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3.xml" ContentType="application/vnd.openxmlformats-officedocument.spreadsheetml.comments+xml"/>
  <Override PartName="/xl/drawings/drawing16.xml" ContentType="application/vnd.openxmlformats-officedocument.drawing+xml"/>
  <Override PartName="/xl/comments4.xml" ContentType="application/vnd.openxmlformats-officedocument.spreadsheetml.comments+xml"/>
  <Override PartName="/xl/drawings/drawing17.xml" ContentType="application/vnd.openxmlformats-officedocument.drawing+xml"/>
  <Override PartName="/xl/comments5.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https://anionline-my.sharepoint.com/personal/asorozco_ani_gov_co/Documents/PRESUPUESTO/EJECUCIONES PRESUPUESTO/ejecuciones excell2021 publicar/diciembre 2021/"/>
    </mc:Choice>
  </mc:AlternateContent>
  <xr:revisionPtr revIDLastSave="36" documentId="13_ncr:1_{B5B46A61-EC59-42AD-8255-E073873B079B}" xr6:coauthVersionLast="47" xr6:coauthVersionMax="47" xr10:uidLastSave="{85A22327-F7D0-42AA-A4CD-C77200FB8763}"/>
  <bookViews>
    <workbookView xWindow="-120" yWindow="-120" windowWidth="20730" windowHeight="11160" firstSheet="11" activeTab="11" xr2:uid="{00000000-000D-0000-FFFF-FFFF00000000}"/>
  </bookViews>
  <sheets>
    <sheet name="GASTOS VIGENCIA ENERO 2021" sheetId="5" r:id="rId1"/>
    <sheet name="GASTOS VIGENCIA FEBRERO 2021" sheetId="6" r:id="rId2"/>
    <sheet name="GASTOS VIGENCIA MARZO 2021" sheetId="17" r:id="rId3"/>
    <sheet name="GASTOS VIGENCIA ABRIL 2021" sheetId="22" r:id="rId4"/>
    <sheet name="GASTOS VIGENCIA MAYO 2021" sheetId="33" r:id="rId5"/>
    <sheet name="GASTOS VIGENCIA JUNIO 2021" sheetId="36" r:id="rId6"/>
    <sheet name="GASTOS VIGENCIA JULIO 2021" sheetId="41" r:id="rId7"/>
    <sheet name="GASTOS VIGENCIA AGOSTO 2021 " sheetId="52" r:id="rId8"/>
    <sheet name="GASTOS VIGENCIA SEPTIEMBRE 2021" sheetId="57" r:id="rId9"/>
    <sheet name="GASTOS VIGENCIA OCTUBRE 2021" sheetId="62" r:id="rId10"/>
    <sheet name="GASTOS VIGENCIA NOVIEMBRE 2021" sheetId="66" r:id="rId11"/>
    <sheet name="GASTOS VIGENCIA DICIEMBRE 2021" sheetId="70" r:id="rId12"/>
    <sheet name="RESERVAS ENERO 2021" sheetId="2" r:id="rId13"/>
    <sheet name="RESERVAS FEBRERO 2021  " sheetId="7" r:id="rId14"/>
    <sheet name="RESERVAS MARZO 2021" sheetId="15" r:id="rId15"/>
    <sheet name="RESERVAS ABRIL 2021" sheetId="27" r:id="rId16"/>
    <sheet name="RESERVAS MAYO 2021" sheetId="31" r:id="rId17"/>
    <sheet name="RESERVAS JUNIO 2021" sheetId="38" r:id="rId18"/>
    <sheet name="RESERVAS JULIO 2021 " sheetId="43" r:id="rId19"/>
    <sheet name="RESERVAS AGOSTO 2021" sheetId="48" r:id="rId20"/>
    <sheet name="RESERVAS SEPTIEMBRE 2021" sheetId="55" r:id="rId21"/>
    <sheet name="RESERVAS OCTUBRE 2021" sheetId="60" r:id="rId22"/>
    <sheet name="RESERVAS NOVIEMBRE 2021" sheetId="65" r:id="rId23"/>
    <sheet name="RESERVAS DICIEMBRE 2021    " sheetId="68" r:id="rId24"/>
    <sheet name="CXP ENERO 2021" sheetId="3" r:id="rId25"/>
    <sheet name="CXP FEBRERO 2021" sheetId="8" r:id="rId26"/>
    <sheet name="CXP MARZO 2021" sheetId="16" r:id="rId27"/>
    <sheet name="CXP ABRIL 2021" sheetId="19" r:id="rId28"/>
    <sheet name="CXP MAYO 2021 " sheetId="29" r:id="rId29"/>
    <sheet name="CXP JUNIO 2021" sheetId="39" r:id="rId30"/>
    <sheet name="CXP JULIO 2021 " sheetId="44" r:id="rId31"/>
    <sheet name="CXP AGOSTO 2021 " sheetId="50" r:id="rId32"/>
    <sheet name="CXP SEPTIEMBRE 2021 " sheetId="53" r:id="rId33"/>
    <sheet name="CXP OCTUBRE 2021 " sheetId="58" r:id="rId34"/>
    <sheet name="CXP NOVIEMBRE 2021  " sheetId="63" r:id="rId35"/>
    <sheet name="CXP DICIEMBRE 2021   " sheetId="67" r:id="rId36"/>
  </sheets>
  <definedNames>
    <definedName name="_xlnm._FilterDatabase" localSheetId="27" hidden="1">'CXP ABRIL 2021'!$A$8:$K$100</definedName>
    <definedName name="_xlnm._FilterDatabase" localSheetId="31" hidden="1">'CXP AGOSTO 2021 '!$A$7:$K$99</definedName>
    <definedName name="_xlnm._FilterDatabase" localSheetId="35" hidden="1">'CXP DICIEMBRE 2021   '!$A$7:$K$99</definedName>
    <definedName name="_xlnm._FilterDatabase" localSheetId="24" hidden="1">'CXP ENERO 2021'!$A$7:$K$99</definedName>
    <definedName name="_xlnm._FilterDatabase" localSheetId="25" hidden="1">'CXP FEBRERO 2021'!$A$8:$K$100</definedName>
    <definedName name="_xlnm._FilterDatabase" localSheetId="30" hidden="1">'CXP JULIO 2021 '!$A$7:$K$99</definedName>
    <definedName name="_xlnm._FilterDatabase" localSheetId="29" hidden="1">'CXP JUNIO 2021'!$A$7:$K$99</definedName>
    <definedName name="_xlnm._FilterDatabase" localSheetId="26" hidden="1">'CXP MARZO 2021'!$A$7:$K$99</definedName>
    <definedName name="_xlnm._FilterDatabase" localSheetId="28" hidden="1">'CXP MAYO 2021 '!$A$8:$K$100</definedName>
    <definedName name="_xlnm._FilterDatabase" localSheetId="34" hidden="1">'CXP NOVIEMBRE 2021  '!$A$7:$K$99</definedName>
    <definedName name="_xlnm._FilterDatabase" localSheetId="33" hidden="1">'CXP OCTUBRE 2021 '!$A$7:$K$99</definedName>
    <definedName name="_xlnm._FilterDatabase" localSheetId="32" hidden="1">'CXP SEPTIEMBRE 2021 '!$A$7:$K$99</definedName>
    <definedName name="_xlnm._FilterDatabase" localSheetId="3" hidden="1">'GASTOS VIGENCIA ABRIL 2021'!$X$7:$AB$263</definedName>
    <definedName name="_xlnm._FilterDatabase" localSheetId="7" hidden="1">'GASTOS VIGENCIA AGOSTO 2021 '!$A$5:$AB$269</definedName>
    <definedName name="_xlnm._FilterDatabase" localSheetId="11" hidden="1">'GASTOS VIGENCIA DICIEMBRE 2021'!$A$5:$AB$273</definedName>
    <definedName name="_xlnm._FilterDatabase" localSheetId="1" hidden="1">'GASTOS VIGENCIA FEBRERO 2021'!$X$7:$AB$262</definedName>
    <definedName name="_xlnm._FilterDatabase" localSheetId="6" hidden="1">'GASTOS VIGENCIA JULIO 2021'!$A$5:$AB$264</definedName>
    <definedName name="_xlnm._FilterDatabase" localSheetId="5" hidden="1">'GASTOS VIGENCIA JUNIO 2021'!$A$5:$AB$264</definedName>
    <definedName name="_xlnm._FilterDatabase" localSheetId="2" hidden="1">'GASTOS VIGENCIA MARZO 2021'!$A$6:$AB$263</definedName>
    <definedName name="_xlnm._FilterDatabase" localSheetId="4" hidden="1">'GASTOS VIGENCIA MAYO 2021'!$X$6:$AB$264</definedName>
    <definedName name="_xlnm._FilterDatabase" localSheetId="10" hidden="1">'GASTOS VIGENCIA NOVIEMBRE 2021'!$A$5:$AB$271</definedName>
    <definedName name="_xlnm._FilterDatabase" localSheetId="9" hidden="1">'GASTOS VIGENCIA OCTUBRE 2021'!$A$5:$AB$271</definedName>
    <definedName name="_xlnm._FilterDatabase" localSheetId="8" hidden="1">'GASTOS VIGENCIA SEPTIEMBRE 2021'!$A$5:$AB$269</definedName>
    <definedName name="_xlnm._FilterDatabase" localSheetId="12" hidden="1">'RESERVAS ENERO 2021'!$M$8:$O$75</definedName>
    <definedName name="_xlnm._FilterDatabase" localSheetId="13" hidden="1">'RESERVAS FEBRERO 2021  '!$M$8:$O$8</definedName>
    <definedName name="_xlnm._FilterDatabase" localSheetId="14" hidden="1">'RESERVAS MARZO 2021'!$M$8:$O$75</definedName>
    <definedName name="_xlnm.Print_Area" localSheetId="27">'CXP ABRIL 2021'!$A$2:$K$100</definedName>
    <definedName name="_xlnm.Print_Area" localSheetId="31">'CXP AGOSTO 2021 '!$A$1:$K$99</definedName>
    <definedName name="_xlnm.Print_Area" localSheetId="35">'CXP DICIEMBRE 2021   '!$A$1:$K$99</definedName>
    <definedName name="_xlnm.Print_Area" localSheetId="24">'CXP ENERO 2021'!$A$1:$K$99</definedName>
    <definedName name="_xlnm.Print_Area" localSheetId="25">'CXP FEBRERO 2021'!$A$2:$K$100</definedName>
    <definedName name="_xlnm.Print_Area" localSheetId="30">'CXP JULIO 2021 '!$A$1:$K$99</definedName>
    <definedName name="_xlnm.Print_Area" localSheetId="29">'CXP JUNIO 2021'!$A$1:$K$99</definedName>
    <definedName name="_xlnm.Print_Area" localSheetId="26">'CXP MARZO 2021'!$A$1:$K$99</definedName>
    <definedName name="_xlnm.Print_Area" localSheetId="28">'CXP MAYO 2021 '!$A$2:$K$100</definedName>
    <definedName name="_xlnm.Print_Area" localSheetId="34">'CXP NOVIEMBRE 2021  '!$A$1:$K$99</definedName>
    <definedName name="_xlnm.Print_Area" localSheetId="33">'CXP OCTUBRE 2021 '!$A$1:$K$99</definedName>
    <definedName name="_xlnm.Print_Area" localSheetId="32">'CXP SEPTIEMBRE 2021 '!$A$1:$K$99</definedName>
    <definedName name="_xlnm.Print_Area" localSheetId="3">'GASTOS VIGENCIA ABRIL 2021'!$A$1:$AB$263</definedName>
    <definedName name="_xlnm.Print_Area" localSheetId="7">'GASTOS VIGENCIA AGOSTO 2021 '!$A$1:$N$269</definedName>
    <definedName name="_xlnm.Print_Area" localSheetId="11">'GASTOS VIGENCIA DICIEMBRE 2021'!$A$1:$N$273</definedName>
    <definedName name="_xlnm.Print_Area" localSheetId="0">'GASTOS VIGENCIA ENERO 2021'!$A$1:$AB$254</definedName>
    <definedName name="_xlnm.Print_Area" localSheetId="1">'GASTOS VIGENCIA FEBRERO 2021'!$A$1:$AB$262</definedName>
    <definedName name="_xlnm.Print_Area" localSheetId="6">'GASTOS VIGENCIA JULIO 2021'!$A$1:$N$264</definedName>
    <definedName name="_xlnm.Print_Area" localSheetId="5">'GASTOS VIGENCIA JUNIO 2021'!$A$1:$N$264</definedName>
    <definedName name="_xlnm.Print_Area" localSheetId="2">'GASTOS VIGENCIA MARZO 2021'!$A$1:$AB$263</definedName>
    <definedName name="_xlnm.Print_Area" localSheetId="4">'GASTOS VIGENCIA MAYO 2021'!$A$1:$AB$264</definedName>
    <definedName name="_xlnm.Print_Area" localSheetId="10">'GASTOS VIGENCIA NOVIEMBRE 2021'!$A$1:$N$271</definedName>
    <definedName name="_xlnm.Print_Area" localSheetId="9">'GASTOS VIGENCIA OCTUBRE 2021'!$A$1:$N$271</definedName>
    <definedName name="_xlnm.Print_Area" localSheetId="8">'GASTOS VIGENCIA SEPTIEMBRE 2021'!$A$1:$N$269</definedName>
    <definedName name="_xlnm.Print_Area" localSheetId="15">'RESERVAS ABRIL 2021'!$A$1:$O$75</definedName>
    <definedName name="_xlnm.Print_Area" localSheetId="12">'RESERVAS ENERO 2021'!$A$1:$O$75</definedName>
    <definedName name="_xlnm.Print_Area" localSheetId="13">'RESERVAS FEBRERO 2021  '!$A$1:$O$75</definedName>
    <definedName name="_xlnm.Print_Area" localSheetId="14">'RESERVAS MARZO 2021'!$A$1:$O$75</definedName>
    <definedName name="_xlnm.Print_Area" localSheetId="16">'RESERVAS MAYO 2021'!$A$1:$O$75</definedName>
    <definedName name="_xlnm.Print_Titles" localSheetId="27">'CXP ABRIL 2021'!$2:$9</definedName>
    <definedName name="_xlnm.Print_Titles" localSheetId="31">'CXP AGOSTO 2021 '!$1:$8</definedName>
    <definedName name="_xlnm.Print_Titles" localSheetId="35">'CXP DICIEMBRE 2021   '!$1:$8</definedName>
    <definedName name="_xlnm.Print_Titles" localSheetId="24">'CXP ENERO 2021'!$1:$8</definedName>
    <definedName name="_xlnm.Print_Titles" localSheetId="25">'CXP FEBRERO 2021'!$2:$9</definedName>
    <definedName name="_xlnm.Print_Titles" localSheetId="30">'CXP JULIO 2021 '!$1:$8</definedName>
    <definedName name="_xlnm.Print_Titles" localSheetId="29">'CXP JUNIO 2021'!$1:$8</definedName>
    <definedName name="_xlnm.Print_Titles" localSheetId="26">'CXP MARZO 2021'!$1:$8</definedName>
    <definedName name="_xlnm.Print_Titles" localSheetId="28">'CXP MAYO 2021 '!$2:$9</definedName>
    <definedName name="_xlnm.Print_Titles" localSheetId="34">'CXP NOVIEMBRE 2021  '!$1:$8</definedName>
    <definedName name="_xlnm.Print_Titles" localSheetId="33">'CXP OCTUBRE 2021 '!$1:$8</definedName>
    <definedName name="_xlnm.Print_Titles" localSheetId="32">'CXP SEPTIEMBRE 2021 '!$1:$8</definedName>
    <definedName name="_xlnm.Print_Titles" localSheetId="3">'GASTOS VIGENCIA ABRIL 2021'!$A:$E,'GASTOS VIGENCIA ABRIL 2021'!$1:$7</definedName>
    <definedName name="_xlnm.Print_Titles" localSheetId="7">'GASTOS VIGENCIA AGOSTO 2021 '!$A:$E,'GASTOS VIGENCIA AGOSTO 2021 '!$1:$6</definedName>
    <definedName name="_xlnm.Print_Titles" localSheetId="11">'GASTOS VIGENCIA DICIEMBRE 2021'!$A:$E,'GASTOS VIGENCIA DICIEMBRE 2021'!$1:$6</definedName>
    <definedName name="_xlnm.Print_Titles" localSheetId="0">'GASTOS VIGENCIA ENERO 2021'!$1:$7</definedName>
    <definedName name="_xlnm.Print_Titles" localSheetId="1">'GASTOS VIGENCIA FEBRERO 2021'!$A:$E,'GASTOS VIGENCIA FEBRERO 2021'!$1:$7</definedName>
    <definedName name="_xlnm.Print_Titles" localSheetId="6">'GASTOS VIGENCIA JULIO 2021'!$A:$E,'GASTOS VIGENCIA JULIO 2021'!$1:$6</definedName>
    <definedName name="_xlnm.Print_Titles" localSheetId="5">'GASTOS VIGENCIA JUNIO 2021'!$A:$E,'GASTOS VIGENCIA JUNIO 2021'!$1:$6</definedName>
    <definedName name="_xlnm.Print_Titles" localSheetId="2">'GASTOS VIGENCIA MARZO 2021'!$A:$E,'GASTOS VIGENCIA MARZO 2021'!$1:$7</definedName>
    <definedName name="_xlnm.Print_Titles" localSheetId="4">'GASTOS VIGENCIA MAYO 2021'!$A:$E,'GASTOS VIGENCIA MAYO 2021'!$1:$6</definedName>
    <definedName name="_xlnm.Print_Titles" localSheetId="10">'GASTOS VIGENCIA NOVIEMBRE 2021'!$A:$E,'GASTOS VIGENCIA NOVIEMBRE 2021'!$1:$6</definedName>
    <definedName name="_xlnm.Print_Titles" localSheetId="9">'GASTOS VIGENCIA OCTUBRE 2021'!$A:$E,'GASTOS VIGENCIA OCTUBRE 2021'!$1:$6</definedName>
    <definedName name="_xlnm.Print_Titles" localSheetId="8">'GASTOS VIGENCIA SEPTIEMBRE 2021'!$A:$E,'GASTOS VIGENCIA SEPTIEMBRE 2021'!$1:$6</definedName>
    <definedName name="_xlnm.Print_Titles" localSheetId="15">'RESERVAS ABRIL 2021'!$1:$8</definedName>
    <definedName name="_xlnm.Print_Titles" localSheetId="19">'RESERVAS AGOSTO 2021'!$1:$8</definedName>
    <definedName name="_xlnm.Print_Titles" localSheetId="23">'RESERVAS DICIEMBRE 2021    '!$1:$8</definedName>
    <definedName name="_xlnm.Print_Titles" localSheetId="12">'RESERVAS ENERO 2021'!$1:$8</definedName>
    <definedName name="_xlnm.Print_Titles" localSheetId="13">'RESERVAS FEBRERO 2021  '!$1:$8</definedName>
    <definedName name="_xlnm.Print_Titles" localSheetId="18">'RESERVAS JULIO 2021 '!$1:$8</definedName>
    <definedName name="_xlnm.Print_Titles" localSheetId="17">'RESERVAS JUNIO 2021'!$1:$8</definedName>
    <definedName name="_xlnm.Print_Titles" localSheetId="14">'RESERVAS MARZO 2021'!$1:$8</definedName>
    <definedName name="_xlnm.Print_Titles" localSheetId="16">'RESERVAS MAYO 2021'!$1:$8</definedName>
    <definedName name="_xlnm.Print_Titles" localSheetId="22">'RESERVAS NOVIEMBRE 2021'!$1:$8</definedName>
    <definedName name="_xlnm.Print_Titles" localSheetId="21">'RESERVAS OCTUBRE 2021'!$1:$8</definedName>
    <definedName name="_xlnm.Print_Titles" localSheetId="20">'RESERVAS SEPTIEMBRE 2021'!$1:$8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2" i="70" l="1"/>
  <c r="M91" i="70"/>
  <c r="M90" i="70"/>
  <c r="M89" i="70"/>
  <c r="M88" i="70"/>
  <c r="M86" i="70"/>
  <c r="M85" i="70"/>
  <c r="M80" i="70"/>
  <c r="M65" i="70"/>
  <c r="M72" i="68"/>
  <c r="N72" i="68"/>
  <c r="Z111" i="70"/>
  <c r="AA111" i="70"/>
  <c r="AB269" i="70"/>
  <c r="AA269" i="70"/>
  <c r="Y269" i="70"/>
  <c r="W269" i="70"/>
  <c r="U269" i="70"/>
  <c r="U268" i="70" s="1"/>
  <c r="U267" i="70" s="1"/>
  <c r="U266" i="70" s="1"/>
  <c r="S269" i="70"/>
  <c r="P269" i="70"/>
  <c r="P268" i="70" s="1"/>
  <c r="L269" i="70"/>
  <c r="K269" i="70"/>
  <c r="Y268" i="70"/>
  <c r="W268" i="70"/>
  <c r="W267" i="70" s="1"/>
  <c r="V268" i="70"/>
  <c r="AB268" i="70" s="1"/>
  <c r="T268" i="70"/>
  <c r="S268" i="70"/>
  <c r="Q268" i="70"/>
  <c r="O268" i="70"/>
  <c r="N268" i="70"/>
  <c r="N267" i="70" s="1"/>
  <c r="N266" i="70" s="1"/>
  <c r="L268" i="70"/>
  <c r="K268" i="70"/>
  <c r="J268" i="70"/>
  <c r="I268" i="70"/>
  <c r="H268" i="70"/>
  <c r="H267" i="70" s="1"/>
  <c r="H266" i="70" s="1"/>
  <c r="G268" i="70"/>
  <c r="F268" i="70"/>
  <c r="F267" i="70" s="1"/>
  <c r="F266" i="70" s="1"/>
  <c r="V267" i="70"/>
  <c r="S267" i="70"/>
  <c r="S266" i="70" s="1"/>
  <c r="P267" i="70"/>
  <c r="O267" i="70"/>
  <c r="L267" i="70"/>
  <c r="L266" i="70" s="1"/>
  <c r="J267" i="70"/>
  <c r="I267" i="70"/>
  <c r="G267" i="70"/>
  <c r="G266" i="70" s="1"/>
  <c r="W266" i="70"/>
  <c r="V266" i="70"/>
  <c r="P266" i="70"/>
  <c r="O266" i="70"/>
  <c r="I266" i="70"/>
  <c r="AB265" i="70"/>
  <c r="AA265" i="70"/>
  <c r="W265" i="70"/>
  <c r="U265" i="70"/>
  <c r="S265" i="70"/>
  <c r="R265" i="70"/>
  <c r="L265" i="70"/>
  <c r="Z265" i="70" s="1"/>
  <c r="K265" i="70"/>
  <c r="AB264" i="70"/>
  <c r="AA264" i="70"/>
  <c r="W264" i="70"/>
  <c r="W263" i="70" s="1"/>
  <c r="U264" i="70"/>
  <c r="S264" i="70"/>
  <c r="K264" i="70"/>
  <c r="L264" i="70" s="1"/>
  <c r="V263" i="70"/>
  <c r="T263" i="70"/>
  <c r="S263" i="70"/>
  <c r="S262" i="70" s="1"/>
  <c r="S261" i="70" s="1"/>
  <c r="Q263" i="70"/>
  <c r="AA263" i="70" s="1"/>
  <c r="O263" i="70"/>
  <c r="N263" i="70"/>
  <c r="J263" i="70"/>
  <c r="I263" i="70"/>
  <c r="H263" i="70"/>
  <c r="G263" i="70"/>
  <c r="F263" i="70"/>
  <c r="W262" i="70"/>
  <c r="W261" i="70" s="1"/>
  <c r="V262" i="70"/>
  <c r="T262" i="70"/>
  <c r="Q262" i="70"/>
  <c r="O262" i="70"/>
  <c r="O261" i="70" s="1"/>
  <c r="N262" i="70"/>
  <c r="J262" i="70"/>
  <c r="J261" i="70" s="1"/>
  <c r="I262" i="70"/>
  <c r="I261" i="70" s="1"/>
  <c r="H262" i="70"/>
  <c r="F262" i="70"/>
  <c r="F261" i="70" s="1"/>
  <c r="T261" i="70"/>
  <c r="N261" i="70"/>
  <c r="H261" i="70"/>
  <c r="AB260" i="70"/>
  <c r="AA260" i="70"/>
  <c r="W260" i="70"/>
  <c r="U260" i="70"/>
  <c r="U259" i="70" s="1"/>
  <c r="S260" i="70"/>
  <c r="S259" i="70" s="1"/>
  <c r="R260" i="70"/>
  <c r="R259" i="70" s="1"/>
  <c r="J260" i="70"/>
  <c r="K260" i="70" s="1"/>
  <c r="L260" i="70" s="1"/>
  <c r="AB259" i="70"/>
  <c r="AA259" i="70"/>
  <c r="W259" i="70"/>
  <c r="V259" i="70"/>
  <c r="T259" i="70"/>
  <c r="Y259" i="70" s="1"/>
  <c r="Q259" i="70"/>
  <c r="O259" i="70"/>
  <c r="N259" i="70"/>
  <c r="L259" i="70"/>
  <c r="K259" i="70"/>
  <c r="J259" i="70"/>
  <c r="J255" i="70" s="1"/>
  <c r="J254" i="70" s="1"/>
  <c r="I259" i="70"/>
  <c r="H259" i="70"/>
  <c r="G259" i="70"/>
  <c r="F259" i="70"/>
  <c r="AB258" i="70"/>
  <c r="AA258" i="70"/>
  <c r="W258" i="70"/>
  <c r="U258" i="70"/>
  <c r="S258" i="70"/>
  <c r="R258" i="70"/>
  <c r="L258" i="70"/>
  <c r="K258" i="70"/>
  <c r="I258" i="70"/>
  <c r="F258" i="70"/>
  <c r="AB257" i="70"/>
  <c r="AA257" i="70"/>
  <c r="Z257" i="70"/>
  <c r="W257" i="70"/>
  <c r="W256" i="70" s="1"/>
  <c r="U257" i="70"/>
  <c r="S257" i="70"/>
  <c r="R257" i="70"/>
  <c r="L257" i="70"/>
  <c r="Y257" i="70" s="1"/>
  <c r="K257" i="70"/>
  <c r="V256" i="70"/>
  <c r="U256" i="70"/>
  <c r="U255" i="70" s="1"/>
  <c r="T256" i="70"/>
  <c r="S256" i="70"/>
  <c r="S255" i="70" s="1"/>
  <c r="S254" i="70" s="1"/>
  <c r="S249" i="70" s="1"/>
  <c r="S248" i="70" s="1"/>
  <c r="Q256" i="70"/>
  <c r="O256" i="70"/>
  <c r="O255" i="70" s="1"/>
  <c r="O254" i="70" s="1"/>
  <c r="N256" i="70"/>
  <c r="N255" i="70" s="1"/>
  <c r="J256" i="70"/>
  <c r="I256" i="70"/>
  <c r="H256" i="70"/>
  <c r="G256" i="70"/>
  <c r="F256" i="70"/>
  <c r="W255" i="70"/>
  <c r="T255" i="70"/>
  <c r="H255" i="70"/>
  <c r="H254" i="70" s="1"/>
  <c r="AB253" i="70"/>
  <c r="AA253" i="70"/>
  <c r="W253" i="70"/>
  <c r="U253" i="70"/>
  <c r="U252" i="70" s="1"/>
  <c r="U251" i="70" s="1"/>
  <c r="U250" i="70" s="1"/>
  <c r="S253" i="70"/>
  <c r="S252" i="70" s="1"/>
  <c r="S251" i="70" s="1"/>
  <c r="S250" i="70" s="1"/>
  <c r="L253" i="70"/>
  <c r="K253" i="70"/>
  <c r="W252" i="70"/>
  <c r="W251" i="70" s="1"/>
  <c r="W250" i="70" s="1"/>
  <c r="V252" i="70"/>
  <c r="T252" i="70"/>
  <c r="Q252" i="70"/>
  <c r="O252" i="70"/>
  <c r="O251" i="70" s="1"/>
  <c r="O250" i="70" s="1"/>
  <c r="O249" i="70" s="1"/>
  <c r="O248" i="70" s="1"/>
  <c r="N252" i="70"/>
  <c r="J252" i="70"/>
  <c r="J251" i="70" s="1"/>
  <c r="J250" i="70" s="1"/>
  <c r="I252" i="70"/>
  <c r="H252" i="70"/>
  <c r="G252" i="70"/>
  <c r="F252" i="70"/>
  <c r="F251" i="70" s="1"/>
  <c r="F250" i="70" s="1"/>
  <c r="T251" i="70"/>
  <c r="N251" i="70"/>
  <c r="I251" i="70"/>
  <c r="I250" i="70" s="1"/>
  <c r="H251" i="70"/>
  <c r="G251" i="70"/>
  <c r="N250" i="70"/>
  <c r="G250" i="70"/>
  <c r="AB247" i="70"/>
  <c r="AA247" i="70"/>
  <c r="W247" i="70"/>
  <c r="W246" i="70" s="1"/>
  <c r="W245" i="70" s="1"/>
  <c r="W244" i="70" s="1"/>
  <c r="U247" i="70"/>
  <c r="U246" i="70" s="1"/>
  <c r="U245" i="70" s="1"/>
  <c r="U244" i="70" s="1"/>
  <c r="S247" i="70"/>
  <c r="K247" i="70"/>
  <c r="L247" i="70" s="1"/>
  <c r="V246" i="70"/>
  <c r="T246" i="70"/>
  <c r="S246" i="70"/>
  <c r="S245" i="70" s="1"/>
  <c r="S244" i="70" s="1"/>
  <c r="S238" i="70" s="1"/>
  <c r="S237" i="70" s="1"/>
  <c r="Q246" i="70"/>
  <c r="O246" i="70"/>
  <c r="N246" i="70"/>
  <c r="N245" i="70" s="1"/>
  <c r="N244" i="70" s="1"/>
  <c r="L246" i="70"/>
  <c r="K246" i="70"/>
  <c r="J246" i="70"/>
  <c r="I246" i="70"/>
  <c r="H246" i="70"/>
  <c r="H245" i="70" s="1"/>
  <c r="H244" i="70" s="1"/>
  <c r="G246" i="70"/>
  <c r="G245" i="70" s="1"/>
  <c r="G244" i="70" s="1"/>
  <c r="F246" i="70"/>
  <c r="F245" i="70" s="1"/>
  <c r="F244" i="70" s="1"/>
  <c r="V245" i="70"/>
  <c r="Q245" i="70"/>
  <c r="O245" i="70"/>
  <c r="K245" i="70"/>
  <c r="J245" i="70"/>
  <c r="I245" i="70"/>
  <c r="Q244" i="70"/>
  <c r="O244" i="70"/>
  <c r="J244" i="70"/>
  <c r="I244" i="70"/>
  <c r="K244" i="70" s="1"/>
  <c r="AA243" i="70"/>
  <c r="Y243" i="70"/>
  <c r="W243" i="70"/>
  <c r="U243" i="70"/>
  <c r="S243" i="70"/>
  <c r="K243" i="70"/>
  <c r="L243" i="70" s="1"/>
  <c r="AB242" i="70"/>
  <c r="AA242" i="70"/>
  <c r="W242" i="70"/>
  <c r="U242" i="70"/>
  <c r="U241" i="70" s="1"/>
  <c r="U240" i="70" s="1"/>
  <c r="S242" i="70"/>
  <c r="S241" i="70" s="1"/>
  <c r="S240" i="70" s="1"/>
  <c r="S239" i="70" s="1"/>
  <c r="L242" i="70"/>
  <c r="K242" i="70"/>
  <c r="W241" i="70"/>
  <c r="V241" i="70"/>
  <c r="T241" i="70"/>
  <c r="Q241" i="70"/>
  <c r="O241" i="70"/>
  <c r="N241" i="70"/>
  <c r="J241" i="70"/>
  <c r="I241" i="70"/>
  <c r="K241" i="70" s="1"/>
  <c r="H241" i="70"/>
  <c r="G241" i="70"/>
  <c r="F241" i="70"/>
  <c r="W240" i="70"/>
  <c r="W239" i="70" s="1"/>
  <c r="W238" i="70" s="1"/>
  <c r="W237" i="70" s="1"/>
  <c r="T240" i="70"/>
  <c r="O240" i="70"/>
  <c r="O239" i="70" s="1"/>
  <c r="O238" i="70" s="1"/>
  <c r="O237" i="70" s="1"/>
  <c r="N240" i="70"/>
  <c r="K240" i="70"/>
  <c r="J240" i="70"/>
  <c r="I240" i="70"/>
  <c r="H240" i="70"/>
  <c r="G240" i="70"/>
  <c r="F240" i="70"/>
  <c r="F239" i="70" s="1"/>
  <c r="U239" i="70"/>
  <c r="U238" i="70" s="1"/>
  <c r="U237" i="70" s="1"/>
  <c r="T239" i="70"/>
  <c r="N239" i="70"/>
  <c r="J239" i="70"/>
  <c r="J238" i="70" s="1"/>
  <c r="J237" i="70" s="1"/>
  <c r="I239" i="70"/>
  <c r="I238" i="70" s="1"/>
  <c r="I237" i="70" s="1"/>
  <c r="H239" i="70"/>
  <c r="G239" i="70"/>
  <c r="K239" i="70" s="1"/>
  <c r="N238" i="70"/>
  <c r="N237" i="70" s="1"/>
  <c r="H238" i="70"/>
  <c r="G238" i="70"/>
  <c r="H237" i="70"/>
  <c r="AB236" i="70"/>
  <c r="AA236" i="70"/>
  <c r="X236" i="70"/>
  <c r="W236" i="70"/>
  <c r="W235" i="70" s="1"/>
  <c r="U236" i="70"/>
  <c r="U235" i="70" s="1"/>
  <c r="U234" i="70" s="1"/>
  <c r="S236" i="70"/>
  <c r="L236" i="70"/>
  <c r="K236" i="70"/>
  <c r="V235" i="70"/>
  <c r="T235" i="70"/>
  <c r="S235" i="70"/>
  <c r="Q235" i="70"/>
  <c r="O235" i="70"/>
  <c r="O234" i="70" s="1"/>
  <c r="N235" i="70"/>
  <c r="N234" i="70" s="1"/>
  <c r="N233" i="70" s="1"/>
  <c r="J235" i="70"/>
  <c r="I235" i="70"/>
  <c r="I234" i="70" s="1"/>
  <c r="I233" i="70" s="1"/>
  <c r="H235" i="70"/>
  <c r="H234" i="70" s="1"/>
  <c r="H233" i="70" s="1"/>
  <c r="H226" i="70" s="1"/>
  <c r="H225" i="70" s="1"/>
  <c r="G235" i="70"/>
  <c r="F235" i="70"/>
  <c r="F234" i="70" s="1"/>
  <c r="F233" i="70" s="1"/>
  <c r="W234" i="70"/>
  <c r="V234" i="70"/>
  <c r="S234" i="70"/>
  <c r="S233" i="70" s="1"/>
  <c r="Q234" i="70"/>
  <c r="J234" i="70"/>
  <c r="W233" i="70"/>
  <c r="V233" i="70"/>
  <c r="U233" i="70"/>
  <c r="Q233" i="70"/>
  <c r="O233" i="70"/>
  <c r="J233" i="70"/>
  <c r="AB232" i="70"/>
  <c r="AA232" i="70"/>
  <c r="W232" i="70"/>
  <c r="W231" i="70" s="1"/>
  <c r="W228" i="70" s="1"/>
  <c r="U232" i="70"/>
  <c r="S232" i="70"/>
  <c r="S231" i="70" s="1"/>
  <c r="K232" i="70"/>
  <c r="L232" i="70" s="1"/>
  <c r="AB231" i="70"/>
  <c r="V231" i="70"/>
  <c r="U231" i="70"/>
  <c r="T231" i="70"/>
  <c r="Q231" i="70"/>
  <c r="AA231" i="70" s="1"/>
  <c r="O231" i="70"/>
  <c r="N231" i="70"/>
  <c r="J231" i="70"/>
  <c r="J228" i="70" s="1"/>
  <c r="J227" i="70" s="1"/>
  <c r="J226" i="70" s="1"/>
  <c r="J225" i="70" s="1"/>
  <c r="I231" i="70"/>
  <c r="H231" i="70"/>
  <c r="G231" i="70"/>
  <c r="F231" i="70"/>
  <c r="F228" i="70" s="1"/>
  <c r="F227" i="70" s="1"/>
  <c r="AB230" i="70"/>
  <c r="AA230" i="70"/>
  <c r="W230" i="70"/>
  <c r="U230" i="70"/>
  <c r="S230" i="70"/>
  <c r="S229" i="70" s="1"/>
  <c r="K230" i="70"/>
  <c r="L230" i="70" s="1"/>
  <c r="W229" i="70"/>
  <c r="V229" i="70"/>
  <c r="U229" i="70"/>
  <c r="T229" i="70"/>
  <c r="Q229" i="70"/>
  <c r="AA229" i="70" s="1"/>
  <c r="O229" i="70"/>
  <c r="O228" i="70" s="1"/>
  <c r="O227" i="70" s="1"/>
  <c r="O226" i="70" s="1"/>
  <c r="O225" i="70" s="1"/>
  <c r="N229" i="70"/>
  <c r="J229" i="70"/>
  <c r="K229" i="70" s="1"/>
  <c r="I229" i="70"/>
  <c r="H229" i="70"/>
  <c r="G229" i="70"/>
  <c r="G228" i="70" s="1"/>
  <c r="F229" i="70"/>
  <c r="T228" i="70"/>
  <c r="Q228" i="70"/>
  <c r="N228" i="70"/>
  <c r="H228" i="70"/>
  <c r="H227" i="70" s="1"/>
  <c r="W227" i="70"/>
  <c r="T227" i="70"/>
  <c r="N227" i="70"/>
  <c r="N226" i="70" s="1"/>
  <c r="N225" i="70" s="1"/>
  <c r="F226" i="70"/>
  <c r="F225" i="70" s="1"/>
  <c r="AB224" i="70"/>
  <c r="AA224" i="70"/>
  <c r="W224" i="70"/>
  <c r="W223" i="70" s="1"/>
  <c r="W222" i="70" s="1"/>
  <c r="W221" i="70" s="1"/>
  <c r="W220" i="70" s="1"/>
  <c r="W219" i="70" s="1"/>
  <c r="U224" i="70"/>
  <c r="U223" i="70" s="1"/>
  <c r="U222" i="70" s="1"/>
  <c r="S224" i="70"/>
  <c r="L224" i="70"/>
  <c r="K224" i="70"/>
  <c r="V223" i="70"/>
  <c r="T223" i="70"/>
  <c r="S223" i="70"/>
  <c r="S222" i="70" s="1"/>
  <c r="S221" i="70" s="1"/>
  <c r="S220" i="70" s="1"/>
  <c r="Q223" i="70"/>
  <c r="O223" i="70"/>
  <c r="O222" i="70" s="1"/>
  <c r="N223" i="70"/>
  <c r="K223" i="70"/>
  <c r="J223" i="70"/>
  <c r="I223" i="70"/>
  <c r="I222" i="70" s="1"/>
  <c r="H223" i="70"/>
  <c r="G223" i="70"/>
  <c r="F223" i="70"/>
  <c r="F222" i="70" s="1"/>
  <c r="F221" i="70" s="1"/>
  <c r="F220" i="70" s="1"/>
  <c r="F219" i="70" s="1"/>
  <c r="V222" i="70"/>
  <c r="N222" i="70"/>
  <c r="N221" i="70" s="1"/>
  <c r="N220" i="70" s="1"/>
  <c r="N219" i="70" s="1"/>
  <c r="K222" i="70"/>
  <c r="J222" i="70"/>
  <c r="H222" i="70"/>
  <c r="H221" i="70" s="1"/>
  <c r="G222" i="70"/>
  <c r="G221" i="70" s="1"/>
  <c r="V221" i="70"/>
  <c r="U221" i="70"/>
  <c r="U220" i="70" s="1"/>
  <c r="U219" i="70" s="1"/>
  <c r="O221" i="70"/>
  <c r="J221" i="70"/>
  <c r="I221" i="70"/>
  <c r="O220" i="70"/>
  <c r="O219" i="70" s="1"/>
  <c r="J220" i="70"/>
  <c r="I220" i="70"/>
  <c r="I219" i="70" s="1"/>
  <c r="H220" i="70"/>
  <c r="H219" i="70" s="1"/>
  <c r="S219" i="70"/>
  <c r="J219" i="70"/>
  <c r="AB218" i="70"/>
  <c r="AA218" i="70"/>
  <c r="Z218" i="70"/>
  <c r="Y218" i="70"/>
  <c r="X218" i="70"/>
  <c r="W218" i="70"/>
  <c r="S218" i="70"/>
  <c r="S217" i="70" s="1"/>
  <c r="R218" i="70"/>
  <c r="R217" i="70" s="1"/>
  <c r="P218" i="70"/>
  <c r="P217" i="70" s="1"/>
  <c r="K218" i="70"/>
  <c r="L218" i="70" s="1"/>
  <c r="L217" i="70" s="1"/>
  <c r="AA217" i="70"/>
  <c r="Z217" i="70"/>
  <c r="W217" i="70"/>
  <c r="V217" i="70"/>
  <c r="U217" i="70"/>
  <c r="T217" i="70"/>
  <c r="Y217" i="70" s="1"/>
  <c r="Q217" i="70"/>
  <c r="X217" i="70" s="1"/>
  <c r="O217" i="70"/>
  <c r="J217" i="70"/>
  <c r="I217" i="70"/>
  <c r="H217" i="70"/>
  <c r="G217" i="70"/>
  <c r="K217" i="70" s="1"/>
  <c r="F217" i="70"/>
  <c r="AB216" i="70"/>
  <c r="AA216" i="70"/>
  <c r="W216" i="70"/>
  <c r="U216" i="70"/>
  <c r="U215" i="70" s="1"/>
  <c r="S216" i="70"/>
  <c r="S215" i="70" s="1"/>
  <c r="R216" i="70"/>
  <c r="R215" i="70" s="1"/>
  <c r="K216" i="70"/>
  <c r="L216" i="70" s="1"/>
  <c r="AB215" i="70"/>
  <c r="AA215" i="70"/>
  <c r="W215" i="70"/>
  <c r="V215" i="70"/>
  <c r="T215" i="70"/>
  <c r="Q215" i="70"/>
  <c r="O215" i="70"/>
  <c r="J215" i="70"/>
  <c r="J212" i="70" s="1"/>
  <c r="I215" i="70"/>
  <c r="H215" i="70"/>
  <c r="G215" i="70"/>
  <c r="F215" i="70"/>
  <c r="W214" i="70"/>
  <c r="U214" i="70"/>
  <c r="U213" i="70" s="1"/>
  <c r="U212" i="70" s="1"/>
  <c r="S214" i="70"/>
  <c r="S213" i="70" s="1"/>
  <c r="R214" i="70"/>
  <c r="K214" i="70"/>
  <c r="L214" i="70" s="1"/>
  <c r="W213" i="70"/>
  <c r="W212" i="70" s="1"/>
  <c r="V213" i="70"/>
  <c r="T213" i="70"/>
  <c r="R213" i="70"/>
  <c r="Q213" i="70"/>
  <c r="O213" i="70"/>
  <c r="O212" i="70" s="1"/>
  <c r="J213" i="70"/>
  <c r="I213" i="70"/>
  <c r="I212" i="70" s="1"/>
  <c r="H213" i="70"/>
  <c r="G213" i="70"/>
  <c r="F213" i="70"/>
  <c r="R212" i="70"/>
  <c r="Q212" i="70"/>
  <c r="H212" i="70"/>
  <c r="H211" i="70" s="1"/>
  <c r="F212" i="70"/>
  <c r="F211" i="70" s="1"/>
  <c r="O211" i="70"/>
  <c r="J211" i="70"/>
  <c r="I211" i="70"/>
  <c r="AA210" i="70"/>
  <c r="Z210" i="70"/>
  <c r="W210" i="70"/>
  <c r="U210" i="70"/>
  <c r="S210" i="70"/>
  <c r="R210" i="70"/>
  <c r="L210" i="70"/>
  <c r="Y210" i="70" s="1"/>
  <c r="K210" i="70"/>
  <c r="AB209" i="70"/>
  <c r="AA209" i="70"/>
  <c r="Z209" i="70"/>
  <c r="Y209" i="70"/>
  <c r="X209" i="70"/>
  <c r="W209" i="70"/>
  <c r="U209" i="70"/>
  <c r="S209" i="70"/>
  <c r="R209" i="70"/>
  <c r="R208" i="70" s="1"/>
  <c r="R207" i="70" s="1"/>
  <c r="R206" i="70" s="1"/>
  <c r="P209" i="70"/>
  <c r="K209" i="70"/>
  <c r="L209" i="70" s="1"/>
  <c r="W208" i="70"/>
  <c r="W207" i="70" s="1"/>
  <c r="V208" i="70"/>
  <c r="U208" i="70"/>
  <c r="T208" i="70"/>
  <c r="AB208" i="70" s="1"/>
  <c r="Q208" i="70"/>
  <c r="P208" i="70"/>
  <c r="O208" i="70"/>
  <c r="N208" i="70"/>
  <c r="J208" i="70"/>
  <c r="I208" i="70"/>
  <c r="H208" i="70"/>
  <c r="G208" i="70"/>
  <c r="F208" i="70"/>
  <c r="V207" i="70"/>
  <c r="V206" i="70" s="1"/>
  <c r="U207" i="70"/>
  <c r="U206" i="70" s="1"/>
  <c r="T207" i="70"/>
  <c r="P207" i="70"/>
  <c r="P206" i="70" s="1"/>
  <c r="O207" i="70"/>
  <c r="N207" i="70"/>
  <c r="I207" i="70"/>
  <c r="I206" i="70" s="1"/>
  <c r="H207" i="70"/>
  <c r="G207" i="70"/>
  <c r="F207" i="70"/>
  <c r="W206" i="70"/>
  <c r="O206" i="70"/>
  <c r="N206" i="70"/>
  <c r="H206" i="70"/>
  <c r="G206" i="70"/>
  <c r="F206" i="70"/>
  <c r="AB205" i="70"/>
  <c r="AA205" i="70"/>
  <c r="Y205" i="70"/>
  <c r="W205" i="70"/>
  <c r="U205" i="70"/>
  <c r="S205" i="70"/>
  <c r="P205" i="70"/>
  <c r="P204" i="70" s="1"/>
  <c r="P203" i="70" s="1"/>
  <c r="P202" i="70" s="1"/>
  <c r="L205" i="70"/>
  <c r="K205" i="70"/>
  <c r="W204" i="70"/>
  <c r="W203" i="70" s="1"/>
  <c r="W202" i="70" s="1"/>
  <c r="V204" i="70"/>
  <c r="U204" i="70"/>
  <c r="U203" i="70" s="1"/>
  <c r="T204" i="70"/>
  <c r="S204" i="70"/>
  <c r="Q204" i="70"/>
  <c r="O204" i="70"/>
  <c r="O203" i="70" s="1"/>
  <c r="N204" i="70"/>
  <c r="K204" i="70"/>
  <c r="J204" i="70"/>
  <c r="I204" i="70"/>
  <c r="I203" i="70" s="1"/>
  <c r="H204" i="70"/>
  <c r="G204" i="70"/>
  <c r="F204" i="70"/>
  <c r="F203" i="70" s="1"/>
  <c r="V203" i="70"/>
  <c r="T203" i="70"/>
  <c r="S203" i="70"/>
  <c r="N203" i="70"/>
  <c r="N202" i="70" s="1"/>
  <c r="J203" i="70"/>
  <c r="J202" i="70" s="1"/>
  <c r="H203" i="70"/>
  <c r="H202" i="70" s="1"/>
  <c r="G203" i="70"/>
  <c r="U202" i="70"/>
  <c r="S202" i="70"/>
  <c r="O202" i="70"/>
  <c r="I202" i="70"/>
  <c r="F202" i="70"/>
  <c r="AA201" i="70"/>
  <c r="Y201" i="70"/>
  <c r="W201" i="70"/>
  <c r="U201" i="70"/>
  <c r="S201" i="70"/>
  <c r="S199" i="70" s="1"/>
  <c r="S198" i="70" s="1"/>
  <c r="S197" i="70" s="1"/>
  <c r="L201" i="70"/>
  <c r="K201" i="70"/>
  <c r="AB200" i="70"/>
  <c r="AA200" i="70"/>
  <c r="W200" i="70"/>
  <c r="U200" i="70"/>
  <c r="S200" i="70"/>
  <c r="K200" i="70"/>
  <c r="L200" i="70" s="1"/>
  <c r="W199" i="70"/>
  <c r="W198" i="70" s="1"/>
  <c r="V199" i="70"/>
  <c r="U199" i="70"/>
  <c r="T199" i="70"/>
  <c r="Q199" i="70"/>
  <c r="O199" i="70"/>
  <c r="O198" i="70" s="1"/>
  <c r="N199" i="70"/>
  <c r="K199" i="70"/>
  <c r="J199" i="70"/>
  <c r="J198" i="70" s="1"/>
  <c r="J197" i="70" s="1"/>
  <c r="I199" i="70"/>
  <c r="I198" i="70" s="1"/>
  <c r="H199" i="70"/>
  <c r="G199" i="70"/>
  <c r="G198" i="70" s="1"/>
  <c r="F199" i="70"/>
  <c r="F198" i="70" s="1"/>
  <c r="F197" i="70" s="1"/>
  <c r="U198" i="70"/>
  <c r="U197" i="70" s="1"/>
  <c r="T198" i="70"/>
  <c r="N198" i="70"/>
  <c r="H198" i="70"/>
  <c r="K198" i="70" s="1"/>
  <c r="W197" i="70"/>
  <c r="O197" i="70"/>
  <c r="N197" i="70"/>
  <c r="I197" i="70"/>
  <c r="G197" i="70"/>
  <c r="AB196" i="70"/>
  <c r="AA196" i="70"/>
  <c r="W196" i="70"/>
  <c r="U196" i="70"/>
  <c r="S196" i="70"/>
  <c r="K196" i="70"/>
  <c r="L196" i="70" s="1"/>
  <c r="AB195" i="70"/>
  <c r="W195" i="70"/>
  <c r="V195" i="70"/>
  <c r="U195" i="70"/>
  <c r="U194" i="70" s="1"/>
  <c r="U193" i="70" s="1"/>
  <c r="T195" i="70"/>
  <c r="AA195" i="70" s="1"/>
  <c r="S195" i="70"/>
  <c r="Q195" i="70"/>
  <c r="O195" i="70"/>
  <c r="N195" i="70"/>
  <c r="N194" i="70" s="1"/>
  <c r="N193" i="70" s="1"/>
  <c r="J195" i="70"/>
  <c r="I195" i="70"/>
  <c r="I194" i="70" s="1"/>
  <c r="I193" i="70" s="1"/>
  <c r="H195" i="70"/>
  <c r="G195" i="70"/>
  <c r="F195" i="70"/>
  <c r="F194" i="70" s="1"/>
  <c r="F193" i="70" s="1"/>
  <c r="W194" i="70"/>
  <c r="W193" i="70" s="1"/>
  <c r="T194" i="70"/>
  <c r="AA194" i="70" s="1"/>
  <c r="S194" i="70"/>
  <c r="Q194" i="70"/>
  <c r="O194" i="70"/>
  <c r="O193" i="70" s="1"/>
  <c r="J194" i="70"/>
  <c r="J193" i="70" s="1"/>
  <c r="H194" i="70"/>
  <c r="G194" i="70"/>
  <c r="T193" i="70"/>
  <c r="S193" i="70"/>
  <c r="G193" i="70"/>
  <c r="AB192" i="70"/>
  <c r="AA192" i="70"/>
  <c r="W192" i="70"/>
  <c r="W191" i="70" s="1"/>
  <c r="W190" i="70" s="1"/>
  <c r="W189" i="70" s="1"/>
  <c r="U192" i="70"/>
  <c r="S192" i="70"/>
  <c r="S191" i="70" s="1"/>
  <c r="L192" i="70"/>
  <c r="K192" i="70"/>
  <c r="AB191" i="70"/>
  <c r="AA191" i="70"/>
  <c r="V191" i="70"/>
  <c r="U191" i="70"/>
  <c r="U190" i="70" s="1"/>
  <c r="U189" i="70" s="1"/>
  <c r="T191" i="70"/>
  <c r="Q191" i="70"/>
  <c r="O191" i="70"/>
  <c r="N191" i="70"/>
  <c r="N190" i="70" s="1"/>
  <c r="N189" i="70" s="1"/>
  <c r="J191" i="70"/>
  <c r="J190" i="70" s="1"/>
  <c r="I191" i="70"/>
  <c r="I190" i="70" s="1"/>
  <c r="I189" i="70" s="1"/>
  <c r="H191" i="70"/>
  <c r="H190" i="70" s="1"/>
  <c r="H189" i="70" s="1"/>
  <c r="G191" i="70"/>
  <c r="F191" i="70"/>
  <c r="S190" i="70"/>
  <c r="S189" i="70" s="1"/>
  <c r="Q190" i="70"/>
  <c r="O190" i="70"/>
  <c r="O189" i="70" s="1"/>
  <c r="F190" i="70"/>
  <c r="Q189" i="70"/>
  <c r="J189" i="70"/>
  <c r="F189" i="70"/>
  <c r="AB188" i="70"/>
  <c r="AA188" i="70"/>
  <c r="W188" i="70"/>
  <c r="W187" i="70" s="1"/>
  <c r="U188" i="70"/>
  <c r="U187" i="70" s="1"/>
  <c r="U186" i="70" s="1"/>
  <c r="U185" i="70" s="1"/>
  <c r="S188" i="70"/>
  <c r="S187" i="70" s="1"/>
  <c r="S186" i="70" s="1"/>
  <c r="S185" i="70" s="1"/>
  <c r="P188" i="70"/>
  <c r="P187" i="70" s="1"/>
  <c r="P186" i="70" s="1"/>
  <c r="P185" i="70" s="1"/>
  <c r="K188" i="70"/>
  <c r="L188" i="70" s="1"/>
  <c r="V187" i="70"/>
  <c r="T187" i="70"/>
  <c r="Q187" i="70"/>
  <c r="Q186" i="70" s="1"/>
  <c r="O187" i="70"/>
  <c r="N187" i="70"/>
  <c r="N186" i="70" s="1"/>
  <c r="N185" i="70" s="1"/>
  <c r="K187" i="70"/>
  <c r="J187" i="70"/>
  <c r="I187" i="70"/>
  <c r="H187" i="70"/>
  <c r="H186" i="70" s="1"/>
  <c r="H185" i="70" s="1"/>
  <c r="G187" i="70"/>
  <c r="G186" i="70" s="1"/>
  <c r="F187" i="70"/>
  <c r="W186" i="70"/>
  <c r="W185" i="70" s="1"/>
  <c r="V186" i="70"/>
  <c r="O186" i="70"/>
  <c r="O185" i="70" s="1"/>
  <c r="J186" i="70"/>
  <c r="J185" i="70" s="1"/>
  <c r="I186" i="70"/>
  <c r="I185" i="70" s="1"/>
  <c r="F186" i="70"/>
  <c r="F185" i="70" s="1"/>
  <c r="Q185" i="70"/>
  <c r="AB184" i="70"/>
  <c r="AA184" i="70"/>
  <c r="Y184" i="70"/>
  <c r="W184" i="70"/>
  <c r="U184" i="70"/>
  <c r="S184" i="70"/>
  <c r="S183" i="70" s="1"/>
  <c r="P184" i="70"/>
  <c r="P183" i="70" s="1"/>
  <c r="P182" i="70" s="1"/>
  <c r="P181" i="70" s="1"/>
  <c r="L184" i="70"/>
  <c r="K184" i="70"/>
  <c r="W183" i="70"/>
  <c r="W182" i="70" s="1"/>
  <c r="W181" i="70" s="1"/>
  <c r="V183" i="70"/>
  <c r="U183" i="70"/>
  <c r="T183" i="70"/>
  <c r="Q183" i="70"/>
  <c r="O183" i="70"/>
  <c r="O182" i="70" s="1"/>
  <c r="N183" i="70"/>
  <c r="J183" i="70"/>
  <c r="I183" i="70"/>
  <c r="I182" i="70" s="1"/>
  <c r="I181" i="70" s="1"/>
  <c r="H183" i="70"/>
  <c r="G183" i="70"/>
  <c r="F183" i="70"/>
  <c r="F182" i="70" s="1"/>
  <c r="AA182" i="70"/>
  <c r="U182" i="70"/>
  <c r="U181" i="70" s="1"/>
  <c r="T182" i="70"/>
  <c r="T181" i="70" s="1"/>
  <c r="S182" i="70"/>
  <c r="Q182" i="70"/>
  <c r="N182" i="70"/>
  <c r="J182" i="70"/>
  <c r="J181" i="70" s="1"/>
  <c r="G182" i="70"/>
  <c r="S181" i="70"/>
  <c r="O181" i="70"/>
  <c r="N181" i="70"/>
  <c r="G181" i="70"/>
  <c r="F181" i="70"/>
  <c r="AA180" i="70"/>
  <c r="W180" i="70"/>
  <c r="U180" i="70"/>
  <c r="U178" i="70" s="1"/>
  <c r="S180" i="70"/>
  <c r="L180" i="70"/>
  <c r="K180" i="70"/>
  <c r="AB179" i="70"/>
  <c r="AA179" i="70"/>
  <c r="X179" i="70"/>
  <c r="W179" i="70"/>
  <c r="W178" i="70" s="1"/>
  <c r="W177" i="70" s="1"/>
  <c r="U179" i="70"/>
  <c r="S179" i="70"/>
  <c r="L179" i="70"/>
  <c r="K179" i="70"/>
  <c r="V178" i="70"/>
  <c r="T178" i="70"/>
  <c r="AA178" i="70" s="1"/>
  <c r="S178" i="70"/>
  <c r="S177" i="70" s="1"/>
  <c r="S176" i="70" s="1"/>
  <c r="Q178" i="70"/>
  <c r="O178" i="70"/>
  <c r="N178" i="70"/>
  <c r="J178" i="70"/>
  <c r="J177" i="70" s="1"/>
  <c r="J176" i="70" s="1"/>
  <c r="I178" i="70"/>
  <c r="I177" i="70" s="1"/>
  <c r="I176" i="70" s="1"/>
  <c r="H178" i="70"/>
  <c r="G178" i="70"/>
  <c r="F178" i="70"/>
  <c r="F177" i="70" s="1"/>
  <c r="F176" i="70" s="1"/>
  <c r="AA177" i="70"/>
  <c r="U177" i="70"/>
  <c r="U176" i="70" s="1"/>
  <c r="T177" i="70"/>
  <c r="Q177" i="70"/>
  <c r="O177" i="70"/>
  <c r="O176" i="70" s="1"/>
  <c r="N177" i="70"/>
  <c r="N176" i="70" s="1"/>
  <c r="K177" i="70"/>
  <c r="H177" i="70"/>
  <c r="G177" i="70"/>
  <c r="W176" i="70"/>
  <c r="Q176" i="70"/>
  <c r="H176" i="70"/>
  <c r="G176" i="70"/>
  <c r="K176" i="70" s="1"/>
  <c r="AB175" i="70"/>
  <c r="AA175" i="70"/>
  <c r="W175" i="70"/>
  <c r="U175" i="70"/>
  <c r="U174" i="70" s="1"/>
  <c r="U173" i="70" s="1"/>
  <c r="S175" i="70"/>
  <c r="L175" i="70"/>
  <c r="K175" i="70"/>
  <c r="W174" i="70"/>
  <c r="W173" i="70" s="1"/>
  <c r="W172" i="70" s="1"/>
  <c r="V174" i="70"/>
  <c r="T174" i="70"/>
  <c r="S174" i="70"/>
  <c r="S173" i="70" s="1"/>
  <c r="S172" i="70" s="1"/>
  <c r="Q174" i="70"/>
  <c r="O174" i="70"/>
  <c r="N174" i="70"/>
  <c r="N173" i="70" s="1"/>
  <c r="N172" i="70" s="1"/>
  <c r="J174" i="70"/>
  <c r="I174" i="70"/>
  <c r="H174" i="70"/>
  <c r="H173" i="70" s="1"/>
  <c r="H172" i="70" s="1"/>
  <c r="G174" i="70"/>
  <c r="F174" i="70"/>
  <c r="Q173" i="70"/>
  <c r="O173" i="70"/>
  <c r="J173" i="70"/>
  <c r="J172" i="70" s="1"/>
  <c r="I173" i="70"/>
  <c r="I172" i="70" s="1"/>
  <c r="F173" i="70"/>
  <c r="U172" i="70"/>
  <c r="Q172" i="70"/>
  <c r="O172" i="70"/>
  <c r="F172" i="70"/>
  <c r="AB171" i="70"/>
  <c r="AA171" i="70"/>
  <c r="W171" i="70"/>
  <c r="W170" i="70" s="1"/>
  <c r="W169" i="70" s="1"/>
  <c r="W168" i="70" s="1"/>
  <c r="U171" i="70"/>
  <c r="S171" i="70"/>
  <c r="S170" i="70" s="1"/>
  <c r="S169" i="70" s="1"/>
  <c r="S168" i="70" s="1"/>
  <c r="R171" i="70"/>
  <c r="R170" i="70" s="1"/>
  <c r="R169" i="70" s="1"/>
  <c r="R168" i="70" s="1"/>
  <c r="P171" i="70"/>
  <c r="P170" i="70" s="1"/>
  <c r="K171" i="70"/>
  <c r="L171" i="70" s="1"/>
  <c r="AB170" i="70"/>
  <c r="Z170" i="70"/>
  <c r="V170" i="70"/>
  <c r="U170" i="70"/>
  <c r="U169" i="70" s="1"/>
  <c r="U168" i="70" s="1"/>
  <c r="T170" i="70"/>
  <c r="Q170" i="70"/>
  <c r="Q169" i="70" s="1"/>
  <c r="O170" i="70"/>
  <c r="N170" i="70"/>
  <c r="N169" i="70" s="1"/>
  <c r="N168" i="70" s="1"/>
  <c r="L170" i="70"/>
  <c r="K170" i="70"/>
  <c r="J170" i="70"/>
  <c r="J169" i="70" s="1"/>
  <c r="I170" i="70"/>
  <c r="H170" i="70"/>
  <c r="G170" i="70"/>
  <c r="F170" i="70"/>
  <c r="F169" i="70" s="1"/>
  <c r="F168" i="70" s="1"/>
  <c r="AB169" i="70"/>
  <c r="V169" i="70"/>
  <c r="T169" i="70"/>
  <c r="P169" i="70"/>
  <c r="P168" i="70" s="1"/>
  <c r="O169" i="70"/>
  <c r="I169" i="70"/>
  <c r="I168" i="70" s="1"/>
  <c r="H169" i="70"/>
  <c r="G169" i="70"/>
  <c r="V168" i="70"/>
  <c r="O168" i="70"/>
  <c r="J168" i="70"/>
  <c r="H168" i="70"/>
  <c r="AB167" i="70"/>
  <c r="AA167" i="70"/>
  <c r="Z167" i="70"/>
  <c r="Y167" i="70"/>
  <c r="X167" i="70"/>
  <c r="W167" i="70"/>
  <c r="W166" i="70" s="1"/>
  <c r="U167" i="70"/>
  <c r="S167" i="70"/>
  <c r="R167" i="70"/>
  <c r="R166" i="70" s="1"/>
  <c r="R165" i="70" s="1"/>
  <c r="R164" i="70" s="1"/>
  <c r="P167" i="70"/>
  <c r="P166" i="70" s="1"/>
  <c r="P165" i="70" s="1"/>
  <c r="L167" i="70"/>
  <c r="K167" i="70"/>
  <c r="V166" i="70"/>
  <c r="V165" i="70" s="1"/>
  <c r="U166" i="70"/>
  <c r="U165" i="70" s="1"/>
  <c r="U164" i="70" s="1"/>
  <c r="T166" i="70"/>
  <c r="S166" i="70"/>
  <c r="S165" i="70" s="1"/>
  <c r="S164" i="70" s="1"/>
  <c r="Q166" i="70"/>
  <c r="O166" i="70"/>
  <c r="N166" i="70"/>
  <c r="L166" i="70"/>
  <c r="J166" i="70"/>
  <c r="J165" i="70" s="1"/>
  <c r="I166" i="70"/>
  <c r="H166" i="70"/>
  <c r="G166" i="70"/>
  <c r="K166" i="70" s="1"/>
  <c r="F166" i="70"/>
  <c r="F165" i="70" s="1"/>
  <c r="F164" i="70" s="1"/>
  <c r="W165" i="70"/>
  <c r="W164" i="70" s="1"/>
  <c r="Q165" i="70"/>
  <c r="O165" i="70"/>
  <c r="O164" i="70" s="1"/>
  <c r="N165" i="70"/>
  <c r="N164" i="70" s="1"/>
  <c r="I165" i="70"/>
  <c r="I164" i="70" s="1"/>
  <c r="H165" i="70"/>
  <c r="H164" i="70" s="1"/>
  <c r="G165" i="70"/>
  <c r="V164" i="70"/>
  <c r="Q164" i="70"/>
  <c r="P164" i="70"/>
  <c r="J164" i="70"/>
  <c r="G164" i="70"/>
  <c r="AB163" i="70"/>
  <c r="AA163" i="70"/>
  <c r="W163" i="70"/>
  <c r="U163" i="70"/>
  <c r="S163" i="70"/>
  <c r="K163" i="70"/>
  <c r="L163" i="70" s="1"/>
  <c r="W162" i="70"/>
  <c r="W161" i="70" s="1"/>
  <c r="V162" i="70"/>
  <c r="U162" i="70"/>
  <c r="T162" i="70"/>
  <c r="S162" i="70"/>
  <c r="S161" i="70" s="1"/>
  <c r="S160" i="70" s="1"/>
  <c r="Q162" i="70"/>
  <c r="O162" i="70"/>
  <c r="N162" i="70"/>
  <c r="N161" i="70" s="1"/>
  <c r="N160" i="70" s="1"/>
  <c r="J162" i="70"/>
  <c r="I162" i="70"/>
  <c r="H162" i="70"/>
  <c r="H161" i="70" s="1"/>
  <c r="H160" i="70" s="1"/>
  <c r="G162" i="70"/>
  <c r="F162" i="70"/>
  <c r="V161" i="70"/>
  <c r="U161" i="70"/>
  <c r="U160" i="70" s="1"/>
  <c r="O161" i="70"/>
  <c r="O160" i="70" s="1"/>
  <c r="J161" i="70"/>
  <c r="J160" i="70" s="1"/>
  <c r="I161" i="70"/>
  <c r="F161" i="70"/>
  <c r="F160" i="70" s="1"/>
  <c r="W160" i="70"/>
  <c r="I160" i="70"/>
  <c r="AB159" i="70"/>
  <c r="AA159" i="70"/>
  <c r="Z159" i="70"/>
  <c r="W159" i="70"/>
  <c r="U159" i="70"/>
  <c r="S159" i="70"/>
  <c r="S158" i="70" s="1"/>
  <c r="P159" i="70"/>
  <c r="K159" i="70"/>
  <c r="L159" i="70" s="1"/>
  <c r="W158" i="70"/>
  <c r="W157" i="70" s="1"/>
  <c r="W156" i="70" s="1"/>
  <c r="V158" i="70"/>
  <c r="U158" i="70"/>
  <c r="U157" i="70" s="1"/>
  <c r="T158" i="70"/>
  <c r="Q158" i="70"/>
  <c r="P158" i="70"/>
  <c r="P157" i="70" s="1"/>
  <c r="P156" i="70" s="1"/>
  <c r="O158" i="70"/>
  <c r="N158" i="70"/>
  <c r="N157" i="70" s="1"/>
  <c r="N156" i="70" s="1"/>
  <c r="J158" i="70"/>
  <c r="I158" i="70"/>
  <c r="H158" i="70"/>
  <c r="H157" i="70" s="1"/>
  <c r="H156" i="70" s="1"/>
  <c r="G158" i="70"/>
  <c r="F158" i="70"/>
  <c r="F157" i="70" s="1"/>
  <c r="F156" i="70" s="1"/>
  <c r="T157" i="70"/>
  <c r="S157" i="70"/>
  <c r="S156" i="70" s="1"/>
  <c r="O157" i="70"/>
  <c r="J157" i="70"/>
  <c r="J156" i="70" s="1"/>
  <c r="I157" i="70"/>
  <c r="I156" i="70" s="1"/>
  <c r="G157" i="70"/>
  <c r="U156" i="70"/>
  <c r="T156" i="70"/>
  <c r="O156" i="70"/>
  <c r="G156" i="70"/>
  <c r="AB155" i="70"/>
  <c r="AA155" i="70"/>
  <c r="X155" i="70"/>
  <c r="W155" i="70"/>
  <c r="W152" i="70" s="1"/>
  <c r="U155" i="70"/>
  <c r="S155" i="70"/>
  <c r="L155" i="70"/>
  <c r="K155" i="70"/>
  <c r="AB154" i="70"/>
  <c r="AA154" i="70"/>
  <c r="Z154" i="70"/>
  <c r="Y154" i="70"/>
  <c r="X154" i="70"/>
  <c r="W154" i="70"/>
  <c r="U154" i="70"/>
  <c r="S154" i="70"/>
  <c r="R154" i="70"/>
  <c r="P154" i="70"/>
  <c r="K154" i="70"/>
  <c r="L154" i="70" s="1"/>
  <c r="AB153" i="70"/>
  <c r="AA153" i="70"/>
  <c r="Y153" i="70"/>
  <c r="W153" i="70"/>
  <c r="U153" i="70"/>
  <c r="S153" i="70"/>
  <c r="S152" i="70" s="1"/>
  <c r="P153" i="70"/>
  <c r="K153" i="70"/>
  <c r="L153" i="70" s="1"/>
  <c r="AB152" i="70"/>
  <c r="V152" i="70"/>
  <c r="U152" i="70"/>
  <c r="U151" i="70" s="1"/>
  <c r="T152" i="70"/>
  <c r="Q152" i="70"/>
  <c r="O152" i="70"/>
  <c r="N152" i="70"/>
  <c r="L152" i="70"/>
  <c r="J152" i="70"/>
  <c r="J151" i="70" s="1"/>
  <c r="J150" i="70" s="1"/>
  <c r="I152" i="70"/>
  <c r="H152" i="70"/>
  <c r="G152" i="70"/>
  <c r="F152" i="70"/>
  <c r="F151" i="70" s="1"/>
  <c r="W151" i="70"/>
  <c r="W150" i="70" s="1"/>
  <c r="V151" i="70"/>
  <c r="T151" i="70"/>
  <c r="S151" i="70"/>
  <c r="S150" i="70" s="1"/>
  <c r="O151" i="70"/>
  <c r="N151" i="70"/>
  <c r="H151" i="70"/>
  <c r="G151" i="70"/>
  <c r="V150" i="70"/>
  <c r="O150" i="70"/>
  <c r="N150" i="70"/>
  <c r="G150" i="70"/>
  <c r="F150" i="70"/>
  <c r="AB149" i="70"/>
  <c r="AA149" i="70"/>
  <c r="X149" i="70"/>
  <c r="W149" i="70"/>
  <c r="W148" i="70" s="1"/>
  <c r="W147" i="70" s="1"/>
  <c r="W146" i="70" s="1"/>
  <c r="U149" i="70"/>
  <c r="S149" i="70"/>
  <c r="L149" i="70"/>
  <c r="K149" i="70"/>
  <c r="V148" i="70"/>
  <c r="U148" i="70"/>
  <c r="U147" i="70" s="1"/>
  <c r="T148" i="70"/>
  <c r="Q148" i="70"/>
  <c r="Q147" i="70" s="1"/>
  <c r="O148" i="70"/>
  <c r="N148" i="70"/>
  <c r="N147" i="70" s="1"/>
  <c r="J148" i="70"/>
  <c r="I148" i="70"/>
  <c r="H148" i="70"/>
  <c r="H147" i="70" s="1"/>
  <c r="G148" i="70"/>
  <c r="F148" i="70"/>
  <c r="F147" i="70" s="1"/>
  <c r="F146" i="70" s="1"/>
  <c r="V147" i="70"/>
  <c r="O147" i="70"/>
  <c r="J147" i="70"/>
  <c r="J146" i="70" s="1"/>
  <c r="G147" i="70"/>
  <c r="V146" i="70"/>
  <c r="U146" i="70"/>
  <c r="O146" i="70"/>
  <c r="N146" i="70"/>
  <c r="H146" i="70"/>
  <c r="AB145" i="70"/>
  <c r="AA145" i="70"/>
  <c r="Z145" i="70"/>
  <c r="W145" i="70"/>
  <c r="U145" i="70"/>
  <c r="U144" i="70" s="1"/>
  <c r="U143" i="70" s="1"/>
  <c r="S145" i="70"/>
  <c r="R145" i="70"/>
  <c r="K145" i="70"/>
  <c r="L145" i="70" s="1"/>
  <c r="AA144" i="70"/>
  <c r="W144" i="70"/>
  <c r="W143" i="70" s="1"/>
  <c r="V144" i="70"/>
  <c r="T144" i="70"/>
  <c r="R144" i="70"/>
  <c r="R143" i="70" s="1"/>
  <c r="R142" i="70" s="1"/>
  <c r="Q144" i="70"/>
  <c r="O144" i="70"/>
  <c r="O143" i="70" s="1"/>
  <c r="O142" i="70" s="1"/>
  <c r="N144" i="70"/>
  <c r="L144" i="70"/>
  <c r="J144" i="70"/>
  <c r="I144" i="70"/>
  <c r="I143" i="70" s="1"/>
  <c r="I142" i="70" s="1"/>
  <c r="H144" i="70"/>
  <c r="G144" i="70"/>
  <c r="F144" i="70"/>
  <c r="T143" i="70"/>
  <c r="T142" i="70" s="1"/>
  <c r="Q143" i="70"/>
  <c r="Q142" i="70" s="1"/>
  <c r="N143" i="70"/>
  <c r="N142" i="70" s="1"/>
  <c r="J143" i="70"/>
  <c r="H143" i="70"/>
  <c r="H142" i="70" s="1"/>
  <c r="G143" i="70"/>
  <c r="F143" i="70"/>
  <c r="F142" i="70" s="1"/>
  <c r="W142" i="70"/>
  <c r="U142" i="70"/>
  <c r="J142" i="70"/>
  <c r="AB141" i="70"/>
  <c r="AA141" i="70"/>
  <c r="W141" i="70"/>
  <c r="U141" i="70"/>
  <c r="S141" i="70"/>
  <c r="L141" i="70"/>
  <c r="K141" i="70"/>
  <c r="AA140" i="70"/>
  <c r="W140" i="70"/>
  <c r="W139" i="70" s="1"/>
  <c r="W138" i="70" s="1"/>
  <c r="V140" i="70"/>
  <c r="U140" i="70"/>
  <c r="U139" i="70" s="1"/>
  <c r="U138" i="70" s="1"/>
  <c r="T140" i="70"/>
  <c r="Q140" i="70"/>
  <c r="O140" i="70"/>
  <c r="N140" i="70"/>
  <c r="N139" i="70" s="1"/>
  <c r="N138" i="70" s="1"/>
  <c r="J140" i="70"/>
  <c r="J139" i="70" s="1"/>
  <c r="I140" i="70"/>
  <c r="I139" i="70" s="1"/>
  <c r="H140" i="70"/>
  <c r="H139" i="70" s="1"/>
  <c r="H138" i="70" s="1"/>
  <c r="G140" i="70"/>
  <c r="K140" i="70" s="1"/>
  <c r="F140" i="70"/>
  <c r="Q139" i="70"/>
  <c r="O139" i="70"/>
  <c r="O138" i="70" s="1"/>
  <c r="K139" i="70"/>
  <c r="G139" i="70"/>
  <c r="F139" i="70"/>
  <c r="F138" i="70" s="1"/>
  <c r="Q138" i="70"/>
  <c r="J138" i="70"/>
  <c r="I138" i="70"/>
  <c r="G138" i="70"/>
  <c r="AB137" i="70"/>
  <c r="AA137" i="70"/>
  <c r="W137" i="70"/>
  <c r="W136" i="70" s="1"/>
  <c r="W135" i="70" s="1"/>
  <c r="W134" i="70" s="1"/>
  <c r="U137" i="70"/>
  <c r="S137" i="70"/>
  <c r="K137" i="70"/>
  <c r="L137" i="70" s="1"/>
  <c r="V136" i="70"/>
  <c r="U136" i="70"/>
  <c r="T136" i="70"/>
  <c r="Q136" i="70"/>
  <c r="O136" i="70"/>
  <c r="O135" i="70" s="1"/>
  <c r="O134" i="70" s="1"/>
  <c r="N136" i="70"/>
  <c r="N135" i="70" s="1"/>
  <c r="N134" i="70" s="1"/>
  <c r="J136" i="70"/>
  <c r="J135" i="70" s="1"/>
  <c r="J134" i="70" s="1"/>
  <c r="I136" i="70"/>
  <c r="I135" i="70" s="1"/>
  <c r="I134" i="70" s="1"/>
  <c r="H136" i="70"/>
  <c r="K136" i="70" s="1"/>
  <c r="G136" i="70"/>
  <c r="F136" i="70"/>
  <c r="U135" i="70"/>
  <c r="U134" i="70" s="1"/>
  <c r="T135" i="70"/>
  <c r="H135" i="70"/>
  <c r="H134" i="70" s="1"/>
  <c r="G135" i="70"/>
  <c r="F135" i="70"/>
  <c r="F134" i="70" s="1"/>
  <c r="T134" i="70"/>
  <c r="G134" i="70"/>
  <c r="AB133" i="70"/>
  <c r="AA133" i="70"/>
  <c r="Y133" i="70"/>
  <c r="W133" i="70"/>
  <c r="U133" i="70"/>
  <c r="U132" i="70" s="1"/>
  <c r="U131" i="70" s="1"/>
  <c r="U130" i="70" s="1"/>
  <c r="S133" i="70"/>
  <c r="P133" i="70"/>
  <c r="P132" i="70" s="1"/>
  <c r="P131" i="70" s="1"/>
  <c r="P130" i="70" s="1"/>
  <c r="L133" i="70"/>
  <c r="K133" i="70"/>
  <c r="AB132" i="70"/>
  <c r="Y132" i="70"/>
  <c r="X132" i="70"/>
  <c r="W132" i="70"/>
  <c r="V132" i="70"/>
  <c r="T132" i="70"/>
  <c r="Q132" i="70"/>
  <c r="Q131" i="70" s="1"/>
  <c r="O132" i="70"/>
  <c r="N132" i="70"/>
  <c r="L132" i="70"/>
  <c r="L131" i="70" s="1"/>
  <c r="L130" i="70" s="1"/>
  <c r="J132" i="70"/>
  <c r="J131" i="70" s="1"/>
  <c r="J130" i="70" s="1"/>
  <c r="I132" i="70"/>
  <c r="I131" i="70" s="1"/>
  <c r="I130" i="70" s="1"/>
  <c r="H132" i="70"/>
  <c r="G132" i="70"/>
  <c r="G131" i="70" s="1"/>
  <c r="F132" i="70"/>
  <c r="F131" i="70" s="1"/>
  <c r="W131" i="70"/>
  <c r="W130" i="70" s="1"/>
  <c r="V131" i="70"/>
  <c r="O131" i="70"/>
  <c r="N131" i="70"/>
  <c r="H131" i="70"/>
  <c r="H130" i="70" s="1"/>
  <c r="V130" i="70"/>
  <c r="O130" i="70"/>
  <c r="N130" i="70"/>
  <c r="G130" i="70"/>
  <c r="F130" i="70"/>
  <c r="AB129" i="70"/>
  <c r="AA129" i="70"/>
  <c r="W129" i="70"/>
  <c r="W128" i="70" s="1"/>
  <c r="W127" i="70" s="1"/>
  <c r="W126" i="70" s="1"/>
  <c r="U129" i="70"/>
  <c r="U128" i="70" s="1"/>
  <c r="U127" i="70" s="1"/>
  <c r="S129" i="70"/>
  <c r="L129" i="70"/>
  <c r="K129" i="70"/>
  <c r="AA128" i="70"/>
  <c r="V128" i="70"/>
  <c r="AB128" i="70" s="1"/>
  <c r="T128" i="70"/>
  <c r="S128" i="70"/>
  <c r="S127" i="70" s="1"/>
  <c r="S126" i="70" s="1"/>
  <c r="Q128" i="70"/>
  <c r="O128" i="70"/>
  <c r="O127" i="70" s="1"/>
  <c r="O126" i="70" s="1"/>
  <c r="N128" i="70"/>
  <c r="K128" i="70"/>
  <c r="J128" i="70"/>
  <c r="I128" i="70"/>
  <c r="I127" i="70" s="1"/>
  <c r="H128" i="70"/>
  <c r="H127" i="70" s="1"/>
  <c r="H126" i="70" s="1"/>
  <c r="G128" i="70"/>
  <c r="F128" i="70"/>
  <c r="AB127" i="70"/>
  <c r="V127" i="70"/>
  <c r="T127" i="70"/>
  <c r="Q127" i="70"/>
  <c r="Q126" i="70" s="1"/>
  <c r="N127" i="70"/>
  <c r="N126" i="70" s="1"/>
  <c r="K127" i="70"/>
  <c r="J127" i="70"/>
  <c r="J126" i="70" s="1"/>
  <c r="G127" i="70"/>
  <c r="F127" i="70"/>
  <c r="F126" i="70" s="1"/>
  <c r="U126" i="70"/>
  <c r="I126" i="70"/>
  <c r="G126" i="70"/>
  <c r="K126" i="70" s="1"/>
  <c r="AB125" i="70"/>
  <c r="AA125" i="70"/>
  <c r="W125" i="70"/>
  <c r="W124" i="70" s="1"/>
  <c r="U125" i="70"/>
  <c r="U124" i="70" s="1"/>
  <c r="U123" i="70" s="1"/>
  <c r="U122" i="70" s="1"/>
  <c r="S125" i="70"/>
  <c r="K125" i="70"/>
  <c r="L125" i="70" s="1"/>
  <c r="AA124" i="70"/>
  <c r="V124" i="70"/>
  <c r="T124" i="70"/>
  <c r="Q124" i="70"/>
  <c r="Q123" i="70" s="1"/>
  <c r="O124" i="70"/>
  <c r="N124" i="70"/>
  <c r="N123" i="70" s="1"/>
  <c r="N122" i="70" s="1"/>
  <c r="K124" i="70"/>
  <c r="J124" i="70"/>
  <c r="I124" i="70"/>
  <c r="I123" i="70" s="1"/>
  <c r="I122" i="70" s="1"/>
  <c r="H124" i="70"/>
  <c r="H123" i="70" s="1"/>
  <c r="H122" i="70" s="1"/>
  <c r="G124" i="70"/>
  <c r="F124" i="70"/>
  <c r="W123" i="70"/>
  <c r="W122" i="70" s="1"/>
  <c r="T123" i="70"/>
  <c r="AA123" i="70" s="1"/>
  <c r="O123" i="70"/>
  <c r="O122" i="70" s="1"/>
  <c r="J123" i="70"/>
  <c r="J122" i="70" s="1"/>
  <c r="G123" i="70"/>
  <c r="F123" i="70"/>
  <c r="F122" i="70" s="1"/>
  <c r="AA122" i="70"/>
  <c r="T122" i="70"/>
  <c r="Q122" i="70"/>
  <c r="G122" i="70"/>
  <c r="K122" i="70" s="1"/>
  <c r="AB121" i="70"/>
  <c r="AA121" i="70"/>
  <c r="W121" i="70"/>
  <c r="W120" i="70" s="1"/>
  <c r="U121" i="70"/>
  <c r="U120" i="70" s="1"/>
  <c r="S121" i="70"/>
  <c r="K121" i="70"/>
  <c r="L121" i="70" s="1"/>
  <c r="V120" i="70"/>
  <c r="AB120" i="70" s="1"/>
  <c r="T120" i="70"/>
  <c r="Q120" i="70"/>
  <c r="O120" i="70"/>
  <c r="N120" i="70"/>
  <c r="J120" i="70"/>
  <c r="I120" i="70"/>
  <c r="H120" i="70"/>
  <c r="G120" i="70"/>
  <c r="K120" i="70" s="1"/>
  <c r="F120" i="70"/>
  <c r="F119" i="70" s="1"/>
  <c r="W119" i="70"/>
  <c r="W118" i="70" s="1"/>
  <c r="U119" i="70"/>
  <c r="U118" i="70" s="1"/>
  <c r="O119" i="70"/>
  <c r="O118" i="70" s="1"/>
  <c r="N119" i="70"/>
  <c r="N118" i="70" s="1"/>
  <c r="J119" i="70"/>
  <c r="J118" i="70" s="1"/>
  <c r="I119" i="70"/>
  <c r="H119" i="70"/>
  <c r="I118" i="70"/>
  <c r="H118" i="70"/>
  <c r="F118" i="70"/>
  <c r="AB117" i="70"/>
  <c r="AA117" i="70"/>
  <c r="W117" i="70"/>
  <c r="W116" i="70" s="1"/>
  <c r="W115" i="70" s="1"/>
  <c r="W114" i="70" s="1"/>
  <c r="U117" i="70"/>
  <c r="S117" i="70"/>
  <c r="L117" i="70"/>
  <c r="K117" i="70"/>
  <c r="V116" i="70"/>
  <c r="U116" i="70"/>
  <c r="U115" i="70" s="1"/>
  <c r="T116" i="70"/>
  <c r="S116" i="70"/>
  <c r="S115" i="70" s="1"/>
  <c r="S114" i="70" s="1"/>
  <c r="Q116" i="70"/>
  <c r="O116" i="70"/>
  <c r="O115" i="70" s="1"/>
  <c r="N116" i="70"/>
  <c r="K116" i="70"/>
  <c r="J116" i="70"/>
  <c r="I116" i="70"/>
  <c r="I115" i="70" s="1"/>
  <c r="H116" i="70"/>
  <c r="G116" i="70"/>
  <c r="F116" i="70"/>
  <c r="F115" i="70" s="1"/>
  <c r="F114" i="70" s="1"/>
  <c r="V115" i="70"/>
  <c r="AB115" i="70" s="1"/>
  <c r="T115" i="70"/>
  <c r="N115" i="70"/>
  <c r="N114" i="70" s="1"/>
  <c r="J115" i="70"/>
  <c r="H115" i="70"/>
  <c r="H114" i="70" s="1"/>
  <c r="G115" i="70"/>
  <c r="V114" i="70"/>
  <c r="U114" i="70"/>
  <c r="O114" i="70"/>
  <c r="J114" i="70"/>
  <c r="I114" i="70"/>
  <c r="G114" i="70"/>
  <c r="AB110" i="70"/>
  <c r="AA110" i="70"/>
  <c r="X110" i="70"/>
  <c r="W110" i="70"/>
  <c r="W109" i="70" s="1"/>
  <c r="W106" i="70" s="1"/>
  <c r="W105" i="70" s="1"/>
  <c r="W101" i="70" s="1"/>
  <c r="U110" i="70"/>
  <c r="S110" i="70"/>
  <c r="S109" i="70" s="1"/>
  <c r="L110" i="70"/>
  <c r="K110" i="70"/>
  <c r="V109" i="70"/>
  <c r="U109" i="70"/>
  <c r="T109" i="70"/>
  <c r="AA109" i="70" s="1"/>
  <c r="Q109" i="70"/>
  <c r="O109" i="70"/>
  <c r="N109" i="70"/>
  <c r="L109" i="70"/>
  <c r="J109" i="70"/>
  <c r="J105" i="70" s="1"/>
  <c r="I109" i="70"/>
  <c r="H109" i="70"/>
  <c r="G109" i="70"/>
  <c r="F109" i="70"/>
  <c r="AB108" i="70"/>
  <c r="AA108" i="70"/>
  <c r="Z108" i="70"/>
  <c r="Y108" i="70"/>
  <c r="Y107" i="70" s="1"/>
  <c r="W108" i="70"/>
  <c r="W107" i="70" s="1"/>
  <c r="U108" i="70"/>
  <c r="S108" i="70"/>
  <c r="S107" i="70" s="1"/>
  <c r="S106" i="70" s="1"/>
  <c r="S105" i="70" s="1"/>
  <c r="R108" i="70"/>
  <c r="R107" i="70" s="1"/>
  <c r="P108" i="70"/>
  <c r="L108" i="70"/>
  <c r="X108" i="70" s="1"/>
  <c r="X107" i="70" s="1"/>
  <c r="K108" i="70"/>
  <c r="AA107" i="70"/>
  <c r="V107" i="70"/>
  <c r="V106" i="70" s="1"/>
  <c r="U107" i="70"/>
  <c r="T107" i="70"/>
  <c r="T106" i="70" s="1"/>
  <c r="Q107" i="70"/>
  <c r="P107" i="70"/>
  <c r="O107" i="70"/>
  <c r="N107" i="70"/>
  <c r="J107" i="70"/>
  <c r="J106" i="70" s="1"/>
  <c r="I107" i="70"/>
  <c r="I106" i="70" s="1"/>
  <c r="I105" i="70" s="1"/>
  <c r="H107" i="70"/>
  <c r="H106" i="70" s="1"/>
  <c r="H105" i="70" s="1"/>
  <c r="H101" i="70" s="1"/>
  <c r="G107" i="70"/>
  <c r="G106" i="70" s="1"/>
  <c r="G105" i="70" s="1"/>
  <c r="F107" i="70"/>
  <c r="F106" i="70" s="1"/>
  <c r="F105" i="70" s="1"/>
  <c r="U106" i="70"/>
  <c r="U105" i="70" s="1"/>
  <c r="Q106" i="70"/>
  <c r="O106" i="70"/>
  <c r="O105" i="70" s="1"/>
  <c r="N106" i="70"/>
  <c r="N105" i="70" s="1"/>
  <c r="Q105" i="70"/>
  <c r="W104" i="70"/>
  <c r="W103" i="70" s="1"/>
  <c r="W102" i="70" s="1"/>
  <c r="U104" i="70"/>
  <c r="S104" i="70"/>
  <c r="R104" i="70"/>
  <c r="R103" i="70" s="1"/>
  <c r="R102" i="70" s="1"/>
  <c r="L104" i="70"/>
  <c r="K104" i="70"/>
  <c r="V103" i="70"/>
  <c r="U103" i="70"/>
  <c r="T103" i="70"/>
  <c r="S103" i="70"/>
  <c r="Q103" i="70"/>
  <c r="O103" i="70"/>
  <c r="N103" i="70"/>
  <c r="L103" i="70"/>
  <c r="J103" i="70"/>
  <c r="J102" i="70" s="1"/>
  <c r="I103" i="70"/>
  <c r="H103" i="70"/>
  <c r="H102" i="70" s="1"/>
  <c r="G103" i="70"/>
  <c r="F103" i="70"/>
  <c r="V102" i="70"/>
  <c r="U102" i="70"/>
  <c r="T102" i="70"/>
  <c r="S102" i="70"/>
  <c r="Q102" i="70"/>
  <c r="O102" i="70"/>
  <c r="O101" i="70" s="1"/>
  <c r="N102" i="70"/>
  <c r="N101" i="70" s="1"/>
  <c r="I102" i="70"/>
  <c r="G102" i="70"/>
  <c r="K102" i="70" s="1"/>
  <c r="F102" i="70"/>
  <c r="F101" i="70" s="1"/>
  <c r="Q101" i="70"/>
  <c r="AB100" i="70"/>
  <c r="AA100" i="70"/>
  <c r="W100" i="70"/>
  <c r="U100" i="70"/>
  <c r="S100" i="70"/>
  <c r="R100" i="70"/>
  <c r="R99" i="70" s="1"/>
  <c r="R98" i="70" s="1"/>
  <c r="K100" i="70"/>
  <c r="L100" i="70" s="1"/>
  <c r="AA99" i="70"/>
  <c r="W99" i="70"/>
  <c r="V99" i="70"/>
  <c r="U99" i="70"/>
  <c r="U98" i="70" s="1"/>
  <c r="T99" i="70"/>
  <c r="S99" i="70"/>
  <c r="S98" i="70" s="1"/>
  <c r="Q99" i="70"/>
  <c r="O99" i="70"/>
  <c r="O98" i="70" s="1"/>
  <c r="N99" i="70"/>
  <c r="J99" i="70"/>
  <c r="I99" i="70"/>
  <c r="I98" i="70" s="1"/>
  <c r="H99" i="70"/>
  <c r="H98" i="70" s="1"/>
  <c r="G99" i="70"/>
  <c r="F99" i="70"/>
  <c r="F98" i="70" s="1"/>
  <c r="W98" i="70"/>
  <c r="V98" i="70"/>
  <c r="AB98" i="70" s="1"/>
  <c r="T98" i="70"/>
  <c r="Q98" i="70"/>
  <c r="N98" i="70"/>
  <c r="J98" i="70"/>
  <c r="G98" i="70"/>
  <c r="AB97" i="70"/>
  <c r="AA97" i="70"/>
  <c r="W97" i="70"/>
  <c r="U97" i="70"/>
  <c r="S97" i="70"/>
  <c r="L97" i="70"/>
  <c r="X97" i="70" s="1"/>
  <c r="K97" i="70"/>
  <c r="AB96" i="70"/>
  <c r="AA96" i="70"/>
  <c r="X96" i="70"/>
  <c r="W96" i="70"/>
  <c r="U96" i="70"/>
  <c r="S96" i="70"/>
  <c r="L96" i="70"/>
  <c r="K96" i="70"/>
  <c r="AB95" i="70"/>
  <c r="AA95" i="70"/>
  <c r="Y95" i="70"/>
  <c r="X95" i="70"/>
  <c r="W95" i="70"/>
  <c r="U95" i="70"/>
  <c r="S95" i="70"/>
  <c r="P95" i="70"/>
  <c r="L95" i="70"/>
  <c r="Z95" i="70" s="1"/>
  <c r="K95" i="70"/>
  <c r="AA94" i="70"/>
  <c r="V94" i="70"/>
  <c r="V93" i="70" s="1"/>
  <c r="T94" i="70"/>
  <c r="AB94" i="70" s="1"/>
  <c r="S94" i="70"/>
  <c r="S93" i="70" s="1"/>
  <c r="Q94" i="70"/>
  <c r="O94" i="70"/>
  <c r="N94" i="70"/>
  <c r="L94" i="70"/>
  <c r="Y94" i="70" s="1"/>
  <c r="J94" i="70"/>
  <c r="J93" i="70" s="1"/>
  <c r="I94" i="70"/>
  <c r="H94" i="70"/>
  <c r="G94" i="70"/>
  <c r="K94" i="70" s="1"/>
  <c r="F94" i="70"/>
  <c r="AA93" i="70"/>
  <c r="T93" i="70"/>
  <c r="Q93" i="70"/>
  <c r="O93" i="70"/>
  <c r="N93" i="70"/>
  <c r="I93" i="70"/>
  <c r="H93" i="70"/>
  <c r="F93" i="70"/>
  <c r="AB92" i="70"/>
  <c r="AA92" i="70"/>
  <c r="W92" i="70"/>
  <c r="W90" i="70" s="1"/>
  <c r="W89" i="70" s="1"/>
  <c r="W88" i="70" s="1"/>
  <c r="U92" i="70"/>
  <c r="U90" i="70" s="1"/>
  <c r="U89" i="70" s="1"/>
  <c r="U88" i="70" s="1"/>
  <c r="S92" i="70"/>
  <c r="L92" i="70"/>
  <c r="K92" i="70"/>
  <c r="J92" i="70"/>
  <c r="AB91" i="70"/>
  <c r="AA91" i="70"/>
  <c r="Y91" i="70"/>
  <c r="W91" i="70"/>
  <c r="U91" i="70"/>
  <c r="S91" i="70"/>
  <c r="S90" i="70" s="1"/>
  <c r="S89" i="70" s="1"/>
  <c r="J91" i="70"/>
  <c r="K91" i="70" s="1"/>
  <c r="L91" i="70" s="1"/>
  <c r="AB90" i="70"/>
  <c r="V90" i="70"/>
  <c r="T90" i="70"/>
  <c r="Q90" i="70"/>
  <c r="O90" i="70"/>
  <c r="N90" i="70"/>
  <c r="L90" i="70"/>
  <c r="K90" i="70"/>
  <c r="J90" i="70"/>
  <c r="I90" i="70"/>
  <c r="H90" i="70"/>
  <c r="G90" i="70"/>
  <c r="F90" i="70"/>
  <c r="F89" i="70" s="1"/>
  <c r="F88" i="70" s="1"/>
  <c r="F84" i="70" s="1"/>
  <c r="V89" i="70"/>
  <c r="T89" i="70"/>
  <c r="Q89" i="70"/>
  <c r="O89" i="70"/>
  <c r="N89" i="70"/>
  <c r="N88" i="70" s="1"/>
  <c r="N84" i="70" s="1"/>
  <c r="J89" i="70"/>
  <c r="I89" i="70"/>
  <c r="I88" i="70" s="1"/>
  <c r="H89" i="70"/>
  <c r="G89" i="70"/>
  <c r="S88" i="70"/>
  <c r="O88" i="70"/>
  <c r="J88" i="70"/>
  <c r="H88" i="70"/>
  <c r="H84" i="70" s="1"/>
  <c r="G88" i="70"/>
  <c r="W87" i="70"/>
  <c r="W86" i="70" s="1"/>
  <c r="W85" i="70" s="1"/>
  <c r="U87" i="70"/>
  <c r="S87" i="70"/>
  <c r="J87" i="70"/>
  <c r="V86" i="70"/>
  <c r="U86" i="70"/>
  <c r="T86" i="70"/>
  <c r="S86" i="70"/>
  <c r="S85" i="70" s="1"/>
  <c r="S84" i="70" s="1"/>
  <c r="Q86" i="70"/>
  <c r="O86" i="70"/>
  <c r="N86" i="70"/>
  <c r="I86" i="70"/>
  <c r="I85" i="70" s="1"/>
  <c r="I84" i="70" s="1"/>
  <c r="H86" i="70"/>
  <c r="G86" i="70"/>
  <c r="U85" i="70"/>
  <c r="T85" i="70"/>
  <c r="O85" i="70"/>
  <c r="N85" i="70"/>
  <c r="H85" i="70"/>
  <c r="G85" i="70"/>
  <c r="F85" i="70"/>
  <c r="O84" i="70"/>
  <c r="AB83" i="70"/>
  <c r="AA83" i="70"/>
  <c r="W83" i="70"/>
  <c r="U83" i="70"/>
  <c r="S83" i="70"/>
  <c r="K83" i="70"/>
  <c r="L83" i="70" s="1"/>
  <c r="AB82" i="70"/>
  <c r="AA82" i="70"/>
  <c r="W82" i="70"/>
  <c r="U82" i="70"/>
  <c r="S82" i="70"/>
  <c r="L82" i="70"/>
  <c r="I82" i="70"/>
  <c r="K82" i="70" s="1"/>
  <c r="AB81" i="70"/>
  <c r="AA81" i="70"/>
  <c r="W81" i="70"/>
  <c r="U81" i="70"/>
  <c r="S81" i="70"/>
  <c r="J81" i="70"/>
  <c r="K81" i="70" s="1"/>
  <c r="L81" i="70" s="1"/>
  <c r="I81" i="70"/>
  <c r="AB80" i="70"/>
  <c r="AA80" i="70"/>
  <c r="W80" i="70"/>
  <c r="U80" i="70"/>
  <c r="U77" i="70" s="1"/>
  <c r="S80" i="70"/>
  <c r="K80" i="70"/>
  <c r="L80" i="70" s="1"/>
  <c r="Z80" i="70" s="1"/>
  <c r="AB79" i="70"/>
  <c r="AA79" i="70"/>
  <c r="W79" i="70"/>
  <c r="U79" i="70"/>
  <c r="S79" i="70"/>
  <c r="R79" i="70"/>
  <c r="L79" i="70"/>
  <c r="J79" i="70"/>
  <c r="K79" i="70" s="1"/>
  <c r="AB78" i="70"/>
  <c r="AA78" i="70"/>
  <c r="W78" i="70"/>
  <c r="U78" i="70"/>
  <c r="S78" i="70"/>
  <c r="K78" i="70"/>
  <c r="L78" i="70" s="1"/>
  <c r="V77" i="70"/>
  <c r="T77" i="70"/>
  <c r="Q77" i="70"/>
  <c r="O77" i="70"/>
  <c r="N77" i="70"/>
  <c r="J77" i="70"/>
  <c r="H77" i="70"/>
  <c r="G77" i="70"/>
  <c r="F77" i="70"/>
  <c r="AB76" i="70"/>
  <c r="AA76" i="70"/>
  <c r="W76" i="70"/>
  <c r="U76" i="70"/>
  <c r="S76" i="70"/>
  <c r="J76" i="70"/>
  <c r="K76" i="70" s="1"/>
  <c r="L76" i="70" s="1"/>
  <c r="AB75" i="70"/>
  <c r="AA75" i="70"/>
  <c r="X75" i="70"/>
  <c r="W75" i="70"/>
  <c r="U75" i="70"/>
  <c r="S75" i="70"/>
  <c r="L75" i="70"/>
  <c r="K75" i="70"/>
  <c r="AB74" i="70"/>
  <c r="AA74" i="70"/>
  <c r="W74" i="70"/>
  <c r="U74" i="70"/>
  <c r="S74" i="70"/>
  <c r="J74" i="70"/>
  <c r="I74" i="70"/>
  <c r="K74" i="70" s="1"/>
  <c r="L74" i="70" s="1"/>
  <c r="AB73" i="70"/>
  <c r="AA73" i="70"/>
  <c r="W73" i="70"/>
  <c r="U73" i="70"/>
  <c r="S73" i="70"/>
  <c r="J73" i="70"/>
  <c r="K73" i="70" s="1"/>
  <c r="L73" i="70" s="1"/>
  <c r="I73" i="70"/>
  <c r="AB72" i="70"/>
  <c r="AA72" i="70"/>
  <c r="W72" i="70"/>
  <c r="U72" i="70"/>
  <c r="S72" i="70"/>
  <c r="K72" i="70"/>
  <c r="L72" i="70" s="1"/>
  <c r="Z72" i="70" s="1"/>
  <c r="J72" i="70"/>
  <c r="AB71" i="70"/>
  <c r="AA71" i="70"/>
  <c r="W71" i="70"/>
  <c r="U71" i="70"/>
  <c r="U70" i="70" s="1"/>
  <c r="S71" i="70"/>
  <c r="I71" i="70"/>
  <c r="I70" i="70" s="1"/>
  <c r="W70" i="70"/>
  <c r="V70" i="70"/>
  <c r="T70" i="70"/>
  <c r="Q70" i="70"/>
  <c r="O70" i="70"/>
  <c r="N70" i="70"/>
  <c r="J70" i="70"/>
  <c r="H70" i="70"/>
  <c r="G70" i="70"/>
  <c r="F70" i="70"/>
  <c r="F58" i="70" s="1"/>
  <c r="AB69" i="70"/>
  <c r="AA69" i="70"/>
  <c r="W69" i="70"/>
  <c r="U69" i="70"/>
  <c r="S69" i="70"/>
  <c r="K69" i="70"/>
  <c r="L69" i="70" s="1"/>
  <c r="AB68" i="70"/>
  <c r="AA68" i="70"/>
  <c r="W68" i="70"/>
  <c r="U68" i="70"/>
  <c r="S68" i="70"/>
  <c r="S66" i="70" s="1"/>
  <c r="J68" i="70"/>
  <c r="K68" i="70" s="1"/>
  <c r="L68" i="70" s="1"/>
  <c r="AB67" i="70"/>
  <c r="AA67" i="70"/>
  <c r="W67" i="70"/>
  <c r="U67" i="70"/>
  <c r="S67" i="70"/>
  <c r="K67" i="70"/>
  <c r="L67" i="70" s="1"/>
  <c r="I67" i="70"/>
  <c r="V66" i="70"/>
  <c r="U66" i="70"/>
  <c r="T66" i="70"/>
  <c r="AA66" i="70" s="1"/>
  <c r="Q66" i="70"/>
  <c r="O66" i="70"/>
  <c r="N66" i="70"/>
  <c r="J66" i="70"/>
  <c r="I66" i="70"/>
  <c r="H66" i="70"/>
  <c r="G66" i="70"/>
  <c r="K66" i="70" s="1"/>
  <c r="F66" i="70"/>
  <c r="AB65" i="70"/>
  <c r="AA65" i="70"/>
  <c r="W65" i="70"/>
  <c r="U65" i="70"/>
  <c r="S65" i="70"/>
  <c r="J65" i="70"/>
  <c r="K65" i="70" s="1"/>
  <c r="L65" i="70" s="1"/>
  <c r="AB64" i="70"/>
  <c r="AA64" i="70"/>
  <c r="W64" i="70"/>
  <c r="U64" i="70"/>
  <c r="U59" i="70" s="1"/>
  <c r="U58" i="70" s="1"/>
  <c r="S64" i="70"/>
  <c r="J64" i="70"/>
  <c r="J59" i="70" s="1"/>
  <c r="AB63" i="70"/>
  <c r="AA63" i="70"/>
  <c r="W63" i="70"/>
  <c r="W59" i="70" s="1"/>
  <c r="U63" i="70"/>
  <c r="S63" i="70"/>
  <c r="K63" i="70"/>
  <c r="L63" i="70" s="1"/>
  <c r="AB62" i="70"/>
  <c r="AA62" i="70"/>
  <c r="W62" i="70"/>
  <c r="U62" i="70"/>
  <c r="S62" i="70"/>
  <c r="I62" i="70"/>
  <c r="K62" i="70" s="1"/>
  <c r="L62" i="70" s="1"/>
  <c r="AB61" i="70"/>
  <c r="AA61" i="70"/>
  <c r="Z61" i="70"/>
  <c r="Y61" i="70"/>
  <c r="W61" i="70"/>
  <c r="U61" i="70"/>
  <c r="S61" i="70"/>
  <c r="R61" i="70"/>
  <c r="P61" i="70"/>
  <c r="L61" i="70"/>
  <c r="X61" i="70" s="1"/>
  <c r="K61" i="70"/>
  <c r="AB60" i="70"/>
  <c r="AA60" i="70"/>
  <c r="Z60" i="70"/>
  <c r="W60" i="70"/>
  <c r="U60" i="70"/>
  <c r="S60" i="70"/>
  <c r="R60" i="70"/>
  <c r="K60" i="70"/>
  <c r="L60" i="70" s="1"/>
  <c r="V59" i="70"/>
  <c r="T59" i="70"/>
  <c r="S59" i="70"/>
  <c r="Q59" i="70"/>
  <c r="O59" i="70"/>
  <c r="N59" i="70"/>
  <c r="I59" i="70"/>
  <c r="H59" i="70"/>
  <c r="G59" i="70"/>
  <c r="F59" i="70"/>
  <c r="V58" i="70"/>
  <c r="O58" i="70"/>
  <c r="N58" i="70"/>
  <c r="H58" i="70"/>
  <c r="G58" i="70"/>
  <c r="AB57" i="70"/>
  <c r="AA57" i="70"/>
  <c r="Z57" i="70"/>
  <c r="Y57" i="70"/>
  <c r="X57" i="70"/>
  <c r="W57" i="70"/>
  <c r="W56" i="70" s="1"/>
  <c r="U57" i="70"/>
  <c r="S57" i="70"/>
  <c r="R57" i="70"/>
  <c r="P57" i="70"/>
  <c r="P56" i="70" s="1"/>
  <c r="L57" i="70"/>
  <c r="K57" i="70"/>
  <c r="V56" i="70"/>
  <c r="U56" i="70"/>
  <c r="T56" i="70"/>
  <c r="AB56" i="70" s="1"/>
  <c r="S56" i="70"/>
  <c r="R56" i="70"/>
  <c r="Q56" i="70"/>
  <c r="O56" i="70"/>
  <c r="N56" i="70"/>
  <c r="L56" i="70"/>
  <c r="X56" i="70" s="1"/>
  <c r="J56" i="70"/>
  <c r="I56" i="70"/>
  <c r="H56" i="70"/>
  <c r="G56" i="70"/>
  <c r="K56" i="70" s="1"/>
  <c r="F56" i="70"/>
  <c r="AB55" i="70"/>
  <c r="AA55" i="70"/>
  <c r="W55" i="70"/>
  <c r="U55" i="70"/>
  <c r="S55" i="70"/>
  <c r="L55" i="70"/>
  <c r="Z55" i="70" s="1"/>
  <c r="K55" i="70"/>
  <c r="AB54" i="70"/>
  <c r="AA54" i="70"/>
  <c r="W54" i="70"/>
  <c r="U54" i="70"/>
  <c r="S54" i="70"/>
  <c r="K54" i="70"/>
  <c r="L54" i="70" s="1"/>
  <c r="P54" i="70" s="1"/>
  <c r="AB53" i="70"/>
  <c r="AA53" i="70"/>
  <c r="W53" i="70"/>
  <c r="W49" i="70" s="1"/>
  <c r="U53" i="70"/>
  <c r="U49" i="70" s="1"/>
  <c r="U45" i="70" s="1"/>
  <c r="U44" i="70" s="1"/>
  <c r="S53" i="70"/>
  <c r="K53" i="70"/>
  <c r="L53" i="70" s="1"/>
  <c r="AB52" i="70"/>
  <c r="AA52" i="70"/>
  <c r="W52" i="70"/>
  <c r="U52" i="70"/>
  <c r="S52" i="70"/>
  <c r="K52" i="70"/>
  <c r="L52" i="70" s="1"/>
  <c r="AB51" i="70"/>
  <c r="AA51" i="70"/>
  <c r="W51" i="70"/>
  <c r="U51" i="70"/>
  <c r="S51" i="70"/>
  <c r="S49" i="70" s="1"/>
  <c r="K51" i="70"/>
  <c r="L51" i="70" s="1"/>
  <c r="AB50" i="70"/>
  <c r="AA50" i="70"/>
  <c r="W50" i="70"/>
  <c r="U50" i="70"/>
  <c r="S50" i="70"/>
  <c r="K50" i="70"/>
  <c r="L50" i="70" s="1"/>
  <c r="V49" i="70"/>
  <c r="T49" i="70"/>
  <c r="Q49" i="70"/>
  <c r="O49" i="70"/>
  <c r="N49" i="70"/>
  <c r="J49" i="70"/>
  <c r="I49" i="70"/>
  <c r="H49" i="70"/>
  <c r="G49" i="70"/>
  <c r="K49" i="70" s="1"/>
  <c r="F49" i="70"/>
  <c r="AB48" i="70"/>
  <c r="AA48" i="70"/>
  <c r="Z48" i="70"/>
  <c r="Y48" i="70"/>
  <c r="X48" i="70"/>
  <c r="W48" i="70"/>
  <c r="U48" i="70"/>
  <c r="S48" i="70"/>
  <c r="R48" i="70"/>
  <c r="P48" i="70"/>
  <c r="L48" i="70"/>
  <c r="K48" i="70"/>
  <c r="AB47" i="70"/>
  <c r="AA47" i="70"/>
  <c r="Z47" i="70"/>
  <c r="Y47" i="70"/>
  <c r="X47" i="70"/>
  <c r="W47" i="70"/>
  <c r="U47" i="70"/>
  <c r="S47" i="70"/>
  <c r="R47" i="70"/>
  <c r="R46" i="70" s="1"/>
  <c r="P47" i="70"/>
  <c r="P46" i="70" s="1"/>
  <c r="L47" i="70"/>
  <c r="K47" i="70"/>
  <c r="Z46" i="70"/>
  <c r="V46" i="70"/>
  <c r="V45" i="70" s="1"/>
  <c r="U46" i="70"/>
  <c r="T46" i="70"/>
  <c r="Y46" i="70" s="1"/>
  <c r="S46" i="70"/>
  <c r="S45" i="70" s="1"/>
  <c r="Q46" i="70"/>
  <c r="O46" i="70"/>
  <c r="N46" i="70"/>
  <c r="L46" i="70"/>
  <c r="X46" i="70" s="1"/>
  <c r="J46" i="70"/>
  <c r="J45" i="70" s="1"/>
  <c r="I46" i="70"/>
  <c r="H46" i="70"/>
  <c r="G46" i="70"/>
  <c r="K46" i="70" s="1"/>
  <c r="F46" i="70"/>
  <c r="F45" i="70" s="1"/>
  <c r="Q45" i="70"/>
  <c r="O45" i="70"/>
  <c r="O44" i="70" s="1"/>
  <c r="N45" i="70"/>
  <c r="N44" i="70" s="1"/>
  <c r="I45" i="70"/>
  <c r="H45" i="70"/>
  <c r="G45" i="70"/>
  <c r="G44" i="70" s="1"/>
  <c r="H44" i="70"/>
  <c r="AB43" i="70"/>
  <c r="AA43" i="70"/>
  <c r="W43" i="70"/>
  <c r="U43" i="70"/>
  <c r="S43" i="70"/>
  <c r="S42" i="70" s="1"/>
  <c r="I43" i="70"/>
  <c r="K43" i="70" s="1"/>
  <c r="L43" i="70" s="1"/>
  <c r="AA42" i="70"/>
  <c r="W42" i="70"/>
  <c r="V42" i="70"/>
  <c r="U42" i="70"/>
  <c r="T42" i="70"/>
  <c r="Q42" i="70"/>
  <c r="O42" i="70"/>
  <c r="N42" i="70"/>
  <c r="J42" i="70"/>
  <c r="I42" i="70"/>
  <c r="K42" i="70" s="1"/>
  <c r="H42" i="70"/>
  <c r="G42" i="70"/>
  <c r="F42" i="70"/>
  <c r="AB41" i="70"/>
  <c r="AA41" i="70"/>
  <c r="W41" i="70"/>
  <c r="U41" i="70"/>
  <c r="U40" i="70" s="1"/>
  <c r="S41" i="70"/>
  <c r="S40" i="70" s="1"/>
  <c r="S39" i="70" s="1"/>
  <c r="S38" i="70" s="1"/>
  <c r="J41" i="70"/>
  <c r="K41" i="70" s="1"/>
  <c r="L41" i="70" s="1"/>
  <c r="AB40" i="70"/>
  <c r="W40" i="70"/>
  <c r="W39" i="70" s="1"/>
  <c r="W38" i="70" s="1"/>
  <c r="V40" i="70"/>
  <c r="T40" i="70"/>
  <c r="Q40" i="70"/>
  <c r="AA40" i="70" s="1"/>
  <c r="O40" i="70"/>
  <c r="N40" i="70"/>
  <c r="J40" i="70"/>
  <c r="I40" i="70"/>
  <c r="H40" i="70"/>
  <c r="G40" i="70"/>
  <c r="G39" i="70" s="1"/>
  <c r="F40" i="70"/>
  <c r="F39" i="70" s="1"/>
  <c r="F38" i="70" s="1"/>
  <c r="U39" i="70"/>
  <c r="U38" i="70" s="1"/>
  <c r="T39" i="70"/>
  <c r="O39" i="70"/>
  <c r="O38" i="70" s="1"/>
  <c r="O37" i="70" s="1"/>
  <c r="N39" i="70"/>
  <c r="I39" i="70"/>
  <c r="I38" i="70" s="1"/>
  <c r="H39" i="70"/>
  <c r="T38" i="70"/>
  <c r="N38" i="70"/>
  <c r="H38" i="70"/>
  <c r="H37" i="70" s="1"/>
  <c r="H7" i="70" s="1"/>
  <c r="W36" i="70"/>
  <c r="U36" i="70"/>
  <c r="S36" i="70"/>
  <c r="S35" i="70" s="1"/>
  <c r="P36" i="70"/>
  <c r="P35" i="70" s="1"/>
  <c r="K36" i="70"/>
  <c r="L36" i="70" s="1"/>
  <c r="W35" i="70"/>
  <c r="V35" i="70"/>
  <c r="U35" i="70"/>
  <c r="T35" i="70"/>
  <c r="Q35" i="70"/>
  <c r="O35" i="70"/>
  <c r="N35" i="70"/>
  <c r="J35" i="70"/>
  <c r="I35" i="70"/>
  <c r="K35" i="70" s="1"/>
  <c r="H35" i="70"/>
  <c r="G35" i="70"/>
  <c r="F35" i="70"/>
  <c r="AB34" i="70"/>
  <c r="AA34" i="70"/>
  <c r="Z34" i="70"/>
  <c r="W34" i="70"/>
  <c r="U34" i="70"/>
  <c r="S34" i="70"/>
  <c r="K34" i="70"/>
  <c r="L34" i="70" s="1"/>
  <c r="AB33" i="70"/>
  <c r="AA33" i="70"/>
  <c r="W33" i="70"/>
  <c r="U33" i="70"/>
  <c r="S33" i="70"/>
  <c r="J33" i="70"/>
  <c r="K33" i="70" s="1"/>
  <c r="L33" i="70" s="1"/>
  <c r="AB32" i="70"/>
  <c r="AA32" i="70"/>
  <c r="W32" i="70"/>
  <c r="W29" i="70" s="1"/>
  <c r="W28" i="70" s="1"/>
  <c r="U32" i="70"/>
  <c r="S32" i="70"/>
  <c r="L32" i="70"/>
  <c r="K32" i="70"/>
  <c r="I32" i="70"/>
  <c r="AB31" i="70"/>
  <c r="AA31" i="70"/>
  <c r="W31" i="70"/>
  <c r="U31" i="70"/>
  <c r="S31" i="70"/>
  <c r="P31" i="70"/>
  <c r="J31" i="70"/>
  <c r="K31" i="70" s="1"/>
  <c r="L31" i="70" s="1"/>
  <c r="Y31" i="70" s="1"/>
  <c r="AB30" i="70"/>
  <c r="AA30" i="70"/>
  <c r="W30" i="70"/>
  <c r="U30" i="70"/>
  <c r="U29" i="70" s="1"/>
  <c r="U28" i="70" s="1"/>
  <c r="S30" i="70"/>
  <c r="S29" i="70" s="1"/>
  <c r="S28" i="70" s="1"/>
  <c r="K30" i="70"/>
  <c r="L30" i="70" s="1"/>
  <c r="V29" i="70"/>
  <c r="T29" i="70"/>
  <c r="Q29" i="70"/>
  <c r="AA29" i="70" s="1"/>
  <c r="O29" i="70"/>
  <c r="N29" i="70"/>
  <c r="J29" i="70"/>
  <c r="I29" i="70"/>
  <c r="H29" i="70"/>
  <c r="G29" i="70"/>
  <c r="G28" i="70" s="1"/>
  <c r="F29" i="70"/>
  <c r="F28" i="70" s="1"/>
  <c r="T28" i="70"/>
  <c r="O28" i="70"/>
  <c r="N28" i="70"/>
  <c r="I28" i="70"/>
  <c r="H28" i="70"/>
  <c r="AB27" i="70"/>
  <c r="AA27" i="70"/>
  <c r="W27" i="70"/>
  <c r="U27" i="70"/>
  <c r="S27" i="70"/>
  <c r="I27" i="70"/>
  <c r="I20" i="70" s="1"/>
  <c r="AB26" i="70"/>
  <c r="AA26" i="70"/>
  <c r="W26" i="70"/>
  <c r="U26" i="70"/>
  <c r="S26" i="70"/>
  <c r="K26" i="70"/>
  <c r="L26" i="70" s="1"/>
  <c r="I26" i="70"/>
  <c r="AB25" i="70"/>
  <c r="AA25" i="70"/>
  <c r="W25" i="70"/>
  <c r="U25" i="70"/>
  <c r="S25" i="70"/>
  <c r="J25" i="70"/>
  <c r="K25" i="70" s="1"/>
  <c r="L25" i="70" s="1"/>
  <c r="X25" i="70" s="1"/>
  <c r="AB24" i="70"/>
  <c r="AA24" i="70"/>
  <c r="Z24" i="70"/>
  <c r="W24" i="70"/>
  <c r="U24" i="70"/>
  <c r="S24" i="70"/>
  <c r="J24" i="70"/>
  <c r="K24" i="70" s="1"/>
  <c r="L24" i="70" s="1"/>
  <c r="AB23" i="70"/>
  <c r="AA23" i="70"/>
  <c r="W23" i="70"/>
  <c r="U23" i="70"/>
  <c r="S23" i="70"/>
  <c r="K23" i="70"/>
  <c r="L23" i="70" s="1"/>
  <c r="I23" i="70"/>
  <c r="AB22" i="70"/>
  <c r="AA22" i="70"/>
  <c r="W22" i="70"/>
  <c r="U22" i="70"/>
  <c r="S22" i="70"/>
  <c r="J22" i="70"/>
  <c r="K22" i="70" s="1"/>
  <c r="L22" i="70" s="1"/>
  <c r="AB21" i="70"/>
  <c r="AA21" i="70"/>
  <c r="Z21" i="70"/>
  <c r="W21" i="70"/>
  <c r="U21" i="70"/>
  <c r="U20" i="70" s="1"/>
  <c r="S21" i="70"/>
  <c r="S20" i="70" s="1"/>
  <c r="R21" i="70"/>
  <c r="J21" i="70"/>
  <c r="K21" i="70" s="1"/>
  <c r="L21" i="70" s="1"/>
  <c r="W20" i="70"/>
  <c r="V20" i="70"/>
  <c r="AB20" i="70" s="1"/>
  <c r="T20" i="70"/>
  <c r="Q20" i="70"/>
  <c r="AA20" i="70" s="1"/>
  <c r="O20" i="70"/>
  <c r="N20" i="70"/>
  <c r="J20" i="70"/>
  <c r="H20" i="70"/>
  <c r="G20" i="70"/>
  <c r="F20" i="70"/>
  <c r="AB19" i="70"/>
  <c r="AA19" i="70"/>
  <c r="W19" i="70"/>
  <c r="U19" i="70"/>
  <c r="S19" i="70"/>
  <c r="I19" i="70"/>
  <c r="K19" i="70" s="1"/>
  <c r="L19" i="70" s="1"/>
  <c r="AB18" i="70"/>
  <c r="AA18" i="70"/>
  <c r="W18" i="70"/>
  <c r="U18" i="70"/>
  <c r="S18" i="70"/>
  <c r="L18" i="70"/>
  <c r="K18" i="70"/>
  <c r="J18" i="70"/>
  <c r="AB17" i="70"/>
  <c r="AA17" i="70"/>
  <c r="W17" i="70"/>
  <c r="U17" i="70"/>
  <c r="S17" i="70"/>
  <c r="I17" i="70"/>
  <c r="K17" i="70" s="1"/>
  <c r="L17" i="70" s="1"/>
  <c r="AB16" i="70"/>
  <c r="AA16" i="70"/>
  <c r="W16" i="70"/>
  <c r="U16" i="70"/>
  <c r="S16" i="70"/>
  <c r="K16" i="70"/>
  <c r="L16" i="70" s="1"/>
  <c r="AB15" i="70"/>
  <c r="AA15" i="70"/>
  <c r="W15" i="70"/>
  <c r="U15" i="70"/>
  <c r="S15" i="70"/>
  <c r="K15" i="70"/>
  <c r="L15" i="70" s="1"/>
  <c r="I15" i="70"/>
  <c r="AB14" i="70"/>
  <c r="AA14" i="70"/>
  <c r="Z14" i="70"/>
  <c r="Y14" i="70"/>
  <c r="X14" i="70"/>
  <c r="W14" i="70"/>
  <c r="U14" i="70"/>
  <c r="S14" i="70"/>
  <c r="R14" i="70"/>
  <c r="P14" i="70"/>
  <c r="L14" i="70"/>
  <c r="K14" i="70"/>
  <c r="AB13" i="70"/>
  <c r="AA13" i="70"/>
  <c r="Y13" i="70"/>
  <c r="W13" i="70"/>
  <c r="U13" i="70"/>
  <c r="S13" i="70"/>
  <c r="I13" i="70"/>
  <c r="K13" i="70" s="1"/>
  <c r="L13" i="70" s="1"/>
  <c r="AB12" i="70"/>
  <c r="AA12" i="70"/>
  <c r="W12" i="70"/>
  <c r="U12" i="70"/>
  <c r="S12" i="70"/>
  <c r="J12" i="70"/>
  <c r="I12" i="70"/>
  <c r="V11" i="70"/>
  <c r="AB11" i="70" s="1"/>
  <c r="T11" i="70"/>
  <c r="AA11" i="70" s="1"/>
  <c r="Q11" i="70"/>
  <c r="O11" i="70"/>
  <c r="O10" i="70" s="1"/>
  <c r="O9" i="70" s="1"/>
  <c r="O8" i="70" s="1"/>
  <c r="O7" i="70" s="1"/>
  <c r="N11" i="70"/>
  <c r="N10" i="70" s="1"/>
  <c r="N9" i="70" s="1"/>
  <c r="N8" i="70" s="1"/>
  <c r="H11" i="70"/>
  <c r="H10" i="70" s="1"/>
  <c r="H9" i="70" s="1"/>
  <c r="H8" i="70" s="1"/>
  <c r="G11" i="70"/>
  <c r="F11" i="70"/>
  <c r="F10" i="70" s="1"/>
  <c r="F9" i="70" s="1"/>
  <c r="F8" i="70" s="1"/>
  <c r="V10" i="70"/>
  <c r="Q10" i="70"/>
  <c r="AB10" i="70" l="1"/>
  <c r="Z16" i="70"/>
  <c r="R16" i="70"/>
  <c r="Y16" i="70"/>
  <c r="P16" i="70"/>
  <c r="X16" i="70"/>
  <c r="V9" i="70"/>
  <c r="X13" i="70"/>
  <c r="Z13" i="70"/>
  <c r="R13" i="70"/>
  <c r="Z26" i="70"/>
  <c r="R26" i="70"/>
  <c r="X26" i="70"/>
  <c r="Y26" i="70"/>
  <c r="P26" i="70"/>
  <c r="G38" i="70"/>
  <c r="K39" i="70"/>
  <c r="S11" i="70"/>
  <c r="S10" i="70" s="1"/>
  <c r="S9" i="70" s="1"/>
  <c r="S8" i="70" s="1"/>
  <c r="P13" i="70"/>
  <c r="Z23" i="70"/>
  <c r="R23" i="70"/>
  <c r="Y23" i="70"/>
  <c r="P23" i="70"/>
  <c r="X23" i="70"/>
  <c r="Y24" i="70"/>
  <c r="P24" i="70"/>
  <c r="X24" i="70"/>
  <c r="K29" i="70"/>
  <c r="J28" i="70"/>
  <c r="K28" i="70" s="1"/>
  <c r="Z29" i="70"/>
  <c r="V28" i="70"/>
  <c r="P32" i="70"/>
  <c r="X32" i="70"/>
  <c r="Z32" i="70"/>
  <c r="R32" i="70"/>
  <c r="Y32" i="70"/>
  <c r="Z33" i="70"/>
  <c r="R33" i="70"/>
  <c r="Y33" i="70"/>
  <c r="P33" i="70"/>
  <c r="X33" i="70"/>
  <c r="Y34" i="70"/>
  <c r="P34" i="70"/>
  <c r="X34" i="70"/>
  <c r="N37" i="70"/>
  <c r="N7" i="70" s="1"/>
  <c r="X43" i="70"/>
  <c r="Y43" i="70"/>
  <c r="Z43" i="70"/>
  <c r="P43" i="70"/>
  <c r="P42" i="70" s="1"/>
  <c r="L42" i="70"/>
  <c r="R43" i="70"/>
  <c r="R42" i="70" s="1"/>
  <c r="I58" i="70"/>
  <c r="Z83" i="70"/>
  <c r="R83" i="70"/>
  <c r="X83" i="70"/>
  <c r="P83" i="70"/>
  <c r="Y83" i="70"/>
  <c r="K105" i="70"/>
  <c r="X17" i="70"/>
  <c r="R17" i="70"/>
  <c r="Z17" i="70"/>
  <c r="Z42" i="70"/>
  <c r="Y125" i="70"/>
  <c r="P125" i="70"/>
  <c r="P124" i="70" s="1"/>
  <c r="P123" i="70" s="1"/>
  <c r="P122" i="70" s="1"/>
  <c r="Z125" i="70"/>
  <c r="R125" i="70"/>
  <c r="R124" i="70" s="1"/>
  <c r="R123" i="70" s="1"/>
  <c r="R122" i="70" s="1"/>
  <c r="X125" i="70"/>
  <c r="L124" i="70"/>
  <c r="AA193" i="70"/>
  <c r="P17" i="70"/>
  <c r="J11" i="70"/>
  <c r="J10" i="70" s="1"/>
  <c r="K12" i="70"/>
  <c r="L12" i="70" s="1"/>
  <c r="K20" i="70"/>
  <c r="Y41" i="70"/>
  <c r="P41" i="70"/>
  <c r="P40" i="70" s="1"/>
  <c r="X41" i="70"/>
  <c r="R41" i="70"/>
  <c r="R40" i="70" s="1"/>
  <c r="R39" i="70" s="1"/>
  <c r="R38" i="70" s="1"/>
  <c r="L40" i="70"/>
  <c r="Z41" i="70"/>
  <c r="X76" i="70"/>
  <c r="Z76" i="70"/>
  <c r="P76" i="70"/>
  <c r="R76" i="70"/>
  <c r="Y76" i="70"/>
  <c r="X81" i="70"/>
  <c r="Z81" i="70"/>
  <c r="P81" i="70"/>
  <c r="Y81" i="70"/>
  <c r="R81" i="70"/>
  <c r="X131" i="70"/>
  <c r="Q130" i="70"/>
  <c r="X130" i="70" s="1"/>
  <c r="Z163" i="70"/>
  <c r="R163" i="70"/>
  <c r="R162" i="70" s="1"/>
  <c r="R161" i="70" s="1"/>
  <c r="R160" i="70" s="1"/>
  <c r="Y163" i="70"/>
  <c r="L162" i="70"/>
  <c r="P163" i="70"/>
  <c r="P162" i="70" s="1"/>
  <c r="P161" i="70" s="1"/>
  <c r="P160" i="70" s="1"/>
  <c r="X163" i="70"/>
  <c r="U11" i="70"/>
  <c r="U10" i="70" s="1"/>
  <c r="U9" i="70" s="1"/>
  <c r="U8" i="70" s="1"/>
  <c r="U7" i="70" s="1"/>
  <c r="Y18" i="70"/>
  <c r="Z18" i="70"/>
  <c r="R18" i="70"/>
  <c r="P18" i="70"/>
  <c r="X18" i="70"/>
  <c r="Z19" i="70"/>
  <c r="R19" i="70"/>
  <c r="Y19" i="70"/>
  <c r="P19" i="70"/>
  <c r="X19" i="70"/>
  <c r="Y21" i="70"/>
  <c r="P21" i="70"/>
  <c r="X21" i="70"/>
  <c r="L20" i="70"/>
  <c r="R24" i="70"/>
  <c r="AB29" i="70"/>
  <c r="R34" i="70"/>
  <c r="Y42" i="70"/>
  <c r="F44" i="70"/>
  <c r="F37" i="70" s="1"/>
  <c r="F7" i="70" s="1"/>
  <c r="Y50" i="70"/>
  <c r="P50" i="70"/>
  <c r="L49" i="70"/>
  <c r="X50" i="70"/>
  <c r="R50" i="70"/>
  <c r="Z50" i="70"/>
  <c r="Z51" i="70"/>
  <c r="R51" i="70"/>
  <c r="Y51" i="70"/>
  <c r="P51" i="70"/>
  <c r="X51" i="70"/>
  <c r="Y52" i="70"/>
  <c r="P52" i="70"/>
  <c r="R52" i="70"/>
  <c r="Z52" i="70"/>
  <c r="X52" i="70"/>
  <c r="X53" i="70"/>
  <c r="R53" i="70"/>
  <c r="Z53" i="70"/>
  <c r="P53" i="70"/>
  <c r="Y53" i="70"/>
  <c r="F113" i="70"/>
  <c r="F112" i="70" s="1"/>
  <c r="Z15" i="70"/>
  <c r="R15" i="70"/>
  <c r="Y15" i="70"/>
  <c r="P15" i="70"/>
  <c r="X15" i="70"/>
  <c r="R22" i="70"/>
  <c r="Y22" i="70"/>
  <c r="Z22" i="70"/>
  <c r="P22" i="70"/>
  <c r="W11" i="70"/>
  <c r="W10" i="70" s="1"/>
  <c r="W9" i="70" s="1"/>
  <c r="W8" i="70" s="1"/>
  <c r="Y17" i="70"/>
  <c r="X22" i="70"/>
  <c r="Z25" i="70"/>
  <c r="P25" i="70"/>
  <c r="R25" i="70"/>
  <c r="Y25" i="70"/>
  <c r="Z30" i="70"/>
  <c r="R30" i="70"/>
  <c r="R29" i="70" s="1"/>
  <c r="R28" i="70" s="1"/>
  <c r="Y30" i="70"/>
  <c r="P30" i="70"/>
  <c r="P29" i="70" s="1"/>
  <c r="L29" i="70"/>
  <c r="X30" i="70"/>
  <c r="X31" i="70"/>
  <c r="Z31" i="70"/>
  <c r="R31" i="70"/>
  <c r="L35" i="70"/>
  <c r="R36" i="70"/>
  <c r="R35" i="70" s="1"/>
  <c r="U37" i="70"/>
  <c r="J39" i="70"/>
  <c r="J38" i="70" s="1"/>
  <c r="K40" i="70"/>
  <c r="Z62" i="70"/>
  <c r="R62" i="70"/>
  <c r="X62" i="70"/>
  <c r="P62" i="70"/>
  <c r="Y62" i="70"/>
  <c r="Z63" i="70"/>
  <c r="R63" i="70"/>
  <c r="P63" i="70"/>
  <c r="Y63" i="70"/>
  <c r="X63" i="70"/>
  <c r="J58" i="70"/>
  <c r="J44" i="70" s="1"/>
  <c r="K59" i="70"/>
  <c r="Z65" i="70"/>
  <c r="R65" i="70"/>
  <c r="P65" i="70"/>
  <c r="Y65" i="70"/>
  <c r="X65" i="70"/>
  <c r="X67" i="70"/>
  <c r="L66" i="70"/>
  <c r="R67" i="70"/>
  <c r="P67" i="70"/>
  <c r="P66" i="70" s="1"/>
  <c r="Z67" i="70"/>
  <c r="Y67" i="70"/>
  <c r="Y68" i="70"/>
  <c r="P68" i="70"/>
  <c r="R68" i="70"/>
  <c r="X68" i="70"/>
  <c r="Z68" i="70"/>
  <c r="X69" i="70"/>
  <c r="Z69" i="70"/>
  <c r="P69" i="70"/>
  <c r="Y69" i="70"/>
  <c r="R69" i="70"/>
  <c r="X73" i="70"/>
  <c r="Z73" i="70"/>
  <c r="P73" i="70"/>
  <c r="Y73" i="70"/>
  <c r="R73" i="70"/>
  <c r="Y74" i="70"/>
  <c r="P74" i="70"/>
  <c r="X74" i="70"/>
  <c r="R74" i="70"/>
  <c r="Z74" i="70"/>
  <c r="L89" i="70"/>
  <c r="Z90" i="70"/>
  <c r="Y109" i="70"/>
  <c r="X109" i="70"/>
  <c r="Q161" i="70"/>
  <c r="X162" i="70"/>
  <c r="V39" i="70"/>
  <c r="AB66" i="70"/>
  <c r="X90" i="70"/>
  <c r="X94" i="70"/>
  <c r="Z109" i="70"/>
  <c r="K131" i="70"/>
  <c r="K152" i="70"/>
  <c r="I151" i="70"/>
  <c r="J207" i="70"/>
  <c r="K208" i="70"/>
  <c r="K27" i="70"/>
  <c r="L27" i="70" s="1"/>
  <c r="Q28" i="70"/>
  <c r="Q9" i="70" s="1"/>
  <c r="AB49" i="70"/>
  <c r="Y54" i="70"/>
  <c r="X55" i="70"/>
  <c r="AA56" i="70"/>
  <c r="AB59" i="70"/>
  <c r="K71" i="70"/>
  <c r="L71" i="70" s="1"/>
  <c r="AB77" i="70"/>
  <c r="Y82" i="70"/>
  <c r="P82" i="70"/>
  <c r="X82" i="70"/>
  <c r="G84" i="70"/>
  <c r="Q88" i="70"/>
  <c r="G101" i="70"/>
  <c r="AB109" i="70"/>
  <c r="Y117" i="70"/>
  <c r="P117" i="70"/>
  <c r="P116" i="70" s="1"/>
  <c r="P115" i="70" s="1"/>
  <c r="P114" i="70" s="1"/>
  <c r="X117" i="70"/>
  <c r="G119" i="70"/>
  <c r="Z121" i="70"/>
  <c r="R121" i="70"/>
  <c r="R120" i="70" s="1"/>
  <c r="R119" i="70" s="1"/>
  <c r="R118" i="70" s="1"/>
  <c r="Y121" i="70"/>
  <c r="X121" i="70"/>
  <c r="P121" i="70"/>
  <c r="P120" i="70" s="1"/>
  <c r="P119" i="70" s="1"/>
  <c r="P118" i="70" s="1"/>
  <c r="L120" i="70"/>
  <c r="H150" i="70"/>
  <c r="Y166" i="70"/>
  <c r="AB166" i="70"/>
  <c r="T165" i="70"/>
  <c r="AA166" i="70"/>
  <c r="AB183" i="70"/>
  <c r="V182" i="70"/>
  <c r="K191" i="70"/>
  <c r="G190" i="70"/>
  <c r="AA227" i="70"/>
  <c r="Y230" i="70"/>
  <c r="P230" i="70"/>
  <c r="P229" i="70" s="1"/>
  <c r="X230" i="70"/>
  <c r="L229" i="70"/>
  <c r="R230" i="70"/>
  <c r="R229" i="70" s="1"/>
  <c r="R228" i="70" s="1"/>
  <c r="R227" i="70" s="1"/>
  <c r="R226" i="70" s="1"/>
  <c r="R225" i="70" s="1"/>
  <c r="Z230" i="70"/>
  <c r="T10" i="70"/>
  <c r="I11" i="70"/>
  <c r="I10" i="70" s="1"/>
  <c r="I9" i="70" s="1"/>
  <c r="I8" i="70" s="1"/>
  <c r="K45" i="70"/>
  <c r="AB45" i="70"/>
  <c r="R54" i="70"/>
  <c r="Z54" i="70"/>
  <c r="P55" i="70"/>
  <c r="Y55" i="70"/>
  <c r="K64" i="70"/>
  <c r="L64" i="70" s="1"/>
  <c r="P72" i="70"/>
  <c r="Y72" i="70"/>
  <c r="S77" i="70"/>
  <c r="X80" i="70"/>
  <c r="Z82" i="70"/>
  <c r="T88" i="70"/>
  <c r="AA89" i="70"/>
  <c r="Z91" i="70"/>
  <c r="R91" i="70"/>
  <c r="X91" i="70"/>
  <c r="K98" i="70"/>
  <c r="S101" i="70"/>
  <c r="AA106" i="70"/>
  <c r="T105" i="70"/>
  <c r="AB114" i="70"/>
  <c r="N113" i="70"/>
  <c r="N112" i="70" s="1"/>
  <c r="L116" i="70"/>
  <c r="Z117" i="70"/>
  <c r="X120" i="70"/>
  <c r="Q119" i="70"/>
  <c r="K132" i="70"/>
  <c r="K134" i="70"/>
  <c r="Y137" i="70"/>
  <c r="P137" i="70"/>
  <c r="P136" i="70" s="1"/>
  <c r="P135" i="70" s="1"/>
  <c r="P134" i="70" s="1"/>
  <c r="L136" i="70"/>
  <c r="Z137" i="70"/>
  <c r="X137" i="70"/>
  <c r="G146" i="70"/>
  <c r="Q146" i="70"/>
  <c r="Y149" i="70"/>
  <c r="P149" i="70"/>
  <c r="P148" i="70" s="1"/>
  <c r="P147" i="70" s="1"/>
  <c r="P146" i="70" s="1"/>
  <c r="Z149" i="70"/>
  <c r="L148" i="70"/>
  <c r="L151" i="70"/>
  <c r="K158" i="70"/>
  <c r="X166" i="70"/>
  <c r="L165" i="70"/>
  <c r="Z166" i="70"/>
  <c r="Z196" i="70"/>
  <c r="R196" i="70"/>
  <c r="R195" i="70" s="1"/>
  <c r="R194" i="70" s="1"/>
  <c r="R193" i="70" s="1"/>
  <c r="Y196" i="70"/>
  <c r="X196" i="70"/>
  <c r="L195" i="70"/>
  <c r="Y56" i="70"/>
  <c r="AB70" i="70"/>
  <c r="X78" i="70"/>
  <c r="Y78" i="70"/>
  <c r="K87" i="70"/>
  <c r="L87" i="70" s="1"/>
  <c r="J86" i="70"/>
  <c r="V101" i="70"/>
  <c r="Z120" i="70"/>
  <c r="V119" i="70"/>
  <c r="Z129" i="70"/>
  <c r="R129" i="70"/>
  <c r="R128" i="70" s="1"/>
  <c r="R127" i="70" s="1"/>
  <c r="R126" i="70" s="1"/>
  <c r="P129" i="70"/>
  <c r="P128" i="70" s="1"/>
  <c r="P127" i="70" s="1"/>
  <c r="P126" i="70" s="1"/>
  <c r="Y129" i="70"/>
  <c r="X129" i="70"/>
  <c r="L128" i="70"/>
  <c r="X128" i="70" s="1"/>
  <c r="AB42" i="70"/>
  <c r="AA46" i="70"/>
  <c r="AA49" i="70"/>
  <c r="X54" i="70"/>
  <c r="Z56" i="70"/>
  <c r="AA59" i="70"/>
  <c r="P78" i="70"/>
  <c r="P77" i="70" s="1"/>
  <c r="Z92" i="70"/>
  <c r="R92" i="70"/>
  <c r="P92" i="70"/>
  <c r="Y92" i="70"/>
  <c r="P94" i="70"/>
  <c r="P93" i="70" s="1"/>
  <c r="K114" i="70"/>
  <c r="Z124" i="70"/>
  <c r="AB124" i="70"/>
  <c r="V123" i="70"/>
  <c r="K130" i="70"/>
  <c r="Z136" i="70"/>
  <c r="V135" i="70"/>
  <c r="AB136" i="70"/>
  <c r="X152" i="70"/>
  <c r="Q151" i="70"/>
  <c r="AA152" i="70"/>
  <c r="AA187" i="70"/>
  <c r="T186" i="70"/>
  <c r="AB187" i="70"/>
  <c r="G10" i="70"/>
  <c r="X29" i="70"/>
  <c r="Q39" i="70"/>
  <c r="I44" i="70"/>
  <c r="AB46" i="70"/>
  <c r="X72" i="70"/>
  <c r="L77" i="70"/>
  <c r="Y77" i="70" s="1"/>
  <c r="R78" i="70"/>
  <c r="Z180" i="70"/>
  <c r="R180" i="70"/>
  <c r="Y180" i="70"/>
  <c r="P180" i="70"/>
  <c r="X180" i="70"/>
  <c r="L178" i="70"/>
  <c r="W46" i="70"/>
  <c r="W45" i="70" s="1"/>
  <c r="R55" i="70"/>
  <c r="X60" i="70"/>
  <c r="W66" i="70"/>
  <c r="K70" i="70"/>
  <c r="R72" i="70"/>
  <c r="Z75" i="70"/>
  <c r="R75" i="70"/>
  <c r="Y75" i="70"/>
  <c r="X79" i="70"/>
  <c r="Y79" i="70"/>
  <c r="P80" i="70"/>
  <c r="Y80" i="70"/>
  <c r="R82" i="70"/>
  <c r="V85" i="70"/>
  <c r="V88" i="70"/>
  <c r="Y90" i="70"/>
  <c r="AA90" i="70"/>
  <c r="P91" i="70"/>
  <c r="P90" i="70" s="1"/>
  <c r="P89" i="70" s="1"/>
  <c r="P88" i="70" s="1"/>
  <c r="Z96" i="70"/>
  <c r="R96" i="70"/>
  <c r="P96" i="70"/>
  <c r="Y96" i="70"/>
  <c r="Y100" i="70"/>
  <c r="P100" i="70"/>
  <c r="P99" i="70" s="1"/>
  <c r="P98" i="70" s="1"/>
  <c r="X100" i="70"/>
  <c r="I101" i="70"/>
  <c r="K106" i="70"/>
  <c r="O113" i="70"/>
  <c r="O112" i="70" s="1"/>
  <c r="O111" i="70" s="1"/>
  <c r="O270" i="70" s="1"/>
  <c r="R117" i="70"/>
  <c r="R116" i="70" s="1"/>
  <c r="R115" i="70" s="1"/>
  <c r="R114" i="70" s="1"/>
  <c r="Z130" i="70"/>
  <c r="AA132" i="70"/>
  <c r="T131" i="70"/>
  <c r="Q135" i="70"/>
  <c r="AA136" i="70"/>
  <c r="X136" i="70"/>
  <c r="R137" i="70"/>
  <c r="R136" i="70" s="1"/>
  <c r="R135" i="70" s="1"/>
  <c r="R134" i="70" s="1"/>
  <c r="K138" i="70"/>
  <c r="X141" i="70"/>
  <c r="L140" i="70"/>
  <c r="R141" i="70"/>
  <c r="R140" i="70" s="1"/>
  <c r="R139" i="70" s="1"/>
  <c r="R138" i="70" s="1"/>
  <c r="P141" i="70"/>
  <c r="P140" i="70" s="1"/>
  <c r="P139" i="70" s="1"/>
  <c r="P138" i="70" s="1"/>
  <c r="Z141" i="70"/>
  <c r="Y141" i="70"/>
  <c r="AA143" i="70"/>
  <c r="L143" i="70"/>
  <c r="AB148" i="70"/>
  <c r="AA148" i="70"/>
  <c r="T147" i="70"/>
  <c r="Y148" i="70"/>
  <c r="R149" i="70"/>
  <c r="R148" i="70" s="1"/>
  <c r="R147" i="70" s="1"/>
  <c r="R146" i="70" s="1"/>
  <c r="V157" i="70"/>
  <c r="AB158" i="70"/>
  <c r="K169" i="70"/>
  <c r="G168" i="70"/>
  <c r="K168" i="70" s="1"/>
  <c r="P196" i="70"/>
  <c r="P195" i="70" s="1"/>
  <c r="P194" i="70" s="1"/>
  <c r="P193" i="70" s="1"/>
  <c r="Z78" i="70"/>
  <c r="L93" i="70"/>
  <c r="Z94" i="70"/>
  <c r="L102" i="70"/>
  <c r="Q115" i="70"/>
  <c r="G173" i="70"/>
  <c r="K174" i="70"/>
  <c r="Y200" i="70"/>
  <c r="P200" i="70"/>
  <c r="R200" i="70"/>
  <c r="R199" i="70" s="1"/>
  <c r="R198" i="70" s="1"/>
  <c r="R197" i="70" s="1"/>
  <c r="Z200" i="70"/>
  <c r="L199" i="70"/>
  <c r="X200" i="70"/>
  <c r="Q203" i="70"/>
  <c r="X224" i="70"/>
  <c r="R224" i="70"/>
  <c r="R223" i="70" s="1"/>
  <c r="R222" i="70" s="1"/>
  <c r="R221" i="70" s="1"/>
  <c r="R220" i="70" s="1"/>
  <c r="R219" i="70" s="1"/>
  <c r="Z224" i="70"/>
  <c r="P224" i="70"/>
  <c r="P223" i="70" s="1"/>
  <c r="P222" i="70" s="1"/>
  <c r="P221" i="70" s="1"/>
  <c r="P220" i="70" s="1"/>
  <c r="P219" i="70" s="1"/>
  <c r="L223" i="70"/>
  <c r="Y224" i="70"/>
  <c r="Q227" i="70"/>
  <c r="AA255" i="70"/>
  <c r="T254" i="70"/>
  <c r="AB262" i="70"/>
  <c r="V261" i="70"/>
  <c r="V44" i="70"/>
  <c r="T45" i="70"/>
  <c r="T58" i="70"/>
  <c r="Q58" i="70"/>
  <c r="P60" i="70"/>
  <c r="Y60" i="70"/>
  <c r="AA70" i="70"/>
  <c r="S70" i="70"/>
  <c r="S58" i="70" s="1"/>
  <c r="S44" i="70" s="1"/>
  <c r="S37" i="70" s="1"/>
  <c r="P75" i="70"/>
  <c r="AA77" i="70"/>
  <c r="W77" i="70"/>
  <c r="W58" i="70" s="1"/>
  <c r="P79" i="70"/>
  <c r="Z79" i="70"/>
  <c r="R80" i="70"/>
  <c r="K88" i="70"/>
  <c r="AB89" i="70"/>
  <c r="X92" i="70"/>
  <c r="L99" i="70"/>
  <c r="Z100" i="70"/>
  <c r="U101" i="70"/>
  <c r="AB140" i="70"/>
  <c r="V139" i="70"/>
  <c r="I147" i="70"/>
  <c r="I146" i="70" s="1"/>
  <c r="K148" i="70"/>
  <c r="Q181" i="70"/>
  <c r="H197" i="70"/>
  <c r="AA199" i="70"/>
  <c r="Q198" i="70"/>
  <c r="X199" i="70"/>
  <c r="J266" i="70"/>
  <c r="K267" i="70"/>
  <c r="G93" i="70"/>
  <c r="K93" i="70" s="1"/>
  <c r="R95" i="70"/>
  <c r="R94" i="70" s="1"/>
  <c r="R93" i="70" s="1"/>
  <c r="K99" i="70"/>
  <c r="AB107" i="70"/>
  <c r="Z110" i="70"/>
  <c r="R110" i="70"/>
  <c r="R109" i="70" s="1"/>
  <c r="R106" i="70" s="1"/>
  <c r="R105" i="70" s="1"/>
  <c r="R101" i="70" s="1"/>
  <c r="Y110" i="70"/>
  <c r="P110" i="70"/>
  <c r="P109" i="70" s="1"/>
  <c r="P106" i="70" s="1"/>
  <c r="P105" i="70" s="1"/>
  <c r="K115" i="70"/>
  <c r="AA120" i="70"/>
  <c r="T119" i="70"/>
  <c r="Z132" i="70"/>
  <c r="V143" i="70"/>
  <c r="AB144" i="70"/>
  <c r="Z144" i="70"/>
  <c r="V160" i="70"/>
  <c r="K164" i="70"/>
  <c r="Z175" i="70"/>
  <c r="R175" i="70"/>
  <c r="R174" i="70" s="1"/>
  <c r="R173" i="70" s="1"/>
  <c r="R172" i="70" s="1"/>
  <c r="P175" i="70"/>
  <c r="P174" i="70" s="1"/>
  <c r="P173" i="70" s="1"/>
  <c r="P172" i="70" s="1"/>
  <c r="L174" i="70"/>
  <c r="Y174" i="70" s="1"/>
  <c r="Y175" i="70"/>
  <c r="X175" i="70"/>
  <c r="T190" i="70"/>
  <c r="Y192" i="70"/>
  <c r="P192" i="70"/>
  <c r="P191" i="70" s="1"/>
  <c r="P190" i="70" s="1"/>
  <c r="P189" i="70" s="1"/>
  <c r="X192" i="70"/>
  <c r="L191" i="70"/>
  <c r="R192" i="70"/>
  <c r="R191" i="70" s="1"/>
  <c r="R190" i="70" s="1"/>
  <c r="R189" i="70" s="1"/>
  <c r="Z192" i="70"/>
  <c r="S208" i="70"/>
  <c r="S207" i="70" s="1"/>
  <c r="S206" i="70" s="1"/>
  <c r="S113" i="70" s="1"/>
  <c r="S112" i="70" s="1"/>
  <c r="K231" i="70"/>
  <c r="Y242" i="70"/>
  <c r="P242" i="70"/>
  <c r="X242" i="70"/>
  <c r="Z242" i="70"/>
  <c r="L241" i="70"/>
  <c r="R242" i="70"/>
  <c r="Z264" i="70"/>
  <c r="R264" i="70"/>
  <c r="R263" i="70" s="1"/>
  <c r="R262" i="70" s="1"/>
  <c r="R261" i="70" s="1"/>
  <c r="Y264" i="70"/>
  <c r="P264" i="70"/>
  <c r="P263" i="70" s="1"/>
  <c r="P262" i="70" s="1"/>
  <c r="P261" i="70" s="1"/>
  <c r="L263" i="70"/>
  <c r="X264" i="70"/>
  <c r="I77" i="70"/>
  <c r="K77" i="70" s="1"/>
  <c r="Q85" i="70"/>
  <c r="K89" i="70"/>
  <c r="U94" i="70"/>
  <c r="U93" i="70" s="1"/>
  <c r="U84" i="70" s="1"/>
  <c r="AA98" i="70"/>
  <c r="T101" i="70"/>
  <c r="AA115" i="70"/>
  <c r="T114" i="70"/>
  <c r="AA116" i="70"/>
  <c r="Y120" i="70"/>
  <c r="K123" i="70"/>
  <c r="AA127" i="70"/>
  <c r="T126" i="70"/>
  <c r="Z131" i="70"/>
  <c r="Z152" i="70"/>
  <c r="Z155" i="70"/>
  <c r="R155" i="70"/>
  <c r="P155" i="70"/>
  <c r="P152" i="70" s="1"/>
  <c r="P151" i="70" s="1"/>
  <c r="Y155" i="70"/>
  <c r="X159" i="70"/>
  <c r="L158" i="70"/>
  <c r="R159" i="70"/>
  <c r="R158" i="70" s="1"/>
  <c r="R157" i="70" s="1"/>
  <c r="R156" i="70" s="1"/>
  <c r="Y159" i="70"/>
  <c r="X165" i="70"/>
  <c r="L169" i="70"/>
  <c r="X170" i="70"/>
  <c r="AA174" i="70"/>
  <c r="T173" i="70"/>
  <c r="H182" i="70"/>
  <c r="K183" i="70"/>
  <c r="X184" i="70"/>
  <c r="L183" i="70"/>
  <c r="R184" i="70"/>
  <c r="R183" i="70" s="1"/>
  <c r="R182" i="70" s="1"/>
  <c r="R181" i="70" s="1"/>
  <c r="Z184" i="70"/>
  <c r="I228" i="70"/>
  <c r="I227" i="70" s="1"/>
  <c r="I226" i="70" s="1"/>
  <c r="I225" i="70" s="1"/>
  <c r="G227" i="70"/>
  <c r="K228" i="70"/>
  <c r="Y93" i="70"/>
  <c r="W94" i="70"/>
  <c r="W93" i="70" s="1"/>
  <c r="W84" i="70" s="1"/>
  <c r="Z97" i="70"/>
  <c r="R97" i="70"/>
  <c r="P97" i="70"/>
  <c r="Y97" i="70"/>
  <c r="J101" i="70"/>
  <c r="P104" i="70"/>
  <c r="P103" i="70" s="1"/>
  <c r="P102" i="70" s="1"/>
  <c r="P101" i="70" s="1"/>
  <c r="K107" i="70"/>
  <c r="AB106" i="70"/>
  <c r="V105" i="70"/>
  <c r="V126" i="70"/>
  <c r="AB150" i="70"/>
  <c r="G161" i="70"/>
  <c r="K162" i="70"/>
  <c r="V185" i="70"/>
  <c r="AA235" i="70"/>
  <c r="T234" i="70"/>
  <c r="G142" i="70"/>
  <c r="K142" i="70" s="1"/>
  <c r="K143" i="70"/>
  <c r="AB151" i="70"/>
  <c r="Y152" i="70"/>
  <c r="X153" i="70"/>
  <c r="R153" i="70"/>
  <c r="R152" i="70" s="1"/>
  <c r="R151" i="70" s="1"/>
  <c r="Z153" i="70"/>
  <c r="K165" i="70"/>
  <c r="T168" i="70"/>
  <c r="AA169" i="70"/>
  <c r="V173" i="70"/>
  <c r="AB174" i="70"/>
  <c r="Z179" i="70"/>
  <c r="R179" i="70"/>
  <c r="R178" i="70" s="1"/>
  <c r="R177" i="70" s="1"/>
  <c r="R176" i="70" s="1"/>
  <c r="P179" i="70"/>
  <c r="P178" i="70" s="1"/>
  <c r="P177" i="70" s="1"/>
  <c r="P176" i="70" s="1"/>
  <c r="Y179" i="70"/>
  <c r="G185" i="70"/>
  <c r="K185" i="70" s="1"/>
  <c r="K186" i="70"/>
  <c r="Q211" i="70"/>
  <c r="G220" i="70"/>
  <c r="K221" i="70"/>
  <c r="Q222" i="70"/>
  <c r="AA241" i="70"/>
  <c r="Q240" i="70"/>
  <c r="X241" i="70"/>
  <c r="Y258" i="70"/>
  <c r="P258" i="70"/>
  <c r="X258" i="70"/>
  <c r="Z258" i="70"/>
  <c r="L256" i="70"/>
  <c r="Y256" i="70" s="1"/>
  <c r="AB99" i="70"/>
  <c r="AA142" i="70"/>
  <c r="Y144" i="70"/>
  <c r="T150" i="70"/>
  <c r="X158" i="70"/>
  <c r="Q157" i="70"/>
  <c r="AA158" i="70"/>
  <c r="Z169" i="70"/>
  <c r="Q168" i="70"/>
  <c r="Z174" i="70"/>
  <c r="V177" i="70"/>
  <c r="AB178" i="70"/>
  <c r="Q193" i="70"/>
  <c r="Z195" i="70"/>
  <c r="V194" i="70"/>
  <c r="X201" i="70"/>
  <c r="R201" i="70"/>
  <c r="Z201" i="70"/>
  <c r="T206" i="70"/>
  <c r="AB207" i="70"/>
  <c r="Q207" i="70"/>
  <c r="Q267" i="70"/>
  <c r="X268" i="70"/>
  <c r="AB93" i="70"/>
  <c r="K103" i="70"/>
  <c r="L107" i="70"/>
  <c r="K109" i="70"/>
  <c r="AB116" i="70"/>
  <c r="Z133" i="70"/>
  <c r="R133" i="70"/>
  <c r="R132" i="70" s="1"/>
  <c r="R131" i="70" s="1"/>
  <c r="R130" i="70" s="1"/>
  <c r="X133" i="70"/>
  <c r="T139" i="70"/>
  <c r="K144" i="70"/>
  <c r="Y145" i="70"/>
  <c r="P145" i="70"/>
  <c r="P144" i="70" s="1"/>
  <c r="P143" i="70" s="1"/>
  <c r="P142" i="70" s="1"/>
  <c r="X145" i="70"/>
  <c r="K156" i="70"/>
  <c r="K157" i="70"/>
  <c r="Y170" i="70"/>
  <c r="AA170" i="70"/>
  <c r="X171" i="70"/>
  <c r="Y171" i="70"/>
  <c r="Z171" i="70"/>
  <c r="T176" i="70"/>
  <c r="Z188" i="70"/>
  <c r="R188" i="70"/>
  <c r="R187" i="70" s="1"/>
  <c r="R186" i="70" s="1"/>
  <c r="R185" i="70" s="1"/>
  <c r="X188" i="70"/>
  <c r="L187" i="70"/>
  <c r="Y187" i="70" s="1"/>
  <c r="Y188" i="70"/>
  <c r="V190" i="70"/>
  <c r="Z191" i="70"/>
  <c r="H193" i="70"/>
  <c r="K193" i="70" s="1"/>
  <c r="K194" i="70"/>
  <c r="P201" i="70"/>
  <c r="V202" i="70"/>
  <c r="AB203" i="70"/>
  <c r="V220" i="70"/>
  <c r="AA228" i="70"/>
  <c r="Y232" i="70"/>
  <c r="P232" i="70"/>
  <c r="P231" i="70" s="1"/>
  <c r="X232" i="70"/>
  <c r="Z232" i="70"/>
  <c r="L231" i="70"/>
  <c r="R232" i="70"/>
  <c r="R231" i="70" s="1"/>
  <c r="AA256" i="70"/>
  <c r="AB217" i="70"/>
  <c r="AA223" i="70"/>
  <c r="W226" i="70"/>
  <c r="W225" i="70" s="1"/>
  <c r="U228" i="70"/>
  <c r="U227" i="70" s="1"/>
  <c r="U226" i="70" s="1"/>
  <c r="U225" i="70" s="1"/>
  <c r="Z246" i="70"/>
  <c r="L245" i="70"/>
  <c r="Y246" i="70"/>
  <c r="G262" i="70"/>
  <c r="K263" i="70"/>
  <c r="X124" i="70"/>
  <c r="K135" i="70"/>
  <c r="X144" i="70"/>
  <c r="AB162" i="70"/>
  <c r="Z162" i="70"/>
  <c r="K195" i="70"/>
  <c r="K197" i="70"/>
  <c r="T197" i="70"/>
  <c r="K215" i="70"/>
  <c r="T212" i="70"/>
  <c r="Y216" i="70"/>
  <c r="P216" i="70"/>
  <c r="P215" i="70" s="1"/>
  <c r="Z216" i="70"/>
  <c r="X216" i="70"/>
  <c r="L215" i="70"/>
  <c r="T222" i="70"/>
  <c r="AB229" i="70"/>
  <c r="V228" i="70"/>
  <c r="X231" i="70"/>
  <c r="Z236" i="70"/>
  <c r="R236" i="70"/>
  <c r="R235" i="70" s="1"/>
  <c r="R234" i="70" s="1"/>
  <c r="R233" i="70" s="1"/>
  <c r="L235" i="70"/>
  <c r="P236" i="70"/>
  <c r="P235" i="70" s="1"/>
  <c r="P234" i="70" s="1"/>
  <c r="P233" i="70" s="1"/>
  <c r="Y236" i="70"/>
  <c r="J249" i="70"/>
  <c r="J248" i="70" s="1"/>
  <c r="AA262" i="70"/>
  <c r="Q261" i="70"/>
  <c r="Z199" i="70"/>
  <c r="AB199" i="70"/>
  <c r="V198" i="70"/>
  <c r="K203" i="70"/>
  <c r="G202" i="70"/>
  <c r="K202" i="70" s="1"/>
  <c r="Z205" i="70"/>
  <c r="R205" i="70"/>
  <c r="R204" i="70" s="1"/>
  <c r="R203" i="70" s="1"/>
  <c r="R202" i="70" s="1"/>
  <c r="L204" i="70"/>
  <c r="X205" i="70"/>
  <c r="AA208" i="70"/>
  <c r="S212" i="70"/>
  <c r="S211" i="70" s="1"/>
  <c r="Z247" i="70"/>
  <c r="R247" i="70"/>
  <c r="R246" i="70" s="1"/>
  <c r="R245" i="70" s="1"/>
  <c r="R244" i="70" s="1"/>
  <c r="P247" i="70"/>
  <c r="P246" i="70" s="1"/>
  <c r="P245" i="70" s="1"/>
  <c r="P244" i="70" s="1"/>
  <c r="Y247" i="70"/>
  <c r="X247" i="70"/>
  <c r="X260" i="70"/>
  <c r="Z260" i="70"/>
  <c r="P260" i="70"/>
  <c r="P259" i="70" s="1"/>
  <c r="Y260" i="70"/>
  <c r="AA162" i="70"/>
  <c r="AB165" i="70"/>
  <c r="K178" i="70"/>
  <c r="Y183" i="70"/>
  <c r="AA183" i="70"/>
  <c r="X195" i="70"/>
  <c r="X210" i="70"/>
  <c r="G212" i="70"/>
  <c r="K213" i="70"/>
  <c r="AB223" i="70"/>
  <c r="AB235" i="70"/>
  <c r="X243" i="70"/>
  <c r="R243" i="70"/>
  <c r="Z243" i="70"/>
  <c r="P243" i="70"/>
  <c r="AA252" i="70"/>
  <c r="Q251" i="70"/>
  <c r="Y253" i="70"/>
  <c r="P253" i="70"/>
  <c r="P252" i="70" s="1"/>
  <c r="P251" i="70" s="1"/>
  <c r="P250" i="70" s="1"/>
  <c r="X253" i="70"/>
  <c r="Z253" i="70"/>
  <c r="L252" i="70"/>
  <c r="T161" i="70"/>
  <c r="Z165" i="70"/>
  <c r="AA203" i="70"/>
  <c r="T202" i="70"/>
  <c r="AA204" i="70"/>
  <c r="P214" i="70"/>
  <c r="P213" i="70" s="1"/>
  <c r="P212" i="70" s="1"/>
  <c r="L213" i="70"/>
  <c r="V212" i="70"/>
  <c r="R253" i="70"/>
  <c r="R252" i="70" s="1"/>
  <c r="R251" i="70" s="1"/>
  <c r="R250" i="70" s="1"/>
  <c r="Q255" i="70"/>
  <c r="X259" i="70"/>
  <c r="Z263" i="70"/>
  <c r="AB263" i="70"/>
  <c r="K266" i="70"/>
  <c r="AB206" i="70"/>
  <c r="S228" i="70"/>
  <c r="S227" i="70" s="1"/>
  <c r="S226" i="70" s="1"/>
  <c r="S225" i="70" s="1"/>
  <c r="K235" i="70"/>
  <c r="G234" i="70"/>
  <c r="K238" i="70"/>
  <c r="G237" i="70"/>
  <c r="K237" i="70" s="1"/>
  <c r="X245" i="70"/>
  <c r="AA246" i="70"/>
  <c r="T245" i="70"/>
  <c r="N249" i="70"/>
  <c r="N248" i="70" s="1"/>
  <c r="K251" i="70"/>
  <c r="H250" i="70"/>
  <c r="K252" i="70"/>
  <c r="V251" i="70"/>
  <c r="AB252" i="70"/>
  <c r="F255" i="70"/>
  <c r="F254" i="70" s="1"/>
  <c r="R256" i="70"/>
  <c r="R255" i="70" s="1"/>
  <c r="AB204" i="70"/>
  <c r="L208" i="70"/>
  <c r="Z231" i="70"/>
  <c r="F238" i="70"/>
  <c r="F237" i="70" s="1"/>
  <c r="V240" i="70"/>
  <c r="AB241" i="70"/>
  <c r="Z245" i="70"/>
  <c r="V244" i="70"/>
  <c r="X246" i="70"/>
  <c r="K256" i="70"/>
  <c r="G255" i="70"/>
  <c r="AB246" i="70"/>
  <c r="AB256" i="70"/>
  <c r="Z268" i="70"/>
  <c r="I255" i="70"/>
  <c r="I254" i="70" s="1"/>
  <c r="I249" i="70" s="1"/>
  <c r="I248" i="70" s="1"/>
  <c r="X257" i="70"/>
  <c r="Z259" i="70"/>
  <c r="V255" i="70"/>
  <c r="Z267" i="70"/>
  <c r="AA268" i="70"/>
  <c r="T267" i="70"/>
  <c r="T250" i="70"/>
  <c r="P257" i="70"/>
  <c r="P256" i="70" s="1"/>
  <c r="U263" i="70"/>
  <c r="U262" i="70" s="1"/>
  <c r="U261" i="70" s="1"/>
  <c r="Y265" i="70"/>
  <c r="P265" i="70"/>
  <c r="X265" i="70"/>
  <c r="Z266" i="70"/>
  <c r="Z269" i="70"/>
  <c r="R269" i="70"/>
  <c r="R268" i="70" s="1"/>
  <c r="R267" i="70" s="1"/>
  <c r="R266" i="70" s="1"/>
  <c r="X269" i="70"/>
  <c r="L251" i="70" l="1"/>
  <c r="X252" i="70"/>
  <c r="Y252" i="70"/>
  <c r="V219" i="70"/>
  <c r="Q197" i="70"/>
  <c r="AA198" i="70"/>
  <c r="K119" i="70"/>
  <c r="G118" i="70"/>
  <c r="I150" i="70"/>
  <c r="K151" i="70"/>
  <c r="AB251" i="70"/>
  <c r="V250" i="70"/>
  <c r="Z251" i="70"/>
  <c r="AA245" i="70"/>
  <c r="T244" i="70"/>
  <c r="Y245" i="70"/>
  <c r="AB245" i="70"/>
  <c r="Q156" i="70"/>
  <c r="AA157" i="70"/>
  <c r="H181" i="70"/>
  <c r="K181" i="70" s="1"/>
  <c r="K182" i="70"/>
  <c r="AA126" i="70"/>
  <c r="AB143" i="70"/>
  <c r="Z143" i="70"/>
  <c r="V142" i="70"/>
  <c r="L88" i="70"/>
  <c r="X89" i="70"/>
  <c r="Z89" i="70"/>
  <c r="Y89" i="70"/>
  <c r="R66" i="70"/>
  <c r="Z208" i="70"/>
  <c r="L207" i="70"/>
  <c r="Y208" i="70"/>
  <c r="Z252" i="70"/>
  <c r="X235" i="70"/>
  <c r="Z235" i="70"/>
  <c r="L234" i="70"/>
  <c r="Y235" i="70"/>
  <c r="L98" i="70"/>
  <c r="Z99" i="70"/>
  <c r="X99" i="70"/>
  <c r="Y99" i="70"/>
  <c r="Y143" i="70"/>
  <c r="L142" i="70"/>
  <c r="L139" i="70"/>
  <c r="X140" i="70"/>
  <c r="Y140" i="70"/>
  <c r="Z151" i="70"/>
  <c r="Y151" i="70"/>
  <c r="Y229" i="70"/>
  <c r="L228" i="70"/>
  <c r="X229" i="70"/>
  <c r="Q8" i="70"/>
  <c r="T249" i="70"/>
  <c r="AA261" i="70"/>
  <c r="Z229" i="70"/>
  <c r="AA176" i="70"/>
  <c r="X267" i="70"/>
  <c r="Q266" i="70"/>
  <c r="X266" i="70" s="1"/>
  <c r="AA168" i="70"/>
  <c r="AA181" i="70"/>
  <c r="Z140" i="70"/>
  <c r="X135" i="70"/>
  <c r="Q134" i="70"/>
  <c r="AA135" i="70"/>
  <c r="X151" i="70"/>
  <c r="Q150" i="70"/>
  <c r="AA151" i="70"/>
  <c r="X143" i="70"/>
  <c r="L115" i="70"/>
  <c r="Z116" i="70"/>
  <c r="Y116" i="70"/>
  <c r="X116" i="70"/>
  <c r="X64" i="70"/>
  <c r="R64" i="70"/>
  <c r="R59" i="70" s="1"/>
  <c r="P64" i="70"/>
  <c r="P59" i="70" s="1"/>
  <c r="P58" i="70" s="1"/>
  <c r="Z64" i="70"/>
  <c r="Y64" i="70"/>
  <c r="L59" i="70"/>
  <c r="Q160" i="70"/>
  <c r="G219" i="70"/>
  <c r="K219" i="70" s="1"/>
  <c r="K220" i="70"/>
  <c r="AA234" i="70"/>
  <c r="T233" i="70"/>
  <c r="AA58" i="70"/>
  <c r="AB58" i="70"/>
  <c r="X178" i="70"/>
  <c r="Y178" i="70"/>
  <c r="L177" i="70"/>
  <c r="Z178" i="70"/>
  <c r="N270" i="70"/>
  <c r="Z204" i="70"/>
  <c r="L203" i="70"/>
  <c r="Y204" i="70"/>
  <c r="AA197" i="70"/>
  <c r="X256" i="70"/>
  <c r="Z256" i="70"/>
  <c r="L255" i="70"/>
  <c r="Z49" i="70"/>
  <c r="Y49" i="70"/>
  <c r="X49" i="70"/>
  <c r="L45" i="70"/>
  <c r="Y71" i="70"/>
  <c r="P71" i="70"/>
  <c r="P70" i="70" s="1"/>
  <c r="R71" i="70"/>
  <c r="R70" i="70" s="1"/>
  <c r="X71" i="70"/>
  <c r="Z71" i="70"/>
  <c r="L70" i="70"/>
  <c r="H249" i="70"/>
  <c r="H248" i="70" s="1"/>
  <c r="K250" i="70"/>
  <c r="AA212" i="70"/>
  <c r="T211" i="70"/>
  <c r="Y212" i="70"/>
  <c r="AB202" i="70"/>
  <c r="AB168" i="70"/>
  <c r="G160" i="70"/>
  <c r="K160" i="70" s="1"/>
  <c r="K161" i="70"/>
  <c r="L157" i="70"/>
  <c r="Z158" i="70"/>
  <c r="Y158" i="70"/>
  <c r="R241" i="70"/>
  <c r="R240" i="70" s="1"/>
  <c r="R239" i="70" s="1"/>
  <c r="R238" i="70" s="1"/>
  <c r="R237" i="70" s="1"/>
  <c r="X204" i="70"/>
  <c r="AB101" i="70"/>
  <c r="G254" i="70"/>
  <c r="K255" i="70"/>
  <c r="AB240" i="70"/>
  <c r="V239" i="70"/>
  <c r="L212" i="70"/>
  <c r="X251" i="70"/>
  <c r="Q250" i="70"/>
  <c r="AA251" i="70"/>
  <c r="AB234" i="70"/>
  <c r="X215" i="70"/>
  <c r="Z215" i="70"/>
  <c r="Y215" i="70"/>
  <c r="L186" i="70"/>
  <c r="Z187" i="70"/>
  <c r="X187" i="70"/>
  <c r="X208" i="70"/>
  <c r="K227" i="70"/>
  <c r="G226" i="70"/>
  <c r="Y263" i="70"/>
  <c r="L262" i="70"/>
  <c r="X263" i="70"/>
  <c r="L240" i="70"/>
  <c r="Y241" i="70"/>
  <c r="Z241" i="70"/>
  <c r="S111" i="70"/>
  <c r="L222" i="70"/>
  <c r="Z223" i="70"/>
  <c r="Y223" i="70"/>
  <c r="X223" i="70"/>
  <c r="K44" i="70"/>
  <c r="I37" i="70"/>
  <c r="J85" i="70"/>
  <c r="K86" i="70"/>
  <c r="AB182" i="70"/>
  <c r="V181" i="70"/>
  <c r="H113" i="70"/>
  <c r="H112" i="70" s="1"/>
  <c r="K150" i="70"/>
  <c r="L150" i="70" s="1"/>
  <c r="K101" i="70"/>
  <c r="J206" i="70"/>
  <c r="K207" i="70"/>
  <c r="K58" i="70"/>
  <c r="P49" i="70"/>
  <c r="P45" i="70" s="1"/>
  <c r="Y20" i="70"/>
  <c r="Y40" i="70"/>
  <c r="L39" i="70"/>
  <c r="X39" i="70" s="1"/>
  <c r="P255" i="70"/>
  <c r="X255" i="70"/>
  <c r="Q254" i="70"/>
  <c r="AA161" i="70"/>
  <c r="T160" i="70"/>
  <c r="G211" i="70"/>
  <c r="K211" i="70" s="1"/>
  <c r="L211" i="70" s="1"/>
  <c r="K212" i="70"/>
  <c r="V197" i="70"/>
  <c r="AB198" i="70"/>
  <c r="AA222" i="70"/>
  <c r="T221" i="70"/>
  <c r="Y222" i="70"/>
  <c r="AB222" i="70"/>
  <c r="G261" i="70"/>
  <c r="K261" i="70" s="1"/>
  <c r="K262" i="70"/>
  <c r="AA206" i="70"/>
  <c r="AB194" i="70"/>
  <c r="V193" i="70"/>
  <c r="AB177" i="70"/>
  <c r="V176" i="70"/>
  <c r="Z177" i="70"/>
  <c r="Q239" i="70"/>
  <c r="AA240" i="70"/>
  <c r="Z173" i="70"/>
  <c r="AB173" i="70"/>
  <c r="V172" i="70"/>
  <c r="AB105" i="70"/>
  <c r="L168" i="70"/>
  <c r="AB161" i="70"/>
  <c r="AA45" i="70"/>
  <c r="T44" i="70"/>
  <c r="AB44" i="70" s="1"/>
  <c r="Y45" i="70"/>
  <c r="AA254" i="70"/>
  <c r="Q202" i="70"/>
  <c r="X203" i="70"/>
  <c r="P199" i="70"/>
  <c r="P198" i="70" s="1"/>
  <c r="P197" i="70" s="1"/>
  <c r="Z93" i="70"/>
  <c r="AA147" i="70"/>
  <c r="T146" i="70"/>
  <c r="AB147" i="70"/>
  <c r="Y147" i="70"/>
  <c r="Y131" i="70"/>
  <c r="T130" i="70"/>
  <c r="AB131" i="70"/>
  <c r="AA131" i="70"/>
  <c r="Z77" i="70"/>
  <c r="W44" i="70"/>
  <c r="W37" i="70" s="1"/>
  <c r="R77" i="70"/>
  <c r="Q38" i="70"/>
  <c r="AA39" i="70"/>
  <c r="V122" i="70"/>
  <c r="Z123" i="70"/>
  <c r="AB123" i="70"/>
  <c r="Z87" i="70"/>
  <c r="R87" i="70"/>
  <c r="R86" i="70" s="1"/>
  <c r="R85" i="70" s="1"/>
  <c r="P87" i="70"/>
  <c r="P86" i="70" s="1"/>
  <c r="P85" i="70" s="1"/>
  <c r="P84" i="70" s="1"/>
  <c r="L86" i="70"/>
  <c r="Y87" i="70"/>
  <c r="X87" i="70"/>
  <c r="L194" i="70"/>
  <c r="Y195" i="70"/>
  <c r="N111" i="70"/>
  <c r="X93" i="70"/>
  <c r="X40" i="70"/>
  <c r="Z66" i="70"/>
  <c r="X66" i="70"/>
  <c r="Z40" i="70"/>
  <c r="Z20" i="70"/>
  <c r="Z12" i="70"/>
  <c r="R12" i="70"/>
  <c r="R11" i="70" s="1"/>
  <c r="R10" i="70" s="1"/>
  <c r="Y12" i="70"/>
  <c r="P12" i="70"/>
  <c r="P11" i="70" s="1"/>
  <c r="P10" i="70" s="1"/>
  <c r="X12" i="70"/>
  <c r="L11" i="70"/>
  <c r="L123" i="70"/>
  <c r="Y124" i="70"/>
  <c r="S7" i="70"/>
  <c r="S270" i="70" s="1"/>
  <c r="K38" i="70"/>
  <c r="G37" i="70"/>
  <c r="K37" i="70" s="1"/>
  <c r="V8" i="70"/>
  <c r="Q84" i="70"/>
  <c r="AB160" i="70"/>
  <c r="AA119" i="70"/>
  <c r="T118" i="70"/>
  <c r="T113" i="70" s="1"/>
  <c r="I113" i="70"/>
  <c r="I112" i="70" s="1"/>
  <c r="I111" i="70" s="1"/>
  <c r="X115" i="70"/>
  <c r="Q114" i="70"/>
  <c r="X77" i="70"/>
  <c r="AA186" i="70"/>
  <c r="Y186" i="70"/>
  <c r="T185" i="70"/>
  <c r="AB186" i="70"/>
  <c r="L147" i="70"/>
  <c r="Z148" i="70"/>
  <c r="X148" i="70"/>
  <c r="AA88" i="70"/>
  <c r="G189" i="70"/>
  <c r="K189" i="70" s="1"/>
  <c r="K190" i="70"/>
  <c r="Y29" i="70"/>
  <c r="L28" i="70"/>
  <c r="X28" i="70" s="1"/>
  <c r="R49" i="70"/>
  <c r="R45" i="70" s="1"/>
  <c r="Y162" i="70"/>
  <c r="L161" i="70"/>
  <c r="K11" i="70"/>
  <c r="AA267" i="70"/>
  <c r="T266" i="70"/>
  <c r="AB267" i="70"/>
  <c r="Y267" i="70"/>
  <c r="AB244" i="70"/>
  <c r="F249" i="70"/>
  <c r="F248" i="70" s="1"/>
  <c r="F111" i="70" s="1"/>
  <c r="F270" i="70" s="1"/>
  <c r="AB212" i="70"/>
  <c r="V211" i="70"/>
  <c r="Z212" i="70"/>
  <c r="Y231" i="70"/>
  <c r="AA139" i="70"/>
  <c r="T138" i="70"/>
  <c r="X168" i="70"/>
  <c r="AA101" i="70"/>
  <c r="AA190" i="70"/>
  <c r="T189" i="70"/>
  <c r="AB139" i="70"/>
  <c r="Z139" i="70"/>
  <c r="V138" i="70"/>
  <c r="AB261" i="70"/>
  <c r="Q226" i="70"/>
  <c r="Y199" i="70"/>
  <c r="L198" i="70"/>
  <c r="Y66" i="70"/>
  <c r="X20" i="70"/>
  <c r="Z119" i="70"/>
  <c r="AB119" i="70"/>
  <c r="V118" i="70"/>
  <c r="L164" i="70"/>
  <c r="K146" i="70"/>
  <c r="Y136" i="70"/>
  <c r="L135" i="70"/>
  <c r="AA10" i="70"/>
  <c r="T9" i="70"/>
  <c r="AB9" i="70" s="1"/>
  <c r="P228" i="70"/>
  <c r="P227" i="70" s="1"/>
  <c r="P226" i="70" s="1"/>
  <c r="P225" i="70" s="1"/>
  <c r="T164" i="70"/>
  <c r="Y165" i="70"/>
  <c r="AA165" i="70"/>
  <c r="Y27" i="70"/>
  <c r="P27" i="70"/>
  <c r="X27" i="70"/>
  <c r="R27" i="70"/>
  <c r="R20" i="70" s="1"/>
  <c r="Z27" i="70"/>
  <c r="J37" i="70"/>
  <c r="P28" i="70"/>
  <c r="P20" i="70"/>
  <c r="L173" i="70"/>
  <c r="Y173" i="70" s="1"/>
  <c r="Z88" i="70"/>
  <c r="AB88" i="70"/>
  <c r="Z128" i="70"/>
  <c r="L127" i="70"/>
  <c r="Y128" i="70"/>
  <c r="Q118" i="70"/>
  <c r="X119" i="70"/>
  <c r="I7" i="70"/>
  <c r="AA28" i="70"/>
  <c r="W7" i="70"/>
  <c r="J9" i="70"/>
  <c r="J8" i="70" s="1"/>
  <c r="AB255" i="70"/>
  <c r="V254" i="70"/>
  <c r="W254" i="70" s="1"/>
  <c r="W249" i="70" s="1"/>
  <c r="W248" i="70" s="1"/>
  <c r="Z255" i="70"/>
  <c r="G233" i="70"/>
  <c r="K233" i="70" s="1"/>
  <c r="K234" i="70"/>
  <c r="V227" i="70"/>
  <c r="Z228" i="70"/>
  <c r="AB228" i="70"/>
  <c r="X174" i="70"/>
  <c r="L244" i="70"/>
  <c r="Z244" i="70" s="1"/>
  <c r="AB190" i="70"/>
  <c r="V189" i="70"/>
  <c r="L106" i="70"/>
  <c r="Z107" i="70"/>
  <c r="Q206" i="70"/>
  <c r="AA207" i="70"/>
  <c r="X169" i="70"/>
  <c r="X222" i="70"/>
  <c r="Q221" i="70"/>
  <c r="Y169" i="70"/>
  <c r="AB126" i="70"/>
  <c r="L182" i="70"/>
  <c r="T172" i="70"/>
  <c r="AA173" i="70"/>
  <c r="P241" i="70"/>
  <c r="P240" i="70" s="1"/>
  <c r="P239" i="70" s="1"/>
  <c r="P238" i="70" s="1"/>
  <c r="P237" i="70" s="1"/>
  <c r="X191" i="70"/>
  <c r="L190" i="70"/>
  <c r="Y191" i="70"/>
  <c r="X183" i="70"/>
  <c r="Q44" i="70"/>
  <c r="G172" i="70"/>
  <c r="K172" i="70" s="1"/>
  <c r="K173" i="70"/>
  <c r="V156" i="70"/>
  <c r="AB157" i="70"/>
  <c r="V84" i="70"/>
  <c r="G9" i="70"/>
  <c r="K10" i="70"/>
  <c r="V134" i="70"/>
  <c r="AB135" i="70"/>
  <c r="Z135" i="70"/>
  <c r="K147" i="70"/>
  <c r="AA105" i="70"/>
  <c r="R90" i="70"/>
  <c r="R89" i="70" s="1"/>
  <c r="R88" i="70" s="1"/>
  <c r="T84" i="70"/>
  <c r="Z183" i="70"/>
  <c r="L119" i="70"/>
  <c r="Y119" i="70" s="1"/>
  <c r="AB39" i="70"/>
  <c r="V38" i="70"/>
  <c r="P39" i="70"/>
  <c r="P38" i="70" s="1"/>
  <c r="X42" i="70"/>
  <c r="AB28" i="70"/>
  <c r="T112" i="70" l="1"/>
  <c r="Q220" i="70"/>
  <c r="J7" i="70"/>
  <c r="J270" i="70" s="1"/>
  <c r="Q225" i="70"/>
  <c r="Y11" i="70"/>
  <c r="L10" i="70"/>
  <c r="Z11" i="70"/>
  <c r="X11" i="70"/>
  <c r="L85" i="70"/>
  <c r="Y86" i="70"/>
  <c r="X86" i="70"/>
  <c r="Z86" i="70"/>
  <c r="T220" i="70"/>
  <c r="AA221" i="70"/>
  <c r="AB221" i="70"/>
  <c r="P44" i="70"/>
  <c r="P37" i="70" s="1"/>
  <c r="V238" i="70"/>
  <c r="AB239" i="70"/>
  <c r="L138" i="70"/>
  <c r="Y138" i="70" s="1"/>
  <c r="X139" i="70"/>
  <c r="L206" i="70"/>
  <c r="Z207" i="70"/>
  <c r="Y207" i="70"/>
  <c r="AB38" i="70"/>
  <c r="V37" i="70"/>
  <c r="Z38" i="70"/>
  <c r="AA84" i="70"/>
  <c r="L181" i="70"/>
  <c r="X182" i="70"/>
  <c r="Y182" i="70"/>
  <c r="X106" i="70"/>
  <c r="L105" i="70"/>
  <c r="Y106" i="70"/>
  <c r="Z106" i="70"/>
  <c r="W270" i="70"/>
  <c r="Y194" i="70"/>
  <c r="L193" i="70"/>
  <c r="X194" i="70"/>
  <c r="Z168" i="70"/>
  <c r="AB176" i="70"/>
  <c r="L239" i="70"/>
  <c r="Y240" i="70"/>
  <c r="L185" i="70"/>
  <c r="Z186" i="70"/>
  <c r="X186" i="70"/>
  <c r="Z240" i="70"/>
  <c r="Y157" i="70"/>
  <c r="L156" i="70"/>
  <c r="X156" i="70" s="1"/>
  <c r="X70" i="70"/>
  <c r="Z70" i="70"/>
  <c r="Y70" i="70"/>
  <c r="U150" i="70"/>
  <c r="X150" i="70"/>
  <c r="Z157" i="70"/>
  <c r="R84" i="70"/>
  <c r="J84" i="70"/>
  <c r="K84" i="70" s="1"/>
  <c r="K85" i="70"/>
  <c r="X250" i="70"/>
  <c r="Q249" i="70"/>
  <c r="AA249" i="70" s="1"/>
  <c r="X142" i="70"/>
  <c r="Y142" i="70"/>
  <c r="X157" i="70"/>
  <c r="Z28" i="70"/>
  <c r="Z39" i="70"/>
  <c r="AB156" i="70"/>
  <c r="Z189" i="70"/>
  <c r="AB189" i="70"/>
  <c r="L126" i="70"/>
  <c r="X127" i="70"/>
  <c r="Z127" i="70"/>
  <c r="Y127" i="70"/>
  <c r="X164" i="70"/>
  <c r="Z164" i="70"/>
  <c r="L197" i="70"/>
  <c r="Y198" i="70"/>
  <c r="AA189" i="70"/>
  <c r="Y139" i="70"/>
  <c r="Z211" i="70"/>
  <c r="AB211" i="70"/>
  <c r="L160" i="70"/>
  <c r="Z161" i="70"/>
  <c r="L146" i="70"/>
  <c r="Z147" i="70"/>
  <c r="X147" i="70"/>
  <c r="P9" i="70"/>
  <c r="P8" i="70" s="1"/>
  <c r="Y130" i="70"/>
  <c r="AA130" i="70"/>
  <c r="AB130" i="70"/>
  <c r="X240" i="70"/>
  <c r="Z194" i="70"/>
  <c r="Z197" i="70"/>
  <c r="AB197" i="70"/>
  <c r="Y161" i="70"/>
  <c r="H111" i="70"/>
  <c r="H270" i="70" s="1"/>
  <c r="L221" i="70"/>
  <c r="Z222" i="70"/>
  <c r="W211" i="70"/>
  <c r="W113" i="70" s="1"/>
  <c r="W112" i="70" s="1"/>
  <c r="W111" i="70" s="1"/>
  <c r="Y211" i="70"/>
  <c r="AA211" i="70"/>
  <c r="X45" i="70"/>
  <c r="Z45" i="70"/>
  <c r="Y255" i="70"/>
  <c r="X161" i="70"/>
  <c r="R58" i="70"/>
  <c r="Y168" i="70"/>
  <c r="L227" i="70"/>
  <c r="X228" i="70"/>
  <c r="Y228" i="70"/>
  <c r="Z142" i="70"/>
  <c r="AB142" i="70"/>
  <c r="L189" i="70"/>
  <c r="X190" i="70"/>
  <c r="Y172" i="70"/>
  <c r="AA172" i="70"/>
  <c r="X244" i="70"/>
  <c r="Y28" i="70"/>
  <c r="Y185" i="70"/>
  <c r="AA185" i="70"/>
  <c r="AB122" i="70"/>
  <c r="AA44" i="70"/>
  <c r="T37" i="70"/>
  <c r="P211" i="70"/>
  <c r="R211" i="70"/>
  <c r="J113" i="70"/>
  <c r="J112" i="70" s="1"/>
  <c r="J111" i="70" s="1"/>
  <c r="K206" i="70"/>
  <c r="K118" i="70"/>
  <c r="G113" i="70"/>
  <c r="Y146" i="70"/>
  <c r="AA146" i="70"/>
  <c r="AB146" i="70"/>
  <c r="AA160" i="70"/>
  <c r="L38" i="70"/>
  <c r="Y39" i="70"/>
  <c r="K226" i="70"/>
  <c r="G225" i="70"/>
  <c r="K225" i="70" s="1"/>
  <c r="L233" i="70"/>
  <c r="Y233" i="70" s="1"/>
  <c r="X234" i="70"/>
  <c r="Z234" i="70"/>
  <c r="AA156" i="70"/>
  <c r="AB134" i="70"/>
  <c r="Z190" i="70"/>
  <c r="AA9" i="70"/>
  <c r="T8" i="70"/>
  <c r="Y190" i="70"/>
  <c r="AA118" i="70"/>
  <c r="X38" i="70"/>
  <c r="Q37" i="70"/>
  <c r="Q7" i="70" s="1"/>
  <c r="AA38" i="70"/>
  <c r="Q238" i="70"/>
  <c r="AA239" i="70"/>
  <c r="P150" i="70"/>
  <c r="P113" i="70" s="1"/>
  <c r="P112" i="70" s="1"/>
  <c r="R150" i="70"/>
  <c r="R113" i="70" s="1"/>
  <c r="R112" i="70" s="1"/>
  <c r="Z150" i="70"/>
  <c r="T248" i="70"/>
  <c r="Y98" i="70"/>
  <c r="X98" i="70"/>
  <c r="Z98" i="70"/>
  <c r="V249" i="70"/>
  <c r="AB250" i="70"/>
  <c r="Z250" i="70"/>
  <c r="G8" i="70"/>
  <c r="K9" i="70"/>
  <c r="X206" i="70"/>
  <c r="AB227" i="70"/>
  <c r="Z227" i="70"/>
  <c r="V226" i="70"/>
  <c r="Z254" i="70"/>
  <c r="AB254" i="70"/>
  <c r="X88" i="70"/>
  <c r="Y135" i="70"/>
  <c r="L134" i="70"/>
  <c r="X134" i="70" s="1"/>
  <c r="Z118" i="70"/>
  <c r="AB118" i="70"/>
  <c r="V113" i="70"/>
  <c r="AA138" i="70"/>
  <c r="V7" i="70"/>
  <c r="Y123" i="70"/>
  <c r="L122" i="70"/>
  <c r="Z122" i="70" s="1"/>
  <c r="X123" i="70"/>
  <c r="AB172" i="70"/>
  <c r="AA150" i="70"/>
  <c r="AB193" i="70"/>
  <c r="Z193" i="70"/>
  <c r="Z198" i="70"/>
  <c r="U254" i="70"/>
  <c r="U249" i="70" s="1"/>
  <c r="U248" i="70" s="1"/>
  <c r="Z181" i="70"/>
  <c r="AB181" i="70"/>
  <c r="K254" i="70"/>
  <c r="L254" i="70" s="1"/>
  <c r="G249" i="70"/>
  <c r="L202" i="70"/>
  <c r="Z203" i="70"/>
  <c r="Y203" i="70"/>
  <c r="L176" i="70"/>
  <c r="X177" i="70"/>
  <c r="Y177" i="70"/>
  <c r="Y234" i="70"/>
  <c r="L114" i="70"/>
  <c r="Z115" i="70"/>
  <c r="Y115" i="70"/>
  <c r="AA134" i="70"/>
  <c r="AA250" i="70"/>
  <c r="AB185" i="70"/>
  <c r="U211" i="70"/>
  <c r="X198" i="70"/>
  <c r="L250" i="70"/>
  <c r="Y251" i="70"/>
  <c r="L118" i="70"/>
  <c r="X118" i="70" s="1"/>
  <c r="AB84" i="70"/>
  <c r="X207" i="70"/>
  <c r="AA202" i="70"/>
  <c r="I270" i="70"/>
  <c r="L172" i="70"/>
  <c r="X173" i="70"/>
  <c r="AA164" i="70"/>
  <c r="Y164" i="70"/>
  <c r="AB164" i="70"/>
  <c r="AB138" i="70"/>
  <c r="Y266" i="70"/>
  <c r="AB266" i="70"/>
  <c r="AA266" i="70"/>
  <c r="R44" i="70"/>
  <c r="R37" i="70" s="1"/>
  <c r="Y88" i="70"/>
  <c r="Q113" i="70"/>
  <c r="R9" i="70"/>
  <c r="R8" i="70" s="1"/>
  <c r="AA114" i="70"/>
  <c r="Y150" i="70"/>
  <c r="Z182" i="70"/>
  <c r="L261" i="70"/>
  <c r="X262" i="70"/>
  <c r="Z262" i="70"/>
  <c r="Y262" i="70"/>
  <c r="X212" i="70"/>
  <c r="AB233" i="70"/>
  <c r="AA233" i="70"/>
  <c r="T226" i="70"/>
  <c r="L58" i="70"/>
  <c r="Z59" i="70"/>
  <c r="Y59" i="70"/>
  <c r="X59" i="70"/>
  <c r="X211" i="70"/>
  <c r="Y244" i="70"/>
  <c r="AA244" i="70"/>
  <c r="T238" i="70"/>
  <c r="L113" i="70" l="1"/>
  <c r="Z114" i="70"/>
  <c r="Y114" i="70"/>
  <c r="X176" i="70"/>
  <c r="Y176" i="70"/>
  <c r="R254" i="70"/>
  <c r="R249" i="70" s="1"/>
  <c r="R248" i="70" s="1"/>
  <c r="P254" i="70"/>
  <c r="P249" i="70" s="1"/>
  <c r="P248" i="70" s="1"/>
  <c r="P111" i="70" s="1"/>
  <c r="Y254" i="70"/>
  <c r="AA8" i="70"/>
  <c r="T7" i="70"/>
  <c r="X189" i="70"/>
  <c r="Y197" i="70"/>
  <c r="Q219" i="70"/>
  <c r="X220" i="70"/>
  <c r="Z58" i="70"/>
  <c r="Y58" i="70"/>
  <c r="X58" i="70"/>
  <c r="Z202" i="70"/>
  <c r="Y202" i="70"/>
  <c r="V4" i="70"/>
  <c r="G7" i="70"/>
  <c r="K8" i="70"/>
  <c r="Z160" i="70"/>
  <c r="Q248" i="70"/>
  <c r="Y156" i="70"/>
  <c r="X105" i="70"/>
  <c r="L101" i="70"/>
  <c r="Y105" i="70"/>
  <c r="Z105" i="70"/>
  <c r="V237" i="70"/>
  <c r="AB238" i="70"/>
  <c r="Z238" i="70"/>
  <c r="AA226" i="70"/>
  <c r="T225" i="70"/>
  <c r="K249" i="70"/>
  <c r="G248" i="70"/>
  <c r="K248" i="70" s="1"/>
  <c r="L220" i="70"/>
  <c r="Z221" i="70"/>
  <c r="X138" i="70"/>
  <c r="Z10" i="70"/>
  <c r="L9" i="70"/>
  <c r="X10" i="70"/>
  <c r="Y10" i="70"/>
  <c r="AA248" i="70"/>
  <c r="X202" i="70"/>
  <c r="AA238" i="70"/>
  <c r="T237" i="70"/>
  <c r="T111" i="70" s="1"/>
  <c r="Y261" i="70"/>
  <c r="X261" i="70"/>
  <c r="Z261" i="70"/>
  <c r="Q112" i="70"/>
  <c r="AA112" i="70" s="1"/>
  <c r="X113" i="70"/>
  <c r="AB113" i="70"/>
  <c r="V112" i="70"/>
  <c r="Z113" i="70"/>
  <c r="X238" i="70"/>
  <c r="Q237" i="70"/>
  <c r="Y118" i="70"/>
  <c r="L37" i="70"/>
  <c r="Y37" i="70" s="1"/>
  <c r="Y38" i="70"/>
  <c r="L226" i="70"/>
  <c r="Y226" i="70" s="1"/>
  <c r="Y227" i="70"/>
  <c r="X227" i="70"/>
  <c r="Z146" i="70"/>
  <c r="X146" i="70"/>
  <c r="Y181" i="70"/>
  <c r="X181" i="70"/>
  <c r="Z206" i="70"/>
  <c r="Y206" i="70"/>
  <c r="Y220" i="70"/>
  <c r="AA220" i="70"/>
  <c r="T219" i="70"/>
  <c r="AB220" i="70"/>
  <c r="L84" i="70"/>
  <c r="Y85" i="70"/>
  <c r="Z85" i="70"/>
  <c r="X85" i="70"/>
  <c r="AA113" i="70"/>
  <c r="R111" i="70"/>
  <c r="X233" i="70"/>
  <c r="Z233" i="70"/>
  <c r="AA37" i="70"/>
  <c r="P7" i="70"/>
  <c r="Y134" i="70"/>
  <c r="V225" i="70"/>
  <c r="AB226" i="70"/>
  <c r="X37" i="70"/>
  <c r="Y160" i="70"/>
  <c r="L44" i="70"/>
  <c r="U113" i="70"/>
  <c r="U112" i="70" s="1"/>
  <c r="U111" i="70" s="1"/>
  <c r="U270" i="70" s="1"/>
  <c r="X185" i="70"/>
  <c r="Z185" i="70"/>
  <c r="X221" i="70"/>
  <c r="R7" i="70"/>
  <c r="L249" i="70"/>
  <c r="Y250" i="70"/>
  <c r="X160" i="70"/>
  <c r="X122" i="70"/>
  <c r="Y122" i="70"/>
  <c r="V248" i="70"/>
  <c r="AB249" i="70"/>
  <c r="Z249" i="70"/>
  <c r="Z156" i="70"/>
  <c r="L238" i="70"/>
  <c r="Y239" i="70"/>
  <c r="AB37" i="70"/>
  <c r="Z37" i="70"/>
  <c r="X114" i="70"/>
  <c r="Z138" i="70"/>
  <c r="X172" i="70"/>
  <c r="X254" i="70"/>
  <c r="Z172" i="70"/>
  <c r="AB8" i="70"/>
  <c r="X239" i="70"/>
  <c r="Z134" i="70"/>
  <c r="G112" i="70"/>
  <c r="K113" i="70"/>
  <c r="X197" i="70"/>
  <c r="Y189" i="70"/>
  <c r="X126" i="70"/>
  <c r="Z126" i="70"/>
  <c r="Y126" i="70"/>
  <c r="Z176" i="70"/>
  <c r="Y193" i="70"/>
  <c r="X193" i="70"/>
  <c r="Z239" i="70"/>
  <c r="Y221" i="70"/>
  <c r="P270" i="70" l="1"/>
  <c r="Y84" i="70"/>
  <c r="Z84" i="70"/>
  <c r="X84" i="70"/>
  <c r="Z226" i="70"/>
  <c r="G111" i="70"/>
  <c r="K111" i="70" s="1"/>
  <c r="K112" i="70"/>
  <c r="L248" i="70"/>
  <c r="X248" i="70" s="1"/>
  <c r="Y249" i="70"/>
  <c r="AB112" i="70"/>
  <c r="V111" i="70"/>
  <c r="Z112" i="70"/>
  <c r="AB237" i="70"/>
  <c r="Z237" i="70"/>
  <c r="T270" i="70"/>
  <c r="Y7" i="70"/>
  <c r="AA7" i="70"/>
  <c r="L237" i="70"/>
  <c r="Y237" i="70" s="1"/>
  <c r="AB225" i="70"/>
  <c r="AA219" i="70"/>
  <c r="AB219" i="70"/>
  <c r="L8" i="70"/>
  <c r="X9" i="70"/>
  <c r="Z9" i="70"/>
  <c r="Y9" i="70"/>
  <c r="X219" i="70"/>
  <c r="L112" i="70"/>
  <c r="Y113" i="70"/>
  <c r="AB248" i="70"/>
  <c r="G270" i="70"/>
  <c r="K270" i="70" s="1"/>
  <c r="K7" i="70"/>
  <c r="L7" i="70" s="1"/>
  <c r="R270" i="70"/>
  <c r="Z44" i="70"/>
  <c r="Y44" i="70"/>
  <c r="X44" i="70"/>
  <c r="Y238" i="70"/>
  <c r="L219" i="70"/>
  <c r="Z220" i="70"/>
  <c r="Y225" i="70"/>
  <c r="AA225" i="70"/>
  <c r="X249" i="70"/>
  <c r="AB7" i="70"/>
  <c r="L225" i="70"/>
  <c r="X226" i="70"/>
  <c r="X237" i="70"/>
  <c r="X112" i="70"/>
  <c r="Q111" i="70"/>
  <c r="AA237" i="70"/>
  <c r="X101" i="70"/>
  <c r="Y101" i="70"/>
  <c r="Z101" i="70"/>
  <c r="Z248" i="70" l="1"/>
  <c r="X8" i="70"/>
  <c r="Z8" i="70"/>
  <c r="Y8" i="70"/>
  <c r="Y248" i="70"/>
  <c r="X225" i="70"/>
  <c r="Z219" i="70"/>
  <c r="AB111" i="70"/>
  <c r="V270" i="70"/>
  <c r="Q270" i="70"/>
  <c r="AA270" i="70" s="1"/>
  <c r="Y219" i="70"/>
  <c r="X7" i="70"/>
  <c r="Z7" i="70"/>
  <c r="L111" i="70"/>
  <c r="Y112" i="70"/>
  <c r="Z225" i="70"/>
  <c r="Y111" i="70" l="1"/>
  <c r="AB270" i="70"/>
  <c r="Z270" i="70"/>
  <c r="X270" i="70"/>
  <c r="X111" i="70"/>
  <c r="L270" i="70"/>
  <c r="M269" i="70" l="1"/>
  <c r="M218" i="70"/>
  <c r="N218" i="70" s="1"/>
  <c r="N217" i="70" s="1"/>
  <c r="M270" i="70"/>
  <c r="M209" i="70"/>
  <c r="M236" i="70"/>
  <c r="M217" i="70"/>
  <c r="M214" i="70"/>
  <c r="N214" i="70" s="1"/>
  <c r="N213" i="70" s="1"/>
  <c r="M167" i="70"/>
  <c r="M205" i="70"/>
  <c r="M155" i="70"/>
  <c r="M130" i="70"/>
  <c r="M188" i="70"/>
  <c r="M154" i="70"/>
  <c r="M132" i="70"/>
  <c r="M110" i="70"/>
  <c r="M47" i="70"/>
  <c r="M145" i="70"/>
  <c r="M179" i="70"/>
  <c r="M133" i="70"/>
  <c r="M95" i="70"/>
  <c r="M48" i="70"/>
  <c r="M97" i="70"/>
  <c r="M57" i="70"/>
  <c r="M46" i="70"/>
  <c r="M25" i="70"/>
  <c r="M14" i="70"/>
  <c r="M22" i="70"/>
  <c r="M32" i="70"/>
  <c r="M33" i="70"/>
  <c r="M125" i="70"/>
  <c r="M31" i="70"/>
  <c r="M68" i="70"/>
  <c r="M109" i="70"/>
  <c r="M108" i="70" s="1"/>
  <c r="M107" i="70" s="1"/>
  <c r="M106" i="70" s="1"/>
  <c r="M105" i="70" s="1"/>
  <c r="M55" i="70"/>
  <c r="M129" i="70"/>
  <c r="M144" i="70"/>
  <c r="M200" i="70"/>
  <c r="M224" i="70"/>
  <c r="M131" i="70"/>
  <c r="M104" i="70"/>
  <c r="M253" i="70"/>
  <c r="M43" i="70"/>
  <c r="M83" i="70"/>
  <c r="M52" i="70"/>
  <c r="M26" i="70"/>
  <c r="M23" i="70"/>
  <c r="M163" i="70"/>
  <c r="M18" i="70"/>
  <c r="M50" i="70"/>
  <c r="M51" i="70"/>
  <c r="M15" i="70"/>
  <c r="M74" i="70"/>
  <c r="M54" i="70"/>
  <c r="M149" i="70"/>
  <c r="M196" i="70"/>
  <c r="M78" i="70"/>
  <c r="M56" i="70"/>
  <c r="M103" i="70"/>
  <c r="M153" i="70"/>
  <c r="M171" i="70"/>
  <c r="M246" i="70"/>
  <c r="M24" i="70"/>
  <c r="M41" i="70"/>
  <c r="M76" i="70"/>
  <c r="M81" i="70"/>
  <c r="M67" i="70"/>
  <c r="M75" i="70"/>
  <c r="M242" i="70"/>
  <c r="M17" i="70"/>
  <c r="M21" i="70"/>
  <c r="M36" i="70"/>
  <c r="M69" i="70"/>
  <c r="M73" i="70"/>
  <c r="M121" i="70"/>
  <c r="M230" i="70"/>
  <c r="M137" i="70"/>
  <c r="M152" i="70"/>
  <c r="M166" i="70"/>
  <c r="M61" i="70"/>
  <c r="M96" i="70"/>
  <c r="M159" i="70"/>
  <c r="M216" i="70"/>
  <c r="N216" i="70" s="1"/>
  <c r="N215" i="70" s="1"/>
  <c r="M243" i="70"/>
  <c r="M210" i="70"/>
  <c r="M257" i="70"/>
  <c r="M16" i="70"/>
  <c r="M34" i="70"/>
  <c r="M30" i="70"/>
  <c r="M62" i="70"/>
  <c r="M63" i="70"/>
  <c r="M180" i="70"/>
  <c r="M79" i="70"/>
  <c r="M201" i="70"/>
  <c r="M247" i="70"/>
  <c r="M53" i="70"/>
  <c r="M82" i="70"/>
  <c r="M264" i="70"/>
  <c r="M184" i="70"/>
  <c r="M266" i="70"/>
  <c r="M260" i="70"/>
  <c r="M100" i="70"/>
  <c r="M232" i="70"/>
  <c r="M170" i="70"/>
  <c r="M141" i="70"/>
  <c r="M175" i="70"/>
  <c r="M192" i="70"/>
  <c r="M259" i="70"/>
  <c r="M258" i="70"/>
  <c r="M268" i="70"/>
  <c r="M265" i="70"/>
  <c r="M13" i="70"/>
  <c r="M19" i="70"/>
  <c r="M117" i="70"/>
  <c r="M60" i="70"/>
  <c r="M72" i="70"/>
  <c r="M94" i="70"/>
  <c r="M267" i="70"/>
  <c r="M252" i="70"/>
  <c r="M140" i="70"/>
  <c r="M204" i="70"/>
  <c r="M256" i="70"/>
  <c r="M215" i="70"/>
  <c r="M124" i="70"/>
  <c r="M27" i="70"/>
  <c r="M245" i="70"/>
  <c r="M42" i="70"/>
  <c r="M229" i="70"/>
  <c r="M64" i="70"/>
  <c r="M213" i="70"/>
  <c r="M187" i="70"/>
  <c r="M263" i="70"/>
  <c r="M20" i="70"/>
  <c r="M66" i="70"/>
  <c r="M77" i="70"/>
  <c r="M148" i="70"/>
  <c r="M199" i="70"/>
  <c r="M174" i="70"/>
  <c r="M128" i="70"/>
  <c r="M102" i="70"/>
  <c r="M120" i="70"/>
  <c r="M208" i="70"/>
  <c r="M151" i="70"/>
  <c r="M178" i="70"/>
  <c r="M71" i="70"/>
  <c r="M158" i="70"/>
  <c r="M241" i="70"/>
  <c r="M223" i="70"/>
  <c r="M195" i="70"/>
  <c r="M162" i="70"/>
  <c r="M183" i="70"/>
  <c r="M29" i="70"/>
  <c r="M93" i="70"/>
  <c r="M87" i="70"/>
  <c r="M116" i="70"/>
  <c r="M35" i="70"/>
  <c r="M40" i="70"/>
  <c r="M165" i="70"/>
  <c r="M191" i="70"/>
  <c r="M143" i="70"/>
  <c r="M12" i="70"/>
  <c r="M235" i="70"/>
  <c r="M99" i="70"/>
  <c r="M49" i="70"/>
  <c r="M169" i="70"/>
  <c r="M231" i="70"/>
  <c r="M136" i="70"/>
  <c r="M139" i="70"/>
  <c r="M182" i="70"/>
  <c r="M70" i="70"/>
  <c r="M142" i="70"/>
  <c r="M228" i="70"/>
  <c r="M211" i="70"/>
  <c r="M39" i="70"/>
  <c r="M234" i="70"/>
  <c r="M203" i="70"/>
  <c r="M262" i="70"/>
  <c r="M59" i="70"/>
  <c r="M127" i="70"/>
  <c r="M194" i="70"/>
  <c r="M161" i="70"/>
  <c r="M98" i="70"/>
  <c r="M177" i="70"/>
  <c r="M186" i="70"/>
  <c r="M173" i="70"/>
  <c r="M212" i="70"/>
  <c r="M240" i="70"/>
  <c r="M255" i="70"/>
  <c r="M244" i="70"/>
  <c r="M251" i="70"/>
  <c r="M198" i="70"/>
  <c r="M147" i="70"/>
  <c r="M190" i="70"/>
  <c r="M157" i="70"/>
  <c r="M164" i="70"/>
  <c r="M115" i="70"/>
  <c r="M119" i="70"/>
  <c r="M11" i="70"/>
  <c r="M207" i="70"/>
  <c r="M168" i="70"/>
  <c r="M222" i="70"/>
  <c r="M45" i="70"/>
  <c r="M28" i="70"/>
  <c r="M150" i="70"/>
  <c r="M135" i="70"/>
  <c r="M123" i="70"/>
  <c r="M176" i="70"/>
  <c r="M197" i="70"/>
  <c r="M181" i="70"/>
  <c r="M233" i="70"/>
  <c r="M134" i="70"/>
  <c r="M193" i="70"/>
  <c r="M10" i="70"/>
  <c r="M122" i="70"/>
  <c r="M239" i="70"/>
  <c r="M126" i="70"/>
  <c r="M114" i="70"/>
  <c r="M118" i="70"/>
  <c r="M185" i="70"/>
  <c r="M202" i="70"/>
  <c r="M221" i="70"/>
  <c r="M261" i="70"/>
  <c r="M38" i="70"/>
  <c r="M250" i="70"/>
  <c r="M172" i="70"/>
  <c r="M254" i="70"/>
  <c r="M156" i="70"/>
  <c r="M146" i="70"/>
  <c r="M206" i="70"/>
  <c r="M189" i="70"/>
  <c r="M58" i="70"/>
  <c r="M138" i="70"/>
  <c r="M160" i="70"/>
  <c r="M227" i="70"/>
  <c r="M220" i="70"/>
  <c r="M44" i="70"/>
  <c r="M9" i="70"/>
  <c r="M37" i="70"/>
  <c r="M101" i="70"/>
  <c r="M113" i="70"/>
  <c r="M249" i="70"/>
  <c r="M84" i="70"/>
  <c r="M238" i="70"/>
  <c r="M226" i="70"/>
  <c r="M8" i="70"/>
  <c r="M237" i="70"/>
  <c r="M7" i="70"/>
  <c r="Y270" i="70"/>
  <c r="M219" i="70"/>
  <c r="M112" i="70"/>
  <c r="M225" i="70"/>
  <c r="M248" i="70"/>
  <c r="M111" i="70"/>
  <c r="N212" i="70" l="1"/>
  <c r="O71" i="68" l="1"/>
  <c r="N71" i="68"/>
  <c r="M71" i="68"/>
  <c r="L71" i="68"/>
  <c r="H71" i="68"/>
  <c r="O70" i="68"/>
  <c r="N70" i="68"/>
  <c r="L70" i="68"/>
  <c r="K70" i="68"/>
  <c r="J70" i="68"/>
  <c r="H70" i="68"/>
  <c r="G70" i="68"/>
  <c r="F70" i="68"/>
  <c r="L69" i="68"/>
  <c r="K69" i="68"/>
  <c r="O69" i="68" s="1"/>
  <c r="J69" i="68"/>
  <c r="G69" i="68"/>
  <c r="G68" i="68" s="1"/>
  <c r="F69" i="68"/>
  <c r="F68" i="68" s="1"/>
  <c r="F58" i="68" s="1"/>
  <c r="K68" i="68"/>
  <c r="J68" i="68"/>
  <c r="O67" i="68"/>
  <c r="N67" i="68"/>
  <c r="M67" i="68"/>
  <c r="L67" i="68"/>
  <c r="H67" i="68"/>
  <c r="O66" i="68"/>
  <c r="N66" i="68"/>
  <c r="L66" i="68"/>
  <c r="K66" i="68"/>
  <c r="J66" i="68"/>
  <c r="H66" i="68"/>
  <c r="G66" i="68"/>
  <c r="F66" i="68"/>
  <c r="L65" i="68"/>
  <c r="K65" i="68"/>
  <c r="O65" i="68" s="1"/>
  <c r="J65" i="68"/>
  <c r="G65" i="68"/>
  <c r="G64" i="68" s="1"/>
  <c r="F65" i="68"/>
  <c r="F64" i="68" s="1"/>
  <c r="K64" i="68"/>
  <c r="J64" i="68"/>
  <c r="O63" i="68"/>
  <c r="N63" i="68"/>
  <c r="M63" i="68"/>
  <c r="L63" i="68"/>
  <c r="H63" i="68"/>
  <c r="O62" i="68"/>
  <c r="N62" i="68"/>
  <c r="L62" i="68"/>
  <c r="K62" i="68"/>
  <c r="J62" i="68"/>
  <c r="H62" i="68"/>
  <c r="G62" i="68"/>
  <c r="F62" i="68"/>
  <c r="L61" i="68"/>
  <c r="K61" i="68"/>
  <c r="O61" i="68" s="1"/>
  <c r="J61" i="68"/>
  <c r="G61" i="68"/>
  <c r="G60" i="68" s="1"/>
  <c r="F61" i="68"/>
  <c r="F60" i="68" s="1"/>
  <c r="K60" i="68"/>
  <c r="J60" i="68"/>
  <c r="O57" i="68"/>
  <c r="N57" i="68"/>
  <c r="L57" i="68"/>
  <c r="H57" i="68"/>
  <c r="K56" i="68"/>
  <c r="J56" i="68"/>
  <c r="G56" i="68"/>
  <c r="F56" i="68"/>
  <c r="G55" i="68"/>
  <c r="F55" i="68"/>
  <c r="G54" i="68"/>
  <c r="G53" i="68" s="1"/>
  <c r="G52" i="68" s="1"/>
  <c r="F54" i="68"/>
  <c r="F53" i="68" s="1"/>
  <c r="F52" i="68" s="1"/>
  <c r="O51" i="68"/>
  <c r="N51" i="68"/>
  <c r="M51" i="68"/>
  <c r="L51" i="68"/>
  <c r="H51" i="68"/>
  <c r="L50" i="68"/>
  <c r="K50" i="68"/>
  <c r="O50" i="68" s="1"/>
  <c r="J50" i="68"/>
  <c r="G50" i="68"/>
  <c r="G49" i="68" s="1"/>
  <c r="G48" i="68" s="1"/>
  <c r="G42" i="68" s="1"/>
  <c r="G41" i="68" s="1"/>
  <c r="F50" i="68"/>
  <c r="F49" i="68" s="1"/>
  <c r="F48" i="68" s="1"/>
  <c r="K49" i="68"/>
  <c r="J49" i="68"/>
  <c r="O47" i="68"/>
  <c r="N47" i="68"/>
  <c r="M47" i="68"/>
  <c r="L47" i="68"/>
  <c r="H47" i="68"/>
  <c r="L46" i="68"/>
  <c r="K46" i="68"/>
  <c r="O46" i="68" s="1"/>
  <c r="J46" i="68"/>
  <c r="G46" i="68"/>
  <c r="G43" i="68" s="1"/>
  <c r="F46" i="68"/>
  <c r="F43" i="68" s="1"/>
  <c r="F42" i="68" s="1"/>
  <c r="F41" i="68" s="1"/>
  <c r="O45" i="68"/>
  <c r="N45" i="68"/>
  <c r="L45" i="68"/>
  <c r="H45" i="68"/>
  <c r="K44" i="68"/>
  <c r="J44" i="68"/>
  <c r="G44" i="68"/>
  <c r="F44" i="68"/>
  <c r="O40" i="68"/>
  <c r="N40" i="68"/>
  <c r="M40" i="68"/>
  <c r="L40" i="68"/>
  <c r="H40" i="68"/>
  <c r="O39" i="68"/>
  <c r="N39" i="68"/>
  <c r="L39" i="68"/>
  <c r="K39" i="68"/>
  <c r="J39" i="68"/>
  <c r="H39" i="68"/>
  <c r="G39" i="68"/>
  <c r="F39" i="68"/>
  <c r="L38" i="68"/>
  <c r="K38" i="68"/>
  <c r="O38" i="68" s="1"/>
  <c r="J38" i="68"/>
  <c r="G38" i="68"/>
  <c r="G37" i="68" s="1"/>
  <c r="G36" i="68" s="1"/>
  <c r="G35" i="68" s="1"/>
  <c r="F38" i="68"/>
  <c r="F37" i="68" s="1"/>
  <c r="F36" i="68" s="1"/>
  <c r="K37" i="68"/>
  <c r="J37" i="68"/>
  <c r="F35" i="68"/>
  <c r="O34" i="68"/>
  <c r="N34" i="68"/>
  <c r="L34" i="68"/>
  <c r="H34" i="68"/>
  <c r="K33" i="68"/>
  <c r="J33" i="68"/>
  <c r="G33" i="68"/>
  <c r="F33" i="68"/>
  <c r="G32" i="68"/>
  <c r="F32" i="68"/>
  <c r="G31" i="68"/>
  <c r="F31" i="68"/>
  <c r="O30" i="68"/>
  <c r="N30" i="68"/>
  <c r="H30" i="68"/>
  <c r="O29" i="68"/>
  <c r="N29" i="68"/>
  <c r="K29" i="68"/>
  <c r="J29" i="68"/>
  <c r="G29" i="68"/>
  <c r="F29" i="68"/>
  <c r="N28" i="68"/>
  <c r="K28" i="68"/>
  <c r="G28" i="68"/>
  <c r="G27" i="68" s="1"/>
  <c r="F28" i="68"/>
  <c r="K27" i="68"/>
  <c r="F27" i="68"/>
  <c r="O26" i="68"/>
  <c r="N26" i="68"/>
  <c r="L26" i="68"/>
  <c r="H26" i="68"/>
  <c r="O25" i="68"/>
  <c r="N25" i="68"/>
  <c r="K25" i="68"/>
  <c r="J25" i="68"/>
  <c r="G25" i="68"/>
  <c r="F25" i="68"/>
  <c r="N24" i="68"/>
  <c r="K24" i="68"/>
  <c r="G24" i="68"/>
  <c r="G23" i="68" s="1"/>
  <c r="F24" i="68"/>
  <c r="K23" i="68"/>
  <c r="F23" i="68"/>
  <c r="O19" i="68"/>
  <c r="N19" i="68"/>
  <c r="L19" i="68"/>
  <c r="H19" i="68"/>
  <c r="O18" i="68"/>
  <c r="N18" i="68"/>
  <c r="K18" i="68"/>
  <c r="J18" i="68"/>
  <c r="G18" i="68"/>
  <c r="H18" i="68" s="1"/>
  <c r="F18" i="68"/>
  <c r="N17" i="68"/>
  <c r="K17" i="68"/>
  <c r="G17" i="68"/>
  <c r="G16" i="68" s="1"/>
  <c r="F17" i="68"/>
  <c r="K16" i="68"/>
  <c r="F16" i="68"/>
  <c r="O15" i="68"/>
  <c r="N15" i="68"/>
  <c r="L15" i="68"/>
  <c r="H15" i="68"/>
  <c r="O14" i="68"/>
  <c r="N14" i="68"/>
  <c r="L14" i="68"/>
  <c r="H14" i="68"/>
  <c r="O13" i="68"/>
  <c r="N13" i="68"/>
  <c r="K13" i="68"/>
  <c r="J13" i="68"/>
  <c r="G13" i="68"/>
  <c r="H13" i="68" s="1"/>
  <c r="F13" i="68"/>
  <c r="N12" i="68"/>
  <c r="K12" i="68"/>
  <c r="G12" i="68"/>
  <c r="G10" i="68" s="1"/>
  <c r="G9" i="68" s="1"/>
  <c r="F12" i="68"/>
  <c r="K11" i="68"/>
  <c r="F11" i="68"/>
  <c r="O49" i="68" l="1"/>
  <c r="N49" i="68"/>
  <c r="K48" i="68"/>
  <c r="L56" i="68"/>
  <c r="J55" i="68"/>
  <c r="M19" i="68"/>
  <c r="H25" i="68"/>
  <c r="M26" i="68"/>
  <c r="O33" i="68"/>
  <c r="N33" i="68"/>
  <c r="K32" i="68"/>
  <c r="O56" i="68"/>
  <c r="N56" i="68"/>
  <c r="K55" i="68"/>
  <c r="O60" i="68"/>
  <c r="M70" i="68"/>
  <c r="H69" i="68"/>
  <c r="H17" i="68"/>
  <c r="H33" i="68"/>
  <c r="M34" i="68"/>
  <c r="F59" i="68"/>
  <c r="F10" i="68"/>
  <c r="M13" i="68"/>
  <c r="L13" i="68"/>
  <c r="J12" i="68"/>
  <c r="O12" i="68" s="1"/>
  <c r="H16" i="68"/>
  <c r="M18" i="68"/>
  <c r="L18" i="68"/>
  <c r="J17" i="68"/>
  <c r="F22" i="68"/>
  <c r="F21" i="68" s="1"/>
  <c r="F20" i="68" s="1"/>
  <c r="O24" i="68"/>
  <c r="M25" i="68"/>
  <c r="L25" i="68"/>
  <c r="J24" i="68"/>
  <c r="H29" i="68"/>
  <c r="M30" i="68"/>
  <c r="L37" i="68"/>
  <c r="J36" i="68"/>
  <c r="H44" i="68"/>
  <c r="M45" i="68"/>
  <c r="G59" i="68"/>
  <c r="G58" i="68" s="1"/>
  <c r="M62" i="68"/>
  <c r="H61" i="68"/>
  <c r="O64" i="68"/>
  <c r="O37" i="68"/>
  <c r="N37" i="68"/>
  <c r="K36" i="68"/>
  <c r="L68" i="68"/>
  <c r="N27" i="68"/>
  <c r="M33" i="68"/>
  <c r="L33" i="68"/>
  <c r="J32" i="68"/>
  <c r="L60" i="68"/>
  <c r="J59" i="68"/>
  <c r="M14" i="68"/>
  <c r="G22" i="68"/>
  <c r="G21" i="68" s="1"/>
  <c r="G20" i="68" s="1"/>
  <c r="G72" i="68" s="1"/>
  <c r="M39" i="68"/>
  <c r="H38" i="68"/>
  <c r="L44" i="68"/>
  <c r="J43" i="68"/>
  <c r="H12" i="68"/>
  <c r="O44" i="68"/>
  <c r="N44" i="68"/>
  <c r="K43" i="68"/>
  <c r="H56" i="68"/>
  <c r="M56" i="68" s="1"/>
  <c r="M57" i="68"/>
  <c r="L64" i="68"/>
  <c r="N11" i="68"/>
  <c r="K10" i="68"/>
  <c r="N16" i="68"/>
  <c r="N23" i="68"/>
  <c r="M15" i="68"/>
  <c r="L29" i="68"/>
  <c r="J28" i="68"/>
  <c r="O28" i="68" s="1"/>
  <c r="L49" i="68"/>
  <c r="J48" i="68"/>
  <c r="M66" i="68"/>
  <c r="H65" i="68"/>
  <c r="O68" i="68"/>
  <c r="G11" i="68"/>
  <c r="H11" i="68" s="1"/>
  <c r="N38" i="68"/>
  <c r="H46" i="68"/>
  <c r="N46" i="68"/>
  <c r="H50" i="68"/>
  <c r="N50" i="68"/>
  <c r="N61" i="68"/>
  <c r="N65" i="68"/>
  <c r="N69" i="68"/>
  <c r="K59" i="68"/>
  <c r="N60" i="68"/>
  <c r="N64" i="68"/>
  <c r="N68" i="68"/>
  <c r="K58" i="68" l="1"/>
  <c r="O59" i="68"/>
  <c r="N59" i="68"/>
  <c r="M46" i="68"/>
  <c r="K42" i="68"/>
  <c r="O43" i="68"/>
  <c r="N43" i="68"/>
  <c r="L32" i="68"/>
  <c r="J31" i="68"/>
  <c r="H28" i="68"/>
  <c r="M29" i="68"/>
  <c r="L43" i="68"/>
  <c r="J42" i="68"/>
  <c r="K35" i="68"/>
  <c r="O36" i="68"/>
  <c r="N36" i="68"/>
  <c r="H60" i="68"/>
  <c r="M61" i="68"/>
  <c r="L24" i="68"/>
  <c r="J23" i="68"/>
  <c r="H32" i="68"/>
  <c r="K54" i="68"/>
  <c r="O55" i="68"/>
  <c r="N55" i="68"/>
  <c r="L48" i="68"/>
  <c r="L28" i="68"/>
  <c r="J27" i="68"/>
  <c r="M28" i="68"/>
  <c r="H43" i="68"/>
  <c r="L12" i="68"/>
  <c r="J11" i="68"/>
  <c r="M12" i="68"/>
  <c r="H64" i="68"/>
  <c r="M65" i="68"/>
  <c r="L36" i="68"/>
  <c r="J35" i="68"/>
  <c r="L17" i="68"/>
  <c r="J16" i="68"/>
  <c r="M17" i="68"/>
  <c r="L55" i="68"/>
  <c r="J54" i="68"/>
  <c r="M44" i="68"/>
  <c r="L59" i="68"/>
  <c r="J58" i="68"/>
  <c r="O17" i="68"/>
  <c r="H10" i="68"/>
  <c r="F9" i="68"/>
  <c r="F72" i="68" s="1"/>
  <c r="H68" i="68"/>
  <c r="M69" i="68"/>
  <c r="H24" i="68"/>
  <c r="M24" i="68" s="1"/>
  <c r="O48" i="68"/>
  <c r="N48" i="68"/>
  <c r="H49" i="68"/>
  <c r="M50" i="68"/>
  <c r="N10" i="68"/>
  <c r="K9" i="68"/>
  <c r="H55" i="68"/>
  <c r="M55" i="68" s="1"/>
  <c r="H37" i="68"/>
  <c r="M38" i="68"/>
  <c r="K31" i="68"/>
  <c r="N32" i="68"/>
  <c r="O32" i="68"/>
  <c r="O31" i="68" l="1"/>
  <c r="N31" i="68"/>
  <c r="K22" i="68"/>
  <c r="H31" i="68"/>
  <c r="H48" i="68"/>
  <c r="M49" i="68"/>
  <c r="H42" i="68"/>
  <c r="H59" i="68"/>
  <c r="M60" i="68"/>
  <c r="M43" i="68"/>
  <c r="M32" i="68"/>
  <c r="M68" i="68"/>
  <c r="M16" i="68"/>
  <c r="L16" i="68"/>
  <c r="O16" i="68"/>
  <c r="M11" i="68"/>
  <c r="L11" i="68"/>
  <c r="J10" i="68"/>
  <c r="O11" i="68"/>
  <c r="O54" i="68"/>
  <c r="N54" i="68"/>
  <c r="K53" i="68"/>
  <c r="L42" i="68"/>
  <c r="J41" i="68"/>
  <c r="M42" i="68"/>
  <c r="L31" i="68"/>
  <c r="M31" i="68"/>
  <c r="H54" i="68"/>
  <c r="L58" i="68"/>
  <c r="N9" i="68"/>
  <c r="M64" i="68"/>
  <c r="M23" i="68"/>
  <c r="L23" i="68"/>
  <c r="J22" i="68"/>
  <c r="O23" i="68"/>
  <c r="H27" i="68"/>
  <c r="O58" i="68"/>
  <c r="N58" i="68"/>
  <c r="H36" i="68"/>
  <c r="M37" i="68"/>
  <c r="H23" i="68"/>
  <c r="H9" i="68"/>
  <c r="L54" i="68"/>
  <c r="J53" i="68"/>
  <c r="M54" i="68"/>
  <c r="L35" i="68"/>
  <c r="L27" i="68"/>
  <c r="O27" i="68"/>
  <c r="O35" i="68"/>
  <c r="N35" i="68"/>
  <c r="O42" i="68"/>
  <c r="N42" i="68"/>
  <c r="K41" i="68"/>
  <c r="H22" i="68" l="1"/>
  <c r="L41" i="68"/>
  <c r="M10" i="68"/>
  <c r="L10" i="68"/>
  <c r="J9" i="68"/>
  <c r="O10" i="68"/>
  <c r="M53" i="68"/>
  <c r="L53" i="68"/>
  <c r="J52" i="68"/>
  <c r="O41" i="68"/>
  <c r="N41" i="68"/>
  <c r="H53" i="68"/>
  <c r="O53" i="68"/>
  <c r="N53" i="68"/>
  <c r="K52" i="68"/>
  <c r="H41" i="68"/>
  <c r="N22" i="68"/>
  <c r="K21" i="68"/>
  <c r="O22" i="68"/>
  <c r="H58" i="68"/>
  <c r="M59" i="68"/>
  <c r="H35" i="68"/>
  <c r="M36" i="68"/>
  <c r="M27" i="68"/>
  <c r="M22" i="68"/>
  <c r="L22" i="68"/>
  <c r="J21" i="68"/>
  <c r="M48" i="68"/>
  <c r="O21" i="68" l="1"/>
  <c r="N21" i="68"/>
  <c r="K20" i="68"/>
  <c r="M35" i="68"/>
  <c r="M52" i="68"/>
  <c r="L52" i="68"/>
  <c r="H52" i="68"/>
  <c r="M58" i="68"/>
  <c r="M41" i="68"/>
  <c r="O52" i="68"/>
  <c r="N52" i="68"/>
  <c r="L21" i="68"/>
  <c r="J20" i="68"/>
  <c r="L9" i="68"/>
  <c r="M9" i="68"/>
  <c r="O9" i="68"/>
  <c r="H21" i="68"/>
  <c r="H20" i="68" l="1"/>
  <c r="M20" i="68" s="1"/>
  <c r="M21" i="68"/>
  <c r="L20" i="68"/>
  <c r="J72" i="68"/>
  <c r="O20" i="68"/>
  <c r="N20" i="68"/>
  <c r="K72" i="68"/>
  <c r="L72" i="68" l="1"/>
  <c r="O72" i="68"/>
  <c r="H72" i="68"/>
  <c r="I72" i="68" l="1"/>
  <c r="I45" i="68"/>
  <c r="I39" i="68"/>
  <c r="I19" i="68"/>
  <c r="I70" i="68"/>
  <c r="I30" i="68"/>
  <c r="I67" i="68"/>
  <c r="I57" i="68"/>
  <c r="I34" i="68"/>
  <c r="I40" i="68"/>
  <c r="I15" i="68"/>
  <c r="I63" i="68"/>
  <c r="I71" i="68"/>
  <c r="I13" i="68"/>
  <c r="I26" i="68"/>
  <c r="I14" i="68"/>
  <c r="I18" i="68"/>
  <c r="I62" i="68"/>
  <c r="I51" i="68"/>
  <c r="I47" i="68"/>
  <c r="I66" i="68"/>
  <c r="I11" i="68"/>
  <c r="I29" i="68"/>
  <c r="I25" i="68"/>
  <c r="I38" i="68"/>
  <c r="I12" i="68"/>
  <c r="I44" i="68"/>
  <c r="I65" i="68"/>
  <c r="I33" i="68"/>
  <c r="I69" i="68"/>
  <c r="I56" i="68"/>
  <c r="I16" i="68"/>
  <c r="I46" i="68"/>
  <c r="I61" i="68"/>
  <c r="I17" i="68"/>
  <c r="I50" i="68"/>
  <c r="I10" i="68"/>
  <c r="I37" i="68"/>
  <c r="I28" i="68"/>
  <c r="I43" i="68"/>
  <c r="I68" i="68"/>
  <c r="I55" i="68"/>
  <c r="I64" i="68"/>
  <c r="I32" i="68"/>
  <c r="I60" i="68"/>
  <c r="I49" i="68"/>
  <c r="I24" i="68"/>
  <c r="I31" i="68"/>
  <c r="I23" i="68"/>
  <c r="I59" i="68"/>
  <c r="I48" i="68"/>
  <c r="I54" i="68"/>
  <c r="I27" i="68"/>
  <c r="I42" i="68"/>
  <c r="I9" i="68"/>
  <c r="I36" i="68"/>
  <c r="I53" i="68"/>
  <c r="I41" i="68"/>
  <c r="I35" i="68"/>
  <c r="I58" i="68"/>
  <c r="I22" i="68"/>
  <c r="I52" i="68"/>
  <c r="I21" i="68"/>
  <c r="I20" i="68"/>
  <c r="H96" i="67" l="1"/>
  <c r="K96" i="67" s="1"/>
  <c r="J95" i="67"/>
  <c r="G95" i="67"/>
  <c r="F95" i="67"/>
  <c r="G94" i="67"/>
  <c r="F94" i="67"/>
  <c r="G93" i="67"/>
  <c r="F93" i="67"/>
  <c r="H92" i="67"/>
  <c r="J91" i="67"/>
  <c r="G91" i="67"/>
  <c r="F91" i="67"/>
  <c r="J90" i="67"/>
  <c r="G90" i="67"/>
  <c r="F90" i="67"/>
  <c r="H90" i="67" s="1"/>
  <c r="J89" i="67"/>
  <c r="G89" i="67"/>
  <c r="G84" i="67" s="1"/>
  <c r="G83" i="67" s="1"/>
  <c r="F89" i="67"/>
  <c r="F84" i="67" s="1"/>
  <c r="H88" i="67"/>
  <c r="K88" i="67" s="1"/>
  <c r="J87" i="67"/>
  <c r="G87" i="67"/>
  <c r="F87" i="67"/>
  <c r="H87" i="67" s="1"/>
  <c r="J86" i="67"/>
  <c r="G86" i="67"/>
  <c r="F86" i="67"/>
  <c r="H86" i="67" s="1"/>
  <c r="J85" i="67"/>
  <c r="G85" i="67"/>
  <c r="F85" i="67"/>
  <c r="H85" i="67" s="1"/>
  <c r="H82" i="67"/>
  <c r="J81" i="67"/>
  <c r="G81" i="67"/>
  <c r="F81" i="67"/>
  <c r="H81" i="67" s="1"/>
  <c r="J80" i="67"/>
  <c r="G80" i="67"/>
  <c r="J79" i="67"/>
  <c r="G79" i="67"/>
  <c r="J78" i="67"/>
  <c r="G78" i="67"/>
  <c r="J77" i="67"/>
  <c r="G77" i="67"/>
  <c r="H76" i="67"/>
  <c r="K76" i="67" s="1"/>
  <c r="J75" i="67"/>
  <c r="G75" i="67"/>
  <c r="F75" i="67"/>
  <c r="H75" i="67" s="1"/>
  <c r="J74" i="67"/>
  <c r="K74" i="67" s="1"/>
  <c r="G74" i="67"/>
  <c r="F74" i="67"/>
  <c r="H74" i="67" s="1"/>
  <c r="J73" i="67"/>
  <c r="G73" i="67"/>
  <c r="F73" i="67"/>
  <c r="H73" i="67" s="1"/>
  <c r="H72" i="67"/>
  <c r="J71" i="67"/>
  <c r="G71" i="67"/>
  <c r="G68" i="67" s="1"/>
  <c r="G67" i="67" s="1"/>
  <c r="G66" i="67" s="1"/>
  <c r="G65" i="67" s="1"/>
  <c r="F71" i="67"/>
  <c r="H70" i="67"/>
  <c r="K70" i="67" s="1"/>
  <c r="J69" i="67"/>
  <c r="J68" i="67" s="1"/>
  <c r="G69" i="67"/>
  <c r="F69" i="67"/>
  <c r="H69" i="67" s="1"/>
  <c r="H64" i="67"/>
  <c r="J63" i="67"/>
  <c r="G63" i="67"/>
  <c r="F63" i="67"/>
  <c r="H63" i="67" s="1"/>
  <c r="J62" i="67"/>
  <c r="G62" i="67"/>
  <c r="J61" i="67"/>
  <c r="G61" i="67"/>
  <c r="G60" i="67" s="1"/>
  <c r="G59" i="67" s="1"/>
  <c r="J60" i="67"/>
  <c r="J59" i="67"/>
  <c r="H58" i="67"/>
  <c r="K58" i="67" s="1"/>
  <c r="J57" i="67"/>
  <c r="K57" i="67" s="1"/>
  <c r="G57" i="67"/>
  <c r="F57" i="67"/>
  <c r="H57" i="67" s="1"/>
  <c r="J56" i="67"/>
  <c r="J55" i="67" s="1"/>
  <c r="G56" i="67"/>
  <c r="F56" i="67"/>
  <c r="H56" i="67" s="1"/>
  <c r="G55" i="67"/>
  <c r="F55" i="67"/>
  <c r="H55" i="67" s="1"/>
  <c r="H54" i="67"/>
  <c r="J53" i="67"/>
  <c r="G53" i="67"/>
  <c r="G52" i="67" s="1"/>
  <c r="G51" i="67" s="1"/>
  <c r="G46" i="67" s="1"/>
  <c r="G45" i="67" s="1"/>
  <c r="G44" i="67" s="1"/>
  <c r="F53" i="67"/>
  <c r="H53" i="67" s="1"/>
  <c r="J52" i="67"/>
  <c r="F52" i="67"/>
  <c r="J51" i="67"/>
  <c r="F51" i="67"/>
  <c r="H50" i="67"/>
  <c r="K50" i="67" s="1"/>
  <c r="J49" i="67"/>
  <c r="G49" i="67"/>
  <c r="F49" i="67"/>
  <c r="H49" i="67" s="1"/>
  <c r="J48" i="67"/>
  <c r="K48" i="67" s="1"/>
  <c r="G48" i="67"/>
  <c r="F48" i="67"/>
  <c r="H48" i="67" s="1"/>
  <c r="J47" i="67"/>
  <c r="G47" i="67"/>
  <c r="F47" i="67"/>
  <c r="H47" i="67" s="1"/>
  <c r="H43" i="67"/>
  <c r="J42" i="67"/>
  <c r="G42" i="67"/>
  <c r="G41" i="67" s="1"/>
  <c r="F42" i="67"/>
  <c r="H42" i="67" s="1"/>
  <c r="J41" i="67"/>
  <c r="H40" i="67"/>
  <c r="K40" i="67" s="1"/>
  <c r="H39" i="67"/>
  <c r="J38" i="67"/>
  <c r="G38" i="67"/>
  <c r="G37" i="67" s="1"/>
  <c r="G36" i="67" s="1"/>
  <c r="F38" i="67"/>
  <c r="H38" i="67" s="1"/>
  <c r="J37" i="67"/>
  <c r="F37" i="67"/>
  <c r="H37" i="67" s="1"/>
  <c r="J36" i="67"/>
  <c r="F36" i="67"/>
  <c r="H36" i="67" s="1"/>
  <c r="H35" i="67"/>
  <c r="K35" i="67" s="1"/>
  <c r="H34" i="67"/>
  <c r="H33" i="67"/>
  <c r="K33" i="67" s="1"/>
  <c r="H32" i="67"/>
  <c r="J31" i="67"/>
  <c r="G31" i="67"/>
  <c r="F31" i="67"/>
  <c r="H31" i="67" s="1"/>
  <c r="H30" i="67"/>
  <c r="K30" i="67" s="1"/>
  <c r="J29" i="67"/>
  <c r="J26" i="67" s="1"/>
  <c r="G29" i="67"/>
  <c r="F29" i="67"/>
  <c r="H29" i="67" s="1"/>
  <c r="H28" i="67"/>
  <c r="J27" i="67"/>
  <c r="G27" i="67"/>
  <c r="F27" i="67"/>
  <c r="H27" i="67" s="1"/>
  <c r="G26" i="67"/>
  <c r="F26" i="67"/>
  <c r="H26" i="67" s="1"/>
  <c r="G25" i="67"/>
  <c r="H24" i="67"/>
  <c r="K24" i="67" s="1"/>
  <c r="J23" i="67"/>
  <c r="J20" i="67" s="1"/>
  <c r="G23" i="67"/>
  <c r="F23" i="67"/>
  <c r="H23" i="67" s="1"/>
  <c r="H22" i="67"/>
  <c r="J21" i="67"/>
  <c r="G21" i="67"/>
  <c r="F21" i="67"/>
  <c r="H21" i="67" s="1"/>
  <c r="G20" i="67"/>
  <c r="G19" i="67" s="1"/>
  <c r="G18" i="67" s="1"/>
  <c r="G9" i="67" s="1"/>
  <c r="G97" i="67" s="1"/>
  <c r="H17" i="67"/>
  <c r="K17" i="67" s="1"/>
  <c r="J16" i="67"/>
  <c r="K16" i="67" s="1"/>
  <c r="G16" i="67"/>
  <c r="F16" i="67"/>
  <c r="H16" i="67" s="1"/>
  <c r="H15" i="67"/>
  <c r="H14" i="67"/>
  <c r="K14" i="67" s="1"/>
  <c r="J13" i="67"/>
  <c r="J12" i="67" s="1"/>
  <c r="G13" i="67"/>
  <c r="F13" i="67"/>
  <c r="H13" i="67" s="1"/>
  <c r="G12" i="67"/>
  <c r="F12" i="67"/>
  <c r="H12" i="67" s="1"/>
  <c r="H11" i="67" s="1"/>
  <c r="G11" i="67"/>
  <c r="F11" i="67"/>
  <c r="G10" i="67"/>
  <c r="F10" i="67"/>
  <c r="H10" i="67" s="1"/>
  <c r="AB266" i="66"/>
  <c r="AA266" i="66"/>
  <c r="W266" i="66"/>
  <c r="U266" i="66"/>
  <c r="S266" i="66"/>
  <c r="K266" i="66"/>
  <c r="L266" i="66" s="1"/>
  <c r="AB265" i="66"/>
  <c r="W265" i="66"/>
  <c r="W264" i="66" s="1"/>
  <c r="W263" i="66" s="1"/>
  <c r="V265" i="66"/>
  <c r="U265" i="66"/>
  <c r="T265" i="66"/>
  <c r="S265" i="66"/>
  <c r="Q265" i="66"/>
  <c r="Q264" i="66" s="1"/>
  <c r="Q263" i="66" s="1"/>
  <c r="O265" i="66"/>
  <c r="N265" i="66"/>
  <c r="N264" i="66" s="1"/>
  <c r="J265" i="66"/>
  <c r="I265" i="66"/>
  <c r="I264" i="66" s="1"/>
  <c r="I263" i="66" s="1"/>
  <c r="H265" i="66"/>
  <c r="H264" i="66" s="1"/>
  <c r="H263" i="66" s="1"/>
  <c r="G265" i="66"/>
  <c r="F265" i="66"/>
  <c r="V264" i="66"/>
  <c r="U264" i="66"/>
  <c r="U263" i="66" s="1"/>
  <c r="T264" i="66"/>
  <c r="AA264" i="66" s="1"/>
  <c r="S264" i="66"/>
  <c r="O264" i="66"/>
  <c r="O263" i="66" s="1"/>
  <c r="J264" i="66"/>
  <c r="G264" i="66"/>
  <c r="F264" i="66"/>
  <c r="T263" i="66"/>
  <c r="AA263" i="66" s="1"/>
  <c r="S263" i="66"/>
  <c r="N263" i="66"/>
  <c r="J263" i="66"/>
  <c r="F263" i="66"/>
  <c r="AB262" i="66"/>
  <c r="AA262" i="66"/>
  <c r="Y262" i="66"/>
  <c r="W262" i="66"/>
  <c r="U262" i="66"/>
  <c r="S262" i="66"/>
  <c r="L262" i="66"/>
  <c r="X262" i="66" s="1"/>
  <c r="K262" i="66"/>
  <c r="AB261" i="66"/>
  <c r="AA261" i="66"/>
  <c r="W261" i="66"/>
  <c r="W260" i="66" s="1"/>
  <c r="W259" i="66" s="1"/>
  <c r="W258" i="66" s="1"/>
  <c r="U261" i="66"/>
  <c r="S261" i="66"/>
  <c r="K261" i="66"/>
  <c r="L261" i="66" s="1"/>
  <c r="AA260" i="66"/>
  <c r="V260" i="66"/>
  <c r="U260" i="66"/>
  <c r="T260" i="66"/>
  <c r="AB260" i="66" s="1"/>
  <c r="S260" i="66"/>
  <c r="Q260" i="66"/>
  <c r="O260" i="66"/>
  <c r="O259" i="66" s="1"/>
  <c r="O258" i="66" s="1"/>
  <c r="N260" i="66"/>
  <c r="N259" i="66" s="1"/>
  <c r="L260" i="66"/>
  <c r="J260" i="66"/>
  <c r="I260" i="66"/>
  <c r="H260" i="66"/>
  <c r="H259" i="66" s="1"/>
  <c r="H258" i="66" s="1"/>
  <c r="G260" i="66"/>
  <c r="K260" i="66" s="1"/>
  <c r="F260" i="66"/>
  <c r="F259" i="66" s="1"/>
  <c r="F258" i="66" s="1"/>
  <c r="AA259" i="66"/>
  <c r="V259" i="66"/>
  <c r="AB259" i="66" s="1"/>
  <c r="U259" i="66"/>
  <c r="U258" i="66" s="1"/>
  <c r="T259" i="66"/>
  <c r="S259" i="66"/>
  <c r="S258" i="66" s="1"/>
  <c r="Q259" i="66"/>
  <c r="L259" i="66"/>
  <c r="J259" i="66"/>
  <c r="J258" i="66" s="1"/>
  <c r="I259" i="66"/>
  <c r="G259" i="66"/>
  <c r="V258" i="66"/>
  <c r="T258" i="66"/>
  <c r="Q258" i="66"/>
  <c r="N258" i="66"/>
  <c r="L258" i="66"/>
  <c r="Z258" i="66" s="1"/>
  <c r="I258" i="66"/>
  <c r="AB257" i="66"/>
  <c r="AA257" i="66"/>
  <c r="Y257" i="66"/>
  <c r="W257" i="66"/>
  <c r="U257" i="66"/>
  <c r="S257" i="66"/>
  <c r="S256" i="66" s="1"/>
  <c r="P257" i="66"/>
  <c r="L257" i="66"/>
  <c r="K257" i="66"/>
  <c r="J257" i="66"/>
  <c r="AA256" i="66"/>
  <c r="W256" i="66"/>
  <c r="V256" i="66"/>
  <c r="U256" i="66"/>
  <c r="T256" i="66"/>
  <c r="Q256" i="66"/>
  <c r="P256" i="66"/>
  <c r="O256" i="66"/>
  <c r="N256" i="66"/>
  <c r="J256" i="66"/>
  <c r="J252" i="66" s="1"/>
  <c r="J251" i="66" s="1"/>
  <c r="I256" i="66"/>
  <c r="H256" i="66"/>
  <c r="G256" i="66"/>
  <c r="F256" i="66"/>
  <c r="AB255" i="66"/>
  <c r="AA255" i="66"/>
  <c r="W255" i="66"/>
  <c r="U255" i="66"/>
  <c r="S255" i="66"/>
  <c r="I255" i="66"/>
  <c r="K255" i="66" s="1"/>
  <c r="L255" i="66" s="1"/>
  <c r="F255" i="66"/>
  <c r="F253" i="66" s="1"/>
  <c r="AB254" i="66"/>
  <c r="AA254" i="66"/>
  <c r="Y254" i="66"/>
  <c r="W254" i="66"/>
  <c r="W253" i="66" s="1"/>
  <c r="W252" i="66" s="1"/>
  <c r="U254" i="66"/>
  <c r="S254" i="66"/>
  <c r="L254" i="66"/>
  <c r="K254" i="66"/>
  <c r="V253" i="66"/>
  <c r="V252" i="66" s="1"/>
  <c r="U253" i="66"/>
  <c r="T253" i="66"/>
  <c r="AA253" i="66" s="1"/>
  <c r="Q253" i="66"/>
  <c r="O253" i="66"/>
  <c r="N253" i="66"/>
  <c r="J253" i="66"/>
  <c r="I253" i="66"/>
  <c r="H253" i="66"/>
  <c r="G253" i="66"/>
  <c r="U252" i="66"/>
  <c r="Q252" i="66"/>
  <c r="Q251" i="66" s="1"/>
  <c r="O252" i="66"/>
  <c r="O251" i="66" s="1"/>
  <c r="H252" i="66"/>
  <c r="G252" i="66"/>
  <c r="V251" i="66"/>
  <c r="H251" i="66"/>
  <c r="G251" i="66"/>
  <c r="AB250" i="66"/>
  <c r="AA250" i="66"/>
  <c r="Z250" i="66"/>
  <c r="X250" i="66"/>
  <c r="W250" i="66"/>
  <c r="U250" i="66"/>
  <c r="S250" i="66"/>
  <c r="R250" i="66"/>
  <c r="R249" i="66" s="1"/>
  <c r="R248" i="66" s="1"/>
  <c r="L250" i="66"/>
  <c r="K250" i="66"/>
  <c r="AB249" i="66"/>
  <c r="W249" i="66"/>
  <c r="W248" i="66" s="1"/>
  <c r="W247" i="66" s="1"/>
  <c r="V249" i="66"/>
  <c r="U249" i="66"/>
  <c r="U248" i="66" s="1"/>
  <c r="U247" i="66" s="1"/>
  <c r="T249" i="66"/>
  <c r="S249" i="66"/>
  <c r="S248" i="66" s="1"/>
  <c r="Q249" i="66"/>
  <c r="O249" i="66"/>
  <c r="O248" i="66" s="1"/>
  <c r="N249" i="66"/>
  <c r="N248" i="66" s="1"/>
  <c r="N247" i="66" s="1"/>
  <c r="L249" i="66"/>
  <c r="Z249" i="66" s="1"/>
  <c r="J249" i="66"/>
  <c r="J248" i="66" s="1"/>
  <c r="J247" i="66" s="1"/>
  <c r="J246" i="66" s="1"/>
  <c r="J245" i="66" s="1"/>
  <c r="I249" i="66"/>
  <c r="H249" i="66"/>
  <c r="G249" i="66"/>
  <c r="G248" i="66" s="1"/>
  <c r="F249" i="66"/>
  <c r="F248" i="66" s="1"/>
  <c r="F247" i="66" s="1"/>
  <c r="V248" i="66"/>
  <c r="T248" i="66"/>
  <c r="I248" i="66"/>
  <c r="K248" i="66" s="1"/>
  <c r="H248" i="66"/>
  <c r="H247" i="66" s="1"/>
  <c r="H246" i="66" s="1"/>
  <c r="H245" i="66" s="1"/>
  <c r="T247" i="66"/>
  <c r="S247" i="66"/>
  <c r="R247" i="66"/>
  <c r="O247" i="66"/>
  <c r="G247" i="66"/>
  <c r="O246" i="66"/>
  <c r="O245" i="66" s="1"/>
  <c r="N246" i="66"/>
  <c r="N245" i="66" s="1"/>
  <c r="AB244" i="66"/>
  <c r="AA244" i="66"/>
  <c r="W244" i="66"/>
  <c r="U244" i="66"/>
  <c r="U243" i="66" s="1"/>
  <c r="U242" i="66" s="1"/>
  <c r="U241" i="66" s="1"/>
  <c r="S244" i="66"/>
  <c r="K244" i="66"/>
  <c r="L244" i="66" s="1"/>
  <c r="AB243" i="66"/>
  <c r="W243" i="66"/>
  <c r="W242" i="66" s="1"/>
  <c r="W241" i="66" s="1"/>
  <c r="V243" i="66"/>
  <c r="T243" i="66"/>
  <c r="S243" i="66"/>
  <c r="S242" i="66" s="1"/>
  <c r="S241" i="66" s="1"/>
  <c r="Q243" i="66"/>
  <c r="O243" i="66"/>
  <c r="O242" i="66" s="1"/>
  <c r="O241" i="66" s="1"/>
  <c r="N243" i="66"/>
  <c r="N242" i="66" s="1"/>
  <c r="N241" i="66" s="1"/>
  <c r="K243" i="66"/>
  <c r="J243" i="66"/>
  <c r="J242" i="66" s="1"/>
  <c r="J241" i="66" s="1"/>
  <c r="I243" i="66"/>
  <c r="H243" i="66"/>
  <c r="G243" i="66"/>
  <c r="G242" i="66" s="1"/>
  <c r="F243" i="66"/>
  <c r="F242" i="66" s="1"/>
  <c r="F241" i="66" s="1"/>
  <c r="V242" i="66"/>
  <c r="T242" i="66"/>
  <c r="Q242" i="66"/>
  <c r="AA242" i="66" s="1"/>
  <c r="I242" i="66"/>
  <c r="I241" i="66" s="1"/>
  <c r="H242" i="66"/>
  <c r="T241" i="66"/>
  <c r="G241" i="66"/>
  <c r="AA240" i="66"/>
  <c r="Y240" i="66"/>
  <c r="W240" i="66"/>
  <c r="U240" i="66"/>
  <c r="S240" i="66"/>
  <c r="K240" i="66"/>
  <c r="L240" i="66" s="1"/>
  <c r="Z240" i="66" s="1"/>
  <c r="AB239" i="66"/>
  <c r="AA239" i="66"/>
  <c r="W239" i="66"/>
  <c r="W238" i="66" s="1"/>
  <c r="U239" i="66"/>
  <c r="S239" i="66"/>
  <c r="P239" i="66"/>
  <c r="K239" i="66"/>
  <c r="L239" i="66" s="1"/>
  <c r="V238" i="66"/>
  <c r="U238" i="66"/>
  <c r="U237" i="66" s="1"/>
  <c r="U236" i="66" s="1"/>
  <c r="T238" i="66"/>
  <c r="T237" i="66" s="1"/>
  <c r="S238" i="66"/>
  <c r="S237" i="66" s="1"/>
  <c r="S236" i="66" s="1"/>
  <c r="S235" i="66" s="1"/>
  <c r="Q238" i="66"/>
  <c r="AA238" i="66" s="1"/>
  <c r="O238" i="66"/>
  <c r="N238" i="66"/>
  <c r="J238" i="66"/>
  <c r="I238" i="66"/>
  <c r="H238" i="66"/>
  <c r="G238" i="66"/>
  <c r="G237" i="66" s="1"/>
  <c r="F238" i="66"/>
  <c r="W237" i="66"/>
  <c r="W236" i="66" s="1"/>
  <c r="V237" i="66"/>
  <c r="Q237" i="66"/>
  <c r="O237" i="66"/>
  <c r="N237" i="66"/>
  <c r="N236" i="66" s="1"/>
  <c r="J237" i="66"/>
  <c r="J236" i="66" s="1"/>
  <c r="H237" i="66"/>
  <c r="H236" i="66" s="1"/>
  <c r="F237" i="66"/>
  <c r="F236" i="66" s="1"/>
  <c r="Q236" i="66"/>
  <c r="O236" i="66"/>
  <c r="O235" i="66" s="1"/>
  <c r="O234" i="66" s="1"/>
  <c r="W235" i="66"/>
  <c r="W234" i="66" s="1"/>
  <c r="N235" i="66"/>
  <c r="N234" i="66" s="1"/>
  <c r="J235" i="66"/>
  <c r="J234" i="66" s="1"/>
  <c r="S234" i="66"/>
  <c r="AB233" i="66"/>
  <c r="AA233" i="66"/>
  <c r="X233" i="66"/>
  <c r="W233" i="66"/>
  <c r="W232" i="66" s="1"/>
  <c r="U233" i="66"/>
  <c r="U232" i="66" s="1"/>
  <c r="U231" i="66" s="1"/>
  <c r="U230" i="66" s="1"/>
  <c r="S233" i="66"/>
  <c r="R233" i="66"/>
  <c r="P233" i="66"/>
  <c r="K233" i="66"/>
  <c r="L233" i="66" s="1"/>
  <c r="Y233" i="66" s="1"/>
  <c r="Z232" i="66"/>
  <c r="V232" i="66"/>
  <c r="T232" i="66"/>
  <c r="Y232" i="66" s="1"/>
  <c r="S232" i="66"/>
  <c r="S231" i="66" s="1"/>
  <c r="S230" i="66" s="1"/>
  <c r="R232" i="66"/>
  <c r="R231" i="66" s="1"/>
  <c r="R230" i="66" s="1"/>
  <c r="Q232" i="66"/>
  <c r="P232" i="66"/>
  <c r="O232" i="66"/>
  <c r="O231" i="66" s="1"/>
  <c r="O230" i="66" s="1"/>
  <c r="N232" i="66"/>
  <c r="L232" i="66"/>
  <c r="J232" i="66"/>
  <c r="I232" i="66"/>
  <c r="H232" i="66"/>
  <c r="G232" i="66"/>
  <c r="F232" i="66"/>
  <c r="W231" i="66"/>
  <c r="W230" i="66" s="1"/>
  <c r="V231" i="66"/>
  <c r="Q231" i="66"/>
  <c r="X231" i="66" s="1"/>
  <c r="P231" i="66"/>
  <c r="N231" i="66"/>
  <c r="L231" i="66"/>
  <c r="Z231" i="66" s="1"/>
  <c r="I231" i="66"/>
  <c r="H231" i="66"/>
  <c r="G231" i="66"/>
  <c r="F231" i="66"/>
  <c r="V230" i="66"/>
  <c r="Q230" i="66"/>
  <c r="P230" i="66"/>
  <c r="N230" i="66"/>
  <c r="I230" i="66"/>
  <c r="H230" i="66"/>
  <c r="G230" i="66"/>
  <c r="F230" i="66"/>
  <c r="AB229" i="66"/>
  <c r="AA229" i="66"/>
  <c r="Z229" i="66"/>
  <c r="X229" i="66"/>
  <c r="W229" i="66"/>
  <c r="W228" i="66" s="1"/>
  <c r="U229" i="66"/>
  <c r="S229" i="66"/>
  <c r="R229" i="66"/>
  <c r="R228" i="66" s="1"/>
  <c r="L229" i="66"/>
  <c r="K229" i="66"/>
  <c r="AA228" i="66"/>
  <c r="V228" i="66"/>
  <c r="U228" i="66"/>
  <c r="T228" i="66"/>
  <c r="S228" i="66"/>
  <c r="Q228" i="66"/>
  <c r="X228" i="66" s="1"/>
  <c r="O228" i="66"/>
  <c r="N228" i="66"/>
  <c r="N225" i="66" s="1"/>
  <c r="N224" i="66" s="1"/>
  <c r="L228" i="66"/>
  <c r="Y228" i="66" s="1"/>
  <c r="J228" i="66"/>
  <c r="I228" i="66"/>
  <c r="I225" i="66" s="1"/>
  <c r="I224" i="66" s="1"/>
  <c r="I223" i="66" s="1"/>
  <c r="I222" i="66" s="1"/>
  <c r="H228" i="66"/>
  <c r="G228" i="66"/>
  <c r="F228" i="66"/>
  <c r="AB227" i="66"/>
  <c r="AA227" i="66"/>
  <c r="W227" i="66"/>
  <c r="U227" i="66"/>
  <c r="S227" i="66"/>
  <c r="S226" i="66" s="1"/>
  <c r="S225" i="66" s="1"/>
  <c r="S224" i="66" s="1"/>
  <c r="S223" i="66" s="1"/>
  <c r="S222" i="66" s="1"/>
  <c r="L227" i="66"/>
  <c r="K227" i="66"/>
  <c r="W226" i="66"/>
  <c r="V226" i="66"/>
  <c r="AB226" i="66" s="1"/>
  <c r="U226" i="66"/>
  <c r="T226" i="66"/>
  <c r="Q226" i="66"/>
  <c r="AA226" i="66" s="1"/>
  <c r="O226" i="66"/>
  <c r="O225" i="66" s="1"/>
  <c r="O224" i="66" s="1"/>
  <c r="O223" i="66" s="1"/>
  <c r="O222" i="66" s="1"/>
  <c r="N226" i="66"/>
  <c r="J226" i="66"/>
  <c r="J225" i="66" s="1"/>
  <c r="J224" i="66" s="1"/>
  <c r="I226" i="66"/>
  <c r="H226" i="66"/>
  <c r="G226" i="66"/>
  <c r="F226" i="66"/>
  <c r="U225" i="66"/>
  <c r="T225" i="66"/>
  <c r="H225" i="66"/>
  <c r="F225" i="66"/>
  <c r="F224" i="66" s="1"/>
  <c r="F223" i="66" s="1"/>
  <c r="F222" i="66" s="1"/>
  <c r="U224" i="66"/>
  <c r="T224" i="66"/>
  <c r="H224" i="66"/>
  <c r="H223" i="66" s="1"/>
  <c r="H222" i="66" s="1"/>
  <c r="U223" i="66"/>
  <c r="U222" i="66" s="1"/>
  <c r="N223" i="66"/>
  <c r="N222" i="66" s="1"/>
  <c r="AB221" i="66"/>
  <c r="AA221" i="66"/>
  <c r="X221" i="66"/>
  <c r="W221" i="66"/>
  <c r="W220" i="66" s="1"/>
  <c r="W219" i="66" s="1"/>
  <c r="U221" i="66"/>
  <c r="S221" i="66"/>
  <c r="S220" i="66" s="1"/>
  <c r="S219" i="66" s="1"/>
  <c r="R221" i="66"/>
  <c r="R220" i="66" s="1"/>
  <c r="R219" i="66" s="1"/>
  <c r="P221" i="66"/>
  <c r="P220" i="66" s="1"/>
  <c r="K221" i="66"/>
  <c r="L221" i="66" s="1"/>
  <c r="AB220" i="66"/>
  <c r="X220" i="66"/>
  <c r="V220" i="66"/>
  <c r="U220" i="66"/>
  <c r="U219" i="66" s="1"/>
  <c r="U218" i="66" s="1"/>
  <c r="T220" i="66"/>
  <c r="Q220" i="66"/>
  <c r="O220" i="66"/>
  <c r="N220" i="66"/>
  <c r="N219" i="66" s="1"/>
  <c r="N218" i="66" s="1"/>
  <c r="L220" i="66"/>
  <c r="J220" i="66"/>
  <c r="J219" i="66" s="1"/>
  <c r="I220" i="66"/>
  <c r="H220" i="66"/>
  <c r="H219" i="66" s="1"/>
  <c r="H218" i="66" s="1"/>
  <c r="H217" i="66" s="1"/>
  <c r="G220" i="66"/>
  <c r="F220" i="66"/>
  <c r="F219" i="66" s="1"/>
  <c r="T219" i="66"/>
  <c r="T218" i="66" s="1"/>
  <c r="Q219" i="66"/>
  <c r="P219" i="66"/>
  <c r="P218" i="66" s="1"/>
  <c r="P217" i="66" s="1"/>
  <c r="P216" i="66" s="1"/>
  <c r="O219" i="66"/>
  <c r="O218" i="66" s="1"/>
  <c r="O217" i="66" s="1"/>
  <c r="O216" i="66" s="1"/>
  <c r="I219" i="66"/>
  <c r="I218" i="66" s="1"/>
  <c r="G219" i="66"/>
  <c r="W218" i="66"/>
  <c r="W217" i="66" s="1"/>
  <c r="W216" i="66" s="1"/>
  <c r="S218" i="66"/>
  <c r="S217" i="66" s="1"/>
  <c r="S216" i="66" s="1"/>
  <c r="R218" i="66"/>
  <c r="R217" i="66" s="1"/>
  <c r="R216" i="66" s="1"/>
  <c r="J218" i="66"/>
  <c r="F218" i="66"/>
  <c r="F217" i="66" s="1"/>
  <c r="F216" i="66" s="1"/>
  <c r="U217" i="66"/>
  <c r="U216" i="66" s="1"/>
  <c r="N217" i="66"/>
  <c r="N216" i="66" s="1"/>
  <c r="J217" i="66"/>
  <c r="J216" i="66" s="1"/>
  <c r="I217" i="66"/>
  <c r="I216" i="66" s="1"/>
  <c r="H216" i="66"/>
  <c r="AB215" i="66"/>
  <c r="AA215" i="66"/>
  <c r="Z215" i="66"/>
  <c r="W215" i="66"/>
  <c r="W214" i="66" s="1"/>
  <c r="S215" i="66"/>
  <c r="S214" i="66" s="1"/>
  <c r="R215" i="66"/>
  <c r="R214" i="66" s="1"/>
  <c r="L215" i="66"/>
  <c r="P215" i="66" s="1"/>
  <c r="P214" i="66" s="1"/>
  <c r="K215" i="66"/>
  <c r="V214" i="66"/>
  <c r="U214" i="66"/>
  <c r="T214" i="66"/>
  <c r="AB214" i="66" s="1"/>
  <c r="Q214" i="66"/>
  <c r="O214" i="66"/>
  <c r="O209" i="66" s="1"/>
  <c r="O208" i="66" s="1"/>
  <c r="L214" i="66"/>
  <c r="Z214" i="66" s="1"/>
  <c r="K214" i="66"/>
  <c r="J214" i="66"/>
  <c r="J209" i="66" s="1"/>
  <c r="I214" i="66"/>
  <c r="H214" i="66"/>
  <c r="G214" i="66"/>
  <c r="G209" i="66" s="1"/>
  <c r="G208" i="66" s="1"/>
  <c r="F214" i="66"/>
  <c r="X213" i="66"/>
  <c r="W213" i="66"/>
  <c r="W212" i="66" s="1"/>
  <c r="U213" i="66"/>
  <c r="S213" i="66"/>
  <c r="R213" i="66"/>
  <c r="R212" i="66" s="1"/>
  <c r="K213" i="66"/>
  <c r="L213" i="66" s="1"/>
  <c r="Y213" i="66" s="1"/>
  <c r="V212" i="66"/>
  <c r="U212" i="66"/>
  <c r="T212" i="66"/>
  <c r="S212" i="66"/>
  <c r="S209" i="66" s="1"/>
  <c r="S208" i="66" s="1"/>
  <c r="Q212" i="66"/>
  <c r="O212" i="66"/>
  <c r="L212" i="66"/>
  <c r="X212" i="66" s="1"/>
  <c r="J212" i="66"/>
  <c r="I212" i="66"/>
  <c r="H212" i="66"/>
  <c r="K212" i="66" s="1"/>
  <c r="G212" i="66"/>
  <c r="F212" i="66"/>
  <c r="W211" i="66"/>
  <c r="U211" i="66"/>
  <c r="S211" i="66"/>
  <c r="S210" i="66" s="1"/>
  <c r="L211" i="66"/>
  <c r="K211" i="66"/>
  <c r="W210" i="66"/>
  <c r="V210" i="66"/>
  <c r="U210" i="66"/>
  <c r="T210" i="66"/>
  <c r="Q210" i="66"/>
  <c r="O210" i="66"/>
  <c r="J210" i="66"/>
  <c r="I210" i="66"/>
  <c r="I209" i="66" s="1"/>
  <c r="H210" i="66"/>
  <c r="G210" i="66"/>
  <c r="K210" i="66" s="1"/>
  <c r="F210" i="66"/>
  <c r="F209" i="66" s="1"/>
  <c r="U209" i="66"/>
  <c r="H209" i="66"/>
  <c r="H208" i="66" s="1"/>
  <c r="K208" i="66"/>
  <c r="J208" i="66"/>
  <c r="I208" i="66"/>
  <c r="F208" i="66"/>
  <c r="AA207" i="66"/>
  <c r="W207" i="66"/>
  <c r="W206" i="66" s="1"/>
  <c r="W205" i="66" s="1"/>
  <c r="W204" i="66" s="1"/>
  <c r="U207" i="66"/>
  <c r="S207" i="66"/>
  <c r="L207" i="66"/>
  <c r="K207" i="66"/>
  <c r="AA206" i="66"/>
  <c r="V206" i="66"/>
  <c r="U206" i="66"/>
  <c r="T206" i="66"/>
  <c r="S206" i="66"/>
  <c r="Q206" i="66"/>
  <c r="O206" i="66"/>
  <c r="O205" i="66" s="1"/>
  <c r="O204" i="66" s="1"/>
  <c r="N206" i="66"/>
  <c r="J206" i="66"/>
  <c r="I206" i="66"/>
  <c r="H206" i="66"/>
  <c r="G206" i="66"/>
  <c r="G205" i="66" s="1"/>
  <c r="F206" i="66"/>
  <c r="V205" i="66"/>
  <c r="V204" i="66" s="1"/>
  <c r="U205" i="66"/>
  <c r="U204" i="66" s="1"/>
  <c r="S205" i="66"/>
  <c r="Q205" i="66"/>
  <c r="N205" i="66"/>
  <c r="N204" i="66" s="1"/>
  <c r="J205" i="66"/>
  <c r="J204" i="66" s="1"/>
  <c r="I205" i="66"/>
  <c r="F205" i="66"/>
  <c r="F204" i="66" s="1"/>
  <c r="S204" i="66"/>
  <c r="Q204" i="66"/>
  <c r="I204" i="66"/>
  <c r="AA203" i="66"/>
  <c r="Y203" i="66"/>
  <c r="W203" i="66"/>
  <c r="W202" i="66" s="1"/>
  <c r="W201" i="66" s="1"/>
  <c r="W200" i="66" s="1"/>
  <c r="U203" i="66"/>
  <c r="S203" i="66"/>
  <c r="L203" i="66"/>
  <c r="K203" i="66"/>
  <c r="AA202" i="66"/>
  <c r="V202" i="66"/>
  <c r="U202" i="66"/>
  <c r="U201" i="66" s="1"/>
  <c r="U200" i="66" s="1"/>
  <c r="T202" i="66"/>
  <c r="S202" i="66"/>
  <c r="S201" i="66" s="1"/>
  <c r="S200" i="66" s="1"/>
  <c r="Q202" i="66"/>
  <c r="O202" i="66"/>
  <c r="N202" i="66"/>
  <c r="N201" i="66" s="1"/>
  <c r="L202" i="66"/>
  <c r="J202" i="66"/>
  <c r="J201" i="66" s="1"/>
  <c r="I202" i="66"/>
  <c r="H202" i="66"/>
  <c r="G202" i="66"/>
  <c r="F202" i="66"/>
  <c r="F201" i="66" s="1"/>
  <c r="T201" i="66"/>
  <c r="O201" i="66"/>
  <c r="I201" i="66"/>
  <c r="I200" i="66" s="1"/>
  <c r="H201" i="66"/>
  <c r="G201" i="66"/>
  <c r="O200" i="66"/>
  <c r="N200" i="66"/>
  <c r="J200" i="66"/>
  <c r="H200" i="66"/>
  <c r="G200" i="66"/>
  <c r="K200" i="66" s="1"/>
  <c r="F200" i="66"/>
  <c r="AB199" i="66"/>
  <c r="AA199" i="66"/>
  <c r="W199" i="66"/>
  <c r="W198" i="66" s="1"/>
  <c r="W197" i="66" s="1"/>
  <c r="W196" i="66" s="1"/>
  <c r="U199" i="66"/>
  <c r="S199" i="66"/>
  <c r="L199" i="66"/>
  <c r="K199" i="66"/>
  <c r="V198" i="66"/>
  <c r="U198" i="66"/>
  <c r="T198" i="66"/>
  <c r="S198" i="66"/>
  <c r="S197" i="66" s="1"/>
  <c r="S196" i="66" s="1"/>
  <c r="Q198" i="66"/>
  <c r="O198" i="66"/>
  <c r="N198" i="66"/>
  <c r="N197" i="66" s="1"/>
  <c r="N196" i="66" s="1"/>
  <c r="J198" i="66"/>
  <c r="I198" i="66"/>
  <c r="H198" i="66"/>
  <c r="G198" i="66"/>
  <c r="F198" i="66"/>
  <c r="F197" i="66" s="1"/>
  <c r="F196" i="66" s="1"/>
  <c r="U197" i="66"/>
  <c r="U196" i="66" s="1"/>
  <c r="T197" i="66"/>
  <c r="AA197" i="66" s="1"/>
  <c r="Q197" i="66"/>
  <c r="O197" i="66"/>
  <c r="I197" i="66"/>
  <c r="I196" i="66" s="1"/>
  <c r="H197" i="66"/>
  <c r="G197" i="66"/>
  <c r="T196" i="66"/>
  <c r="O196" i="66"/>
  <c r="H196" i="66"/>
  <c r="G196" i="66"/>
  <c r="AA195" i="66"/>
  <c r="W195" i="66"/>
  <c r="U195" i="66"/>
  <c r="U194" i="66" s="1"/>
  <c r="S195" i="66"/>
  <c r="K195" i="66"/>
  <c r="L195" i="66" s="1"/>
  <c r="Z195" i="66" s="1"/>
  <c r="W194" i="66"/>
  <c r="V194" i="66"/>
  <c r="V193" i="66" s="1"/>
  <c r="T194" i="66"/>
  <c r="S194" i="66"/>
  <c r="S193" i="66" s="1"/>
  <c r="Q194" i="66"/>
  <c r="AA194" i="66" s="1"/>
  <c r="O194" i="66"/>
  <c r="O193" i="66" s="1"/>
  <c r="O192" i="66" s="1"/>
  <c r="N194" i="66"/>
  <c r="N193" i="66" s="1"/>
  <c r="J194" i="66"/>
  <c r="I194" i="66"/>
  <c r="H194" i="66"/>
  <c r="G194" i="66"/>
  <c r="F194" i="66"/>
  <c r="F193" i="66" s="1"/>
  <c r="F192" i="66" s="1"/>
  <c r="W193" i="66"/>
  <c r="W192" i="66" s="1"/>
  <c r="U193" i="66"/>
  <c r="U192" i="66" s="1"/>
  <c r="T193" i="66"/>
  <c r="J193" i="66"/>
  <c r="J192" i="66" s="1"/>
  <c r="I193" i="66"/>
  <c r="I192" i="66" s="1"/>
  <c r="H193" i="66"/>
  <c r="V192" i="66"/>
  <c r="S192" i="66"/>
  <c r="N192" i="66"/>
  <c r="H192" i="66"/>
  <c r="AB191" i="66"/>
  <c r="AA191" i="66"/>
  <c r="Z191" i="66"/>
  <c r="Y191" i="66"/>
  <c r="W191" i="66"/>
  <c r="W190" i="66" s="1"/>
  <c r="W189" i="66" s="1"/>
  <c r="W188" i="66" s="1"/>
  <c r="U191" i="66"/>
  <c r="U190" i="66" s="1"/>
  <c r="S191" i="66"/>
  <c r="L191" i="66"/>
  <c r="K191" i="66"/>
  <c r="V190" i="66"/>
  <c r="AB190" i="66" s="1"/>
  <c r="T190" i="66"/>
  <c r="T189" i="66" s="1"/>
  <c r="S190" i="66"/>
  <c r="S189" i="66" s="1"/>
  <c r="S188" i="66" s="1"/>
  <c r="Q190" i="66"/>
  <c r="AA190" i="66" s="1"/>
  <c r="O190" i="66"/>
  <c r="O189" i="66" s="1"/>
  <c r="O188" i="66" s="1"/>
  <c r="N190" i="66"/>
  <c r="N189" i="66" s="1"/>
  <c r="N188" i="66" s="1"/>
  <c r="K190" i="66"/>
  <c r="J190" i="66"/>
  <c r="I190" i="66"/>
  <c r="H190" i="66"/>
  <c r="G190" i="66"/>
  <c r="G189" i="66" s="1"/>
  <c r="F190" i="66"/>
  <c r="V189" i="66"/>
  <c r="U189" i="66"/>
  <c r="U188" i="66" s="1"/>
  <c r="Q189" i="66"/>
  <c r="J189" i="66"/>
  <c r="I189" i="66"/>
  <c r="I188" i="66" s="1"/>
  <c r="H189" i="66"/>
  <c r="H188" i="66" s="1"/>
  <c r="F189" i="66"/>
  <c r="F188" i="66" s="1"/>
  <c r="T188" i="66"/>
  <c r="J188" i="66"/>
  <c r="AA187" i="66"/>
  <c r="X187" i="66"/>
  <c r="W187" i="66"/>
  <c r="U187" i="66"/>
  <c r="U186" i="66" s="1"/>
  <c r="U185" i="66" s="1"/>
  <c r="S187" i="66"/>
  <c r="S186" i="66" s="1"/>
  <c r="S185" i="66" s="1"/>
  <c r="S184" i="66" s="1"/>
  <c r="P187" i="66"/>
  <c r="P186" i="66" s="1"/>
  <c r="K187" i="66"/>
  <c r="L187" i="66" s="1"/>
  <c r="W186" i="66"/>
  <c r="V186" i="66"/>
  <c r="T186" i="66"/>
  <c r="AA186" i="66" s="1"/>
  <c r="Q186" i="66"/>
  <c r="O186" i="66"/>
  <c r="N186" i="66"/>
  <c r="N185" i="66" s="1"/>
  <c r="L186" i="66"/>
  <c r="K186" i="66"/>
  <c r="J186" i="66"/>
  <c r="J185" i="66" s="1"/>
  <c r="J184" i="66" s="1"/>
  <c r="I186" i="66"/>
  <c r="H186" i="66"/>
  <c r="G186" i="66"/>
  <c r="F186" i="66"/>
  <c r="F185" i="66" s="1"/>
  <c r="W185" i="66"/>
  <c r="W184" i="66" s="1"/>
  <c r="T185" i="66"/>
  <c r="Q185" i="66"/>
  <c r="Q184" i="66" s="1"/>
  <c r="P185" i="66"/>
  <c r="P184" i="66" s="1"/>
  <c r="O185" i="66"/>
  <c r="I185" i="66"/>
  <c r="I184" i="66" s="1"/>
  <c r="H185" i="66"/>
  <c r="G185" i="66"/>
  <c r="K185" i="66" s="1"/>
  <c r="U184" i="66"/>
  <c r="O184" i="66"/>
  <c r="N184" i="66"/>
  <c r="H184" i="66"/>
  <c r="F184" i="66"/>
  <c r="AB183" i="66"/>
  <c r="AA183" i="66"/>
  <c r="Z183" i="66"/>
  <c r="W183" i="66"/>
  <c r="W182" i="66" s="1"/>
  <c r="W181" i="66" s="1"/>
  <c r="W180" i="66" s="1"/>
  <c r="U183" i="66"/>
  <c r="U182" i="66" s="1"/>
  <c r="U181" i="66" s="1"/>
  <c r="S183" i="66"/>
  <c r="R183" i="66"/>
  <c r="R182" i="66" s="1"/>
  <c r="R181" i="66" s="1"/>
  <c r="R180" i="66" s="1"/>
  <c r="L183" i="66"/>
  <c r="K183" i="66"/>
  <c r="Y182" i="66"/>
  <c r="V182" i="66"/>
  <c r="T182" i="66"/>
  <c r="T181" i="66" s="1"/>
  <c r="AA181" i="66" s="1"/>
  <c r="S182" i="66"/>
  <c r="Q182" i="66"/>
  <c r="X182" i="66" s="1"/>
  <c r="O182" i="66"/>
  <c r="O181" i="66" s="1"/>
  <c r="N182" i="66"/>
  <c r="N181" i="66" s="1"/>
  <c r="N180" i="66" s="1"/>
  <c r="L182" i="66"/>
  <c r="J182" i="66"/>
  <c r="J181" i="66" s="1"/>
  <c r="I182" i="66"/>
  <c r="I181" i="66" s="1"/>
  <c r="I180" i="66" s="1"/>
  <c r="H182" i="66"/>
  <c r="G182" i="66"/>
  <c r="F182" i="66"/>
  <c r="V181" i="66"/>
  <c r="S181" i="66"/>
  <c r="S180" i="66" s="1"/>
  <c r="Q181" i="66"/>
  <c r="Q180" i="66" s="1"/>
  <c r="H181" i="66"/>
  <c r="F181" i="66"/>
  <c r="F180" i="66" s="1"/>
  <c r="U180" i="66"/>
  <c r="O180" i="66"/>
  <c r="J180" i="66"/>
  <c r="H180" i="66"/>
  <c r="AB179" i="66"/>
  <c r="AA179" i="66"/>
  <c r="W179" i="66"/>
  <c r="U179" i="66"/>
  <c r="S179" i="66"/>
  <c r="K179" i="66"/>
  <c r="L179" i="66" s="1"/>
  <c r="Y179" i="66" s="1"/>
  <c r="W178" i="66"/>
  <c r="W177" i="66" s="1"/>
  <c r="W176" i="66" s="1"/>
  <c r="V178" i="66"/>
  <c r="U178" i="66"/>
  <c r="U177" i="66" s="1"/>
  <c r="U176" i="66" s="1"/>
  <c r="T178" i="66"/>
  <c r="S178" i="66"/>
  <c r="Q178" i="66"/>
  <c r="Q177" i="66" s="1"/>
  <c r="Q176" i="66" s="1"/>
  <c r="O178" i="66"/>
  <c r="O177" i="66" s="1"/>
  <c r="N178" i="66"/>
  <c r="J178" i="66"/>
  <c r="I178" i="66"/>
  <c r="I177" i="66" s="1"/>
  <c r="I176" i="66" s="1"/>
  <c r="H178" i="66"/>
  <c r="G178" i="66"/>
  <c r="K178" i="66" s="1"/>
  <c r="F178" i="66"/>
  <c r="F177" i="66" s="1"/>
  <c r="T177" i="66"/>
  <c r="AA177" i="66" s="1"/>
  <c r="S177" i="66"/>
  <c r="S176" i="66" s="1"/>
  <c r="N177" i="66"/>
  <c r="J177" i="66"/>
  <c r="H177" i="66"/>
  <c r="H176" i="66" s="1"/>
  <c r="G177" i="66"/>
  <c r="O176" i="66"/>
  <c r="N176" i="66"/>
  <c r="J176" i="66"/>
  <c r="F176" i="66"/>
  <c r="AB175" i="66"/>
  <c r="AA175" i="66"/>
  <c r="W175" i="66"/>
  <c r="U175" i="66"/>
  <c r="U174" i="66" s="1"/>
  <c r="S175" i="66"/>
  <c r="S174" i="66" s="1"/>
  <c r="S173" i="66" s="1"/>
  <c r="P175" i="66"/>
  <c r="P174" i="66" s="1"/>
  <c r="P173" i="66" s="1"/>
  <c r="P172" i="66" s="1"/>
  <c r="K175" i="66"/>
  <c r="L175" i="66" s="1"/>
  <c r="X175" i="66" s="1"/>
  <c r="W174" i="66"/>
  <c r="V174" i="66"/>
  <c r="AB174" i="66" s="1"/>
  <c r="T174" i="66"/>
  <c r="Q174" i="66"/>
  <c r="O174" i="66"/>
  <c r="O173" i="66" s="1"/>
  <c r="O172" i="66" s="1"/>
  <c r="N174" i="66"/>
  <c r="J174" i="66"/>
  <c r="I174" i="66"/>
  <c r="I173" i="66" s="1"/>
  <c r="H174" i="66"/>
  <c r="G174" i="66"/>
  <c r="K174" i="66" s="1"/>
  <c r="F174" i="66"/>
  <c r="W173" i="66"/>
  <c r="W172" i="66" s="1"/>
  <c r="V173" i="66"/>
  <c r="U173" i="66"/>
  <c r="U172" i="66" s="1"/>
  <c r="T173" i="66"/>
  <c r="N173" i="66"/>
  <c r="J173" i="66"/>
  <c r="J172" i="66" s="1"/>
  <c r="H173" i="66"/>
  <c r="H172" i="66" s="1"/>
  <c r="F173" i="66"/>
  <c r="F172" i="66" s="1"/>
  <c r="T172" i="66"/>
  <c r="S172" i="66"/>
  <c r="N172" i="66"/>
  <c r="I172" i="66"/>
  <c r="AA171" i="66"/>
  <c r="Z171" i="66"/>
  <c r="W171" i="66"/>
  <c r="U171" i="66"/>
  <c r="S171" i="66"/>
  <c r="L171" i="66"/>
  <c r="Y171" i="66" s="1"/>
  <c r="K171" i="66"/>
  <c r="W170" i="66"/>
  <c r="W169" i="66" s="1"/>
  <c r="V170" i="66"/>
  <c r="U170" i="66"/>
  <c r="T170" i="66"/>
  <c r="S170" i="66"/>
  <c r="S169" i="66" s="1"/>
  <c r="S168" i="66" s="1"/>
  <c r="Q170" i="66"/>
  <c r="Q169" i="66" s="1"/>
  <c r="O170" i="66"/>
  <c r="N170" i="66"/>
  <c r="N169" i="66" s="1"/>
  <c r="N168" i="66" s="1"/>
  <c r="J170" i="66"/>
  <c r="I170" i="66"/>
  <c r="H170" i="66"/>
  <c r="H169" i="66" s="1"/>
  <c r="H168" i="66" s="1"/>
  <c r="G170" i="66"/>
  <c r="K170" i="66" s="1"/>
  <c r="F170" i="66"/>
  <c r="F169" i="66" s="1"/>
  <c r="F168" i="66" s="1"/>
  <c r="V169" i="66"/>
  <c r="U169" i="66"/>
  <c r="T169" i="66"/>
  <c r="O169" i="66"/>
  <c r="O168" i="66" s="1"/>
  <c r="J169" i="66"/>
  <c r="I169" i="66"/>
  <c r="W168" i="66"/>
  <c r="U168" i="66"/>
  <c r="T168" i="66"/>
  <c r="J168" i="66"/>
  <c r="I168" i="66"/>
  <c r="AA167" i="66"/>
  <c r="Y167" i="66"/>
  <c r="W167" i="66"/>
  <c r="W166" i="66" s="1"/>
  <c r="W165" i="66" s="1"/>
  <c r="W164" i="66" s="1"/>
  <c r="U167" i="66"/>
  <c r="S167" i="66"/>
  <c r="S166" i="66" s="1"/>
  <c r="P167" i="66"/>
  <c r="P166" i="66" s="1"/>
  <c r="P165" i="66" s="1"/>
  <c r="K167" i="66"/>
  <c r="L167" i="66" s="1"/>
  <c r="X167" i="66" s="1"/>
  <c r="V166" i="66"/>
  <c r="U166" i="66"/>
  <c r="U165" i="66" s="1"/>
  <c r="T166" i="66"/>
  <c r="Q166" i="66"/>
  <c r="Q165" i="66" s="1"/>
  <c r="O166" i="66"/>
  <c r="O165" i="66" s="1"/>
  <c r="O164" i="66" s="1"/>
  <c r="N166" i="66"/>
  <c r="N165" i="66" s="1"/>
  <c r="N164" i="66" s="1"/>
  <c r="J166" i="66"/>
  <c r="I166" i="66"/>
  <c r="H166" i="66"/>
  <c r="G166" i="66"/>
  <c r="K166" i="66" s="1"/>
  <c r="F166" i="66"/>
  <c r="F165" i="66" s="1"/>
  <c r="F164" i="66" s="1"/>
  <c r="T165" i="66"/>
  <c r="T164" i="66" s="1"/>
  <c r="S165" i="66"/>
  <c r="S164" i="66" s="1"/>
  <c r="J165" i="66"/>
  <c r="I165" i="66"/>
  <c r="I164" i="66" s="1"/>
  <c r="H165" i="66"/>
  <c r="G165" i="66"/>
  <c r="K165" i="66" s="1"/>
  <c r="U164" i="66"/>
  <c r="P164" i="66"/>
  <c r="J164" i="66"/>
  <c r="H164" i="66"/>
  <c r="AA163" i="66"/>
  <c r="W163" i="66"/>
  <c r="W162" i="66" s="1"/>
  <c r="W161" i="66" s="1"/>
  <c r="W160" i="66" s="1"/>
  <c r="U163" i="66"/>
  <c r="S163" i="66"/>
  <c r="S162" i="66" s="1"/>
  <c r="S161" i="66" s="1"/>
  <c r="S160" i="66" s="1"/>
  <c r="K163" i="66"/>
  <c r="L163" i="66" s="1"/>
  <c r="V162" i="66"/>
  <c r="U162" i="66"/>
  <c r="U161" i="66" s="1"/>
  <c r="U160" i="66" s="1"/>
  <c r="T162" i="66"/>
  <c r="AA162" i="66" s="1"/>
  <c r="Q162" i="66"/>
  <c r="O162" i="66"/>
  <c r="O161" i="66" s="1"/>
  <c r="O160" i="66" s="1"/>
  <c r="N162" i="66"/>
  <c r="J162" i="66"/>
  <c r="K162" i="66" s="1"/>
  <c r="I162" i="66"/>
  <c r="H162" i="66"/>
  <c r="G162" i="66"/>
  <c r="G161" i="66" s="1"/>
  <c r="F162" i="66"/>
  <c r="F161" i="66" s="1"/>
  <c r="V161" i="66"/>
  <c r="T161" i="66"/>
  <c r="T160" i="66" s="1"/>
  <c r="Q161" i="66"/>
  <c r="N161" i="66"/>
  <c r="I161" i="66"/>
  <c r="H161" i="66"/>
  <c r="V160" i="66"/>
  <c r="Q160" i="66"/>
  <c r="AA160" i="66" s="1"/>
  <c r="N160" i="66"/>
  <c r="I160" i="66"/>
  <c r="H160" i="66"/>
  <c r="G160" i="66"/>
  <c r="F160" i="66"/>
  <c r="AA159" i="66"/>
  <c r="X159" i="66"/>
  <c r="W159" i="66"/>
  <c r="W158" i="66" s="1"/>
  <c r="U159" i="66"/>
  <c r="S159" i="66"/>
  <c r="S158" i="66" s="1"/>
  <c r="S157" i="66" s="1"/>
  <c r="S156" i="66" s="1"/>
  <c r="L159" i="66"/>
  <c r="Y159" i="66" s="1"/>
  <c r="K159" i="66"/>
  <c r="Z158" i="66"/>
  <c r="V158" i="66"/>
  <c r="U158" i="66"/>
  <c r="U157" i="66" s="1"/>
  <c r="U156" i="66" s="1"/>
  <c r="T158" i="66"/>
  <c r="T157" i="66" s="1"/>
  <c r="T156" i="66" s="1"/>
  <c r="Q158" i="66"/>
  <c r="X158" i="66" s="1"/>
  <c r="O158" i="66"/>
  <c r="N158" i="66"/>
  <c r="L158" i="66"/>
  <c r="L157" i="66" s="1"/>
  <c r="L156" i="66" s="1"/>
  <c r="J158" i="66"/>
  <c r="J157" i="66" s="1"/>
  <c r="J156" i="66" s="1"/>
  <c r="I158" i="66"/>
  <c r="I157" i="66" s="1"/>
  <c r="H158" i="66"/>
  <c r="G158" i="66"/>
  <c r="F158" i="66"/>
  <c r="Z157" i="66"/>
  <c r="W157" i="66"/>
  <c r="V157" i="66"/>
  <c r="O157" i="66"/>
  <c r="N157" i="66"/>
  <c r="H157" i="66"/>
  <c r="G157" i="66"/>
  <c r="F157" i="66"/>
  <c r="W156" i="66"/>
  <c r="V156" i="66"/>
  <c r="O156" i="66"/>
  <c r="N156" i="66"/>
  <c r="H156" i="66"/>
  <c r="G156" i="66"/>
  <c r="F156" i="66"/>
  <c r="AB155" i="66"/>
  <c r="AA155" i="66"/>
  <c r="X155" i="66"/>
  <c r="W155" i="66"/>
  <c r="U155" i="66"/>
  <c r="S155" i="66"/>
  <c r="R155" i="66"/>
  <c r="P155" i="66"/>
  <c r="K155" i="66"/>
  <c r="L155" i="66" s="1"/>
  <c r="AB154" i="66"/>
  <c r="AA154" i="66"/>
  <c r="W154" i="66"/>
  <c r="U154" i="66"/>
  <c r="S154" i="66"/>
  <c r="K154" i="66"/>
  <c r="L154" i="66" s="1"/>
  <c r="AB153" i="66"/>
  <c r="AA153" i="66"/>
  <c r="X153" i="66"/>
  <c r="W153" i="66"/>
  <c r="U153" i="66"/>
  <c r="S153" i="66"/>
  <c r="S152" i="66" s="1"/>
  <c r="S151" i="66" s="1"/>
  <c r="S150" i="66" s="1"/>
  <c r="L153" i="66"/>
  <c r="Z153" i="66" s="1"/>
  <c r="K153" i="66"/>
  <c r="AA152" i="66"/>
  <c r="W152" i="66"/>
  <c r="W151" i="66" s="1"/>
  <c r="W150" i="66" s="1"/>
  <c r="V152" i="66"/>
  <c r="AB152" i="66" s="1"/>
  <c r="U152" i="66"/>
  <c r="T152" i="66"/>
  <c r="T151" i="66" s="1"/>
  <c r="Q152" i="66"/>
  <c r="O152" i="66"/>
  <c r="O151" i="66" s="1"/>
  <c r="O150" i="66" s="1"/>
  <c r="N152" i="66"/>
  <c r="K152" i="66"/>
  <c r="J152" i="66"/>
  <c r="J151" i="66" s="1"/>
  <c r="I152" i="66"/>
  <c r="H152" i="66"/>
  <c r="G152" i="66"/>
  <c r="G151" i="66" s="1"/>
  <c r="G150" i="66" s="1"/>
  <c r="F152" i="66"/>
  <c r="U151" i="66"/>
  <c r="Q151" i="66"/>
  <c r="Q150" i="66" s="1"/>
  <c r="N151" i="66"/>
  <c r="N150" i="66" s="1"/>
  <c r="I151" i="66"/>
  <c r="H151" i="66"/>
  <c r="F151" i="66"/>
  <c r="F150" i="66" s="1"/>
  <c r="I150" i="66"/>
  <c r="H150" i="66"/>
  <c r="AB149" i="66"/>
  <c r="AA149" i="66"/>
  <c r="W149" i="66"/>
  <c r="W148" i="66" s="1"/>
  <c r="W147" i="66" s="1"/>
  <c r="W146" i="66" s="1"/>
  <c r="U149" i="66"/>
  <c r="S149" i="66"/>
  <c r="K149" i="66"/>
  <c r="L149" i="66" s="1"/>
  <c r="AB148" i="66"/>
  <c r="V148" i="66"/>
  <c r="U148" i="66"/>
  <c r="U147" i="66" s="1"/>
  <c r="U146" i="66" s="1"/>
  <c r="T148" i="66"/>
  <c r="AA148" i="66" s="1"/>
  <c r="Q148" i="66"/>
  <c r="O148" i="66"/>
  <c r="O147" i="66" s="1"/>
  <c r="N148" i="66"/>
  <c r="N147" i="66" s="1"/>
  <c r="N146" i="66" s="1"/>
  <c r="K148" i="66"/>
  <c r="J148" i="66"/>
  <c r="I148" i="66"/>
  <c r="H148" i="66"/>
  <c r="H147" i="66" s="1"/>
  <c r="G148" i="66"/>
  <c r="G147" i="66" s="1"/>
  <c r="K147" i="66" s="1"/>
  <c r="F148" i="66"/>
  <c r="V147" i="66"/>
  <c r="V146" i="66" s="1"/>
  <c r="T147" i="66"/>
  <c r="AA147" i="66" s="1"/>
  <c r="Q147" i="66"/>
  <c r="J147" i="66"/>
  <c r="I147" i="66"/>
  <c r="F147" i="66"/>
  <c r="F146" i="66" s="1"/>
  <c r="T146" i="66"/>
  <c r="AB146" i="66" s="1"/>
  <c r="Q146" i="66"/>
  <c r="O146" i="66"/>
  <c r="J146" i="66"/>
  <c r="I146" i="66"/>
  <c r="H146" i="66"/>
  <c r="AB145" i="66"/>
  <c r="AA145" i="66"/>
  <c r="W145" i="66"/>
  <c r="W144" i="66" s="1"/>
  <c r="W143" i="66" s="1"/>
  <c r="W142" i="66" s="1"/>
  <c r="U145" i="66"/>
  <c r="S145" i="66"/>
  <c r="K145" i="66"/>
  <c r="L145" i="66" s="1"/>
  <c r="AB144" i="66"/>
  <c r="AA144" i="66"/>
  <c r="V144" i="66"/>
  <c r="U144" i="66"/>
  <c r="U143" i="66" s="1"/>
  <c r="U142" i="66" s="1"/>
  <c r="T144" i="66"/>
  <c r="Q144" i="66"/>
  <c r="O144" i="66"/>
  <c r="O143" i="66" s="1"/>
  <c r="N144" i="66"/>
  <c r="N143" i="66" s="1"/>
  <c r="N142" i="66" s="1"/>
  <c r="K144" i="66"/>
  <c r="J144" i="66"/>
  <c r="I144" i="66"/>
  <c r="H144" i="66"/>
  <c r="G144" i="66"/>
  <c r="G143" i="66" s="1"/>
  <c r="K143" i="66" s="1"/>
  <c r="F144" i="66"/>
  <c r="F143" i="66" s="1"/>
  <c r="F142" i="66" s="1"/>
  <c r="V143" i="66"/>
  <c r="V142" i="66" s="1"/>
  <c r="T143" i="66"/>
  <c r="AA143" i="66" s="1"/>
  <c r="Q143" i="66"/>
  <c r="J143" i="66"/>
  <c r="I143" i="66"/>
  <c r="H143" i="66"/>
  <c r="T142" i="66"/>
  <c r="AB142" i="66" s="1"/>
  <c r="Q142" i="66"/>
  <c r="O142" i="66"/>
  <c r="J142" i="66"/>
  <c r="I142" i="66"/>
  <c r="H142" i="66"/>
  <c r="AB141" i="66"/>
  <c r="AA141" i="66"/>
  <c r="W141" i="66"/>
  <c r="W140" i="66" s="1"/>
  <c r="W139" i="66" s="1"/>
  <c r="W138" i="66" s="1"/>
  <c r="U141" i="66"/>
  <c r="S141" i="66"/>
  <c r="K141" i="66"/>
  <c r="L141" i="66" s="1"/>
  <c r="V140" i="66"/>
  <c r="U140" i="66"/>
  <c r="U139" i="66" s="1"/>
  <c r="U138" i="66" s="1"/>
  <c r="T140" i="66"/>
  <c r="T139" i="66" s="1"/>
  <c r="Q140" i="66"/>
  <c r="O140" i="66"/>
  <c r="N140" i="66"/>
  <c r="J140" i="66"/>
  <c r="I140" i="66"/>
  <c r="H140" i="66"/>
  <c r="G140" i="66"/>
  <c r="F140" i="66"/>
  <c r="Q139" i="66"/>
  <c r="Q138" i="66" s="1"/>
  <c r="O139" i="66"/>
  <c r="N139" i="66"/>
  <c r="N138" i="66" s="1"/>
  <c r="J139" i="66"/>
  <c r="J138" i="66" s="1"/>
  <c r="I139" i="66"/>
  <c r="I138" i="66" s="1"/>
  <c r="G139" i="66"/>
  <c r="F139" i="66"/>
  <c r="F138" i="66" s="1"/>
  <c r="O138" i="66"/>
  <c r="G138" i="66"/>
  <c r="AB137" i="66"/>
  <c r="AA137" i="66"/>
  <c r="W137" i="66"/>
  <c r="W136" i="66" s="1"/>
  <c r="W135" i="66" s="1"/>
  <c r="W134" i="66" s="1"/>
  <c r="U137" i="66"/>
  <c r="U136" i="66" s="1"/>
  <c r="U135" i="66" s="1"/>
  <c r="U134" i="66" s="1"/>
  <c r="S137" i="66"/>
  <c r="K137" i="66"/>
  <c r="L137" i="66" s="1"/>
  <c r="V136" i="66"/>
  <c r="T136" i="66"/>
  <c r="Q136" i="66"/>
  <c r="O136" i="66"/>
  <c r="O135" i="66" s="1"/>
  <c r="N136" i="66"/>
  <c r="J136" i="66"/>
  <c r="J135" i="66" s="1"/>
  <c r="J134" i="66" s="1"/>
  <c r="I136" i="66"/>
  <c r="H136" i="66"/>
  <c r="G136" i="66"/>
  <c r="G135" i="66" s="1"/>
  <c r="K135" i="66" s="1"/>
  <c r="F136" i="66"/>
  <c r="V135" i="66"/>
  <c r="Q135" i="66"/>
  <c r="N135" i="66"/>
  <c r="I135" i="66"/>
  <c r="I134" i="66" s="1"/>
  <c r="H135" i="66"/>
  <c r="H134" i="66" s="1"/>
  <c r="F135" i="66"/>
  <c r="O134" i="66"/>
  <c r="N134" i="66"/>
  <c r="F134" i="66"/>
  <c r="AA133" i="66"/>
  <c r="Y133" i="66"/>
  <c r="W133" i="66"/>
  <c r="U133" i="66"/>
  <c r="S133" i="66"/>
  <c r="L133" i="66"/>
  <c r="R133" i="66" s="1"/>
  <c r="R132" i="66" s="1"/>
  <c r="R131" i="66" s="1"/>
  <c r="R130" i="66" s="1"/>
  <c r="K133" i="66"/>
  <c r="Y132" i="66"/>
  <c r="X132" i="66"/>
  <c r="W132" i="66"/>
  <c r="V132" i="66"/>
  <c r="U132" i="66"/>
  <c r="T132" i="66"/>
  <c r="Q132" i="66"/>
  <c r="AA132" i="66" s="1"/>
  <c r="O132" i="66"/>
  <c r="O131" i="66" s="1"/>
  <c r="O130" i="66" s="1"/>
  <c r="N132" i="66"/>
  <c r="L132" i="66"/>
  <c r="J132" i="66"/>
  <c r="J131" i="66" s="1"/>
  <c r="I132" i="66"/>
  <c r="H132" i="66"/>
  <c r="H131" i="66" s="1"/>
  <c r="H130" i="66" s="1"/>
  <c r="G132" i="66"/>
  <c r="F132" i="66"/>
  <c r="W131" i="66"/>
  <c r="W130" i="66" s="1"/>
  <c r="V131" i="66"/>
  <c r="V130" i="66" s="1"/>
  <c r="Z130" i="66" s="1"/>
  <c r="U131" i="66"/>
  <c r="U130" i="66" s="1"/>
  <c r="T131" i="66"/>
  <c r="AA131" i="66" s="1"/>
  <c r="Q131" i="66"/>
  <c r="N131" i="66"/>
  <c r="L131" i="66"/>
  <c r="L130" i="66" s="1"/>
  <c r="I131" i="66"/>
  <c r="I130" i="66" s="1"/>
  <c r="F131" i="66"/>
  <c r="F130" i="66" s="1"/>
  <c r="T130" i="66"/>
  <c r="Q130" i="66"/>
  <c r="X130" i="66" s="1"/>
  <c r="N130" i="66"/>
  <c r="J130" i="66"/>
  <c r="AA129" i="66"/>
  <c r="W129" i="66"/>
  <c r="W128" i="66" s="1"/>
  <c r="W127" i="66" s="1"/>
  <c r="U129" i="66"/>
  <c r="S129" i="66"/>
  <c r="K129" i="66"/>
  <c r="L129" i="66" s="1"/>
  <c r="V128" i="66"/>
  <c r="U128" i="66"/>
  <c r="U127" i="66" s="1"/>
  <c r="U126" i="66" s="1"/>
  <c r="T128" i="66"/>
  <c r="S128" i="66"/>
  <c r="S127" i="66" s="1"/>
  <c r="S126" i="66" s="1"/>
  <c r="Q128" i="66"/>
  <c r="O128" i="66"/>
  <c r="N128" i="66"/>
  <c r="K128" i="66"/>
  <c r="J128" i="66"/>
  <c r="I128" i="66"/>
  <c r="H128" i="66"/>
  <c r="H127" i="66" s="1"/>
  <c r="G128" i="66"/>
  <c r="F128" i="66"/>
  <c r="V127" i="66"/>
  <c r="V126" i="66" s="1"/>
  <c r="Q127" i="66"/>
  <c r="O127" i="66"/>
  <c r="N127" i="66"/>
  <c r="N126" i="66" s="1"/>
  <c r="J127" i="66"/>
  <c r="J126" i="66" s="1"/>
  <c r="I127" i="66"/>
  <c r="G127" i="66"/>
  <c r="F127" i="66"/>
  <c r="F126" i="66" s="1"/>
  <c r="W126" i="66"/>
  <c r="Q126" i="66"/>
  <c r="O126" i="66"/>
  <c r="I126" i="66"/>
  <c r="H126" i="66"/>
  <c r="G126" i="66"/>
  <c r="AA125" i="66"/>
  <c r="Z125" i="66"/>
  <c r="W125" i="66"/>
  <c r="W124" i="66" s="1"/>
  <c r="U125" i="66"/>
  <c r="U124" i="66" s="1"/>
  <c r="U123" i="66" s="1"/>
  <c r="S125" i="66"/>
  <c r="K125" i="66"/>
  <c r="L125" i="66" s="1"/>
  <c r="AA124" i="66"/>
  <c r="V124" i="66"/>
  <c r="T124" i="66"/>
  <c r="T123" i="66" s="1"/>
  <c r="Q124" i="66"/>
  <c r="O124" i="66"/>
  <c r="N124" i="66"/>
  <c r="J124" i="66"/>
  <c r="I124" i="66"/>
  <c r="I123" i="66" s="1"/>
  <c r="H124" i="66"/>
  <c r="H123" i="66" s="1"/>
  <c r="H122" i="66" s="1"/>
  <c r="G124" i="66"/>
  <c r="K124" i="66" s="1"/>
  <c r="F124" i="66"/>
  <c r="W123" i="66"/>
  <c r="W122" i="66" s="1"/>
  <c r="V123" i="66"/>
  <c r="O123" i="66"/>
  <c r="N123" i="66"/>
  <c r="N122" i="66" s="1"/>
  <c r="J123" i="66"/>
  <c r="J122" i="66" s="1"/>
  <c r="G123" i="66"/>
  <c r="F123" i="66"/>
  <c r="F122" i="66" s="1"/>
  <c r="U122" i="66"/>
  <c r="T122" i="66"/>
  <c r="O122" i="66"/>
  <c r="I122" i="66"/>
  <c r="G122" i="66"/>
  <c r="K122" i="66" s="1"/>
  <c r="AA121" i="66"/>
  <c r="X121" i="66"/>
  <c r="W121" i="66"/>
  <c r="W120" i="66" s="1"/>
  <c r="W119" i="66" s="1"/>
  <c r="W118" i="66" s="1"/>
  <c r="U121" i="66"/>
  <c r="S121" i="66"/>
  <c r="P121" i="66"/>
  <c r="L121" i="66"/>
  <c r="R121" i="66" s="1"/>
  <c r="K121" i="66"/>
  <c r="AA120" i="66"/>
  <c r="V120" i="66"/>
  <c r="U120" i="66"/>
  <c r="U119" i="66" s="1"/>
  <c r="T120" i="66"/>
  <c r="Y120" i="66" s="1"/>
  <c r="R120" i="66"/>
  <c r="R119" i="66" s="1"/>
  <c r="R118" i="66" s="1"/>
  <c r="Q120" i="66"/>
  <c r="P120" i="66"/>
  <c r="P119" i="66" s="1"/>
  <c r="P118" i="66" s="1"/>
  <c r="O120" i="66"/>
  <c r="N120" i="66"/>
  <c r="N119" i="66" s="1"/>
  <c r="L120" i="66"/>
  <c r="L119" i="66" s="1"/>
  <c r="J120" i="66"/>
  <c r="J119" i="66" s="1"/>
  <c r="J118" i="66" s="1"/>
  <c r="I120" i="66"/>
  <c r="H120" i="66"/>
  <c r="K120" i="66" s="1"/>
  <c r="G120" i="66"/>
  <c r="F120" i="66"/>
  <c r="F119" i="66" s="1"/>
  <c r="Z119" i="66"/>
  <c r="V119" i="66"/>
  <c r="T119" i="66"/>
  <c r="T118" i="66" s="1"/>
  <c r="AA118" i="66" s="1"/>
  <c r="Q119" i="66"/>
  <c r="Q118" i="66" s="1"/>
  <c r="O119" i="66"/>
  <c r="O118" i="66" s="1"/>
  <c r="O113" i="66" s="1"/>
  <c r="O112" i="66" s="1"/>
  <c r="O111" i="66" s="1"/>
  <c r="I119" i="66"/>
  <c r="I118" i="66" s="1"/>
  <c r="G119" i="66"/>
  <c r="G118" i="66" s="1"/>
  <c r="V118" i="66"/>
  <c r="U118" i="66"/>
  <c r="N118" i="66"/>
  <c r="L118" i="66"/>
  <c r="X118" i="66" s="1"/>
  <c r="F118" i="66"/>
  <c r="AA117" i="66"/>
  <c r="W117" i="66"/>
  <c r="U117" i="66"/>
  <c r="U116" i="66" s="1"/>
  <c r="U115" i="66" s="1"/>
  <c r="U114" i="66" s="1"/>
  <c r="S117" i="66"/>
  <c r="S116" i="66" s="1"/>
  <c r="S115" i="66" s="1"/>
  <c r="K117" i="66"/>
  <c r="L117" i="66" s="1"/>
  <c r="Y117" i="66" s="1"/>
  <c r="W116" i="66"/>
  <c r="V116" i="66"/>
  <c r="T116" i="66"/>
  <c r="Q116" i="66"/>
  <c r="Q115" i="66" s="1"/>
  <c r="Q114" i="66" s="1"/>
  <c r="AA114" i="66" s="1"/>
  <c r="O116" i="66"/>
  <c r="N116" i="66"/>
  <c r="L116" i="66"/>
  <c r="L115" i="66" s="1"/>
  <c r="J116" i="66"/>
  <c r="I116" i="66"/>
  <c r="I115" i="66" s="1"/>
  <c r="I114" i="66" s="1"/>
  <c r="H116" i="66"/>
  <c r="G116" i="66"/>
  <c r="K116" i="66" s="1"/>
  <c r="F116" i="66"/>
  <c r="W115" i="66"/>
  <c r="W114" i="66" s="1"/>
  <c r="V115" i="66"/>
  <c r="T115" i="66"/>
  <c r="O115" i="66"/>
  <c r="O114" i="66" s="1"/>
  <c r="N115" i="66"/>
  <c r="J115" i="66"/>
  <c r="H115" i="66"/>
  <c r="G115" i="66"/>
  <c r="F115" i="66"/>
  <c r="V114" i="66"/>
  <c r="T114" i="66"/>
  <c r="S114" i="66"/>
  <c r="S113" i="66" s="1"/>
  <c r="S112" i="66" s="1"/>
  <c r="N114" i="66"/>
  <c r="J114" i="66"/>
  <c r="H114" i="66"/>
  <c r="F114" i="66"/>
  <c r="AB110" i="66"/>
  <c r="AA110" i="66"/>
  <c r="W110" i="66"/>
  <c r="W109" i="66" s="1"/>
  <c r="U110" i="66"/>
  <c r="U109" i="66" s="1"/>
  <c r="S110" i="66"/>
  <c r="L110" i="66"/>
  <c r="P110" i="66" s="1"/>
  <c r="P109" i="66" s="1"/>
  <c r="K110" i="66"/>
  <c r="V109" i="66"/>
  <c r="T109" i="66"/>
  <c r="AB109" i="66" s="1"/>
  <c r="S109" i="66"/>
  <c r="Q109" i="66"/>
  <c r="O109" i="66"/>
  <c r="N109" i="66"/>
  <c r="J109" i="66"/>
  <c r="I109" i="66"/>
  <c r="H109" i="66"/>
  <c r="G109" i="66"/>
  <c r="K109" i="66" s="1"/>
  <c r="F109" i="66"/>
  <c r="F105" i="66" s="1"/>
  <c r="F101" i="66" s="1"/>
  <c r="AB108" i="66"/>
  <c r="AA108" i="66"/>
  <c r="X108" i="66"/>
  <c r="X107" i="66" s="1"/>
  <c r="W108" i="66"/>
  <c r="U108" i="66"/>
  <c r="U107" i="66" s="1"/>
  <c r="S108" i="66"/>
  <c r="R108" i="66"/>
  <c r="R107" i="66" s="1"/>
  <c r="K108" i="66"/>
  <c r="L108" i="66" s="1"/>
  <c r="P108" i="66" s="1"/>
  <c r="P107" i="66" s="1"/>
  <c r="P106" i="66" s="1"/>
  <c r="P105" i="66" s="1"/>
  <c r="AA107" i="66"/>
  <c r="W107" i="66"/>
  <c r="W106" i="66" s="1"/>
  <c r="W105" i="66" s="1"/>
  <c r="V107" i="66"/>
  <c r="AB107" i="66" s="1"/>
  <c r="T107" i="66"/>
  <c r="S107" i="66"/>
  <c r="S106" i="66" s="1"/>
  <c r="S105" i="66" s="1"/>
  <c r="Q107" i="66"/>
  <c r="Q106" i="66" s="1"/>
  <c r="O107" i="66"/>
  <c r="O106" i="66" s="1"/>
  <c r="O105" i="66" s="1"/>
  <c r="N107" i="66"/>
  <c r="J107" i="66"/>
  <c r="J106" i="66" s="1"/>
  <c r="J105" i="66" s="1"/>
  <c r="I107" i="66"/>
  <c r="I106" i="66" s="1"/>
  <c r="I105" i="66" s="1"/>
  <c r="H107" i="66"/>
  <c r="G107" i="66"/>
  <c r="K107" i="66" s="1"/>
  <c r="F107" i="66"/>
  <c r="V106" i="66"/>
  <c r="V105" i="66" s="1"/>
  <c r="T106" i="66"/>
  <c r="N106" i="66"/>
  <c r="N105" i="66" s="1"/>
  <c r="N101" i="66" s="1"/>
  <c r="H106" i="66"/>
  <c r="H105" i="66" s="1"/>
  <c r="H101" i="66" s="1"/>
  <c r="F106" i="66"/>
  <c r="W104" i="66"/>
  <c r="W103" i="66" s="1"/>
  <c r="W102" i="66" s="1"/>
  <c r="U104" i="66"/>
  <c r="S104" i="66"/>
  <c r="S103" i="66" s="1"/>
  <c r="S102" i="66" s="1"/>
  <c r="S101" i="66" s="1"/>
  <c r="K104" i="66"/>
  <c r="L104" i="66" s="1"/>
  <c r="V103" i="66"/>
  <c r="U103" i="66"/>
  <c r="T103" i="66"/>
  <c r="Q103" i="66"/>
  <c r="O103" i="66"/>
  <c r="N103" i="66"/>
  <c r="J103" i="66"/>
  <c r="I103" i="66"/>
  <c r="K103" i="66" s="1"/>
  <c r="H103" i="66"/>
  <c r="H102" i="66" s="1"/>
  <c r="G103" i="66"/>
  <c r="F103" i="66"/>
  <c r="V102" i="66"/>
  <c r="U102" i="66"/>
  <c r="T102" i="66"/>
  <c r="Q102" i="66"/>
  <c r="O102" i="66"/>
  <c r="N102" i="66"/>
  <c r="J102" i="66"/>
  <c r="J101" i="66" s="1"/>
  <c r="G102" i="66"/>
  <c r="F102" i="66"/>
  <c r="AB100" i="66"/>
  <c r="AA100" i="66"/>
  <c r="W100" i="66"/>
  <c r="U100" i="66"/>
  <c r="S100" i="66"/>
  <c r="S99" i="66" s="1"/>
  <c r="L100" i="66"/>
  <c r="R100" i="66" s="1"/>
  <c r="R99" i="66" s="1"/>
  <c r="R98" i="66" s="1"/>
  <c r="K100" i="66"/>
  <c r="W99" i="66"/>
  <c r="V99" i="66"/>
  <c r="U99" i="66"/>
  <c r="U98" i="66" s="1"/>
  <c r="T99" i="66"/>
  <c r="Q99" i="66"/>
  <c r="O99" i="66"/>
  <c r="O98" i="66" s="1"/>
  <c r="N99" i="66"/>
  <c r="N98" i="66" s="1"/>
  <c r="J99" i="66"/>
  <c r="J98" i="66" s="1"/>
  <c r="I99" i="66"/>
  <c r="H99" i="66"/>
  <c r="H98" i="66" s="1"/>
  <c r="G99" i="66"/>
  <c r="F99" i="66"/>
  <c r="F98" i="66" s="1"/>
  <c r="W98" i="66"/>
  <c r="S98" i="66"/>
  <c r="Q98" i="66"/>
  <c r="I98" i="66"/>
  <c r="G98" i="66"/>
  <c r="K98" i="66" s="1"/>
  <c r="AB97" i="66"/>
  <c r="AA97" i="66"/>
  <c r="W97" i="66"/>
  <c r="U97" i="66"/>
  <c r="S97" i="66"/>
  <c r="K97" i="66"/>
  <c r="L97" i="66" s="1"/>
  <c r="Y97" i="66" s="1"/>
  <c r="AB96" i="66"/>
  <c r="AA96" i="66"/>
  <c r="W96" i="66"/>
  <c r="W94" i="66" s="1"/>
  <c r="W93" i="66" s="1"/>
  <c r="W84" i="66" s="1"/>
  <c r="U96" i="66"/>
  <c r="S96" i="66"/>
  <c r="S94" i="66" s="1"/>
  <c r="S93" i="66" s="1"/>
  <c r="K96" i="66"/>
  <c r="L96" i="66" s="1"/>
  <c r="AB95" i="66"/>
  <c r="AA95" i="66"/>
  <c r="X95" i="66"/>
  <c r="W95" i="66"/>
  <c r="U95" i="66"/>
  <c r="S95" i="66"/>
  <c r="R95" i="66"/>
  <c r="K95" i="66"/>
  <c r="L95" i="66" s="1"/>
  <c r="Z95" i="66" s="1"/>
  <c r="AA94" i="66"/>
  <c r="V94" i="66"/>
  <c r="U94" i="66"/>
  <c r="U93" i="66" s="1"/>
  <c r="T94" i="66"/>
  <c r="AB94" i="66" s="1"/>
  <c r="Q94" i="66"/>
  <c r="O94" i="66"/>
  <c r="O93" i="66" s="1"/>
  <c r="N94" i="66"/>
  <c r="J94" i="66"/>
  <c r="J93" i="66" s="1"/>
  <c r="I94" i="66"/>
  <c r="I93" i="66" s="1"/>
  <c r="H94" i="66"/>
  <c r="G94" i="66"/>
  <c r="G93" i="66" s="1"/>
  <c r="F94" i="66"/>
  <c r="V93" i="66"/>
  <c r="Q93" i="66"/>
  <c r="N93" i="66"/>
  <c r="H93" i="66"/>
  <c r="F93" i="66"/>
  <c r="AB92" i="66"/>
  <c r="AA92" i="66"/>
  <c r="W92" i="66"/>
  <c r="U92" i="66"/>
  <c r="S92" i="66"/>
  <c r="J92" i="66"/>
  <c r="K92" i="66" s="1"/>
  <c r="L92" i="66" s="1"/>
  <c r="AB91" i="66"/>
  <c r="AA91" i="66"/>
  <c r="W91" i="66"/>
  <c r="W90" i="66" s="1"/>
  <c r="U91" i="66"/>
  <c r="U90" i="66" s="1"/>
  <c r="U89" i="66" s="1"/>
  <c r="U88" i="66" s="1"/>
  <c r="S91" i="66"/>
  <c r="K91" i="66"/>
  <c r="L91" i="66" s="1"/>
  <c r="AB90" i="66"/>
  <c r="AA90" i="66"/>
  <c r="V90" i="66"/>
  <c r="V89" i="66" s="1"/>
  <c r="AB89" i="66" s="1"/>
  <c r="T90" i="66"/>
  <c r="S90" i="66"/>
  <c r="S89" i="66" s="1"/>
  <c r="S88" i="66" s="1"/>
  <c r="Q90" i="66"/>
  <c r="O90" i="66"/>
  <c r="N90" i="66"/>
  <c r="N89" i="66" s="1"/>
  <c r="K90" i="66"/>
  <c r="J90" i="66"/>
  <c r="I90" i="66"/>
  <c r="H90" i="66"/>
  <c r="H89" i="66" s="1"/>
  <c r="G90" i="66"/>
  <c r="F90" i="66"/>
  <c r="F89" i="66" s="1"/>
  <c r="W89" i="66"/>
  <c r="W88" i="66" s="1"/>
  <c r="T89" i="66"/>
  <c r="AA89" i="66" s="1"/>
  <c r="Q89" i="66"/>
  <c r="O89" i="66"/>
  <c r="O88" i="66" s="1"/>
  <c r="J89" i="66"/>
  <c r="K89" i="66" s="1"/>
  <c r="I89" i="66"/>
  <c r="I88" i="66" s="1"/>
  <c r="G89" i="66"/>
  <c r="G88" i="66" s="1"/>
  <c r="V88" i="66"/>
  <c r="Q88" i="66"/>
  <c r="N88" i="66"/>
  <c r="H88" i="66"/>
  <c r="F88" i="66"/>
  <c r="F84" i="66" s="1"/>
  <c r="W87" i="66"/>
  <c r="W86" i="66" s="1"/>
  <c r="U87" i="66"/>
  <c r="U86" i="66" s="1"/>
  <c r="U85" i="66" s="1"/>
  <c r="S87" i="66"/>
  <c r="N87" i="66"/>
  <c r="K87" i="66"/>
  <c r="L87" i="66" s="1"/>
  <c r="J87" i="66"/>
  <c r="V86" i="66"/>
  <c r="T86" i="66"/>
  <c r="T85" i="66" s="1"/>
  <c r="S86" i="66"/>
  <c r="S85" i="66" s="1"/>
  <c r="S84" i="66" s="1"/>
  <c r="Q86" i="66"/>
  <c r="O86" i="66"/>
  <c r="N86" i="66"/>
  <c r="J86" i="66"/>
  <c r="I86" i="66"/>
  <c r="H86" i="66"/>
  <c r="K86" i="66" s="1"/>
  <c r="L86" i="66" s="1"/>
  <c r="G86" i="66"/>
  <c r="W85" i="66"/>
  <c r="V85" i="66"/>
  <c r="V84" i="66" s="1"/>
  <c r="Q85" i="66"/>
  <c r="Q84" i="66" s="1"/>
  <c r="O85" i="66"/>
  <c r="N85" i="66"/>
  <c r="N84" i="66" s="1"/>
  <c r="J85" i="66"/>
  <c r="I85" i="66"/>
  <c r="H85" i="66"/>
  <c r="H84" i="66" s="1"/>
  <c r="G85" i="66"/>
  <c r="G84" i="66" s="1"/>
  <c r="F85" i="66"/>
  <c r="O84" i="66"/>
  <c r="AB83" i="66"/>
  <c r="AA83" i="66"/>
  <c r="W83" i="66"/>
  <c r="U83" i="66"/>
  <c r="S83" i="66"/>
  <c r="K83" i="66"/>
  <c r="L83" i="66" s="1"/>
  <c r="Z83" i="66" s="1"/>
  <c r="AB82" i="66"/>
  <c r="AA82" i="66"/>
  <c r="W82" i="66"/>
  <c r="U82" i="66"/>
  <c r="S82" i="66"/>
  <c r="L82" i="66"/>
  <c r="X82" i="66" s="1"/>
  <c r="I82" i="66"/>
  <c r="K82" i="66" s="1"/>
  <c r="AB81" i="66"/>
  <c r="AA81" i="66"/>
  <c r="W81" i="66"/>
  <c r="U81" i="66"/>
  <c r="S81" i="66"/>
  <c r="I81" i="66"/>
  <c r="I77" i="66" s="1"/>
  <c r="AB80" i="66"/>
  <c r="AA80" i="66"/>
  <c r="W80" i="66"/>
  <c r="U80" i="66"/>
  <c r="U77" i="66" s="1"/>
  <c r="S80" i="66"/>
  <c r="K80" i="66"/>
  <c r="L80" i="66" s="1"/>
  <c r="AB79" i="66"/>
  <c r="AA79" i="66"/>
  <c r="X79" i="66"/>
  <c r="W79" i="66"/>
  <c r="U79" i="66"/>
  <c r="S79" i="66"/>
  <c r="R79" i="66"/>
  <c r="K79" i="66"/>
  <c r="L79" i="66" s="1"/>
  <c r="Y79" i="66" s="1"/>
  <c r="AB78" i="66"/>
  <c r="AA78" i="66"/>
  <c r="X78" i="66"/>
  <c r="W78" i="66"/>
  <c r="U78" i="66"/>
  <c r="S78" i="66"/>
  <c r="P78" i="66"/>
  <c r="L78" i="66"/>
  <c r="R78" i="66" s="1"/>
  <c r="K78" i="66"/>
  <c r="W77" i="66"/>
  <c r="V77" i="66"/>
  <c r="AB77" i="66" s="1"/>
  <c r="T77" i="66"/>
  <c r="Q77" i="66"/>
  <c r="O77" i="66"/>
  <c r="N77" i="66"/>
  <c r="J77" i="66"/>
  <c r="H77" i="66"/>
  <c r="G77" i="66"/>
  <c r="K77" i="66" s="1"/>
  <c r="F77" i="66"/>
  <c r="AB76" i="66"/>
  <c r="AA76" i="66"/>
  <c r="W76" i="66"/>
  <c r="U76" i="66"/>
  <c r="S76" i="66"/>
  <c r="J76" i="66"/>
  <c r="K76" i="66" s="1"/>
  <c r="L76" i="66" s="1"/>
  <c r="AB75" i="66"/>
  <c r="AA75" i="66"/>
  <c r="W75" i="66"/>
  <c r="U75" i="66"/>
  <c r="S75" i="66"/>
  <c r="L75" i="66"/>
  <c r="R75" i="66" s="1"/>
  <c r="K75" i="66"/>
  <c r="AB74" i="66"/>
  <c r="AA74" i="66"/>
  <c r="W74" i="66"/>
  <c r="U74" i="66"/>
  <c r="S74" i="66"/>
  <c r="J74" i="66"/>
  <c r="I74" i="66"/>
  <c r="K74" i="66" s="1"/>
  <c r="L74" i="66" s="1"/>
  <c r="AB73" i="66"/>
  <c r="AA73" i="66"/>
  <c r="W73" i="66"/>
  <c r="U73" i="66"/>
  <c r="S73" i="66"/>
  <c r="S70" i="66" s="1"/>
  <c r="J73" i="66"/>
  <c r="K73" i="66" s="1"/>
  <c r="L73" i="66" s="1"/>
  <c r="AB72" i="66"/>
  <c r="AA72" i="66"/>
  <c r="W72" i="66"/>
  <c r="U72" i="66"/>
  <c r="S72" i="66"/>
  <c r="J72" i="66"/>
  <c r="K72" i="66" s="1"/>
  <c r="L72" i="66" s="1"/>
  <c r="AB71" i="66"/>
  <c r="AA71" i="66"/>
  <c r="W71" i="66"/>
  <c r="U71" i="66"/>
  <c r="U70" i="66" s="1"/>
  <c r="S71" i="66"/>
  <c r="L71" i="66"/>
  <c r="L70" i="66" s="1"/>
  <c r="K71" i="66"/>
  <c r="I71" i="66"/>
  <c r="AA70" i="66"/>
  <c r="W70" i="66"/>
  <c r="V70" i="66"/>
  <c r="T70" i="66"/>
  <c r="AB70" i="66" s="1"/>
  <c r="Q70" i="66"/>
  <c r="O70" i="66"/>
  <c r="N70" i="66"/>
  <c r="H70" i="66"/>
  <c r="G70" i="66"/>
  <c r="F70" i="66"/>
  <c r="AB69" i="66"/>
  <c r="AA69" i="66"/>
  <c r="W69" i="66"/>
  <c r="U69" i="66"/>
  <c r="S69" i="66"/>
  <c r="K69" i="66"/>
  <c r="L69" i="66" s="1"/>
  <c r="AB68" i="66"/>
  <c r="AA68" i="66"/>
  <c r="W68" i="66"/>
  <c r="U68" i="66"/>
  <c r="S68" i="66"/>
  <c r="J68" i="66"/>
  <c r="K68" i="66" s="1"/>
  <c r="L68" i="66" s="1"/>
  <c r="AB67" i="66"/>
  <c r="AA67" i="66"/>
  <c r="W67" i="66"/>
  <c r="U67" i="66"/>
  <c r="U66" i="66" s="1"/>
  <c r="S67" i="66"/>
  <c r="L67" i="66"/>
  <c r="K67" i="66"/>
  <c r="I67" i="66"/>
  <c r="AA66" i="66"/>
  <c r="W66" i="66"/>
  <c r="V66" i="66"/>
  <c r="T66" i="66"/>
  <c r="AB66" i="66" s="1"/>
  <c r="S66" i="66"/>
  <c r="Q66" i="66"/>
  <c r="O66" i="66"/>
  <c r="N66" i="66"/>
  <c r="I66" i="66"/>
  <c r="H66" i="66"/>
  <c r="G66" i="66"/>
  <c r="F66" i="66"/>
  <c r="AB65" i="66"/>
  <c r="AA65" i="66"/>
  <c r="W65" i="66"/>
  <c r="U65" i="66"/>
  <c r="S65" i="66"/>
  <c r="K65" i="66"/>
  <c r="L65" i="66" s="1"/>
  <c r="J65" i="66"/>
  <c r="AB64" i="66"/>
  <c r="AA64" i="66"/>
  <c r="W64" i="66"/>
  <c r="U64" i="66"/>
  <c r="S64" i="66"/>
  <c r="K64" i="66"/>
  <c r="L64" i="66" s="1"/>
  <c r="J64" i="66"/>
  <c r="J59" i="66" s="1"/>
  <c r="AB63" i="66"/>
  <c r="AA63" i="66"/>
  <c r="Z63" i="66"/>
  <c r="W63" i="66"/>
  <c r="U63" i="66"/>
  <c r="S63" i="66"/>
  <c r="R63" i="66"/>
  <c r="P63" i="66"/>
  <c r="L63" i="66"/>
  <c r="Y63" i="66" s="1"/>
  <c r="K63" i="66"/>
  <c r="AB62" i="66"/>
  <c r="AA62" i="66"/>
  <c r="W62" i="66"/>
  <c r="W59" i="66" s="1"/>
  <c r="W58" i="66" s="1"/>
  <c r="U62" i="66"/>
  <c r="S62" i="66"/>
  <c r="I62" i="66"/>
  <c r="I59" i="66" s="1"/>
  <c r="W61" i="66"/>
  <c r="U61" i="66"/>
  <c r="S61" i="66"/>
  <c r="K61" i="66"/>
  <c r="L61" i="66" s="1"/>
  <c r="AB60" i="66"/>
  <c r="AA60" i="66"/>
  <c r="W60" i="66"/>
  <c r="U60" i="66"/>
  <c r="S60" i="66"/>
  <c r="S59" i="66" s="1"/>
  <c r="K60" i="66"/>
  <c r="L60" i="66" s="1"/>
  <c r="V59" i="66"/>
  <c r="U59" i="66"/>
  <c r="T59" i="66"/>
  <c r="AA59" i="66" s="1"/>
  <c r="Q59" i="66"/>
  <c r="Q58" i="66" s="1"/>
  <c r="O59" i="66"/>
  <c r="O58" i="66" s="1"/>
  <c r="N59" i="66"/>
  <c r="H59" i="66"/>
  <c r="G59" i="66"/>
  <c r="G58" i="66" s="1"/>
  <c r="F59" i="66"/>
  <c r="AB58" i="66"/>
  <c r="V58" i="66"/>
  <c r="T58" i="66"/>
  <c r="N58" i="66"/>
  <c r="H58" i="66"/>
  <c r="F58" i="66"/>
  <c r="AA57" i="66"/>
  <c r="Z57" i="66"/>
  <c r="W57" i="66"/>
  <c r="U57" i="66"/>
  <c r="U56" i="66" s="1"/>
  <c r="S57" i="66"/>
  <c r="S56" i="66" s="1"/>
  <c r="R57" i="66"/>
  <c r="P57" i="66"/>
  <c r="L57" i="66"/>
  <c r="Y57" i="66" s="1"/>
  <c r="K57" i="66"/>
  <c r="W56" i="66"/>
  <c r="V56" i="66"/>
  <c r="T56" i="66"/>
  <c r="R56" i="66"/>
  <c r="Q56" i="66"/>
  <c r="AA56" i="66" s="1"/>
  <c r="P56" i="66"/>
  <c r="O56" i="66"/>
  <c r="N56" i="66"/>
  <c r="J56" i="66"/>
  <c r="J45" i="66" s="1"/>
  <c r="I56" i="66"/>
  <c r="H56" i="66"/>
  <c r="G56" i="66"/>
  <c r="K56" i="66" s="1"/>
  <c r="F56" i="66"/>
  <c r="AB55" i="66"/>
  <c r="AA55" i="66"/>
  <c r="W55" i="66"/>
  <c r="U55" i="66"/>
  <c r="S55" i="66"/>
  <c r="L55" i="66"/>
  <c r="Z55" i="66" s="1"/>
  <c r="K55" i="66"/>
  <c r="AB54" i="66"/>
  <c r="AA54" i="66"/>
  <c r="Z54" i="66"/>
  <c r="W54" i="66"/>
  <c r="U54" i="66"/>
  <c r="S54" i="66"/>
  <c r="R54" i="66"/>
  <c r="P54" i="66"/>
  <c r="L54" i="66"/>
  <c r="Y54" i="66" s="1"/>
  <c r="K54" i="66"/>
  <c r="AB53" i="66"/>
  <c r="AA53" i="66"/>
  <c r="W53" i="66"/>
  <c r="U53" i="66"/>
  <c r="S53" i="66"/>
  <c r="P53" i="66"/>
  <c r="L53" i="66"/>
  <c r="R53" i="66" s="1"/>
  <c r="K53" i="66"/>
  <c r="AB52" i="66"/>
  <c r="AA52" i="66"/>
  <c r="W52" i="66"/>
  <c r="U52" i="66"/>
  <c r="S52" i="66"/>
  <c r="R52" i="66"/>
  <c r="K52" i="66"/>
  <c r="L52" i="66" s="1"/>
  <c r="AB51" i="66"/>
  <c r="AA51" i="66"/>
  <c r="W51" i="66"/>
  <c r="U51" i="66"/>
  <c r="S51" i="66"/>
  <c r="S49" i="66" s="1"/>
  <c r="S45" i="66" s="1"/>
  <c r="L51" i="66"/>
  <c r="Y51" i="66" s="1"/>
  <c r="K51" i="66"/>
  <c r="AB50" i="66"/>
  <c r="AA50" i="66"/>
  <c r="Z50" i="66"/>
  <c r="W50" i="66"/>
  <c r="U50" i="66"/>
  <c r="U49" i="66" s="1"/>
  <c r="S50" i="66"/>
  <c r="K50" i="66"/>
  <c r="L50" i="66" s="1"/>
  <c r="AA49" i="66"/>
  <c r="W49" i="66"/>
  <c r="V49" i="66"/>
  <c r="AB49" i="66" s="1"/>
  <c r="T49" i="66"/>
  <c r="Q49" i="66"/>
  <c r="O49" i="66"/>
  <c r="O45" i="66" s="1"/>
  <c r="O44" i="66" s="1"/>
  <c r="O37" i="66" s="1"/>
  <c r="N49" i="66"/>
  <c r="K49" i="66"/>
  <c r="J49" i="66"/>
  <c r="I49" i="66"/>
  <c r="H49" i="66"/>
  <c r="G49" i="66"/>
  <c r="F49" i="66"/>
  <c r="AB48" i="66"/>
  <c r="AA48" i="66"/>
  <c r="Z48" i="66"/>
  <c r="W48" i="66"/>
  <c r="U48" i="66"/>
  <c r="U46" i="66" s="1"/>
  <c r="U45" i="66" s="1"/>
  <c r="S48" i="66"/>
  <c r="S46" i="66" s="1"/>
  <c r="R48" i="66"/>
  <c r="P48" i="66"/>
  <c r="L48" i="66"/>
  <c r="Y48" i="66" s="1"/>
  <c r="K48" i="66"/>
  <c r="AB47" i="66"/>
  <c r="AA47" i="66"/>
  <c r="W47" i="66"/>
  <c r="W46" i="66" s="1"/>
  <c r="U47" i="66"/>
  <c r="S47" i="66"/>
  <c r="P47" i="66"/>
  <c r="L47" i="66"/>
  <c r="R47" i="66" s="1"/>
  <c r="R46" i="66" s="1"/>
  <c r="K47" i="66"/>
  <c r="AB46" i="66"/>
  <c r="X46" i="66"/>
  <c r="V46" i="66"/>
  <c r="V45" i="66" s="1"/>
  <c r="T46" i="66"/>
  <c r="Q46" i="66"/>
  <c r="Q45" i="66" s="1"/>
  <c r="P46" i="66"/>
  <c r="O46" i="66"/>
  <c r="N46" i="66"/>
  <c r="N45" i="66" s="1"/>
  <c r="L46" i="66"/>
  <c r="J46" i="66"/>
  <c r="I46" i="66"/>
  <c r="I45" i="66" s="1"/>
  <c r="H46" i="66"/>
  <c r="H45" i="66" s="1"/>
  <c r="H44" i="66" s="1"/>
  <c r="G46" i="66"/>
  <c r="K46" i="66" s="1"/>
  <c r="F46" i="66"/>
  <c r="F45" i="66" s="1"/>
  <c r="F44" i="66" s="1"/>
  <c r="W45" i="66"/>
  <c r="W44" i="66" s="1"/>
  <c r="G45" i="66"/>
  <c r="G44" i="66" s="1"/>
  <c r="G37" i="66" s="1"/>
  <c r="V44" i="66"/>
  <c r="N44" i="66"/>
  <c r="AB43" i="66"/>
  <c r="AA43" i="66"/>
  <c r="Y43" i="66"/>
  <c r="W43" i="66"/>
  <c r="U43" i="66"/>
  <c r="U42" i="66" s="1"/>
  <c r="S43" i="66"/>
  <c r="S42" i="66" s="1"/>
  <c r="S39" i="66" s="1"/>
  <c r="S38" i="66" s="1"/>
  <c r="R43" i="66"/>
  <c r="R42" i="66" s="1"/>
  <c r="P43" i="66"/>
  <c r="P42" i="66" s="1"/>
  <c r="L43" i="66"/>
  <c r="K43" i="66"/>
  <c r="W42" i="66"/>
  <c r="V42" i="66"/>
  <c r="AB42" i="66" s="1"/>
  <c r="T42" i="66"/>
  <c r="Q42" i="66"/>
  <c r="AA42" i="66" s="1"/>
  <c r="O42" i="66"/>
  <c r="N42" i="66"/>
  <c r="J42" i="66"/>
  <c r="I42" i="66"/>
  <c r="H42" i="66"/>
  <c r="K42" i="66" s="1"/>
  <c r="G42" i="66"/>
  <c r="F42" i="66"/>
  <c r="AB41" i="66"/>
  <c r="AA41" i="66"/>
  <c r="W41" i="66"/>
  <c r="W40" i="66" s="1"/>
  <c r="W39" i="66" s="1"/>
  <c r="W38" i="66" s="1"/>
  <c r="U41" i="66"/>
  <c r="S41" i="66"/>
  <c r="S40" i="66" s="1"/>
  <c r="K41" i="66"/>
  <c r="L41" i="66" s="1"/>
  <c r="V40" i="66"/>
  <c r="V39" i="66" s="1"/>
  <c r="U40" i="66"/>
  <c r="T40" i="66"/>
  <c r="Q40" i="66"/>
  <c r="O40" i="66"/>
  <c r="O39" i="66" s="1"/>
  <c r="O38" i="66" s="1"/>
  <c r="N40" i="66"/>
  <c r="N39" i="66" s="1"/>
  <c r="N38" i="66" s="1"/>
  <c r="N37" i="66" s="1"/>
  <c r="J40" i="66"/>
  <c r="I40" i="66"/>
  <c r="H40" i="66"/>
  <c r="G40" i="66"/>
  <c r="G39" i="66" s="1"/>
  <c r="G38" i="66" s="1"/>
  <c r="F40" i="66"/>
  <c r="F39" i="66" s="1"/>
  <c r="F38" i="66" s="1"/>
  <c r="AB39" i="66"/>
  <c r="U39" i="66"/>
  <c r="U38" i="66" s="1"/>
  <c r="T39" i="66"/>
  <c r="AA39" i="66" s="1"/>
  <c r="Q39" i="66"/>
  <c r="I39" i="66"/>
  <c r="I38" i="66" s="1"/>
  <c r="H39" i="66"/>
  <c r="T38" i="66"/>
  <c r="H38" i="66"/>
  <c r="H37" i="66" s="1"/>
  <c r="W37" i="66"/>
  <c r="W36" i="66"/>
  <c r="U36" i="66"/>
  <c r="S36" i="66"/>
  <c r="R36" i="66"/>
  <c r="R35" i="66" s="1"/>
  <c r="P36" i="66"/>
  <c r="P35" i="66" s="1"/>
  <c r="L36" i="66"/>
  <c r="K36" i="66"/>
  <c r="W35" i="66"/>
  <c r="V35" i="66"/>
  <c r="U35" i="66"/>
  <c r="T35" i="66"/>
  <c r="S35" i="66"/>
  <c r="Q35" i="66"/>
  <c r="O35" i="66"/>
  <c r="N35" i="66"/>
  <c r="L35" i="66"/>
  <c r="J35" i="66"/>
  <c r="I35" i="66"/>
  <c r="K35" i="66" s="1"/>
  <c r="H35" i="66"/>
  <c r="G35" i="66"/>
  <c r="F35" i="66"/>
  <c r="AB34" i="66"/>
  <c r="AA34" i="66"/>
  <c r="X34" i="66"/>
  <c r="W34" i="66"/>
  <c r="U34" i="66"/>
  <c r="S34" i="66"/>
  <c r="R34" i="66"/>
  <c r="P34" i="66"/>
  <c r="K34" i="66"/>
  <c r="L34" i="66" s="1"/>
  <c r="Y34" i="66" s="1"/>
  <c r="AB33" i="66"/>
  <c r="AA33" i="66"/>
  <c r="W33" i="66"/>
  <c r="U33" i="66"/>
  <c r="S33" i="66"/>
  <c r="J33" i="66"/>
  <c r="J28" i="66" s="1"/>
  <c r="K28" i="66" s="1"/>
  <c r="AB32" i="66"/>
  <c r="AA32" i="66"/>
  <c r="W32" i="66"/>
  <c r="U32" i="66"/>
  <c r="S32" i="66"/>
  <c r="K32" i="66"/>
  <c r="L32" i="66" s="1"/>
  <c r="P32" i="66" s="1"/>
  <c r="AB31" i="66"/>
  <c r="AA31" i="66"/>
  <c r="X31" i="66"/>
  <c r="W31" i="66"/>
  <c r="U31" i="66"/>
  <c r="S31" i="66"/>
  <c r="R31" i="66"/>
  <c r="P31" i="66"/>
  <c r="K31" i="66"/>
  <c r="L31" i="66" s="1"/>
  <c r="Y31" i="66" s="1"/>
  <c r="AB30" i="66"/>
  <c r="AA30" i="66"/>
  <c r="W30" i="66"/>
  <c r="U30" i="66"/>
  <c r="S30" i="66"/>
  <c r="S29" i="66" s="1"/>
  <c r="S28" i="66" s="1"/>
  <c r="K30" i="66"/>
  <c r="L30" i="66" s="1"/>
  <c r="V29" i="66"/>
  <c r="U29" i="66"/>
  <c r="U28" i="66" s="1"/>
  <c r="T29" i="66"/>
  <c r="T28" i="66" s="1"/>
  <c r="Q29" i="66"/>
  <c r="O29" i="66"/>
  <c r="O28" i="66" s="1"/>
  <c r="N29" i="66"/>
  <c r="N28" i="66" s="1"/>
  <c r="K29" i="66"/>
  <c r="J29" i="66"/>
  <c r="I29" i="66"/>
  <c r="H29" i="66"/>
  <c r="G29" i="66"/>
  <c r="G28" i="66" s="1"/>
  <c r="F29" i="66"/>
  <c r="F28" i="66" s="1"/>
  <c r="Q28" i="66"/>
  <c r="I28" i="66"/>
  <c r="H28" i="66"/>
  <c r="AB27" i="66"/>
  <c r="AA27" i="66"/>
  <c r="W27" i="66"/>
  <c r="U27" i="66"/>
  <c r="S27" i="66"/>
  <c r="K27" i="66"/>
  <c r="L27" i="66" s="1"/>
  <c r="AB26" i="66"/>
  <c r="AA26" i="66"/>
  <c r="W26" i="66"/>
  <c r="U26" i="66"/>
  <c r="U20" i="66" s="1"/>
  <c r="S26" i="66"/>
  <c r="K26" i="66"/>
  <c r="L26" i="66" s="1"/>
  <c r="AB25" i="66"/>
  <c r="AA25" i="66"/>
  <c r="Y25" i="66"/>
  <c r="W25" i="66"/>
  <c r="U25" i="66"/>
  <c r="S25" i="66"/>
  <c r="R25" i="66"/>
  <c r="P25" i="66"/>
  <c r="L25" i="66"/>
  <c r="X25" i="66" s="1"/>
  <c r="K25" i="66"/>
  <c r="AB24" i="66"/>
  <c r="AA24" i="66"/>
  <c r="W24" i="66"/>
  <c r="U24" i="66"/>
  <c r="S24" i="66"/>
  <c r="K24" i="66"/>
  <c r="L24" i="66" s="1"/>
  <c r="AB23" i="66"/>
  <c r="AA23" i="66"/>
  <c r="W23" i="66"/>
  <c r="U23" i="66"/>
  <c r="S23" i="66"/>
  <c r="I23" i="66"/>
  <c r="AB22" i="66"/>
  <c r="AA22" i="66"/>
  <c r="Y22" i="66"/>
  <c r="W22" i="66"/>
  <c r="U22" i="66"/>
  <c r="S22" i="66"/>
  <c r="R22" i="66"/>
  <c r="P22" i="66"/>
  <c r="L22" i="66"/>
  <c r="X22" i="66" s="1"/>
  <c r="K22" i="66"/>
  <c r="AB21" i="66"/>
  <c r="AA21" i="66"/>
  <c r="W21" i="66"/>
  <c r="U21" i="66"/>
  <c r="S21" i="66"/>
  <c r="L21" i="66"/>
  <c r="Z21" i="66" s="1"/>
  <c r="K21" i="66"/>
  <c r="AA20" i="66"/>
  <c r="W20" i="66"/>
  <c r="V20" i="66"/>
  <c r="T20" i="66"/>
  <c r="AB20" i="66" s="1"/>
  <c r="S20" i="66"/>
  <c r="Q20" i="66"/>
  <c r="O20" i="66"/>
  <c r="N20" i="66"/>
  <c r="J20" i="66"/>
  <c r="H20" i="66"/>
  <c r="G20" i="66"/>
  <c r="F20" i="66"/>
  <c r="AB19" i="66"/>
  <c r="AA19" i="66"/>
  <c r="W19" i="66"/>
  <c r="U19" i="66"/>
  <c r="S19" i="66"/>
  <c r="K19" i="66"/>
  <c r="L19" i="66" s="1"/>
  <c r="AB18" i="66"/>
  <c r="AA18" i="66"/>
  <c r="W18" i="66"/>
  <c r="U18" i="66"/>
  <c r="S18" i="66"/>
  <c r="J18" i="66"/>
  <c r="K18" i="66" s="1"/>
  <c r="L18" i="66" s="1"/>
  <c r="AB17" i="66"/>
  <c r="AA17" i="66"/>
  <c r="W17" i="66"/>
  <c r="U17" i="66"/>
  <c r="S17" i="66"/>
  <c r="L17" i="66"/>
  <c r="Z17" i="66" s="1"/>
  <c r="K17" i="66"/>
  <c r="AB16" i="66"/>
  <c r="AA16" i="66"/>
  <c r="Z16" i="66"/>
  <c r="W16" i="66"/>
  <c r="U16" i="66"/>
  <c r="S16" i="66"/>
  <c r="R16" i="66"/>
  <c r="K16" i="66"/>
  <c r="L16" i="66" s="1"/>
  <c r="AB15" i="66"/>
  <c r="AA15" i="66"/>
  <c r="W15" i="66"/>
  <c r="U15" i="66"/>
  <c r="S15" i="66"/>
  <c r="K15" i="66"/>
  <c r="L15" i="66" s="1"/>
  <c r="I15" i="66"/>
  <c r="AB14" i="66"/>
  <c r="AA14" i="66"/>
  <c r="W14" i="66"/>
  <c r="U14" i="66"/>
  <c r="S14" i="66"/>
  <c r="K14" i="66"/>
  <c r="L14" i="66" s="1"/>
  <c r="AB13" i="66"/>
  <c r="AA13" i="66"/>
  <c r="Z13" i="66"/>
  <c r="W13" i="66"/>
  <c r="W11" i="66" s="1"/>
  <c r="W10" i="66" s="1"/>
  <c r="U13" i="66"/>
  <c r="S13" i="66"/>
  <c r="R13" i="66"/>
  <c r="P13" i="66"/>
  <c r="I13" i="66"/>
  <c r="K13" i="66" s="1"/>
  <c r="L13" i="66" s="1"/>
  <c r="AB12" i="66"/>
  <c r="AA12" i="66"/>
  <c r="W12" i="66"/>
  <c r="U12" i="66"/>
  <c r="S12" i="66"/>
  <c r="K12" i="66"/>
  <c r="L12" i="66" s="1"/>
  <c r="I12" i="66"/>
  <c r="V11" i="66"/>
  <c r="AB11" i="66" s="1"/>
  <c r="T11" i="66"/>
  <c r="S11" i="66"/>
  <c r="S10" i="66" s="1"/>
  <c r="Q11" i="66"/>
  <c r="AA11" i="66" s="1"/>
  <c r="O11" i="66"/>
  <c r="O10" i="66" s="1"/>
  <c r="O9" i="66" s="1"/>
  <c r="O8" i="66" s="1"/>
  <c r="O7" i="66" s="1"/>
  <c r="N11" i="66"/>
  <c r="J11" i="66"/>
  <c r="J10" i="66" s="1"/>
  <c r="I11" i="66"/>
  <c r="I10" i="66" s="1"/>
  <c r="H11" i="66"/>
  <c r="G11" i="66"/>
  <c r="F11" i="66"/>
  <c r="F10" i="66" s="1"/>
  <c r="F9" i="66" s="1"/>
  <c r="F8" i="66" s="1"/>
  <c r="V10" i="66"/>
  <c r="AB10" i="66" s="1"/>
  <c r="T10" i="66"/>
  <c r="Q10" i="66"/>
  <c r="Q9" i="66" s="1"/>
  <c r="N10" i="66"/>
  <c r="H10" i="66"/>
  <c r="G10" i="66"/>
  <c r="N9" i="66"/>
  <c r="N8" i="66" s="1"/>
  <c r="N7" i="66" s="1"/>
  <c r="H9" i="66"/>
  <c r="H8" i="66" s="1"/>
  <c r="H7" i="66" s="1"/>
  <c r="K36" i="67" l="1"/>
  <c r="J67" i="67"/>
  <c r="K21" i="67"/>
  <c r="K27" i="67"/>
  <c r="K37" i="67"/>
  <c r="K54" i="67"/>
  <c r="K15" i="67"/>
  <c r="K26" i="67"/>
  <c r="J25" i="67"/>
  <c r="F41" i="67"/>
  <c r="H41" i="67" s="1"/>
  <c r="K47" i="67"/>
  <c r="H52" i="67"/>
  <c r="J46" i="67"/>
  <c r="K55" i="67"/>
  <c r="K73" i="67"/>
  <c r="K81" i="67"/>
  <c r="K90" i="67"/>
  <c r="J11" i="67"/>
  <c r="K12" i="67"/>
  <c r="K39" i="67"/>
  <c r="F46" i="67"/>
  <c r="H51" i="67"/>
  <c r="J19" i="67"/>
  <c r="K32" i="67"/>
  <c r="K43" i="67"/>
  <c r="F68" i="67"/>
  <c r="H71" i="67"/>
  <c r="K85" i="67"/>
  <c r="K87" i="67"/>
  <c r="K22" i="67"/>
  <c r="F25" i="67"/>
  <c r="H25" i="67" s="1"/>
  <c r="K34" i="67"/>
  <c r="K38" i="67"/>
  <c r="F62" i="67"/>
  <c r="K64" i="67"/>
  <c r="F80" i="67"/>
  <c r="K82" i="67"/>
  <c r="H84" i="67"/>
  <c r="F83" i="67"/>
  <c r="H83" i="67" s="1"/>
  <c r="K63" i="67"/>
  <c r="F20" i="67"/>
  <c r="K28" i="67"/>
  <c r="K31" i="67"/>
  <c r="K42" i="67"/>
  <c r="K49" i="67"/>
  <c r="K53" i="67"/>
  <c r="K72" i="67"/>
  <c r="K75" i="67"/>
  <c r="K86" i="67"/>
  <c r="J94" i="67"/>
  <c r="K13" i="67"/>
  <c r="K23" i="67"/>
  <c r="K29" i="67"/>
  <c r="K56" i="67"/>
  <c r="K69" i="67"/>
  <c r="H89" i="67"/>
  <c r="H91" i="67"/>
  <c r="K92" i="67"/>
  <c r="H95" i="67"/>
  <c r="AA28" i="66"/>
  <c r="T9" i="66"/>
  <c r="AB28" i="66"/>
  <c r="Z41" i="66"/>
  <c r="R41" i="66"/>
  <c r="R40" i="66" s="1"/>
  <c r="R39" i="66" s="1"/>
  <c r="R38" i="66" s="1"/>
  <c r="P41" i="66"/>
  <c r="P40" i="66" s="1"/>
  <c r="P39" i="66" s="1"/>
  <c r="P38" i="66" s="1"/>
  <c r="Y41" i="66"/>
  <c r="X41" i="66"/>
  <c r="L40" i="66"/>
  <c r="Y40" i="66" s="1"/>
  <c r="R14" i="66"/>
  <c r="P14" i="66"/>
  <c r="Z14" i="66"/>
  <c r="Y14" i="66"/>
  <c r="X14" i="66"/>
  <c r="Z30" i="66"/>
  <c r="R30" i="66"/>
  <c r="P30" i="66"/>
  <c r="P29" i="66" s="1"/>
  <c r="L29" i="66"/>
  <c r="Z29" i="66" s="1"/>
  <c r="Y30" i="66"/>
  <c r="X30" i="66"/>
  <c r="Z15" i="66"/>
  <c r="R15" i="66"/>
  <c r="P15" i="66"/>
  <c r="Y15" i="66"/>
  <c r="X15" i="66"/>
  <c r="J9" i="66"/>
  <c r="J8" i="66" s="1"/>
  <c r="L11" i="66"/>
  <c r="Z11" i="66" s="1"/>
  <c r="R12" i="66"/>
  <c r="P12" i="66"/>
  <c r="Z12" i="66"/>
  <c r="X12" i="66"/>
  <c r="Y12" i="66"/>
  <c r="R27" i="66"/>
  <c r="Z27" i="66"/>
  <c r="Y27" i="66"/>
  <c r="X27" i="66"/>
  <c r="P27" i="66"/>
  <c r="K38" i="66"/>
  <c r="Q8" i="66"/>
  <c r="P24" i="66"/>
  <c r="R24" i="66"/>
  <c r="Z24" i="66"/>
  <c r="Y24" i="66"/>
  <c r="X24" i="66"/>
  <c r="R18" i="66"/>
  <c r="P18" i="66"/>
  <c r="Z18" i="66"/>
  <c r="Y18" i="66"/>
  <c r="X18" i="66"/>
  <c r="K10" i="66"/>
  <c r="P26" i="66"/>
  <c r="Z26" i="66"/>
  <c r="Y26" i="66"/>
  <c r="V9" i="66"/>
  <c r="AA10" i="66"/>
  <c r="Y13" i="66"/>
  <c r="X13" i="66"/>
  <c r="P19" i="66"/>
  <c r="Y21" i="66"/>
  <c r="I20" i="66"/>
  <c r="K20" i="66" s="1"/>
  <c r="K23" i="66"/>
  <c r="L23" i="66" s="1"/>
  <c r="R26" i="66"/>
  <c r="W29" i="66"/>
  <c r="W28" i="66" s="1"/>
  <c r="W9" i="66" s="1"/>
  <c r="W8" i="66" s="1"/>
  <c r="W7" i="66" s="1"/>
  <c r="K33" i="66"/>
  <c r="L33" i="66" s="1"/>
  <c r="P69" i="66"/>
  <c r="Z69" i="66"/>
  <c r="Y69" i="66"/>
  <c r="X69" i="66"/>
  <c r="R69" i="66"/>
  <c r="R19" i="66"/>
  <c r="Z34" i="66"/>
  <c r="Z43" i="66"/>
  <c r="X43" i="66"/>
  <c r="L42" i="66"/>
  <c r="AB45" i="66"/>
  <c r="AA58" i="66"/>
  <c r="Y64" i="66"/>
  <c r="X64" i="66"/>
  <c r="R64" i="66"/>
  <c r="P64" i="66"/>
  <c r="Z64" i="66"/>
  <c r="R91" i="66"/>
  <c r="Z91" i="66"/>
  <c r="L90" i="66"/>
  <c r="Y91" i="66"/>
  <c r="X91" i="66"/>
  <c r="P91" i="66"/>
  <c r="W101" i="66"/>
  <c r="P21" i="66"/>
  <c r="R21" i="66"/>
  <c r="AA29" i="66"/>
  <c r="AA40" i="66"/>
  <c r="X68" i="66"/>
  <c r="R68" i="66"/>
  <c r="P68" i="66"/>
  <c r="Z68" i="66"/>
  <c r="Y68" i="66"/>
  <c r="Z70" i="66"/>
  <c r="Y70" i="66"/>
  <c r="Z76" i="66"/>
  <c r="X76" i="66"/>
  <c r="Y76" i="66"/>
  <c r="R76" i="66"/>
  <c r="P76" i="66"/>
  <c r="R87" i="66"/>
  <c r="R86" i="66" s="1"/>
  <c r="R85" i="66" s="1"/>
  <c r="Z87" i="66"/>
  <c r="Y87" i="66"/>
  <c r="X87" i="66"/>
  <c r="P87" i="66"/>
  <c r="P86" i="66" s="1"/>
  <c r="P85" i="66" s="1"/>
  <c r="Z129" i="66"/>
  <c r="P129" i="66"/>
  <c r="P128" i="66" s="1"/>
  <c r="P127" i="66" s="1"/>
  <c r="P126" i="66" s="1"/>
  <c r="Y129" i="66"/>
  <c r="X129" i="66"/>
  <c r="L128" i="66"/>
  <c r="Y128" i="66" s="1"/>
  <c r="R129" i="66"/>
  <c r="R128" i="66" s="1"/>
  <c r="R127" i="66" s="1"/>
  <c r="R126" i="66" s="1"/>
  <c r="Y16" i="66"/>
  <c r="X16" i="66"/>
  <c r="X17" i="66"/>
  <c r="X29" i="66"/>
  <c r="AB29" i="66"/>
  <c r="K40" i="66"/>
  <c r="J39" i="66"/>
  <c r="J38" i="66" s="1"/>
  <c r="L45" i="66"/>
  <c r="Z45" i="66" s="1"/>
  <c r="X70" i="66"/>
  <c r="R80" i="66"/>
  <c r="Z80" i="66"/>
  <c r="P80" i="66"/>
  <c r="Y80" i="66"/>
  <c r="X80" i="66"/>
  <c r="K93" i="66"/>
  <c r="Z115" i="66"/>
  <c r="L114" i="66"/>
  <c r="K11" i="66"/>
  <c r="Y17" i="66"/>
  <c r="Z25" i="66"/>
  <c r="X26" i="66"/>
  <c r="U58" i="66"/>
  <c r="U44" i="66" s="1"/>
  <c r="U37" i="66" s="1"/>
  <c r="L66" i="66"/>
  <c r="P74" i="66"/>
  <c r="Z74" i="66"/>
  <c r="Y74" i="66"/>
  <c r="X74" i="66"/>
  <c r="R74" i="66"/>
  <c r="S9" i="66"/>
  <c r="S8" i="66" s="1"/>
  <c r="V38" i="66"/>
  <c r="X61" i="66"/>
  <c r="R61" i="66"/>
  <c r="P61" i="66"/>
  <c r="Z61" i="66"/>
  <c r="Y61" i="66"/>
  <c r="X66" i="66"/>
  <c r="G9" i="66"/>
  <c r="U11" i="66"/>
  <c r="U10" i="66" s="1"/>
  <c r="U9" i="66" s="1"/>
  <c r="U8" i="66" s="1"/>
  <c r="P16" i="66"/>
  <c r="Z19" i="66"/>
  <c r="L20" i="66"/>
  <c r="Z20" i="66" s="1"/>
  <c r="Z22" i="66"/>
  <c r="Z31" i="66"/>
  <c r="K39" i="66"/>
  <c r="Z40" i="66"/>
  <c r="X42" i="66"/>
  <c r="P50" i="66"/>
  <c r="Y50" i="66"/>
  <c r="X50" i="66"/>
  <c r="L49" i="66"/>
  <c r="Y49" i="66" s="1"/>
  <c r="R50" i="66"/>
  <c r="R49" i="66" s="1"/>
  <c r="R45" i="66" s="1"/>
  <c r="Y52" i="66"/>
  <c r="X52" i="66"/>
  <c r="P52" i="66"/>
  <c r="Z52" i="66"/>
  <c r="U84" i="66"/>
  <c r="I84" i="66"/>
  <c r="Y29" i="66"/>
  <c r="AB40" i="66"/>
  <c r="R51" i="66"/>
  <c r="P51" i="66"/>
  <c r="Z51" i="66"/>
  <c r="X51" i="66"/>
  <c r="R60" i="66"/>
  <c r="P60" i="66"/>
  <c r="Z60" i="66"/>
  <c r="Y60" i="66"/>
  <c r="X60" i="66"/>
  <c r="Z73" i="66"/>
  <c r="Y73" i="66"/>
  <c r="X73" i="66"/>
  <c r="R73" i="66"/>
  <c r="P73" i="66"/>
  <c r="R96" i="66"/>
  <c r="Z96" i="66"/>
  <c r="Y96" i="66"/>
  <c r="X96" i="66"/>
  <c r="L94" i="66"/>
  <c r="P96" i="66"/>
  <c r="R104" i="66"/>
  <c r="R103" i="66" s="1"/>
  <c r="R102" i="66" s="1"/>
  <c r="L103" i="66"/>
  <c r="P104" i="66"/>
  <c r="P103" i="66" s="1"/>
  <c r="P102" i="66" s="1"/>
  <c r="P101" i="66" s="1"/>
  <c r="V101" i="66"/>
  <c r="Q101" i="66"/>
  <c r="Q105" i="66"/>
  <c r="R17" i="66"/>
  <c r="P17" i="66"/>
  <c r="X21" i="66"/>
  <c r="F37" i="66"/>
  <c r="F7" i="66" s="1"/>
  <c r="Z42" i="66"/>
  <c r="K45" i="66"/>
  <c r="X45" i="66"/>
  <c r="Q44" i="66"/>
  <c r="Y85" i="66"/>
  <c r="R92" i="66"/>
  <c r="P92" i="66"/>
  <c r="Z92" i="66"/>
  <c r="Y92" i="66"/>
  <c r="X92" i="66"/>
  <c r="U106" i="66"/>
  <c r="U105" i="66" s="1"/>
  <c r="Y19" i="66"/>
  <c r="X19" i="66"/>
  <c r="R32" i="66"/>
  <c r="Z32" i="66"/>
  <c r="X32" i="66"/>
  <c r="Y32" i="66"/>
  <c r="Q38" i="66"/>
  <c r="Y46" i="66"/>
  <c r="T45" i="66"/>
  <c r="AA46" i="66"/>
  <c r="I58" i="66"/>
  <c r="P65" i="66"/>
  <c r="Z65" i="66"/>
  <c r="Y65" i="66"/>
  <c r="X65" i="66"/>
  <c r="R65" i="66"/>
  <c r="X72" i="66"/>
  <c r="R72" i="66"/>
  <c r="P72" i="66"/>
  <c r="Z72" i="66"/>
  <c r="Y72" i="66"/>
  <c r="Z86" i="66"/>
  <c r="X86" i="66"/>
  <c r="T101" i="66"/>
  <c r="Z46" i="66"/>
  <c r="X48" i="66"/>
  <c r="X54" i="66"/>
  <c r="P55" i="66"/>
  <c r="L56" i="66"/>
  <c r="X57" i="66"/>
  <c r="K59" i="66"/>
  <c r="X63" i="66"/>
  <c r="Z85" i="66"/>
  <c r="T93" i="66"/>
  <c r="Y94" i="66"/>
  <c r="AB99" i="66"/>
  <c r="X100" i="66"/>
  <c r="L109" i="66"/>
  <c r="Z109" i="66" s="1"/>
  <c r="R110" i="66"/>
  <c r="R109" i="66" s="1"/>
  <c r="R106" i="66" s="1"/>
  <c r="R105" i="66" s="1"/>
  <c r="AA116" i="66"/>
  <c r="P117" i="66"/>
  <c r="P116" i="66" s="1"/>
  <c r="P115" i="66" s="1"/>
  <c r="P114" i="66" s="1"/>
  <c r="X131" i="66"/>
  <c r="Y156" i="66"/>
  <c r="R55" i="66"/>
  <c r="AB59" i="66"/>
  <c r="X67" i="66"/>
  <c r="X71" i="66"/>
  <c r="X75" i="66"/>
  <c r="P79" i="66"/>
  <c r="Y82" i="66"/>
  <c r="K85" i="66"/>
  <c r="L85" i="66" s="1"/>
  <c r="J88" i="66"/>
  <c r="K88" i="66" s="1"/>
  <c r="T88" i="66"/>
  <c r="AB88" i="66" s="1"/>
  <c r="X94" i="66"/>
  <c r="X97" i="66"/>
  <c r="V98" i="66"/>
  <c r="Y100" i="66"/>
  <c r="I102" i="66"/>
  <c r="G106" i="66"/>
  <c r="AB106" i="66"/>
  <c r="R117" i="66"/>
  <c r="R116" i="66" s="1"/>
  <c r="R115" i="66" s="1"/>
  <c r="R114" i="66" s="1"/>
  <c r="H119" i="66"/>
  <c r="V122" i="66"/>
  <c r="Y154" i="66"/>
  <c r="X154" i="66"/>
  <c r="L152" i="66"/>
  <c r="R154" i="66"/>
  <c r="P154" i="66"/>
  <c r="Z154" i="66"/>
  <c r="Q164" i="66"/>
  <c r="AA165" i="66"/>
  <c r="Y67" i="66"/>
  <c r="Y71" i="66"/>
  <c r="Y75" i="66"/>
  <c r="Z82" i="66"/>
  <c r="Z97" i="66"/>
  <c r="AA99" i="66"/>
  <c r="Y99" i="66"/>
  <c r="Z100" i="66"/>
  <c r="T127" i="66"/>
  <c r="AA130" i="66"/>
  <c r="AA139" i="66"/>
  <c r="T138" i="66"/>
  <c r="I156" i="66"/>
  <c r="I113" i="66" s="1"/>
  <c r="I112" i="66" s="1"/>
  <c r="I111" i="66" s="1"/>
  <c r="K157" i="66"/>
  <c r="X47" i="66"/>
  <c r="X53" i="66"/>
  <c r="K62" i="66"/>
  <c r="L62" i="66" s="1"/>
  <c r="L59" i="66" s="1"/>
  <c r="Z67" i="66"/>
  <c r="Z71" i="66"/>
  <c r="Z75" i="66"/>
  <c r="Y78" i="66"/>
  <c r="X83" i="66"/>
  <c r="L99" i="66"/>
  <c r="Z99" i="66" s="1"/>
  <c r="T105" i="66"/>
  <c r="AA106" i="66"/>
  <c r="AA109" i="66"/>
  <c r="N113" i="66"/>
  <c r="N112" i="66" s="1"/>
  <c r="N111" i="66" s="1"/>
  <c r="N267" i="66" s="1"/>
  <c r="X115" i="66"/>
  <c r="X116" i="66"/>
  <c r="Z118" i="66"/>
  <c r="X120" i="66"/>
  <c r="Y121" i="66"/>
  <c r="K123" i="66"/>
  <c r="K127" i="66"/>
  <c r="Z132" i="66"/>
  <c r="T135" i="66"/>
  <c r="AB135" i="66" s="1"/>
  <c r="AB136" i="66"/>
  <c r="AA136" i="66"/>
  <c r="K140" i="66"/>
  <c r="H139" i="66"/>
  <c r="K150" i="66"/>
  <c r="L150" i="66" s="1"/>
  <c r="R163" i="66"/>
  <c r="R162" i="66" s="1"/>
  <c r="R161" i="66" s="1"/>
  <c r="R160" i="66" s="1"/>
  <c r="Z163" i="66"/>
  <c r="Y163" i="66"/>
  <c r="X163" i="66"/>
  <c r="L162" i="66"/>
  <c r="P163" i="66"/>
  <c r="P162" i="66" s="1"/>
  <c r="P161" i="66" s="1"/>
  <c r="P160" i="66" s="1"/>
  <c r="Y47" i="66"/>
  <c r="Y53" i="66"/>
  <c r="P67" i="66"/>
  <c r="P66" i="66" s="1"/>
  <c r="I70" i="66"/>
  <c r="K70" i="66" s="1"/>
  <c r="P71" i="66"/>
  <c r="P75" i="66"/>
  <c r="AA77" i="66"/>
  <c r="Z78" i="66"/>
  <c r="P82" i="66"/>
  <c r="J84" i="66"/>
  <c r="K84" i="66" s="1"/>
  <c r="L84" i="66" s="1"/>
  <c r="K94" i="66"/>
  <c r="P95" i="66"/>
  <c r="P94" i="66" s="1"/>
  <c r="P93" i="66" s="1"/>
  <c r="Y95" i="66"/>
  <c r="P97" i="66"/>
  <c r="P100" i="66"/>
  <c r="P99" i="66" s="1"/>
  <c r="P98" i="66" s="1"/>
  <c r="U101" i="66"/>
  <c r="X109" i="66"/>
  <c r="X110" i="66"/>
  <c r="Y116" i="66"/>
  <c r="X119" i="66"/>
  <c r="Z121" i="66"/>
  <c r="K126" i="66"/>
  <c r="Z128" i="66"/>
  <c r="T150" i="66"/>
  <c r="AA151" i="66"/>
  <c r="Z47" i="66"/>
  <c r="Z53" i="66"/>
  <c r="X55" i="66"/>
  <c r="J66" i="66"/>
  <c r="K66" i="66" s="1"/>
  <c r="R67" i="66"/>
  <c r="R66" i="66" s="1"/>
  <c r="J70" i="66"/>
  <c r="J58" i="66" s="1"/>
  <c r="J44" i="66" s="1"/>
  <c r="R71" i="66"/>
  <c r="R70" i="66" s="1"/>
  <c r="K81" i="66"/>
  <c r="L81" i="66" s="1"/>
  <c r="R82" i="66"/>
  <c r="P83" i="66"/>
  <c r="Y83" i="66"/>
  <c r="R97" i="66"/>
  <c r="Y110" i="66"/>
  <c r="F113" i="66"/>
  <c r="F112" i="66" s="1"/>
  <c r="Z116" i="66"/>
  <c r="X117" i="66"/>
  <c r="Y119" i="66"/>
  <c r="X125" i="66"/>
  <c r="R125" i="66"/>
  <c r="R124" i="66" s="1"/>
  <c r="R123" i="66" s="1"/>
  <c r="R122" i="66" s="1"/>
  <c r="P125" i="66"/>
  <c r="P124" i="66" s="1"/>
  <c r="P123" i="66" s="1"/>
  <c r="P122" i="66" s="1"/>
  <c r="Y125" i="66"/>
  <c r="L124" i="66"/>
  <c r="X124" i="66" s="1"/>
  <c r="Z131" i="66"/>
  <c r="Q134" i="66"/>
  <c r="X149" i="66"/>
  <c r="R149" i="66"/>
  <c r="R148" i="66" s="1"/>
  <c r="R147" i="66" s="1"/>
  <c r="R146" i="66" s="1"/>
  <c r="P149" i="66"/>
  <c r="P148" i="66" s="1"/>
  <c r="P147" i="66" s="1"/>
  <c r="P146" i="66" s="1"/>
  <c r="L148" i="66"/>
  <c r="Z148" i="66" s="1"/>
  <c r="Z149" i="66"/>
  <c r="Y149" i="66"/>
  <c r="Y55" i="66"/>
  <c r="Y86" i="66"/>
  <c r="Z110" i="66"/>
  <c r="K115" i="66"/>
  <c r="G114" i="66"/>
  <c r="Z117" i="66"/>
  <c r="Y118" i="66"/>
  <c r="Q123" i="66"/>
  <c r="AA128" i="66"/>
  <c r="V134" i="66"/>
  <c r="K136" i="66"/>
  <c r="Y137" i="66"/>
  <c r="X137" i="66"/>
  <c r="L136" i="66"/>
  <c r="Y136" i="66" s="1"/>
  <c r="R137" i="66"/>
  <c r="R136" i="66" s="1"/>
  <c r="R135" i="66" s="1"/>
  <c r="R134" i="66" s="1"/>
  <c r="Z137" i="66"/>
  <c r="Z141" i="66"/>
  <c r="Y141" i="66"/>
  <c r="X141" i="66"/>
  <c r="L140" i="66"/>
  <c r="Z140" i="66" s="1"/>
  <c r="R141" i="66"/>
  <c r="R140" i="66" s="1"/>
  <c r="R139" i="66" s="1"/>
  <c r="R138" i="66" s="1"/>
  <c r="P141" i="66"/>
  <c r="P140" i="66" s="1"/>
  <c r="P139" i="66" s="1"/>
  <c r="P138" i="66" s="1"/>
  <c r="R145" i="66"/>
  <c r="R144" i="66" s="1"/>
  <c r="R143" i="66" s="1"/>
  <c r="R142" i="66" s="1"/>
  <c r="Y145" i="66"/>
  <c r="X145" i="66"/>
  <c r="P145" i="66"/>
  <c r="P144" i="66" s="1"/>
  <c r="P143" i="66" s="1"/>
  <c r="P142" i="66" s="1"/>
  <c r="L144" i="66"/>
  <c r="Y144" i="66" s="1"/>
  <c r="Z145" i="66"/>
  <c r="Q168" i="66"/>
  <c r="AA169" i="66"/>
  <c r="S77" i="66"/>
  <c r="S58" i="66" s="1"/>
  <c r="S44" i="66" s="1"/>
  <c r="S37" i="66" s="1"/>
  <c r="Z79" i="66"/>
  <c r="R83" i="66"/>
  <c r="Y90" i="66"/>
  <c r="T98" i="66"/>
  <c r="K99" i="66"/>
  <c r="O101" i="66"/>
  <c r="O267" i="66" s="1"/>
  <c r="Y108" i="66"/>
  <c r="Y107" i="66" s="1"/>
  <c r="L107" i="66"/>
  <c r="Z108" i="66"/>
  <c r="Y114" i="66"/>
  <c r="AA115" i="66"/>
  <c r="Y115" i="66"/>
  <c r="AA119" i="66"/>
  <c r="Z120" i="66"/>
  <c r="Y130" i="66"/>
  <c r="G131" i="66"/>
  <c r="K132" i="66"/>
  <c r="P133" i="66"/>
  <c r="P132" i="66" s="1"/>
  <c r="P131" i="66" s="1"/>
  <c r="P130" i="66" s="1"/>
  <c r="Z133" i="66"/>
  <c r="X133" i="66"/>
  <c r="G134" i="66"/>
  <c r="K134" i="66" s="1"/>
  <c r="P137" i="66"/>
  <c r="P136" i="66" s="1"/>
  <c r="P135" i="66" s="1"/>
  <c r="P134" i="66" s="1"/>
  <c r="J150" i="66"/>
  <c r="K151" i="66"/>
  <c r="Y131" i="66"/>
  <c r="V139" i="66"/>
  <c r="Z152" i="66"/>
  <c r="Z156" i="66"/>
  <c r="Y158" i="66"/>
  <c r="J161" i="66"/>
  <c r="Y162" i="66"/>
  <c r="G164" i="66"/>
  <c r="K164" i="66" s="1"/>
  <c r="L166" i="66"/>
  <c r="G169" i="66"/>
  <c r="AA174" i="66"/>
  <c r="Q173" i="66"/>
  <c r="AA173" i="66" s="1"/>
  <c r="X174" i="66"/>
  <c r="L178" i="66"/>
  <c r="Z178" i="66"/>
  <c r="AB178" i="66"/>
  <c r="V177" i="66"/>
  <c r="P183" i="66"/>
  <c r="P182" i="66" s="1"/>
  <c r="P181" i="66" s="1"/>
  <c r="P180" i="66" s="1"/>
  <c r="X183" i="66"/>
  <c r="Y183" i="66"/>
  <c r="G188" i="66"/>
  <c r="K188" i="66" s="1"/>
  <c r="K189" i="66"/>
  <c r="Q193" i="66"/>
  <c r="T200" i="66"/>
  <c r="AA201" i="66"/>
  <c r="K202" i="66"/>
  <c r="X152" i="66"/>
  <c r="Q188" i="66"/>
  <c r="AA188" i="66" s="1"/>
  <c r="AA189" i="66"/>
  <c r="L201" i="66"/>
  <c r="AA142" i="66"/>
  <c r="Z144" i="66"/>
  <c r="AA146" i="66"/>
  <c r="V151" i="66"/>
  <c r="Y153" i="66"/>
  <c r="AA158" i="66"/>
  <c r="AA166" i="66"/>
  <c r="V168" i="66"/>
  <c r="R175" i="66"/>
  <c r="R174" i="66" s="1"/>
  <c r="R173" i="66" s="1"/>
  <c r="R172" i="66" s="1"/>
  <c r="X178" i="66"/>
  <c r="G181" i="66"/>
  <c r="K182" i="66"/>
  <c r="G184" i="66"/>
  <c r="K184" i="66" s="1"/>
  <c r="L194" i="66"/>
  <c r="AA198" i="66"/>
  <c r="Y201" i="66"/>
  <c r="AA140" i="66"/>
  <c r="G142" i="66"/>
  <c r="K142" i="66" s="1"/>
  <c r="AB143" i="66"/>
  <c r="G146" i="66"/>
  <c r="K146" i="66" s="1"/>
  <c r="AB147" i="66"/>
  <c r="Z155" i="66"/>
  <c r="Y155" i="66"/>
  <c r="Y157" i="66"/>
  <c r="K158" i="66"/>
  <c r="R167" i="66"/>
  <c r="R166" i="66" s="1"/>
  <c r="R165" i="66" s="1"/>
  <c r="R164" i="66" s="1"/>
  <c r="Z167" i="66"/>
  <c r="AA168" i="66"/>
  <c r="G173" i="66"/>
  <c r="AA178" i="66"/>
  <c r="T180" i="66"/>
  <c r="T184" i="66"/>
  <c r="AA185" i="66"/>
  <c r="V185" i="66"/>
  <c r="Z186" i="66"/>
  <c r="X195" i="66"/>
  <c r="K201" i="66"/>
  <c r="AB140" i="66"/>
  <c r="Y152" i="66"/>
  <c r="R153" i="66"/>
  <c r="R152" i="66" s="1"/>
  <c r="R151" i="66" s="1"/>
  <c r="P153" i="66"/>
  <c r="P152" i="66" s="1"/>
  <c r="P151" i="66" s="1"/>
  <c r="P159" i="66"/>
  <c r="P158" i="66" s="1"/>
  <c r="P157" i="66" s="1"/>
  <c r="P156" i="66" s="1"/>
  <c r="Z159" i="66"/>
  <c r="X166" i="66"/>
  <c r="AA170" i="66"/>
  <c r="Z179" i="66"/>
  <c r="X179" i="66"/>
  <c r="P179" i="66"/>
  <c r="P178" i="66" s="1"/>
  <c r="P177" i="66" s="1"/>
  <c r="P176" i="66" s="1"/>
  <c r="Q196" i="66"/>
  <c r="K156" i="66"/>
  <c r="Q157" i="66"/>
  <c r="R159" i="66"/>
  <c r="R158" i="66" s="1"/>
  <c r="R157" i="66" s="1"/>
  <c r="R156" i="66" s="1"/>
  <c r="R179" i="66"/>
  <c r="R178" i="66" s="1"/>
  <c r="R177" i="66" s="1"/>
  <c r="R176" i="66" s="1"/>
  <c r="Y186" i="66"/>
  <c r="V188" i="66"/>
  <c r="AB189" i="66"/>
  <c r="X194" i="66"/>
  <c r="R195" i="66"/>
  <c r="R194" i="66" s="1"/>
  <c r="R193" i="66" s="1"/>
  <c r="R192" i="66" s="1"/>
  <c r="Y195" i="66"/>
  <c r="J197" i="66"/>
  <c r="J196" i="66" s="1"/>
  <c r="K196" i="66" s="1"/>
  <c r="K198" i="66"/>
  <c r="X171" i="66"/>
  <c r="L170" i="66"/>
  <c r="Z170" i="66" s="1"/>
  <c r="P171" i="66"/>
  <c r="P170" i="66" s="1"/>
  <c r="P169" i="66" s="1"/>
  <c r="P168" i="66" s="1"/>
  <c r="K177" i="66"/>
  <c r="G176" i="66"/>
  <c r="K176" i="66" s="1"/>
  <c r="T176" i="66"/>
  <c r="V180" i="66"/>
  <c r="AB181" i="66"/>
  <c r="L181" i="66"/>
  <c r="X181" i="66" s="1"/>
  <c r="AA182" i="66"/>
  <c r="Y185" i="66"/>
  <c r="K194" i="66"/>
  <c r="G193" i="66"/>
  <c r="P199" i="66"/>
  <c r="P198" i="66" s="1"/>
  <c r="P197" i="66" s="1"/>
  <c r="P196" i="66" s="1"/>
  <c r="Z199" i="66"/>
  <c r="Y199" i="66"/>
  <c r="X199" i="66"/>
  <c r="R199" i="66"/>
  <c r="R198" i="66" s="1"/>
  <c r="R197" i="66" s="1"/>
  <c r="R196" i="66" s="1"/>
  <c r="L198" i="66"/>
  <c r="X198" i="66" s="1"/>
  <c r="AA161" i="66"/>
  <c r="Z166" i="66"/>
  <c r="V165" i="66"/>
  <c r="R171" i="66"/>
  <c r="R170" i="66" s="1"/>
  <c r="R169" i="66" s="1"/>
  <c r="R168" i="66" s="1"/>
  <c r="V172" i="66"/>
  <c r="AB173" i="66"/>
  <c r="L174" i="66"/>
  <c r="Y175" i="66"/>
  <c r="Z175" i="66"/>
  <c r="Z181" i="66"/>
  <c r="L185" i="66"/>
  <c r="P195" i="66"/>
  <c r="P194" i="66" s="1"/>
  <c r="P193" i="66" s="1"/>
  <c r="P192" i="66" s="1"/>
  <c r="G204" i="66"/>
  <c r="X162" i="66"/>
  <c r="AB182" i="66"/>
  <c r="Z182" i="66"/>
  <c r="Y194" i="66"/>
  <c r="R203" i="66"/>
  <c r="R202" i="66" s="1"/>
  <c r="R201" i="66" s="1"/>
  <c r="R200" i="66" s="1"/>
  <c r="P203" i="66"/>
  <c r="P202" i="66" s="1"/>
  <c r="P201" i="66" s="1"/>
  <c r="P200" i="66" s="1"/>
  <c r="Z203" i="66"/>
  <c r="X203" i="66"/>
  <c r="Q209" i="66"/>
  <c r="X210" i="66"/>
  <c r="Y178" i="66"/>
  <c r="R187" i="66"/>
  <c r="R186" i="66" s="1"/>
  <c r="R185" i="66" s="1"/>
  <c r="R184" i="66" s="1"/>
  <c r="Y187" i="66"/>
  <c r="Z187" i="66"/>
  <c r="X190" i="66"/>
  <c r="T192" i="66"/>
  <c r="AA193" i="66"/>
  <c r="X202" i="66"/>
  <c r="Q201" i="66"/>
  <c r="P207" i="66"/>
  <c r="P206" i="66" s="1"/>
  <c r="P205" i="66" s="1"/>
  <c r="P204" i="66" s="1"/>
  <c r="Z207" i="66"/>
  <c r="R207" i="66"/>
  <c r="R206" i="66" s="1"/>
  <c r="R205" i="66" s="1"/>
  <c r="R204" i="66" s="1"/>
  <c r="X207" i="66"/>
  <c r="Y207" i="66"/>
  <c r="L206" i="66"/>
  <c r="Y202" i="66"/>
  <c r="H205" i="66"/>
  <c r="H204" i="66" s="1"/>
  <c r="K206" i="66"/>
  <c r="Q218" i="66"/>
  <c r="AA219" i="66"/>
  <c r="L219" i="66"/>
  <c r="Y220" i="66"/>
  <c r="K230" i="66"/>
  <c r="V201" i="66"/>
  <c r="Z202" i="66"/>
  <c r="Z228" i="66"/>
  <c r="V225" i="66"/>
  <c r="AB228" i="66"/>
  <c r="R211" i="66"/>
  <c r="R210" i="66" s="1"/>
  <c r="R209" i="66" s="1"/>
  <c r="P211" i="66"/>
  <c r="P210" i="66" s="1"/>
  <c r="P209" i="66" s="1"/>
  <c r="X211" i="66"/>
  <c r="L210" i="66"/>
  <c r="Z211" i="66"/>
  <c r="Y211" i="66"/>
  <c r="V197" i="66"/>
  <c r="AB198" i="66"/>
  <c r="Z198" i="66"/>
  <c r="G218" i="66"/>
  <c r="K219" i="66"/>
  <c r="X186" i="66"/>
  <c r="P191" i="66"/>
  <c r="P190" i="66" s="1"/>
  <c r="P189" i="66" s="1"/>
  <c r="P188" i="66" s="1"/>
  <c r="X191" i="66"/>
  <c r="Y210" i="66"/>
  <c r="Z212" i="66"/>
  <c r="K226" i="66"/>
  <c r="G225" i="66"/>
  <c r="AB237" i="66"/>
  <c r="V236" i="66"/>
  <c r="L190" i="66"/>
  <c r="R191" i="66"/>
  <c r="R190" i="66" s="1"/>
  <c r="R189" i="66" s="1"/>
  <c r="R188" i="66" s="1"/>
  <c r="L208" i="66"/>
  <c r="Z210" i="66"/>
  <c r="V209" i="66"/>
  <c r="P213" i="66"/>
  <c r="P212" i="66" s="1"/>
  <c r="Z213" i="66"/>
  <c r="W225" i="66"/>
  <c r="W224" i="66" s="1"/>
  <c r="W223" i="66" s="1"/>
  <c r="W222" i="66" s="1"/>
  <c r="K231" i="66"/>
  <c r="H241" i="66"/>
  <c r="K242" i="66"/>
  <c r="W209" i="66"/>
  <c r="Y206" i="66"/>
  <c r="T205" i="66"/>
  <c r="T209" i="66"/>
  <c r="V219" i="66"/>
  <c r="Z220" i="66"/>
  <c r="L226" i="66"/>
  <c r="Z227" i="66"/>
  <c r="R227" i="66"/>
  <c r="R226" i="66" s="1"/>
  <c r="R225" i="66" s="1"/>
  <c r="R224" i="66" s="1"/>
  <c r="R223" i="66" s="1"/>
  <c r="R222" i="66" s="1"/>
  <c r="P227" i="66"/>
  <c r="P226" i="66" s="1"/>
  <c r="Y227" i="66"/>
  <c r="X227" i="66"/>
  <c r="F235" i="66"/>
  <c r="F234" i="66" s="1"/>
  <c r="V247" i="66"/>
  <c r="AB248" i="66"/>
  <c r="T236" i="66"/>
  <c r="AA237" i="66"/>
  <c r="Y212" i="66"/>
  <c r="Y214" i="66"/>
  <c r="J231" i="66"/>
  <c r="J230" i="66" s="1"/>
  <c r="J223" i="66" s="1"/>
  <c r="J222" i="66" s="1"/>
  <c r="K232" i="66"/>
  <c r="V241" i="66"/>
  <c r="AB242" i="66"/>
  <c r="K251" i="66"/>
  <c r="K209" i="66"/>
  <c r="Z221" i="66"/>
  <c r="Y221" i="66"/>
  <c r="Q225" i="66"/>
  <c r="I237" i="66"/>
  <c r="I236" i="66" s="1"/>
  <c r="I235" i="66" s="1"/>
  <c r="I234" i="66" s="1"/>
  <c r="K238" i="66"/>
  <c r="R240" i="66"/>
  <c r="X240" i="66"/>
  <c r="P240" i="66"/>
  <c r="P238" i="66" s="1"/>
  <c r="P237" i="66" s="1"/>
  <c r="P236" i="66" s="1"/>
  <c r="P235" i="66" s="1"/>
  <c r="P234" i="66" s="1"/>
  <c r="P244" i="66"/>
  <c r="P243" i="66" s="1"/>
  <c r="P242" i="66" s="1"/>
  <c r="P241" i="66" s="1"/>
  <c r="L243" i="66"/>
  <c r="Y243" i="66" s="1"/>
  <c r="R244" i="66"/>
  <c r="R243" i="66" s="1"/>
  <c r="R242" i="66" s="1"/>
  <c r="R241" i="66" s="1"/>
  <c r="Z244" i="66"/>
  <c r="Y244" i="66"/>
  <c r="X244" i="66"/>
  <c r="Y239" i="66"/>
  <c r="X239" i="66"/>
  <c r="L238" i="66"/>
  <c r="R239" i="66"/>
  <c r="Z239" i="66"/>
  <c r="R255" i="66"/>
  <c r="P255" i="66"/>
  <c r="Z255" i="66"/>
  <c r="X255" i="66"/>
  <c r="Y255" i="66"/>
  <c r="X214" i="66"/>
  <c r="AA214" i="66"/>
  <c r="T217" i="66"/>
  <c r="K228" i="66"/>
  <c r="X215" i="66"/>
  <c r="AA225" i="66"/>
  <c r="P229" i="66"/>
  <c r="P228" i="66" s="1"/>
  <c r="Y229" i="66"/>
  <c r="AB253" i="66"/>
  <c r="Y258" i="66"/>
  <c r="AA258" i="66"/>
  <c r="R266" i="66"/>
  <c r="R265" i="66" s="1"/>
  <c r="R264" i="66" s="1"/>
  <c r="R263" i="66" s="1"/>
  <c r="P266" i="66"/>
  <c r="P265" i="66" s="1"/>
  <c r="P264" i="66" s="1"/>
  <c r="P263" i="66" s="1"/>
  <c r="Z266" i="66"/>
  <c r="L265" i="66"/>
  <c r="Y266" i="66"/>
  <c r="Y215" i="66"/>
  <c r="K220" i="66"/>
  <c r="X232" i="66"/>
  <c r="X249" i="66"/>
  <c r="Q248" i="66"/>
  <c r="AA249" i="66"/>
  <c r="K252" i="66"/>
  <c r="F252" i="66"/>
  <c r="F251" i="66" s="1"/>
  <c r="L251" i="66" s="1"/>
  <c r="AB258" i="66"/>
  <c r="V263" i="66"/>
  <c r="AB264" i="66"/>
  <c r="Q241" i="66"/>
  <c r="X243" i="66"/>
  <c r="X260" i="66"/>
  <c r="K264" i="66"/>
  <c r="AA232" i="66"/>
  <c r="G236" i="66"/>
  <c r="S253" i="66"/>
  <c r="S252" i="66" s="1"/>
  <c r="S251" i="66" s="1"/>
  <c r="S246" i="66" s="1"/>
  <c r="S245" i="66" s="1"/>
  <c r="S111" i="66" s="1"/>
  <c r="K256" i="66"/>
  <c r="L256" i="66"/>
  <c r="Z256" i="66" s="1"/>
  <c r="Z257" i="66"/>
  <c r="X257" i="66"/>
  <c r="R257" i="66"/>
  <c r="R256" i="66" s="1"/>
  <c r="G258" i="66"/>
  <c r="K258" i="66" s="1"/>
  <c r="K259" i="66"/>
  <c r="AA220" i="66"/>
  <c r="T231" i="66"/>
  <c r="AB231" i="66" s="1"/>
  <c r="AB232" i="66"/>
  <c r="AA243" i="66"/>
  <c r="K249" i="66"/>
  <c r="Y249" i="66"/>
  <c r="P250" i="66"/>
  <c r="P249" i="66" s="1"/>
  <c r="P248" i="66" s="1"/>
  <c r="P247" i="66" s="1"/>
  <c r="Y250" i="66"/>
  <c r="R261" i="66"/>
  <c r="P261" i="66"/>
  <c r="Z261" i="66"/>
  <c r="Y261" i="66"/>
  <c r="X261" i="66"/>
  <c r="X266" i="66"/>
  <c r="I252" i="66"/>
  <c r="I251" i="66" s="1"/>
  <c r="K253" i="66"/>
  <c r="AB256" i="66"/>
  <c r="L248" i="66"/>
  <c r="Z259" i="66"/>
  <c r="L230" i="66"/>
  <c r="X230" i="66" s="1"/>
  <c r="U235" i="66"/>
  <c r="U234" i="66" s="1"/>
  <c r="I247" i="66"/>
  <c r="I246" i="66" s="1"/>
  <c r="I245" i="66" s="1"/>
  <c r="Z253" i="66"/>
  <c r="X259" i="66"/>
  <c r="Z233" i="66"/>
  <c r="X258" i="66"/>
  <c r="P262" i="66"/>
  <c r="AA265" i="66"/>
  <c r="P254" i="66"/>
  <c r="Z254" i="66"/>
  <c r="R262" i="66"/>
  <c r="AB238" i="66"/>
  <c r="L253" i="66"/>
  <c r="R254" i="66"/>
  <c r="Y260" i="66"/>
  <c r="G263" i="66"/>
  <c r="K263" i="66" s="1"/>
  <c r="Z265" i="66"/>
  <c r="T252" i="66"/>
  <c r="AB252" i="66" s="1"/>
  <c r="N252" i="66"/>
  <c r="Y253" i="66"/>
  <c r="Z260" i="66"/>
  <c r="X265" i="66"/>
  <c r="K265" i="66"/>
  <c r="X253" i="66"/>
  <c r="X254" i="66"/>
  <c r="Y259" i="66"/>
  <c r="Z262" i="66"/>
  <c r="O71" i="65"/>
  <c r="N71" i="65"/>
  <c r="L71" i="65"/>
  <c r="H71" i="65"/>
  <c r="M71" i="65" s="1"/>
  <c r="K70" i="65"/>
  <c r="O70" i="65" s="1"/>
  <c r="J70" i="65"/>
  <c r="M70" i="65" s="1"/>
  <c r="H70" i="65"/>
  <c r="H69" i="65" s="1"/>
  <c r="G70" i="65"/>
  <c r="G69" i="65" s="1"/>
  <c r="G68" i="65" s="1"/>
  <c r="F70" i="65"/>
  <c r="F69" i="65" s="1"/>
  <c r="F68" i="65" s="1"/>
  <c r="H68" i="65" s="1"/>
  <c r="J69" i="65"/>
  <c r="J68" i="65" s="1"/>
  <c r="O67" i="65"/>
  <c r="N67" i="65"/>
  <c r="M67" i="65"/>
  <c r="L67" i="65"/>
  <c r="H67" i="65"/>
  <c r="L66" i="65"/>
  <c r="K66" i="65"/>
  <c r="K65" i="65" s="1"/>
  <c r="J66" i="65"/>
  <c r="J65" i="65" s="1"/>
  <c r="G66" i="65"/>
  <c r="G65" i="65" s="1"/>
  <c r="G64" i="65" s="1"/>
  <c r="F66" i="65"/>
  <c r="H66" i="65" s="1"/>
  <c r="F65" i="65"/>
  <c r="F64" i="65" s="1"/>
  <c r="H64" i="65" s="1"/>
  <c r="O63" i="65"/>
  <c r="N63" i="65"/>
  <c r="L63" i="65"/>
  <c r="H63" i="65"/>
  <c r="M63" i="65" s="1"/>
  <c r="K62" i="65"/>
  <c r="O62" i="65" s="1"/>
  <c r="J62" i="65"/>
  <c r="M62" i="65" s="1"/>
  <c r="H62" i="65"/>
  <c r="G62" i="65"/>
  <c r="G61" i="65" s="1"/>
  <c r="G60" i="65" s="1"/>
  <c r="F62" i="65"/>
  <c r="N62" i="65" s="1"/>
  <c r="J61" i="65"/>
  <c r="J60" i="65" s="1"/>
  <c r="O57" i="65"/>
  <c r="N57" i="65"/>
  <c r="L57" i="65"/>
  <c r="H57" i="65"/>
  <c r="M57" i="65" s="1"/>
  <c r="K56" i="65"/>
  <c r="O56" i="65" s="1"/>
  <c r="J56" i="65"/>
  <c r="M56" i="65" s="1"/>
  <c r="H56" i="65"/>
  <c r="G56" i="65"/>
  <c r="G55" i="65" s="1"/>
  <c r="G54" i="65" s="1"/>
  <c r="G53" i="65" s="1"/>
  <c r="G52" i="65" s="1"/>
  <c r="F56" i="65"/>
  <c r="F55" i="65" s="1"/>
  <c r="J55" i="65"/>
  <c r="J54" i="65" s="1"/>
  <c r="O51" i="65"/>
  <c r="N51" i="65"/>
  <c r="L51" i="65"/>
  <c r="H51" i="65"/>
  <c r="M51" i="65" s="1"/>
  <c r="K50" i="65"/>
  <c r="O50" i="65" s="1"/>
  <c r="J50" i="65"/>
  <c r="M50" i="65" s="1"/>
  <c r="H50" i="65"/>
  <c r="G50" i="65"/>
  <c r="G49" i="65" s="1"/>
  <c r="G48" i="65" s="1"/>
  <c r="F50" i="65"/>
  <c r="N50" i="65" s="1"/>
  <c r="J49" i="65"/>
  <c r="J48" i="65" s="1"/>
  <c r="O47" i="65"/>
  <c r="N47" i="65"/>
  <c r="M47" i="65"/>
  <c r="L47" i="65"/>
  <c r="H47" i="65"/>
  <c r="L46" i="65"/>
  <c r="K46" i="65"/>
  <c r="J46" i="65"/>
  <c r="O46" i="65" s="1"/>
  <c r="G46" i="65"/>
  <c r="F46" i="65"/>
  <c r="H46" i="65" s="1"/>
  <c r="O45" i="65"/>
  <c r="N45" i="65"/>
  <c r="M45" i="65"/>
  <c r="L45" i="65"/>
  <c r="H45" i="65"/>
  <c r="L44" i="65"/>
  <c r="K44" i="65"/>
  <c r="K43" i="65" s="1"/>
  <c r="J44" i="65"/>
  <c r="O44" i="65" s="1"/>
  <c r="G44" i="65"/>
  <c r="G43" i="65" s="1"/>
  <c r="G42" i="65" s="1"/>
  <c r="G41" i="65" s="1"/>
  <c r="F44" i="65"/>
  <c r="H44" i="65" s="1"/>
  <c r="F43" i="65"/>
  <c r="O40" i="65"/>
  <c r="N40" i="65"/>
  <c r="L40" i="65"/>
  <c r="H40" i="65"/>
  <c r="K39" i="65"/>
  <c r="O39" i="65" s="1"/>
  <c r="J39" i="65"/>
  <c r="J38" i="65" s="1"/>
  <c r="H39" i="65"/>
  <c r="G39" i="65"/>
  <c r="F39" i="65"/>
  <c r="K38" i="65"/>
  <c r="K37" i="65" s="1"/>
  <c r="G38" i="65"/>
  <c r="G37" i="65" s="1"/>
  <c r="G36" i="65" s="1"/>
  <c r="G35" i="65" s="1"/>
  <c r="F38" i="65"/>
  <c r="H38" i="65" s="1"/>
  <c r="F37" i="65"/>
  <c r="F36" i="65" s="1"/>
  <c r="O34" i="65"/>
  <c r="N34" i="65"/>
  <c r="L34" i="65"/>
  <c r="H34" i="65"/>
  <c r="K33" i="65"/>
  <c r="N33" i="65" s="1"/>
  <c r="J33" i="65"/>
  <c r="J32" i="65" s="1"/>
  <c r="H33" i="65"/>
  <c r="G33" i="65"/>
  <c r="F33" i="65"/>
  <c r="K32" i="65"/>
  <c r="K31" i="65" s="1"/>
  <c r="G32" i="65"/>
  <c r="G31" i="65" s="1"/>
  <c r="F32" i="65"/>
  <c r="H32" i="65" s="1"/>
  <c r="F31" i="65"/>
  <c r="O30" i="65"/>
  <c r="N30" i="65"/>
  <c r="H30" i="65"/>
  <c r="M30" i="65" s="1"/>
  <c r="M29" i="65"/>
  <c r="K29" i="65"/>
  <c r="L29" i="65" s="1"/>
  <c r="J29" i="65"/>
  <c r="H29" i="65"/>
  <c r="G29" i="65"/>
  <c r="F29" i="65"/>
  <c r="J28" i="65"/>
  <c r="G28" i="65"/>
  <c r="G27" i="65" s="1"/>
  <c r="F28" i="65"/>
  <c r="F27" i="65" s="1"/>
  <c r="O26" i="65"/>
  <c r="N26" i="65"/>
  <c r="L26" i="65"/>
  <c r="H26" i="65"/>
  <c r="M26" i="65" s="1"/>
  <c r="O25" i="65"/>
  <c r="L25" i="65"/>
  <c r="K25" i="65"/>
  <c r="N25" i="65" s="1"/>
  <c r="J25" i="65"/>
  <c r="G25" i="65"/>
  <c r="H25" i="65" s="1"/>
  <c r="F25" i="65"/>
  <c r="K24" i="65"/>
  <c r="K23" i="65" s="1"/>
  <c r="J24" i="65"/>
  <c r="J23" i="65" s="1"/>
  <c r="F24" i="65"/>
  <c r="O19" i="65"/>
  <c r="N19" i="65"/>
  <c r="M19" i="65"/>
  <c r="L19" i="65"/>
  <c r="H19" i="65"/>
  <c r="K18" i="65"/>
  <c r="K17" i="65" s="1"/>
  <c r="J18" i="65"/>
  <c r="J17" i="65" s="1"/>
  <c r="G18" i="65"/>
  <c r="F18" i="65"/>
  <c r="H18" i="65" s="1"/>
  <c r="G17" i="65"/>
  <c r="G16" i="65"/>
  <c r="O15" i="65"/>
  <c r="N15" i="65"/>
  <c r="L15" i="65"/>
  <c r="H15" i="65"/>
  <c r="M15" i="65" s="1"/>
  <c r="O14" i="65"/>
  <c r="N14" i="65"/>
  <c r="M14" i="65"/>
  <c r="L14" i="65"/>
  <c r="H14" i="65"/>
  <c r="M13" i="65"/>
  <c r="K13" i="65"/>
  <c r="L13" i="65" s="1"/>
  <c r="J13" i="65"/>
  <c r="H13" i="65"/>
  <c r="G13" i="65"/>
  <c r="F13" i="65"/>
  <c r="J12" i="65"/>
  <c r="G12" i="65"/>
  <c r="G10" i="65" s="1"/>
  <c r="G9" i="65" s="1"/>
  <c r="F12" i="65"/>
  <c r="F11" i="65" s="1"/>
  <c r="G11" i="65"/>
  <c r="H68" i="67" l="1"/>
  <c r="F67" i="67"/>
  <c r="H62" i="67"/>
  <c r="F61" i="67"/>
  <c r="J10" i="67"/>
  <c r="K11" i="67"/>
  <c r="K51" i="67"/>
  <c r="K41" i="67"/>
  <c r="J66" i="67"/>
  <c r="K25" i="67"/>
  <c r="J93" i="67"/>
  <c r="K94" i="67"/>
  <c r="K89" i="67"/>
  <c r="H46" i="67"/>
  <c r="F45" i="67"/>
  <c r="K46" i="67"/>
  <c r="J45" i="67"/>
  <c r="K91" i="67"/>
  <c r="H80" i="67"/>
  <c r="F79" i="67"/>
  <c r="F78" i="67" s="1"/>
  <c r="K52" i="67"/>
  <c r="H94" i="67"/>
  <c r="H20" i="67"/>
  <c r="F19" i="67"/>
  <c r="K95" i="67"/>
  <c r="K71" i="67"/>
  <c r="J18" i="67"/>
  <c r="P77" i="66"/>
  <c r="Z84" i="66"/>
  <c r="X84" i="66"/>
  <c r="R150" i="66"/>
  <c r="P150" i="66"/>
  <c r="X150" i="66"/>
  <c r="Y59" i="66"/>
  <c r="Z59" i="66"/>
  <c r="X59" i="66"/>
  <c r="K58" i="66"/>
  <c r="P251" i="66"/>
  <c r="R251" i="66"/>
  <c r="Q208" i="66"/>
  <c r="R253" i="66"/>
  <c r="R252" i="66" s="1"/>
  <c r="P260" i="66"/>
  <c r="P259" i="66" s="1"/>
  <c r="P258" i="66" s="1"/>
  <c r="Q247" i="66"/>
  <c r="X248" i="66"/>
  <c r="AA248" i="66"/>
  <c r="Q235" i="66"/>
  <c r="G246" i="66"/>
  <c r="Z230" i="66"/>
  <c r="AB236" i="66"/>
  <c r="V235" i="66"/>
  <c r="L218" i="66"/>
  <c r="X218" i="66" s="1"/>
  <c r="Y219" i="66"/>
  <c r="Q200" i="66"/>
  <c r="X201" i="66"/>
  <c r="AB172" i="66"/>
  <c r="AA157" i="66"/>
  <c r="Q156" i="66"/>
  <c r="X157" i="66"/>
  <c r="L193" i="66"/>
  <c r="Z194" i="66"/>
  <c r="V150" i="66"/>
  <c r="AB151" i="66"/>
  <c r="K169" i="66"/>
  <c r="G168" i="66"/>
  <c r="K168" i="66" s="1"/>
  <c r="K131" i="66"/>
  <c r="G130" i="66"/>
  <c r="K130" i="66" s="1"/>
  <c r="AA98" i="66"/>
  <c r="Y98" i="66"/>
  <c r="X140" i="66"/>
  <c r="K106" i="66"/>
  <c r="G105" i="66"/>
  <c r="X85" i="66"/>
  <c r="Y56" i="66"/>
  <c r="X56" i="66"/>
  <c r="Y45" i="66"/>
  <c r="T44" i="66"/>
  <c r="AA45" i="66"/>
  <c r="L93" i="66"/>
  <c r="Z94" i="66"/>
  <c r="V37" i="66"/>
  <c r="AB38" i="66"/>
  <c r="Z66" i="66"/>
  <c r="Y66" i="66"/>
  <c r="J37" i="66"/>
  <c r="R90" i="66"/>
  <c r="R89" i="66" s="1"/>
  <c r="R88" i="66" s="1"/>
  <c r="Z23" i="66"/>
  <c r="X23" i="66"/>
  <c r="Y23" i="66"/>
  <c r="R23" i="66"/>
  <c r="R20" i="66" s="1"/>
  <c r="P23" i="66"/>
  <c r="T204" i="66"/>
  <c r="AA205" i="66"/>
  <c r="R260" i="66"/>
  <c r="R259" i="66" s="1"/>
  <c r="R258" i="66" s="1"/>
  <c r="AB263" i="66"/>
  <c r="AB241" i="66"/>
  <c r="AA236" i="66"/>
  <c r="T235" i="66"/>
  <c r="Z226" i="66"/>
  <c r="L225" i="66"/>
  <c r="Y226" i="66"/>
  <c r="X226" i="66"/>
  <c r="AB225" i="66"/>
  <c r="V224" i="66"/>
  <c r="L205" i="66"/>
  <c r="Y205" i="66" s="1"/>
  <c r="X206" i="66"/>
  <c r="X170" i="66"/>
  <c r="Q192" i="66"/>
  <c r="X193" i="66"/>
  <c r="L165" i="66"/>
  <c r="Z165" i="66" s="1"/>
  <c r="Y166" i="66"/>
  <c r="F111" i="66"/>
  <c r="F267" i="66" s="1"/>
  <c r="P70" i="66"/>
  <c r="AA105" i="66"/>
  <c r="AA127" i="66"/>
  <c r="T126" i="66"/>
  <c r="I101" i="66"/>
  <c r="K102" i="66"/>
  <c r="Z49" i="66"/>
  <c r="AB105" i="66"/>
  <c r="P49" i="66"/>
  <c r="P45" i="66" s="1"/>
  <c r="Z56" i="66"/>
  <c r="P11" i="66"/>
  <c r="P10" i="66" s="1"/>
  <c r="P253" i="66"/>
  <c r="P252" i="66" s="1"/>
  <c r="K236" i="66"/>
  <c r="G235" i="66"/>
  <c r="F246" i="66"/>
  <c r="F245" i="66" s="1"/>
  <c r="L252" i="66"/>
  <c r="T230" i="66"/>
  <c r="Y231" i="66"/>
  <c r="AA231" i="66"/>
  <c r="Y265" i="66"/>
  <c r="L264" i="66"/>
  <c r="X251" i="66"/>
  <c r="Z209" i="66"/>
  <c r="V208" i="66"/>
  <c r="AB209" i="66"/>
  <c r="K225" i="66"/>
  <c r="G224" i="66"/>
  <c r="X219" i="66"/>
  <c r="L184" i="66"/>
  <c r="X185" i="66"/>
  <c r="V164" i="66"/>
  <c r="L177" i="66"/>
  <c r="Z177" i="66" s="1"/>
  <c r="AB93" i="66"/>
  <c r="AA93" i="66"/>
  <c r="Y93" i="66"/>
  <c r="X40" i="66"/>
  <c r="P90" i="66"/>
  <c r="P89" i="66" s="1"/>
  <c r="P88" i="66" s="1"/>
  <c r="R11" i="66"/>
  <c r="R10" i="66" s="1"/>
  <c r="AA217" i="66"/>
  <c r="T216" i="66"/>
  <c r="L247" i="66"/>
  <c r="Y248" i="66"/>
  <c r="AA252" i="66"/>
  <c r="T251" i="66"/>
  <c r="Y256" i="66"/>
  <c r="X256" i="66"/>
  <c r="R238" i="66"/>
  <c r="R237" i="66" s="1"/>
  <c r="R236" i="66" s="1"/>
  <c r="R235" i="66" s="1"/>
  <c r="R234" i="66" s="1"/>
  <c r="Z219" i="66"/>
  <c r="V218" i="66"/>
  <c r="AB219" i="66"/>
  <c r="K218" i="66"/>
  <c r="G217" i="66"/>
  <c r="L209" i="66"/>
  <c r="X209" i="66" s="1"/>
  <c r="Q217" i="66"/>
  <c r="AA218" i="66"/>
  <c r="L180" i="66"/>
  <c r="V184" i="66"/>
  <c r="Z184" i="66" s="1"/>
  <c r="Z185" i="66"/>
  <c r="K173" i="66"/>
  <c r="G172" i="66"/>
  <c r="K172" i="66" s="1"/>
  <c r="Z107" i="66"/>
  <c r="L106" i="66"/>
  <c r="R81" i="66"/>
  <c r="R77" i="66" s="1"/>
  <c r="Z81" i="66"/>
  <c r="Y81" i="66"/>
  <c r="X81" i="66"/>
  <c r="P81" i="66"/>
  <c r="AA150" i="66"/>
  <c r="Y150" i="66"/>
  <c r="AA135" i="66"/>
  <c r="Y135" i="66"/>
  <c r="T134" i="66"/>
  <c r="AB134" i="66" s="1"/>
  <c r="X99" i="66"/>
  <c r="L98" i="66"/>
  <c r="Y109" i="66"/>
  <c r="L151" i="66"/>
  <c r="Z151" i="66" s="1"/>
  <c r="Z98" i="66"/>
  <c r="AB98" i="66"/>
  <c r="X20" i="66"/>
  <c r="L10" i="66"/>
  <c r="Y11" i="66"/>
  <c r="X11" i="66"/>
  <c r="L28" i="66"/>
  <c r="Z238" i="66"/>
  <c r="Y238" i="66"/>
  <c r="X238" i="66"/>
  <c r="L237" i="66"/>
  <c r="Z248" i="66"/>
  <c r="Y209" i="66"/>
  <c r="AA209" i="66"/>
  <c r="T208" i="66"/>
  <c r="K241" i="66"/>
  <c r="H235" i="66"/>
  <c r="H234" i="66" s="1"/>
  <c r="P208" i="66"/>
  <c r="P113" i="66" s="1"/>
  <c r="P112" i="66" s="1"/>
  <c r="P111" i="66" s="1"/>
  <c r="R208" i="66"/>
  <c r="Z201" i="66"/>
  <c r="V200" i="66"/>
  <c r="AA192" i="66"/>
  <c r="K161" i="66"/>
  <c r="J160" i="66"/>
  <c r="AB139" i="66"/>
  <c r="Z139" i="66"/>
  <c r="V138" i="66"/>
  <c r="K114" i="66"/>
  <c r="AA138" i="66"/>
  <c r="K119" i="66"/>
  <c r="H118" i="66"/>
  <c r="Q37" i="66"/>
  <c r="L102" i="66"/>
  <c r="R94" i="66"/>
  <c r="R93" i="66" s="1"/>
  <c r="R84" i="66" s="1"/>
  <c r="L127" i="66"/>
  <c r="X128" i="66"/>
  <c r="P84" i="66"/>
  <c r="J7" i="66"/>
  <c r="L39" i="66"/>
  <c r="L169" i="66"/>
  <c r="Y170" i="66"/>
  <c r="Y184" i="66"/>
  <c r="AA184" i="66"/>
  <c r="Q172" i="66"/>
  <c r="L139" i="66"/>
  <c r="Y140" i="66"/>
  <c r="L135" i="66"/>
  <c r="X136" i="66"/>
  <c r="Z136" i="66"/>
  <c r="AA164" i="66"/>
  <c r="R113" i="66"/>
  <c r="R112" i="66" s="1"/>
  <c r="R101" i="66"/>
  <c r="S7" i="66"/>
  <c r="S267" i="66" s="1"/>
  <c r="L89" i="66"/>
  <c r="Z90" i="66"/>
  <c r="X90" i="66"/>
  <c r="I44" i="66"/>
  <c r="Z33" i="66"/>
  <c r="R33" i="66"/>
  <c r="P33" i="66"/>
  <c r="Y33" i="66"/>
  <c r="X33" i="66"/>
  <c r="P28" i="66"/>
  <c r="AA9" i="66"/>
  <c r="T8" i="66"/>
  <c r="AA241" i="66"/>
  <c r="Z247" i="66"/>
  <c r="V246" i="66"/>
  <c r="AB247" i="66"/>
  <c r="L189" i="66"/>
  <c r="Z190" i="66"/>
  <c r="Y190" i="66"/>
  <c r="K204" i="66"/>
  <c r="Z174" i="66"/>
  <c r="L173" i="66"/>
  <c r="Y174" i="66"/>
  <c r="L197" i="66"/>
  <c r="AB180" i="66"/>
  <c r="Z180" i="66"/>
  <c r="Y181" i="66"/>
  <c r="Y198" i="66"/>
  <c r="K181" i="66"/>
  <c r="G180" i="66"/>
  <c r="K180" i="66" s="1"/>
  <c r="L200" i="66"/>
  <c r="Y200" i="66" s="1"/>
  <c r="X144" i="66"/>
  <c r="L143" i="66"/>
  <c r="Y148" i="66"/>
  <c r="X148" i="66"/>
  <c r="L147" i="66"/>
  <c r="K139" i="66"/>
  <c r="H138" i="66"/>
  <c r="K138" i="66" s="1"/>
  <c r="R62" i="66"/>
  <c r="R59" i="66" s="1"/>
  <c r="R58" i="66" s="1"/>
  <c r="R44" i="66" s="1"/>
  <c r="R37" i="66" s="1"/>
  <c r="P62" i="66"/>
  <c r="P59" i="66" s="1"/>
  <c r="P58" i="66" s="1"/>
  <c r="Z62" i="66"/>
  <c r="Y62" i="66"/>
  <c r="X62" i="66"/>
  <c r="AA88" i="66"/>
  <c r="AA101" i="66"/>
  <c r="X49" i="66"/>
  <c r="U7" i="66"/>
  <c r="Y20" i="66"/>
  <c r="Y42" i="66"/>
  <c r="AA38" i="66"/>
  <c r="R29" i="66"/>
  <c r="R28" i="66" s="1"/>
  <c r="P246" i="66"/>
  <c r="P245" i="66" s="1"/>
  <c r="P225" i="66"/>
  <c r="P224" i="66" s="1"/>
  <c r="P223" i="66" s="1"/>
  <c r="P222" i="66" s="1"/>
  <c r="L242" i="66"/>
  <c r="Z243" i="66"/>
  <c r="K237" i="66"/>
  <c r="Z251" i="66"/>
  <c r="X225" i="66"/>
  <c r="Q224" i="66"/>
  <c r="K247" i="66"/>
  <c r="V196" i="66"/>
  <c r="AB197" i="66"/>
  <c r="Z206" i="66"/>
  <c r="K205" i="66"/>
  <c r="K193" i="66"/>
  <c r="G192" i="66"/>
  <c r="K192" i="66" s="1"/>
  <c r="AA176" i="66"/>
  <c r="AB188" i="66"/>
  <c r="AA196" i="66"/>
  <c r="AA180" i="66"/>
  <c r="Y180" i="66"/>
  <c r="K197" i="66"/>
  <c r="AA200" i="66"/>
  <c r="V176" i="66"/>
  <c r="AB177" i="66"/>
  <c r="Q122" i="66"/>
  <c r="AA123" i="66"/>
  <c r="L123" i="66"/>
  <c r="Z124" i="66"/>
  <c r="Y124" i="66"/>
  <c r="Z162" i="66"/>
  <c r="L161" i="66"/>
  <c r="U150" i="66"/>
  <c r="T84" i="66"/>
  <c r="AB101" i="66"/>
  <c r="G8" i="66"/>
  <c r="Z114" i="66"/>
  <c r="X114" i="66"/>
  <c r="L77" i="66"/>
  <c r="P20" i="66"/>
  <c r="V8" i="66"/>
  <c r="AB9" i="66"/>
  <c r="I9" i="66"/>
  <c r="I8" i="66" s="1"/>
  <c r="O23" i="65"/>
  <c r="K64" i="65"/>
  <c r="O65" i="65"/>
  <c r="N65" i="65"/>
  <c r="N31" i="65"/>
  <c r="K16" i="65"/>
  <c r="O17" i="65"/>
  <c r="J53" i="65"/>
  <c r="H11" i="65"/>
  <c r="F10" i="65"/>
  <c r="H55" i="65"/>
  <c r="F54" i="65"/>
  <c r="G72" i="65"/>
  <c r="M25" i="65"/>
  <c r="H27" i="65"/>
  <c r="O38" i="65"/>
  <c r="J37" i="65"/>
  <c r="L38" i="65"/>
  <c r="M38" i="65"/>
  <c r="G59" i="65"/>
  <c r="G58" i="65" s="1"/>
  <c r="N43" i="65"/>
  <c r="H24" i="65"/>
  <c r="J31" i="65"/>
  <c r="O31" i="65" s="1"/>
  <c r="O32" i="65"/>
  <c r="L32" i="65"/>
  <c r="M32" i="65"/>
  <c r="F35" i="65"/>
  <c r="H35" i="65" s="1"/>
  <c r="H36" i="65"/>
  <c r="L17" i="65"/>
  <c r="J16" i="65"/>
  <c r="L23" i="65"/>
  <c r="H31" i="65"/>
  <c r="K36" i="65"/>
  <c r="N37" i="65"/>
  <c r="O37" i="65"/>
  <c r="M65" i="65"/>
  <c r="L65" i="65"/>
  <c r="J64" i="65"/>
  <c r="M68" i="65"/>
  <c r="J11" i="65"/>
  <c r="H12" i="65"/>
  <c r="N13" i="65"/>
  <c r="F17" i="65"/>
  <c r="N17" i="65" s="1"/>
  <c r="L18" i="65"/>
  <c r="F23" i="65"/>
  <c r="L24" i="65"/>
  <c r="J27" i="65"/>
  <c r="H28" i="65"/>
  <c r="N29" i="65"/>
  <c r="M34" i="65"/>
  <c r="M40" i="65"/>
  <c r="M44" i="65"/>
  <c r="M46" i="65"/>
  <c r="K49" i="65"/>
  <c r="L49" i="65" s="1"/>
  <c r="K55" i="65"/>
  <c r="K61" i="65"/>
  <c r="M66" i="65"/>
  <c r="K69" i="65"/>
  <c r="O13" i="65"/>
  <c r="M18" i="65"/>
  <c r="M24" i="65"/>
  <c r="O29" i="65"/>
  <c r="N32" i="65"/>
  <c r="L33" i="65"/>
  <c r="H37" i="65"/>
  <c r="N38" i="65"/>
  <c r="L39" i="65"/>
  <c r="H43" i="65"/>
  <c r="N44" i="65"/>
  <c r="N46" i="65"/>
  <c r="L55" i="65"/>
  <c r="L61" i="65"/>
  <c r="H65" i="65"/>
  <c r="N66" i="65"/>
  <c r="N24" i="65"/>
  <c r="M39" i="65"/>
  <c r="O66" i="65"/>
  <c r="M69" i="65"/>
  <c r="K12" i="65"/>
  <c r="O18" i="65"/>
  <c r="G24" i="65"/>
  <c r="G23" i="65" s="1"/>
  <c r="G22" i="65" s="1"/>
  <c r="G21" i="65" s="1"/>
  <c r="G20" i="65" s="1"/>
  <c r="O24" i="65"/>
  <c r="K28" i="65"/>
  <c r="N39" i="65"/>
  <c r="J43" i="65"/>
  <c r="F49" i="65"/>
  <c r="L50" i="65"/>
  <c r="L56" i="65"/>
  <c r="F61" i="65"/>
  <c r="L62" i="65"/>
  <c r="L70" i="65"/>
  <c r="N18" i="65"/>
  <c r="M33" i="65"/>
  <c r="O33" i="65"/>
  <c r="N56" i="65"/>
  <c r="N70" i="65"/>
  <c r="H45" i="67" l="1"/>
  <c r="H61" i="67"/>
  <c r="F60" i="67"/>
  <c r="H19" i="67"/>
  <c r="F18" i="67"/>
  <c r="H78" i="67"/>
  <c r="F77" i="67"/>
  <c r="H77" i="67" s="1"/>
  <c r="K62" i="67"/>
  <c r="K20" i="67"/>
  <c r="H79" i="67"/>
  <c r="K80" i="67"/>
  <c r="H67" i="67"/>
  <c r="F66" i="67"/>
  <c r="J65" i="67"/>
  <c r="K68" i="67"/>
  <c r="J9" i="67"/>
  <c r="K10" i="67"/>
  <c r="H93" i="67"/>
  <c r="K45" i="67"/>
  <c r="J84" i="67"/>
  <c r="K235" i="66"/>
  <c r="G234" i="66"/>
  <c r="K234" i="66" s="1"/>
  <c r="X77" i="66"/>
  <c r="Y77" i="66"/>
  <c r="Z77" i="66"/>
  <c r="AB196" i="66"/>
  <c r="L196" i="66"/>
  <c r="X197" i="66"/>
  <c r="Y197" i="66"/>
  <c r="AA8" i="66"/>
  <c r="L134" i="66"/>
  <c r="X135" i="66"/>
  <c r="Z135" i="66"/>
  <c r="Y208" i="66"/>
  <c r="AA208" i="66"/>
  <c r="W208" i="66"/>
  <c r="W113" i="66" s="1"/>
  <c r="W112" i="66" s="1"/>
  <c r="X98" i="66"/>
  <c r="Q7" i="66"/>
  <c r="K224" i="66"/>
  <c r="G223" i="66"/>
  <c r="L160" i="66"/>
  <c r="Z161" i="66"/>
  <c r="X161" i="66"/>
  <c r="Y161" i="66"/>
  <c r="AB176" i="66"/>
  <c r="Z218" i="66"/>
  <c r="V217" i="66"/>
  <c r="AB218" i="66"/>
  <c r="AA84" i="66"/>
  <c r="Y84" i="66"/>
  <c r="AB84" i="66"/>
  <c r="L122" i="66"/>
  <c r="Y123" i="66"/>
  <c r="Z123" i="66"/>
  <c r="L241" i="66"/>
  <c r="Y242" i="66"/>
  <c r="Z242" i="66"/>
  <c r="X242" i="66"/>
  <c r="Z147" i="66"/>
  <c r="L146" i="66"/>
  <c r="X147" i="66"/>
  <c r="Y147" i="66"/>
  <c r="Y189" i="66"/>
  <c r="L188" i="66"/>
  <c r="Z189" i="66"/>
  <c r="X189" i="66"/>
  <c r="I37" i="66"/>
  <c r="K37" i="66" s="1"/>
  <c r="K44" i="66"/>
  <c r="G113" i="66"/>
  <c r="Z200" i="66"/>
  <c r="Q216" i="66"/>
  <c r="X192" i="66"/>
  <c r="Z93" i="66"/>
  <c r="X93" i="66"/>
  <c r="L192" i="66"/>
  <c r="Y193" i="66"/>
  <c r="Z193" i="66"/>
  <c r="X200" i="66"/>
  <c r="K246" i="66"/>
  <c r="G245" i="66"/>
  <c r="K245" i="66" s="1"/>
  <c r="X208" i="66"/>
  <c r="U208" i="66"/>
  <c r="AB150" i="66"/>
  <c r="Z150" i="66"/>
  <c r="U113" i="66"/>
  <c r="U112" i="66" s="1"/>
  <c r="U111" i="66" s="1"/>
  <c r="U267" i="66" s="1"/>
  <c r="X123" i="66"/>
  <c r="X224" i="66"/>
  <c r="AA224" i="66"/>
  <c r="Q223" i="66"/>
  <c r="Z138" i="66"/>
  <c r="AB138" i="66"/>
  <c r="V113" i="66"/>
  <c r="Z28" i="66"/>
  <c r="Y28" i="66"/>
  <c r="X28" i="66"/>
  <c r="L246" i="66"/>
  <c r="Y247" i="66"/>
  <c r="P9" i="66"/>
  <c r="P8" i="66" s="1"/>
  <c r="Q234" i="66"/>
  <c r="L168" i="66"/>
  <c r="Y169" i="66"/>
  <c r="Z169" i="66"/>
  <c r="X169" i="66"/>
  <c r="L126" i="66"/>
  <c r="Z127" i="66"/>
  <c r="X127" i="66"/>
  <c r="K118" i="66"/>
  <c r="H113" i="66"/>
  <c r="H112" i="66" s="1"/>
  <c r="H111" i="66" s="1"/>
  <c r="H267" i="66" s="1"/>
  <c r="Y134" i="66"/>
  <c r="AA134" i="66"/>
  <c r="Z164" i="66"/>
  <c r="Z208" i="66"/>
  <c r="AB208" i="66"/>
  <c r="Y230" i="66"/>
  <c r="AA230" i="66"/>
  <c r="T223" i="66"/>
  <c r="AB230" i="66"/>
  <c r="Y127" i="66"/>
  <c r="L224" i="66"/>
  <c r="Y225" i="66"/>
  <c r="L217" i="66"/>
  <c r="Y218" i="66"/>
  <c r="R246" i="66"/>
  <c r="R245" i="66" s="1"/>
  <c r="R111" i="66" s="1"/>
  <c r="AB246" i="66"/>
  <c r="Z246" i="66"/>
  <c r="V245" i="66"/>
  <c r="L138" i="66"/>
  <c r="Y139" i="66"/>
  <c r="X139" i="66"/>
  <c r="L236" i="66"/>
  <c r="X237" i="66"/>
  <c r="Z237" i="66"/>
  <c r="Y237" i="66"/>
  <c r="K217" i="66"/>
  <c r="G216" i="66"/>
  <c r="K216" i="66" s="1"/>
  <c r="AA216" i="66"/>
  <c r="Z252" i="66"/>
  <c r="X252" i="66"/>
  <c r="AA126" i="66"/>
  <c r="Y126" i="66"/>
  <c r="T113" i="66"/>
  <c r="AA44" i="66"/>
  <c r="T37" i="66"/>
  <c r="T7" i="66" s="1"/>
  <c r="AB44" i="66"/>
  <c r="K105" i="66"/>
  <c r="G101" i="66"/>
  <c r="K101" i="66" s="1"/>
  <c r="X156" i="66"/>
  <c r="AA156" i="66"/>
  <c r="L172" i="66"/>
  <c r="X172" i="66" s="1"/>
  <c r="Z173" i="66"/>
  <c r="Y173" i="66"/>
  <c r="K8" i="66"/>
  <c r="G7" i="66"/>
  <c r="X173" i="66"/>
  <c r="K160" i="66"/>
  <c r="J113" i="66"/>
  <c r="J112" i="66" s="1"/>
  <c r="J111" i="66" s="1"/>
  <c r="J267" i="66" s="1"/>
  <c r="AA251" i="66"/>
  <c r="Y251" i="66"/>
  <c r="W251" i="66"/>
  <c r="W246" i="66" s="1"/>
  <c r="W245" i="66" s="1"/>
  <c r="U251" i="66"/>
  <c r="U246" i="66" s="1"/>
  <c r="U245" i="66" s="1"/>
  <c r="T246" i="66"/>
  <c r="AB251" i="66"/>
  <c r="P44" i="66"/>
  <c r="P37" i="66" s="1"/>
  <c r="Z205" i="66"/>
  <c r="L204" i="66"/>
  <c r="Y204" i="66" s="1"/>
  <c r="X205" i="66"/>
  <c r="X247" i="66"/>
  <c r="Q246" i="66"/>
  <c r="AA247" i="66"/>
  <c r="L58" i="66"/>
  <c r="X122" i="66"/>
  <c r="AA122" i="66"/>
  <c r="Q113" i="66"/>
  <c r="V7" i="66"/>
  <c r="AB8" i="66"/>
  <c r="L142" i="66"/>
  <c r="Z143" i="66"/>
  <c r="Y143" i="66"/>
  <c r="X143" i="66"/>
  <c r="Z89" i="66"/>
  <c r="L88" i="66"/>
  <c r="Y89" i="66"/>
  <c r="X89" i="66"/>
  <c r="L101" i="66"/>
  <c r="L9" i="66"/>
  <c r="Z10" i="66"/>
  <c r="Y10" i="66"/>
  <c r="X10" i="66"/>
  <c r="X151" i="66"/>
  <c r="Y151" i="66"/>
  <c r="K9" i="66"/>
  <c r="Z197" i="66"/>
  <c r="AA172" i="66"/>
  <c r="L38" i="66"/>
  <c r="X39" i="66"/>
  <c r="Y39" i="66"/>
  <c r="Z39" i="66"/>
  <c r="L105" i="66"/>
  <c r="X106" i="66"/>
  <c r="Z106" i="66"/>
  <c r="Y106" i="66"/>
  <c r="X180" i="66"/>
  <c r="Y252" i="66"/>
  <c r="R9" i="66"/>
  <c r="R8" i="66" s="1"/>
  <c r="R7" i="66" s="1"/>
  <c r="X184" i="66"/>
  <c r="L263" i="66"/>
  <c r="X264" i="66"/>
  <c r="Y264" i="66"/>
  <c r="Z264" i="66"/>
  <c r="Z225" i="66"/>
  <c r="AA235" i="66"/>
  <c r="T234" i="66"/>
  <c r="AB235" i="66"/>
  <c r="V234" i="66"/>
  <c r="I7" i="66"/>
  <c r="I267" i="66" s="1"/>
  <c r="L176" i="66"/>
  <c r="X177" i="66"/>
  <c r="Y177" i="66"/>
  <c r="L164" i="66"/>
  <c r="X165" i="66"/>
  <c r="Y165" i="66"/>
  <c r="Z224" i="66"/>
  <c r="AB224" i="66"/>
  <c r="V223" i="66"/>
  <c r="AA204" i="66"/>
  <c r="AB37" i="66"/>
  <c r="J52" i="65"/>
  <c r="M64" i="65"/>
  <c r="L64" i="65"/>
  <c r="H54" i="65"/>
  <c r="F53" i="65"/>
  <c r="H61" i="65"/>
  <c r="F60" i="65"/>
  <c r="N28" i="65"/>
  <c r="O28" i="65"/>
  <c r="K27" i="65"/>
  <c r="K68" i="65"/>
  <c r="O69" i="65"/>
  <c r="N69" i="65"/>
  <c r="F22" i="65"/>
  <c r="H23" i="65"/>
  <c r="J22" i="65"/>
  <c r="J59" i="65"/>
  <c r="F16" i="65"/>
  <c r="H16" i="65" s="1"/>
  <c r="H17" i="65"/>
  <c r="L28" i="65"/>
  <c r="M37" i="65"/>
  <c r="L37" i="65"/>
  <c r="J36" i="65"/>
  <c r="H10" i="65"/>
  <c r="F9" i="65"/>
  <c r="N16" i="65"/>
  <c r="O16" i="65"/>
  <c r="H49" i="65"/>
  <c r="F48" i="65"/>
  <c r="N12" i="65"/>
  <c r="K11" i="65"/>
  <c r="O12" i="65"/>
  <c r="L69" i="65"/>
  <c r="M12" i="65"/>
  <c r="L16" i="65"/>
  <c r="K48" i="65"/>
  <c r="O49" i="65"/>
  <c r="N49" i="65"/>
  <c r="K60" i="65"/>
  <c r="O61" i="65"/>
  <c r="N61" i="65"/>
  <c r="O64" i="65"/>
  <c r="N64" i="65"/>
  <c r="M43" i="65"/>
  <c r="L43" i="65"/>
  <c r="J42" i="65"/>
  <c r="M55" i="65"/>
  <c r="K54" i="65"/>
  <c r="O55" i="65"/>
  <c r="N55" i="65"/>
  <c r="M28" i="65"/>
  <c r="J10" i="65"/>
  <c r="M11" i="65"/>
  <c r="L11" i="65"/>
  <c r="O43" i="65"/>
  <c r="N23" i="65"/>
  <c r="M31" i="65"/>
  <c r="L31" i="65"/>
  <c r="M27" i="65"/>
  <c r="L27" i="65"/>
  <c r="O36" i="65"/>
  <c r="N36" i="65"/>
  <c r="K35" i="65"/>
  <c r="L12" i="65"/>
  <c r="K19" i="67" l="1"/>
  <c r="H60" i="67"/>
  <c r="F59" i="67"/>
  <c r="K61" i="67"/>
  <c r="K67" i="67"/>
  <c r="K65" i="67"/>
  <c r="K77" i="67"/>
  <c r="J83" i="67"/>
  <c r="K84" i="67"/>
  <c r="F9" i="67"/>
  <c r="H18" i="67"/>
  <c r="K79" i="67"/>
  <c r="K93" i="67"/>
  <c r="H66" i="67"/>
  <c r="F65" i="67"/>
  <c r="H65" i="67" s="1"/>
  <c r="K78" i="67"/>
  <c r="AA7" i="66"/>
  <c r="AB234" i="66"/>
  <c r="L216" i="66"/>
  <c r="Y217" i="66"/>
  <c r="L245" i="66"/>
  <c r="Z245" i="66" s="1"/>
  <c r="AA234" i="66"/>
  <c r="Y263" i="66"/>
  <c r="X263" i="66"/>
  <c r="Z263" i="66"/>
  <c r="Z88" i="66"/>
  <c r="X88" i="66"/>
  <c r="Y88" i="66"/>
  <c r="Q245" i="66"/>
  <c r="X246" i="66"/>
  <c r="T245" i="66"/>
  <c r="Y246" i="66"/>
  <c r="AA246" i="66"/>
  <c r="K7" i="66"/>
  <c r="L7" i="66" s="1"/>
  <c r="Q222" i="66"/>
  <c r="Z192" i="66"/>
  <c r="Y192" i="66"/>
  <c r="G112" i="66"/>
  <c r="K113" i="66"/>
  <c r="X134" i="66"/>
  <c r="Z134" i="66"/>
  <c r="T222" i="66"/>
  <c r="AA223" i="66"/>
  <c r="Z58" i="66"/>
  <c r="X58" i="66"/>
  <c r="Y58" i="66"/>
  <c r="L44" i="66"/>
  <c r="Y196" i="66"/>
  <c r="X196" i="66"/>
  <c r="Y164" i="66"/>
  <c r="X164" i="66"/>
  <c r="X138" i="66"/>
  <c r="Y138" i="66"/>
  <c r="AB223" i="66"/>
  <c r="V222" i="66"/>
  <c r="Z223" i="66"/>
  <c r="AB7" i="66"/>
  <c r="AB245" i="66"/>
  <c r="L223" i="66"/>
  <c r="Y224" i="66"/>
  <c r="X126" i="66"/>
  <c r="Z126" i="66"/>
  <c r="W111" i="66"/>
  <c r="W267" i="66" s="1"/>
  <c r="Z196" i="66"/>
  <c r="X176" i="66"/>
  <c r="Y176" i="66"/>
  <c r="Y241" i="66"/>
  <c r="X241" i="66"/>
  <c r="Z241" i="66"/>
  <c r="Z105" i="66"/>
  <c r="Y105" i="66"/>
  <c r="X105" i="66"/>
  <c r="R267" i="66"/>
  <c r="L8" i="66"/>
  <c r="X9" i="66"/>
  <c r="Z9" i="66"/>
  <c r="Y9" i="66"/>
  <c r="Q112" i="66"/>
  <c r="X204" i="66"/>
  <c r="Z204" i="66"/>
  <c r="AA37" i="66"/>
  <c r="L235" i="66"/>
  <c r="X236" i="66"/>
  <c r="Z236" i="66"/>
  <c r="Y236" i="66"/>
  <c r="P7" i="66"/>
  <c r="P267" i="66" s="1"/>
  <c r="Z146" i="66"/>
  <c r="X146" i="66"/>
  <c r="Y146" i="66"/>
  <c r="AB217" i="66"/>
  <c r="Z217" i="66"/>
  <c r="V216" i="66"/>
  <c r="Z160" i="66"/>
  <c r="X160" i="66"/>
  <c r="Y160" i="66"/>
  <c r="Y172" i="66"/>
  <c r="Z172" i="66"/>
  <c r="V112" i="66"/>
  <c r="AB113" i="66"/>
  <c r="G222" i="66"/>
  <c r="K222" i="66" s="1"/>
  <c r="K223" i="66"/>
  <c r="X216" i="66"/>
  <c r="Y188" i="66"/>
  <c r="Z188" i="66"/>
  <c r="X188" i="66"/>
  <c r="Y122" i="66"/>
  <c r="Z122" i="66"/>
  <c r="L113" i="66"/>
  <c r="Z176" i="66"/>
  <c r="Y101" i="66"/>
  <c r="X101" i="66"/>
  <c r="Z101" i="66"/>
  <c r="Y168" i="66"/>
  <c r="X168" i="66"/>
  <c r="Z168" i="66"/>
  <c r="L37" i="66"/>
  <c r="Y37" i="66" s="1"/>
  <c r="Y38" i="66"/>
  <c r="Z38" i="66"/>
  <c r="X38" i="66"/>
  <c r="T112" i="66"/>
  <c r="AA113" i="66"/>
  <c r="Y113" i="66"/>
  <c r="X217" i="66"/>
  <c r="Z142" i="66"/>
  <c r="X142" i="66"/>
  <c r="Y142" i="66"/>
  <c r="O48" i="65"/>
  <c r="N48" i="65"/>
  <c r="L48" i="65"/>
  <c r="K42" i="65"/>
  <c r="M17" i="65"/>
  <c r="H9" i="65"/>
  <c r="M54" i="65"/>
  <c r="N35" i="65"/>
  <c r="O11" i="65"/>
  <c r="N11" i="65"/>
  <c r="K10" i="65"/>
  <c r="L59" i="65"/>
  <c r="J58" i="65"/>
  <c r="O27" i="65"/>
  <c r="N27" i="65"/>
  <c r="K22" i="65"/>
  <c r="L22" i="65" s="1"/>
  <c r="M61" i="65"/>
  <c r="F52" i="65"/>
  <c r="H52" i="65" s="1"/>
  <c r="M52" i="65" s="1"/>
  <c r="H53" i="65"/>
  <c r="O68" i="65"/>
  <c r="N68" i="65"/>
  <c r="L68" i="65"/>
  <c r="K53" i="65"/>
  <c r="O54" i="65"/>
  <c r="N54" i="65"/>
  <c r="L54" i="65"/>
  <c r="M16" i="65"/>
  <c r="K59" i="65"/>
  <c r="O60" i="65"/>
  <c r="N60" i="65"/>
  <c r="L60" i="65"/>
  <c r="H48" i="65"/>
  <c r="F42" i="65"/>
  <c r="F41" i="65" s="1"/>
  <c r="H41" i="65" s="1"/>
  <c r="M36" i="65"/>
  <c r="L36" i="65"/>
  <c r="J35" i="65"/>
  <c r="J21" i="65"/>
  <c r="L42" i="65"/>
  <c r="J41" i="65"/>
  <c r="M49" i="65"/>
  <c r="M23" i="65"/>
  <c r="J9" i="65"/>
  <c r="M10" i="65"/>
  <c r="F21" i="65"/>
  <c r="H22" i="65"/>
  <c r="F58" i="65"/>
  <c r="H58" i="65" s="1"/>
  <c r="H60" i="65"/>
  <c r="F59" i="65"/>
  <c r="H59" i="65" s="1"/>
  <c r="K66" i="67" l="1"/>
  <c r="K83" i="67"/>
  <c r="J44" i="67"/>
  <c r="H9" i="67"/>
  <c r="K18" i="67"/>
  <c r="H59" i="67"/>
  <c r="F44" i="67"/>
  <c r="H44" i="67" s="1"/>
  <c r="K60" i="67"/>
  <c r="L112" i="66"/>
  <c r="Y112" i="66" s="1"/>
  <c r="Y7" i="66"/>
  <c r="T111" i="66"/>
  <c r="AA112" i="66"/>
  <c r="L234" i="66"/>
  <c r="Z235" i="66"/>
  <c r="X235" i="66"/>
  <c r="Y235" i="66"/>
  <c r="L222" i="66"/>
  <c r="Y223" i="66"/>
  <c r="Y245" i="66"/>
  <c r="AA245" i="66"/>
  <c r="AA222" i="66"/>
  <c r="Y222" i="66"/>
  <c r="Z7" i="66"/>
  <c r="X112" i="66"/>
  <c r="Q111" i="66"/>
  <c r="X113" i="66"/>
  <c r="Z222" i="66"/>
  <c r="AB222" i="66"/>
  <c r="Z113" i="66"/>
  <c r="Z44" i="66"/>
  <c r="X44" i="66"/>
  <c r="Y44" i="66"/>
  <c r="X222" i="66"/>
  <c r="X245" i="66"/>
  <c r="X223" i="66"/>
  <c r="Y216" i="66"/>
  <c r="V111" i="66"/>
  <c r="AB112" i="66"/>
  <c r="AB216" i="66"/>
  <c r="Z216" i="66"/>
  <c r="X7" i="66"/>
  <c r="X8" i="66"/>
  <c r="Y8" i="66"/>
  <c r="Z8" i="66"/>
  <c r="Z37" i="66"/>
  <c r="X37" i="66"/>
  <c r="K112" i="66"/>
  <c r="G111" i="66"/>
  <c r="M58" i="65"/>
  <c r="L58" i="65"/>
  <c r="M60" i="65"/>
  <c r="J20" i="65"/>
  <c r="M21" i="65"/>
  <c r="K52" i="65"/>
  <c r="O53" i="65"/>
  <c r="N53" i="65"/>
  <c r="L53" i="65"/>
  <c r="K9" i="65"/>
  <c r="N10" i="65"/>
  <c r="O10" i="65"/>
  <c r="M53" i="65"/>
  <c r="M48" i="65"/>
  <c r="H42" i="65"/>
  <c r="M59" i="65"/>
  <c r="M41" i="65"/>
  <c r="M9" i="65"/>
  <c r="M22" i="65"/>
  <c r="N22" i="65"/>
  <c r="K21" i="65"/>
  <c r="O22" i="65"/>
  <c r="H21" i="65"/>
  <c r="F20" i="65"/>
  <c r="F72" i="65" s="1"/>
  <c r="M35" i="65"/>
  <c r="L35" i="65"/>
  <c r="K58" i="65"/>
  <c r="O59" i="65"/>
  <c r="N59" i="65"/>
  <c r="O42" i="65"/>
  <c r="N42" i="65"/>
  <c r="K41" i="65"/>
  <c r="L10" i="65"/>
  <c r="O35" i="65"/>
  <c r="H97" i="67" l="1"/>
  <c r="I9" i="67"/>
  <c r="K9" i="67"/>
  <c r="K44" i="67"/>
  <c r="J97" i="67"/>
  <c r="K97" i="67" s="1"/>
  <c r="I44" i="67"/>
  <c r="K59" i="67"/>
  <c r="I59" i="67"/>
  <c r="F97" i="67"/>
  <c r="AB111" i="66"/>
  <c r="V267" i="66"/>
  <c r="Y111" i="66"/>
  <c r="AA111" i="66"/>
  <c r="T267" i="66"/>
  <c r="Z112" i="66"/>
  <c r="K111" i="66"/>
  <c r="G267" i="66"/>
  <c r="K267" i="66" s="1"/>
  <c r="L111" i="66"/>
  <c r="Z234" i="66"/>
  <c r="X234" i="66"/>
  <c r="Y234" i="66"/>
  <c r="Q267" i="66"/>
  <c r="M20" i="65"/>
  <c r="O9" i="65"/>
  <c r="N9" i="65"/>
  <c r="J72" i="65"/>
  <c r="O58" i="65"/>
  <c r="N58" i="65"/>
  <c r="M42" i="65"/>
  <c r="O41" i="65"/>
  <c r="N41" i="65"/>
  <c r="H20" i="65"/>
  <c r="L9" i="65"/>
  <c r="L41" i="65"/>
  <c r="O52" i="65"/>
  <c r="N52" i="65"/>
  <c r="L52" i="65"/>
  <c r="O21" i="65"/>
  <c r="N21" i="65"/>
  <c r="K20" i="65"/>
  <c r="K72" i="65" s="1"/>
  <c r="L21" i="65"/>
  <c r="I97" i="67" l="1"/>
  <c r="I23" i="67"/>
  <c r="I48" i="67"/>
  <c r="I16" i="67"/>
  <c r="I13" i="67"/>
  <c r="I74" i="67"/>
  <c r="I11" i="67"/>
  <c r="I57" i="67"/>
  <c r="I47" i="67"/>
  <c r="I75" i="67"/>
  <c r="I12" i="67"/>
  <c r="I86" i="67"/>
  <c r="I39" i="67"/>
  <c r="I34" i="67"/>
  <c r="I42" i="67"/>
  <c r="I17" i="67"/>
  <c r="I50" i="67"/>
  <c r="I72" i="67"/>
  <c r="I49" i="67"/>
  <c r="I29" i="67"/>
  <c r="I87" i="67"/>
  <c r="I27" i="67"/>
  <c r="I15" i="67"/>
  <c r="I32" i="67"/>
  <c r="I28" i="67"/>
  <c r="I24" i="67"/>
  <c r="I58" i="67"/>
  <c r="I21" i="67"/>
  <c r="I90" i="67"/>
  <c r="I63" i="67"/>
  <c r="I92" i="67"/>
  <c r="I64" i="67"/>
  <c r="I81" i="67"/>
  <c r="I14" i="67"/>
  <c r="I96" i="67"/>
  <c r="I55" i="67"/>
  <c r="I10" i="67"/>
  <c r="I26" i="67"/>
  <c r="I82" i="67"/>
  <c r="I30" i="67"/>
  <c r="I70" i="67"/>
  <c r="I36" i="67"/>
  <c r="I35" i="67"/>
  <c r="I40" i="67"/>
  <c r="I69" i="67"/>
  <c r="I37" i="67"/>
  <c r="I85" i="67"/>
  <c r="I43" i="67"/>
  <c r="I22" i="67"/>
  <c r="I38" i="67"/>
  <c r="I53" i="67"/>
  <c r="I33" i="67"/>
  <c r="I76" i="67"/>
  <c r="I56" i="67"/>
  <c r="I54" i="67"/>
  <c r="I31" i="67"/>
  <c r="I88" i="67"/>
  <c r="I73" i="67"/>
  <c r="I83" i="67"/>
  <c r="I41" i="67"/>
  <c r="I71" i="67"/>
  <c r="I91" i="67"/>
  <c r="I95" i="67"/>
  <c r="I25" i="67"/>
  <c r="I89" i="67"/>
  <c r="I52" i="67"/>
  <c r="I51" i="67"/>
  <c r="I84" i="67"/>
  <c r="I20" i="67"/>
  <c r="I62" i="67"/>
  <c r="I46" i="67"/>
  <c r="I80" i="67"/>
  <c r="I94" i="67"/>
  <c r="I68" i="67"/>
  <c r="I78" i="67"/>
  <c r="I61" i="67"/>
  <c r="I77" i="67"/>
  <c r="I79" i="67"/>
  <c r="I45" i="67"/>
  <c r="I19" i="67"/>
  <c r="I67" i="67"/>
  <c r="I93" i="67"/>
  <c r="I65" i="67"/>
  <c r="I60" i="67"/>
  <c r="I66" i="67"/>
  <c r="I18" i="67"/>
  <c r="L267" i="66"/>
  <c r="Z111" i="66"/>
  <c r="X111" i="66"/>
  <c r="AA267" i="66"/>
  <c r="Y267" i="66"/>
  <c r="AB267" i="66"/>
  <c r="O72" i="65"/>
  <c r="N72" i="65"/>
  <c r="L72" i="65"/>
  <c r="H72" i="65"/>
  <c r="N20" i="65"/>
  <c r="O20" i="65"/>
  <c r="L20" i="65"/>
  <c r="M267" i="66" l="1"/>
  <c r="M262" i="66"/>
  <c r="M215" i="66"/>
  <c r="N215" i="66" s="1"/>
  <c r="N214" i="66" s="1"/>
  <c r="M228" i="66"/>
  <c r="M233" i="66"/>
  <c r="M203" i="66"/>
  <c r="M183" i="66"/>
  <c r="M191" i="66"/>
  <c r="M83" i="66"/>
  <c r="M63" i="66"/>
  <c r="M54" i="66"/>
  <c r="M50" i="66"/>
  <c r="M48" i="66"/>
  <c r="M31" i="66"/>
  <c r="M22" i="66"/>
  <c r="M57" i="66"/>
  <c r="M34" i="66"/>
  <c r="M12" i="66"/>
  <c r="M27" i="66"/>
  <c r="M18" i="66"/>
  <c r="M87" i="66"/>
  <c r="M60" i="66"/>
  <c r="M32" i="66"/>
  <c r="M154" i="66"/>
  <c r="M202" i="66"/>
  <c r="M158" i="66"/>
  <c r="M187" i="66"/>
  <c r="M213" i="66"/>
  <c r="N213" i="66" s="1"/>
  <c r="N212" i="66" s="1"/>
  <c r="M227" i="66"/>
  <c r="M244" i="66"/>
  <c r="M261" i="66"/>
  <c r="M91" i="66"/>
  <c r="M76" i="66"/>
  <c r="M46" i="66"/>
  <c r="M36" i="66"/>
  <c r="M96" i="66"/>
  <c r="M82" i="66"/>
  <c r="M47" i="66"/>
  <c r="M118" i="66"/>
  <c r="M130" i="66"/>
  <c r="M125" i="66"/>
  <c r="M55" i="66"/>
  <c r="M167" i="66"/>
  <c r="M195" i="66"/>
  <c r="M220" i="66"/>
  <c r="M15" i="66"/>
  <c r="M13" i="66"/>
  <c r="M21" i="66"/>
  <c r="M74" i="66"/>
  <c r="M119" i="66"/>
  <c r="M67" i="66"/>
  <c r="M95" i="66"/>
  <c r="M145" i="66"/>
  <c r="M117" i="66"/>
  <c r="M229" i="66"/>
  <c r="M254" i="66"/>
  <c r="M14" i="66"/>
  <c r="M30" i="66"/>
  <c r="M68" i="66"/>
  <c r="M51" i="66"/>
  <c r="M79" i="66"/>
  <c r="M97" i="66"/>
  <c r="M132" i="66"/>
  <c r="M53" i="66"/>
  <c r="M78" i="66"/>
  <c r="M121" i="66"/>
  <c r="M149" i="66"/>
  <c r="M133" i="66"/>
  <c r="M182" i="66"/>
  <c r="M214" i="66"/>
  <c r="M212" i="66"/>
  <c r="M19" i="66"/>
  <c r="M24" i="66"/>
  <c r="M16" i="66"/>
  <c r="M61" i="66"/>
  <c r="M65" i="66"/>
  <c r="M72" i="66"/>
  <c r="M71" i="66"/>
  <c r="M131" i="66"/>
  <c r="M120" i="66"/>
  <c r="M175" i="66"/>
  <c r="M155" i="66"/>
  <c r="M157" i="66"/>
  <c r="M179" i="66"/>
  <c r="M171" i="66"/>
  <c r="M240" i="66"/>
  <c r="M255" i="66"/>
  <c r="M232" i="66"/>
  <c r="M266" i="66"/>
  <c r="M250" i="66"/>
  <c r="M249" i="66"/>
  <c r="M35" i="66"/>
  <c r="M73" i="66"/>
  <c r="M104" i="66"/>
  <c r="M92" i="66"/>
  <c r="M116" i="66"/>
  <c r="M100" i="66"/>
  <c r="M163" i="66"/>
  <c r="M137" i="66"/>
  <c r="M153" i="66"/>
  <c r="M199" i="66"/>
  <c r="M211" i="66"/>
  <c r="N211" i="66" s="1"/>
  <c r="N210" i="66" s="1"/>
  <c r="M260" i="66"/>
  <c r="M257" i="66"/>
  <c r="M41" i="66"/>
  <c r="M26" i="66"/>
  <c r="M69" i="66"/>
  <c r="M64" i="66"/>
  <c r="M17" i="66"/>
  <c r="M86" i="66"/>
  <c r="M75" i="66"/>
  <c r="M110" i="66"/>
  <c r="M186" i="66"/>
  <c r="M221" i="66"/>
  <c r="M259" i="66"/>
  <c r="M239" i="66"/>
  <c r="M207" i="66"/>
  <c r="M43" i="66"/>
  <c r="M70" i="66"/>
  <c r="M129" i="66"/>
  <c r="M80" i="66"/>
  <c r="M115" i="66"/>
  <c r="M25" i="66"/>
  <c r="M52" i="66"/>
  <c r="M156" i="66"/>
  <c r="M141" i="66"/>
  <c r="M159" i="66"/>
  <c r="M231" i="66"/>
  <c r="M258" i="66"/>
  <c r="M45" i="66"/>
  <c r="M84" i="66"/>
  <c r="M59" i="66"/>
  <c r="M56" i="66"/>
  <c r="M23" i="66"/>
  <c r="M152" i="66"/>
  <c r="M11" i="66"/>
  <c r="M103" i="66"/>
  <c r="M144" i="66"/>
  <c r="M230" i="66"/>
  <c r="M124" i="66"/>
  <c r="M166" i="66"/>
  <c r="M253" i="66"/>
  <c r="M185" i="66"/>
  <c r="M181" i="66"/>
  <c r="M238" i="66"/>
  <c r="M40" i="66"/>
  <c r="M33" i="66"/>
  <c r="M174" i="66"/>
  <c r="M251" i="66"/>
  <c r="M219" i="66"/>
  <c r="M226" i="66"/>
  <c r="M256" i="66"/>
  <c r="M81" i="66"/>
  <c r="M208" i="66"/>
  <c r="M170" i="66"/>
  <c r="M85" i="66"/>
  <c r="M206" i="66"/>
  <c r="M210" i="66"/>
  <c r="M140" i="66"/>
  <c r="M194" i="66"/>
  <c r="M94" i="66"/>
  <c r="M66" i="66"/>
  <c r="M109" i="66"/>
  <c r="M108" i="66" s="1"/>
  <c r="M107" i="66" s="1"/>
  <c r="M106" i="66" s="1"/>
  <c r="M105" i="66" s="1"/>
  <c r="M90" i="66"/>
  <c r="M190" i="66"/>
  <c r="M148" i="66"/>
  <c r="M114" i="66"/>
  <c r="M265" i="66"/>
  <c r="M20" i="66"/>
  <c r="M42" i="66"/>
  <c r="M62" i="66"/>
  <c r="M49" i="66"/>
  <c r="M150" i="66"/>
  <c r="M99" i="66"/>
  <c r="M29" i="66"/>
  <c r="M128" i="66"/>
  <c r="M136" i="66"/>
  <c r="M198" i="66"/>
  <c r="M162" i="66"/>
  <c r="M178" i="66"/>
  <c r="M248" i="66"/>
  <c r="M201" i="66"/>
  <c r="M243" i="66"/>
  <c r="M197" i="66"/>
  <c r="M189" i="66"/>
  <c r="M205" i="66"/>
  <c r="M143" i="66"/>
  <c r="M123" i="66"/>
  <c r="M237" i="66"/>
  <c r="M77" i="66"/>
  <c r="M247" i="66"/>
  <c r="M147" i="66"/>
  <c r="M93" i="66"/>
  <c r="M28" i="66"/>
  <c r="M252" i="66"/>
  <c r="M177" i="66"/>
  <c r="M127" i="66"/>
  <c r="M225" i="66"/>
  <c r="M184" i="66"/>
  <c r="M242" i="66"/>
  <c r="M89" i="66"/>
  <c r="M169" i="66"/>
  <c r="M218" i="66"/>
  <c r="M39" i="66"/>
  <c r="M151" i="66"/>
  <c r="M264" i="66"/>
  <c r="M98" i="66"/>
  <c r="M161" i="66"/>
  <c r="M200" i="66"/>
  <c r="M139" i="66"/>
  <c r="M10" i="66"/>
  <c r="M135" i="66"/>
  <c r="M193" i="66"/>
  <c r="M209" i="66"/>
  <c r="M180" i="66"/>
  <c r="M165" i="66"/>
  <c r="M173" i="66"/>
  <c r="M102" i="66"/>
  <c r="M164" i="66"/>
  <c r="M241" i="66"/>
  <c r="M126" i="66"/>
  <c r="M204" i="66"/>
  <c r="M101" i="66"/>
  <c r="M138" i="66"/>
  <c r="M9" i="66"/>
  <c r="M160" i="66"/>
  <c r="M217" i="66"/>
  <c r="M263" i="66"/>
  <c r="M146" i="66"/>
  <c r="M122" i="66"/>
  <c r="M58" i="66"/>
  <c r="M134" i="66"/>
  <c r="M142" i="66"/>
  <c r="M192" i="66"/>
  <c r="M196" i="66"/>
  <c r="M246" i="66"/>
  <c r="M176" i="66"/>
  <c r="M168" i="66"/>
  <c r="M224" i="66"/>
  <c r="M236" i="66"/>
  <c r="M172" i="66"/>
  <c r="M88" i="66"/>
  <c r="M188" i="66"/>
  <c r="M38" i="66"/>
  <c r="M235" i="66"/>
  <c r="M216" i="66"/>
  <c r="M223" i="66"/>
  <c r="M37" i="66"/>
  <c r="M7" i="66"/>
  <c r="M245" i="66"/>
  <c r="M113" i="66"/>
  <c r="M8" i="66"/>
  <c r="M44" i="66"/>
  <c r="M112" i="66"/>
  <c r="M222" i="66"/>
  <c r="M234" i="66"/>
  <c r="X267" i="66"/>
  <c r="Z267" i="66"/>
  <c r="M111" i="66"/>
  <c r="I19" i="65"/>
  <c r="I26" i="65"/>
  <c r="I15" i="65"/>
  <c r="I72" i="65"/>
  <c r="I56" i="65"/>
  <c r="I14" i="65"/>
  <c r="I68" i="65"/>
  <c r="I64" i="65"/>
  <c r="I51" i="65"/>
  <c r="I71" i="65"/>
  <c r="I66" i="65"/>
  <c r="I45" i="65"/>
  <c r="I30" i="65"/>
  <c r="I25" i="65"/>
  <c r="I67" i="65"/>
  <c r="I46" i="65"/>
  <c r="I50" i="65"/>
  <c r="I29" i="65"/>
  <c r="I69" i="65"/>
  <c r="I62" i="65"/>
  <c r="I57" i="65"/>
  <c r="I18" i="65"/>
  <c r="I39" i="65"/>
  <c r="I47" i="65"/>
  <c r="I33" i="65"/>
  <c r="I63" i="65"/>
  <c r="I70" i="65"/>
  <c r="I44" i="65"/>
  <c r="I38" i="65"/>
  <c r="I13" i="65"/>
  <c r="I34" i="65"/>
  <c r="I32" i="65"/>
  <c r="I40" i="65"/>
  <c r="I55" i="65"/>
  <c r="I12" i="65"/>
  <c r="I24" i="65"/>
  <c r="I37" i="65"/>
  <c r="I27" i="65"/>
  <c r="I43" i="65"/>
  <c r="I35" i="65"/>
  <c r="I31" i="65"/>
  <c r="I36" i="65"/>
  <c r="I11" i="65"/>
  <c r="I28" i="65"/>
  <c r="I65" i="65"/>
  <c r="I16" i="65"/>
  <c r="I49" i="65"/>
  <c r="I17" i="65"/>
  <c r="I23" i="65"/>
  <c r="I61" i="65"/>
  <c r="I54" i="65"/>
  <c r="I10" i="65"/>
  <c r="I41" i="65"/>
  <c r="I53" i="65"/>
  <c r="I59" i="65"/>
  <c r="I48" i="65"/>
  <c r="I9" i="65"/>
  <c r="I52" i="65"/>
  <c r="I58" i="65"/>
  <c r="I60" i="65"/>
  <c r="I22" i="65"/>
  <c r="I42" i="65"/>
  <c r="I21" i="65"/>
  <c r="I20" i="65"/>
  <c r="M72" i="65"/>
  <c r="N209" i="66" l="1"/>
  <c r="K96" i="63"/>
  <c r="H96" i="63"/>
  <c r="J95" i="63"/>
  <c r="J94" i="63" s="1"/>
  <c r="J93" i="63" s="1"/>
  <c r="H95" i="63"/>
  <c r="K95" i="63" s="1"/>
  <c r="G95" i="63"/>
  <c r="G94" i="63" s="1"/>
  <c r="G93" i="63" s="1"/>
  <c r="F95" i="63"/>
  <c r="F94" i="63"/>
  <c r="F93" i="63" s="1"/>
  <c r="H92" i="63"/>
  <c r="K92" i="63" s="1"/>
  <c r="J91" i="63"/>
  <c r="H91" i="63"/>
  <c r="G91" i="63"/>
  <c r="G90" i="63" s="1"/>
  <c r="G89" i="63" s="1"/>
  <c r="F91" i="63"/>
  <c r="H90" i="63"/>
  <c r="F90" i="63"/>
  <c r="F89" i="63"/>
  <c r="H89" i="63" s="1"/>
  <c r="H88" i="63"/>
  <c r="K88" i="63" s="1"/>
  <c r="J87" i="63"/>
  <c r="J86" i="63" s="1"/>
  <c r="F87" i="63"/>
  <c r="F86" i="63"/>
  <c r="F85" i="63"/>
  <c r="K82" i="63"/>
  <c r="H82" i="63"/>
  <c r="J81" i="63"/>
  <c r="J80" i="63" s="1"/>
  <c r="H81" i="63"/>
  <c r="G81" i="63"/>
  <c r="F81" i="63"/>
  <c r="G80" i="63"/>
  <c r="F80" i="63"/>
  <c r="G79" i="63"/>
  <c r="G78" i="63" s="1"/>
  <c r="G77" i="63" s="1"/>
  <c r="H76" i="63"/>
  <c r="K76" i="63" s="1"/>
  <c r="J75" i="63"/>
  <c r="K75" i="63" s="1"/>
  <c r="G75" i="63"/>
  <c r="F75" i="63"/>
  <c r="H75" i="63" s="1"/>
  <c r="J74" i="63"/>
  <c r="J73" i="63" s="1"/>
  <c r="G74" i="63"/>
  <c r="G73" i="63" s="1"/>
  <c r="K72" i="63"/>
  <c r="H72" i="63"/>
  <c r="J71" i="63"/>
  <c r="G71" i="63"/>
  <c r="F71" i="63"/>
  <c r="H70" i="63"/>
  <c r="K70" i="63" s="1"/>
  <c r="J69" i="63"/>
  <c r="J68" i="63" s="1"/>
  <c r="G69" i="63"/>
  <c r="F69" i="63"/>
  <c r="K64" i="63"/>
  <c r="H64" i="63"/>
  <c r="J63" i="63"/>
  <c r="J62" i="63" s="1"/>
  <c r="H63" i="63"/>
  <c r="G63" i="63"/>
  <c r="F63" i="63"/>
  <c r="G62" i="63"/>
  <c r="F62" i="63"/>
  <c r="G61" i="63"/>
  <c r="G60" i="63" s="1"/>
  <c r="G59" i="63" s="1"/>
  <c r="H58" i="63"/>
  <c r="K58" i="63" s="1"/>
  <c r="J57" i="63"/>
  <c r="K57" i="63" s="1"/>
  <c r="G57" i="63"/>
  <c r="F57" i="63"/>
  <c r="H57" i="63" s="1"/>
  <c r="J56" i="63"/>
  <c r="J55" i="63" s="1"/>
  <c r="G56" i="63"/>
  <c r="G55" i="63" s="1"/>
  <c r="K54" i="63"/>
  <c r="H54" i="63"/>
  <c r="J53" i="63"/>
  <c r="G53" i="63"/>
  <c r="F53" i="63"/>
  <c r="J52" i="63"/>
  <c r="G52" i="63"/>
  <c r="G51" i="63" s="1"/>
  <c r="J51" i="63"/>
  <c r="H50" i="63"/>
  <c r="K50" i="63" s="1"/>
  <c r="J49" i="63"/>
  <c r="G49" i="63"/>
  <c r="F49" i="63"/>
  <c r="H49" i="63" s="1"/>
  <c r="J48" i="63"/>
  <c r="J47" i="63" s="1"/>
  <c r="G48" i="63"/>
  <c r="G47" i="63"/>
  <c r="H43" i="63"/>
  <c r="K43" i="63" s="1"/>
  <c r="J42" i="63"/>
  <c r="H42" i="63"/>
  <c r="G42" i="63"/>
  <c r="G41" i="63" s="1"/>
  <c r="H41" i="63" s="1"/>
  <c r="F42" i="63"/>
  <c r="F41" i="63"/>
  <c r="H40" i="63"/>
  <c r="K40" i="63" s="1"/>
  <c r="H39" i="63"/>
  <c r="J38" i="63"/>
  <c r="K38" i="63" s="1"/>
  <c r="G38" i="63"/>
  <c r="G37" i="63" s="1"/>
  <c r="G36" i="63" s="1"/>
  <c r="F38" i="63"/>
  <c r="H38" i="63" s="1"/>
  <c r="J37" i="63"/>
  <c r="H35" i="63"/>
  <c r="K35" i="63" s="1"/>
  <c r="H34" i="63"/>
  <c r="H33" i="63"/>
  <c r="K33" i="63" s="1"/>
  <c r="H32" i="63"/>
  <c r="K32" i="63" s="1"/>
  <c r="J31" i="63"/>
  <c r="K31" i="63" s="1"/>
  <c r="H31" i="63"/>
  <c r="G31" i="63"/>
  <c r="F31" i="63"/>
  <c r="H30" i="63"/>
  <c r="K30" i="63" s="1"/>
  <c r="K29" i="63"/>
  <c r="J29" i="63"/>
  <c r="G29" i="63"/>
  <c r="F29" i="63"/>
  <c r="H29" i="63" s="1"/>
  <c r="H28" i="63"/>
  <c r="J27" i="63"/>
  <c r="G27" i="63"/>
  <c r="G26" i="63" s="1"/>
  <c r="G25" i="63" s="1"/>
  <c r="F27" i="63"/>
  <c r="H27" i="63" s="1"/>
  <c r="J26" i="63"/>
  <c r="H24" i="63"/>
  <c r="K24" i="63" s="1"/>
  <c r="J23" i="63"/>
  <c r="G23" i="63"/>
  <c r="F23" i="63"/>
  <c r="H23" i="63" s="1"/>
  <c r="H22" i="63"/>
  <c r="K22" i="63" s="1"/>
  <c r="J21" i="63"/>
  <c r="H21" i="63"/>
  <c r="G21" i="63"/>
  <c r="F21" i="63"/>
  <c r="F20" i="63"/>
  <c r="F19" i="63"/>
  <c r="K17" i="63"/>
  <c r="H17" i="63"/>
  <c r="J16" i="63"/>
  <c r="G16" i="63"/>
  <c r="F16" i="63"/>
  <c r="H16" i="63" s="1"/>
  <c r="K16" i="63" s="1"/>
  <c r="H15" i="63"/>
  <c r="H14" i="63"/>
  <c r="K14" i="63" s="1"/>
  <c r="J13" i="63"/>
  <c r="G13" i="63"/>
  <c r="G12" i="63" s="1"/>
  <c r="G11" i="63" s="1"/>
  <c r="G10" i="63" s="1"/>
  <c r="F13" i="63"/>
  <c r="H13" i="63" s="1"/>
  <c r="J25" i="63" l="1"/>
  <c r="H53" i="63"/>
  <c r="F52" i="63"/>
  <c r="J20" i="63"/>
  <c r="K21" i="63"/>
  <c r="H71" i="63"/>
  <c r="F68" i="63"/>
  <c r="K15" i="63"/>
  <c r="J46" i="63"/>
  <c r="H62" i="63"/>
  <c r="F61" i="63"/>
  <c r="J79" i="63"/>
  <c r="K80" i="63"/>
  <c r="K27" i="63"/>
  <c r="K49" i="63"/>
  <c r="K63" i="63"/>
  <c r="G68" i="63"/>
  <c r="G67" i="63" s="1"/>
  <c r="G66" i="63" s="1"/>
  <c r="G65" i="63" s="1"/>
  <c r="H69" i="63"/>
  <c r="G87" i="63"/>
  <c r="H19" i="63"/>
  <c r="J41" i="63"/>
  <c r="K41" i="63" s="1"/>
  <c r="K42" i="63"/>
  <c r="K34" i="63"/>
  <c r="K23" i="63"/>
  <c r="J12" i="63"/>
  <c r="K13" i="63"/>
  <c r="G20" i="63"/>
  <c r="G19" i="63" s="1"/>
  <c r="G18" i="63" s="1"/>
  <c r="G9" i="63" s="1"/>
  <c r="K28" i="63"/>
  <c r="G46" i="63"/>
  <c r="G45" i="63" s="1"/>
  <c r="J61" i="63"/>
  <c r="J67" i="63"/>
  <c r="J85" i="63"/>
  <c r="J90" i="63"/>
  <c r="K91" i="63"/>
  <c r="K39" i="63"/>
  <c r="K81" i="63"/>
  <c r="J36" i="63"/>
  <c r="H80" i="63"/>
  <c r="F79" i="63"/>
  <c r="F78" i="63" s="1"/>
  <c r="F26" i="63"/>
  <c r="F37" i="63"/>
  <c r="K69" i="63"/>
  <c r="F48" i="63"/>
  <c r="F84" i="63"/>
  <c r="H94" i="63"/>
  <c r="F12" i="63"/>
  <c r="F56" i="63"/>
  <c r="F74" i="63"/>
  <c r="AB266" i="62"/>
  <c r="AA266" i="62"/>
  <c r="Z266" i="62"/>
  <c r="Y266" i="62"/>
  <c r="X266" i="62"/>
  <c r="W266" i="62"/>
  <c r="U266" i="62"/>
  <c r="S266" i="62"/>
  <c r="R266" i="62"/>
  <c r="R265" i="62" s="1"/>
  <c r="R264" i="62" s="1"/>
  <c r="R263" i="62" s="1"/>
  <c r="P266" i="62"/>
  <c r="P265" i="62" s="1"/>
  <c r="P264" i="62" s="1"/>
  <c r="P263" i="62" s="1"/>
  <c r="K266" i="62"/>
  <c r="L266" i="62" s="1"/>
  <c r="L265" i="62" s="1"/>
  <c r="AB265" i="62"/>
  <c r="Z265" i="62"/>
  <c r="Y265" i="62"/>
  <c r="W265" i="62"/>
  <c r="W264" i="62" s="1"/>
  <c r="W263" i="62" s="1"/>
  <c r="V265" i="62"/>
  <c r="V264" i="62" s="1"/>
  <c r="U265" i="62"/>
  <c r="U264" i="62" s="1"/>
  <c r="T265" i="62"/>
  <c r="S265" i="62"/>
  <c r="Q265" i="62"/>
  <c r="O265" i="62"/>
  <c r="O264" i="62" s="1"/>
  <c r="O263" i="62" s="1"/>
  <c r="N265" i="62"/>
  <c r="N264" i="62" s="1"/>
  <c r="J265" i="62"/>
  <c r="J264" i="62" s="1"/>
  <c r="J263" i="62" s="1"/>
  <c r="I265" i="62"/>
  <c r="H265" i="62"/>
  <c r="H264" i="62" s="1"/>
  <c r="H263" i="62" s="1"/>
  <c r="G265" i="62"/>
  <c r="F265" i="62"/>
  <c r="T264" i="62"/>
  <c r="S264" i="62"/>
  <c r="S263" i="62" s="1"/>
  <c r="L264" i="62"/>
  <c r="L263" i="62" s="1"/>
  <c r="I264" i="62"/>
  <c r="I263" i="62" s="1"/>
  <c r="F264" i="62"/>
  <c r="U263" i="62"/>
  <c r="N263" i="62"/>
  <c r="F263" i="62"/>
  <c r="AB262" i="62"/>
  <c r="AA262" i="62"/>
  <c r="Y262" i="62"/>
  <c r="W262" i="62"/>
  <c r="U262" i="62"/>
  <c r="U260" i="62" s="1"/>
  <c r="U259" i="62" s="1"/>
  <c r="U258" i="62" s="1"/>
  <c r="S262" i="62"/>
  <c r="P262" i="62"/>
  <c r="L262" i="62"/>
  <c r="K262" i="62"/>
  <c r="AB261" i="62"/>
  <c r="AA261" i="62"/>
  <c r="Z261" i="62"/>
  <c r="Y261" i="62"/>
  <c r="X261" i="62"/>
  <c r="W261" i="62"/>
  <c r="U261" i="62"/>
  <c r="S261" i="62"/>
  <c r="R261" i="62"/>
  <c r="P261" i="62"/>
  <c r="P260" i="62" s="1"/>
  <c r="P259" i="62" s="1"/>
  <c r="L261" i="62"/>
  <c r="K261" i="62"/>
  <c r="AA260" i="62"/>
  <c r="Z260" i="62"/>
  <c r="Y260" i="62"/>
  <c r="V260" i="62"/>
  <c r="T260" i="62"/>
  <c r="S260" i="62"/>
  <c r="S259" i="62" s="1"/>
  <c r="S258" i="62" s="1"/>
  <c r="Q260" i="62"/>
  <c r="O260" i="62"/>
  <c r="N260" i="62"/>
  <c r="L260" i="62"/>
  <c r="J260" i="62"/>
  <c r="J259" i="62" s="1"/>
  <c r="I260" i="62"/>
  <c r="I259" i="62" s="1"/>
  <c r="I258" i="62" s="1"/>
  <c r="H260" i="62"/>
  <c r="G260" i="62"/>
  <c r="F260" i="62"/>
  <c r="AA259" i="62"/>
  <c r="T259" i="62"/>
  <c r="T258" i="62" s="1"/>
  <c r="Q259" i="62"/>
  <c r="O259" i="62"/>
  <c r="O258" i="62" s="1"/>
  <c r="N259" i="62"/>
  <c r="N258" i="62" s="1"/>
  <c r="H259" i="62"/>
  <c r="G259" i="62"/>
  <c r="F259" i="62"/>
  <c r="F258" i="62" s="1"/>
  <c r="Q258" i="62"/>
  <c r="P258" i="62"/>
  <c r="J258" i="62"/>
  <c r="H258" i="62"/>
  <c r="AA257" i="62"/>
  <c r="W257" i="62"/>
  <c r="U257" i="62"/>
  <c r="U256" i="62" s="1"/>
  <c r="U252" i="62" s="1"/>
  <c r="S257" i="62"/>
  <c r="R257" i="62"/>
  <c r="R256" i="62" s="1"/>
  <c r="L257" i="62"/>
  <c r="K257" i="62"/>
  <c r="J257" i="62"/>
  <c r="W256" i="62"/>
  <c r="V256" i="62"/>
  <c r="T256" i="62"/>
  <c r="S256" i="62"/>
  <c r="Q256" i="62"/>
  <c r="O256" i="62"/>
  <c r="N256" i="62"/>
  <c r="J256" i="62"/>
  <c r="I256" i="62"/>
  <c r="H256" i="62"/>
  <c r="G256" i="62"/>
  <c r="F256" i="62"/>
  <c r="AB255" i="62"/>
  <c r="AA255" i="62"/>
  <c r="W255" i="62"/>
  <c r="U255" i="62"/>
  <c r="S255" i="62"/>
  <c r="K255" i="62"/>
  <c r="I255" i="62"/>
  <c r="F255" i="62"/>
  <c r="AB254" i="62"/>
  <c r="AA254" i="62"/>
  <c r="Y254" i="62"/>
  <c r="W254" i="62"/>
  <c r="U254" i="62"/>
  <c r="S254" i="62"/>
  <c r="S253" i="62" s="1"/>
  <c r="S252" i="62" s="1"/>
  <c r="S251" i="62" s="1"/>
  <c r="P254" i="62"/>
  <c r="L254" i="62"/>
  <c r="K254" i="62"/>
  <c r="AB253" i="62"/>
  <c r="V253" i="62"/>
  <c r="U253" i="62"/>
  <c r="T253" i="62"/>
  <c r="AA253" i="62" s="1"/>
  <c r="Q253" i="62"/>
  <c r="O253" i="62"/>
  <c r="N253" i="62"/>
  <c r="J253" i="62"/>
  <c r="J252" i="62" s="1"/>
  <c r="J251" i="62" s="1"/>
  <c r="I253" i="62"/>
  <c r="I252" i="62" s="1"/>
  <c r="I251" i="62" s="1"/>
  <c r="H253" i="62"/>
  <c r="H252" i="62" s="1"/>
  <c r="H251" i="62" s="1"/>
  <c r="G253" i="62"/>
  <c r="Q252" i="62"/>
  <c r="N252" i="62"/>
  <c r="AB250" i="62"/>
  <c r="AA250" i="62"/>
  <c r="W250" i="62"/>
  <c r="W249" i="62" s="1"/>
  <c r="U250" i="62"/>
  <c r="S250" i="62"/>
  <c r="K250" i="62"/>
  <c r="L250" i="62" s="1"/>
  <c r="AA249" i="62"/>
  <c r="V249" i="62"/>
  <c r="U249" i="62"/>
  <c r="T249" i="62"/>
  <c r="S249" i="62"/>
  <c r="S248" i="62" s="1"/>
  <c r="S247" i="62" s="1"/>
  <c r="Q249" i="62"/>
  <c r="O249" i="62"/>
  <c r="N249" i="62"/>
  <c r="J249" i="62"/>
  <c r="I249" i="62"/>
  <c r="H249" i="62"/>
  <c r="G249" i="62"/>
  <c r="F249" i="62"/>
  <c r="F248" i="62" s="1"/>
  <c r="F247" i="62" s="1"/>
  <c r="W248" i="62"/>
  <c r="V248" i="62"/>
  <c r="U248" i="62"/>
  <c r="T248" i="62"/>
  <c r="Q248" i="62"/>
  <c r="O248" i="62"/>
  <c r="O247" i="62" s="1"/>
  <c r="N248" i="62"/>
  <c r="J248" i="62"/>
  <c r="J247" i="62" s="1"/>
  <c r="I248" i="62"/>
  <c r="I247" i="62" s="1"/>
  <c r="H248" i="62"/>
  <c r="H247" i="62" s="1"/>
  <c r="W247" i="62"/>
  <c r="U247" i="62"/>
  <c r="Q247" i="62"/>
  <c r="N247" i="62"/>
  <c r="S246" i="62"/>
  <c r="S245" i="62" s="1"/>
  <c r="AB244" i="62"/>
  <c r="AA244" i="62"/>
  <c r="W244" i="62"/>
  <c r="W243" i="62" s="1"/>
  <c r="W242" i="62" s="1"/>
  <c r="W241" i="62" s="1"/>
  <c r="U244" i="62"/>
  <c r="U243" i="62" s="1"/>
  <c r="U242" i="62" s="1"/>
  <c r="U241" i="62" s="1"/>
  <c r="S244" i="62"/>
  <c r="K244" i="62"/>
  <c r="L244" i="62" s="1"/>
  <c r="V243" i="62"/>
  <c r="T243" i="62"/>
  <c r="S243" i="62"/>
  <c r="Q243" i="62"/>
  <c r="Q242" i="62" s="1"/>
  <c r="O243" i="62"/>
  <c r="O242" i="62" s="1"/>
  <c r="O241" i="62" s="1"/>
  <c r="O235" i="62" s="1"/>
  <c r="O234" i="62" s="1"/>
  <c r="N243" i="62"/>
  <c r="N242" i="62" s="1"/>
  <c r="N241" i="62" s="1"/>
  <c r="J243" i="62"/>
  <c r="I243" i="62"/>
  <c r="I242" i="62" s="1"/>
  <c r="I241" i="62" s="1"/>
  <c r="H243" i="62"/>
  <c r="G243" i="62"/>
  <c r="G242" i="62" s="1"/>
  <c r="F243" i="62"/>
  <c r="V242" i="62"/>
  <c r="T242" i="62"/>
  <c r="S242" i="62"/>
  <c r="J242" i="62"/>
  <c r="H242" i="62"/>
  <c r="F242" i="62"/>
  <c r="F241" i="62" s="1"/>
  <c r="V241" i="62"/>
  <c r="S241" i="62"/>
  <c r="J241" i="62"/>
  <c r="G241" i="62"/>
  <c r="AA240" i="62"/>
  <c r="Y240" i="62"/>
  <c r="W240" i="62"/>
  <c r="U240" i="62"/>
  <c r="U238" i="62" s="1"/>
  <c r="U237" i="62" s="1"/>
  <c r="U236" i="62" s="1"/>
  <c r="S240" i="62"/>
  <c r="R240" i="62"/>
  <c r="L240" i="62"/>
  <c r="K240" i="62"/>
  <c r="AB239" i="62"/>
  <c r="AA239" i="62"/>
  <c r="W239" i="62"/>
  <c r="W238" i="62" s="1"/>
  <c r="U239" i="62"/>
  <c r="S239" i="62"/>
  <c r="R239" i="62"/>
  <c r="R238" i="62" s="1"/>
  <c r="R237" i="62" s="1"/>
  <c r="R236" i="62" s="1"/>
  <c r="K239" i="62"/>
  <c r="L239" i="62" s="1"/>
  <c r="AA238" i="62"/>
  <c r="V238" i="62"/>
  <c r="V237" i="62" s="1"/>
  <c r="T238" i="62"/>
  <c r="S238" i="62"/>
  <c r="S237" i="62" s="1"/>
  <c r="S236" i="62" s="1"/>
  <c r="Q238" i="62"/>
  <c r="O238" i="62"/>
  <c r="N238" i="62"/>
  <c r="J238" i="62"/>
  <c r="I238" i="62"/>
  <c r="H238" i="62"/>
  <c r="G238" i="62"/>
  <c r="F238" i="62"/>
  <c r="F237" i="62" s="1"/>
  <c r="F236" i="62" s="1"/>
  <c r="W237" i="62"/>
  <c r="T237" i="62"/>
  <c r="Q237" i="62"/>
  <c r="O237" i="62"/>
  <c r="O236" i="62" s="1"/>
  <c r="N237" i="62"/>
  <c r="J237" i="62"/>
  <c r="I237" i="62"/>
  <c r="H237" i="62"/>
  <c r="H236" i="62" s="1"/>
  <c r="W236" i="62"/>
  <c r="W235" i="62" s="1"/>
  <c r="W234" i="62" s="1"/>
  <c r="N236" i="62"/>
  <c r="N235" i="62" s="1"/>
  <c r="J236" i="62"/>
  <c r="I236" i="62"/>
  <c r="I235" i="62" s="1"/>
  <c r="J235" i="62"/>
  <c r="J234" i="62" s="1"/>
  <c r="F235" i="62"/>
  <c r="F234" i="62" s="1"/>
  <c r="N234" i="62"/>
  <c r="I234" i="62"/>
  <c r="AB233" i="62"/>
  <c r="AA233" i="62"/>
  <c r="Y233" i="62"/>
  <c r="W233" i="62"/>
  <c r="W232" i="62" s="1"/>
  <c r="W231" i="62" s="1"/>
  <c r="W230" i="62" s="1"/>
  <c r="U233" i="62"/>
  <c r="S233" i="62"/>
  <c r="S232" i="62" s="1"/>
  <c r="P233" i="62"/>
  <c r="P232" i="62" s="1"/>
  <c r="P231" i="62" s="1"/>
  <c r="L233" i="62"/>
  <c r="K233" i="62"/>
  <c r="AB232" i="62"/>
  <c r="AA232" i="62"/>
  <c r="V232" i="62"/>
  <c r="U232" i="62"/>
  <c r="U231" i="62" s="1"/>
  <c r="U230" i="62" s="1"/>
  <c r="T232" i="62"/>
  <c r="Q232" i="62"/>
  <c r="O232" i="62"/>
  <c r="O231" i="62" s="1"/>
  <c r="O230" i="62" s="1"/>
  <c r="N232" i="62"/>
  <c r="L232" i="62"/>
  <c r="J232" i="62"/>
  <c r="J231" i="62" s="1"/>
  <c r="J230" i="62" s="1"/>
  <c r="I232" i="62"/>
  <c r="H232" i="62"/>
  <c r="G232" i="62"/>
  <c r="F232" i="62"/>
  <c r="F231" i="62" s="1"/>
  <c r="S231" i="62"/>
  <c r="Q231" i="62"/>
  <c r="N231" i="62"/>
  <c r="N230" i="62" s="1"/>
  <c r="I231" i="62"/>
  <c r="I230" i="62" s="1"/>
  <c r="H231" i="62"/>
  <c r="K231" i="62" s="1"/>
  <c r="G231" i="62"/>
  <c r="S230" i="62"/>
  <c r="P230" i="62"/>
  <c r="H230" i="62"/>
  <c r="G230" i="62"/>
  <c r="F230" i="62"/>
  <c r="AB229" i="62"/>
  <c r="AA229" i="62"/>
  <c r="X229" i="62"/>
  <c r="W229" i="62"/>
  <c r="W228" i="62" s="1"/>
  <c r="U229" i="62"/>
  <c r="S229" i="62"/>
  <c r="L229" i="62"/>
  <c r="K229" i="62"/>
  <c r="V228" i="62"/>
  <c r="U228" i="62"/>
  <c r="T228" i="62"/>
  <c r="S228" i="62"/>
  <c r="S225" i="62" s="1"/>
  <c r="S224" i="62" s="1"/>
  <c r="S223" i="62" s="1"/>
  <c r="Q228" i="62"/>
  <c r="AA228" i="62" s="1"/>
  <c r="O228" i="62"/>
  <c r="N228" i="62"/>
  <c r="L228" i="62"/>
  <c r="K228" i="62"/>
  <c r="J228" i="62"/>
  <c r="I228" i="62"/>
  <c r="H228" i="62"/>
  <c r="G228" i="62"/>
  <c r="F228" i="62"/>
  <c r="AB227" i="62"/>
  <c r="AA227" i="62"/>
  <c r="W227" i="62"/>
  <c r="U227" i="62"/>
  <c r="S227" i="62"/>
  <c r="K227" i="62"/>
  <c r="L227" i="62" s="1"/>
  <c r="W226" i="62"/>
  <c r="V226" i="62"/>
  <c r="AB226" i="62" s="1"/>
  <c r="U226" i="62"/>
  <c r="U225" i="62" s="1"/>
  <c r="U224" i="62" s="1"/>
  <c r="U223" i="62" s="1"/>
  <c r="T226" i="62"/>
  <c r="S226" i="62"/>
  <c r="Q226" i="62"/>
  <c r="O226" i="62"/>
  <c r="O225" i="62" s="1"/>
  <c r="O224" i="62" s="1"/>
  <c r="N226" i="62"/>
  <c r="N225" i="62" s="1"/>
  <c r="N224" i="62" s="1"/>
  <c r="J226" i="62"/>
  <c r="I226" i="62"/>
  <c r="I225" i="62" s="1"/>
  <c r="I224" i="62" s="1"/>
  <c r="I223" i="62" s="1"/>
  <c r="H226" i="62"/>
  <c r="G226" i="62"/>
  <c r="F226" i="62"/>
  <c r="V225" i="62"/>
  <c r="AB225" i="62" s="1"/>
  <c r="T225" i="62"/>
  <c r="Q225" i="62"/>
  <c r="Q224" i="62" s="1"/>
  <c r="J225" i="62"/>
  <c r="J224" i="62" s="1"/>
  <c r="J223" i="62" s="1"/>
  <c r="J222" i="62" s="1"/>
  <c r="G225" i="62"/>
  <c r="G224" i="62" s="1"/>
  <c r="O223" i="62"/>
  <c r="N223" i="62"/>
  <c r="N222" i="62" s="1"/>
  <c r="U222" i="62"/>
  <c r="S222" i="62"/>
  <c r="O222" i="62"/>
  <c r="I222" i="62"/>
  <c r="AB221" i="62"/>
  <c r="AA221" i="62"/>
  <c r="W221" i="62"/>
  <c r="U221" i="62"/>
  <c r="S221" i="62"/>
  <c r="S220" i="62" s="1"/>
  <c r="S219" i="62" s="1"/>
  <c r="K221" i="62"/>
  <c r="L221" i="62" s="1"/>
  <c r="W220" i="62"/>
  <c r="W219" i="62" s="1"/>
  <c r="W218" i="62" s="1"/>
  <c r="V220" i="62"/>
  <c r="U220" i="62"/>
  <c r="T220" i="62"/>
  <c r="Q220" i="62"/>
  <c r="O220" i="62"/>
  <c r="N220" i="62"/>
  <c r="J220" i="62"/>
  <c r="J219" i="62" s="1"/>
  <c r="J218" i="62" s="1"/>
  <c r="J217" i="62" s="1"/>
  <c r="I220" i="62"/>
  <c r="I219" i="62" s="1"/>
  <c r="H220" i="62"/>
  <c r="G220" i="62"/>
  <c r="F220" i="62"/>
  <c r="V219" i="62"/>
  <c r="U219" i="62"/>
  <c r="O219" i="62"/>
  <c r="O218" i="62" s="1"/>
  <c r="O217" i="62" s="1"/>
  <c r="N219" i="62"/>
  <c r="G219" i="62"/>
  <c r="F219" i="62"/>
  <c r="F218" i="62" s="1"/>
  <c r="F217" i="62" s="1"/>
  <c r="F216" i="62" s="1"/>
  <c r="U218" i="62"/>
  <c r="U217" i="62" s="1"/>
  <c r="U216" i="62" s="1"/>
  <c r="S218" i="62"/>
  <c r="S217" i="62" s="1"/>
  <c r="N218" i="62"/>
  <c r="N217" i="62" s="1"/>
  <c r="N216" i="62" s="1"/>
  <c r="I218" i="62"/>
  <c r="I217" i="62" s="1"/>
  <c r="I216" i="62" s="1"/>
  <c r="G218" i="62"/>
  <c r="W217" i="62"/>
  <c r="G217" i="62"/>
  <c r="W216" i="62"/>
  <c r="S216" i="62"/>
  <c r="O216" i="62"/>
  <c r="J216" i="62"/>
  <c r="AB215" i="62"/>
  <c r="AA215" i="62"/>
  <c r="W215" i="62"/>
  <c r="S215" i="62"/>
  <c r="P215" i="62"/>
  <c r="P214" i="62" s="1"/>
  <c r="K215" i="62"/>
  <c r="L215" i="62" s="1"/>
  <c r="X215" i="62" s="1"/>
  <c r="W214" i="62"/>
  <c r="V214" i="62"/>
  <c r="U214" i="62"/>
  <c r="T214" i="62"/>
  <c r="S214" i="62"/>
  <c r="Q214" i="62"/>
  <c r="O214" i="62"/>
  <c r="J214" i="62"/>
  <c r="I214" i="62"/>
  <c r="H214" i="62"/>
  <c r="G214" i="62"/>
  <c r="K214" i="62" s="1"/>
  <c r="F214" i="62"/>
  <c r="X213" i="62"/>
  <c r="W213" i="62"/>
  <c r="U213" i="62"/>
  <c r="U212" i="62" s="1"/>
  <c r="S213" i="62"/>
  <c r="L213" i="62"/>
  <c r="K213" i="62"/>
  <c r="W212" i="62"/>
  <c r="V212" i="62"/>
  <c r="T212" i="62"/>
  <c r="S212" i="62"/>
  <c r="Q212" i="62"/>
  <c r="O212" i="62"/>
  <c r="J212" i="62"/>
  <c r="I212" i="62"/>
  <c r="H212" i="62"/>
  <c r="H209" i="62" s="1"/>
  <c r="H208" i="62" s="1"/>
  <c r="G212" i="62"/>
  <c r="F212" i="62"/>
  <c r="F209" i="62" s="1"/>
  <c r="F208" i="62" s="1"/>
  <c r="W211" i="62"/>
  <c r="U211" i="62"/>
  <c r="S211" i="62"/>
  <c r="S210" i="62" s="1"/>
  <c r="S209" i="62" s="1"/>
  <c r="P211" i="62"/>
  <c r="P210" i="62" s="1"/>
  <c r="L211" i="62"/>
  <c r="K211" i="62"/>
  <c r="W210" i="62"/>
  <c r="V210" i="62"/>
  <c r="U210" i="62"/>
  <c r="T210" i="62"/>
  <c r="Q210" i="62"/>
  <c r="O210" i="62"/>
  <c r="O209" i="62" s="1"/>
  <c r="O208" i="62" s="1"/>
  <c r="J210" i="62"/>
  <c r="I210" i="62"/>
  <c r="I209" i="62" s="1"/>
  <c r="I208" i="62" s="1"/>
  <c r="H210" i="62"/>
  <c r="G210" i="62"/>
  <c r="F210" i="62"/>
  <c r="V209" i="62"/>
  <c r="J209" i="62"/>
  <c r="S208" i="62"/>
  <c r="J208" i="62"/>
  <c r="AA207" i="62"/>
  <c r="X207" i="62"/>
  <c r="W207" i="62"/>
  <c r="U207" i="62"/>
  <c r="U206" i="62" s="1"/>
  <c r="S207" i="62"/>
  <c r="L207" i="62"/>
  <c r="K207" i="62"/>
  <c r="W206" i="62"/>
  <c r="W205" i="62" s="1"/>
  <c r="W204" i="62" s="1"/>
  <c r="V206" i="62"/>
  <c r="T206" i="62"/>
  <c r="S206" i="62"/>
  <c r="S205" i="62" s="1"/>
  <c r="Q206" i="62"/>
  <c r="O206" i="62"/>
  <c r="N206" i="62"/>
  <c r="K206" i="62"/>
  <c r="J206" i="62"/>
  <c r="I206" i="62"/>
  <c r="H206" i="62"/>
  <c r="H205" i="62" s="1"/>
  <c r="H204" i="62" s="1"/>
  <c r="G206" i="62"/>
  <c r="G205" i="62" s="1"/>
  <c r="F206" i="62"/>
  <c r="F205" i="62" s="1"/>
  <c r="F204" i="62" s="1"/>
  <c r="U205" i="62"/>
  <c r="U204" i="62" s="1"/>
  <c r="T205" i="62"/>
  <c r="Q205" i="62"/>
  <c r="O205" i="62"/>
  <c r="N205" i="62"/>
  <c r="K205" i="62"/>
  <c r="J205" i="62"/>
  <c r="J204" i="62" s="1"/>
  <c r="I205" i="62"/>
  <c r="S204" i="62"/>
  <c r="O204" i="62"/>
  <c r="N204" i="62"/>
  <c r="I204" i="62"/>
  <c r="G204" i="62"/>
  <c r="AA203" i="62"/>
  <c r="W203" i="62"/>
  <c r="W202" i="62" s="1"/>
  <c r="U203" i="62"/>
  <c r="U202" i="62" s="1"/>
  <c r="U201" i="62" s="1"/>
  <c r="U200" i="62" s="1"/>
  <c r="S203" i="62"/>
  <c r="L203" i="62"/>
  <c r="K203" i="62"/>
  <c r="V202" i="62"/>
  <c r="T202" i="62"/>
  <c r="S202" i="62"/>
  <c r="Q202" i="62"/>
  <c r="O202" i="62"/>
  <c r="O201" i="62" s="1"/>
  <c r="O200" i="62" s="1"/>
  <c r="N202" i="62"/>
  <c r="N201" i="62" s="1"/>
  <c r="J202" i="62"/>
  <c r="I202" i="62"/>
  <c r="I201" i="62" s="1"/>
  <c r="H202" i="62"/>
  <c r="H201" i="62" s="1"/>
  <c r="H200" i="62" s="1"/>
  <c r="G202" i="62"/>
  <c r="F202" i="62"/>
  <c r="F201" i="62" s="1"/>
  <c r="F200" i="62" s="1"/>
  <c r="W201" i="62"/>
  <c r="V201" i="62"/>
  <c r="S201" i="62"/>
  <c r="S200" i="62" s="1"/>
  <c r="Q201" i="62"/>
  <c r="Q200" i="62" s="1"/>
  <c r="J201" i="62"/>
  <c r="W200" i="62"/>
  <c r="V200" i="62"/>
  <c r="N200" i="62"/>
  <c r="J200" i="62"/>
  <c r="I200" i="62"/>
  <c r="AB199" i="62"/>
  <c r="AA199" i="62"/>
  <c r="Y199" i="62"/>
  <c r="W199" i="62"/>
  <c r="U199" i="62"/>
  <c r="S199" i="62"/>
  <c r="S198" i="62" s="1"/>
  <c r="S197" i="62" s="1"/>
  <c r="K199" i="62"/>
  <c r="L199" i="62" s="1"/>
  <c r="W198" i="62"/>
  <c r="W197" i="62" s="1"/>
  <c r="W196" i="62" s="1"/>
  <c r="V198" i="62"/>
  <c r="U198" i="62"/>
  <c r="T198" i="62"/>
  <c r="Q198" i="62"/>
  <c r="O198" i="62"/>
  <c r="N198" i="62"/>
  <c r="N197" i="62" s="1"/>
  <c r="N196" i="62" s="1"/>
  <c r="K198" i="62"/>
  <c r="J198" i="62"/>
  <c r="I198" i="62"/>
  <c r="I197" i="62" s="1"/>
  <c r="H198" i="62"/>
  <c r="G198" i="62"/>
  <c r="F198" i="62"/>
  <c r="U197" i="62"/>
  <c r="T197" i="62"/>
  <c r="O197" i="62"/>
  <c r="O196" i="62" s="1"/>
  <c r="J197" i="62"/>
  <c r="J196" i="62" s="1"/>
  <c r="H197" i="62"/>
  <c r="G197" i="62"/>
  <c r="F197" i="62"/>
  <c r="U196" i="62"/>
  <c r="T196" i="62"/>
  <c r="S196" i="62"/>
  <c r="I196" i="62"/>
  <c r="H196" i="62"/>
  <c r="F196" i="62"/>
  <c r="AA195" i="62"/>
  <c r="W195" i="62"/>
  <c r="W194" i="62" s="1"/>
  <c r="W193" i="62" s="1"/>
  <c r="W192" i="62" s="1"/>
  <c r="U195" i="62"/>
  <c r="U194" i="62" s="1"/>
  <c r="S195" i="62"/>
  <c r="K195" i="62"/>
  <c r="L195" i="62" s="1"/>
  <c r="V194" i="62"/>
  <c r="T194" i="62"/>
  <c r="S194" i="62"/>
  <c r="S193" i="62" s="1"/>
  <c r="Q194" i="62"/>
  <c r="AA194" i="62" s="1"/>
  <c r="O194" i="62"/>
  <c r="N194" i="62"/>
  <c r="J194" i="62"/>
  <c r="J193" i="62" s="1"/>
  <c r="J192" i="62" s="1"/>
  <c r="I194" i="62"/>
  <c r="H194" i="62"/>
  <c r="G194" i="62"/>
  <c r="G193" i="62" s="1"/>
  <c r="F194" i="62"/>
  <c r="F193" i="62" s="1"/>
  <c r="V193" i="62"/>
  <c r="V192" i="62" s="1"/>
  <c r="U193" i="62"/>
  <c r="T193" i="62"/>
  <c r="O193" i="62"/>
  <c r="O192" i="62" s="1"/>
  <c r="N193" i="62"/>
  <c r="N192" i="62" s="1"/>
  <c r="I193" i="62"/>
  <c r="I192" i="62" s="1"/>
  <c r="H193" i="62"/>
  <c r="U192" i="62"/>
  <c r="T192" i="62"/>
  <c r="S192" i="62"/>
  <c r="G192" i="62"/>
  <c r="F192" i="62"/>
  <c r="AB191" i="62"/>
  <c r="AA191" i="62"/>
  <c r="Z191" i="62"/>
  <c r="Y191" i="62"/>
  <c r="X191" i="62"/>
  <c r="W191" i="62"/>
  <c r="W190" i="62" s="1"/>
  <c r="U191" i="62"/>
  <c r="S191" i="62"/>
  <c r="R191" i="62"/>
  <c r="P191" i="62"/>
  <c r="P190" i="62" s="1"/>
  <c r="P189" i="62" s="1"/>
  <c r="P188" i="62" s="1"/>
  <c r="L191" i="62"/>
  <c r="K191" i="62"/>
  <c r="V190" i="62"/>
  <c r="U190" i="62"/>
  <c r="U189" i="62" s="1"/>
  <c r="U188" i="62" s="1"/>
  <c r="T190" i="62"/>
  <c r="AA190" i="62" s="1"/>
  <c r="S190" i="62"/>
  <c r="R190" i="62"/>
  <c r="R189" i="62" s="1"/>
  <c r="R188" i="62" s="1"/>
  <c r="Q190" i="62"/>
  <c r="O190" i="62"/>
  <c r="O189" i="62" s="1"/>
  <c r="O188" i="62" s="1"/>
  <c r="N190" i="62"/>
  <c r="N189" i="62" s="1"/>
  <c r="N188" i="62" s="1"/>
  <c r="L190" i="62"/>
  <c r="J190" i="62"/>
  <c r="I190" i="62"/>
  <c r="I189" i="62" s="1"/>
  <c r="I188" i="62" s="1"/>
  <c r="H190" i="62"/>
  <c r="G190" i="62"/>
  <c r="F190" i="62"/>
  <c r="W189" i="62"/>
  <c r="V189" i="62"/>
  <c r="AB189" i="62" s="1"/>
  <c r="T189" i="62"/>
  <c r="S189" i="62"/>
  <c r="S188" i="62" s="1"/>
  <c r="Q189" i="62"/>
  <c r="Q188" i="62" s="1"/>
  <c r="J189" i="62"/>
  <c r="H189" i="62"/>
  <c r="H188" i="62" s="1"/>
  <c r="F189" i="62"/>
  <c r="F188" i="62" s="1"/>
  <c r="W188" i="62"/>
  <c r="V188" i="62"/>
  <c r="J188" i="62"/>
  <c r="AA187" i="62"/>
  <c r="W187" i="62"/>
  <c r="W186" i="62" s="1"/>
  <c r="W185" i="62" s="1"/>
  <c r="W184" i="62" s="1"/>
  <c r="U187" i="62"/>
  <c r="U186" i="62" s="1"/>
  <c r="U185" i="62" s="1"/>
  <c r="U184" i="62" s="1"/>
  <c r="S187" i="62"/>
  <c r="S186" i="62" s="1"/>
  <c r="R187" i="62"/>
  <c r="R186" i="62" s="1"/>
  <c r="R185" i="62" s="1"/>
  <c r="R184" i="62" s="1"/>
  <c r="L187" i="62"/>
  <c r="K187" i="62"/>
  <c r="AA186" i="62"/>
  <c r="V186" i="62"/>
  <c r="V185" i="62" s="1"/>
  <c r="T186" i="62"/>
  <c r="Q186" i="62"/>
  <c r="O186" i="62"/>
  <c r="O185" i="62" s="1"/>
  <c r="O184" i="62" s="1"/>
  <c r="N186" i="62"/>
  <c r="N185" i="62" s="1"/>
  <c r="N184" i="62" s="1"/>
  <c r="J186" i="62"/>
  <c r="J185" i="62" s="1"/>
  <c r="I186" i="62"/>
  <c r="I185" i="62" s="1"/>
  <c r="I184" i="62" s="1"/>
  <c r="H186" i="62"/>
  <c r="G186" i="62"/>
  <c r="F186" i="62"/>
  <c r="T185" i="62"/>
  <c r="S185" i="62"/>
  <c r="G185" i="62"/>
  <c r="F185" i="62"/>
  <c r="S184" i="62"/>
  <c r="J184" i="62"/>
  <c r="G184" i="62"/>
  <c r="F184" i="62"/>
  <c r="AB183" i="62"/>
  <c r="AA183" i="62"/>
  <c r="X183" i="62"/>
  <c r="W183" i="62"/>
  <c r="W182" i="62" s="1"/>
  <c r="W181" i="62" s="1"/>
  <c r="W180" i="62" s="1"/>
  <c r="U183" i="62"/>
  <c r="U182" i="62" s="1"/>
  <c r="U181" i="62" s="1"/>
  <c r="U180" i="62" s="1"/>
  <c r="S183" i="62"/>
  <c r="K183" i="62"/>
  <c r="L183" i="62" s="1"/>
  <c r="AB182" i="62"/>
  <c r="Y182" i="62"/>
  <c r="X182" i="62"/>
  <c r="V182" i="62"/>
  <c r="T182" i="62"/>
  <c r="S182" i="62"/>
  <c r="S181" i="62" s="1"/>
  <c r="S180" i="62" s="1"/>
  <c r="Q182" i="62"/>
  <c r="O182" i="62"/>
  <c r="N182" i="62"/>
  <c r="L182" i="62"/>
  <c r="J182" i="62"/>
  <c r="J181" i="62" s="1"/>
  <c r="I182" i="62"/>
  <c r="H182" i="62"/>
  <c r="G182" i="62"/>
  <c r="F182" i="62"/>
  <c r="F181" i="62" s="1"/>
  <c r="F180" i="62" s="1"/>
  <c r="V181" i="62"/>
  <c r="T181" i="62"/>
  <c r="Y181" i="62" s="1"/>
  <c r="O181" i="62"/>
  <c r="N181" i="62"/>
  <c r="L181" i="62"/>
  <c r="I181" i="62"/>
  <c r="I180" i="62" s="1"/>
  <c r="H181" i="62"/>
  <c r="V180" i="62"/>
  <c r="T180" i="62"/>
  <c r="O180" i="62"/>
  <c r="N180" i="62"/>
  <c r="J180" i="62"/>
  <c r="H180" i="62"/>
  <c r="AB179" i="62"/>
  <c r="AA179" i="62"/>
  <c r="W179" i="62"/>
  <c r="U179" i="62"/>
  <c r="S179" i="62"/>
  <c r="S178" i="62" s="1"/>
  <c r="R179" i="62"/>
  <c r="R178" i="62" s="1"/>
  <c r="R177" i="62" s="1"/>
  <c r="R176" i="62" s="1"/>
  <c r="K179" i="62"/>
  <c r="L179" i="62" s="1"/>
  <c r="W178" i="62"/>
  <c r="W177" i="62" s="1"/>
  <c r="W176" i="62" s="1"/>
  <c r="V178" i="62"/>
  <c r="U178" i="62"/>
  <c r="U177" i="62" s="1"/>
  <c r="U176" i="62" s="1"/>
  <c r="T178" i="62"/>
  <c r="Q178" i="62"/>
  <c r="O178" i="62"/>
  <c r="O177" i="62" s="1"/>
  <c r="N178" i="62"/>
  <c r="N177" i="62" s="1"/>
  <c r="N176" i="62" s="1"/>
  <c r="K178" i="62"/>
  <c r="J178" i="62"/>
  <c r="I178" i="62"/>
  <c r="H178" i="62"/>
  <c r="H177" i="62" s="1"/>
  <c r="G178" i="62"/>
  <c r="F178" i="62"/>
  <c r="T177" i="62"/>
  <c r="S177" i="62"/>
  <c r="J177" i="62"/>
  <c r="J176" i="62" s="1"/>
  <c r="I177" i="62"/>
  <c r="I176" i="62" s="1"/>
  <c r="G177" i="62"/>
  <c r="F177" i="62"/>
  <c r="S176" i="62"/>
  <c r="O176" i="62"/>
  <c r="H176" i="62"/>
  <c r="F176" i="62"/>
  <c r="AB175" i="62"/>
  <c r="AA175" i="62"/>
  <c r="Z175" i="62"/>
  <c r="Y175" i="62"/>
  <c r="X175" i="62"/>
  <c r="W175" i="62"/>
  <c r="W174" i="62" s="1"/>
  <c r="U175" i="62"/>
  <c r="S175" i="62"/>
  <c r="R175" i="62"/>
  <c r="P175" i="62"/>
  <c r="P174" i="62" s="1"/>
  <c r="P173" i="62" s="1"/>
  <c r="P172" i="62" s="1"/>
  <c r="L175" i="62"/>
  <c r="K175" i="62"/>
  <c r="AA174" i="62"/>
  <c r="Z174" i="62"/>
  <c r="V174" i="62"/>
  <c r="U174" i="62"/>
  <c r="U173" i="62" s="1"/>
  <c r="U172" i="62" s="1"/>
  <c r="T174" i="62"/>
  <c r="S174" i="62"/>
  <c r="R174" i="62"/>
  <c r="R173" i="62" s="1"/>
  <c r="R172" i="62" s="1"/>
  <c r="Q174" i="62"/>
  <c r="O174" i="62"/>
  <c r="O173" i="62" s="1"/>
  <c r="O172" i="62" s="1"/>
  <c r="N174" i="62"/>
  <c r="N173" i="62" s="1"/>
  <c r="N172" i="62" s="1"/>
  <c r="L174" i="62"/>
  <c r="J174" i="62"/>
  <c r="I174" i="62"/>
  <c r="I173" i="62" s="1"/>
  <c r="I172" i="62" s="1"/>
  <c r="H174" i="62"/>
  <c r="G174" i="62"/>
  <c r="F174" i="62"/>
  <c r="F173" i="62" s="1"/>
  <c r="W173" i="62"/>
  <c r="V173" i="62"/>
  <c r="S173" i="62"/>
  <c r="S172" i="62" s="1"/>
  <c r="Q173" i="62"/>
  <c r="J173" i="62"/>
  <c r="H173" i="62"/>
  <c r="H172" i="62" s="1"/>
  <c r="W172" i="62"/>
  <c r="V172" i="62"/>
  <c r="Q172" i="62"/>
  <c r="J172" i="62"/>
  <c r="F172" i="62"/>
  <c r="AA171" i="62"/>
  <c r="W171" i="62"/>
  <c r="W170" i="62" s="1"/>
  <c r="W169" i="62" s="1"/>
  <c r="W168" i="62" s="1"/>
  <c r="U171" i="62"/>
  <c r="S171" i="62"/>
  <c r="S170" i="62" s="1"/>
  <c r="L171" i="62"/>
  <c r="K171" i="62"/>
  <c r="AA170" i="62"/>
  <c r="V170" i="62"/>
  <c r="U170" i="62"/>
  <c r="U169" i="62" s="1"/>
  <c r="U168" i="62" s="1"/>
  <c r="T170" i="62"/>
  <c r="Q170" i="62"/>
  <c r="O170" i="62"/>
  <c r="N170" i="62"/>
  <c r="K170" i="62"/>
  <c r="J170" i="62"/>
  <c r="J169" i="62" s="1"/>
  <c r="I170" i="62"/>
  <c r="I169" i="62" s="1"/>
  <c r="I168" i="62" s="1"/>
  <c r="H170" i="62"/>
  <c r="H169" i="62" s="1"/>
  <c r="H168" i="62" s="1"/>
  <c r="G170" i="62"/>
  <c r="F170" i="62"/>
  <c r="T169" i="62"/>
  <c r="T168" i="62" s="1"/>
  <c r="S169" i="62"/>
  <c r="S168" i="62" s="1"/>
  <c r="O169" i="62"/>
  <c r="O168" i="62" s="1"/>
  <c r="N169" i="62"/>
  <c r="N168" i="62" s="1"/>
  <c r="G169" i="62"/>
  <c r="K169" i="62" s="1"/>
  <c r="F169" i="62"/>
  <c r="J168" i="62"/>
  <c r="F168" i="62"/>
  <c r="AA167" i="62"/>
  <c r="W167" i="62"/>
  <c r="W166" i="62" s="1"/>
  <c r="W165" i="62" s="1"/>
  <c r="U167" i="62"/>
  <c r="U166" i="62" s="1"/>
  <c r="S167" i="62"/>
  <c r="S166" i="62" s="1"/>
  <c r="L167" i="62"/>
  <c r="K167" i="62"/>
  <c r="V166" i="62"/>
  <c r="V165" i="62" s="1"/>
  <c r="T166" i="62"/>
  <c r="Q166" i="62"/>
  <c r="O166" i="62"/>
  <c r="N166" i="62"/>
  <c r="J166" i="62"/>
  <c r="J165" i="62" s="1"/>
  <c r="I166" i="62"/>
  <c r="H166" i="62"/>
  <c r="G166" i="62"/>
  <c r="F166" i="62"/>
  <c r="U165" i="62"/>
  <c r="U164" i="62" s="1"/>
  <c r="T165" i="62"/>
  <c r="T164" i="62" s="1"/>
  <c r="S165" i="62"/>
  <c r="O165" i="62"/>
  <c r="N165" i="62"/>
  <c r="N164" i="62" s="1"/>
  <c r="I165" i="62"/>
  <c r="I164" i="62" s="1"/>
  <c r="G165" i="62"/>
  <c r="F165" i="62"/>
  <c r="F164" i="62" s="1"/>
  <c r="W164" i="62"/>
  <c r="V164" i="62"/>
  <c r="S164" i="62"/>
  <c r="O164" i="62"/>
  <c r="J164" i="62"/>
  <c r="AA163" i="62"/>
  <c r="Y163" i="62"/>
  <c r="W163" i="62"/>
  <c r="W162" i="62" s="1"/>
  <c r="U163" i="62"/>
  <c r="S163" i="62"/>
  <c r="L163" i="62"/>
  <c r="K163" i="62"/>
  <c r="V162" i="62"/>
  <c r="U162" i="62"/>
  <c r="T162" i="62"/>
  <c r="S162" i="62"/>
  <c r="S161" i="62" s="1"/>
  <c r="S160" i="62" s="1"/>
  <c r="Q162" i="62"/>
  <c r="O162" i="62"/>
  <c r="O161" i="62" s="1"/>
  <c r="N162" i="62"/>
  <c r="K162" i="62"/>
  <c r="J162" i="62"/>
  <c r="J161" i="62" s="1"/>
  <c r="I162" i="62"/>
  <c r="H162" i="62"/>
  <c r="H161" i="62" s="1"/>
  <c r="H160" i="62" s="1"/>
  <c r="G162" i="62"/>
  <c r="G161" i="62" s="1"/>
  <c r="F162" i="62"/>
  <c r="W161" i="62"/>
  <c r="U161" i="62"/>
  <c r="U160" i="62" s="1"/>
  <c r="Q161" i="62"/>
  <c r="N161" i="62"/>
  <c r="N160" i="62" s="1"/>
  <c r="K161" i="62"/>
  <c r="I161" i="62"/>
  <c r="F161" i="62"/>
  <c r="F160" i="62" s="1"/>
  <c r="W160" i="62"/>
  <c r="Q160" i="62"/>
  <c r="O160" i="62"/>
  <c r="J160" i="62"/>
  <c r="I160" i="62"/>
  <c r="G160" i="62"/>
  <c r="K160" i="62" s="1"/>
  <c r="AA159" i="62"/>
  <c r="Y159" i="62"/>
  <c r="W159" i="62"/>
  <c r="W158" i="62" s="1"/>
  <c r="W157" i="62" s="1"/>
  <c r="W156" i="62" s="1"/>
  <c r="U159" i="62"/>
  <c r="U158" i="62" s="1"/>
  <c r="U157" i="62" s="1"/>
  <c r="U156" i="62" s="1"/>
  <c r="S159" i="62"/>
  <c r="S158" i="62" s="1"/>
  <c r="S157" i="62" s="1"/>
  <c r="S156" i="62" s="1"/>
  <c r="K159" i="62"/>
  <c r="L159" i="62" s="1"/>
  <c r="V158" i="62"/>
  <c r="V157" i="62" s="1"/>
  <c r="T158" i="62"/>
  <c r="Q158" i="62"/>
  <c r="O158" i="62"/>
  <c r="N158" i="62"/>
  <c r="N157" i="62" s="1"/>
  <c r="N156" i="62" s="1"/>
  <c r="J158" i="62"/>
  <c r="J157" i="62" s="1"/>
  <c r="I158" i="62"/>
  <c r="K158" i="62" s="1"/>
  <c r="H158" i="62"/>
  <c r="G158" i="62"/>
  <c r="F158" i="62"/>
  <c r="Q157" i="62"/>
  <c r="O157" i="62"/>
  <c r="I157" i="62"/>
  <c r="I156" i="62" s="1"/>
  <c r="H157" i="62"/>
  <c r="H156" i="62" s="1"/>
  <c r="G157" i="62"/>
  <c r="F157" i="62"/>
  <c r="V156" i="62"/>
  <c r="O156" i="62"/>
  <c r="J156" i="62"/>
  <c r="F156" i="62"/>
  <c r="AB155" i="62"/>
  <c r="AA155" i="62"/>
  <c r="W155" i="62"/>
  <c r="U155" i="62"/>
  <c r="S155" i="62"/>
  <c r="K155" i="62"/>
  <c r="L155" i="62" s="1"/>
  <c r="AB154" i="62"/>
  <c r="AA154" i="62"/>
  <c r="Y154" i="62"/>
  <c r="W154" i="62"/>
  <c r="U154" i="62"/>
  <c r="U152" i="62" s="1"/>
  <c r="U151" i="62" s="1"/>
  <c r="S154" i="62"/>
  <c r="S152" i="62" s="1"/>
  <c r="S151" i="62" s="1"/>
  <c r="S150" i="62" s="1"/>
  <c r="L154" i="62"/>
  <c r="K154" i="62"/>
  <c r="AB153" i="62"/>
  <c r="AA153" i="62"/>
  <c r="W153" i="62"/>
  <c r="U153" i="62"/>
  <c r="S153" i="62"/>
  <c r="K153" i="62"/>
  <c r="L153" i="62" s="1"/>
  <c r="W152" i="62"/>
  <c r="W151" i="62" s="1"/>
  <c r="V152" i="62"/>
  <c r="AB152" i="62" s="1"/>
  <c r="T152" i="62"/>
  <c r="Q152" i="62"/>
  <c r="AA152" i="62" s="1"/>
  <c r="O152" i="62"/>
  <c r="O151" i="62" s="1"/>
  <c r="N152" i="62"/>
  <c r="N151" i="62" s="1"/>
  <c r="N150" i="62" s="1"/>
  <c r="J152" i="62"/>
  <c r="I152" i="62"/>
  <c r="I151" i="62" s="1"/>
  <c r="I150" i="62" s="1"/>
  <c r="H152" i="62"/>
  <c r="G152" i="62"/>
  <c r="F152" i="62"/>
  <c r="V151" i="62"/>
  <c r="AB151" i="62" s="1"/>
  <c r="T151" i="62"/>
  <c r="Q151" i="62"/>
  <c r="J151" i="62"/>
  <c r="J150" i="62" s="1"/>
  <c r="G151" i="62"/>
  <c r="F151" i="62"/>
  <c r="F150" i="62" s="1"/>
  <c r="W150" i="62"/>
  <c r="O150" i="62"/>
  <c r="AB149" i="62"/>
  <c r="AA149" i="62"/>
  <c r="X149" i="62"/>
  <c r="W149" i="62"/>
  <c r="U149" i="62"/>
  <c r="S149" i="62"/>
  <c r="K149" i="62"/>
  <c r="L149" i="62" s="1"/>
  <c r="AA148" i="62"/>
  <c r="W148" i="62"/>
  <c r="V148" i="62"/>
  <c r="U148" i="62"/>
  <c r="U147" i="62" s="1"/>
  <c r="U146" i="62" s="1"/>
  <c r="T148" i="62"/>
  <c r="Q148" i="62"/>
  <c r="Q147" i="62" s="1"/>
  <c r="O148" i="62"/>
  <c r="N148" i="62"/>
  <c r="J148" i="62"/>
  <c r="I148" i="62"/>
  <c r="I147" i="62" s="1"/>
  <c r="I146" i="62" s="1"/>
  <c r="H148" i="62"/>
  <c r="G148" i="62"/>
  <c r="F148" i="62"/>
  <c r="W147" i="62"/>
  <c r="W146" i="62" s="1"/>
  <c r="V147" i="62"/>
  <c r="T147" i="62"/>
  <c r="AA147" i="62" s="1"/>
  <c r="O147" i="62"/>
  <c r="O146" i="62" s="1"/>
  <c r="N147" i="62"/>
  <c r="J147" i="62"/>
  <c r="J146" i="62" s="1"/>
  <c r="G147" i="62"/>
  <c r="F147" i="62"/>
  <c r="F146" i="62" s="1"/>
  <c r="T146" i="62"/>
  <c r="AA146" i="62" s="1"/>
  <c r="Q146" i="62"/>
  <c r="N146" i="62"/>
  <c r="AB145" i="62"/>
  <c r="AA145" i="62"/>
  <c r="W145" i="62"/>
  <c r="W144" i="62" s="1"/>
  <c r="W143" i="62" s="1"/>
  <c r="W142" i="62" s="1"/>
  <c r="U145" i="62"/>
  <c r="U144" i="62" s="1"/>
  <c r="U143" i="62" s="1"/>
  <c r="S145" i="62"/>
  <c r="K145" i="62"/>
  <c r="L145" i="62" s="1"/>
  <c r="AB144" i="62"/>
  <c r="V144" i="62"/>
  <c r="T144" i="62"/>
  <c r="Q144" i="62"/>
  <c r="O144" i="62"/>
  <c r="O143" i="62" s="1"/>
  <c r="O142" i="62" s="1"/>
  <c r="N144" i="62"/>
  <c r="J144" i="62"/>
  <c r="I144" i="62"/>
  <c r="I143" i="62" s="1"/>
  <c r="H144" i="62"/>
  <c r="G144" i="62"/>
  <c r="G143" i="62" s="1"/>
  <c r="G142" i="62" s="1"/>
  <c r="F144" i="62"/>
  <c r="F143" i="62" s="1"/>
  <c r="T143" i="62"/>
  <c r="N143" i="62"/>
  <c r="J143" i="62"/>
  <c r="J142" i="62" s="1"/>
  <c r="H143" i="62"/>
  <c r="U142" i="62"/>
  <c r="N142" i="62"/>
  <c r="I142" i="62"/>
  <c r="H142" i="62"/>
  <c r="F142" i="62"/>
  <c r="AB141" i="62"/>
  <c r="AA141" i="62"/>
  <c r="W141" i="62"/>
  <c r="W140" i="62" s="1"/>
  <c r="W139" i="62" s="1"/>
  <c r="W138" i="62" s="1"/>
  <c r="U141" i="62"/>
  <c r="U140" i="62" s="1"/>
  <c r="U139" i="62" s="1"/>
  <c r="U138" i="62" s="1"/>
  <c r="S141" i="62"/>
  <c r="K141" i="62"/>
  <c r="L141" i="62" s="1"/>
  <c r="AA140" i="62"/>
  <c r="V140" i="62"/>
  <c r="AB140" i="62" s="1"/>
  <c r="T140" i="62"/>
  <c r="Q140" i="62"/>
  <c r="O140" i="62"/>
  <c r="N140" i="62"/>
  <c r="N139" i="62" s="1"/>
  <c r="N138" i="62" s="1"/>
  <c r="J140" i="62"/>
  <c r="I140" i="62"/>
  <c r="H140" i="62"/>
  <c r="H139" i="62" s="1"/>
  <c r="H138" i="62" s="1"/>
  <c r="G140" i="62"/>
  <c r="F140" i="62"/>
  <c r="F139" i="62" s="1"/>
  <c r="V139" i="62"/>
  <c r="Q139" i="62"/>
  <c r="O139" i="62"/>
  <c r="J139" i="62"/>
  <c r="J138" i="62" s="1"/>
  <c r="I139" i="62"/>
  <c r="I138" i="62" s="1"/>
  <c r="O138" i="62"/>
  <c r="F138" i="62"/>
  <c r="AB137" i="62"/>
  <c r="AA137" i="62"/>
  <c r="W137" i="62"/>
  <c r="U137" i="62"/>
  <c r="U136" i="62" s="1"/>
  <c r="U135" i="62" s="1"/>
  <c r="U134" i="62" s="1"/>
  <c r="S137" i="62"/>
  <c r="K137" i="62"/>
  <c r="L137" i="62" s="1"/>
  <c r="AB136" i="62"/>
  <c r="W136" i="62"/>
  <c r="W135" i="62" s="1"/>
  <c r="W134" i="62" s="1"/>
  <c r="V136" i="62"/>
  <c r="T136" i="62"/>
  <c r="Q136" i="62"/>
  <c r="O136" i="62"/>
  <c r="O135" i="62" s="1"/>
  <c r="O134" i="62" s="1"/>
  <c r="N136" i="62"/>
  <c r="J136" i="62"/>
  <c r="J135" i="62" s="1"/>
  <c r="I136" i="62"/>
  <c r="H136" i="62"/>
  <c r="H135" i="62" s="1"/>
  <c r="H134" i="62" s="1"/>
  <c r="G136" i="62"/>
  <c r="F136" i="62"/>
  <c r="V135" i="62"/>
  <c r="T135" i="62"/>
  <c r="AA135" i="62" s="1"/>
  <c r="Q135" i="62"/>
  <c r="N135" i="62"/>
  <c r="N134" i="62" s="1"/>
  <c r="I135" i="62"/>
  <c r="I134" i="62" s="1"/>
  <c r="F135" i="62"/>
  <c r="T134" i="62"/>
  <c r="Q134" i="62"/>
  <c r="J134" i="62"/>
  <c r="F134" i="62"/>
  <c r="AA133" i="62"/>
  <c r="W133" i="62"/>
  <c r="U133" i="62"/>
  <c r="S133" i="62"/>
  <c r="K133" i="62"/>
  <c r="L133" i="62" s="1"/>
  <c r="AA132" i="62"/>
  <c r="W132" i="62"/>
  <c r="W131" i="62" s="1"/>
  <c r="W130" i="62" s="1"/>
  <c r="V132" i="62"/>
  <c r="U132" i="62"/>
  <c r="U131" i="62" s="1"/>
  <c r="U130" i="62" s="1"/>
  <c r="T132" i="62"/>
  <c r="Q132" i="62"/>
  <c r="O132" i="62"/>
  <c r="N132" i="62"/>
  <c r="N131" i="62" s="1"/>
  <c r="N130" i="62" s="1"/>
  <c r="J132" i="62"/>
  <c r="I132" i="62"/>
  <c r="H132" i="62"/>
  <c r="H131" i="62" s="1"/>
  <c r="G132" i="62"/>
  <c r="K132" i="62" s="1"/>
  <c r="F132" i="62"/>
  <c r="F131" i="62" s="1"/>
  <c r="F130" i="62" s="1"/>
  <c r="T131" i="62"/>
  <c r="Q131" i="62"/>
  <c r="Q130" i="62" s="1"/>
  <c r="O131" i="62"/>
  <c r="J131" i="62"/>
  <c r="J130" i="62" s="1"/>
  <c r="I131" i="62"/>
  <c r="I130" i="62" s="1"/>
  <c r="G131" i="62"/>
  <c r="K131" i="62" s="1"/>
  <c r="T130" i="62"/>
  <c r="O130" i="62"/>
  <c r="H130" i="62"/>
  <c r="G130" i="62"/>
  <c r="K130" i="62" s="1"/>
  <c r="AA129" i="62"/>
  <c r="W129" i="62"/>
  <c r="U129" i="62"/>
  <c r="U128" i="62" s="1"/>
  <c r="U127" i="62" s="1"/>
  <c r="U126" i="62" s="1"/>
  <c r="S129" i="62"/>
  <c r="K129" i="62"/>
  <c r="L129" i="62" s="1"/>
  <c r="W128" i="62"/>
  <c r="W127" i="62" s="1"/>
  <c r="W126" i="62" s="1"/>
  <c r="V128" i="62"/>
  <c r="T128" i="62"/>
  <c r="S128" i="62"/>
  <c r="S127" i="62" s="1"/>
  <c r="Q128" i="62"/>
  <c r="O128" i="62"/>
  <c r="N128" i="62"/>
  <c r="N127" i="62" s="1"/>
  <c r="N126" i="62" s="1"/>
  <c r="J128" i="62"/>
  <c r="I128" i="62"/>
  <c r="H128" i="62"/>
  <c r="G128" i="62"/>
  <c r="F128" i="62"/>
  <c r="Q127" i="62"/>
  <c r="O127" i="62"/>
  <c r="J127" i="62"/>
  <c r="I127" i="62"/>
  <c r="H127" i="62"/>
  <c r="F127" i="62"/>
  <c r="S126" i="62"/>
  <c r="O126" i="62"/>
  <c r="J126" i="62"/>
  <c r="I126" i="62"/>
  <c r="H126" i="62"/>
  <c r="F126" i="62"/>
  <c r="AA125" i="62"/>
  <c r="W125" i="62"/>
  <c r="U125" i="62"/>
  <c r="U124" i="62" s="1"/>
  <c r="S125" i="62"/>
  <c r="K125" i="62"/>
  <c r="L125" i="62" s="1"/>
  <c r="W124" i="62"/>
  <c r="W123" i="62" s="1"/>
  <c r="W122" i="62" s="1"/>
  <c r="V124" i="62"/>
  <c r="T124" i="62"/>
  <c r="Q124" i="62"/>
  <c r="Q123" i="62" s="1"/>
  <c r="O124" i="62"/>
  <c r="O123" i="62" s="1"/>
  <c r="O122" i="62" s="1"/>
  <c r="N124" i="62"/>
  <c r="J124" i="62"/>
  <c r="I124" i="62"/>
  <c r="K124" i="62" s="1"/>
  <c r="H124" i="62"/>
  <c r="G124" i="62"/>
  <c r="F124" i="62"/>
  <c r="F123" i="62" s="1"/>
  <c r="F122" i="62" s="1"/>
  <c r="V123" i="62"/>
  <c r="U123" i="62"/>
  <c r="U122" i="62" s="1"/>
  <c r="T123" i="62"/>
  <c r="N123" i="62"/>
  <c r="N122" i="62" s="1"/>
  <c r="J123" i="62"/>
  <c r="J122" i="62" s="1"/>
  <c r="H123" i="62"/>
  <c r="G123" i="62"/>
  <c r="V122" i="62"/>
  <c r="Q122" i="62"/>
  <c r="H122" i="62"/>
  <c r="G122" i="62"/>
  <c r="AA121" i="62"/>
  <c r="W121" i="62"/>
  <c r="U121" i="62"/>
  <c r="U120" i="62" s="1"/>
  <c r="U119" i="62" s="1"/>
  <c r="U118" i="62" s="1"/>
  <c r="S121" i="62"/>
  <c r="K121" i="62"/>
  <c r="L121" i="62" s="1"/>
  <c r="Z121" i="62" s="1"/>
  <c r="AA120" i="62"/>
  <c r="W120" i="62"/>
  <c r="V120" i="62"/>
  <c r="V119" i="62" s="1"/>
  <c r="T120" i="62"/>
  <c r="Q120" i="62"/>
  <c r="O120" i="62"/>
  <c r="N120" i="62"/>
  <c r="N119" i="62" s="1"/>
  <c r="N118" i="62" s="1"/>
  <c r="L120" i="62"/>
  <c r="Z120" i="62" s="1"/>
  <c r="J120" i="62"/>
  <c r="I120" i="62"/>
  <c r="H120" i="62"/>
  <c r="H119" i="62" s="1"/>
  <c r="G120" i="62"/>
  <c r="F120" i="62"/>
  <c r="W119" i="62"/>
  <c r="W118" i="62" s="1"/>
  <c r="Q119" i="62"/>
  <c r="Q118" i="62" s="1"/>
  <c r="O119" i="62"/>
  <c r="O118" i="62" s="1"/>
  <c r="J119" i="62"/>
  <c r="J118" i="62" s="1"/>
  <c r="I119" i="62"/>
  <c r="F119" i="62"/>
  <c r="F118" i="62" s="1"/>
  <c r="I118" i="62"/>
  <c r="H118" i="62"/>
  <c r="AA117" i="62"/>
  <c r="W117" i="62"/>
  <c r="W116" i="62" s="1"/>
  <c r="W115" i="62" s="1"/>
  <c r="W114" i="62" s="1"/>
  <c r="U117" i="62"/>
  <c r="U116" i="62" s="1"/>
  <c r="S117" i="62"/>
  <c r="K117" i="62"/>
  <c r="L117" i="62" s="1"/>
  <c r="V116" i="62"/>
  <c r="T116" i="62"/>
  <c r="AA116" i="62" s="1"/>
  <c r="S116" i="62"/>
  <c r="S115" i="62" s="1"/>
  <c r="S114" i="62" s="1"/>
  <c r="Q116" i="62"/>
  <c r="O116" i="62"/>
  <c r="N116" i="62"/>
  <c r="J116" i="62"/>
  <c r="J115" i="62" s="1"/>
  <c r="J114" i="62" s="1"/>
  <c r="I116" i="62"/>
  <c r="H116" i="62"/>
  <c r="G116" i="62"/>
  <c r="F116" i="62"/>
  <c r="F115" i="62" s="1"/>
  <c r="V115" i="62"/>
  <c r="U115" i="62"/>
  <c r="U114" i="62" s="1"/>
  <c r="T115" i="62"/>
  <c r="Q115" i="62"/>
  <c r="O115" i="62"/>
  <c r="N115" i="62"/>
  <c r="N114" i="62" s="1"/>
  <c r="I115" i="62"/>
  <c r="H115" i="62"/>
  <c r="T114" i="62"/>
  <c r="O114" i="62"/>
  <c r="I114" i="62"/>
  <c r="H114" i="62"/>
  <c r="F114" i="62"/>
  <c r="AB110" i="62"/>
  <c r="AA110" i="62"/>
  <c r="W110" i="62"/>
  <c r="U110" i="62"/>
  <c r="U109" i="62" s="1"/>
  <c r="S110" i="62"/>
  <c r="S109" i="62" s="1"/>
  <c r="L110" i="62"/>
  <c r="K110" i="62"/>
  <c r="W109" i="62"/>
  <c r="W106" i="62" s="1"/>
  <c r="W105" i="62" s="1"/>
  <c r="V109" i="62"/>
  <c r="T109" i="62"/>
  <c r="Q109" i="62"/>
  <c r="AA109" i="62" s="1"/>
  <c r="O109" i="62"/>
  <c r="N109" i="62"/>
  <c r="J109" i="62"/>
  <c r="I109" i="62"/>
  <c r="K109" i="62" s="1"/>
  <c r="H109" i="62"/>
  <c r="G109" i="62"/>
  <c r="F109" i="62"/>
  <c r="W108" i="62"/>
  <c r="U108" i="62"/>
  <c r="S108" i="62"/>
  <c r="K108" i="62"/>
  <c r="L108" i="62" s="1"/>
  <c r="W107" i="62"/>
  <c r="V107" i="62"/>
  <c r="U107" i="62"/>
  <c r="T107" i="62"/>
  <c r="S107" i="62"/>
  <c r="Q107" i="62"/>
  <c r="Q106" i="62" s="1"/>
  <c r="O107" i="62"/>
  <c r="N107" i="62"/>
  <c r="J107" i="62"/>
  <c r="I107" i="62"/>
  <c r="H107" i="62"/>
  <c r="G107" i="62"/>
  <c r="G106" i="62" s="1"/>
  <c r="F107" i="62"/>
  <c r="F106" i="62" s="1"/>
  <c r="F105" i="62" s="1"/>
  <c r="V106" i="62"/>
  <c r="U106" i="62"/>
  <c r="U105" i="62" s="1"/>
  <c r="T106" i="62"/>
  <c r="O106" i="62"/>
  <c r="N106" i="62"/>
  <c r="N105" i="62" s="1"/>
  <c r="N101" i="62" s="1"/>
  <c r="J106" i="62"/>
  <c r="I106" i="62"/>
  <c r="T105" i="62"/>
  <c r="J105" i="62"/>
  <c r="I105" i="62"/>
  <c r="G105" i="62"/>
  <c r="W104" i="62"/>
  <c r="U104" i="62"/>
  <c r="S104" i="62"/>
  <c r="S103" i="62" s="1"/>
  <c r="S102" i="62" s="1"/>
  <c r="R104" i="62"/>
  <c r="P104" i="62"/>
  <c r="P103" i="62" s="1"/>
  <c r="P102" i="62" s="1"/>
  <c r="K104" i="62"/>
  <c r="L104" i="62" s="1"/>
  <c r="W103" i="62"/>
  <c r="V103" i="62"/>
  <c r="V102" i="62" s="1"/>
  <c r="U103" i="62"/>
  <c r="U102" i="62" s="1"/>
  <c r="U101" i="62" s="1"/>
  <c r="T103" i="62"/>
  <c r="R103" i="62"/>
  <c r="R102" i="62" s="1"/>
  <c r="Q103" i="62"/>
  <c r="O103" i="62"/>
  <c r="O102" i="62" s="1"/>
  <c r="N103" i="62"/>
  <c r="L103" i="62"/>
  <c r="K103" i="62"/>
  <c r="J103" i="62"/>
  <c r="I103" i="62"/>
  <c r="H103" i="62"/>
  <c r="G103" i="62"/>
  <c r="F103" i="62"/>
  <c r="F102" i="62" s="1"/>
  <c r="F101" i="62" s="1"/>
  <c r="W102" i="62"/>
  <c r="W101" i="62" s="1"/>
  <c r="T102" i="62"/>
  <c r="Q102" i="62"/>
  <c r="Q101" i="62" s="1"/>
  <c r="N102" i="62"/>
  <c r="J102" i="62"/>
  <c r="J101" i="62" s="1"/>
  <c r="I102" i="62"/>
  <c r="K102" i="62" s="1"/>
  <c r="H102" i="62"/>
  <c r="G102" i="62"/>
  <c r="G101" i="62" s="1"/>
  <c r="T101" i="62"/>
  <c r="I101" i="62"/>
  <c r="AB100" i="62"/>
  <c r="AA100" i="62"/>
  <c r="W100" i="62"/>
  <c r="U100" i="62"/>
  <c r="U99" i="62" s="1"/>
  <c r="U98" i="62" s="1"/>
  <c r="S100" i="62"/>
  <c r="S99" i="62" s="1"/>
  <c r="K100" i="62"/>
  <c r="L100" i="62" s="1"/>
  <c r="R100" i="62" s="1"/>
  <c r="R99" i="62" s="1"/>
  <c r="R98" i="62" s="1"/>
  <c r="W99" i="62"/>
  <c r="W98" i="62" s="1"/>
  <c r="V99" i="62"/>
  <c r="T99" i="62"/>
  <c r="Q99" i="62"/>
  <c r="O99" i="62"/>
  <c r="O98" i="62" s="1"/>
  <c r="N99" i="62"/>
  <c r="N98" i="62" s="1"/>
  <c r="J99" i="62"/>
  <c r="J98" i="62" s="1"/>
  <c r="I99" i="62"/>
  <c r="K99" i="62" s="1"/>
  <c r="H99" i="62"/>
  <c r="G99" i="62"/>
  <c r="F99" i="62"/>
  <c r="F98" i="62" s="1"/>
  <c r="S98" i="62"/>
  <c r="H98" i="62"/>
  <c r="G98" i="62"/>
  <c r="AB97" i="62"/>
  <c r="AA97" i="62"/>
  <c r="Z97" i="62"/>
  <c r="Y97" i="62"/>
  <c r="X97" i="62"/>
  <c r="W97" i="62"/>
  <c r="U97" i="62"/>
  <c r="S97" i="62"/>
  <c r="R97" i="62"/>
  <c r="P97" i="62"/>
  <c r="K97" i="62"/>
  <c r="L97" i="62" s="1"/>
  <c r="AB96" i="62"/>
  <c r="AA96" i="62"/>
  <c r="Y96" i="62"/>
  <c r="W96" i="62"/>
  <c r="U96" i="62"/>
  <c r="S96" i="62"/>
  <c r="K96" i="62"/>
  <c r="L96" i="62" s="1"/>
  <c r="AB95" i="62"/>
  <c r="AA95" i="62"/>
  <c r="W95" i="62"/>
  <c r="U95" i="62"/>
  <c r="U94" i="62" s="1"/>
  <c r="U93" i="62" s="1"/>
  <c r="S95" i="62"/>
  <c r="S94" i="62" s="1"/>
  <c r="S93" i="62" s="1"/>
  <c r="K95" i="62"/>
  <c r="L95" i="62" s="1"/>
  <c r="AB94" i="62"/>
  <c r="W94" i="62"/>
  <c r="W93" i="62" s="1"/>
  <c r="V94" i="62"/>
  <c r="T94" i="62"/>
  <c r="Q94" i="62"/>
  <c r="AA94" i="62" s="1"/>
  <c r="O94" i="62"/>
  <c r="N94" i="62"/>
  <c r="J94" i="62"/>
  <c r="J93" i="62" s="1"/>
  <c r="I94" i="62"/>
  <c r="K94" i="62" s="1"/>
  <c r="H94" i="62"/>
  <c r="G94" i="62"/>
  <c r="G93" i="62" s="1"/>
  <c r="F94" i="62"/>
  <c r="F93" i="62" s="1"/>
  <c r="V93" i="62"/>
  <c r="T93" i="62"/>
  <c r="AB93" i="62" s="1"/>
  <c r="Q93" i="62"/>
  <c r="AA93" i="62" s="1"/>
  <c r="O93" i="62"/>
  <c r="N93" i="62"/>
  <c r="I93" i="62"/>
  <c r="H93" i="62"/>
  <c r="K93" i="62" s="1"/>
  <c r="AB92" i="62"/>
  <c r="AA92" i="62"/>
  <c r="W92" i="62"/>
  <c r="U92" i="62"/>
  <c r="S92" i="62"/>
  <c r="K92" i="62"/>
  <c r="L92" i="62" s="1"/>
  <c r="R92" i="62" s="1"/>
  <c r="AB91" i="62"/>
  <c r="AA91" i="62"/>
  <c r="W91" i="62"/>
  <c r="U91" i="62"/>
  <c r="U90" i="62" s="1"/>
  <c r="U89" i="62" s="1"/>
  <c r="S91" i="62"/>
  <c r="S90" i="62" s="1"/>
  <c r="S89" i="62" s="1"/>
  <c r="S88" i="62" s="1"/>
  <c r="L91" i="62"/>
  <c r="K91" i="62"/>
  <c r="W90" i="62"/>
  <c r="V90" i="62"/>
  <c r="T90" i="62"/>
  <c r="Q90" i="62"/>
  <c r="O90" i="62"/>
  <c r="N90" i="62"/>
  <c r="J90" i="62"/>
  <c r="J89" i="62" s="1"/>
  <c r="I90" i="62"/>
  <c r="H90" i="62"/>
  <c r="G90" i="62"/>
  <c r="G89" i="62" s="1"/>
  <c r="F90" i="62"/>
  <c r="F89" i="62" s="1"/>
  <c r="F88" i="62" s="1"/>
  <c r="W89" i="62"/>
  <c r="W88" i="62" s="1"/>
  <c r="T89" i="62"/>
  <c r="Q89" i="62"/>
  <c r="AA89" i="62" s="1"/>
  <c r="O89" i="62"/>
  <c r="O88" i="62" s="1"/>
  <c r="N89" i="62"/>
  <c r="H89" i="62"/>
  <c r="U88" i="62"/>
  <c r="T88" i="62"/>
  <c r="N88" i="62"/>
  <c r="J88" i="62"/>
  <c r="G88" i="62"/>
  <c r="W87" i="62"/>
  <c r="W86" i="62" s="1"/>
  <c r="W85" i="62" s="1"/>
  <c r="W84" i="62" s="1"/>
  <c r="U87" i="62"/>
  <c r="U86" i="62" s="1"/>
  <c r="S87" i="62"/>
  <c r="N87" i="62"/>
  <c r="N86" i="62" s="1"/>
  <c r="N85" i="62" s="1"/>
  <c r="L87" i="62"/>
  <c r="X87" i="62" s="1"/>
  <c r="K87" i="62"/>
  <c r="Y86" i="62"/>
  <c r="V86" i="62"/>
  <c r="T86" i="62"/>
  <c r="S86" i="62"/>
  <c r="Q86" i="62"/>
  <c r="Q85" i="62" s="1"/>
  <c r="O86" i="62"/>
  <c r="L86" i="62"/>
  <c r="J86" i="62"/>
  <c r="J85" i="62" s="1"/>
  <c r="I86" i="62"/>
  <c r="H86" i="62"/>
  <c r="G86" i="62"/>
  <c r="U85" i="62"/>
  <c r="T85" i="62"/>
  <c r="S85" i="62"/>
  <c r="O85" i="62"/>
  <c r="L85" i="62"/>
  <c r="I85" i="62"/>
  <c r="H85" i="62"/>
  <c r="F85" i="62"/>
  <c r="N84" i="62"/>
  <c r="F84" i="62"/>
  <c r="AB83" i="62"/>
  <c r="AA83" i="62"/>
  <c r="W83" i="62"/>
  <c r="U83" i="62"/>
  <c r="S83" i="62"/>
  <c r="K83" i="62"/>
  <c r="L83" i="62" s="1"/>
  <c r="AB82" i="62"/>
  <c r="AA82" i="62"/>
  <c r="W82" i="62"/>
  <c r="U82" i="62"/>
  <c r="S82" i="62"/>
  <c r="I82" i="62"/>
  <c r="K82" i="62" s="1"/>
  <c r="L82" i="62" s="1"/>
  <c r="AB81" i="62"/>
  <c r="AA81" i="62"/>
  <c r="W81" i="62"/>
  <c r="U81" i="62"/>
  <c r="S81" i="62"/>
  <c r="K81" i="62"/>
  <c r="L81" i="62" s="1"/>
  <c r="AB80" i="62"/>
  <c r="AA80" i="62"/>
  <c r="W80" i="62"/>
  <c r="U80" i="62"/>
  <c r="S80" i="62"/>
  <c r="L80" i="62"/>
  <c r="K80" i="62"/>
  <c r="AB79" i="62"/>
  <c r="AA79" i="62"/>
  <c r="W79" i="62"/>
  <c r="U79" i="62"/>
  <c r="S79" i="62"/>
  <c r="K79" i="62"/>
  <c r="L79" i="62" s="1"/>
  <c r="AB78" i="62"/>
  <c r="AA78" i="62"/>
  <c r="W78" i="62"/>
  <c r="U78" i="62"/>
  <c r="S78" i="62"/>
  <c r="K78" i="62"/>
  <c r="L78" i="62" s="1"/>
  <c r="V77" i="62"/>
  <c r="T77" i="62"/>
  <c r="S77" i="62"/>
  <c r="Q77" i="62"/>
  <c r="O77" i="62"/>
  <c r="N77" i="62"/>
  <c r="K77" i="62"/>
  <c r="J77" i="62"/>
  <c r="I77" i="62"/>
  <c r="H77" i="62"/>
  <c r="G77" i="62"/>
  <c r="F77" i="62"/>
  <c r="AB76" i="62"/>
  <c r="AA76" i="62"/>
  <c r="W76" i="62"/>
  <c r="U76" i="62"/>
  <c r="S76" i="62"/>
  <c r="K76" i="62"/>
  <c r="L76" i="62" s="1"/>
  <c r="P76" i="62" s="1"/>
  <c r="J76" i="62"/>
  <c r="AB75" i="62"/>
  <c r="AA75" i="62"/>
  <c r="W75" i="62"/>
  <c r="U75" i="62"/>
  <c r="S75" i="62"/>
  <c r="K75" i="62"/>
  <c r="L75" i="62" s="1"/>
  <c r="Z75" i="62" s="1"/>
  <c r="AB74" i="62"/>
  <c r="AA74" i="62"/>
  <c r="W74" i="62"/>
  <c r="U74" i="62"/>
  <c r="S74" i="62"/>
  <c r="R74" i="62"/>
  <c r="J74" i="62"/>
  <c r="I74" i="62"/>
  <c r="K74" i="62" s="1"/>
  <c r="L74" i="62" s="1"/>
  <c r="AB73" i="62"/>
  <c r="AA73" i="62"/>
  <c r="W73" i="62"/>
  <c r="U73" i="62"/>
  <c r="S73" i="62"/>
  <c r="K73" i="62"/>
  <c r="L73" i="62" s="1"/>
  <c r="J73" i="62"/>
  <c r="AB72" i="62"/>
  <c r="AA72" i="62"/>
  <c r="W72" i="62"/>
  <c r="U72" i="62"/>
  <c r="S72" i="62"/>
  <c r="J72" i="62"/>
  <c r="K72" i="62" s="1"/>
  <c r="L72" i="62" s="1"/>
  <c r="Z72" i="62" s="1"/>
  <c r="AB71" i="62"/>
  <c r="AA71" i="62"/>
  <c r="W71" i="62"/>
  <c r="U71" i="62"/>
  <c r="S71" i="62"/>
  <c r="I71" i="62"/>
  <c r="AB70" i="62"/>
  <c r="W70" i="62"/>
  <c r="V70" i="62"/>
  <c r="T70" i="62"/>
  <c r="Q70" i="62"/>
  <c r="Q58" i="62" s="1"/>
  <c r="O70" i="62"/>
  <c r="N70" i="62"/>
  <c r="J70" i="62"/>
  <c r="H70" i="62"/>
  <c r="G70" i="62"/>
  <c r="F70" i="62"/>
  <c r="AB69" i="62"/>
  <c r="AA69" i="62"/>
  <c r="W69" i="62"/>
  <c r="U69" i="62"/>
  <c r="S69" i="62"/>
  <c r="K69" i="62"/>
  <c r="L69" i="62" s="1"/>
  <c r="AB68" i="62"/>
  <c r="AA68" i="62"/>
  <c r="W68" i="62"/>
  <c r="W66" i="62" s="1"/>
  <c r="U68" i="62"/>
  <c r="S68" i="62"/>
  <c r="K68" i="62"/>
  <c r="L68" i="62" s="1"/>
  <c r="J68" i="62"/>
  <c r="AB67" i="62"/>
  <c r="AA67" i="62"/>
  <c r="W67" i="62"/>
  <c r="U67" i="62"/>
  <c r="S67" i="62"/>
  <c r="I67" i="62"/>
  <c r="V66" i="62"/>
  <c r="U66" i="62"/>
  <c r="T66" i="62"/>
  <c r="Q66" i="62"/>
  <c r="O66" i="62"/>
  <c r="N66" i="62"/>
  <c r="N58" i="62" s="1"/>
  <c r="J66" i="62"/>
  <c r="H66" i="62"/>
  <c r="G66" i="62"/>
  <c r="F66" i="62"/>
  <c r="AB65" i="62"/>
  <c r="AA65" i="62"/>
  <c r="W65" i="62"/>
  <c r="U65" i="62"/>
  <c r="S65" i="62"/>
  <c r="S59" i="62" s="1"/>
  <c r="K65" i="62"/>
  <c r="L65" i="62" s="1"/>
  <c r="Z65" i="62" s="1"/>
  <c r="AA64" i="62"/>
  <c r="Y64" i="62"/>
  <c r="W64" i="62"/>
  <c r="U64" i="62"/>
  <c r="S64" i="62"/>
  <c r="P64" i="62"/>
  <c r="K64" i="62"/>
  <c r="L64" i="62" s="1"/>
  <c r="J64" i="62"/>
  <c r="J59" i="62" s="1"/>
  <c r="AB63" i="62"/>
  <c r="AA63" i="62"/>
  <c r="W63" i="62"/>
  <c r="U63" i="62"/>
  <c r="U59" i="62" s="1"/>
  <c r="S63" i="62"/>
  <c r="K63" i="62"/>
  <c r="L63" i="62" s="1"/>
  <c r="AB62" i="62"/>
  <c r="AA62" i="62"/>
  <c r="W62" i="62"/>
  <c r="U62" i="62"/>
  <c r="S62" i="62"/>
  <c r="K62" i="62"/>
  <c r="L62" i="62" s="1"/>
  <c r="P62" i="62" s="1"/>
  <c r="I62" i="62"/>
  <c r="X61" i="62"/>
  <c r="W61" i="62"/>
  <c r="U61" i="62"/>
  <c r="S61" i="62"/>
  <c r="L61" i="62"/>
  <c r="K61" i="62"/>
  <c r="AB60" i="62"/>
  <c r="AA60" i="62"/>
  <c r="Z60" i="62"/>
  <c r="Y60" i="62"/>
  <c r="X60" i="62"/>
  <c r="W60" i="62"/>
  <c r="U60" i="62"/>
  <c r="S60" i="62"/>
  <c r="R60" i="62"/>
  <c r="P60" i="62"/>
  <c r="L60" i="62"/>
  <c r="K60" i="62"/>
  <c r="V59" i="62"/>
  <c r="T59" i="62"/>
  <c r="T58" i="62" s="1"/>
  <c r="Q59" i="62"/>
  <c r="O59" i="62"/>
  <c r="N59" i="62"/>
  <c r="I59" i="62"/>
  <c r="H59" i="62"/>
  <c r="H58" i="62" s="1"/>
  <c r="H44" i="62" s="1"/>
  <c r="G59" i="62"/>
  <c r="F59" i="62"/>
  <c r="G58" i="62"/>
  <c r="F58" i="62"/>
  <c r="AA57" i="62"/>
  <c r="W57" i="62"/>
  <c r="U57" i="62"/>
  <c r="S57" i="62"/>
  <c r="S56" i="62" s="1"/>
  <c r="L57" i="62"/>
  <c r="K57" i="62"/>
  <c r="W56" i="62"/>
  <c r="V56" i="62"/>
  <c r="U56" i="62"/>
  <c r="T56" i="62"/>
  <c r="Q56" i="62"/>
  <c r="AA56" i="62" s="1"/>
  <c r="O56" i="62"/>
  <c r="N56" i="62"/>
  <c r="J56" i="62"/>
  <c r="I56" i="62"/>
  <c r="K56" i="62" s="1"/>
  <c r="H56" i="62"/>
  <c r="G56" i="62"/>
  <c r="F56" i="62"/>
  <c r="AB55" i="62"/>
  <c r="AA55" i="62"/>
  <c r="W55" i="62"/>
  <c r="U55" i="62"/>
  <c r="U49" i="62" s="1"/>
  <c r="U45" i="62" s="1"/>
  <c r="S55" i="62"/>
  <c r="K55" i="62"/>
  <c r="L55" i="62" s="1"/>
  <c r="AB54" i="62"/>
  <c r="AA54" i="62"/>
  <c r="W54" i="62"/>
  <c r="U54" i="62"/>
  <c r="S54" i="62"/>
  <c r="L54" i="62"/>
  <c r="K54" i="62"/>
  <c r="AB53" i="62"/>
  <c r="AA53" i="62"/>
  <c r="W53" i="62"/>
  <c r="U53" i="62"/>
  <c r="S53" i="62"/>
  <c r="K53" i="62"/>
  <c r="L53" i="62" s="1"/>
  <c r="AB52" i="62"/>
  <c r="AA52" i="62"/>
  <c r="X52" i="62"/>
  <c r="W52" i="62"/>
  <c r="U52" i="62"/>
  <c r="S52" i="62"/>
  <c r="L52" i="62"/>
  <c r="K52" i="62"/>
  <c r="AB51" i="62"/>
  <c r="AA51" i="62"/>
  <c r="Z51" i="62"/>
  <c r="Y51" i="62"/>
  <c r="X51" i="62"/>
  <c r="W51" i="62"/>
  <c r="U51" i="62"/>
  <c r="S51" i="62"/>
  <c r="R51" i="62"/>
  <c r="P51" i="62"/>
  <c r="K51" i="62"/>
  <c r="L51" i="62" s="1"/>
  <c r="AB50" i="62"/>
  <c r="AA50" i="62"/>
  <c r="Y50" i="62"/>
  <c r="W50" i="62"/>
  <c r="U50" i="62"/>
  <c r="S50" i="62"/>
  <c r="K50" i="62"/>
  <c r="L50" i="62" s="1"/>
  <c r="AB49" i="62"/>
  <c r="V49" i="62"/>
  <c r="T49" i="62"/>
  <c r="Q49" i="62"/>
  <c r="O49" i="62"/>
  <c r="N49" i="62"/>
  <c r="N45" i="62" s="1"/>
  <c r="N44" i="62" s="1"/>
  <c r="K49" i="62"/>
  <c r="J49" i="62"/>
  <c r="I49" i="62"/>
  <c r="H49" i="62"/>
  <c r="G49" i="62"/>
  <c r="F49" i="62"/>
  <c r="AB48" i="62"/>
  <c r="AA48" i="62"/>
  <c r="W48" i="62"/>
  <c r="U48" i="62"/>
  <c r="S48" i="62"/>
  <c r="R48" i="62"/>
  <c r="K48" i="62"/>
  <c r="L48" i="62" s="1"/>
  <c r="AB47" i="62"/>
  <c r="AA47" i="62"/>
  <c r="W47" i="62"/>
  <c r="W46" i="62" s="1"/>
  <c r="U47" i="62"/>
  <c r="S47" i="62"/>
  <c r="K47" i="62"/>
  <c r="L47" i="62" s="1"/>
  <c r="V46" i="62"/>
  <c r="AB46" i="62" s="1"/>
  <c r="U46" i="62"/>
  <c r="T46" i="62"/>
  <c r="Q46" i="62"/>
  <c r="AA46" i="62" s="1"/>
  <c r="O46" i="62"/>
  <c r="O45" i="62" s="1"/>
  <c r="N46" i="62"/>
  <c r="J46" i="62"/>
  <c r="J45" i="62" s="1"/>
  <c r="I46" i="62"/>
  <c r="K46" i="62" s="1"/>
  <c r="H46" i="62"/>
  <c r="G46" i="62"/>
  <c r="G45" i="62" s="1"/>
  <c r="G44" i="62" s="1"/>
  <c r="F46" i="62"/>
  <c r="F45" i="62" s="1"/>
  <c r="F44" i="62" s="1"/>
  <c r="V45" i="62"/>
  <c r="H45" i="62"/>
  <c r="AB43" i="62"/>
  <c r="AA43" i="62"/>
  <c r="Z43" i="62"/>
  <c r="Y43" i="62"/>
  <c r="X43" i="62"/>
  <c r="W43" i="62"/>
  <c r="U43" i="62"/>
  <c r="S43" i="62"/>
  <c r="R43" i="62"/>
  <c r="R42" i="62" s="1"/>
  <c r="R39" i="62" s="1"/>
  <c r="R38" i="62" s="1"/>
  <c r="P43" i="62"/>
  <c r="P42" i="62" s="1"/>
  <c r="K43" i="62"/>
  <c r="L43" i="62" s="1"/>
  <c r="L42" i="62" s="1"/>
  <c r="AA42" i="62"/>
  <c r="Z42" i="62"/>
  <c r="Y42" i="62"/>
  <c r="W42" i="62"/>
  <c r="V42" i="62"/>
  <c r="U42" i="62"/>
  <c r="T42" i="62"/>
  <c r="AB42" i="62" s="1"/>
  <c r="S42" i="62"/>
  <c r="Q42" i="62"/>
  <c r="X42" i="62" s="1"/>
  <c r="O42" i="62"/>
  <c r="N42" i="62"/>
  <c r="J42" i="62"/>
  <c r="I42" i="62"/>
  <c r="H42" i="62"/>
  <c r="G42" i="62"/>
  <c r="F42" i="62"/>
  <c r="AB41" i="62"/>
  <c r="AA41" i="62"/>
  <c r="Z41" i="62"/>
  <c r="Y41" i="62"/>
  <c r="W41" i="62"/>
  <c r="U41" i="62"/>
  <c r="S41" i="62"/>
  <c r="R41" i="62"/>
  <c r="R40" i="62" s="1"/>
  <c r="P41" i="62"/>
  <c r="P40" i="62" s="1"/>
  <c r="K41" i="62"/>
  <c r="L41" i="62" s="1"/>
  <c r="L40" i="62" s="1"/>
  <c r="Z40" i="62"/>
  <c r="W40" i="62"/>
  <c r="W39" i="62" s="1"/>
  <c r="V40" i="62"/>
  <c r="V39" i="62" s="1"/>
  <c r="U40" i="62"/>
  <c r="U39" i="62" s="1"/>
  <c r="U38" i="62" s="1"/>
  <c r="T40" i="62"/>
  <c r="AA40" i="62" s="1"/>
  <c r="S40" i="62"/>
  <c r="S39" i="62" s="1"/>
  <c r="S38" i="62" s="1"/>
  <c r="Q40" i="62"/>
  <c r="X40" i="62" s="1"/>
  <c r="O40" i="62"/>
  <c r="N40" i="62"/>
  <c r="N39" i="62" s="1"/>
  <c r="J40" i="62"/>
  <c r="J39" i="62" s="1"/>
  <c r="J38" i="62" s="1"/>
  <c r="I40" i="62"/>
  <c r="I39" i="62" s="1"/>
  <c r="I38" i="62" s="1"/>
  <c r="H40" i="62"/>
  <c r="G40" i="62"/>
  <c r="F40" i="62"/>
  <c r="Z39" i="62"/>
  <c r="O39" i="62"/>
  <c r="O38" i="62" s="1"/>
  <c r="L39" i="62"/>
  <c r="H39" i="62"/>
  <c r="H38" i="62" s="1"/>
  <c r="G39" i="62"/>
  <c r="F39" i="62"/>
  <c r="W38" i="62"/>
  <c r="N38" i="62"/>
  <c r="L38" i="62"/>
  <c r="F38" i="62"/>
  <c r="F37" i="62" s="1"/>
  <c r="W36" i="62"/>
  <c r="W35" i="62" s="1"/>
  <c r="U36" i="62"/>
  <c r="S36" i="62"/>
  <c r="K36" i="62"/>
  <c r="L36" i="62" s="1"/>
  <c r="Y35" i="62"/>
  <c r="X35" i="62"/>
  <c r="V35" i="62"/>
  <c r="T35" i="62"/>
  <c r="S35" i="62"/>
  <c r="Q35" i="62"/>
  <c r="O35" i="62"/>
  <c r="N35" i="62"/>
  <c r="L35" i="62"/>
  <c r="J35" i="62"/>
  <c r="I35" i="62"/>
  <c r="H35" i="62"/>
  <c r="G35" i="62"/>
  <c r="F35" i="62"/>
  <c r="F9" i="62" s="1"/>
  <c r="AB34" i="62"/>
  <c r="AA34" i="62"/>
  <c r="Z34" i="62"/>
  <c r="Y34" i="62"/>
  <c r="X34" i="62"/>
  <c r="W34" i="62"/>
  <c r="U34" i="62"/>
  <c r="S34" i="62"/>
  <c r="R34" i="62"/>
  <c r="P34" i="62"/>
  <c r="K34" i="62"/>
  <c r="AB33" i="62"/>
  <c r="AA33" i="62"/>
  <c r="Z33" i="62"/>
  <c r="W33" i="62"/>
  <c r="U33" i="62"/>
  <c r="S33" i="62"/>
  <c r="R33" i="62"/>
  <c r="L33" i="62"/>
  <c r="Y33" i="62" s="1"/>
  <c r="K33" i="62"/>
  <c r="AB32" i="62"/>
  <c r="AA32" i="62"/>
  <c r="W32" i="62"/>
  <c r="U32" i="62"/>
  <c r="S32" i="62"/>
  <c r="K32" i="62"/>
  <c r="L32" i="62" s="1"/>
  <c r="AB31" i="62"/>
  <c r="AA31" i="62"/>
  <c r="Z31" i="62"/>
  <c r="Y31" i="62"/>
  <c r="X31" i="62"/>
  <c r="W31" i="62"/>
  <c r="U31" i="62"/>
  <c r="S31" i="62"/>
  <c r="R31" i="62"/>
  <c r="P31" i="62"/>
  <c r="K31" i="62"/>
  <c r="AB30" i="62"/>
  <c r="AA30" i="62"/>
  <c r="Z30" i="62"/>
  <c r="Y30" i="62"/>
  <c r="X30" i="62"/>
  <c r="W30" i="62"/>
  <c r="U30" i="62"/>
  <c r="S30" i="62"/>
  <c r="S29" i="62" s="1"/>
  <c r="S28" i="62" s="1"/>
  <c r="R30" i="62"/>
  <c r="P30" i="62"/>
  <c r="K30" i="62"/>
  <c r="AA29" i="62"/>
  <c r="W29" i="62"/>
  <c r="V29" i="62"/>
  <c r="V28" i="62" s="1"/>
  <c r="T29" i="62"/>
  <c r="Q29" i="62"/>
  <c r="O29" i="62"/>
  <c r="N29" i="62"/>
  <c r="N28" i="62" s="1"/>
  <c r="J29" i="62"/>
  <c r="J28" i="62" s="1"/>
  <c r="I29" i="62"/>
  <c r="H29" i="62"/>
  <c r="G29" i="62"/>
  <c r="F29" i="62"/>
  <c r="O28" i="62"/>
  <c r="I28" i="62"/>
  <c r="H28" i="62"/>
  <c r="G28" i="62"/>
  <c r="F28" i="62"/>
  <c r="AB27" i="62"/>
  <c r="AA27" i="62"/>
  <c r="Z27" i="62"/>
  <c r="Y27" i="62"/>
  <c r="X27" i="62"/>
  <c r="W27" i="62"/>
  <c r="U27" i="62"/>
  <c r="S27" i="62"/>
  <c r="R27" i="62"/>
  <c r="P27" i="62"/>
  <c r="L27" i="62"/>
  <c r="K27" i="62"/>
  <c r="AB26" i="62"/>
  <c r="AA26" i="62"/>
  <c r="Z26" i="62"/>
  <c r="Y26" i="62"/>
  <c r="W26" i="62"/>
  <c r="U26" i="62"/>
  <c r="S26" i="62"/>
  <c r="R26" i="62"/>
  <c r="P26" i="62"/>
  <c r="K26" i="62"/>
  <c r="L26" i="62" s="1"/>
  <c r="X26" i="62" s="1"/>
  <c r="AB25" i="62"/>
  <c r="AA25" i="62"/>
  <c r="W25" i="62"/>
  <c r="U25" i="62"/>
  <c r="S25" i="62"/>
  <c r="K25" i="62"/>
  <c r="L25" i="62" s="1"/>
  <c r="AB24" i="62"/>
  <c r="AA24" i="62"/>
  <c r="W24" i="62"/>
  <c r="U24" i="62"/>
  <c r="U20" i="62" s="1"/>
  <c r="S24" i="62"/>
  <c r="K24" i="62"/>
  <c r="L24" i="62" s="1"/>
  <c r="AB23" i="62"/>
  <c r="AA23" i="62"/>
  <c r="W23" i="62"/>
  <c r="U23" i="62"/>
  <c r="S23" i="62"/>
  <c r="K23" i="62"/>
  <c r="L23" i="62" s="1"/>
  <c r="I23" i="62"/>
  <c r="AB22" i="62"/>
  <c r="AA22" i="62"/>
  <c r="Z22" i="62"/>
  <c r="Y22" i="62"/>
  <c r="X22" i="62"/>
  <c r="W22" i="62"/>
  <c r="U22" i="62"/>
  <c r="S22" i="62"/>
  <c r="R22" i="62"/>
  <c r="P22" i="62"/>
  <c r="L22" i="62"/>
  <c r="K22" i="62"/>
  <c r="AB21" i="62"/>
  <c r="AA21" i="62"/>
  <c r="Z21" i="62"/>
  <c r="Y21" i="62"/>
  <c r="W21" i="62"/>
  <c r="U21" i="62"/>
  <c r="S21" i="62"/>
  <c r="S20" i="62" s="1"/>
  <c r="R21" i="62"/>
  <c r="P21" i="62"/>
  <c r="K21" i="62"/>
  <c r="L21" i="62" s="1"/>
  <c r="AA20" i="62"/>
  <c r="V20" i="62"/>
  <c r="T20" i="62"/>
  <c r="AB20" i="62" s="1"/>
  <c r="Q20" i="62"/>
  <c r="O20" i="62"/>
  <c r="N20" i="62"/>
  <c r="J20" i="62"/>
  <c r="I20" i="62"/>
  <c r="H20" i="62"/>
  <c r="H9" i="62" s="1"/>
  <c r="H8" i="62" s="1"/>
  <c r="G20" i="62"/>
  <c r="F20" i="62"/>
  <c r="AB19" i="62"/>
  <c r="AA19" i="62"/>
  <c r="Z19" i="62"/>
  <c r="Y19" i="62"/>
  <c r="W19" i="62"/>
  <c r="U19" i="62"/>
  <c r="S19" i="62"/>
  <c r="R19" i="62"/>
  <c r="P19" i="62"/>
  <c r="K19" i="62"/>
  <c r="L19" i="62" s="1"/>
  <c r="X19" i="62" s="1"/>
  <c r="AB18" i="62"/>
  <c r="AA18" i="62"/>
  <c r="W18" i="62"/>
  <c r="U18" i="62"/>
  <c r="S18" i="62"/>
  <c r="R18" i="62"/>
  <c r="K18" i="62"/>
  <c r="L18" i="62" s="1"/>
  <c r="AB17" i="62"/>
  <c r="AA17" i="62"/>
  <c r="W17" i="62"/>
  <c r="U17" i="62"/>
  <c r="S17" i="62"/>
  <c r="K17" i="62"/>
  <c r="L17" i="62" s="1"/>
  <c r="AB16" i="62"/>
  <c r="AA16" i="62"/>
  <c r="W16" i="62"/>
  <c r="U16" i="62"/>
  <c r="S16" i="62"/>
  <c r="K16" i="62"/>
  <c r="L16" i="62" s="1"/>
  <c r="AB15" i="62"/>
  <c r="AA15" i="62"/>
  <c r="W15" i="62"/>
  <c r="U15" i="62"/>
  <c r="U11" i="62" s="1"/>
  <c r="U10" i="62" s="1"/>
  <c r="S15" i="62"/>
  <c r="L15" i="62"/>
  <c r="X15" i="62" s="1"/>
  <c r="K15" i="62"/>
  <c r="AB14" i="62"/>
  <c r="AA14" i="62"/>
  <c r="X14" i="62"/>
  <c r="W14" i="62"/>
  <c r="W11" i="62" s="1"/>
  <c r="W10" i="62" s="1"/>
  <c r="U14" i="62"/>
  <c r="S14" i="62"/>
  <c r="L14" i="62"/>
  <c r="K14" i="62"/>
  <c r="AB13" i="62"/>
  <c r="AA13" i="62"/>
  <c r="W13" i="62"/>
  <c r="U13" i="62"/>
  <c r="S13" i="62"/>
  <c r="P13" i="62"/>
  <c r="K13" i="62"/>
  <c r="L13" i="62" s="1"/>
  <c r="AB12" i="62"/>
  <c r="AA12" i="62"/>
  <c r="Y12" i="62"/>
  <c r="W12" i="62"/>
  <c r="U12" i="62"/>
  <c r="S12" i="62"/>
  <c r="K12" i="62"/>
  <c r="L12" i="62" s="1"/>
  <c r="AB11" i="62"/>
  <c r="AA11" i="62"/>
  <c r="V11" i="62"/>
  <c r="T11" i="62"/>
  <c r="Q11" i="62"/>
  <c r="O11" i="62"/>
  <c r="O10" i="62" s="1"/>
  <c r="N11" i="62"/>
  <c r="N10" i="62" s="1"/>
  <c r="K11" i="62"/>
  <c r="J11" i="62"/>
  <c r="I11" i="62"/>
  <c r="I10" i="62" s="1"/>
  <c r="I9" i="62" s="1"/>
  <c r="I8" i="62" s="1"/>
  <c r="H11" i="62"/>
  <c r="G11" i="62"/>
  <c r="F11" i="62"/>
  <c r="T10" i="62"/>
  <c r="J10" i="62"/>
  <c r="J9" i="62" s="1"/>
  <c r="J8" i="62" s="1"/>
  <c r="H10" i="62"/>
  <c r="G10" i="62"/>
  <c r="F10" i="62"/>
  <c r="O9" i="62"/>
  <c r="O8" i="62" s="1"/>
  <c r="N9" i="62"/>
  <c r="N8" i="62" s="1"/>
  <c r="G9" i="62"/>
  <c r="F8" i="62"/>
  <c r="F7" i="62" s="1"/>
  <c r="O71" i="60"/>
  <c r="N71" i="60"/>
  <c r="L71" i="60"/>
  <c r="H71" i="60"/>
  <c r="M71" i="60" s="1"/>
  <c r="N70" i="60"/>
  <c r="K70" i="60"/>
  <c r="J70" i="60"/>
  <c r="H70" i="60"/>
  <c r="H69" i="60" s="1"/>
  <c r="G70" i="60"/>
  <c r="F70" i="60"/>
  <c r="K69" i="60"/>
  <c r="G69" i="60"/>
  <c r="G68" i="60" s="1"/>
  <c r="F69" i="60"/>
  <c r="N69" i="60" s="1"/>
  <c r="K68" i="60"/>
  <c r="F68" i="60"/>
  <c r="O67" i="60"/>
  <c r="N67" i="60"/>
  <c r="L67" i="60"/>
  <c r="H67" i="60"/>
  <c r="N66" i="60"/>
  <c r="K66" i="60"/>
  <c r="J66" i="60"/>
  <c r="H66" i="60"/>
  <c r="G66" i="60"/>
  <c r="F66" i="60"/>
  <c r="K65" i="60"/>
  <c r="G65" i="60"/>
  <c r="G64" i="60" s="1"/>
  <c r="F65" i="60"/>
  <c r="N65" i="60" s="1"/>
  <c r="K64" i="60"/>
  <c r="O63" i="60"/>
  <c r="N63" i="60"/>
  <c r="L63" i="60"/>
  <c r="H63" i="60"/>
  <c r="N62" i="60"/>
  <c r="K62" i="60"/>
  <c r="J62" i="60"/>
  <c r="O62" i="60" s="1"/>
  <c r="H62" i="60"/>
  <c r="G62" i="60"/>
  <c r="F62" i="60"/>
  <c r="K61" i="60"/>
  <c r="G61" i="60"/>
  <c r="G60" i="60" s="1"/>
  <c r="F61" i="60"/>
  <c r="N61" i="60" s="1"/>
  <c r="K60" i="60"/>
  <c r="O57" i="60"/>
  <c r="N57" i="60"/>
  <c r="L57" i="60"/>
  <c r="H57" i="60"/>
  <c r="K56" i="60"/>
  <c r="J56" i="60"/>
  <c r="G56" i="60"/>
  <c r="F56" i="60"/>
  <c r="G55" i="60"/>
  <c r="G54" i="60"/>
  <c r="G53" i="60" s="1"/>
  <c r="G52" i="60" s="1"/>
  <c r="O51" i="60"/>
  <c r="N51" i="60"/>
  <c r="M51" i="60"/>
  <c r="L51" i="60"/>
  <c r="H51" i="60"/>
  <c r="L50" i="60"/>
  <c r="K50" i="60"/>
  <c r="O50" i="60" s="1"/>
  <c r="J50" i="60"/>
  <c r="G50" i="60"/>
  <c r="G49" i="60" s="1"/>
  <c r="G48" i="60" s="1"/>
  <c r="F50" i="60"/>
  <c r="H50" i="60" s="1"/>
  <c r="K49" i="60"/>
  <c r="J49" i="60"/>
  <c r="O47" i="60"/>
  <c r="N47" i="60"/>
  <c r="M47" i="60"/>
  <c r="L47" i="60"/>
  <c r="H47" i="60"/>
  <c r="N46" i="60"/>
  <c r="L46" i="60"/>
  <c r="K46" i="60"/>
  <c r="O46" i="60" s="1"/>
  <c r="J46" i="60"/>
  <c r="H46" i="60"/>
  <c r="G46" i="60"/>
  <c r="G43" i="60" s="1"/>
  <c r="G42" i="60" s="1"/>
  <c r="G41" i="60" s="1"/>
  <c r="F46" i="60"/>
  <c r="O45" i="60"/>
  <c r="N45" i="60"/>
  <c r="L45" i="60"/>
  <c r="H45" i="60"/>
  <c r="M45" i="60" s="1"/>
  <c r="K44" i="60"/>
  <c r="J44" i="60"/>
  <c r="J43" i="60" s="1"/>
  <c r="G44" i="60"/>
  <c r="F44" i="60"/>
  <c r="O40" i="60"/>
  <c r="N40" i="60"/>
  <c r="L40" i="60"/>
  <c r="H40" i="60"/>
  <c r="N39" i="60"/>
  <c r="K39" i="60"/>
  <c r="J39" i="60"/>
  <c r="H39" i="60"/>
  <c r="G39" i="60"/>
  <c r="F39" i="60"/>
  <c r="K38" i="60"/>
  <c r="G38" i="60"/>
  <c r="G37" i="60" s="1"/>
  <c r="G36" i="60" s="1"/>
  <c r="F38" i="60"/>
  <c r="H38" i="60" s="1"/>
  <c r="K37" i="60"/>
  <c r="G35" i="60"/>
  <c r="O34" i="60"/>
  <c r="N34" i="60"/>
  <c r="L34" i="60"/>
  <c r="H34" i="60"/>
  <c r="L33" i="60"/>
  <c r="K33" i="60"/>
  <c r="J33" i="60"/>
  <c r="G33" i="60"/>
  <c r="F33" i="60"/>
  <c r="J32" i="60"/>
  <c r="G32" i="60"/>
  <c r="G31" i="60"/>
  <c r="O30" i="60"/>
  <c r="N30" i="60"/>
  <c r="H30" i="60"/>
  <c r="M30" i="60" s="1"/>
  <c r="K29" i="60"/>
  <c r="J29" i="60"/>
  <c r="H29" i="60"/>
  <c r="G29" i="60"/>
  <c r="F29" i="60"/>
  <c r="G28" i="60"/>
  <c r="H28" i="60" s="1"/>
  <c r="F28" i="60"/>
  <c r="F27" i="60"/>
  <c r="N26" i="60"/>
  <c r="L26" i="60"/>
  <c r="H26" i="60"/>
  <c r="N25" i="60"/>
  <c r="L25" i="60"/>
  <c r="K25" i="60"/>
  <c r="J25" i="60"/>
  <c r="H25" i="60"/>
  <c r="M25" i="60" s="1"/>
  <c r="G25" i="60"/>
  <c r="G24" i="60" s="1"/>
  <c r="F25" i="60"/>
  <c r="K24" i="60"/>
  <c r="J24" i="60"/>
  <c r="F24" i="60"/>
  <c r="G23" i="60"/>
  <c r="O19" i="60"/>
  <c r="N19" i="60"/>
  <c r="M19" i="60"/>
  <c r="L19" i="60"/>
  <c r="H19" i="60"/>
  <c r="K18" i="60"/>
  <c r="J18" i="60"/>
  <c r="G18" i="60"/>
  <c r="G17" i="60" s="1"/>
  <c r="F18" i="60"/>
  <c r="J17" i="60"/>
  <c r="G16" i="60"/>
  <c r="O15" i="60"/>
  <c r="N15" i="60"/>
  <c r="M15" i="60"/>
  <c r="L15" i="60"/>
  <c r="H15" i="60"/>
  <c r="O14" i="60"/>
  <c r="N14" i="60"/>
  <c r="M14" i="60"/>
  <c r="L14" i="60"/>
  <c r="H14" i="60"/>
  <c r="K13" i="60"/>
  <c r="K12" i="60" s="1"/>
  <c r="J13" i="60"/>
  <c r="G13" i="60"/>
  <c r="G12" i="60" s="1"/>
  <c r="G10" i="60" s="1"/>
  <c r="G9" i="60" s="1"/>
  <c r="F13" i="60"/>
  <c r="J12" i="60"/>
  <c r="H96" i="58"/>
  <c r="K96" i="58" s="1"/>
  <c r="J95" i="58"/>
  <c r="G95" i="58"/>
  <c r="F95" i="58"/>
  <c r="J94" i="58"/>
  <c r="G94" i="58"/>
  <c r="F94" i="58"/>
  <c r="J93" i="58"/>
  <c r="G93" i="58"/>
  <c r="F93" i="58"/>
  <c r="H92" i="58"/>
  <c r="J91" i="58"/>
  <c r="G91" i="58"/>
  <c r="F91" i="58"/>
  <c r="J90" i="58"/>
  <c r="G90" i="58"/>
  <c r="F90" i="58"/>
  <c r="H90" i="58" s="1"/>
  <c r="J89" i="58"/>
  <c r="G89" i="58"/>
  <c r="G84" i="58" s="1"/>
  <c r="G83" i="58" s="1"/>
  <c r="F89" i="58"/>
  <c r="F84" i="58" s="1"/>
  <c r="H88" i="58"/>
  <c r="K88" i="58" s="1"/>
  <c r="J87" i="58"/>
  <c r="G87" i="58"/>
  <c r="F87" i="58"/>
  <c r="H87" i="58" s="1"/>
  <c r="J86" i="58"/>
  <c r="G86" i="58"/>
  <c r="F86" i="58"/>
  <c r="H86" i="58" s="1"/>
  <c r="J85" i="58"/>
  <c r="G85" i="58"/>
  <c r="F85" i="58"/>
  <c r="H85" i="58" s="1"/>
  <c r="J84" i="58"/>
  <c r="J83" i="58"/>
  <c r="H82" i="58"/>
  <c r="J81" i="58"/>
  <c r="G81" i="58"/>
  <c r="F81" i="58"/>
  <c r="H81" i="58" s="1"/>
  <c r="J80" i="58"/>
  <c r="G80" i="58"/>
  <c r="F80" i="58"/>
  <c r="H80" i="58" s="1"/>
  <c r="J79" i="58"/>
  <c r="G79" i="58"/>
  <c r="F79" i="58"/>
  <c r="J78" i="58"/>
  <c r="G78" i="58"/>
  <c r="F78" i="58"/>
  <c r="F77" i="58" s="1"/>
  <c r="H77" i="58" s="1"/>
  <c r="J77" i="58"/>
  <c r="K77" i="58" s="1"/>
  <c r="G77" i="58"/>
  <c r="H76" i="58"/>
  <c r="K76" i="58" s="1"/>
  <c r="J75" i="58"/>
  <c r="G75" i="58"/>
  <c r="F75" i="58"/>
  <c r="H75" i="58" s="1"/>
  <c r="J74" i="58"/>
  <c r="G74" i="58"/>
  <c r="F74" i="58"/>
  <c r="H74" i="58" s="1"/>
  <c r="J73" i="58"/>
  <c r="G73" i="58"/>
  <c r="F73" i="58"/>
  <c r="H73" i="58" s="1"/>
  <c r="H72" i="58"/>
  <c r="J71" i="58"/>
  <c r="G71" i="58"/>
  <c r="G68" i="58" s="1"/>
  <c r="G67" i="58" s="1"/>
  <c r="G66" i="58" s="1"/>
  <c r="G65" i="58" s="1"/>
  <c r="F71" i="58"/>
  <c r="F68" i="58" s="1"/>
  <c r="H70" i="58"/>
  <c r="K70" i="58" s="1"/>
  <c r="J69" i="58"/>
  <c r="G69" i="58"/>
  <c r="F69" i="58"/>
  <c r="H69" i="58" s="1"/>
  <c r="J68" i="58"/>
  <c r="J67" i="58"/>
  <c r="J66" i="58"/>
  <c r="J65" i="58"/>
  <c r="H64" i="58"/>
  <c r="J63" i="58"/>
  <c r="K63" i="58" s="1"/>
  <c r="G63" i="58"/>
  <c r="F63" i="58"/>
  <c r="H63" i="58" s="1"/>
  <c r="J62" i="58"/>
  <c r="G62" i="58"/>
  <c r="F62" i="58"/>
  <c r="H62" i="58" s="1"/>
  <c r="J61" i="58"/>
  <c r="K61" i="58" s="1"/>
  <c r="G61" i="58"/>
  <c r="F61" i="58"/>
  <c r="H61" i="58" s="1"/>
  <c r="J60" i="58"/>
  <c r="G60" i="58"/>
  <c r="F60" i="58"/>
  <c r="H60" i="58" s="1"/>
  <c r="J59" i="58"/>
  <c r="K59" i="58" s="1"/>
  <c r="G59" i="58"/>
  <c r="F59" i="58"/>
  <c r="H59" i="58" s="1"/>
  <c r="H58" i="58"/>
  <c r="K58" i="58" s="1"/>
  <c r="J57" i="58"/>
  <c r="G57" i="58"/>
  <c r="F57" i="58"/>
  <c r="H57" i="58" s="1"/>
  <c r="J56" i="58"/>
  <c r="K56" i="58" s="1"/>
  <c r="G56" i="58"/>
  <c r="F56" i="58"/>
  <c r="H56" i="58" s="1"/>
  <c r="J55" i="58"/>
  <c r="G55" i="58"/>
  <c r="F55" i="58"/>
  <c r="H55" i="58" s="1"/>
  <c r="H54" i="58"/>
  <c r="J53" i="58"/>
  <c r="G53" i="58"/>
  <c r="F53" i="58"/>
  <c r="F52" i="58" s="1"/>
  <c r="J52" i="58"/>
  <c r="G52" i="58"/>
  <c r="J51" i="58"/>
  <c r="G51" i="58"/>
  <c r="G46" i="58" s="1"/>
  <c r="G45" i="58" s="1"/>
  <c r="H50" i="58"/>
  <c r="K50" i="58" s="1"/>
  <c r="J49" i="58"/>
  <c r="G49" i="58"/>
  <c r="F49" i="58"/>
  <c r="H49" i="58" s="1"/>
  <c r="J48" i="58"/>
  <c r="K48" i="58" s="1"/>
  <c r="G48" i="58"/>
  <c r="F48" i="58"/>
  <c r="H48" i="58" s="1"/>
  <c r="J47" i="58"/>
  <c r="G47" i="58"/>
  <c r="F47" i="58"/>
  <c r="H47" i="58" s="1"/>
  <c r="J46" i="58"/>
  <c r="J45" i="58"/>
  <c r="J44" i="58"/>
  <c r="H43" i="58"/>
  <c r="J42" i="58"/>
  <c r="G42" i="58"/>
  <c r="F42" i="58"/>
  <c r="H42" i="58" s="1"/>
  <c r="J41" i="58"/>
  <c r="G41" i="58"/>
  <c r="H40" i="58"/>
  <c r="K40" i="58" s="1"/>
  <c r="H39" i="58"/>
  <c r="J38" i="58"/>
  <c r="G38" i="58"/>
  <c r="F38" i="58"/>
  <c r="F37" i="58" s="1"/>
  <c r="J37" i="58"/>
  <c r="G37" i="58"/>
  <c r="J36" i="58"/>
  <c r="G36" i="58"/>
  <c r="H35" i="58"/>
  <c r="K35" i="58" s="1"/>
  <c r="H34" i="58"/>
  <c r="H33" i="58"/>
  <c r="K33" i="58" s="1"/>
  <c r="H32" i="58"/>
  <c r="J31" i="58"/>
  <c r="G31" i="58"/>
  <c r="F31" i="58"/>
  <c r="H31" i="58" s="1"/>
  <c r="H30" i="58"/>
  <c r="K30" i="58" s="1"/>
  <c r="J29" i="58"/>
  <c r="J26" i="58" s="1"/>
  <c r="G29" i="58"/>
  <c r="F29" i="58"/>
  <c r="H29" i="58" s="1"/>
  <c r="H28" i="58"/>
  <c r="J27" i="58"/>
  <c r="K27" i="58" s="1"/>
  <c r="G27" i="58"/>
  <c r="F27" i="58"/>
  <c r="H27" i="58" s="1"/>
  <c r="G26" i="58"/>
  <c r="F26" i="58"/>
  <c r="F25" i="58" s="1"/>
  <c r="H25" i="58" s="1"/>
  <c r="G25" i="58"/>
  <c r="H24" i="58"/>
  <c r="K24" i="58" s="1"/>
  <c r="J23" i="58"/>
  <c r="J20" i="58" s="1"/>
  <c r="G23" i="58"/>
  <c r="F23" i="58"/>
  <c r="H23" i="58" s="1"/>
  <c r="H22" i="58"/>
  <c r="J21" i="58"/>
  <c r="K21" i="58" s="1"/>
  <c r="G21" i="58"/>
  <c r="F21" i="58"/>
  <c r="H21" i="58" s="1"/>
  <c r="G20" i="58"/>
  <c r="F20" i="58"/>
  <c r="H20" i="58" s="1"/>
  <c r="G19" i="58"/>
  <c r="F19" i="58"/>
  <c r="F18" i="58" s="1"/>
  <c r="G18" i="58"/>
  <c r="G9" i="58" s="1"/>
  <c r="H17" i="58"/>
  <c r="K17" i="58" s="1"/>
  <c r="J16" i="58"/>
  <c r="G16" i="58"/>
  <c r="F16" i="58"/>
  <c r="H16" i="58" s="1"/>
  <c r="H15" i="58"/>
  <c r="H14" i="58"/>
  <c r="K14" i="58" s="1"/>
  <c r="J13" i="58"/>
  <c r="G13" i="58"/>
  <c r="F13" i="58"/>
  <c r="H13" i="58" s="1"/>
  <c r="J12" i="58"/>
  <c r="G12" i="58"/>
  <c r="F12" i="58"/>
  <c r="H12" i="58" s="1"/>
  <c r="J11" i="58"/>
  <c r="G11" i="58"/>
  <c r="F11" i="58"/>
  <c r="J10" i="58"/>
  <c r="G10" i="58"/>
  <c r="F10" i="58"/>
  <c r="H10" i="58" s="1"/>
  <c r="AB264" i="57"/>
  <c r="AA264" i="57"/>
  <c r="W264" i="57"/>
  <c r="W263" i="57" s="1"/>
  <c r="W262" i="57" s="1"/>
  <c r="W261" i="57" s="1"/>
  <c r="U264" i="57"/>
  <c r="U263" i="57" s="1"/>
  <c r="U262" i="57" s="1"/>
  <c r="U261" i="57" s="1"/>
  <c r="S264" i="57"/>
  <c r="S263" i="57" s="1"/>
  <c r="S262" i="57" s="1"/>
  <c r="S261" i="57" s="1"/>
  <c r="K264" i="57"/>
  <c r="L264" i="57" s="1"/>
  <c r="V263" i="57"/>
  <c r="AB263" i="57" s="1"/>
  <c r="T263" i="57"/>
  <c r="AA263" i="57" s="1"/>
  <c r="Q263" i="57"/>
  <c r="O263" i="57"/>
  <c r="O262" i="57" s="1"/>
  <c r="N263" i="57"/>
  <c r="L263" i="57"/>
  <c r="K263" i="57"/>
  <c r="J263" i="57"/>
  <c r="I263" i="57"/>
  <c r="I262" i="57" s="1"/>
  <c r="K262" i="57" s="1"/>
  <c r="H263" i="57"/>
  <c r="G263" i="57"/>
  <c r="F263" i="57"/>
  <c r="F262" i="57" s="1"/>
  <c r="F261" i="57" s="1"/>
  <c r="AB262" i="57"/>
  <c r="V262" i="57"/>
  <c r="T262" i="57"/>
  <c r="Q262" i="57"/>
  <c r="N262" i="57"/>
  <c r="N261" i="57" s="1"/>
  <c r="J262" i="57"/>
  <c r="H262" i="57"/>
  <c r="H261" i="57" s="1"/>
  <c r="G262" i="57"/>
  <c r="O261" i="57"/>
  <c r="J261" i="57"/>
  <c r="I261" i="57"/>
  <c r="G261" i="57"/>
  <c r="AB260" i="57"/>
  <c r="AA260" i="57"/>
  <c r="Z260" i="57"/>
  <c r="W260" i="57"/>
  <c r="U260" i="57"/>
  <c r="S260" i="57"/>
  <c r="R260" i="57"/>
  <c r="L260" i="57"/>
  <c r="Y260" i="57" s="1"/>
  <c r="K260" i="57"/>
  <c r="AB259" i="57"/>
  <c r="AA259" i="57"/>
  <c r="W259" i="57"/>
  <c r="U259" i="57"/>
  <c r="U258" i="57" s="1"/>
  <c r="S259" i="57"/>
  <c r="K259" i="57"/>
  <c r="L259" i="57" s="1"/>
  <c r="AB258" i="57"/>
  <c r="W258" i="57"/>
  <c r="W257" i="57" s="1"/>
  <c r="W256" i="57" s="1"/>
  <c r="V258" i="57"/>
  <c r="V257" i="57" s="1"/>
  <c r="T258" i="57"/>
  <c r="AA258" i="57" s="1"/>
  <c r="Q258" i="57"/>
  <c r="O258" i="57"/>
  <c r="N258" i="57"/>
  <c r="N257" i="57" s="1"/>
  <c r="N256" i="57" s="1"/>
  <c r="N244" i="57" s="1"/>
  <c r="N243" i="57" s="1"/>
  <c r="J258" i="57"/>
  <c r="K258" i="57" s="1"/>
  <c r="I258" i="57"/>
  <c r="H258" i="57"/>
  <c r="H257" i="57" s="1"/>
  <c r="G258" i="57"/>
  <c r="F258" i="57"/>
  <c r="U257" i="57"/>
  <c r="U256" i="57" s="1"/>
  <c r="O257" i="57"/>
  <c r="O256" i="57" s="1"/>
  <c r="I257" i="57"/>
  <c r="G257" i="57"/>
  <c r="G256" i="57" s="1"/>
  <c r="F257" i="57"/>
  <c r="I256" i="57"/>
  <c r="H256" i="57"/>
  <c r="F256" i="57"/>
  <c r="AA255" i="57"/>
  <c r="W255" i="57"/>
  <c r="U255" i="57"/>
  <c r="S255" i="57"/>
  <c r="K255" i="57"/>
  <c r="L255" i="57" s="1"/>
  <c r="AA254" i="57"/>
  <c r="W254" i="57"/>
  <c r="V254" i="57"/>
  <c r="U254" i="57"/>
  <c r="T254" i="57"/>
  <c r="S254" i="57"/>
  <c r="Q254" i="57"/>
  <c r="O254" i="57"/>
  <c r="N254" i="57"/>
  <c r="J254" i="57"/>
  <c r="I254" i="57"/>
  <c r="H254" i="57"/>
  <c r="G254" i="57"/>
  <c r="F254" i="57"/>
  <c r="AB253" i="57"/>
  <c r="AA253" i="57"/>
  <c r="X253" i="57"/>
  <c r="W253" i="57"/>
  <c r="W251" i="57" s="1"/>
  <c r="W250" i="57" s="1"/>
  <c r="U253" i="57"/>
  <c r="S253" i="57"/>
  <c r="S251" i="57" s="1"/>
  <c r="L253" i="57"/>
  <c r="K253" i="57"/>
  <c r="F253" i="57"/>
  <c r="AB252" i="57"/>
  <c r="AA252" i="57"/>
  <c r="Z252" i="57"/>
  <c r="W252" i="57"/>
  <c r="U252" i="57"/>
  <c r="S252" i="57"/>
  <c r="R252" i="57"/>
  <c r="P252" i="57"/>
  <c r="K252" i="57"/>
  <c r="L252" i="57" s="1"/>
  <c r="V251" i="57"/>
  <c r="AB251" i="57" s="1"/>
  <c r="U251" i="57"/>
  <c r="U250" i="57" s="1"/>
  <c r="T251" i="57"/>
  <c r="Q251" i="57"/>
  <c r="O251" i="57"/>
  <c r="O250" i="57" s="1"/>
  <c r="O249" i="57" s="1"/>
  <c r="N251" i="57"/>
  <c r="J251" i="57"/>
  <c r="I251" i="57"/>
  <c r="I250" i="57" s="1"/>
  <c r="I249" i="57" s="1"/>
  <c r="H251" i="57"/>
  <c r="K251" i="57" s="1"/>
  <c r="G251" i="57"/>
  <c r="F251" i="57"/>
  <c r="V250" i="57"/>
  <c r="AB250" i="57" s="1"/>
  <c r="T250" i="57"/>
  <c r="Q250" i="57"/>
  <c r="N250" i="57"/>
  <c r="J250" i="57"/>
  <c r="J249" i="57" s="1"/>
  <c r="H250" i="57"/>
  <c r="H249" i="57" s="1"/>
  <c r="H244" i="57" s="1"/>
  <c r="H243" i="57" s="1"/>
  <c r="V249" i="57"/>
  <c r="AB248" i="57"/>
  <c r="AA248" i="57"/>
  <c r="W248" i="57"/>
  <c r="U248" i="57"/>
  <c r="U247" i="57" s="1"/>
  <c r="U246" i="57" s="1"/>
  <c r="S248" i="57"/>
  <c r="S247" i="57" s="1"/>
  <c r="K248" i="57"/>
  <c r="L248" i="57" s="1"/>
  <c r="W247" i="57"/>
  <c r="W246" i="57" s="1"/>
  <c r="W245" i="57" s="1"/>
  <c r="V247" i="57"/>
  <c r="AB247" i="57" s="1"/>
  <c r="T247" i="57"/>
  <c r="Q247" i="57"/>
  <c r="Q246" i="57" s="1"/>
  <c r="O247" i="57"/>
  <c r="O246" i="57" s="1"/>
  <c r="O245" i="57" s="1"/>
  <c r="O244" i="57" s="1"/>
  <c r="O243" i="57" s="1"/>
  <c r="N247" i="57"/>
  <c r="K247" i="57"/>
  <c r="J247" i="57"/>
  <c r="I247" i="57"/>
  <c r="I246" i="57" s="1"/>
  <c r="H247" i="57"/>
  <c r="G247" i="57"/>
  <c r="F247" i="57"/>
  <c r="F246" i="57" s="1"/>
  <c r="V246" i="57"/>
  <c r="T246" i="57"/>
  <c r="S246" i="57"/>
  <c r="S245" i="57" s="1"/>
  <c r="N246" i="57"/>
  <c r="N245" i="57" s="1"/>
  <c r="J246" i="57"/>
  <c r="H246" i="57"/>
  <c r="H245" i="57" s="1"/>
  <c r="G246" i="57"/>
  <c r="U245" i="57"/>
  <c r="I245" i="57"/>
  <c r="G245" i="57"/>
  <c r="F245" i="57"/>
  <c r="AB242" i="57"/>
  <c r="AA242" i="57"/>
  <c r="X242" i="57"/>
  <c r="W242" i="57"/>
  <c r="U242" i="57"/>
  <c r="U241" i="57" s="1"/>
  <c r="S242" i="57"/>
  <c r="K242" i="57"/>
  <c r="L242" i="57" s="1"/>
  <c r="AB241" i="57"/>
  <c r="W241" i="57"/>
  <c r="W240" i="57" s="1"/>
  <c r="V241" i="57"/>
  <c r="T241" i="57"/>
  <c r="S241" i="57"/>
  <c r="S240" i="57" s="1"/>
  <c r="S239" i="57" s="1"/>
  <c r="Q241" i="57"/>
  <c r="O241" i="57"/>
  <c r="N241" i="57"/>
  <c r="N240" i="57" s="1"/>
  <c r="J241" i="57"/>
  <c r="I241" i="57"/>
  <c r="H241" i="57"/>
  <c r="G241" i="57"/>
  <c r="F241" i="57"/>
  <c r="V240" i="57"/>
  <c r="U240" i="57"/>
  <c r="U239" i="57" s="1"/>
  <c r="O240" i="57"/>
  <c r="O239" i="57" s="1"/>
  <c r="J240" i="57"/>
  <c r="J239" i="57" s="1"/>
  <c r="I240" i="57"/>
  <c r="I239" i="57" s="1"/>
  <c r="G240" i="57"/>
  <c r="F240" i="57"/>
  <c r="W239" i="57"/>
  <c r="N239" i="57"/>
  <c r="F239" i="57"/>
  <c r="W238" i="57"/>
  <c r="U238" i="57"/>
  <c r="S238" i="57"/>
  <c r="R238" i="57"/>
  <c r="L238" i="57"/>
  <c r="K238" i="57"/>
  <c r="AB237" i="57"/>
  <c r="AA237" i="57"/>
  <c r="W237" i="57"/>
  <c r="U237" i="57"/>
  <c r="U236" i="57" s="1"/>
  <c r="S237" i="57"/>
  <c r="K237" i="57"/>
  <c r="L237" i="57" s="1"/>
  <c r="W236" i="57"/>
  <c r="W235" i="57" s="1"/>
  <c r="V236" i="57"/>
  <c r="T236" i="57"/>
  <c r="S236" i="57"/>
  <c r="Q236" i="57"/>
  <c r="O236" i="57"/>
  <c r="N236" i="57"/>
  <c r="N235" i="57" s="1"/>
  <c r="N234" i="57" s="1"/>
  <c r="N233" i="57" s="1"/>
  <c r="N232" i="57" s="1"/>
  <c r="K236" i="57"/>
  <c r="J236" i="57"/>
  <c r="J235" i="57" s="1"/>
  <c r="J234" i="57" s="1"/>
  <c r="J233" i="57" s="1"/>
  <c r="J232" i="57" s="1"/>
  <c r="I236" i="57"/>
  <c r="H236" i="57"/>
  <c r="H235" i="57" s="1"/>
  <c r="G236" i="57"/>
  <c r="G235" i="57" s="1"/>
  <c r="F236" i="57"/>
  <c r="U235" i="57"/>
  <c r="U234" i="57" s="1"/>
  <c r="U233" i="57" s="1"/>
  <c r="U232" i="57" s="1"/>
  <c r="S235" i="57"/>
  <c r="S234" i="57" s="1"/>
  <c r="S233" i="57" s="1"/>
  <c r="S232" i="57" s="1"/>
  <c r="O235" i="57"/>
  <c r="O234" i="57" s="1"/>
  <c r="O233" i="57" s="1"/>
  <c r="O232" i="57" s="1"/>
  <c r="I235" i="57"/>
  <c r="I234" i="57" s="1"/>
  <c r="I233" i="57" s="1"/>
  <c r="I232" i="57" s="1"/>
  <c r="F235" i="57"/>
  <c r="F234" i="57" s="1"/>
  <c r="W234" i="57"/>
  <c r="H234" i="57"/>
  <c r="AB231" i="57"/>
  <c r="AA231" i="57"/>
  <c r="W231" i="57"/>
  <c r="U231" i="57"/>
  <c r="S231" i="57"/>
  <c r="L231" i="57"/>
  <c r="K231" i="57"/>
  <c r="W230" i="57"/>
  <c r="W229" i="57" s="1"/>
  <c r="W228" i="57" s="1"/>
  <c r="V230" i="57"/>
  <c r="AB230" i="57" s="1"/>
  <c r="U230" i="57"/>
  <c r="U229" i="57" s="1"/>
  <c r="U228" i="57" s="1"/>
  <c r="T230" i="57"/>
  <c r="S230" i="57"/>
  <c r="Q230" i="57"/>
  <c r="O230" i="57"/>
  <c r="O229" i="57" s="1"/>
  <c r="O228" i="57" s="1"/>
  <c r="N230" i="57"/>
  <c r="N229" i="57" s="1"/>
  <c r="N228" i="57" s="1"/>
  <c r="J230" i="57"/>
  <c r="I230" i="57"/>
  <c r="I229" i="57" s="1"/>
  <c r="I228" i="57" s="1"/>
  <c r="I221" i="57" s="1"/>
  <c r="I220" i="57" s="1"/>
  <c r="H230" i="57"/>
  <c r="G230" i="57"/>
  <c r="F230" i="57"/>
  <c r="V229" i="57"/>
  <c r="T229" i="57"/>
  <c r="S229" i="57"/>
  <c r="Q229" i="57"/>
  <c r="J229" i="57"/>
  <c r="J228" i="57" s="1"/>
  <c r="G229" i="57"/>
  <c r="F229" i="57"/>
  <c r="V228" i="57"/>
  <c r="S228" i="57"/>
  <c r="G228" i="57"/>
  <c r="F228" i="57"/>
  <c r="AB227" i="57"/>
  <c r="AA227" i="57"/>
  <c r="W227" i="57"/>
  <c r="W226" i="57" s="1"/>
  <c r="U227" i="57"/>
  <c r="U226" i="57" s="1"/>
  <c r="S227" i="57"/>
  <c r="K227" i="57"/>
  <c r="L227" i="57" s="1"/>
  <c r="AB226" i="57"/>
  <c r="AA226" i="57"/>
  <c r="V226" i="57"/>
  <c r="T226" i="57"/>
  <c r="S226" i="57"/>
  <c r="Q226" i="57"/>
  <c r="O226" i="57"/>
  <c r="O223" i="57" s="1"/>
  <c r="N226" i="57"/>
  <c r="J226" i="57"/>
  <c r="I226" i="57"/>
  <c r="I223" i="57" s="1"/>
  <c r="I222" i="57" s="1"/>
  <c r="H226" i="57"/>
  <c r="G226" i="57"/>
  <c r="F226" i="57"/>
  <c r="AB225" i="57"/>
  <c r="AA225" i="57"/>
  <c r="W225" i="57"/>
  <c r="W224" i="57" s="1"/>
  <c r="W223" i="57" s="1"/>
  <c r="W222" i="57" s="1"/>
  <c r="W221" i="57" s="1"/>
  <c r="W220" i="57" s="1"/>
  <c r="U225" i="57"/>
  <c r="S225" i="57"/>
  <c r="L225" i="57"/>
  <c r="Z225" i="57" s="1"/>
  <c r="K225" i="57"/>
  <c r="V224" i="57"/>
  <c r="U224" i="57"/>
  <c r="T224" i="57"/>
  <c r="S224" i="57"/>
  <c r="Q224" i="57"/>
  <c r="O224" i="57"/>
  <c r="N224" i="57"/>
  <c r="K224" i="57"/>
  <c r="J224" i="57"/>
  <c r="J223" i="57" s="1"/>
  <c r="J222" i="57" s="1"/>
  <c r="I224" i="57"/>
  <c r="H224" i="57"/>
  <c r="G224" i="57"/>
  <c r="F224" i="57"/>
  <c r="V223" i="57"/>
  <c r="U223" i="57"/>
  <c r="U222" i="57" s="1"/>
  <c r="U221" i="57" s="1"/>
  <c r="U220" i="57" s="1"/>
  <c r="T223" i="57"/>
  <c r="N223" i="57"/>
  <c r="H223" i="57"/>
  <c r="F223" i="57"/>
  <c r="F222" i="57" s="1"/>
  <c r="F221" i="57" s="1"/>
  <c r="F220" i="57" s="1"/>
  <c r="V222" i="57"/>
  <c r="O222" i="57"/>
  <c r="O221" i="57" s="1"/>
  <c r="O220" i="57" s="1"/>
  <c r="N222" i="57"/>
  <c r="N221" i="57" s="1"/>
  <c r="N220" i="57" s="1"/>
  <c r="H222" i="57"/>
  <c r="V221" i="57"/>
  <c r="J221" i="57"/>
  <c r="J220" i="57" s="1"/>
  <c r="AB219" i="57"/>
  <c r="AA219" i="57"/>
  <c r="W219" i="57"/>
  <c r="U219" i="57"/>
  <c r="U218" i="57" s="1"/>
  <c r="U217" i="57" s="1"/>
  <c r="U216" i="57" s="1"/>
  <c r="S219" i="57"/>
  <c r="R219" i="57"/>
  <c r="R218" i="57" s="1"/>
  <c r="R217" i="57" s="1"/>
  <c r="R216" i="57" s="1"/>
  <c r="R215" i="57" s="1"/>
  <c r="R214" i="57" s="1"/>
  <c r="K219" i="57"/>
  <c r="L219" i="57" s="1"/>
  <c r="W218" i="57"/>
  <c r="W217" i="57" s="1"/>
  <c r="W216" i="57" s="1"/>
  <c r="W215" i="57" s="1"/>
  <c r="W214" i="57" s="1"/>
  <c r="V218" i="57"/>
  <c r="AB218" i="57" s="1"/>
  <c r="T218" i="57"/>
  <c r="AA218" i="57" s="1"/>
  <c r="S218" i="57"/>
  <c r="Q218" i="57"/>
  <c r="O218" i="57"/>
  <c r="O217" i="57" s="1"/>
  <c r="N218" i="57"/>
  <c r="N217" i="57" s="1"/>
  <c r="N216" i="57" s="1"/>
  <c r="N215" i="57" s="1"/>
  <c r="N214" i="57" s="1"/>
  <c r="J218" i="57"/>
  <c r="I218" i="57"/>
  <c r="I217" i="57" s="1"/>
  <c r="H218" i="57"/>
  <c r="H217" i="57" s="1"/>
  <c r="H216" i="57" s="1"/>
  <c r="H215" i="57" s="1"/>
  <c r="H214" i="57" s="1"/>
  <c r="G218" i="57"/>
  <c r="F218" i="57"/>
  <c r="V217" i="57"/>
  <c r="S217" i="57"/>
  <c r="S216" i="57" s="1"/>
  <c r="S215" i="57" s="1"/>
  <c r="S214" i="57" s="1"/>
  <c r="Q217" i="57"/>
  <c r="Q216" i="57" s="1"/>
  <c r="J217" i="57"/>
  <c r="J216" i="57" s="1"/>
  <c r="J215" i="57" s="1"/>
  <c r="J214" i="57" s="1"/>
  <c r="F217" i="57"/>
  <c r="F216" i="57" s="1"/>
  <c r="F215" i="57" s="1"/>
  <c r="F214" i="57" s="1"/>
  <c r="V216" i="57"/>
  <c r="V215" i="57" s="1"/>
  <c r="O216" i="57"/>
  <c r="O215" i="57" s="1"/>
  <c r="O214" i="57" s="1"/>
  <c r="I216" i="57"/>
  <c r="I215" i="57" s="1"/>
  <c r="U215" i="57"/>
  <c r="U214" i="57" s="1"/>
  <c r="I214" i="57"/>
  <c r="AB213" i="57"/>
  <c r="AA213" i="57"/>
  <c r="Z213" i="57"/>
  <c r="W213" i="57"/>
  <c r="S213" i="57"/>
  <c r="P213" i="57"/>
  <c r="P212" i="57" s="1"/>
  <c r="L213" i="57"/>
  <c r="R213" i="57" s="1"/>
  <c r="R212" i="57" s="1"/>
  <c r="K213" i="57"/>
  <c r="Z212" i="57"/>
  <c r="Y212" i="57"/>
  <c r="W212" i="57"/>
  <c r="V212" i="57"/>
  <c r="U212" i="57"/>
  <c r="T212" i="57"/>
  <c r="S212" i="57"/>
  <c r="Q212" i="57"/>
  <c r="X212" i="57" s="1"/>
  <c r="O212" i="57"/>
  <c r="L212" i="57"/>
  <c r="J212" i="57"/>
  <c r="I212" i="57"/>
  <c r="H212" i="57"/>
  <c r="G212" i="57"/>
  <c r="K212" i="57" s="1"/>
  <c r="F212" i="57"/>
  <c r="W211" i="57"/>
  <c r="W210" i="57" s="1"/>
  <c r="U211" i="57"/>
  <c r="U210" i="57" s="1"/>
  <c r="S211" i="57"/>
  <c r="S210" i="57" s="1"/>
  <c r="R211" i="57"/>
  <c r="R210" i="57" s="1"/>
  <c r="K211" i="57"/>
  <c r="L211" i="57" s="1"/>
  <c r="V210" i="57"/>
  <c r="T210" i="57"/>
  <c r="Q210" i="57"/>
  <c r="O210" i="57"/>
  <c r="K210" i="57"/>
  <c r="J210" i="57"/>
  <c r="I210" i="57"/>
  <c r="H210" i="57"/>
  <c r="G210" i="57"/>
  <c r="F210" i="57"/>
  <c r="Z209" i="57"/>
  <c r="Y209" i="57"/>
  <c r="W209" i="57"/>
  <c r="W208" i="57" s="1"/>
  <c r="W207" i="57" s="1"/>
  <c r="U209" i="57"/>
  <c r="S209" i="57"/>
  <c r="R209" i="57"/>
  <c r="P209" i="57"/>
  <c r="P208" i="57" s="1"/>
  <c r="K209" i="57"/>
  <c r="L209" i="57" s="1"/>
  <c r="X209" i="57" s="1"/>
  <c r="Y208" i="57"/>
  <c r="X208" i="57"/>
  <c r="V208" i="57"/>
  <c r="U208" i="57"/>
  <c r="U207" i="57" s="1"/>
  <c r="T208" i="57"/>
  <c r="S208" i="57"/>
  <c r="R208" i="57"/>
  <c r="Q208" i="57"/>
  <c r="O208" i="57"/>
  <c r="O207" i="57" s="1"/>
  <c r="O206" i="57" s="1"/>
  <c r="L208" i="57"/>
  <c r="K208" i="57"/>
  <c r="J208" i="57"/>
  <c r="I208" i="57"/>
  <c r="I207" i="57" s="1"/>
  <c r="K207" i="57" s="1"/>
  <c r="H208" i="57"/>
  <c r="G208" i="57"/>
  <c r="G207" i="57" s="1"/>
  <c r="G206" i="57" s="1"/>
  <c r="F208" i="57"/>
  <c r="F207" i="57" s="1"/>
  <c r="F206" i="57" s="1"/>
  <c r="V207" i="57"/>
  <c r="Q207" i="57"/>
  <c r="J207" i="57"/>
  <c r="J206" i="57" s="1"/>
  <c r="H207" i="57"/>
  <c r="I206" i="57"/>
  <c r="H206" i="57"/>
  <c r="AA205" i="57"/>
  <c r="W205" i="57"/>
  <c r="U205" i="57"/>
  <c r="U204" i="57" s="1"/>
  <c r="U203" i="57" s="1"/>
  <c r="U202" i="57" s="1"/>
  <c r="S205" i="57"/>
  <c r="K205" i="57"/>
  <c r="L205" i="57" s="1"/>
  <c r="X204" i="57"/>
  <c r="W204" i="57"/>
  <c r="V204" i="57"/>
  <c r="T204" i="57"/>
  <c r="AA204" i="57" s="1"/>
  <c r="S204" i="57"/>
  <c r="S203" i="57" s="1"/>
  <c r="S202" i="57" s="1"/>
  <c r="Q204" i="57"/>
  <c r="O204" i="57"/>
  <c r="O203" i="57" s="1"/>
  <c r="O202" i="57" s="1"/>
  <c r="N204" i="57"/>
  <c r="L204" i="57"/>
  <c r="L203" i="57" s="1"/>
  <c r="J204" i="57"/>
  <c r="I204" i="57"/>
  <c r="I203" i="57" s="1"/>
  <c r="I202" i="57" s="1"/>
  <c r="H204" i="57"/>
  <c r="G204" i="57"/>
  <c r="F204" i="57"/>
  <c r="F203" i="57" s="1"/>
  <c r="F202" i="57" s="1"/>
  <c r="W203" i="57"/>
  <c r="W202" i="57" s="1"/>
  <c r="V203" i="57"/>
  <c r="T203" i="57"/>
  <c r="Q203" i="57"/>
  <c r="N203" i="57"/>
  <c r="J203" i="57"/>
  <c r="J202" i="57" s="1"/>
  <c r="H203" i="57"/>
  <c r="T202" i="57"/>
  <c r="N202" i="57"/>
  <c r="H202" i="57"/>
  <c r="AA201" i="57"/>
  <c r="Y201" i="57"/>
  <c r="W201" i="57"/>
  <c r="U201" i="57"/>
  <c r="U200" i="57" s="1"/>
  <c r="U199" i="57" s="1"/>
  <c r="U198" i="57" s="1"/>
  <c r="S201" i="57"/>
  <c r="P201" i="57"/>
  <c r="P200" i="57" s="1"/>
  <c r="K201" i="57"/>
  <c r="L201" i="57" s="1"/>
  <c r="Y200" i="57"/>
  <c r="X200" i="57"/>
  <c r="W200" i="57"/>
  <c r="V200" i="57"/>
  <c r="Z200" i="57" s="1"/>
  <c r="T200" i="57"/>
  <c r="AA200" i="57" s="1"/>
  <c r="S200" i="57"/>
  <c r="S199" i="57" s="1"/>
  <c r="S198" i="57" s="1"/>
  <c r="Q200" i="57"/>
  <c r="O200" i="57"/>
  <c r="O199" i="57" s="1"/>
  <c r="N200" i="57"/>
  <c r="L200" i="57"/>
  <c r="L199" i="57" s="1"/>
  <c r="J200" i="57"/>
  <c r="I200" i="57"/>
  <c r="I199" i="57" s="1"/>
  <c r="I198" i="57" s="1"/>
  <c r="H200" i="57"/>
  <c r="G200" i="57"/>
  <c r="F200" i="57"/>
  <c r="F199" i="57" s="1"/>
  <c r="F198" i="57" s="1"/>
  <c r="W199" i="57"/>
  <c r="W198" i="57" s="1"/>
  <c r="V199" i="57"/>
  <c r="T199" i="57"/>
  <c r="AA199" i="57" s="1"/>
  <c r="Q199" i="57"/>
  <c r="P199" i="57"/>
  <c r="P198" i="57" s="1"/>
  <c r="N199" i="57"/>
  <c r="J199" i="57"/>
  <c r="J198" i="57" s="1"/>
  <c r="H199" i="57"/>
  <c r="T198" i="57"/>
  <c r="O198" i="57"/>
  <c r="N198" i="57"/>
  <c r="H198" i="57"/>
  <c r="AB197" i="57"/>
  <c r="AA197" i="57"/>
  <c r="Z197" i="57"/>
  <c r="Y197" i="57"/>
  <c r="W197" i="57"/>
  <c r="W196" i="57" s="1"/>
  <c r="W195" i="57" s="1"/>
  <c r="W194" i="57" s="1"/>
  <c r="U197" i="57"/>
  <c r="S197" i="57"/>
  <c r="S196" i="57" s="1"/>
  <c r="S195" i="57" s="1"/>
  <c r="S194" i="57" s="1"/>
  <c r="R197" i="57"/>
  <c r="R196" i="57" s="1"/>
  <c r="R195" i="57" s="1"/>
  <c r="P197" i="57"/>
  <c r="P196" i="57" s="1"/>
  <c r="P195" i="57" s="1"/>
  <c r="P194" i="57" s="1"/>
  <c r="L197" i="57"/>
  <c r="X197" i="57" s="1"/>
  <c r="K197" i="57"/>
  <c r="Z196" i="57"/>
  <c r="V196" i="57"/>
  <c r="V195" i="57" s="1"/>
  <c r="U196" i="57"/>
  <c r="U195" i="57" s="1"/>
  <c r="U194" i="57" s="1"/>
  <c r="T196" i="57"/>
  <c r="Q196" i="57"/>
  <c r="O196" i="57"/>
  <c r="O195" i="57" s="1"/>
  <c r="O194" i="57" s="1"/>
  <c r="N196" i="57"/>
  <c r="L196" i="57"/>
  <c r="J196" i="57"/>
  <c r="J195" i="57" s="1"/>
  <c r="J194" i="57" s="1"/>
  <c r="I196" i="57"/>
  <c r="I195" i="57" s="1"/>
  <c r="I194" i="57" s="1"/>
  <c r="H196" i="57"/>
  <c r="G196" i="57"/>
  <c r="F196" i="57"/>
  <c r="F195" i="57" s="1"/>
  <c r="F194" i="57" s="1"/>
  <c r="Q195" i="57"/>
  <c r="N195" i="57"/>
  <c r="N194" i="57" s="1"/>
  <c r="H195" i="57"/>
  <c r="H194" i="57" s="1"/>
  <c r="G195" i="57"/>
  <c r="R194" i="57"/>
  <c r="AA193" i="57"/>
  <c r="W193" i="57"/>
  <c r="U193" i="57"/>
  <c r="U192" i="57" s="1"/>
  <c r="U191" i="57" s="1"/>
  <c r="U190" i="57" s="1"/>
  <c r="S193" i="57"/>
  <c r="K193" i="57"/>
  <c r="L193" i="57" s="1"/>
  <c r="W192" i="57"/>
  <c r="W191" i="57" s="1"/>
  <c r="W190" i="57" s="1"/>
  <c r="V192" i="57"/>
  <c r="T192" i="57"/>
  <c r="AA192" i="57" s="1"/>
  <c r="S192" i="57"/>
  <c r="S191" i="57" s="1"/>
  <c r="S190" i="57" s="1"/>
  <c r="Q192" i="57"/>
  <c r="O192" i="57"/>
  <c r="N192" i="57"/>
  <c r="J192" i="57"/>
  <c r="J191" i="57" s="1"/>
  <c r="J190" i="57" s="1"/>
  <c r="I192" i="57"/>
  <c r="H192" i="57"/>
  <c r="G192" i="57"/>
  <c r="G191" i="57" s="1"/>
  <c r="F192" i="57"/>
  <c r="T191" i="57"/>
  <c r="O191" i="57"/>
  <c r="O190" i="57" s="1"/>
  <c r="N191" i="57"/>
  <c r="N190" i="57" s="1"/>
  <c r="I191" i="57"/>
  <c r="I190" i="57" s="1"/>
  <c r="H191" i="57"/>
  <c r="H190" i="57" s="1"/>
  <c r="F191" i="57"/>
  <c r="F190" i="57"/>
  <c r="AB189" i="57"/>
  <c r="AA189" i="57"/>
  <c r="W189" i="57"/>
  <c r="W188" i="57" s="1"/>
  <c r="U189" i="57"/>
  <c r="S189" i="57"/>
  <c r="L189" i="57"/>
  <c r="K189" i="57"/>
  <c r="V188" i="57"/>
  <c r="V187" i="57" s="1"/>
  <c r="U188" i="57"/>
  <c r="T188" i="57"/>
  <c r="AA188" i="57" s="1"/>
  <c r="S188" i="57"/>
  <c r="S187" i="57" s="1"/>
  <c r="S186" i="57" s="1"/>
  <c r="Q188" i="57"/>
  <c r="O188" i="57"/>
  <c r="N188" i="57"/>
  <c r="N187" i="57" s="1"/>
  <c r="J188" i="57"/>
  <c r="J187" i="57" s="1"/>
  <c r="J186" i="57" s="1"/>
  <c r="I188" i="57"/>
  <c r="H188" i="57"/>
  <c r="H187" i="57" s="1"/>
  <c r="H186" i="57" s="1"/>
  <c r="G188" i="57"/>
  <c r="F188" i="57"/>
  <c r="F187" i="57" s="1"/>
  <c r="F186" i="57" s="1"/>
  <c r="W187" i="57"/>
  <c r="U187" i="57"/>
  <c r="U186" i="57" s="1"/>
  <c r="Q187" i="57"/>
  <c r="O187" i="57"/>
  <c r="O186" i="57" s="1"/>
  <c r="I187" i="57"/>
  <c r="I186" i="57" s="1"/>
  <c r="W186" i="57"/>
  <c r="N186" i="57"/>
  <c r="AA185" i="57"/>
  <c r="X185" i="57"/>
  <c r="W185" i="57"/>
  <c r="U185" i="57"/>
  <c r="S185" i="57"/>
  <c r="S184" i="57" s="1"/>
  <c r="S183" i="57" s="1"/>
  <c r="S182" i="57" s="1"/>
  <c r="K185" i="57"/>
  <c r="L185" i="57" s="1"/>
  <c r="AA184" i="57"/>
  <c r="W184" i="57"/>
  <c r="W183" i="57" s="1"/>
  <c r="V184" i="57"/>
  <c r="U184" i="57"/>
  <c r="U183" i="57" s="1"/>
  <c r="U182" i="57" s="1"/>
  <c r="T184" i="57"/>
  <c r="Q184" i="57"/>
  <c r="Q183" i="57" s="1"/>
  <c r="O184" i="57"/>
  <c r="O183" i="57" s="1"/>
  <c r="O182" i="57" s="1"/>
  <c r="N184" i="57"/>
  <c r="N183" i="57" s="1"/>
  <c r="N182" i="57" s="1"/>
  <c r="L184" i="57"/>
  <c r="J184" i="57"/>
  <c r="I184" i="57"/>
  <c r="I183" i="57" s="1"/>
  <c r="I182" i="57" s="1"/>
  <c r="H184" i="57"/>
  <c r="G184" i="57"/>
  <c r="F184" i="57"/>
  <c r="F183" i="57" s="1"/>
  <c r="F182" i="57" s="1"/>
  <c r="V183" i="57"/>
  <c r="J183" i="57"/>
  <c r="G183" i="57"/>
  <c r="W182" i="57"/>
  <c r="V182" i="57"/>
  <c r="Q182" i="57"/>
  <c r="J182" i="57"/>
  <c r="AB181" i="57"/>
  <c r="AA181" i="57"/>
  <c r="Y181" i="57"/>
  <c r="W181" i="57"/>
  <c r="U181" i="57"/>
  <c r="U180" i="57" s="1"/>
  <c r="U179" i="57" s="1"/>
  <c r="S181" i="57"/>
  <c r="S180" i="57" s="1"/>
  <c r="P181" i="57"/>
  <c r="P180" i="57" s="1"/>
  <c r="K181" i="57"/>
  <c r="L181" i="57" s="1"/>
  <c r="W180" i="57"/>
  <c r="V180" i="57"/>
  <c r="T180" i="57"/>
  <c r="Q180" i="57"/>
  <c r="X180" i="57" s="1"/>
  <c r="O180" i="57"/>
  <c r="N180" i="57"/>
  <c r="N179" i="57" s="1"/>
  <c r="N178" i="57" s="1"/>
  <c r="L180" i="57"/>
  <c r="J180" i="57"/>
  <c r="K180" i="57" s="1"/>
  <c r="I180" i="57"/>
  <c r="H180" i="57"/>
  <c r="H179" i="57" s="1"/>
  <c r="H178" i="57" s="1"/>
  <c r="G180" i="57"/>
  <c r="F180" i="57"/>
  <c r="F179" i="57" s="1"/>
  <c r="W179" i="57"/>
  <c r="W178" i="57" s="1"/>
  <c r="S179" i="57"/>
  <c r="S178" i="57" s="1"/>
  <c r="Q179" i="57"/>
  <c r="P179" i="57"/>
  <c r="P178" i="57" s="1"/>
  <c r="O179" i="57"/>
  <c r="J179" i="57"/>
  <c r="J178" i="57" s="1"/>
  <c r="I179" i="57"/>
  <c r="I178" i="57" s="1"/>
  <c r="G179" i="57"/>
  <c r="U178" i="57"/>
  <c r="O178" i="57"/>
  <c r="F178" i="57"/>
  <c r="AB177" i="57"/>
  <c r="AA177" i="57"/>
  <c r="Y177" i="57"/>
  <c r="W177" i="57"/>
  <c r="W176" i="57" s="1"/>
  <c r="U177" i="57"/>
  <c r="S177" i="57"/>
  <c r="S176" i="57" s="1"/>
  <c r="S175" i="57" s="1"/>
  <c r="S174" i="57" s="1"/>
  <c r="R177" i="57"/>
  <c r="R176" i="57" s="1"/>
  <c r="R175" i="57" s="1"/>
  <c r="L177" i="57"/>
  <c r="K177" i="57"/>
  <c r="V176" i="57"/>
  <c r="U176" i="57"/>
  <c r="T176" i="57"/>
  <c r="Q176" i="57"/>
  <c r="O176" i="57"/>
  <c r="N176" i="57"/>
  <c r="L176" i="57"/>
  <c r="J176" i="57"/>
  <c r="J175" i="57" s="1"/>
  <c r="J174" i="57" s="1"/>
  <c r="I176" i="57"/>
  <c r="H176" i="57"/>
  <c r="G176" i="57"/>
  <c r="F176" i="57"/>
  <c r="F175" i="57" s="1"/>
  <c r="W175" i="57"/>
  <c r="W174" i="57" s="1"/>
  <c r="U175" i="57"/>
  <c r="U174" i="57" s="1"/>
  <c r="Q175" i="57"/>
  <c r="O175" i="57"/>
  <c r="O174" i="57" s="1"/>
  <c r="N175" i="57"/>
  <c r="I175" i="57"/>
  <c r="I174" i="57" s="1"/>
  <c r="H175" i="57"/>
  <c r="H174" i="57" s="1"/>
  <c r="G175" i="57"/>
  <c r="R174" i="57"/>
  <c r="N174" i="57"/>
  <c r="F174" i="57"/>
  <c r="AB173" i="57"/>
  <c r="AA173" i="57"/>
  <c r="X173" i="57"/>
  <c r="W173" i="57"/>
  <c r="W172" i="57" s="1"/>
  <c r="U173" i="57"/>
  <c r="S173" i="57"/>
  <c r="S172" i="57" s="1"/>
  <c r="L173" i="57"/>
  <c r="K173" i="57"/>
  <c r="V172" i="57"/>
  <c r="U172" i="57"/>
  <c r="T172" i="57"/>
  <c r="Q172" i="57"/>
  <c r="O172" i="57"/>
  <c r="N172" i="57"/>
  <c r="N171" i="57" s="1"/>
  <c r="N170" i="57" s="1"/>
  <c r="J172" i="57"/>
  <c r="J171" i="57" s="1"/>
  <c r="J170" i="57" s="1"/>
  <c r="I172" i="57"/>
  <c r="H172" i="57"/>
  <c r="H171" i="57" s="1"/>
  <c r="G172" i="57"/>
  <c r="F172" i="57"/>
  <c r="W171" i="57"/>
  <c r="U171" i="57"/>
  <c r="U170" i="57" s="1"/>
  <c r="S171" i="57"/>
  <c r="S170" i="57" s="1"/>
  <c r="Q171" i="57"/>
  <c r="O171" i="57"/>
  <c r="O170" i="57" s="1"/>
  <c r="I171" i="57"/>
  <c r="I170" i="57" s="1"/>
  <c r="F171" i="57"/>
  <c r="W170" i="57"/>
  <c r="Q170" i="57"/>
  <c r="H170" i="57"/>
  <c r="F170" i="57"/>
  <c r="AA169" i="57"/>
  <c r="W169" i="57"/>
  <c r="U169" i="57"/>
  <c r="S169" i="57"/>
  <c r="S168" i="57" s="1"/>
  <c r="K169" i="57"/>
  <c r="L169" i="57" s="1"/>
  <c r="W168" i="57"/>
  <c r="W167" i="57" s="1"/>
  <c r="W166" i="57" s="1"/>
  <c r="V168" i="57"/>
  <c r="U168" i="57"/>
  <c r="U167" i="57" s="1"/>
  <c r="U166" i="57" s="1"/>
  <c r="T168" i="57"/>
  <c r="Q168" i="57"/>
  <c r="Q167" i="57" s="1"/>
  <c r="O168" i="57"/>
  <c r="O167" i="57" s="1"/>
  <c r="O166" i="57" s="1"/>
  <c r="N168" i="57"/>
  <c r="J168" i="57"/>
  <c r="J167" i="57" s="1"/>
  <c r="I168" i="57"/>
  <c r="I167" i="57" s="1"/>
  <c r="I166" i="57" s="1"/>
  <c r="H168" i="57"/>
  <c r="G168" i="57"/>
  <c r="F168" i="57"/>
  <c r="F167" i="57" s="1"/>
  <c r="F166" i="57" s="1"/>
  <c r="V167" i="57"/>
  <c r="T167" i="57"/>
  <c r="S167" i="57"/>
  <c r="S166" i="57" s="1"/>
  <c r="N167" i="57"/>
  <c r="G167" i="57"/>
  <c r="T166" i="57"/>
  <c r="Q166" i="57"/>
  <c r="N166" i="57"/>
  <c r="J166" i="57"/>
  <c r="AA165" i="57"/>
  <c r="W165" i="57"/>
  <c r="W164" i="57" s="1"/>
  <c r="W163" i="57" s="1"/>
  <c r="W162" i="57" s="1"/>
  <c r="U165" i="57"/>
  <c r="S165" i="57"/>
  <c r="S164" i="57" s="1"/>
  <c r="R165" i="57"/>
  <c r="R164" i="57" s="1"/>
  <c r="R163" i="57" s="1"/>
  <c r="R162" i="57" s="1"/>
  <c r="K165" i="57"/>
  <c r="L165" i="57" s="1"/>
  <c r="AA164" i="57"/>
  <c r="V164" i="57"/>
  <c r="U164" i="57"/>
  <c r="U163" i="57" s="1"/>
  <c r="U162" i="57" s="1"/>
  <c r="T164" i="57"/>
  <c r="Q164" i="57"/>
  <c r="Q163" i="57" s="1"/>
  <c r="O164" i="57"/>
  <c r="N164" i="57"/>
  <c r="J164" i="57"/>
  <c r="J163" i="57" s="1"/>
  <c r="J162" i="57" s="1"/>
  <c r="I164" i="57"/>
  <c r="H164" i="57"/>
  <c r="G164" i="57"/>
  <c r="F164" i="57"/>
  <c r="F163" i="57" s="1"/>
  <c r="F162" i="57" s="1"/>
  <c r="S163" i="57"/>
  <c r="S162" i="57" s="1"/>
  <c r="O163" i="57"/>
  <c r="O162" i="57" s="1"/>
  <c r="N163" i="57"/>
  <c r="N162" i="57" s="1"/>
  <c r="I163" i="57"/>
  <c r="H163" i="57"/>
  <c r="H162" i="57" s="1"/>
  <c r="G163" i="57"/>
  <c r="Q162" i="57"/>
  <c r="I162" i="57"/>
  <c r="AA161" i="57"/>
  <c r="Y161" i="57"/>
  <c r="W161" i="57"/>
  <c r="W160" i="57" s="1"/>
  <c r="W159" i="57" s="1"/>
  <c r="W158" i="57" s="1"/>
  <c r="U161" i="57"/>
  <c r="U160" i="57" s="1"/>
  <c r="S161" i="57"/>
  <c r="K161" i="57"/>
  <c r="L161" i="57" s="1"/>
  <c r="V160" i="57"/>
  <c r="T160" i="57"/>
  <c r="S160" i="57"/>
  <c r="S159" i="57" s="1"/>
  <c r="S158" i="57" s="1"/>
  <c r="Q160" i="57"/>
  <c r="O160" i="57"/>
  <c r="N160" i="57"/>
  <c r="J160" i="57"/>
  <c r="J159" i="57" s="1"/>
  <c r="J158" i="57" s="1"/>
  <c r="I160" i="57"/>
  <c r="H160" i="57"/>
  <c r="G160" i="57"/>
  <c r="F160" i="57"/>
  <c r="U159" i="57"/>
  <c r="U158" i="57" s="1"/>
  <c r="T159" i="57"/>
  <c r="T158" i="57" s="1"/>
  <c r="O159" i="57"/>
  <c r="N159" i="57"/>
  <c r="N158" i="57" s="1"/>
  <c r="H159" i="57"/>
  <c r="H158" i="57" s="1"/>
  <c r="G159" i="57"/>
  <c r="F159" i="57"/>
  <c r="F158" i="57" s="1"/>
  <c r="O158" i="57"/>
  <c r="G158" i="57"/>
  <c r="AA157" i="57"/>
  <c r="W157" i="57"/>
  <c r="U157" i="57"/>
  <c r="U156" i="57" s="1"/>
  <c r="S157" i="57"/>
  <c r="S156" i="57" s="1"/>
  <c r="S155" i="57" s="1"/>
  <c r="S154" i="57" s="1"/>
  <c r="R157" i="57"/>
  <c r="R156" i="57" s="1"/>
  <c r="R155" i="57" s="1"/>
  <c r="R154" i="57" s="1"/>
  <c r="P157" i="57"/>
  <c r="P156" i="57" s="1"/>
  <c r="P155" i="57" s="1"/>
  <c r="P154" i="57" s="1"/>
  <c r="K157" i="57"/>
  <c r="L157" i="57" s="1"/>
  <c r="W156" i="57"/>
  <c r="W155" i="57" s="1"/>
  <c r="W154" i="57" s="1"/>
  <c r="V156" i="57"/>
  <c r="V155" i="57" s="1"/>
  <c r="T156" i="57"/>
  <c r="Q156" i="57"/>
  <c r="O156" i="57"/>
  <c r="N156" i="57"/>
  <c r="J156" i="57"/>
  <c r="J155" i="57" s="1"/>
  <c r="J154" i="57" s="1"/>
  <c r="I156" i="57"/>
  <c r="I155" i="57" s="1"/>
  <c r="I154" i="57" s="1"/>
  <c r="H156" i="57"/>
  <c r="G156" i="57"/>
  <c r="F156" i="57"/>
  <c r="U155" i="57"/>
  <c r="U154" i="57" s="1"/>
  <c r="T155" i="57"/>
  <c r="O155" i="57"/>
  <c r="N155" i="57"/>
  <c r="N154" i="57" s="1"/>
  <c r="H155" i="57"/>
  <c r="H154" i="57" s="1"/>
  <c r="G155" i="57"/>
  <c r="K155" i="57" s="1"/>
  <c r="F155" i="57"/>
  <c r="V154" i="57"/>
  <c r="O154" i="57"/>
  <c r="G154" i="57"/>
  <c r="K154" i="57" s="1"/>
  <c r="F154" i="57"/>
  <c r="AB153" i="57"/>
  <c r="AA153" i="57"/>
  <c r="W153" i="57"/>
  <c r="W150" i="57" s="1"/>
  <c r="U153" i="57"/>
  <c r="S153" i="57"/>
  <c r="K153" i="57"/>
  <c r="L153" i="57" s="1"/>
  <c r="AB152" i="57"/>
  <c r="AA152" i="57"/>
  <c r="W152" i="57"/>
  <c r="U152" i="57"/>
  <c r="S152" i="57"/>
  <c r="S150" i="57" s="1"/>
  <c r="S149" i="57" s="1"/>
  <c r="S148" i="57" s="1"/>
  <c r="P152" i="57"/>
  <c r="K152" i="57"/>
  <c r="L152" i="57" s="1"/>
  <c r="AB151" i="57"/>
  <c r="AA151" i="57"/>
  <c r="W151" i="57"/>
  <c r="U151" i="57"/>
  <c r="S151" i="57"/>
  <c r="K151" i="57"/>
  <c r="L151" i="57" s="1"/>
  <c r="Y151" i="57" s="1"/>
  <c r="V150" i="57"/>
  <c r="U150" i="57"/>
  <c r="U149" i="57" s="1"/>
  <c r="T150" i="57"/>
  <c r="Q150" i="57"/>
  <c r="O150" i="57"/>
  <c r="O149" i="57" s="1"/>
  <c r="O148" i="57" s="1"/>
  <c r="N150" i="57"/>
  <c r="N149" i="57" s="1"/>
  <c r="N148" i="57" s="1"/>
  <c r="J150" i="57"/>
  <c r="I150" i="57"/>
  <c r="I149" i="57" s="1"/>
  <c r="H150" i="57"/>
  <c r="G150" i="57"/>
  <c r="K150" i="57" s="1"/>
  <c r="F150" i="57"/>
  <c r="F149" i="57" s="1"/>
  <c r="F148" i="57" s="1"/>
  <c r="W149" i="57"/>
  <c r="V149" i="57"/>
  <c r="Q149" i="57"/>
  <c r="J149" i="57"/>
  <c r="H149" i="57"/>
  <c r="H148" i="57" s="1"/>
  <c r="G149" i="57"/>
  <c r="W148" i="57"/>
  <c r="Q148" i="57"/>
  <c r="J148" i="57"/>
  <c r="I148" i="57"/>
  <c r="AB147" i="57"/>
  <c r="AA147" i="57"/>
  <c r="W147" i="57"/>
  <c r="U147" i="57"/>
  <c r="S147" i="57"/>
  <c r="L147" i="57"/>
  <c r="K147" i="57"/>
  <c r="AB146" i="57"/>
  <c r="AA146" i="57"/>
  <c r="W146" i="57"/>
  <c r="W145" i="57" s="1"/>
  <c r="V146" i="57"/>
  <c r="U146" i="57"/>
  <c r="T146" i="57"/>
  <c r="Q146" i="57"/>
  <c r="Q145" i="57" s="1"/>
  <c r="O146" i="57"/>
  <c r="N146" i="57"/>
  <c r="L146" i="57"/>
  <c r="J146" i="57"/>
  <c r="I146" i="57"/>
  <c r="I145" i="57" s="1"/>
  <c r="I144" i="57" s="1"/>
  <c r="H146" i="57"/>
  <c r="G146" i="57"/>
  <c r="F146" i="57"/>
  <c r="F145" i="57" s="1"/>
  <c r="F144" i="57" s="1"/>
  <c r="V145" i="57"/>
  <c r="V144" i="57" s="1"/>
  <c r="U145" i="57"/>
  <c r="U144" i="57" s="1"/>
  <c r="T145" i="57"/>
  <c r="O145" i="57"/>
  <c r="O144" i="57" s="1"/>
  <c r="N145" i="57"/>
  <c r="L145" i="57"/>
  <c r="J145" i="57"/>
  <c r="J144" i="57" s="1"/>
  <c r="H145" i="57"/>
  <c r="G145" i="57"/>
  <c r="W144" i="57"/>
  <c r="N144" i="57"/>
  <c r="H144" i="57"/>
  <c r="G144" i="57"/>
  <c r="K144" i="57" s="1"/>
  <c r="AB143" i="57"/>
  <c r="AA143" i="57"/>
  <c r="W143" i="57"/>
  <c r="W142" i="57" s="1"/>
  <c r="U143" i="57"/>
  <c r="U142" i="57" s="1"/>
  <c r="S143" i="57"/>
  <c r="K143" i="57"/>
  <c r="L143" i="57" s="1"/>
  <c r="AB142" i="57"/>
  <c r="V142" i="57"/>
  <c r="T142" i="57"/>
  <c r="Q142" i="57"/>
  <c r="O142" i="57"/>
  <c r="N142" i="57"/>
  <c r="K142" i="57"/>
  <c r="J142" i="57"/>
  <c r="I142" i="57"/>
  <c r="H142" i="57"/>
  <c r="G142" i="57"/>
  <c r="F142" i="57"/>
  <c r="F141" i="57" s="1"/>
  <c r="W141" i="57"/>
  <c r="W140" i="57" s="1"/>
  <c r="U141" i="57"/>
  <c r="O141" i="57"/>
  <c r="O140" i="57" s="1"/>
  <c r="N141" i="57"/>
  <c r="N140" i="57" s="1"/>
  <c r="J141" i="57"/>
  <c r="J140" i="57" s="1"/>
  <c r="I141" i="57"/>
  <c r="H141" i="57"/>
  <c r="G141" i="57"/>
  <c r="K141" i="57" s="1"/>
  <c r="U140" i="57"/>
  <c r="I140" i="57"/>
  <c r="H140" i="57"/>
  <c r="G140" i="57"/>
  <c r="K140" i="57" s="1"/>
  <c r="F140" i="57"/>
  <c r="AB139" i="57"/>
  <c r="AA139" i="57"/>
  <c r="X139" i="57"/>
  <c r="W139" i="57"/>
  <c r="U139" i="57"/>
  <c r="S139" i="57"/>
  <c r="L139" i="57"/>
  <c r="K139" i="57"/>
  <c r="W138" i="57"/>
  <c r="V138" i="57"/>
  <c r="U138" i="57"/>
  <c r="T138" i="57"/>
  <c r="Q138" i="57"/>
  <c r="Q137" i="57" s="1"/>
  <c r="O138" i="57"/>
  <c r="N138" i="57"/>
  <c r="J138" i="57"/>
  <c r="I138" i="57"/>
  <c r="H138" i="57"/>
  <c r="G138" i="57"/>
  <c r="G137" i="57" s="1"/>
  <c r="F138" i="57"/>
  <c r="W137" i="57"/>
  <c r="W136" i="57" s="1"/>
  <c r="V137" i="57"/>
  <c r="U137" i="57"/>
  <c r="O137" i="57"/>
  <c r="N137" i="57"/>
  <c r="N136" i="57" s="1"/>
  <c r="I137" i="57"/>
  <c r="H137" i="57"/>
  <c r="F137" i="57"/>
  <c r="V136" i="57"/>
  <c r="U136" i="57"/>
  <c r="O136" i="57"/>
  <c r="I136" i="57"/>
  <c r="H136" i="57"/>
  <c r="G136" i="57"/>
  <c r="F136" i="57"/>
  <c r="AB135" i="57"/>
  <c r="AA135" i="57"/>
  <c r="W135" i="57"/>
  <c r="W134" i="57" s="1"/>
  <c r="W133" i="57" s="1"/>
  <c r="W132" i="57" s="1"/>
  <c r="U135" i="57"/>
  <c r="S135" i="57"/>
  <c r="L135" i="57"/>
  <c r="K135" i="57"/>
  <c r="V134" i="57"/>
  <c r="U134" i="57"/>
  <c r="U133" i="57" s="1"/>
  <c r="T134" i="57"/>
  <c r="AA134" i="57" s="1"/>
  <c r="Q134" i="57"/>
  <c r="O134" i="57"/>
  <c r="O133" i="57" s="1"/>
  <c r="O132" i="57" s="1"/>
  <c r="N134" i="57"/>
  <c r="N133" i="57" s="1"/>
  <c r="N132" i="57" s="1"/>
  <c r="J134" i="57"/>
  <c r="I134" i="57"/>
  <c r="H134" i="57"/>
  <c r="H133" i="57" s="1"/>
  <c r="H132" i="57" s="1"/>
  <c r="G134" i="57"/>
  <c r="F134" i="57"/>
  <c r="T133" i="57"/>
  <c r="Q133" i="57"/>
  <c r="J133" i="57"/>
  <c r="G133" i="57"/>
  <c r="F133" i="57"/>
  <c r="F132" i="57" s="1"/>
  <c r="U132" i="57"/>
  <c r="T132" i="57"/>
  <c r="J132" i="57"/>
  <c r="G132" i="57"/>
  <c r="AA131" i="57"/>
  <c r="Z131" i="57"/>
  <c r="Y131" i="57"/>
  <c r="X131" i="57"/>
  <c r="W131" i="57"/>
  <c r="U131" i="57"/>
  <c r="S131" i="57"/>
  <c r="R131" i="57"/>
  <c r="P131" i="57"/>
  <c r="P130" i="57" s="1"/>
  <c r="P129" i="57" s="1"/>
  <c r="P128" i="57" s="1"/>
  <c r="L131" i="57"/>
  <c r="K131" i="57"/>
  <c r="Y130" i="57"/>
  <c r="W130" i="57"/>
  <c r="V130" i="57"/>
  <c r="U130" i="57"/>
  <c r="T130" i="57"/>
  <c r="AA130" i="57" s="1"/>
  <c r="R130" i="57"/>
  <c r="R129" i="57" s="1"/>
  <c r="Q130" i="57"/>
  <c r="Q129" i="57" s="1"/>
  <c r="X129" i="57" s="1"/>
  <c r="O130" i="57"/>
  <c r="N130" i="57"/>
  <c r="N129" i="57" s="1"/>
  <c r="N128" i="57" s="1"/>
  <c r="L130" i="57"/>
  <c r="L129" i="57" s="1"/>
  <c r="L128" i="57" s="1"/>
  <c r="J130" i="57"/>
  <c r="I130" i="57"/>
  <c r="H130" i="57"/>
  <c r="G130" i="57"/>
  <c r="F130" i="57"/>
  <c r="F129" i="57" s="1"/>
  <c r="W129" i="57"/>
  <c r="W128" i="57" s="1"/>
  <c r="V129" i="57"/>
  <c r="U129" i="57"/>
  <c r="U128" i="57" s="1"/>
  <c r="O129" i="57"/>
  <c r="O128" i="57" s="1"/>
  <c r="J129" i="57"/>
  <c r="I129" i="57"/>
  <c r="I128" i="57" s="1"/>
  <c r="G129" i="57"/>
  <c r="R128" i="57"/>
  <c r="Q128" i="57"/>
  <c r="J128" i="57"/>
  <c r="G128" i="57"/>
  <c r="F128" i="57"/>
  <c r="AA127" i="57"/>
  <c r="W127" i="57"/>
  <c r="W126" i="57" s="1"/>
  <c r="W125" i="57" s="1"/>
  <c r="W124" i="57" s="1"/>
  <c r="U127" i="57"/>
  <c r="U126" i="57" s="1"/>
  <c r="U125" i="57" s="1"/>
  <c r="U124" i="57" s="1"/>
  <c r="S127" i="57"/>
  <c r="S126" i="57" s="1"/>
  <c r="K127" i="57"/>
  <c r="L127" i="57" s="1"/>
  <c r="AA126" i="57"/>
  <c r="V126" i="57"/>
  <c r="T126" i="57"/>
  <c r="Q126" i="57"/>
  <c r="O126" i="57"/>
  <c r="N126" i="57"/>
  <c r="J126" i="57"/>
  <c r="I126" i="57"/>
  <c r="H126" i="57"/>
  <c r="G126" i="57"/>
  <c r="F126" i="57"/>
  <c r="V125" i="57"/>
  <c r="S125" i="57"/>
  <c r="O125" i="57"/>
  <c r="O124" i="57" s="1"/>
  <c r="N125" i="57"/>
  <c r="N124" i="57" s="1"/>
  <c r="I125" i="57"/>
  <c r="I124" i="57" s="1"/>
  <c r="H125" i="57"/>
  <c r="G125" i="57"/>
  <c r="F125" i="57"/>
  <c r="F124" i="57" s="1"/>
  <c r="V124" i="57"/>
  <c r="S124" i="57"/>
  <c r="H124" i="57"/>
  <c r="AA123" i="57"/>
  <c r="W123" i="57"/>
  <c r="W122" i="57" s="1"/>
  <c r="W121" i="57" s="1"/>
  <c r="W120" i="57" s="1"/>
  <c r="U123" i="57"/>
  <c r="U122" i="57" s="1"/>
  <c r="U121" i="57" s="1"/>
  <c r="U120" i="57" s="1"/>
  <c r="S123" i="57"/>
  <c r="K123" i="57"/>
  <c r="L123" i="57" s="1"/>
  <c r="AA122" i="57"/>
  <c r="V122" i="57"/>
  <c r="V121" i="57" s="1"/>
  <c r="T122" i="57"/>
  <c r="Q122" i="57"/>
  <c r="O122" i="57"/>
  <c r="O121" i="57" s="1"/>
  <c r="N122" i="57"/>
  <c r="J122" i="57"/>
  <c r="I122" i="57"/>
  <c r="I121" i="57" s="1"/>
  <c r="I120" i="57" s="1"/>
  <c r="H122" i="57"/>
  <c r="G122" i="57"/>
  <c r="F122" i="57"/>
  <c r="T121" i="57"/>
  <c r="Q121" i="57"/>
  <c r="N121" i="57"/>
  <c r="J121" i="57"/>
  <c r="H121" i="57"/>
  <c r="G121" i="57"/>
  <c r="F121" i="57"/>
  <c r="V120" i="57"/>
  <c r="O120" i="57"/>
  <c r="N120" i="57"/>
  <c r="N111" i="57" s="1"/>
  <c r="N110" i="57" s="1"/>
  <c r="N109" i="57" s="1"/>
  <c r="H120" i="57"/>
  <c r="G120" i="57"/>
  <c r="F120" i="57"/>
  <c r="AA119" i="57"/>
  <c r="W119" i="57"/>
  <c r="W118" i="57" s="1"/>
  <c r="W117" i="57" s="1"/>
  <c r="W116" i="57" s="1"/>
  <c r="U119" i="57"/>
  <c r="U118" i="57" s="1"/>
  <c r="S119" i="57"/>
  <c r="K119" i="57"/>
  <c r="L119" i="57" s="1"/>
  <c r="V118" i="57"/>
  <c r="T118" i="57"/>
  <c r="Q118" i="57"/>
  <c r="Q117" i="57" s="1"/>
  <c r="O118" i="57"/>
  <c r="O117" i="57" s="1"/>
  <c r="O116" i="57" s="1"/>
  <c r="N118" i="57"/>
  <c r="J118" i="57"/>
  <c r="J117" i="57" s="1"/>
  <c r="I118" i="57"/>
  <c r="H118" i="57"/>
  <c r="G118" i="57"/>
  <c r="F118" i="57"/>
  <c r="U117" i="57"/>
  <c r="U116" i="57" s="1"/>
  <c r="T117" i="57"/>
  <c r="N117" i="57"/>
  <c r="N116" i="57" s="1"/>
  <c r="H117" i="57"/>
  <c r="H116" i="57" s="1"/>
  <c r="G117" i="57"/>
  <c r="F117" i="57"/>
  <c r="F116" i="57" s="1"/>
  <c r="Q116" i="57"/>
  <c r="J116" i="57"/>
  <c r="AA115" i="57"/>
  <c r="Z115" i="57"/>
  <c r="W115" i="57"/>
  <c r="U115" i="57"/>
  <c r="S115" i="57"/>
  <c r="S114" i="57" s="1"/>
  <c r="R115" i="57"/>
  <c r="R114" i="57" s="1"/>
  <c r="R113" i="57" s="1"/>
  <c r="R112" i="57" s="1"/>
  <c r="P115" i="57"/>
  <c r="P114" i="57" s="1"/>
  <c r="P113" i="57" s="1"/>
  <c r="P112" i="57" s="1"/>
  <c r="K115" i="57"/>
  <c r="L115" i="57" s="1"/>
  <c r="W114" i="57"/>
  <c r="V114" i="57"/>
  <c r="V113" i="57" s="1"/>
  <c r="U114" i="57"/>
  <c r="U113" i="57" s="1"/>
  <c r="T114" i="57"/>
  <c r="T113" i="57" s="1"/>
  <c r="Q114" i="57"/>
  <c r="O114" i="57"/>
  <c r="O113" i="57" s="1"/>
  <c r="O112" i="57" s="1"/>
  <c r="O111" i="57" s="1"/>
  <c r="O110" i="57" s="1"/>
  <c r="O109" i="57" s="1"/>
  <c r="N114" i="57"/>
  <c r="N113" i="57" s="1"/>
  <c r="N112" i="57" s="1"/>
  <c r="J114" i="57"/>
  <c r="J113" i="57" s="1"/>
  <c r="I114" i="57"/>
  <c r="I113" i="57" s="1"/>
  <c r="H114" i="57"/>
  <c r="H113" i="57" s="1"/>
  <c r="H112" i="57" s="1"/>
  <c r="G114" i="57"/>
  <c r="F114" i="57"/>
  <c r="W113" i="57"/>
  <c r="W112" i="57" s="1"/>
  <c r="S113" i="57"/>
  <c r="S112" i="57" s="1"/>
  <c r="Q113" i="57"/>
  <c r="G113" i="57"/>
  <c r="F113" i="57"/>
  <c r="F112" i="57" s="1"/>
  <c r="U112" i="57"/>
  <c r="J112" i="57"/>
  <c r="I112" i="57"/>
  <c r="AB108" i="57"/>
  <c r="AA108" i="57"/>
  <c r="Y108" i="57"/>
  <c r="W108" i="57"/>
  <c r="W107" i="57" s="1"/>
  <c r="U108" i="57"/>
  <c r="S108" i="57"/>
  <c r="P108" i="57"/>
  <c r="P107" i="57" s="1"/>
  <c r="L108" i="57"/>
  <c r="K108" i="57"/>
  <c r="Y107" i="57"/>
  <c r="X107" i="57"/>
  <c r="V107" i="57"/>
  <c r="AB107" i="57" s="1"/>
  <c r="U107" i="57"/>
  <c r="T107" i="57"/>
  <c r="AA107" i="57" s="1"/>
  <c r="S107" i="57"/>
  <c r="Q107" i="57"/>
  <c r="O107" i="57"/>
  <c r="N107" i="57"/>
  <c r="L107" i="57"/>
  <c r="J107" i="57"/>
  <c r="I107" i="57"/>
  <c r="H107" i="57"/>
  <c r="G107" i="57"/>
  <c r="F107" i="57"/>
  <c r="W106" i="57"/>
  <c r="W105" i="57" s="1"/>
  <c r="U106" i="57"/>
  <c r="S106" i="57"/>
  <c r="S105" i="57" s="1"/>
  <c r="L106" i="57"/>
  <c r="K106" i="57"/>
  <c r="V105" i="57"/>
  <c r="V104" i="57" s="1"/>
  <c r="U105" i="57"/>
  <c r="U104" i="57" s="1"/>
  <c r="U103" i="57" s="1"/>
  <c r="T105" i="57"/>
  <c r="T104" i="57" s="1"/>
  <c r="Q105" i="57"/>
  <c r="O105" i="57"/>
  <c r="O104" i="57" s="1"/>
  <c r="O103" i="57" s="1"/>
  <c r="N105" i="57"/>
  <c r="N104" i="57" s="1"/>
  <c r="N103" i="57" s="1"/>
  <c r="J105" i="57"/>
  <c r="J104" i="57" s="1"/>
  <c r="J103" i="57" s="1"/>
  <c r="I105" i="57"/>
  <c r="I104" i="57" s="1"/>
  <c r="I103" i="57" s="1"/>
  <c r="H105" i="57"/>
  <c r="G105" i="57"/>
  <c r="F105" i="57"/>
  <c r="W104" i="57"/>
  <c r="S104" i="57"/>
  <c r="S103" i="57" s="1"/>
  <c r="Q104" i="57"/>
  <c r="Q103" i="57" s="1"/>
  <c r="G104" i="57"/>
  <c r="G103" i="57" s="1"/>
  <c r="F104" i="57"/>
  <c r="W103" i="57"/>
  <c r="W99" i="57" s="1"/>
  <c r="V103" i="57"/>
  <c r="F103" i="57"/>
  <c r="W102" i="57"/>
  <c r="W101" i="57" s="1"/>
  <c r="W100" i="57" s="1"/>
  <c r="U102" i="57"/>
  <c r="U101" i="57" s="1"/>
  <c r="U100" i="57" s="1"/>
  <c r="S102" i="57"/>
  <c r="K102" i="57"/>
  <c r="L102" i="57" s="1"/>
  <c r="V101" i="57"/>
  <c r="T101" i="57"/>
  <c r="S101" i="57"/>
  <c r="Q101" i="57"/>
  <c r="O101" i="57"/>
  <c r="N101" i="57"/>
  <c r="J101" i="57"/>
  <c r="I101" i="57"/>
  <c r="H101" i="57"/>
  <c r="H100" i="57" s="1"/>
  <c r="G101" i="57"/>
  <c r="F101" i="57"/>
  <c r="V100" i="57"/>
  <c r="T100" i="57"/>
  <c r="S100" i="57"/>
  <c r="Q100" i="57"/>
  <c r="O100" i="57"/>
  <c r="O99" i="57" s="1"/>
  <c r="N100" i="57"/>
  <c r="N99" i="57" s="1"/>
  <c r="J100" i="57"/>
  <c r="I100" i="57"/>
  <c r="G100" i="57"/>
  <c r="F100" i="57"/>
  <c r="F99" i="57" s="1"/>
  <c r="Q99" i="57"/>
  <c r="AB98" i="57"/>
  <c r="AA98" i="57"/>
  <c r="W98" i="57"/>
  <c r="U98" i="57"/>
  <c r="U97" i="57" s="1"/>
  <c r="U96" i="57" s="1"/>
  <c r="S98" i="57"/>
  <c r="K98" i="57"/>
  <c r="L98" i="57" s="1"/>
  <c r="W97" i="57"/>
  <c r="V97" i="57"/>
  <c r="AB97" i="57" s="1"/>
  <c r="T97" i="57"/>
  <c r="AA97" i="57" s="1"/>
  <c r="S97" i="57"/>
  <c r="S96" i="57" s="1"/>
  <c r="Q97" i="57"/>
  <c r="O97" i="57"/>
  <c r="O96" i="57" s="1"/>
  <c r="N97" i="57"/>
  <c r="N96" i="57" s="1"/>
  <c r="J97" i="57"/>
  <c r="I97" i="57"/>
  <c r="I96" i="57" s="1"/>
  <c r="H97" i="57"/>
  <c r="H96" i="57" s="1"/>
  <c r="G97" i="57"/>
  <c r="F97" i="57"/>
  <c r="W96" i="57"/>
  <c r="V96" i="57"/>
  <c r="Q96" i="57"/>
  <c r="J96" i="57"/>
  <c r="F96" i="57"/>
  <c r="AB95" i="57"/>
  <c r="AA95" i="57"/>
  <c r="W95" i="57"/>
  <c r="U95" i="57"/>
  <c r="S95" i="57"/>
  <c r="S92" i="57" s="1"/>
  <c r="K95" i="57"/>
  <c r="L95" i="57" s="1"/>
  <c r="AB94" i="57"/>
  <c r="AA94" i="57"/>
  <c r="W94" i="57"/>
  <c r="U94" i="57"/>
  <c r="U92" i="57" s="1"/>
  <c r="U91" i="57" s="1"/>
  <c r="S94" i="57"/>
  <c r="K94" i="57"/>
  <c r="L94" i="57" s="1"/>
  <c r="AB93" i="57"/>
  <c r="AA93" i="57"/>
  <c r="Y93" i="57"/>
  <c r="W93" i="57"/>
  <c r="U93" i="57"/>
  <c r="S93" i="57"/>
  <c r="P93" i="57"/>
  <c r="L93" i="57"/>
  <c r="K93" i="57"/>
  <c r="V92" i="57"/>
  <c r="V91" i="57" s="1"/>
  <c r="T92" i="57"/>
  <c r="Q92" i="57"/>
  <c r="O92" i="57"/>
  <c r="O91" i="57" s="1"/>
  <c r="N92" i="57"/>
  <c r="N91" i="57" s="1"/>
  <c r="J92" i="57"/>
  <c r="J91" i="57" s="1"/>
  <c r="I92" i="57"/>
  <c r="I91" i="57" s="1"/>
  <c r="H92" i="57"/>
  <c r="H91" i="57" s="1"/>
  <c r="G92" i="57"/>
  <c r="K92" i="57" s="1"/>
  <c r="F92" i="57"/>
  <c r="S91" i="57"/>
  <c r="Q91" i="57"/>
  <c r="G91" i="57"/>
  <c r="K91" i="57" s="1"/>
  <c r="F91" i="57"/>
  <c r="AB90" i="57"/>
  <c r="AA90" i="57"/>
  <c r="W90" i="57"/>
  <c r="U90" i="57"/>
  <c r="U88" i="57" s="1"/>
  <c r="U87" i="57" s="1"/>
  <c r="U86" i="57" s="1"/>
  <c r="S90" i="57"/>
  <c r="K90" i="57"/>
  <c r="L90" i="57" s="1"/>
  <c r="AB89" i="57"/>
  <c r="AA89" i="57"/>
  <c r="Y89" i="57"/>
  <c r="W89" i="57"/>
  <c r="U89" i="57"/>
  <c r="S89" i="57"/>
  <c r="P89" i="57"/>
  <c r="L89" i="57"/>
  <c r="K89" i="57"/>
  <c r="V88" i="57"/>
  <c r="V87" i="57" s="1"/>
  <c r="T88" i="57"/>
  <c r="S88" i="57"/>
  <c r="Q88" i="57"/>
  <c r="O88" i="57"/>
  <c r="O87" i="57" s="1"/>
  <c r="O86" i="57" s="1"/>
  <c r="N88" i="57"/>
  <c r="N87" i="57" s="1"/>
  <c r="N86" i="57" s="1"/>
  <c r="J88" i="57"/>
  <c r="J87" i="57" s="1"/>
  <c r="I88" i="57"/>
  <c r="I87" i="57" s="1"/>
  <c r="I86" i="57" s="1"/>
  <c r="H88" i="57"/>
  <c r="H87" i="57" s="1"/>
  <c r="H86" i="57" s="1"/>
  <c r="G88" i="57"/>
  <c r="K88" i="57" s="1"/>
  <c r="F88" i="57"/>
  <c r="S87" i="57"/>
  <c r="S86" i="57" s="1"/>
  <c r="Q87" i="57"/>
  <c r="G87" i="57"/>
  <c r="G86" i="57" s="1"/>
  <c r="F87" i="57"/>
  <c r="F86" i="57" s="1"/>
  <c r="V86" i="57"/>
  <c r="Q86" i="57"/>
  <c r="J86" i="57"/>
  <c r="Z85" i="57"/>
  <c r="W85" i="57"/>
  <c r="W84" i="57" s="1"/>
  <c r="U85" i="57"/>
  <c r="S85" i="57"/>
  <c r="S84" i="57" s="1"/>
  <c r="S83" i="57" s="1"/>
  <c r="R85" i="57"/>
  <c r="R84" i="57" s="1"/>
  <c r="R83" i="57" s="1"/>
  <c r="P85" i="57"/>
  <c r="P84" i="57" s="1"/>
  <c r="K85" i="57"/>
  <c r="L85" i="57" s="1"/>
  <c r="L84" i="57" s="1"/>
  <c r="X84" i="57"/>
  <c r="V84" i="57"/>
  <c r="U84" i="57"/>
  <c r="T84" i="57"/>
  <c r="T83" i="57" s="1"/>
  <c r="Q84" i="57"/>
  <c r="O84" i="57"/>
  <c r="N84" i="57"/>
  <c r="N83" i="57" s="1"/>
  <c r="N82" i="57" s="1"/>
  <c r="J84" i="57"/>
  <c r="I84" i="57"/>
  <c r="H84" i="57"/>
  <c r="H83" i="57" s="1"/>
  <c r="G84" i="57"/>
  <c r="F84" i="57"/>
  <c r="F83" i="57" s="1"/>
  <c r="W83" i="57"/>
  <c r="V83" i="57"/>
  <c r="U83" i="57"/>
  <c r="Q83" i="57"/>
  <c r="P83" i="57"/>
  <c r="O83" i="57"/>
  <c r="J83" i="57"/>
  <c r="J82" i="57" s="1"/>
  <c r="I83" i="57"/>
  <c r="I82" i="57" s="1"/>
  <c r="O82" i="57"/>
  <c r="H82" i="57"/>
  <c r="AB81" i="57"/>
  <c r="AA81" i="57"/>
  <c r="Z81" i="57"/>
  <c r="W81" i="57"/>
  <c r="U81" i="57"/>
  <c r="S81" i="57"/>
  <c r="R81" i="57"/>
  <c r="P81" i="57"/>
  <c r="K81" i="57"/>
  <c r="L81" i="57" s="1"/>
  <c r="AB80" i="57"/>
  <c r="AA80" i="57"/>
  <c r="W80" i="57"/>
  <c r="U80" i="57"/>
  <c r="S80" i="57"/>
  <c r="I80" i="57"/>
  <c r="I75" i="57" s="1"/>
  <c r="AB79" i="57"/>
  <c r="AA79" i="57"/>
  <c r="W79" i="57"/>
  <c r="U79" i="57"/>
  <c r="U75" i="57" s="1"/>
  <c r="S79" i="57"/>
  <c r="L79" i="57"/>
  <c r="X79" i="57" s="1"/>
  <c r="K79" i="57"/>
  <c r="AB78" i="57"/>
  <c r="AA78" i="57"/>
  <c r="W78" i="57"/>
  <c r="U78" i="57"/>
  <c r="S78" i="57"/>
  <c r="L78" i="57"/>
  <c r="P78" i="57" s="1"/>
  <c r="K78" i="57"/>
  <c r="AB77" i="57"/>
  <c r="AA77" i="57"/>
  <c r="Z77" i="57"/>
  <c r="Y77" i="57"/>
  <c r="X77" i="57"/>
  <c r="W77" i="57"/>
  <c r="U77" i="57"/>
  <c r="S77" i="57"/>
  <c r="R77" i="57"/>
  <c r="P77" i="57"/>
  <c r="K77" i="57"/>
  <c r="L77" i="57" s="1"/>
  <c r="AB76" i="57"/>
  <c r="AA76" i="57"/>
  <c r="Z76" i="57"/>
  <c r="Y76" i="57"/>
  <c r="W76" i="57"/>
  <c r="U76" i="57"/>
  <c r="S76" i="57"/>
  <c r="S75" i="57" s="1"/>
  <c r="R76" i="57"/>
  <c r="P76" i="57"/>
  <c r="L76" i="57"/>
  <c r="X76" i="57" s="1"/>
  <c r="K76" i="57"/>
  <c r="V75" i="57"/>
  <c r="T75" i="57"/>
  <c r="Q75" i="57"/>
  <c r="O75" i="57"/>
  <c r="N75" i="57"/>
  <c r="J75" i="57"/>
  <c r="H75" i="57"/>
  <c r="G75" i="57"/>
  <c r="F75" i="57"/>
  <c r="AB74" i="57"/>
  <c r="AA74" i="57"/>
  <c r="W74" i="57"/>
  <c r="U74" i="57"/>
  <c r="S74" i="57"/>
  <c r="J74" i="57"/>
  <c r="K74" i="57" s="1"/>
  <c r="L74" i="57" s="1"/>
  <c r="AB73" i="57"/>
  <c r="AA73" i="57"/>
  <c r="W73" i="57"/>
  <c r="U73" i="57"/>
  <c r="S73" i="57"/>
  <c r="S68" i="57" s="1"/>
  <c r="K73" i="57"/>
  <c r="L73" i="57" s="1"/>
  <c r="AB72" i="57"/>
  <c r="AA72" i="57"/>
  <c r="W72" i="57"/>
  <c r="U72" i="57"/>
  <c r="S72" i="57"/>
  <c r="K72" i="57"/>
  <c r="L72" i="57" s="1"/>
  <c r="J72" i="57"/>
  <c r="AB71" i="57"/>
  <c r="AA71" i="57"/>
  <c r="W71" i="57"/>
  <c r="U71" i="57"/>
  <c r="S71" i="57"/>
  <c r="K71" i="57"/>
  <c r="L71" i="57" s="1"/>
  <c r="Y71" i="57" s="1"/>
  <c r="J71" i="57"/>
  <c r="AB70" i="57"/>
  <c r="AA70" i="57"/>
  <c r="W70" i="57"/>
  <c r="U70" i="57"/>
  <c r="S70" i="57"/>
  <c r="K70" i="57"/>
  <c r="L70" i="57" s="1"/>
  <c r="J70" i="57"/>
  <c r="J68" i="57" s="1"/>
  <c r="AB69" i="57"/>
  <c r="AA69" i="57"/>
  <c r="Z69" i="57"/>
  <c r="Y69" i="57"/>
  <c r="X69" i="57"/>
  <c r="W69" i="57"/>
  <c r="U69" i="57"/>
  <c r="S69" i="57"/>
  <c r="R69" i="57"/>
  <c r="P69" i="57"/>
  <c r="L69" i="57"/>
  <c r="K69" i="57"/>
  <c r="I69" i="57"/>
  <c r="AB68" i="57"/>
  <c r="AA68" i="57"/>
  <c r="V68" i="57"/>
  <c r="U68" i="57"/>
  <c r="U57" i="57" s="1"/>
  <c r="T68" i="57"/>
  <c r="Q68" i="57"/>
  <c r="O68" i="57"/>
  <c r="O57" i="57" s="1"/>
  <c r="O43" i="57" s="1"/>
  <c r="N68" i="57"/>
  <c r="N57" i="57" s="1"/>
  <c r="I68" i="57"/>
  <c r="H68" i="57"/>
  <c r="G68" i="57"/>
  <c r="F68" i="57"/>
  <c r="AB67" i="57"/>
  <c r="AA67" i="57"/>
  <c r="W67" i="57"/>
  <c r="W64" i="57" s="1"/>
  <c r="U67" i="57"/>
  <c r="S67" i="57"/>
  <c r="P67" i="57"/>
  <c r="L67" i="57"/>
  <c r="K67" i="57"/>
  <c r="AB66" i="57"/>
  <c r="AA66" i="57"/>
  <c r="Z66" i="57"/>
  <c r="Y66" i="57"/>
  <c r="X66" i="57"/>
  <c r="W66" i="57"/>
  <c r="U66" i="57"/>
  <c r="S66" i="57"/>
  <c r="R66" i="57"/>
  <c r="P66" i="57"/>
  <c r="K66" i="57"/>
  <c r="L66" i="57" s="1"/>
  <c r="J66" i="57"/>
  <c r="AB65" i="57"/>
  <c r="AA65" i="57"/>
  <c r="W65" i="57"/>
  <c r="U65" i="57"/>
  <c r="U64" i="57" s="1"/>
  <c r="S65" i="57"/>
  <c r="R65" i="57"/>
  <c r="L65" i="57"/>
  <c r="K65" i="57"/>
  <c r="I65" i="57"/>
  <c r="I64" i="57" s="1"/>
  <c r="Z64" i="57"/>
  <c r="Y64" i="57"/>
  <c r="V64" i="57"/>
  <c r="T64" i="57"/>
  <c r="S64" i="57"/>
  <c r="Q64" i="57"/>
  <c r="X64" i="57" s="1"/>
  <c r="O64" i="57"/>
  <c r="N64" i="57"/>
  <c r="L64" i="57"/>
  <c r="K64" i="57"/>
  <c r="J64" i="57"/>
  <c r="H64" i="57"/>
  <c r="G64" i="57"/>
  <c r="F64" i="57"/>
  <c r="AB63" i="57"/>
  <c r="AA63" i="57"/>
  <c r="W63" i="57"/>
  <c r="U63" i="57"/>
  <c r="U58" i="57" s="1"/>
  <c r="S63" i="57"/>
  <c r="K63" i="57"/>
  <c r="L63" i="57" s="1"/>
  <c r="AA62" i="57"/>
  <c r="Y62" i="57"/>
  <c r="W62" i="57"/>
  <c r="U62" i="57"/>
  <c r="S62" i="57"/>
  <c r="P62" i="57"/>
  <c r="L62" i="57"/>
  <c r="K62" i="57"/>
  <c r="AB61" i="57"/>
  <c r="AA61" i="57"/>
  <c r="Z61" i="57"/>
  <c r="Y61" i="57"/>
  <c r="X61" i="57"/>
  <c r="W61" i="57"/>
  <c r="U61" i="57"/>
  <c r="S61" i="57"/>
  <c r="R61" i="57"/>
  <c r="P61" i="57"/>
  <c r="L61" i="57"/>
  <c r="K61" i="57"/>
  <c r="AB60" i="57"/>
  <c r="AA60" i="57"/>
  <c r="Z60" i="57"/>
  <c r="W60" i="57"/>
  <c r="U60" i="57"/>
  <c r="S60" i="57"/>
  <c r="R60" i="57"/>
  <c r="P60" i="57"/>
  <c r="I60" i="57"/>
  <c r="K60" i="57" s="1"/>
  <c r="L60" i="57" s="1"/>
  <c r="AB59" i="57"/>
  <c r="AA59" i="57"/>
  <c r="Z59" i="57"/>
  <c r="W59" i="57"/>
  <c r="U59" i="57"/>
  <c r="S59" i="57"/>
  <c r="R59" i="57"/>
  <c r="P59" i="57"/>
  <c r="L59" i="57"/>
  <c r="K59" i="57"/>
  <c r="AA58" i="57"/>
  <c r="W58" i="57"/>
  <c r="V58" i="57"/>
  <c r="T58" i="57"/>
  <c r="Q58" i="57"/>
  <c r="O58" i="57"/>
  <c r="N58" i="57"/>
  <c r="L58" i="57"/>
  <c r="J58" i="57"/>
  <c r="J57" i="57" s="1"/>
  <c r="H58" i="57"/>
  <c r="G58" i="57"/>
  <c r="F58" i="57"/>
  <c r="V57" i="57"/>
  <c r="H57" i="57"/>
  <c r="AA56" i="57"/>
  <c r="W56" i="57"/>
  <c r="U56" i="57"/>
  <c r="S56" i="57"/>
  <c r="S55" i="57" s="1"/>
  <c r="L56" i="57"/>
  <c r="K56" i="57"/>
  <c r="AA55" i="57"/>
  <c r="W55" i="57"/>
  <c r="V55" i="57"/>
  <c r="U55" i="57"/>
  <c r="T55" i="57"/>
  <c r="Q55" i="57"/>
  <c r="O55" i="57"/>
  <c r="O44" i="57" s="1"/>
  <c r="N55" i="57"/>
  <c r="J55" i="57"/>
  <c r="I55" i="57"/>
  <c r="I44" i="57" s="1"/>
  <c r="H55" i="57"/>
  <c r="K55" i="57" s="1"/>
  <c r="G55" i="57"/>
  <c r="F55" i="57"/>
  <c r="AB54" i="57"/>
  <c r="AA54" i="57"/>
  <c r="W54" i="57"/>
  <c r="U54" i="57"/>
  <c r="S54" i="57"/>
  <c r="K54" i="57"/>
  <c r="L54" i="57" s="1"/>
  <c r="AB53" i="57"/>
  <c r="AA53" i="57"/>
  <c r="Z53" i="57"/>
  <c r="W53" i="57"/>
  <c r="U53" i="57"/>
  <c r="S53" i="57"/>
  <c r="R53" i="57"/>
  <c r="L53" i="57"/>
  <c r="Y53" i="57" s="1"/>
  <c r="K53" i="57"/>
  <c r="AB52" i="57"/>
  <c r="AA52" i="57"/>
  <c r="W52" i="57"/>
  <c r="U52" i="57"/>
  <c r="S52" i="57"/>
  <c r="K52" i="57"/>
  <c r="L52" i="57" s="1"/>
  <c r="AB51" i="57"/>
  <c r="AA51" i="57"/>
  <c r="W51" i="57"/>
  <c r="U51" i="57"/>
  <c r="S51" i="57"/>
  <c r="K51" i="57"/>
  <c r="L51" i="57" s="1"/>
  <c r="AB50" i="57"/>
  <c r="AA50" i="57"/>
  <c r="Z50" i="57"/>
  <c r="W50" i="57"/>
  <c r="U50" i="57"/>
  <c r="S50" i="57"/>
  <c r="R50" i="57"/>
  <c r="L50" i="57"/>
  <c r="K50" i="57"/>
  <c r="AB49" i="57"/>
  <c r="AA49" i="57"/>
  <c r="X49" i="57"/>
  <c r="W49" i="57"/>
  <c r="U49" i="57"/>
  <c r="S49" i="57"/>
  <c r="L49" i="57"/>
  <c r="Y49" i="57" s="1"/>
  <c r="K49" i="57"/>
  <c r="W48" i="57"/>
  <c r="V48" i="57"/>
  <c r="AB48" i="57" s="1"/>
  <c r="T48" i="57"/>
  <c r="Q48" i="57"/>
  <c r="O48" i="57"/>
  <c r="N48" i="57"/>
  <c r="L48" i="57"/>
  <c r="J48" i="57"/>
  <c r="K48" i="57" s="1"/>
  <c r="I48" i="57"/>
  <c r="H48" i="57"/>
  <c r="G48" i="57"/>
  <c r="F48" i="57"/>
  <c r="AB47" i="57"/>
  <c r="AA47" i="57"/>
  <c r="W47" i="57"/>
  <c r="U47" i="57"/>
  <c r="S47" i="57"/>
  <c r="S45" i="57" s="1"/>
  <c r="L47" i="57"/>
  <c r="K47" i="57"/>
  <c r="AB46" i="57"/>
  <c r="AA46" i="57"/>
  <c r="W46" i="57"/>
  <c r="W45" i="57" s="1"/>
  <c r="W44" i="57" s="1"/>
  <c r="U46" i="57"/>
  <c r="U45" i="57" s="1"/>
  <c r="S46" i="57"/>
  <c r="K46" i="57"/>
  <c r="L46" i="57" s="1"/>
  <c r="V45" i="57"/>
  <c r="AB45" i="57" s="1"/>
  <c r="T45" i="57"/>
  <c r="Q45" i="57"/>
  <c r="Q44" i="57" s="1"/>
  <c r="O45" i="57"/>
  <c r="N45" i="57"/>
  <c r="K45" i="57"/>
  <c r="J45" i="57"/>
  <c r="I45" i="57"/>
  <c r="H45" i="57"/>
  <c r="G45" i="57"/>
  <c r="G44" i="57" s="1"/>
  <c r="F45" i="57"/>
  <c r="F44" i="57" s="1"/>
  <c r="V44" i="57"/>
  <c r="J44" i="57"/>
  <c r="J43" i="57" s="1"/>
  <c r="J36" i="57" s="1"/>
  <c r="AA42" i="57"/>
  <c r="W42" i="57"/>
  <c r="U42" i="57"/>
  <c r="S42" i="57"/>
  <c r="S41" i="57" s="1"/>
  <c r="K42" i="57"/>
  <c r="L42" i="57" s="1"/>
  <c r="W41" i="57"/>
  <c r="V41" i="57"/>
  <c r="U41" i="57"/>
  <c r="T41" i="57"/>
  <c r="AA41" i="57" s="1"/>
  <c r="Q41" i="57"/>
  <c r="O41" i="57"/>
  <c r="N41" i="57"/>
  <c r="J41" i="57"/>
  <c r="I41" i="57"/>
  <c r="H41" i="57"/>
  <c r="G41" i="57"/>
  <c r="K41" i="57" s="1"/>
  <c r="F41" i="57"/>
  <c r="AB40" i="57"/>
  <c r="AA40" i="57"/>
  <c r="Z40" i="57"/>
  <c r="Y40" i="57"/>
  <c r="X40" i="57"/>
  <c r="W40" i="57"/>
  <c r="W39" i="57" s="1"/>
  <c r="W38" i="57" s="1"/>
  <c r="U40" i="57"/>
  <c r="S40" i="57"/>
  <c r="R40" i="57"/>
  <c r="R39" i="57" s="1"/>
  <c r="P40" i="57"/>
  <c r="P39" i="57" s="1"/>
  <c r="L40" i="57"/>
  <c r="K40" i="57"/>
  <c r="AA39" i="57"/>
  <c r="Z39" i="57"/>
  <c r="V39" i="57"/>
  <c r="U39" i="57"/>
  <c r="T39" i="57"/>
  <c r="Y39" i="57" s="1"/>
  <c r="S39" i="57"/>
  <c r="S38" i="57" s="1"/>
  <c r="S37" i="57" s="1"/>
  <c r="Q39" i="57"/>
  <c r="O39" i="57"/>
  <c r="N39" i="57"/>
  <c r="N38" i="57" s="1"/>
  <c r="N37" i="57" s="1"/>
  <c r="L39" i="57"/>
  <c r="X39" i="57" s="1"/>
  <c r="J39" i="57"/>
  <c r="I39" i="57"/>
  <c r="I38" i="57" s="1"/>
  <c r="I37" i="57" s="1"/>
  <c r="H39" i="57"/>
  <c r="G39" i="57"/>
  <c r="K39" i="57" s="1"/>
  <c r="F39" i="57"/>
  <c r="V38" i="57"/>
  <c r="Q38" i="57"/>
  <c r="J38" i="57"/>
  <c r="H38" i="57"/>
  <c r="H37" i="57" s="1"/>
  <c r="G38" i="57"/>
  <c r="K38" i="57" s="1"/>
  <c r="F38" i="57"/>
  <c r="W37" i="57"/>
  <c r="V37" i="57"/>
  <c r="Q37" i="57"/>
  <c r="J37" i="57"/>
  <c r="F37" i="57"/>
  <c r="W35" i="57"/>
  <c r="U35" i="57"/>
  <c r="S35" i="57"/>
  <c r="Z35" i="57" s="1"/>
  <c r="K35" i="57"/>
  <c r="L35" i="57" s="1"/>
  <c r="AB34" i="57"/>
  <c r="AA34" i="57"/>
  <c r="Y34" i="57"/>
  <c r="X34" i="57"/>
  <c r="W34" i="57"/>
  <c r="U34" i="57"/>
  <c r="S34" i="57"/>
  <c r="R34" i="57"/>
  <c r="P34" i="57"/>
  <c r="K34" i="57"/>
  <c r="AB33" i="57"/>
  <c r="AA33" i="57"/>
  <c r="Z33" i="57"/>
  <c r="Y33" i="57"/>
  <c r="X33" i="57"/>
  <c r="W33" i="57"/>
  <c r="U33" i="57"/>
  <c r="S33" i="57"/>
  <c r="R33" i="57"/>
  <c r="P33" i="57"/>
  <c r="K33" i="57"/>
  <c r="AB32" i="57"/>
  <c r="AA32" i="57"/>
  <c r="Z32" i="57"/>
  <c r="Y32" i="57"/>
  <c r="X32" i="57"/>
  <c r="W32" i="57"/>
  <c r="U32" i="57"/>
  <c r="S32" i="57"/>
  <c r="R32" i="57"/>
  <c r="P32" i="57"/>
  <c r="K32" i="57"/>
  <c r="AB31" i="57"/>
  <c r="AA31" i="57"/>
  <c r="Z31" i="57"/>
  <c r="Y31" i="57"/>
  <c r="X31" i="57"/>
  <c r="W31" i="57"/>
  <c r="U31" i="57"/>
  <c r="S31" i="57"/>
  <c r="R31" i="57"/>
  <c r="P31" i="57"/>
  <c r="K31" i="57"/>
  <c r="AB30" i="57"/>
  <c r="AA30" i="57"/>
  <c r="Z30" i="57"/>
  <c r="Y30" i="57"/>
  <c r="X30" i="57"/>
  <c r="W30" i="57"/>
  <c r="U30" i="57"/>
  <c r="U29" i="57" s="1"/>
  <c r="U28" i="57" s="1"/>
  <c r="S30" i="57"/>
  <c r="R30" i="57"/>
  <c r="P30" i="57"/>
  <c r="K30" i="57"/>
  <c r="AA29" i="57"/>
  <c r="W29" i="57"/>
  <c r="W28" i="57" s="1"/>
  <c r="V29" i="57"/>
  <c r="V28" i="57" s="1"/>
  <c r="T29" i="57"/>
  <c r="Y29" i="57" s="1"/>
  <c r="Q29" i="57"/>
  <c r="X29" i="57" s="1"/>
  <c r="P29" i="57"/>
  <c r="P28" i="57" s="1"/>
  <c r="O29" i="57"/>
  <c r="N29" i="57"/>
  <c r="L29" i="57"/>
  <c r="J29" i="57"/>
  <c r="J28" i="57" s="1"/>
  <c r="I29" i="57"/>
  <c r="I28" i="57" s="1"/>
  <c r="H29" i="57"/>
  <c r="G29" i="57"/>
  <c r="F29" i="57"/>
  <c r="Z28" i="57"/>
  <c r="O28" i="57"/>
  <c r="N28" i="57"/>
  <c r="N9" i="57" s="1"/>
  <c r="N8" i="57" s="1"/>
  <c r="L28" i="57"/>
  <c r="H28" i="57"/>
  <c r="G28" i="57"/>
  <c r="F28" i="57"/>
  <c r="AB27" i="57"/>
  <c r="AA27" i="57"/>
  <c r="Z27" i="57"/>
  <c r="Y27" i="57"/>
  <c r="X27" i="57"/>
  <c r="W27" i="57"/>
  <c r="U27" i="57"/>
  <c r="S27" i="57"/>
  <c r="R27" i="57"/>
  <c r="P27" i="57"/>
  <c r="L27" i="57"/>
  <c r="K27" i="57"/>
  <c r="AB26" i="57"/>
  <c r="AA26" i="57"/>
  <c r="W26" i="57"/>
  <c r="U26" i="57"/>
  <c r="S26" i="57"/>
  <c r="K26" i="57"/>
  <c r="L26" i="57" s="1"/>
  <c r="AB25" i="57"/>
  <c r="AA25" i="57"/>
  <c r="W25" i="57"/>
  <c r="U25" i="57"/>
  <c r="S25" i="57"/>
  <c r="K25" i="57"/>
  <c r="L25" i="57" s="1"/>
  <c r="AB24" i="57"/>
  <c r="AA24" i="57"/>
  <c r="W24" i="57"/>
  <c r="U24" i="57"/>
  <c r="S24" i="57"/>
  <c r="L24" i="57"/>
  <c r="K24" i="57"/>
  <c r="AB23" i="57"/>
  <c r="AA23" i="57"/>
  <c r="W23" i="57"/>
  <c r="U23" i="57"/>
  <c r="U20" i="57" s="1"/>
  <c r="S23" i="57"/>
  <c r="K23" i="57"/>
  <c r="L23" i="57" s="1"/>
  <c r="AB22" i="57"/>
  <c r="AA22" i="57"/>
  <c r="W22" i="57"/>
  <c r="U22" i="57"/>
  <c r="S22" i="57"/>
  <c r="P22" i="57"/>
  <c r="L22" i="57"/>
  <c r="K22" i="57"/>
  <c r="AB21" i="57"/>
  <c r="AA21" i="57"/>
  <c r="Z21" i="57"/>
  <c r="Y21" i="57"/>
  <c r="X21" i="57"/>
  <c r="W21" i="57"/>
  <c r="U21" i="57"/>
  <c r="S21" i="57"/>
  <c r="R21" i="57"/>
  <c r="P21" i="57"/>
  <c r="L21" i="57"/>
  <c r="K21" i="57"/>
  <c r="AA20" i="57"/>
  <c r="V20" i="57"/>
  <c r="T20" i="57"/>
  <c r="S20" i="57"/>
  <c r="Q20" i="57"/>
  <c r="O20" i="57"/>
  <c r="N20" i="57"/>
  <c r="J20" i="57"/>
  <c r="I20" i="57"/>
  <c r="H20" i="57"/>
  <c r="G20" i="57"/>
  <c r="F20" i="57"/>
  <c r="AB19" i="57"/>
  <c r="AA19" i="57"/>
  <c r="Z19" i="57"/>
  <c r="Y19" i="57"/>
  <c r="X19" i="57"/>
  <c r="W19" i="57"/>
  <c r="U19" i="57"/>
  <c r="S19" i="57"/>
  <c r="R19" i="57"/>
  <c r="P19" i="57"/>
  <c r="L19" i="57"/>
  <c r="K19" i="57"/>
  <c r="AB18" i="57"/>
  <c r="AA18" i="57"/>
  <c r="Z18" i="57"/>
  <c r="Y18" i="57"/>
  <c r="X18" i="57"/>
  <c r="W18" i="57"/>
  <c r="U18" i="57"/>
  <c r="S18" i="57"/>
  <c r="R18" i="57"/>
  <c r="P18" i="57"/>
  <c r="L18" i="57"/>
  <c r="K18" i="57"/>
  <c r="AB17" i="57"/>
  <c r="AA17" i="57"/>
  <c r="Z17" i="57"/>
  <c r="W17" i="57"/>
  <c r="U17" i="57"/>
  <c r="S17" i="57"/>
  <c r="K17" i="57"/>
  <c r="L17" i="57" s="1"/>
  <c r="AB16" i="57"/>
  <c r="AA16" i="57"/>
  <c r="W16" i="57"/>
  <c r="U16" i="57"/>
  <c r="S16" i="57"/>
  <c r="K16" i="57"/>
  <c r="L16" i="57" s="1"/>
  <c r="AB15" i="57"/>
  <c r="AA15" i="57"/>
  <c r="W15" i="57"/>
  <c r="U15" i="57"/>
  <c r="U11" i="57" s="1"/>
  <c r="U10" i="57" s="1"/>
  <c r="S15" i="57"/>
  <c r="K15" i="57"/>
  <c r="L15" i="57" s="1"/>
  <c r="AB14" i="57"/>
  <c r="AA14" i="57"/>
  <c r="Y14" i="57"/>
  <c r="W14" i="57"/>
  <c r="U14" i="57"/>
  <c r="S14" i="57"/>
  <c r="P14" i="57"/>
  <c r="L14" i="57"/>
  <c r="K14" i="57"/>
  <c r="AB13" i="57"/>
  <c r="AA13" i="57"/>
  <c r="Z13" i="57"/>
  <c r="Y13" i="57"/>
  <c r="X13" i="57"/>
  <c r="W13" i="57"/>
  <c r="U13" i="57"/>
  <c r="S13" i="57"/>
  <c r="R13" i="57"/>
  <c r="P13" i="57"/>
  <c r="L13" i="57"/>
  <c r="K13" i="57"/>
  <c r="AB12" i="57"/>
  <c r="AA12" i="57"/>
  <c r="Z12" i="57"/>
  <c r="Y12" i="57"/>
  <c r="X12" i="57"/>
  <c r="W12" i="57"/>
  <c r="U12" i="57"/>
  <c r="S12" i="57"/>
  <c r="S11" i="57" s="1"/>
  <c r="R12" i="57"/>
  <c r="P12" i="57"/>
  <c r="L12" i="57"/>
  <c r="K12" i="57"/>
  <c r="AB11" i="57"/>
  <c r="AA11" i="57"/>
  <c r="V11" i="57"/>
  <c r="V10" i="57" s="1"/>
  <c r="T11" i="57"/>
  <c r="Q11" i="57"/>
  <c r="O11" i="57"/>
  <c r="O10" i="57" s="1"/>
  <c r="O9" i="57" s="1"/>
  <c r="O8" i="57" s="1"/>
  <c r="N11" i="57"/>
  <c r="J11" i="57"/>
  <c r="J10" i="57" s="1"/>
  <c r="I11" i="57"/>
  <c r="H11" i="57"/>
  <c r="G11" i="57"/>
  <c r="K11" i="57" s="1"/>
  <c r="F11" i="57"/>
  <c r="T10" i="57"/>
  <c r="AA10" i="57" s="1"/>
  <c r="S10" i="57"/>
  <c r="Q10" i="57"/>
  <c r="N10" i="57"/>
  <c r="I10" i="57"/>
  <c r="H10" i="57"/>
  <c r="G10" i="57"/>
  <c r="F10" i="57"/>
  <c r="H9" i="57"/>
  <c r="H8" i="57" s="1"/>
  <c r="F9" i="57"/>
  <c r="F8" i="57" s="1"/>
  <c r="O71" i="55"/>
  <c r="N71" i="55"/>
  <c r="L71" i="55"/>
  <c r="H71" i="55"/>
  <c r="M71" i="55" s="1"/>
  <c r="O70" i="55"/>
  <c r="K70" i="55"/>
  <c r="K69" i="55" s="1"/>
  <c r="J70" i="55"/>
  <c r="H70" i="55"/>
  <c r="G70" i="55"/>
  <c r="F70" i="55"/>
  <c r="G69" i="55"/>
  <c r="F69" i="55"/>
  <c r="N69" i="55" s="1"/>
  <c r="K68" i="55"/>
  <c r="G68" i="55"/>
  <c r="F68" i="55"/>
  <c r="H68" i="55" s="1"/>
  <c r="O67" i="55"/>
  <c r="N67" i="55"/>
  <c r="L67" i="55"/>
  <c r="H67" i="55"/>
  <c r="O66" i="55"/>
  <c r="N66" i="55"/>
  <c r="K66" i="55"/>
  <c r="K65" i="55" s="1"/>
  <c r="J66" i="55"/>
  <c r="H66" i="55"/>
  <c r="G66" i="55"/>
  <c r="F66" i="55"/>
  <c r="J65" i="55"/>
  <c r="G65" i="55"/>
  <c r="F65" i="55"/>
  <c r="N64" i="55"/>
  <c r="K64" i="55"/>
  <c r="G64" i="55"/>
  <c r="F64" i="55"/>
  <c r="H64" i="55" s="1"/>
  <c r="O63" i="55"/>
  <c r="N63" i="55"/>
  <c r="L63" i="55"/>
  <c r="H63" i="55"/>
  <c r="M63" i="55" s="1"/>
  <c r="O62" i="55"/>
  <c r="K62" i="55"/>
  <c r="K61" i="55" s="1"/>
  <c r="J62" i="55"/>
  <c r="H62" i="55"/>
  <c r="G62" i="55"/>
  <c r="F62" i="55"/>
  <c r="N61" i="55"/>
  <c r="G61" i="55"/>
  <c r="F61" i="55"/>
  <c r="K60" i="55"/>
  <c r="G60" i="55"/>
  <c r="K59" i="55"/>
  <c r="O57" i="55"/>
  <c r="N57" i="55"/>
  <c r="L57" i="55"/>
  <c r="H57" i="55"/>
  <c r="M57" i="55" s="1"/>
  <c r="K56" i="55"/>
  <c r="J56" i="55"/>
  <c r="H56" i="55"/>
  <c r="G56" i="55"/>
  <c r="G55" i="55" s="1"/>
  <c r="F56" i="55"/>
  <c r="F55" i="55"/>
  <c r="G54" i="55"/>
  <c r="G53" i="55" s="1"/>
  <c r="G52" i="55" s="1"/>
  <c r="O51" i="55"/>
  <c r="N51" i="55"/>
  <c r="L51" i="55"/>
  <c r="H51" i="55"/>
  <c r="N50" i="55"/>
  <c r="K50" i="55"/>
  <c r="J50" i="55"/>
  <c r="H50" i="55"/>
  <c r="G50" i="55"/>
  <c r="F50" i="55"/>
  <c r="K49" i="55"/>
  <c r="G49" i="55"/>
  <c r="G48" i="55" s="1"/>
  <c r="F49" i="55"/>
  <c r="H49" i="55" s="1"/>
  <c r="O47" i="55"/>
  <c r="N47" i="55"/>
  <c r="L47" i="55"/>
  <c r="H47" i="55"/>
  <c r="O46" i="55"/>
  <c r="K46" i="55"/>
  <c r="J46" i="55"/>
  <c r="G46" i="55"/>
  <c r="F46" i="55"/>
  <c r="N46" i="55" s="1"/>
  <c r="O45" i="55"/>
  <c r="N45" i="55"/>
  <c r="M45" i="55"/>
  <c r="L45" i="55"/>
  <c r="H45" i="55"/>
  <c r="L44" i="55"/>
  <c r="K44" i="55"/>
  <c r="O44" i="55" s="1"/>
  <c r="J44" i="55"/>
  <c r="G44" i="55"/>
  <c r="G43" i="55" s="1"/>
  <c r="G42" i="55" s="1"/>
  <c r="F44" i="55"/>
  <c r="O43" i="55"/>
  <c r="K43" i="55"/>
  <c r="J43" i="55"/>
  <c r="G41" i="55"/>
  <c r="O40" i="55"/>
  <c r="N40" i="55"/>
  <c r="L40" i="55"/>
  <c r="H40" i="55"/>
  <c r="M40" i="55" s="1"/>
  <c r="K39" i="55"/>
  <c r="K38" i="55" s="1"/>
  <c r="J39" i="55"/>
  <c r="H39" i="55"/>
  <c r="G39" i="55"/>
  <c r="F39" i="55"/>
  <c r="G38" i="55"/>
  <c r="F38" i="55"/>
  <c r="K37" i="55"/>
  <c r="G37" i="55"/>
  <c r="G36" i="55" s="1"/>
  <c r="G35" i="55" s="1"/>
  <c r="K36" i="55"/>
  <c r="O34" i="55"/>
  <c r="N34" i="55"/>
  <c r="L34" i="55"/>
  <c r="H34" i="55"/>
  <c r="M34" i="55" s="1"/>
  <c r="K33" i="55"/>
  <c r="J33" i="55"/>
  <c r="H33" i="55"/>
  <c r="G33" i="55"/>
  <c r="G32" i="55" s="1"/>
  <c r="F33" i="55"/>
  <c r="K32" i="55"/>
  <c r="F32" i="55"/>
  <c r="G31" i="55"/>
  <c r="O30" i="55"/>
  <c r="N30" i="55"/>
  <c r="M30" i="55"/>
  <c r="H30" i="55"/>
  <c r="K29" i="55"/>
  <c r="J29" i="55"/>
  <c r="G29" i="55"/>
  <c r="F29" i="55"/>
  <c r="K28" i="55"/>
  <c r="G28" i="55"/>
  <c r="G27" i="55" s="1"/>
  <c r="N26" i="55"/>
  <c r="L26" i="55"/>
  <c r="H26" i="55"/>
  <c r="M26" i="55" s="1"/>
  <c r="N25" i="55"/>
  <c r="K25" i="55"/>
  <c r="J25" i="55"/>
  <c r="L25" i="55" s="1"/>
  <c r="G25" i="55"/>
  <c r="G24" i="55" s="1"/>
  <c r="F25" i="55"/>
  <c r="K24" i="55"/>
  <c r="N24" i="55" s="1"/>
  <c r="J24" i="55"/>
  <c r="F24" i="55"/>
  <c r="F23" i="55" s="1"/>
  <c r="G23" i="55"/>
  <c r="G22" i="55" s="1"/>
  <c r="G21" i="55" s="1"/>
  <c r="O19" i="55"/>
  <c r="N19" i="55"/>
  <c r="M19" i="55"/>
  <c r="L19" i="55"/>
  <c r="H19" i="55"/>
  <c r="K18" i="55"/>
  <c r="J18" i="55"/>
  <c r="G18" i="55"/>
  <c r="F18" i="55"/>
  <c r="H18" i="55" s="1"/>
  <c r="M18" i="55" s="1"/>
  <c r="J17" i="55"/>
  <c r="G17" i="55"/>
  <c r="G16" i="55" s="1"/>
  <c r="F17" i="55"/>
  <c r="J16" i="55"/>
  <c r="O15" i="55"/>
  <c r="N15" i="55"/>
  <c r="M15" i="55"/>
  <c r="L15" i="55"/>
  <c r="H15" i="55"/>
  <c r="O14" i="55"/>
  <c r="N14" i="55"/>
  <c r="M14" i="55"/>
  <c r="L14" i="55"/>
  <c r="H14" i="55"/>
  <c r="L13" i="55"/>
  <c r="K13" i="55"/>
  <c r="J13" i="55"/>
  <c r="G13" i="55"/>
  <c r="G11" i="55" s="1"/>
  <c r="F13" i="55"/>
  <c r="J12" i="55"/>
  <c r="H56" i="63" l="1"/>
  <c r="F55" i="63"/>
  <c r="H55" i="63" s="1"/>
  <c r="K71" i="63"/>
  <c r="K53" i="63"/>
  <c r="H93" i="63"/>
  <c r="K94" i="63"/>
  <c r="J66" i="63"/>
  <c r="J11" i="63"/>
  <c r="K12" i="63"/>
  <c r="F83" i="63"/>
  <c r="K62" i="63"/>
  <c r="G86" i="63"/>
  <c r="H87" i="63"/>
  <c r="J45" i="63"/>
  <c r="H20" i="63"/>
  <c r="H48" i="63"/>
  <c r="F47" i="63"/>
  <c r="J60" i="63"/>
  <c r="J78" i="63"/>
  <c r="K20" i="63"/>
  <c r="J19" i="63"/>
  <c r="F11" i="63"/>
  <c r="F10" i="63" s="1"/>
  <c r="H12" i="63"/>
  <c r="F36" i="63"/>
  <c r="H36" i="63" s="1"/>
  <c r="H37" i="63"/>
  <c r="H78" i="63"/>
  <c r="F77" i="63"/>
  <c r="H77" i="63" s="1"/>
  <c r="J89" i="63"/>
  <c r="K89" i="63" s="1"/>
  <c r="K90" i="63"/>
  <c r="H79" i="63"/>
  <c r="H74" i="63"/>
  <c r="F73" i="63"/>
  <c r="H73" i="63" s="1"/>
  <c r="F25" i="63"/>
  <c r="H26" i="63"/>
  <c r="H61" i="63"/>
  <c r="F60" i="63"/>
  <c r="H68" i="63"/>
  <c r="F67" i="63"/>
  <c r="H52" i="63"/>
  <c r="F51" i="63"/>
  <c r="H51" i="63" s="1"/>
  <c r="Y82" i="62"/>
  <c r="X82" i="62"/>
  <c r="Z82" i="62"/>
  <c r="R82" i="62"/>
  <c r="P82" i="62"/>
  <c r="AA101" i="62"/>
  <c r="Z69" i="62"/>
  <c r="R69" i="62"/>
  <c r="Y69" i="62"/>
  <c r="P69" i="62"/>
  <c r="X69" i="62"/>
  <c r="Z23" i="62"/>
  <c r="R23" i="62"/>
  <c r="Y23" i="62"/>
  <c r="P23" i="62"/>
  <c r="X23" i="62"/>
  <c r="O44" i="62"/>
  <c r="Z117" i="62"/>
  <c r="R117" i="62"/>
  <c r="R116" i="62" s="1"/>
  <c r="R115" i="62" s="1"/>
  <c r="R114" i="62" s="1"/>
  <c r="L116" i="62"/>
  <c r="P117" i="62"/>
  <c r="P116" i="62" s="1"/>
  <c r="P115" i="62" s="1"/>
  <c r="P114" i="62" s="1"/>
  <c r="Y117" i="62"/>
  <c r="X117" i="62"/>
  <c r="Z227" i="62"/>
  <c r="R227" i="62"/>
  <c r="R226" i="62" s="1"/>
  <c r="Y227" i="62"/>
  <c r="P227" i="62"/>
  <c r="P226" i="62" s="1"/>
  <c r="L226" i="62"/>
  <c r="X227" i="62"/>
  <c r="Z53" i="62"/>
  <c r="R53" i="62"/>
  <c r="P53" i="62"/>
  <c r="Y53" i="62"/>
  <c r="X53" i="62"/>
  <c r="Z16" i="62"/>
  <c r="R16" i="62"/>
  <c r="Y16" i="62"/>
  <c r="P16" i="62"/>
  <c r="X16" i="62"/>
  <c r="Y47" i="62"/>
  <c r="P47" i="62"/>
  <c r="P46" i="62" s="1"/>
  <c r="X47" i="62"/>
  <c r="R47" i="62"/>
  <c r="R46" i="62" s="1"/>
  <c r="L46" i="62"/>
  <c r="Z47" i="62"/>
  <c r="U58" i="62"/>
  <c r="U44" i="62" s="1"/>
  <c r="U37" i="62" s="1"/>
  <c r="K67" i="62"/>
  <c r="L67" i="62" s="1"/>
  <c r="I66" i="62"/>
  <c r="K66" i="62" s="1"/>
  <c r="Z78" i="62"/>
  <c r="R78" i="62"/>
  <c r="Y78" i="62"/>
  <c r="X78" i="62"/>
  <c r="L77" i="62"/>
  <c r="I84" i="62"/>
  <c r="Y99" i="62"/>
  <c r="T98" i="62"/>
  <c r="Z119" i="62"/>
  <c r="V118" i="62"/>
  <c r="X141" i="62"/>
  <c r="R141" i="62"/>
  <c r="R140" i="62" s="1"/>
  <c r="R139" i="62" s="1"/>
  <c r="R138" i="62" s="1"/>
  <c r="Z141" i="62"/>
  <c r="P141" i="62"/>
  <c r="P140" i="62" s="1"/>
  <c r="P139" i="62" s="1"/>
  <c r="P138" i="62" s="1"/>
  <c r="Y141" i="62"/>
  <c r="L140" i="62"/>
  <c r="W9" i="62"/>
  <c r="W8" i="62" s="1"/>
  <c r="AB45" i="62"/>
  <c r="Z61" i="62"/>
  <c r="R61" i="62"/>
  <c r="P61" i="62"/>
  <c r="P78" i="62"/>
  <c r="P77" i="62" s="1"/>
  <c r="Y95" i="62"/>
  <c r="P95" i="62"/>
  <c r="X95" i="62"/>
  <c r="L94" i="62"/>
  <c r="Z94" i="62" s="1"/>
  <c r="Z95" i="62"/>
  <c r="K107" i="62"/>
  <c r="H106" i="62"/>
  <c r="Y110" i="62"/>
  <c r="P110" i="62"/>
  <c r="P109" i="62" s="1"/>
  <c r="X110" i="62"/>
  <c r="Z110" i="62"/>
  <c r="L109" i="62"/>
  <c r="K9" i="62"/>
  <c r="Y80" i="62"/>
  <c r="P80" i="62"/>
  <c r="X80" i="62"/>
  <c r="Z80" i="62"/>
  <c r="Q10" i="62"/>
  <c r="Y14" i="62"/>
  <c r="Z14" i="62"/>
  <c r="R14" i="62"/>
  <c r="P14" i="62"/>
  <c r="U29" i="62"/>
  <c r="U28" i="62" s="1"/>
  <c r="U9" i="62" s="1"/>
  <c r="U8" i="62" s="1"/>
  <c r="L29" i="62"/>
  <c r="X29" i="62" s="1"/>
  <c r="Z32" i="62"/>
  <c r="R32" i="62"/>
  <c r="R29" i="62" s="1"/>
  <c r="R28" i="62" s="1"/>
  <c r="Y32" i="62"/>
  <c r="P32" i="62"/>
  <c r="P29" i="62" s="1"/>
  <c r="P28" i="62" s="1"/>
  <c r="X32" i="62"/>
  <c r="O37" i="62"/>
  <c r="O7" i="62" s="1"/>
  <c r="P39" i="62"/>
  <c r="P38" i="62" s="1"/>
  <c r="Z54" i="62"/>
  <c r="R54" i="62"/>
  <c r="Y54" i="62"/>
  <c r="P54" i="62"/>
  <c r="X54" i="62"/>
  <c r="Z68" i="62"/>
  <c r="R68" i="62"/>
  <c r="X68" i="62"/>
  <c r="P68" i="62"/>
  <c r="Y68" i="62"/>
  <c r="R80" i="62"/>
  <c r="S84" i="62"/>
  <c r="H88" i="62"/>
  <c r="H84" i="62" s="1"/>
  <c r="V89" i="62"/>
  <c r="AB90" i="62"/>
  <c r="AA99" i="62"/>
  <c r="L102" i="62"/>
  <c r="V114" i="62"/>
  <c r="AA123" i="62"/>
  <c r="T122" i="62"/>
  <c r="V127" i="62"/>
  <c r="Z128" i="62"/>
  <c r="AA130" i="62"/>
  <c r="X133" i="62"/>
  <c r="L132" i="62"/>
  <c r="R133" i="62"/>
  <c r="R132" i="62" s="1"/>
  <c r="R131" i="62" s="1"/>
  <c r="R130" i="62" s="1"/>
  <c r="Z133" i="62"/>
  <c r="Y133" i="62"/>
  <c r="Q138" i="62"/>
  <c r="P153" i="62"/>
  <c r="H165" i="62"/>
  <c r="H164" i="62" s="1"/>
  <c r="K166" i="62"/>
  <c r="X166" i="62"/>
  <c r="Q165" i="62"/>
  <c r="AA166" i="62"/>
  <c r="G216" i="62"/>
  <c r="K216" i="62" s="1"/>
  <c r="K217" i="62"/>
  <c r="X25" i="62"/>
  <c r="N37" i="62"/>
  <c r="N7" i="62" s="1"/>
  <c r="K86" i="62"/>
  <c r="G85" i="62"/>
  <c r="AA88" i="62"/>
  <c r="Y91" i="62"/>
  <c r="P91" i="62"/>
  <c r="X91" i="62"/>
  <c r="Z91" i="62"/>
  <c r="L90" i="62"/>
  <c r="Z90" i="62" s="1"/>
  <c r="L107" i="62"/>
  <c r="L106" i="62" s="1"/>
  <c r="Z108" i="62"/>
  <c r="Z107" i="62" s="1"/>
  <c r="Y108" i="62"/>
  <c r="Y107" i="62" s="1"/>
  <c r="P108" i="62"/>
  <c r="P107" i="62" s="1"/>
  <c r="P106" i="62" s="1"/>
  <c r="P105" i="62" s="1"/>
  <c r="P101" i="62" s="1"/>
  <c r="R108" i="62"/>
  <c r="R107" i="62" s="1"/>
  <c r="R106" i="62" s="1"/>
  <c r="R105" i="62" s="1"/>
  <c r="R101" i="62" s="1"/>
  <c r="Y125" i="62"/>
  <c r="Z125" i="62"/>
  <c r="R125" i="62"/>
  <c r="R124" i="62" s="1"/>
  <c r="R123" i="62" s="1"/>
  <c r="R122" i="62" s="1"/>
  <c r="P125" i="62"/>
  <c r="P124" i="62" s="1"/>
  <c r="P123" i="62" s="1"/>
  <c r="P122" i="62" s="1"/>
  <c r="Y155" i="62"/>
  <c r="P155" i="62"/>
  <c r="Z155" i="62"/>
  <c r="X155" i="62"/>
  <c r="Y171" i="62"/>
  <c r="P171" i="62"/>
  <c r="P170" i="62" s="1"/>
  <c r="P169" i="62" s="1"/>
  <c r="P168" i="62" s="1"/>
  <c r="X171" i="62"/>
  <c r="L170" i="62"/>
  <c r="Z171" i="62"/>
  <c r="Z25" i="62"/>
  <c r="AA58" i="62"/>
  <c r="Y61" i="62"/>
  <c r="Z79" i="62"/>
  <c r="R79" i="62"/>
  <c r="Y79" i="62"/>
  <c r="P79" i="62"/>
  <c r="X79" i="62"/>
  <c r="G139" i="62"/>
  <c r="K140" i="62"/>
  <c r="V146" i="62"/>
  <c r="AB147" i="62"/>
  <c r="Y153" i="62"/>
  <c r="G156" i="62"/>
  <c r="K156" i="62" s="1"/>
  <c r="K157" i="62"/>
  <c r="Y167" i="62"/>
  <c r="P167" i="62"/>
  <c r="P166" i="62" s="1"/>
  <c r="P165" i="62" s="1"/>
  <c r="P164" i="62" s="1"/>
  <c r="X167" i="62"/>
  <c r="L166" i="62"/>
  <c r="Z167" i="62"/>
  <c r="R167" i="62"/>
  <c r="R166" i="62" s="1"/>
  <c r="R165" i="62" s="1"/>
  <c r="R164" i="62" s="1"/>
  <c r="R171" i="62"/>
  <c r="R170" i="62" s="1"/>
  <c r="R169" i="62" s="1"/>
  <c r="R168" i="62" s="1"/>
  <c r="R25" i="62"/>
  <c r="Z76" i="62"/>
  <c r="R76" i="62"/>
  <c r="Y76" i="62"/>
  <c r="X76" i="62"/>
  <c r="R95" i="62"/>
  <c r="R110" i="62"/>
  <c r="R109" i="62" s="1"/>
  <c r="J113" i="62"/>
  <c r="J112" i="62" s="1"/>
  <c r="J111" i="62" s="1"/>
  <c r="Q126" i="62"/>
  <c r="AA128" i="62"/>
  <c r="Y128" i="62"/>
  <c r="T127" i="62"/>
  <c r="X144" i="62"/>
  <c r="Y11" i="62"/>
  <c r="Z13" i="62"/>
  <c r="R13" i="62"/>
  <c r="X13" i="62"/>
  <c r="Y17" i="62"/>
  <c r="P17" i="62"/>
  <c r="X17" i="62"/>
  <c r="R17" i="62"/>
  <c r="Z17" i="62"/>
  <c r="X18" i="62"/>
  <c r="Y18" i="62"/>
  <c r="K28" i="62"/>
  <c r="AA49" i="62"/>
  <c r="T45" i="62"/>
  <c r="R52" i="62"/>
  <c r="P52" i="62"/>
  <c r="Z52" i="62"/>
  <c r="Y52" i="62"/>
  <c r="W49" i="62"/>
  <c r="W45" i="62" s="1"/>
  <c r="Y55" i="62"/>
  <c r="P55" i="62"/>
  <c r="X55" i="62"/>
  <c r="R55" i="62"/>
  <c r="Z55" i="62"/>
  <c r="Z63" i="62"/>
  <c r="R63" i="62"/>
  <c r="Y63" i="62"/>
  <c r="P63" i="62"/>
  <c r="P59" i="62" s="1"/>
  <c r="X63" i="62"/>
  <c r="L59" i="62"/>
  <c r="S70" i="62"/>
  <c r="Z73" i="62"/>
  <c r="R73" i="62"/>
  <c r="Y73" i="62"/>
  <c r="X73" i="62"/>
  <c r="W77" i="62"/>
  <c r="Z83" i="62"/>
  <c r="R83" i="62"/>
  <c r="Y83" i="62"/>
  <c r="X83" i="62"/>
  <c r="P83" i="62"/>
  <c r="Y85" i="62"/>
  <c r="T84" i="62"/>
  <c r="Z86" i="62"/>
  <c r="V85" i="62"/>
  <c r="AB99" i="62"/>
  <c r="V105" i="62"/>
  <c r="Z106" i="62"/>
  <c r="AB109" i="62"/>
  <c r="N113" i="62"/>
  <c r="N112" i="62" s="1"/>
  <c r="F113" i="62"/>
  <c r="F112" i="62" s="1"/>
  <c r="P133" i="62"/>
  <c r="P132" i="62" s="1"/>
  <c r="P131" i="62" s="1"/>
  <c r="P130" i="62" s="1"/>
  <c r="T142" i="62"/>
  <c r="Y149" i="62"/>
  <c r="P149" i="62"/>
  <c r="P148" i="62" s="1"/>
  <c r="P147" i="62" s="1"/>
  <c r="P146" i="62" s="1"/>
  <c r="Z149" i="62"/>
  <c r="L148" i="62"/>
  <c r="R149" i="62"/>
  <c r="R148" i="62" s="1"/>
  <c r="R147" i="62" s="1"/>
  <c r="R146" i="62" s="1"/>
  <c r="Y158" i="62"/>
  <c r="AA158" i="62"/>
  <c r="T157" i="62"/>
  <c r="AB198" i="62"/>
  <c r="V197" i="62"/>
  <c r="AA205" i="62"/>
  <c r="T204" i="62"/>
  <c r="V218" i="62"/>
  <c r="Z11" i="62"/>
  <c r="Z15" i="62"/>
  <c r="R15" i="62"/>
  <c r="P15" i="62"/>
  <c r="Y15" i="62"/>
  <c r="Y24" i="62"/>
  <c r="P24" i="62"/>
  <c r="X24" i="62"/>
  <c r="R24" i="62"/>
  <c r="Z24" i="62"/>
  <c r="Y25" i="62"/>
  <c r="H37" i="62"/>
  <c r="H7" i="62" s="1"/>
  <c r="X106" i="62"/>
  <c r="Q105" i="62"/>
  <c r="X116" i="62"/>
  <c r="L119" i="62"/>
  <c r="Z132" i="62"/>
  <c r="V131" i="62"/>
  <c r="Y203" i="62"/>
  <c r="P203" i="62"/>
  <c r="P202" i="62" s="1"/>
  <c r="P201" i="62" s="1"/>
  <c r="P200" i="62" s="1"/>
  <c r="X203" i="62"/>
  <c r="R203" i="62"/>
  <c r="R202" i="62" s="1"/>
  <c r="R201" i="62" s="1"/>
  <c r="R200" i="62" s="1"/>
  <c r="L202" i="62"/>
  <c r="Z203" i="62"/>
  <c r="P25" i="62"/>
  <c r="AB40" i="62"/>
  <c r="T39" i="62"/>
  <c r="X85" i="62"/>
  <c r="Z87" i="62"/>
  <c r="R87" i="62"/>
  <c r="R86" i="62" s="1"/>
  <c r="R85" i="62" s="1"/>
  <c r="P87" i="62"/>
  <c r="P86" i="62" s="1"/>
  <c r="P85" i="62" s="1"/>
  <c r="Y87" i="62"/>
  <c r="R91" i="62"/>
  <c r="R90" i="62" s="1"/>
  <c r="R89" i="62" s="1"/>
  <c r="R88" i="62" s="1"/>
  <c r="O105" i="62"/>
  <c r="O101" i="62" s="1"/>
  <c r="S113" i="62"/>
  <c r="S112" i="62" s="1"/>
  <c r="K136" i="62"/>
  <c r="G135" i="62"/>
  <c r="K142" i="62"/>
  <c r="Z153" i="62"/>
  <c r="R153" i="62"/>
  <c r="L152" i="62"/>
  <c r="X153" i="62"/>
  <c r="R155" i="62"/>
  <c r="H225" i="62"/>
  <c r="K226" i="62"/>
  <c r="Z228" i="62"/>
  <c r="X228" i="62"/>
  <c r="Y228" i="62"/>
  <c r="Z46" i="62"/>
  <c r="X50" i="62"/>
  <c r="L49" i="62"/>
  <c r="X49" i="62" s="1"/>
  <c r="P50" i="62"/>
  <c r="R50" i="62"/>
  <c r="Z50" i="62"/>
  <c r="S58" i="62"/>
  <c r="K90" i="62"/>
  <c r="I89" i="62"/>
  <c r="I88" i="62" s="1"/>
  <c r="X96" i="62"/>
  <c r="Z96" i="62"/>
  <c r="R96" i="62"/>
  <c r="P96" i="62"/>
  <c r="O113" i="62"/>
  <c r="O112" i="62" s="1"/>
  <c r="X137" i="62"/>
  <c r="L136" i="62"/>
  <c r="R137" i="62"/>
  <c r="R136" i="62" s="1"/>
  <c r="R135" i="62" s="1"/>
  <c r="R134" i="62" s="1"/>
  <c r="P137" i="62"/>
  <c r="P136" i="62" s="1"/>
  <c r="P135" i="62" s="1"/>
  <c r="P134" i="62" s="1"/>
  <c r="Z137" i="62"/>
  <c r="Y137" i="62"/>
  <c r="K143" i="62"/>
  <c r="Q150" i="62"/>
  <c r="P209" i="62"/>
  <c r="G8" i="62"/>
  <c r="X12" i="62"/>
  <c r="L11" i="62"/>
  <c r="Z12" i="62"/>
  <c r="R12" i="62"/>
  <c r="P12" i="62"/>
  <c r="P11" i="62" s="1"/>
  <c r="P10" i="62" s="1"/>
  <c r="Z62" i="62"/>
  <c r="R62" i="62"/>
  <c r="Y62" i="62"/>
  <c r="X62" i="62"/>
  <c r="AA10" i="62"/>
  <c r="Y13" i="62"/>
  <c r="P18" i="62"/>
  <c r="Z18" i="62"/>
  <c r="R20" i="62"/>
  <c r="AB29" i="62"/>
  <c r="T28" i="62"/>
  <c r="U35" i="62"/>
  <c r="K39" i="62"/>
  <c r="G38" i="62"/>
  <c r="Y40" i="62"/>
  <c r="Z57" i="62"/>
  <c r="R57" i="62"/>
  <c r="R56" i="62" s="1"/>
  <c r="Y57" i="62"/>
  <c r="P57" i="62"/>
  <c r="P56" i="62" s="1"/>
  <c r="X57" i="62"/>
  <c r="L56" i="62"/>
  <c r="X64" i="62"/>
  <c r="R64" i="62"/>
  <c r="Z64" i="62"/>
  <c r="AB66" i="62"/>
  <c r="P73" i="62"/>
  <c r="X74" i="62"/>
  <c r="Z74" i="62"/>
  <c r="P74" i="62"/>
  <c r="Y74" i="62"/>
  <c r="I98" i="62"/>
  <c r="Q98" i="62"/>
  <c r="X108" i="62"/>
  <c r="X107" i="62" s="1"/>
  <c r="G115" i="62"/>
  <c r="K116" i="62"/>
  <c r="T119" i="62"/>
  <c r="Y120" i="62"/>
  <c r="L124" i="62"/>
  <c r="X125" i="62"/>
  <c r="Z129" i="62"/>
  <c r="R129" i="62"/>
  <c r="R128" i="62" s="1"/>
  <c r="R127" i="62" s="1"/>
  <c r="R126" i="62" s="1"/>
  <c r="L128" i="62"/>
  <c r="Y129" i="62"/>
  <c r="P129" i="62"/>
  <c r="P128" i="62" s="1"/>
  <c r="P127" i="62" s="1"/>
  <c r="P126" i="62" s="1"/>
  <c r="X129" i="62"/>
  <c r="AB135" i="62"/>
  <c r="V134" i="62"/>
  <c r="K148" i="62"/>
  <c r="H147" i="62"/>
  <c r="H146" i="62" s="1"/>
  <c r="Q156" i="62"/>
  <c r="X163" i="62"/>
  <c r="Z163" i="62"/>
  <c r="P163" i="62"/>
  <c r="P162" i="62" s="1"/>
  <c r="P161" i="62" s="1"/>
  <c r="P160" i="62" s="1"/>
  <c r="L162" i="62"/>
  <c r="R163" i="62"/>
  <c r="R162" i="62" s="1"/>
  <c r="R161" i="62" s="1"/>
  <c r="R160" i="62" s="1"/>
  <c r="AB237" i="62"/>
  <c r="V236" i="62"/>
  <c r="X56" i="62"/>
  <c r="Y65" i="62"/>
  <c r="Z100" i="62"/>
  <c r="K120" i="62"/>
  <c r="G119" i="62"/>
  <c r="G150" i="62"/>
  <c r="X152" i="62"/>
  <c r="V169" i="62"/>
  <c r="Z170" i="62"/>
  <c r="K220" i="62"/>
  <c r="H219" i="62"/>
  <c r="H218" i="62" s="1"/>
  <c r="H217" i="62" s="1"/>
  <c r="H216" i="62" s="1"/>
  <c r="T219" i="62"/>
  <c r="Y220" i="62"/>
  <c r="AA220" i="62"/>
  <c r="Y250" i="62"/>
  <c r="P250" i="62"/>
  <c r="P249" i="62" s="1"/>
  <c r="P248" i="62" s="1"/>
  <c r="P247" i="62" s="1"/>
  <c r="X250" i="62"/>
  <c r="L249" i="62"/>
  <c r="Z250" i="62"/>
  <c r="U77" i="62"/>
  <c r="X81" i="62"/>
  <c r="Y92" i="62"/>
  <c r="S101" i="62"/>
  <c r="X109" i="62"/>
  <c r="X121" i="62"/>
  <c r="AB139" i="62"/>
  <c r="V138" i="62"/>
  <c r="Z145" i="62"/>
  <c r="R145" i="62"/>
  <c r="R144" i="62" s="1"/>
  <c r="R143" i="62" s="1"/>
  <c r="R142" i="62" s="1"/>
  <c r="L144" i="62"/>
  <c r="Y145" i="62"/>
  <c r="X145" i="62"/>
  <c r="G181" i="62"/>
  <c r="K182" i="62"/>
  <c r="H185" i="62"/>
  <c r="H184" i="62" s="1"/>
  <c r="K184" i="62" s="1"/>
  <c r="K186" i="62"/>
  <c r="Q185" i="62"/>
  <c r="X186" i="62"/>
  <c r="K193" i="62"/>
  <c r="H192" i="62"/>
  <c r="K192" i="62" s="1"/>
  <c r="X199" i="62"/>
  <c r="L198" i="62"/>
  <c r="R199" i="62"/>
  <c r="R198" i="62" s="1"/>
  <c r="R197" i="62" s="1"/>
  <c r="R196" i="62" s="1"/>
  <c r="Z199" i="62"/>
  <c r="P199" i="62"/>
  <c r="P198" i="62" s="1"/>
  <c r="P197" i="62" s="1"/>
  <c r="P196" i="62" s="1"/>
  <c r="AA242" i="62"/>
  <c r="T241" i="62"/>
  <c r="AB242" i="62"/>
  <c r="X36" i="62"/>
  <c r="X75" i="62"/>
  <c r="P81" i="62"/>
  <c r="J84" i="62"/>
  <c r="K88" i="62"/>
  <c r="AA90" i="62"/>
  <c r="P92" i="62"/>
  <c r="P100" i="62"/>
  <c r="P99" i="62" s="1"/>
  <c r="P98" i="62" s="1"/>
  <c r="P121" i="62"/>
  <c r="P120" i="62" s="1"/>
  <c r="P119" i="62" s="1"/>
  <c r="P118" i="62" s="1"/>
  <c r="AA131" i="62"/>
  <c r="AA144" i="62"/>
  <c r="P145" i="62"/>
  <c r="P144" i="62" s="1"/>
  <c r="P143" i="62" s="1"/>
  <c r="P142" i="62" s="1"/>
  <c r="Z148" i="62"/>
  <c r="AB148" i="62"/>
  <c r="V10" i="62"/>
  <c r="L20" i="62"/>
  <c r="K29" i="62"/>
  <c r="AB28" i="62"/>
  <c r="X33" i="62"/>
  <c r="K35" i="62"/>
  <c r="P36" i="62"/>
  <c r="P35" i="62" s="1"/>
  <c r="K40" i="62"/>
  <c r="V38" i="62"/>
  <c r="I45" i="62"/>
  <c r="Q45" i="62"/>
  <c r="X46" i="62"/>
  <c r="S46" i="62"/>
  <c r="S45" i="62" s="1"/>
  <c r="S44" i="62" s="1"/>
  <c r="S37" i="62" s="1"/>
  <c r="X48" i="62"/>
  <c r="Y48" i="62"/>
  <c r="S49" i="62"/>
  <c r="P65" i="62"/>
  <c r="AA66" i="62"/>
  <c r="S66" i="62"/>
  <c r="AA70" i="62"/>
  <c r="I70" i="62"/>
  <c r="K70" i="62" s="1"/>
  <c r="P72" i="62"/>
  <c r="Y72" i="62"/>
  <c r="P75" i="62"/>
  <c r="Y75" i="62"/>
  <c r="AB77" i="62"/>
  <c r="R81" i="62"/>
  <c r="O84" i="62"/>
  <c r="V98" i="62"/>
  <c r="S106" i="62"/>
  <c r="S105" i="62" s="1"/>
  <c r="Q114" i="62"/>
  <c r="AA115" i="62"/>
  <c r="R121" i="62"/>
  <c r="R120" i="62" s="1"/>
  <c r="R119" i="62" s="1"/>
  <c r="R118" i="62" s="1"/>
  <c r="X128" i="62"/>
  <c r="T139" i="62"/>
  <c r="Y140" i="62"/>
  <c r="K144" i="62"/>
  <c r="G146" i="62"/>
  <c r="K146" i="62" s="1"/>
  <c r="H151" i="62"/>
  <c r="H150" i="62" s="1"/>
  <c r="H113" i="62" s="1"/>
  <c r="H112" i="62" s="1"/>
  <c r="K152" i="62"/>
  <c r="Z154" i="62"/>
  <c r="R154" i="62"/>
  <c r="P154" i="62"/>
  <c r="X154" i="62"/>
  <c r="V161" i="62"/>
  <c r="X174" i="62"/>
  <c r="L173" i="62"/>
  <c r="X173" i="62" s="1"/>
  <c r="AA177" i="62"/>
  <c r="T176" i="62"/>
  <c r="L189" i="62"/>
  <c r="Z190" i="62"/>
  <c r="Y190" i="62"/>
  <c r="X190" i="62"/>
  <c r="Z195" i="62"/>
  <c r="R195" i="62"/>
  <c r="R194" i="62" s="1"/>
  <c r="R193" i="62" s="1"/>
  <c r="R192" i="62" s="1"/>
  <c r="L194" i="62"/>
  <c r="P195" i="62"/>
  <c r="P194" i="62" s="1"/>
  <c r="P193" i="62" s="1"/>
  <c r="P192" i="62" s="1"/>
  <c r="Y195" i="62"/>
  <c r="X195" i="62"/>
  <c r="Q204" i="62"/>
  <c r="R250" i="62"/>
  <c r="R249" i="62" s="1"/>
  <c r="R248" i="62" s="1"/>
  <c r="R247" i="62" s="1"/>
  <c r="Y81" i="62"/>
  <c r="U84" i="62"/>
  <c r="Q88" i="62"/>
  <c r="X92" i="62"/>
  <c r="X100" i="62"/>
  <c r="L99" i="62"/>
  <c r="Y100" i="62"/>
  <c r="Z116" i="62"/>
  <c r="Y121" i="62"/>
  <c r="G127" i="62"/>
  <c r="K128" i="62"/>
  <c r="Y162" i="62"/>
  <c r="Z180" i="62"/>
  <c r="AB180" i="62"/>
  <c r="Y36" i="62"/>
  <c r="AA59" i="62"/>
  <c r="X65" i="62"/>
  <c r="U70" i="62"/>
  <c r="X72" i="62"/>
  <c r="AA77" i="62"/>
  <c r="Z81" i="62"/>
  <c r="X86" i="62"/>
  <c r="Z92" i="62"/>
  <c r="K10" i="62"/>
  <c r="S11" i="62"/>
  <c r="S10" i="62" s="1"/>
  <c r="S9" i="62" s="1"/>
  <c r="S8" i="62" s="1"/>
  <c r="K20" i="62"/>
  <c r="X21" i="62"/>
  <c r="W20" i="62"/>
  <c r="W28" i="62"/>
  <c r="P33" i="62"/>
  <c r="R36" i="62"/>
  <c r="R35" i="62" s="1"/>
  <c r="X41" i="62"/>
  <c r="K42" i="62"/>
  <c r="P48" i="62"/>
  <c r="Z48" i="62"/>
  <c r="K59" i="62"/>
  <c r="O58" i="62"/>
  <c r="V58" i="62"/>
  <c r="W59" i="62"/>
  <c r="J58" i="62"/>
  <c r="J44" i="62" s="1"/>
  <c r="J37" i="62" s="1"/>
  <c r="J7" i="62" s="1"/>
  <c r="J267" i="62" s="1"/>
  <c r="R65" i="62"/>
  <c r="K71" i="62"/>
  <c r="L71" i="62" s="1"/>
  <c r="R72" i="62"/>
  <c r="R75" i="62"/>
  <c r="K98" i="62"/>
  <c r="Y106" i="62"/>
  <c r="X120" i="62"/>
  <c r="I123" i="62"/>
  <c r="I122" i="62" s="1"/>
  <c r="K122" i="62" s="1"/>
  <c r="Q143" i="62"/>
  <c r="V150" i="62"/>
  <c r="X159" i="62"/>
  <c r="L158" i="62"/>
  <c r="R159" i="62"/>
  <c r="R158" i="62" s="1"/>
  <c r="R157" i="62" s="1"/>
  <c r="R156" i="62" s="1"/>
  <c r="P159" i="62"/>
  <c r="P158" i="62" s="1"/>
  <c r="P157" i="62" s="1"/>
  <c r="P156" i="62" s="1"/>
  <c r="Z159" i="62"/>
  <c r="T161" i="62"/>
  <c r="AA162" i="62"/>
  <c r="Y174" i="62"/>
  <c r="T173" i="62"/>
  <c r="AB173" i="62" s="1"/>
  <c r="K177" i="62"/>
  <c r="G176" i="62"/>
  <c r="K176" i="62" s="1"/>
  <c r="AB178" i="62"/>
  <c r="V177" i="62"/>
  <c r="K202" i="62"/>
  <c r="G201" i="62"/>
  <c r="Z207" i="62"/>
  <c r="R207" i="62"/>
  <c r="R206" i="62" s="1"/>
  <c r="R205" i="62" s="1"/>
  <c r="R204" i="62" s="1"/>
  <c r="P207" i="62"/>
  <c r="P206" i="62" s="1"/>
  <c r="P205" i="62" s="1"/>
  <c r="P204" i="62" s="1"/>
  <c r="L206" i="62"/>
  <c r="Y207" i="62"/>
  <c r="K174" i="62"/>
  <c r="G173" i="62"/>
  <c r="L180" i="62"/>
  <c r="Z181" i="62"/>
  <c r="AA182" i="62"/>
  <c r="Q181" i="62"/>
  <c r="T184" i="62"/>
  <c r="V208" i="62"/>
  <c r="U209" i="62"/>
  <c r="Y244" i="62"/>
  <c r="P244" i="62"/>
  <c r="P243" i="62" s="1"/>
  <c r="P242" i="62" s="1"/>
  <c r="P241" i="62" s="1"/>
  <c r="L243" i="62"/>
  <c r="R244" i="62"/>
  <c r="R243" i="62" s="1"/>
  <c r="R242" i="62" s="1"/>
  <c r="R241" i="62" s="1"/>
  <c r="Z244" i="62"/>
  <c r="X244" i="62"/>
  <c r="Q251" i="62"/>
  <c r="K265" i="62"/>
  <c r="G264" i="62"/>
  <c r="AB59" i="62"/>
  <c r="AA124" i="62"/>
  <c r="X132" i="62"/>
  <c r="AA134" i="62"/>
  <c r="Z144" i="62"/>
  <c r="V143" i="62"/>
  <c r="K165" i="62"/>
  <c r="G164" i="62"/>
  <c r="K164" i="62" s="1"/>
  <c r="G168" i="62"/>
  <c r="K168" i="62" s="1"/>
  <c r="X179" i="62"/>
  <c r="L178" i="62"/>
  <c r="Y179" i="62"/>
  <c r="Z179" i="62"/>
  <c r="AB181" i="62"/>
  <c r="K185" i="62"/>
  <c r="V184" i="62"/>
  <c r="X189" i="62"/>
  <c r="K197" i="62"/>
  <c r="G196" i="62"/>
  <c r="K196" i="62" s="1"/>
  <c r="Z210" i="62"/>
  <c r="T209" i="62"/>
  <c r="AB209" i="62" s="1"/>
  <c r="Q230" i="62"/>
  <c r="S235" i="62"/>
  <c r="S234" i="62" s="1"/>
  <c r="R235" i="62"/>
  <c r="R234" i="62" s="1"/>
  <c r="AA256" i="62"/>
  <c r="X256" i="62"/>
  <c r="K259" i="62"/>
  <c r="G258" i="62"/>
  <c r="K258" i="62" s="1"/>
  <c r="Q28" i="62"/>
  <c r="Q39" i="62"/>
  <c r="Y136" i="62"/>
  <c r="AA136" i="62"/>
  <c r="X140" i="62"/>
  <c r="AA151" i="62"/>
  <c r="T150" i="62"/>
  <c r="Q169" i="62"/>
  <c r="X170" i="62"/>
  <c r="AA178" i="62"/>
  <c r="P179" i="62"/>
  <c r="P178" i="62" s="1"/>
  <c r="P177" i="62" s="1"/>
  <c r="P176" i="62" s="1"/>
  <c r="Z183" i="62"/>
  <c r="R183" i="62"/>
  <c r="R182" i="62" s="1"/>
  <c r="R181" i="62" s="1"/>
  <c r="R180" i="62" s="1"/>
  <c r="Y183" i="62"/>
  <c r="P183" i="62"/>
  <c r="P182" i="62" s="1"/>
  <c r="P181" i="62" s="1"/>
  <c r="P180" i="62" s="1"/>
  <c r="Q193" i="62"/>
  <c r="K194" i="62"/>
  <c r="Z202" i="62"/>
  <c r="V205" i="62"/>
  <c r="W209" i="62"/>
  <c r="X220" i="62"/>
  <c r="Q219" i="62"/>
  <c r="L220" i="62"/>
  <c r="Z221" i="62"/>
  <c r="R221" i="62"/>
  <c r="R220" i="62" s="1"/>
  <c r="R219" i="62" s="1"/>
  <c r="R218" i="62" s="1"/>
  <c r="R217" i="62" s="1"/>
  <c r="R216" i="62" s="1"/>
  <c r="P221" i="62"/>
  <c r="P220" i="62" s="1"/>
  <c r="P219" i="62" s="1"/>
  <c r="P218" i="62" s="1"/>
  <c r="P217" i="62" s="1"/>
  <c r="P216" i="62" s="1"/>
  <c r="Y221" i="62"/>
  <c r="X221" i="62"/>
  <c r="H241" i="62"/>
  <c r="K242" i="62"/>
  <c r="X148" i="62"/>
  <c r="X158" i="62"/>
  <c r="Y180" i="62"/>
  <c r="AA189" i="62"/>
  <c r="T188" i="62"/>
  <c r="X206" i="62"/>
  <c r="X210" i="62"/>
  <c r="Q209" i="62"/>
  <c r="X214" i="62"/>
  <c r="AA214" i="62"/>
  <c r="Z229" i="62"/>
  <c r="R229" i="62"/>
  <c r="R228" i="62" s="1"/>
  <c r="P229" i="62"/>
  <c r="P228" i="62" s="1"/>
  <c r="Y229" i="62"/>
  <c r="AB248" i="62"/>
  <c r="V247" i="62"/>
  <c r="Y187" i="62"/>
  <c r="P187" i="62"/>
  <c r="P186" i="62" s="1"/>
  <c r="P185" i="62" s="1"/>
  <c r="P184" i="62" s="1"/>
  <c r="X187" i="62"/>
  <c r="L186" i="62"/>
  <c r="Z187" i="62"/>
  <c r="K190" i="62"/>
  <c r="G189" i="62"/>
  <c r="X198" i="62"/>
  <c r="Q197" i="62"/>
  <c r="AA197" i="62" s="1"/>
  <c r="AA198" i="62"/>
  <c r="AA202" i="62"/>
  <c r="T201" i="62"/>
  <c r="K204" i="62"/>
  <c r="K212" i="62"/>
  <c r="Y215" i="62"/>
  <c r="L214" i="62"/>
  <c r="Z214" i="62" s="1"/>
  <c r="R215" i="62"/>
  <c r="R214" i="62" s="1"/>
  <c r="Z215" i="62"/>
  <c r="AA243" i="62"/>
  <c r="Y243" i="62"/>
  <c r="L255" i="62"/>
  <c r="F253" i="62"/>
  <c r="F252" i="62" s="1"/>
  <c r="F251" i="62" s="1"/>
  <c r="Y166" i="62"/>
  <c r="Y170" i="62"/>
  <c r="AB174" i="62"/>
  <c r="Q177" i="62"/>
  <c r="Z182" i="62"/>
  <c r="Y186" i="62"/>
  <c r="AB190" i="62"/>
  <c r="Y198" i="62"/>
  <c r="X202" i="62"/>
  <c r="G209" i="62"/>
  <c r="K210" i="62"/>
  <c r="Z213" i="62"/>
  <c r="R213" i="62"/>
  <c r="R212" i="62" s="1"/>
  <c r="L212" i="62"/>
  <c r="Y213" i="62"/>
  <c r="P213" i="62"/>
  <c r="P212" i="62" s="1"/>
  <c r="AB214" i="62"/>
  <c r="K218" i="62"/>
  <c r="K230" i="62"/>
  <c r="U235" i="62"/>
  <c r="U234" i="62" s="1"/>
  <c r="J246" i="62"/>
  <c r="J245" i="62" s="1"/>
  <c r="G223" i="62"/>
  <c r="F225" i="62"/>
  <c r="F224" i="62" s="1"/>
  <c r="F223" i="62" s="1"/>
  <c r="F222" i="62" s="1"/>
  <c r="W225" i="62"/>
  <c r="W224" i="62" s="1"/>
  <c r="W223" i="62" s="1"/>
  <c r="W222" i="62" s="1"/>
  <c r="Y232" i="62"/>
  <c r="T231" i="62"/>
  <c r="AA206" i="62"/>
  <c r="Z211" i="62"/>
  <c r="R211" i="62"/>
  <c r="R210" i="62" s="1"/>
  <c r="R209" i="62" s="1"/>
  <c r="X211" i="62"/>
  <c r="L210" i="62"/>
  <c r="Y211" i="62"/>
  <c r="AB220" i="62"/>
  <c r="Z220" i="62"/>
  <c r="X226" i="62"/>
  <c r="AA226" i="62"/>
  <c r="L231" i="62"/>
  <c r="X232" i="62"/>
  <c r="AB238" i="62"/>
  <c r="N246" i="62"/>
  <c r="N245" i="62" s="1"/>
  <c r="H246" i="62"/>
  <c r="H245" i="62" s="1"/>
  <c r="K256" i="62"/>
  <c r="G252" i="62"/>
  <c r="V263" i="62"/>
  <c r="AB264" i="62"/>
  <c r="Z264" i="62"/>
  <c r="K219" i="62"/>
  <c r="V224" i="62"/>
  <c r="AA225" i="62"/>
  <c r="T224" i="62"/>
  <c r="X233" i="62"/>
  <c r="R233" i="62"/>
  <c r="R232" i="62" s="1"/>
  <c r="R231" i="62" s="1"/>
  <c r="R230" i="62" s="1"/>
  <c r="Z233" i="62"/>
  <c r="G237" i="62"/>
  <c r="K238" i="62"/>
  <c r="Q241" i="62"/>
  <c r="K232" i="62"/>
  <c r="V231" i="62"/>
  <c r="Z232" i="62"/>
  <c r="H235" i="62"/>
  <c r="H234" i="62" s="1"/>
  <c r="Q236" i="62"/>
  <c r="K241" i="62"/>
  <c r="AB241" i="62"/>
  <c r="G248" i="62"/>
  <c r="K249" i="62"/>
  <c r="Z249" i="62"/>
  <c r="AB249" i="62"/>
  <c r="W253" i="62"/>
  <c r="W252" i="62" s="1"/>
  <c r="Y264" i="62"/>
  <c r="T263" i="62"/>
  <c r="AB228" i="62"/>
  <c r="T236" i="62"/>
  <c r="AA237" i="62"/>
  <c r="Y239" i="62"/>
  <c r="P239" i="62"/>
  <c r="P238" i="62" s="1"/>
  <c r="P237" i="62" s="1"/>
  <c r="P236" i="62" s="1"/>
  <c r="X239" i="62"/>
  <c r="L238" i="62"/>
  <c r="Z239" i="62"/>
  <c r="K243" i="62"/>
  <c r="I246" i="62"/>
  <c r="I245" i="62" s="1"/>
  <c r="T247" i="62"/>
  <c r="AA248" i="62"/>
  <c r="Y257" i="62"/>
  <c r="P257" i="62"/>
  <c r="P256" i="62" s="1"/>
  <c r="Z257" i="62"/>
  <c r="L256" i="62"/>
  <c r="X257" i="62"/>
  <c r="X260" i="62"/>
  <c r="L259" i="62"/>
  <c r="X265" i="62"/>
  <c r="Q264" i="62"/>
  <c r="X240" i="62"/>
  <c r="Z240" i="62"/>
  <c r="P240" i="62"/>
  <c r="AB243" i="62"/>
  <c r="Z254" i="62"/>
  <c r="R254" i="62"/>
  <c r="X254" i="62"/>
  <c r="L253" i="62"/>
  <c r="AA258" i="62"/>
  <c r="K260" i="62"/>
  <c r="O252" i="62"/>
  <c r="O251" i="62" s="1"/>
  <c r="O246" i="62" s="1"/>
  <c r="O245" i="62" s="1"/>
  <c r="V252" i="62"/>
  <c r="V259" i="62"/>
  <c r="AB260" i="62"/>
  <c r="Z262" i="62"/>
  <c r="R262" i="62"/>
  <c r="R260" i="62" s="1"/>
  <c r="R259" i="62" s="1"/>
  <c r="R258" i="62" s="1"/>
  <c r="X262" i="62"/>
  <c r="AA265" i="62"/>
  <c r="T252" i="62"/>
  <c r="Y253" i="62"/>
  <c r="K253" i="62"/>
  <c r="W260" i="62"/>
  <c r="W259" i="62" s="1"/>
  <c r="W258" i="62" s="1"/>
  <c r="M57" i="60"/>
  <c r="K36" i="60"/>
  <c r="M40" i="60"/>
  <c r="O18" i="60"/>
  <c r="N18" i="60"/>
  <c r="M26" i="60"/>
  <c r="M46" i="60"/>
  <c r="L49" i="60"/>
  <c r="J48" i="60"/>
  <c r="K59" i="60"/>
  <c r="L17" i="60"/>
  <c r="J16" i="60"/>
  <c r="L18" i="60"/>
  <c r="M34" i="60"/>
  <c r="O38" i="60"/>
  <c r="H44" i="60"/>
  <c r="F43" i="60"/>
  <c r="O49" i="60"/>
  <c r="N49" i="60"/>
  <c r="K48" i="60"/>
  <c r="M66" i="60"/>
  <c r="L66" i="60"/>
  <c r="J65" i="60"/>
  <c r="O66" i="60"/>
  <c r="G11" i="60"/>
  <c r="K17" i="60"/>
  <c r="M24" i="60"/>
  <c r="J23" i="60"/>
  <c r="L24" i="60"/>
  <c r="M29" i="60"/>
  <c r="L29" i="60"/>
  <c r="J28" i="60"/>
  <c r="M50" i="60"/>
  <c r="K11" i="60"/>
  <c r="O12" i="60"/>
  <c r="N24" i="60"/>
  <c r="K23" i="60"/>
  <c r="O29" i="60"/>
  <c r="G22" i="60"/>
  <c r="G21" i="60" s="1"/>
  <c r="G20" i="60" s="1"/>
  <c r="G72" i="60" s="1"/>
  <c r="M70" i="60"/>
  <c r="L70" i="60"/>
  <c r="J69" i="60"/>
  <c r="N38" i="60"/>
  <c r="M56" i="60"/>
  <c r="G59" i="60"/>
  <c r="G58" i="60" s="1"/>
  <c r="F64" i="60"/>
  <c r="H64" i="60" s="1"/>
  <c r="H65" i="60"/>
  <c r="G27" i="60"/>
  <c r="H27" i="60" s="1"/>
  <c r="M33" i="60"/>
  <c r="O44" i="60"/>
  <c r="N44" i="60"/>
  <c r="K43" i="60"/>
  <c r="L43" i="60" s="1"/>
  <c r="N50" i="60"/>
  <c r="J55" i="60"/>
  <c r="O56" i="60"/>
  <c r="N56" i="60"/>
  <c r="K55" i="60"/>
  <c r="F60" i="60"/>
  <c r="H61" i="60"/>
  <c r="O65" i="60"/>
  <c r="M67" i="60"/>
  <c r="N68" i="60"/>
  <c r="H56" i="60"/>
  <c r="F55" i="60"/>
  <c r="M62" i="60"/>
  <c r="L62" i="60"/>
  <c r="J61" i="60"/>
  <c r="O69" i="60"/>
  <c r="L12" i="60"/>
  <c r="J11" i="60"/>
  <c r="O13" i="60"/>
  <c r="N13" i="60"/>
  <c r="N29" i="60"/>
  <c r="K28" i="60"/>
  <c r="H33" i="60"/>
  <c r="F32" i="60"/>
  <c r="M39" i="60"/>
  <c r="L39" i="60"/>
  <c r="J38" i="60"/>
  <c r="H68" i="60"/>
  <c r="L13" i="60"/>
  <c r="H18" i="60"/>
  <c r="F17" i="60"/>
  <c r="M44" i="60"/>
  <c r="H13" i="60"/>
  <c r="F12" i="60"/>
  <c r="F23" i="60"/>
  <c r="H24" i="60"/>
  <c r="J31" i="60"/>
  <c r="O33" i="60"/>
  <c r="N33" i="60"/>
  <c r="K32" i="60"/>
  <c r="F37" i="60"/>
  <c r="O39" i="60"/>
  <c r="L44" i="60"/>
  <c r="F49" i="60"/>
  <c r="L56" i="60"/>
  <c r="O61" i="60"/>
  <c r="M63" i="60"/>
  <c r="N64" i="60"/>
  <c r="O70" i="60"/>
  <c r="K91" i="58"/>
  <c r="K71" i="58"/>
  <c r="K10" i="58"/>
  <c r="K12" i="58"/>
  <c r="K31" i="58"/>
  <c r="K42" i="58"/>
  <c r="K74" i="58"/>
  <c r="K79" i="58"/>
  <c r="K81" i="58"/>
  <c r="K85" i="58"/>
  <c r="K87" i="58"/>
  <c r="H11" i="58"/>
  <c r="H18" i="58"/>
  <c r="K47" i="58"/>
  <c r="K49" i="58"/>
  <c r="F51" i="58"/>
  <c r="H52" i="58"/>
  <c r="K52" i="58" s="1"/>
  <c r="K55" i="58"/>
  <c r="K57" i="58"/>
  <c r="K69" i="58"/>
  <c r="H79" i="58"/>
  <c r="K90" i="58"/>
  <c r="K16" i="58"/>
  <c r="J25" i="58"/>
  <c r="K25" i="58" s="1"/>
  <c r="K60" i="58"/>
  <c r="K62" i="58"/>
  <c r="K83" i="58"/>
  <c r="H84" i="58"/>
  <c r="F83" i="58"/>
  <c r="H83" i="58" s="1"/>
  <c r="K11" i="58"/>
  <c r="K13" i="58"/>
  <c r="K20" i="58"/>
  <c r="J19" i="58"/>
  <c r="F36" i="58"/>
  <c r="H36" i="58" s="1"/>
  <c r="H37" i="58"/>
  <c r="K41" i="58"/>
  <c r="G44" i="58"/>
  <c r="G97" i="58" s="1"/>
  <c r="H68" i="58"/>
  <c r="K68" i="58" s="1"/>
  <c r="F67" i="58"/>
  <c r="K73" i="58"/>
  <c r="K75" i="58"/>
  <c r="K78" i="58"/>
  <c r="K80" i="58"/>
  <c r="K84" i="58"/>
  <c r="K86" i="58"/>
  <c r="F41" i="58"/>
  <c r="H41" i="58" s="1"/>
  <c r="K15" i="58"/>
  <c r="H19" i="58"/>
  <c r="K22" i="58"/>
  <c r="K23" i="58"/>
  <c r="H26" i="58"/>
  <c r="K26" i="58" s="1"/>
  <c r="K28" i="58"/>
  <c r="K29" i="58"/>
  <c r="K32" i="58"/>
  <c r="K34" i="58"/>
  <c r="H38" i="58"/>
  <c r="K39" i="58"/>
  <c r="K43" i="58"/>
  <c r="H53" i="58"/>
  <c r="K54" i="58"/>
  <c r="K64" i="58"/>
  <c r="H71" i="58"/>
  <c r="K72" i="58"/>
  <c r="H78" i="58"/>
  <c r="K82" i="58"/>
  <c r="H89" i="58"/>
  <c r="H91" i="58"/>
  <c r="K92" i="58"/>
  <c r="H95" i="58"/>
  <c r="K95" i="58" s="1"/>
  <c r="Z72" i="57"/>
  <c r="R72" i="57"/>
  <c r="Y72" i="57"/>
  <c r="P72" i="57"/>
  <c r="X72" i="57"/>
  <c r="Z95" i="57"/>
  <c r="R95" i="57"/>
  <c r="Y95" i="57"/>
  <c r="P95" i="57"/>
  <c r="X95" i="57"/>
  <c r="Z15" i="57"/>
  <c r="R15" i="57"/>
  <c r="Y15" i="57"/>
  <c r="P15" i="57"/>
  <c r="P11" i="57" s="1"/>
  <c r="P10" i="57" s="1"/>
  <c r="X15" i="57"/>
  <c r="Z16" i="57"/>
  <c r="R16" i="57"/>
  <c r="Y16" i="57"/>
  <c r="P16" i="57"/>
  <c r="X16" i="57"/>
  <c r="Z23" i="57"/>
  <c r="R23" i="57"/>
  <c r="Y23" i="57"/>
  <c r="P23" i="57"/>
  <c r="X23" i="57"/>
  <c r="S44" i="57"/>
  <c r="S43" i="57" s="1"/>
  <c r="X74" i="57"/>
  <c r="R74" i="57"/>
  <c r="Z74" i="57"/>
  <c r="P74" i="57"/>
  <c r="Y74" i="57"/>
  <c r="Z98" i="57"/>
  <c r="R98" i="57"/>
  <c r="R97" i="57" s="1"/>
  <c r="R96" i="57" s="1"/>
  <c r="Y98" i="57"/>
  <c r="P98" i="57"/>
  <c r="P97" i="57" s="1"/>
  <c r="P96" i="57" s="1"/>
  <c r="X98" i="57"/>
  <c r="L97" i="57"/>
  <c r="X97" i="57" s="1"/>
  <c r="Z119" i="57"/>
  <c r="R119" i="57"/>
  <c r="R118" i="57" s="1"/>
  <c r="R117" i="57" s="1"/>
  <c r="R116" i="57" s="1"/>
  <c r="Y119" i="57"/>
  <c r="P119" i="57"/>
  <c r="P118" i="57" s="1"/>
  <c r="P117" i="57" s="1"/>
  <c r="P116" i="57" s="1"/>
  <c r="L118" i="57"/>
  <c r="X119" i="57"/>
  <c r="S36" i="57"/>
  <c r="Z46" i="57"/>
  <c r="R46" i="57"/>
  <c r="Y46" i="57"/>
  <c r="P46" i="57"/>
  <c r="X46" i="57"/>
  <c r="L45" i="57"/>
  <c r="Z45" i="57" s="1"/>
  <c r="Y70" i="57"/>
  <c r="P70" i="57"/>
  <c r="L68" i="57"/>
  <c r="R70" i="57"/>
  <c r="R68" i="57" s="1"/>
  <c r="Z70" i="57"/>
  <c r="X70" i="57"/>
  <c r="R102" i="57"/>
  <c r="R101" i="57" s="1"/>
  <c r="R100" i="57" s="1"/>
  <c r="P102" i="57"/>
  <c r="P101" i="57" s="1"/>
  <c r="P100" i="57" s="1"/>
  <c r="P99" i="57" s="1"/>
  <c r="L101" i="57"/>
  <c r="U9" i="57"/>
  <c r="U8" i="57" s="1"/>
  <c r="F43" i="57"/>
  <c r="F36" i="57" s="1"/>
  <c r="F7" i="57" s="1"/>
  <c r="Z24" i="57"/>
  <c r="R24" i="57"/>
  <c r="Y24" i="57"/>
  <c r="P24" i="57"/>
  <c r="X24" i="57"/>
  <c r="Z47" i="57"/>
  <c r="R47" i="57"/>
  <c r="Y47" i="57"/>
  <c r="P47" i="57"/>
  <c r="X47" i="57"/>
  <c r="X54" i="57"/>
  <c r="Y17" i="57"/>
  <c r="P17" i="57"/>
  <c r="X17" i="57"/>
  <c r="R11" i="57"/>
  <c r="R10" i="57" s="1"/>
  <c r="Z48" i="57"/>
  <c r="AB96" i="57"/>
  <c r="Q120" i="57"/>
  <c r="V128" i="57"/>
  <c r="Z128" i="57" s="1"/>
  <c r="Z129" i="57"/>
  <c r="X42" i="57"/>
  <c r="L41" i="57"/>
  <c r="Z54" i="57"/>
  <c r="Y58" i="57"/>
  <c r="AB58" i="57"/>
  <c r="X71" i="57"/>
  <c r="Z94" i="57"/>
  <c r="R94" i="57"/>
  <c r="Y94" i="57"/>
  <c r="P94" i="57"/>
  <c r="L92" i="57"/>
  <c r="X94" i="57"/>
  <c r="G116" i="57"/>
  <c r="J125" i="57"/>
  <c r="J124" i="57" s="1"/>
  <c r="K126" i="57"/>
  <c r="T154" i="57"/>
  <c r="Z189" i="57"/>
  <c r="R189" i="57"/>
  <c r="R188" i="57" s="1"/>
  <c r="R187" i="57" s="1"/>
  <c r="R186" i="57" s="1"/>
  <c r="Y189" i="57"/>
  <c r="P189" i="57"/>
  <c r="P188" i="57" s="1"/>
  <c r="P187" i="57" s="1"/>
  <c r="P186" i="57" s="1"/>
  <c r="L188" i="57"/>
  <c r="X189" i="57"/>
  <c r="X26" i="57"/>
  <c r="P42" i="57"/>
  <c r="P41" i="57" s="1"/>
  <c r="X51" i="57"/>
  <c r="Z51" i="57"/>
  <c r="P51" i="57"/>
  <c r="Y51" i="57"/>
  <c r="Y78" i="57"/>
  <c r="K80" i="57"/>
  <c r="L80" i="57" s="1"/>
  <c r="L83" i="57"/>
  <c r="X83" i="57" s="1"/>
  <c r="Z84" i="57"/>
  <c r="Y84" i="57"/>
  <c r="Z90" i="57"/>
  <c r="R90" i="57"/>
  <c r="Y90" i="57"/>
  <c r="P90" i="57"/>
  <c r="L88" i="57"/>
  <c r="X90" i="57"/>
  <c r="V112" i="57"/>
  <c r="Z26" i="57"/>
  <c r="X35" i="57"/>
  <c r="T38" i="57"/>
  <c r="AB38" i="57" s="1"/>
  <c r="R42" i="57"/>
  <c r="R41" i="57" s="1"/>
  <c r="R38" i="57" s="1"/>
  <c r="R37" i="57" s="1"/>
  <c r="X48" i="57"/>
  <c r="R51" i="57"/>
  <c r="P58" i="57"/>
  <c r="K84" i="57"/>
  <c r="G83" i="57"/>
  <c r="L11" i="57"/>
  <c r="T28" i="57"/>
  <c r="AB28" i="57" s="1"/>
  <c r="R29" i="57"/>
  <c r="R28" i="57" s="1"/>
  <c r="Y41" i="57"/>
  <c r="N44" i="57"/>
  <c r="N43" i="57" s="1"/>
  <c r="N36" i="57" s="1"/>
  <c r="N7" i="57" s="1"/>
  <c r="N265" i="57" s="1"/>
  <c r="T57" i="57"/>
  <c r="X58" i="57"/>
  <c r="Y65" i="57"/>
  <c r="P65" i="57"/>
  <c r="P64" i="57" s="1"/>
  <c r="X65" i="57"/>
  <c r="Z67" i="57"/>
  <c r="R67" i="57"/>
  <c r="R64" i="57" s="1"/>
  <c r="X67" i="57"/>
  <c r="AA75" i="57"/>
  <c r="Q82" i="57"/>
  <c r="K87" i="57"/>
  <c r="S99" i="57"/>
  <c r="F111" i="57"/>
  <c r="F110" i="57" s="1"/>
  <c r="J120" i="57"/>
  <c r="K120" i="57" s="1"/>
  <c r="K121" i="57"/>
  <c r="Q125" i="57"/>
  <c r="X126" i="57"/>
  <c r="Y25" i="57"/>
  <c r="P25" i="57"/>
  <c r="P20" i="57" s="1"/>
  <c r="X25" i="57"/>
  <c r="Z49" i="57"/>
  <c r="R49" i="57"/>
  <c r="R48" i="57" s="1"/>
  <c r="Y54" i="57"/>
  <c r="Z56" i="57"/>
  <c r="R56" i="57"/>
  <c r="R55" i="57" s="1"/>
  <c r="Y56" i="57"/>
  <c r="P56" i="57"/>
  <c r="P55" i="57" s="1"/>
  <c r="L55" i="57"/>
  <c r="Y55" i="57" s="1"/>
  <c r="X56" i="57"/>
  <c r="AB75" i="57"/>
  <c r="P92" i="57"/>
  <c r="P91" i="57" s="1"/>
  <c r="X151" i="57"/>
  <c r="R151" i="57"/>
  <c r="L150" i="57"/>
  <c r="P151" i="57"/>
  <c r="P150" i="57" s="1"/>
  <c r="P149" i="57" s="1"/>
  <c r="Y176" i="57"/>
  <c r="T175" i="57"/>
  <c r="AA176" i="57"/>
  <c r="Z237" i="57"/>
  <c r="R237" i="57"/>
  <c r="R236" i="57" s="1"/>
  <c r="R235" i="57" s="1"/>
  <c r="R234" i="57" s="1"/>
  <c r="R233" i="57" s="1"/>
  <c r="R232" i="57" s="1"/>
  <c r="L236" i="57"/>
  <c r="X236" i="57" s="1"/>
  <c r="P237" i="57"/>
  <c r="Y237" i="57"/>
  <c r="X237" i="57"/>
  <c r="I9" i="57"/>
  <c r="I8" i="57" s="1"/>
  <c r="R25" i="57"/>
  <c r="R20" i="57" s="1"/>
  <c r="AB29" i="57"/>
  <c r="Y42" i="57"/>
  <c r="P54" i="57"/>
  <c r="Z71" i="57"/>
  <c r="R71" i="57"/>
  <c r="Z73" i="57"/>
  <c r="R73" i="57"/>
  <c r="P73" i="57"/>
  <c r="Y73" i="57"/>
  <c r="X73" i="57"/>
  <c r="Z78" i="57"/>
  <c r="R78" i="57"/>
  <c r="X78" i="57"/>
  <c r="P88" i="57"/>
  <c r="P87" i="57" s="1"/>
  <c r="P86" i="57" s="1"/>
  <c r="Q112" i="57"/>
  <c r="Q132" i="57"/>
  <c r="R17" i="57"/>
  <c r="Y26" i="57"/>
  <c r="K28" i="57"/>
  <c r="U38" i="57"/>
  <c r="U37" i="57" s="1"/>
  <c r="Z42" i="57"/>
  <c r="P49" i="57"/>
  <c r="S48" i="57"/>
  <c r="R54" i="57"/>
  <c r="AB57" i="57"/>
  <c r="Z63" i="57"/>
  <c r="R63" i="57"/>
  <c r="Y63" i="57"/>
  <c r="X63" i="57"/>
  <c r="S111" i="57"/>
  <c r="S110" i="57" s="1"/>
  <c r="AA121" i="57"/>
  <c r="T120" i="57"/>
  <c r="L144" i="57"/>
  <c r="Z184" i="57"/>
  <c r="X184" i="57"/>
  <c r="L183" i="57"/>
  <c r="K195" i="57"/>
  <c r="G194" i="57"/>
  <c r="K194" i="57" s="1"/>
  <c r="W20" i="57"/>
  <c r="P26" i="57"/>
  <c r="Y35" i="57"/>
  <c r="AB39" i="57"/>
  <c r="G43" i="57"/>
  <c r="AA45" i="57"/>
  <c r="Z52" i="57"/>
  <c r="R52" i="57"/>
  <c r="Y52" i="57"/>
  <c r="P52" i="57"/>
  <c r="X52" i="57"/>
  <c r="F57" i="57"/>
  <c r="P63" i="57"/>
  <c r="K68" i="57"/>
  <c r="P71" i="57"/>
  <c r="P68" i="57" s="1"/>
  <c r="K86" i="57"/>
  <c r="G96" i="57"/>
  <c r="K96" i="57" s="1"/>
  <c r="K97" i="57"/>
  <c r="J99" i="57"/>
  <c r="K104" i="57"/>
  <c r="Z106" i="57"/>
  <c r="Z105" i="57" s="1"/>
  <c r="R106" i="57"/>
  <c r="R105" i="57" s="1"/>
  <c r="Y106" i="57"/>
  <c r="Y105" i="57" s="1"/>
  <c r="P106" i="57"/>
  <c r="P105" i="57" s="1"/>
  <c r="P104" i="57" s="1"/>
  <c r="P103" i="57" s="1"/>
  <c r="L105" i="57"/>
  <c r="L104" i="57" s="1"/>
  <c r="Z104" i="57" s="1"/>
  <c r="X106" i="57"/>
  <c r="X105" i="57" s="1"/>
  <c r="Y127" i="57"/>
  <c r="P127" i="57"/>
  <c r="P126" i="57" s="1"/>
  <c r="P125" i="57" s="1"/>
  <c r="P124" i="57" s="1"/>
  <c r="Z127" i="57"/>
  <c r="X127" i="57"/>
  <c r="L126" i="57"/>
  <c r="R127" i="57"/>
  <c r="R126" i="57" s="1"/>
  <c r="R125" i="57" s="1"/>
  <c r="R124" i="57" s="1"/>
  <c r="J9" i="57"/>
  <c r="J8" i="57" s="1"/>
  <c r="J7" i="57" s="1"/>
  <c r="W11" i="57"/>
  <c r="W10" i="57" s="1"/>
  <c r="W9" i="57" s="1"/>
  <c r="W8" i="57" s="1"/>
  <c r="AB20" i="57"/>
  <c r="L20" i="57"/>
  <c r="Y20" i="57" s="1"/>
  <c r="Z22" i="57"/>
  <c r="R22" i="57"/>
  <c r="X22" i="57"/>
  <c r="R26" i="57"/>
  <c r="K29" i="57"/>
  <c r="P35" i="57"/>
  <c r="O38" i="57"/>
  <c r="O37" i="57" s="1"/>
  <c r="O36" i="57" s="1"/>
  <c r="O7" i="57" s="1"/>
  <c r="O265" i="57" s="1"/>
  <c r="P38" i="57"/>
  <c r="P37" i="57" s="1"/>
  <c r="H44" i="57"/>
  <c r="H43" i="57" s="1"/>
  <c r="H36" i="57" s="1"/>
  <c r="H7" i="57" s="1"/>
  <c r="Y48" i="57"/>
  <c r="G9" i="57"/>
  <c r="K10" i="57"/>
  <c r="V9" i="57"/>
  <c r="AB10" i="57"/>
  <c r="Z14" i="57"/>
  <c r="R14" i="57"/>
  <c r="X14" i="57"/>
  <c r="K20" i="57"/>
  <c r="Y22" i="57"/>
  <c r="Z25" i="57"/>
  <c r="Z29" i="57"/>
  <c r="S29" i="57"/>
  <c r="S28" i="57" s="1"/>
  <c r="S9" i="57" s="1"/>
  <c r="S8" i="57" s="1"/>
  <c r="S7" i="57" s="1"/>
  <c r="R35" i="57"/>
  <c r="G37" i="57"/>
  <c r="V43" i="57"/>
  <c r="G57" i="57"/>
  <c r="Q57" i="57"/>
  <c r="Q43" i="57" s="1"/>
  <c r="Z58" i="57"/>
  <c r="S58" i="57"/>
  <c r="S57" i="57" s="1"/>
  <c r="X60" i="57"/>
  <c r="Y60" i="57"/>
  <c r="Z62" i="57"/>
  <c r="R62" i="57"/>
  <c r="R58" i="57" s="1"/>
  <c r="X62" i="57"/>
  <c r="Z65" i="57"/>
  <c r="Y67" i="57"/>
  <c r="Y68" i="57"/>
  <c r="U82" i="57"/>
  <c r="S82" i="57"/>
  <c r="K105" i="57"/>
  <c r="H104" i="57"/>
  <c r="H103" i="57" s="1"/>
  <c r="K103" i="57" s="1"/>
  <c r="T103" i="57"/>
  <c r="Y104" i="57"/>
  <c r="G112" i="57"/>
  <c r="K113" i="57"/>
  <c r="K114" i="57"/>
  <c r="T116" i="57"/>
  <c r="AA117" i="57"/>
  <c r="I117" i="57"/>
  <c r="I116" i="57" s="1"/>
  <c r="K118" i="57"/>
  <c r="K125" i="57"/>
  <c r="X128" i="57"/>
  <c r="J137" i="57"/>
  <c r="J136" i="57" s="1"/>
  <c r="K138" i="57"/>
  <c r="Z151" i="57"/>
  <c r="Y165" i="57"/>
  <c r="P165" i="57"/>
  <c r="P164" i="57" s="1"/>
  <c r="P163" i="57" s="1"/>
  <c r="P162" i="57" s="1"/>
  <c r="Z165" i="57"/>
  <c r="X165" i="57"/>
  <c r="L164" i="57"/>
  <c r="I159" i="57"/>
  <c r="I158" i="57" s="1"/>
  <c r="K160" i="57"/>
  <c r="Y169" i="57"/>
  <c r="P169" i="57"/>
  <c r="P168" i="57" s="1"/>
  <c r="P167" i="57" s="1"/>
  <c r="P166" i="57" s="1"/>
  <c r="Z169" i="57"/>
  <c r="L168" i="57"/>
  <c r="X169" i="57"/>
  <c r="R169" i="57"/>
  <c r="R168" i="57" s="1"/>
  <c r="R167" i="57" s="1"/>
  <c r="R166" i="57" s="1"/>
  <c r="K172" i="57"/>
  <c r="G171" i="57"/>
  <c r="Q186" i="57"/>
  <c r="V206" i="57"/>
  <c r="AB207" i="57"/>
  <c r="Y126" i="57"/>
  <c r="I133" i="57"/>
  <c r="K134" i="57"/>
  <c r="K136" i="57"/>
  <c r="Z143" i="57"/>
  <c r="R143" i="57"/>
  <c r="R142" i="57" s="1"/>
  <c r="R141" i="57" s="1"/>
  <c r="R140" i="57" s="1"/>
  <c r="Y143" i="57"/>
  <c r="X143" i="57"/>
  <c r="P143" i="57"/>
  <c r="P142" i="57" s="1"/>
  <c r="P141" i="57" s="1"/>
  <c r="P140" i="57" s="1"/>
  <c r="L142" i="57"/>
  <c r="Y142" i="57" s="1"/>
  <c r="AA64" i="57"/>
  <c r="AB64" i="57"/>
  <c r="K75" i="57"/>
  <c r="Z83" i="57"/>
  <c r="K100" i="57"/>
  <c r="V99" i="57"/>
  <c r="Z107" i="57"/>
  <c r="AA118" i="57"/>
  <c r="Y123" i="57"/>
  <c r="P123" i="57"/>
  <c r="P122" i="57" s="1"/>
  <c r="P121" i="57" s="1"/>
  <c r="P120" i="57" s="1"/>
  <c r="L122" i="57"/>
  <c r="Z123" i="57"/>
  <c r="X123" i="57"/>
  <c r="X142" i="57"/>
  <c r="Q141" i="57"/>
  <c r="Y145" i="57"/>
  <c r="AA145" i="57"/>
  <c r="T144" i="57"/>
  <c r="K159" i="57"/>
  <c r="Q202" i="57"/>
  <c r="X203" i="57"/>
  <c r="Q28" i="57"/>
  <c r="T44" i="57"/>
  <c r="AA48" i="57"/>
  <c r="U48" i="57"/>
  <c r="U44" i="57" s="1"/>
  <c r="U43" i="57" s="1"/>
  <c r="X53" i="57"/>
  <c r="X81" i="57"/>
  <c r="Y81" i="57"/>
  <c r="V82" i="57"/>
  <c r="W88" i="57"/>
  <c r="W87" i="57" s="1"/>
  <c r="W86" i="57" s="1"/>
  <c r="W82" i="57" s="1"/>
  <c r="W92" i="57"/>
  <c r="W91" i="57" s="1"/>
  <c r="G99" i="57"/>
  <c r="U99" i="57"/>
  <c r="T112" i="57"/>
  <c r="AA113" i="57"/>
  <c r="AA114" i="57"/>
  <c r="Z118" i="57"/>
  <c r="V117" i="57"/>
  <c r="Y122" i="57"/>
  <c r="R123" i="57"/>
  <c r="R122" i="57" s="1"/>
  <c r="R121" i="57" s="1"/>
  <c r="R120" i="57" s="1"/>
  <c r="G124" i="57"/>
  <c r="K124" i="57" s="1"/>
  <c r="T125" i="57"/>
  <c r="H129" i="57"/>
  <c r="K130" i="57"/>
  <c r="X130" i="57"/>
  <c r="AA132" i="57"/>
  <c r="K137" i="57"/>
  <c r="G148" i="57"/>
  <c r="K148" i="57" s="1"/>
  <c r="L148" i="57" s="1"/>
  <c r="K149" i="57"/>
  <c r="T149" i="57"/>
  <c r="AA150" i="57"/>
  <c r="Y150" i="57"/>
  <c r="K158" i="57"/>
  <c r="X179" i="57"/>
  <c r="Q178" i="57"/>
  <c r="AA203" i="57"/>
  <c r="Y50" i="57"/>
  <c r="P50" i="57"/>
  <c r="X50" i="57"/>
  <c r="P53" i="57"/>
  <c r="I58" i="57"/>
  <c r="X59" i="57"/>
  <c r="Y59" i="57"/>
  <c r="W68" i="57"/>
  <c r="W57" i="57" s="1"/>
  <c r="W43" i="57" s="1"/>
  <c r="W36" i="57" s="1"/>
  <c r="W75" i="57"/>
  <c r="Z79" i="57"/>
  <c r="R79" i="57"/>
  <c r="Y79" i="57"/>
  <c r="P79" i="57"/>
  <c r="F82" i="57"/>
  <c r="Y83" i="57"/>
  <c r="X85" i="57"/>
  <c r="Y85" i="57"/>
  <c r="AA88" i="57"/>
  <c r="T87" i="57"/>
  <c r="AB87" i="57" s="1"/>
  <c r="Z89" i="57"/>
  <c r="R89" i="57"/>
  <c r="X89" i="57"/>
  <c r="AA92" i="57"/>
  <c r="T91" i="57"/>
  <c r="Z93" i="57"/>
  <c r="R93" i="57"/>
  <c r="X93" i="57"/>
  <c r="I99" i="57"/>
  <c r="K101" i="57"/>
  <c r="K107" i="57"/>
  <c r="Z108" i="57"/>
  <c r="R108" i="57"/>
  <c r="R107" i="57" s="1"/>
  <c r="X108" i="57"/>
  <c r="X115" i="57"/>
  <c r="L114" i="57"/>
  <c r="X114" i="57" s="1"/>
  <c r="Y115" i="57"/>
  <c r="K122" i="57"/>
  <c r="Z139" i="57"/>
  <c r="R139" i="57"/>
  <c r="R138" i="57" s="1"/>
  <c r="R137" i="57" s="1"/>
  <c r="R136" i="57" s="1"/>
  <c r="L138" i="57"/>
  <c r="Y139" i="57"/>
  <c r="P139" i="57"/>
  <c r="P138" i="57" s="1"/>
  <c r="P137" i="57" s="1"/>
  <c r="P136" i="57" s="1"/>
  <c r="Y146" i="57"/>
  <c r="Y153" i="57"/>
  <c r="P153" i="57"/>
  <c r="Z153" i="57"/>
  <c r="X153" i="57"/>
  <c r="R153" i="57"/>
  <c r="K163" i="57"/>
  <c r="G162" i="57"/>
  <c r="K162" i="57" s="1"/>
  <c r="G178" i="57"/>
  <c r="K178" i="57" s="1"/>
  <c r="K179" i="57"/>
  <c r="AB180" i="57"/>
  <c r="Z180" i="57"/>
  <c r="V179" i="57"/>
  <c r="Z135" i="57"/>
  <c r="R135" i="57"/>
  <c r="R134" i="57" s="1"/>
  <c r="R133" i="57" s="1"/>
  <c r="R132" i="57" s="1"/>
  <c r="L134" i="57"/>
  <c r="X135" i="57"/>
  <c r="Q136" i="57"/>
  <c r="X138" i="57"/>
  <c r="AA142" i="57"/>
  <c r="T141" i="57"/>
  <c r="AB150" i="57"/>
  <c r="Q159" i="57"/>
  <c r="AA160" i="57"/>
  <c r="Z173" i="57"/>
  <c r="R173" i="57"/>
  <c r="R172" i="57" s="1"/>
  <c r="R171" i="57" s="1"/>
  <c r="R170" i="57" s="1"/>
  <c r="Y173" i="57"/>
  <c r="L172" i="57"/>
  <c r="L175" i="57"/>
  <c r="X175" i="57" s="1"/>
  <c r="X176" i="57"/>
  <c r="V175" i="57"/>
  <c r="AB176" i="57"/>
  <c r="Y196" i="57"/>
  <c r="AA196" i="57"/>
  <c r="T195" i="57"/>
  <c r="V220" i="57"/>
  <c r="Q228" i="57"/>
  <c r="AB134" i="57"/>
  <c r="V133" i="57"/>
  <c r="Y135" i="57"/>
  <c r="Z145" i="57"/>
  <c r="Y147" i="57"/>
  <c r="P147" i="57"/>
  <c r="P146" i="57" s="1"/>
  <c r="P145" i="57" s="1"/>
  <c r="P144" i="57" s="1"/>
  <c r="X147" i="57"/>
  <c r="AB149" i="57"/>
  <c r="V148" i="57"/>
  <c r="Q155" i="57"/>
  <c r="Z161" i="57"/>
  <c r="R161" i="57"/>
  <c r="R160" i="57" s="1"/>
  <c r="R159" i="57" s="1"/>
  <c r="R158" i="57" s="1"/>
  <c r="X161" i="57"/>
  <c r="L160" i="57"/>
  <c r="X160" i="57" s="1"/>
  <c r="P161" i="57"/>
  <c r="P160" i="57" s="1"/>
  <c r="P159" i="57" s="1"/>
  <c r="P158" i="57" s="1"/>
  <c r="Z164" i="57"/>
  <c r="V163" i="57"/>
  <c r="AA172" i="57"/>
  <c r="T171" i="57"/>
  <c r="P173" i="57"/>
  <c r="P172" i="57" s="1"/>
  <c r="P171" i="57" s="1"/>
  <c r="P170" i="57" s="1"/>
  <c r="Q174" i="57"/>
  <c r="Z176" i="57"/>
  <c r="AB88" i="57"/>
  <c r="AB92" i="57"/>
  <c r="T96" i="57"/>
  <c r="Z130" i="57"/>
  <c r="AA133" i="57"/>
  <c r="P135" i="57"/>
  <c r="P134" i="57" s="1"/>
  <c r="P133" i="57" s="1"/>
  <c r="P132" i="57" s="1"/>
  <c r="T137" i="57"/>
  <c r="AA138" i="57"/>
  <c r="V141" i="57"/>
  <c r="K145" i="57"/>
  <c r="X145" i="57"/>
  <c r="Q144" i="57"/>
  <c r="X144" i="57" s="1"/>
  <c r="X146" i="57"/>
  <c r="Z147" i="57"/>
  <c r="X150" i="57"/>
  <c r="Z152" i="57"/>
  <c r="R152" i="57"/>
  <c r="X152" i="57"/>
  <c r="Y152" i="57"/>
  <c r="K156" i="57"/>
  <c r="AA156" i="57"/>
  <c r="K175" i="57"/>
  <c r="G174" i="57"/>
  <c r="K174" i="57" s="1"/>
  <c r="V186" i="57"/>
  <c r="K192" i="57"/>
  <c r="T129" i="57"/>
  <c r="AB145" i="57"/>
  <c r="K146" i="57"/>
  <c r="R147" i="57"/>
  <c r="R146" i="57" s="1"/>
  <c r="R145" i="57" s="1"/>
  <c r="R144" i="57" s="1"/>
  <c r="X157" i="57"/>
  <c r="L156" i="57"/>
  <c r="Y157" i="57"/>
  <c r="Z157" i="57"/>
  <c r="AA166" i="57"/>
  <c r="V171" i="57"/>
  <c r="AB172" i="57"/>
  <c r="Z172" i="57"/>
  <c r="X177" i="57"/>
  <c r="Z177" i="57"/>
  <c r="P177" i="57"/>
  <c r="P176" i="57" s="1"/>
  <c r="P175" i="57" s="1"/>
  <c r="P174" i="57" s="1"/>
  <c r="Q206" i="57"/>
  <c r="K164" i="57"/>
  <c r="G166" i="57"/>
  <c r="K168" i="57"/>
  <c r="H167" i="57"/>
  <c r="H166" i="57" s="1"/>
  <c r="K184" i="57"/>
  <c r="H183" i="57"/>
  <c r="H182" i="57" s="1"/>
  <c r="K191" i="57"/>
  <c r="G190" i="57"/>
  <c r="K190" i="57" s="1"/>
  <c r="Z193" i="57"/>
  <c r="R193" i="57"/>
  <c r="R192" i="57" s="1"/>
  <c r="R191" i="57" s="1"/>
  <c r="R190" i="57" s="1"/>
  <c r="Y193" i="57"/>
  <c r="P193" i="57"/>
  <c r="P192" i="57" s="1"/>
  <c r="P191" i="57" s="1"/>
  <c r="P190" i="57" s="1"/>
  <c r="X193" i="57"/>
  <c r="L192" i="57"/>
  <c r="Z199" i="57"/>
  <c r="V198" i="57"/>
  <c r="G217" i="57"/>
  <c r="K218" i="57"/>
  <c r="AB138" i="57"/>
  <c r="Z146" i="57"/>
  <c r="Z160" i="57"/>
  <c r="V159" i="57"/>
  <c r="Y164" i="57"/>
  <c r="T163" i="57"/>
  <c r="V166" i="57"/>
  <c r="K183" i="57"/>
  <c r="G182" i="57"/>
  <c r="K182" i="57" s="1"/>
  <c r="Y184" i="57"/>
  <c r="T183" i="57"/>
  <c r="Y185" i="57"/>
  <c r="P185" i="57"/>
  <c r="P184" i="57" s="1"/>
  <c r="P183" i="57" s="1"/>
  <c r="P182" i="57" s="1"/>
  <c r="R185" i="57"/>
  <c r="R184" i="57" s="1"/>
  <c r="R183" i="57" s="1"/>
  <c r="R182" i="57" s="1"/>
  <c r="Z185" i="57"/>
  <c r="R207" i="57"/>
  <c r="Y227" i="57"/>
  <c r="P227" i="57"/>
  <c r="P226" i="57" s="1"/>
  <c r="Z227" i="57"/>
  <c r="L226" i="57"/>
  <c r="X227" i="57"/>
  <c r="R227" i="57"/>
  <c r="R226" i="57" s="1"/>
  <c r="Y168" i="57"/>
  <c r="AA168" i="57"/>
  <c r="L179" i="57"/>
  <c r="AA180" i="57"/>
  <c r="T179" i="57"/>
  <c r="Y180" i="57"/>
  <c r="Z181" i="57"/>
  <c r="R181" i="57"/>
  <c r="R180" i="57" s="1"/>
  <c r="R179" i="57" s="1"/>
  <c r="R178" i="57" s="1"/>
  <c r="X181" i="57"/>
  <c r="K188" i="57"/>
  <c r="G187" i="57"/>
  <c r="Z192" i="57"/>
  <c r="V191" i="57"/>
  <c r="V194" i="57"/>
  <c r="AB195" i="57"/>
  <c r="L198" i="57"/>
  <c r="Z201" i="57"/>
  <c r="R201" i="57"/>
  <c r="R200" i="57" s="1"/>
  <c r="R199" i="57" s="1"/>
  <c r="R198" i="57" s="1"/>
  <c r="X201" i="57"/>
  <c r="Z203" i="57"/>
  <c r="V202" i="57"/>
  <c r="Z202" i="57" s="1"/>
  <c r="Y204" i="57"/>
  <c r="S207" i="57"/>
  <c r="S206" i="57" s="1"/>
  <c r="T207" i="57"/>
  <c r="AA212" i="57"/>
  <c r="Z231" i="57"/>
  <c r="R231" i="57"/>
  <c r="R230" i="57" s="1"/>
  <c r="R229" i="57" s="1"/>
  <c r="R228" i="57" s="1"/>
  <c r="Y231" i="57"/>
  <c r="P231" i="57"/>
  <c r="P230" i="57" s="1"/>
  <c r="P229" i="57" s="1"/>
  <c r="P228" i="57" s="1"/>
  <c r="L230" i="57"/>
  <c r="X231" i="57"/>
  <c r="Z255" i="57"/>
  <c r="R255" i="57"/>
  <c r="R254" i="57" s="1"/>
  <c r="P255" i="57"/>
  <c r="P254" i="57" s="1"/>
  <c r="Y255" i="57"/>
  <c r="X255" i="57"/>
  <c r="L254" i="57"/>
  <c r="Y202" i="57"/>
  <c r="L202" i="57"/>
  <c r="Z205" i="57"/>
  <c r="R205" i="57"/>
  <c r="R204" i="57" s="1"/>
  <c r="R203" i="57" s="1"/>
  <c r="R202" i="57" s="1"/>
  <c r="X205" i="57"/>
  <c r="Y225" i="57"/>
  <c r="P225" i="57"/>
  <c r="P224" i="57" s="1"/>
  <c r="R225" i="57"/>
  <c r="R224" i="57" s="1"/>
  <c r="X225" i="57"/>
  <c r="L224" i="57"/>
  <c r="H233" i="57"/>
  <c r="H232" i="57" s="1"/>
  <c r="AA167" i="57"/>
  <c r="K176" i="57"/>
  <c r="Z183" i="57"/>
  <c r="T190" i="57"/>
  <c r="X195" i="57"/>
  <c r="K200" i="57"/>
  <c r="G199" i="57"/>
  <c r="Y205" i="57"/>
  <c r="L206" i="57"/>
  <c r="Z208" i="57"/>
  <c r="T222" i="57"/>
  <c r="AB223" i="57"/>
  <c r="AA246" i="57"/>
  <c r="T245" i="57"/>
  <c r="Q191" i="57"/>
  <c r="K196" i="57"/>
  <c r="Q198" i="57"/>
  <c r="X199" i="57"/>
  <c r="K204" i="57"/>
  <c r="G203" i="57"/>
  <c r="Z204" i="57"/>
  <c r="P205" i="57"/>
  <c r="P204" i="57" s="1"/>
  <c r="P203" i="57" s="1"/>
  <c r="P202" i="57" s="1"/>
  <c r="K206" i="57"/>
  <c r="Y211" i="57"/>
  <c r="P211" i="57"/>
  <c r="P210" i="57" s="1"/>
  <c r="P207" i="57" s="1"/>
  <c r="Z211" i="57"/>
  <c r="X211" i="57"/>
  <c r="L210" i="57"/>
  <c r="Y219" i="57"/>
  <c r="P219" i="57"/>
  <c r="P218" i="57" s="1"/>
  <c r="P217" i="57" s="1"/>
  <c r="P216" i="57" s="1"/>
  <c r="P215" i="57" s="1"/>
  <c r="P214" i="57" s="1"/>
  <c r="L218" i="57"/>
  <c r="X219" i="57"/>
  <c r="Z219" i="57"/>
  <c r="V245" i="57"/>
  <c r="AB246" i="57"/>
  <c r="Z188" i="57"/>
  <c r="AB196" i="57"/>
  <c r="Y210" i="57"/>
  <c r="Z224" i="57"/>
  <c r="AB224" i="57"/>
  <c r="H240" i="57"/>
  <c r="H239" i="57" s="1"/>
  <c r="K241" i="57"/>
  <c r="T187" i="57"/>
  <c r="Y192" i="57"/>
  <c r="Y199" i="57"/>
  <c r="Y203" i="57"/>
  <c r="AB212" i="57"/>
  <c r="AA224" i="57"/>
  <c r="Q223" i="57"/>
  <c r="F233" i="57"/>
  <c r="F232" i="57" s="1"/>
  <c r="J245" i="57"/>
  <c r="K246" i="57"/>
  <c r="AB188" i="57"/>
  <c r="X196" i="57"/>
  <c r="X213" i="57"/>
  <c r="Q215" i="57"/>
  <c r="T217" i="57"/>
  <c r="K226" i="57"/>
  <c r="X230" i="57"/>
  <c r="AA230" i="57"/>
  <c r="AA236" i="57"/>
  <c r="T235" i="57"/>
  <c r="Q194" i="57"/>
  <c r="L195" i="57"/>
  <c r="Y213" i="57"/>
  <c r="V214" i="57"/>
  <c r="X226" i="57"/>
  <c r="H229" i="57"/>
  <c r="K230" i="57"/>
  <c r="AB236" i="57"/>
  <c r="V235" i="57"/>
  <c r="Q240" i="57"/>
  <c r="K245" i="57"/>
  <c r="P251" i="57"/>
  <c r="P250" i="57" s="1"/>
  <c r="S250" i="57"/>
  <c r="S249" i="57" s="1"/>
  <c r="S244" i="57" s="1"/>
  <c r="S243" i="57" s="1"/>
  <c r="Z259" i="57"/>
  <c r="R259" i="57"/>
  <c r="R258" i="57" s="1"/>
  <c r="R257" i="57" s="1"/>
  <c r="R256" i="57" s="1"/>
  <c r="Y259" i="57"/>
  <c r="P259" i="57"/>
  <c r="X259" i="57"/>
  <c r="L258" i="57"/>
  <c r="X258" i="57" s="1"/>
  <c r="L262" i="57"/>
  <c r="G223" i="57"/>
  <c r="S223" i="57"/>
  <c r="S222" i="57" s="1"/>
  <c r="S221" i="57" s="1"/>
  <c r="S220" i="57" s="1"/>
  <c r="Z226" i="57"/>
  <c r="AA229" i="57"/>
  <c r="T228" i="57"/>
  <c r="AB229" i="57"/>
  <c r="W233" i="57"/>
  <c r="W232" i="57" s="1"/>
  <c r="K235" i="57"/>
  <c r="L241" i="57"/>
  <c r="Y241" i="57" s="1"/>
  <c r="Z242" i="57"/>
  <c r="R242" i="57"/>
  <c r="R241" i="57" s="1"/>
  <c r="R240" i="57" s="1"/>
  <c r="R239" i="57" s="1"/>
  <c r="P242" i="57"/>
  <c r="P241" i="57" s="1"/>
  <c r="P240" i="57" s="1"/>
  <c r="P239" i="57" s="1"/>
  <c r="Y242" i="57"/>
  <c r="I244" i="57"/>
  <c r="I243" i="57" s="1"/>
  <c r="Z248" i="57"/>
  <c r="R248" i="57"/>
  <c r="R247" i="57" s="1"/>
  <c r="R246" i="57" s="1"/>
  <c r="R245" i="57" s="1"/>
  <c r="Y248" i="57"/>
  <c r="P248" i="57"/>
  <c r="P247" i="57" s="1"/>
  <c r="P246" i="57" s="1"/>
  <c r="P245" i="57" s="1"/>
  <c r="X248" i="57"/>
  <c r="L247" i="57"/>
  <c r="R251" i="57"/>
  <c r="K254" i="57"/>
  <c r="G250" i="57"/>
  <c r="Z264" i="57"/>
  <c r="R264" i="57"/>
  <c r="R263" i="57" s="1"/>
  <c r="R262" i="57" s="1"/>
  <c r="R261" i="57" s="1"/>
  <c r="Y264" i="57"/>
  <c r="P264" i="57"/>
  <c r="P263" i="57" s="1"/>
  <c r="P262" i="57" s="1"/>
  <c r="P261" i="57" s="1"/>
  <c r="X264" i="57"/>
  <c r="AA241" i="57"/>
  <c r="T240" i="57"/>
  <c r="Q245" i="57"/>
  <c r="AA251" i="57"/>
  <c r="X262" i="57"/>
  <c r="Q261" i="57"/>
  <c r="G234" i="57"/>
  <c r="Q235" i="57"/>
  <c r="Y238" i="57"/>
  <c r="P238" i="57"/>
  <c r="X238" i="57"/>
  <c r="Z238" i="57"/>
  <c r="AB249" i="57"/>
  <c r="AA250" i="57"/>
  <c r="T249" i="57"/>
  <c r="V256" i="57"/>
  <c r="X263" i="57"/>
  <c r="V239" i="57"/>
  <c r="Q257" i="57"/>
  <c r="S258" i="57"/>
  <c r="S257" i="57" s="1"/>
  <c r="S256" i="57" s="1"/>
  <c r="AA262" i="57"/>
  <c r="AA247" i="57"/>
  <c r="F250" i="57"/>
  <c r="F249" i="57" s="1"/>
  <c r="Z262" i="57"/>
  <c r="K240" i="57"/>
  <c r="G239" i="57"/>
  <c r="K239" i="57" s="1"/>
  <c r="X252" i="57"/>
  <c r="L251" i="57"/>
  <c r="X251" i="57" s="1"/>
  <c r="Y252" i="57"/>
  <c r="Z253" i="57"/>
  <c r="R253" i="57"/>
  <c r="Y253" i="57"/>
  <c r="P253" i="57"/>
  <c r="J257" i="57"/>
  <c r="J256" i="57" s="1"/>
  <c r="K256" i="57" s="1"/>
  <c r="Z258" i="57"/>
  <c r="K261" i="57"/>
  <c r="V261" i="57"/>
  <c r="Y247" i="57"/>
  <c r="Y263" i="57"/>
  <c r="Y262" i="57"/>
  <c r="Z263" i="57"/>
  <c r="X260" i="57"/>
  <c r="Q249" i="57"/>
  <c r="T257" i="57"/>
  <c r="P260" i="57"/>
  <c r="T261" i="57"/>
  <c r="H69" i="55"/>
  <c r="L12" i="55"/>
  <c r="H17" i="55"/>
  <c r="F16" i="55"/>
  <c r="H16" i="55" s="1"/>
  <c r="J23" i="55"/>
  <c r="F37" i="55"/>
  <c r="H38" i="55"/>
  <c r="O49" i="55"/>
  <c r="K48" i="55"/>
  <c r="N49" i="55"/>
  <c r="O56" i="55"/>
  <c r="N56" i="55"/>
  <c r="J11" i="55"/>
  <c r="F43" i="55"/>
  <c r="H44" i="55"/>
  <c r="N44" i="55"/>
  <c r="M47" i="55"/>
  <c r="M50" i="55"/>
  <c r="J49" i="55"/>
  <c r="L50" i="55"/>
  <c r="K58" i="55"/>
  <c r="H65" i="55"/>
  <c r="N65" i="55"/>
  <c r="F12" i="55"/>
  <c r="H13" i="55"/>
  <c r="K23" i="55"/>
  <c r="L24" i="55"/>
  <c r="K27" i="55"/>
  <c r="J28" i="55"/>
  <c r="L29" i="55"/>
  <c r="M29" i="55"/>
  <c r="F31" i="55"/>
  <c r="H31" i="55" s="1"/>
  <c r="H32" i="55"/>
  <c r="F60" i="55"/>
  <c r="H61" i="55"/>
  <c r="M67" i="55"/>
  <c r="N29" i="55"/>
  <c r="O29" i="55"/>
  <c r="K31" i="55"/>
  <c r="O32" i="55"/>
  <c r="J32" i="55"/>
  <c r="M33" i="55"/>
  <c r="L33" i="55"/>
  <c r="M39" i="55"/>
  <c r="J38" i="55"/>
  <c r="O38" i="55" s="1"/>
  <c r="L39" i="55"/>
  <c r="G59" i="55"/>
  <c r="G58" i="55" s="1"/>
  <c r="G20" i="55" s="1"/>
  <c r="O65" i="55"/>
  <c r="J64" i="55"/>
  <c r="O64" i="55" s="1"/>
  <c r="G12" i="55"/>
  <c r="G10" i="55" s="1"/>
  <c r="G9" i="55" s="1"/>
  <c r="N18" i="55"/>
  <c r="K17" i="55"/>
  <c r="L18" i="55"/>
  <c r="N28" i="55"/>
  <c r="O33" i="55"/>
  <c r="N33" i="55"/>
  <c r="N38" i="55"/>
  <c r="L43" i="55"/>
  <c r="L46" i="55"/>
  <c r="O50" i="55"/>
  <c r="F54" i="55"/>
  <c r="H55" i="55"/>
  <c r="L65" i="55"/>
  <c r="K12" i="55"/>
  <c r="O13" i="55"/>
  <c r="N13" i="55"/>
  <c r="O18" i="55"/>
  <c r="H25" i="55"/>
  <c r="N32" i="55"/>
  <c r="K35" i="55"/>
  <c r="O39" i="55"/>
  <c r="F48" i="55"/>
  <c r="H48" i="55" s="1"/>
  <c r="M51" i="55"/>
  <c r="K55" i="55"/>
  <c r="J55" i="55"/>
  <c r="M56" i="55"/>
  <c r="L56" i="55"/>
  <c r="M62" i="55"/>
  <c r="J61" i="55"/>
  <c r="L62" i="55"/>
  <c r="N68" i="55"/>
  <c r="M66" i="55"/>
  <c r="K42" i="55"/>
  <c r="H29" i="55"/>
  <c r="F28" i="55"/>
  <c r="H23" i="55"/>
  <c r="M70" i="55"/>
  <c r="L70" i="55"/>
  <c r="J69" i="55"/>
  <c r="H24" i="55"/>
  <c r="M25" i="55"/>
  <c r="N39" i="55"/>
  <c r="N43" i="55"/>
  <c r="H46" i="55"/>
  <c r="N62" i="55"/>
  <c r="L66" i="55"/>
  <c r="N70" i="55"/>
  <c r="H67" i="63" l="1"/>
  <c r="F66" i="63"/>
  <c r="K73" i="63"/>
  <c r="H60" i="63"/>
  <c r="F59" i="63"/>
  <c r="H59" i="63" s="1"/>
  <c r="K37" i="63"/>
  <c r="K79" i="63"/>
  <c r="J10" i="63"/>
  <c r="J77" i="63"/>
  <c r="K77" i="63" s="1"/>
  <c r="K78" i="63"/>
  <c r="K87" i="63"/>
  <c r="K36" i="63"/>
  <c r="J59" i="63"/>
  <c r="K59" i="63" s="1"/>
  <c r="G85" i="63"/>
  <c r="H86" i="63"/>
  <c r="J65" i="63"/>
  <c r="J84" i="63"/>
  <c r="H11" i="63"/>
  <c r="K61" i="63"/>
  <c r="K55" i="63"/>
  <c r="K68" i="63"/>
  <c r="K51" i="63"/>
  <c r="K26" i="63"/>
  <c r="H10" i="63"/>
  <c r="H47" i="63"/>
  <c r="F46" i="63"/>
  <c r="K56" i="63"/>
  <c r="K74" i="63"/>
  <c r="K52" i="63"/>
  <c r="H25" i="63"/>
  <c r="F18" i="63"/>
  <c r="H18" i="63" s="1"/>
  <c r="K19" i="63"/>
  <c r="J18" i="63"/>
  <c r="K48" i="63"/>
  <c r="K93" i="63"/>
  <c r="U7" i="62"/>
  <c r="O267" i="62"/>
  <c r="N267" i="62"/>
  <c r="P58" i="62"/>
  <c r="Y238" i="62"/>
  <c r="X238" i="62"/>
  <c r="L237" i="62"/>
  <c r="AA188" i="62"/>
  <c r="Y188" i="62"/>
  <c r="AB188" i="62"/>
  <c r="Y49" i="62"/>
  <c r="Q208" i="62"/>
  <c r="L177" i="62"/>
  <c r="Z49" i="62"/>
  <c r="Z226" i="62"/>
  <c r="Y226" i="62"/>
  <c r="L225" i="62"/>
  <c r="P235" i="62"/>
  <c r="P234" i="62" s="1"/>
  <c r="K189" i="62"/>
  <c r="G188" i="62"/>
  <c r="K188" i="62" s="1"/>
  <c r="Q192" i="62"/>
  <c r="AA193" i="62"/>
  <c r="X39" i="62"/>
  <c r="Q38" i="62"/>
  <c r="I113" i="62"/>
  <c r="I112" i="62" s="1"/>
  <c r="I111" i="62" s="1"/>
  <c r="L161" i="62"/>
  <c r="G134" i="62"/>
  <c r="K134" i="62" s="1"/>
  <c r="K135" i="62"/>
  <c r="R59" i="62"/>
  <c r="K248" i="62"/>
  <c r="G247" i="62"/>
  <c r="AB224" i="62"/>
  <c r="X178" i="62"/>
  <c r="AA150" i="62"/>
  <c r="Y206" i="62"/>
  <c r="L205" i="62"/>
  <c r="Z205" i="62" s="1"/>
  <c r="Q142" i="62"/>
  <c r="W58" i="62"/>
  <c r="L193" i="62"/>
  <c r="Y194" i="62"/>
  <c r="X194" i="62"/>
  <c r="K45" i="62"/>
  <c r="L197" i="62"/>
  <c r="Q184" i="62"/>
  <c r="AA184" i="62" s="1"/>
  <c r="K151" i="62"/>
  <c r="Z124" i="62"/>
  <c r="Y124" i="62"/>
  <c r="X124" i="62"/>
  <c r="L123" i="62"/>
  <c r="Y56" i="62"/>
  <c r="L10" i="62"/>
  <c r="X10" i="62" s="1"/>
  <c r="P84" i="62"/>
  <c r="AA39" i="62"/>
  <c r="T38" i="62"/>
  <c r="Y39" i="62"/>
  <c r="N111" i="62"/>
  <c r="R94" i="62"/>
  <c r="R93" i="62" s="1"/>
  <c r="R84" i="62" s="1"/>
  <c r="AB146" i="62"/>
  <c r="P152" i="62"/>
  <c r="P151" i="62" s="1"/>
  <c r="L131" i="62"/>
  <c r="V126" i="62"/>
  <c r="Z127" i="62"/>
  <c r="Q9" i="62"/>
  <c r="P94" i="62"/>
  <c r="P93" i="62" s="1"/>
  <c r="X181" i="62"/>
  <c r="AA181" i="62"/>
  <c r="Q180" i="62"/>
  <c r="T160" i="62"/>
  <c r="Y161" i="62"/>
  <c r="AA161" i="62"/>
  <c r="AB98" i="62"/>
  <c r="AB134" i="62"/>
  <c r="Y256" i="62"/>
  <c r="AB263" i="62"/>
  <c r="Z263" i="62"/>
  <c r="X212" i="62"/>
  <c r="Z212" i="62"/>
  <c r="G200" i="62"/>
  <c r="K200" i="62" s="1"/>
  <c r="K201" i="62"/>
  <c r="G114" i="62"/>
  <c r="K115" i="62"/>
  <c r="K8" i="62"/>
  <c r="L135" i="62"/>
  <c r="X136" i="62"/>
  <c r="L201" i="62"/>
  <c r="Y202" i="62"/>
  <c r="AB89" i="62"/>
  <c r="V88" i="62"/>
  <c r="K106" i="62"/>
  <c r="H105" i="62"/>
  <c r="K237" i="62"/>
  <c r="G236" i="62"/>
  <c r="Z238" i="62"/>
  <c r="Q176" i="62"/>
  <c r="V142" i="62"/>
  <c r="Z143" i="62"/>
  <c r="AB143" i="62"/>
  <c r="AB138" i="62"/>
  <c r="K150" i="62"/>
  <c r="L150" i="62" s="1"/>
  <c r="P45" i="62"/>
  <c r="AB259" i="62"/>
  <c r="Z259" i="62"/>
  <c r="V258" i="62"/>
  <c r="G222" i="62"/>
  <c r="L251" i="62"/>
  <c r="F246" i="62"/>
  <c r="F245" i="62" s="1"/>
  <c r="F111" i="62" s="1"/>
  <c r="F267" i="62" s="1"/>
  <c r="AA201" i="62"/>
  <c r="T200" i="62"/>
  <c r="Y201" i="62"/>
  <c r="Z178" i="62"/>
  <c r="AB252" i="62"/>
  <c r="V251" i="62"/>
  <c r="Z253" i="62"/>
  <c r="L252" i="62"/>
  <c r="Z252" i="62" s="1"/>
  <c r="X253" i="62"/>
  <c r="L258" i="62"/>
  <c r="Y259" i="62"/>
  <c r="Q235" i="62"/>
  <c r="L230" i="62"/>
  <c r="X259" i="62"/>
  <c r="Y255" i="62"/>
  <c r="P255" i="62"/>
  <c r="P253" i="62" s="1"/>
  <c r="P252" i="62" s="1"/>
  <c r="X255" i="62"/>
  <c r="R255" i="62"/>
  <c r="R253" i="62" s="1"/>
  <c r="R252" i="62" s="1"/>
  <c r="Z255" i="62"/>
  <c r="V204" i="62"/>
  <c r="Y178" i="62"/>
  <c r="X230" i="62"/>
  <c r="Q223" i="62"/>
  <c r="K264" i="62"/>
  <c r="G263" i="62"/>
  <c r="K263" i="62" s="1"/>
  <c r="AA185" i="62"/>
  <c r="V176" i="62"/>
  <c r="Z177" i="62"/>
  <c r="AB177" i="62"/>
  <c r="L157" i="62"/>
  <c r="Z158" i="62"/>
  <c r="Z136" i="62"/>
  <c r="Y71" i="62"/>
  <c r="P71" i="62"/>
  <c r="P70" i="62" s="1"/>
  <c r="X71" i="62"/>
  <c r="Z71" i="62"/>
  <c r="L70" i="62"/>
  <c r="R71" i="62"/>
  <c r="R70" i="62" s="1"/>
  <c r="AB58" i="62"/>
  <c r="S7" i="62"/>
  <c r="G126" i="62"/>
  <c r="K126" i="62" s="1"/>
  <c r="K127" i="62"/>
  <c r="L98" i="62"/>
  <c r="Q84" i="62"/>
  <c r="L188" i="62"/>
  <c r="Y189" i="62"/>
  <c r="Z189" i="62"/>
  <c r="Y139" i="62"/>
  <c r="T138" i="62"/>
  <c r="AA139" i="62"/>
  <c r="AA114" i="62"/>
  <c r="AB39" i="62"/>
  <c r="AA241" i="62"/>
  <c r="Y249" i="62"/>
  <c r="X249" i="62"/>
  <c r="L248" i="62"/>
  <c r="AA219" i="62"/>
  <c r="Y219" i="62"/>
  <c r="T218" i="62"/>
  <c r="V168" i="62"/>
  <c r="K147" i="62"/>
  <c r="X98" i="62"/>
  <c r="R49" i="62"/>
  <c r="R45" i="62" s="1"/>
  <c r="Z152" i="62"/>
  <c r="L151" i="62"/>
  <c r="Y152" i="62"/>
  <c r="AB219" i="62"/>
  <c r="V196" i="62"/>
  <c r="AB197" i="62"/>
  <c r="AA143" i="62"/>
  <c r="Z85" i="62"/>
  <c r="Z59" i="62"/>
  <c r="Y59" i="62"/>
  <c r="X59" i="62"/>
  <c r="Y45" i="62"/>
  <c r="AA45" i="62"/>
  <c r="T44" i="62"/>
  <c r="P90" i="62"/>
  <c r="P89" i="62" s="1"/>
  <c r="P88" i="62" s="1"/>
  <c r="K89" i="62"/>
  <c r="X11" i="62"/>
  <c r="I58" i="62"/>
  <c r="K58" i="62" s="1"/>
  <c r="Z99" i="62"/>
  <c r="L139" i="62"/>
  <c r="Z140" i="62"/>
  <c r="Z77" i="62"/>
  <c r="Y77" i="62"/>
  <c r="X77" i="62"/>
  <c r="Y46" i="62"/>
  <c r="L45" i="62"/>
  <c r="R225" i="62"/>
  <c r="R224" i="62" s="1"/>
  <c r="R223" i="62" s="1"/>
  <c r="R222" i="62" s="1"/>
  <c r="K209" i="62"/>
  <c r="G208" i="62"/>
  <c r="K208" i="62" s="1"/>
  <c r="L208" i="62" s="1"/>
  <c r="Q196" i="62"/>
  <c r="X219" i="62"/>
  <c r="Q218" i="62"/>
  <c r="Q168" i="62"/>
  <c r="AA169" i="62"/>
  <c r="Y209" i="62"/>
  <c r="AA209" i="62"/>
  <c r="T208" i="62"/>
  <c r="L242" i="62"/>
  <c r="Z243" i="62"/>
  <c r="X243" i="62"/>
  <c r="Z161" i="62"/>
  <c r="V160" i="62"/>
  <c r="AA204" i="62"/>
  <c r="Y90" i="62"/>
  <c r="L89" i="62"/>
  <c r="Y94" i="62"/>
  <c r="L93" i="62"/>
  <c r="AA247" i="62"/>
  <c r="AA224" i="62"/>
  <c r="Y212" i="62"/>
  <c r="Y20" i="62"/>
  <c r="Z20" i="62"/>
  <c r="G180" i="62"/>
  <c r="K180" i="62" s="1"/>
  <c r="K181" i="62"/>
  <c r="X94" i="62"/>
  <c r="R11" i="62"/>
  <c r="R10" i="62" s="1"/>
  <c r="R9" i="62" s="1"/>
  <c r="R8" i="62" s="1"/>
  <c r="X150" i="62"/>
  <c r="U150" i="62"/>
  <c r="Z131" i="62"/>
  <c r="V130" i="62"/>
  <c r="T156" i="62"/>
  <c r="AA157" i="62"/>
  <c r="AB105" i="62"/>
  <c r="Y109" i="62"/>
  <c r="Y98" i="62"/>
  <c r="AA98" i="62"/>
  <c r="Q263" i="62"/>
  <c r="X263" i="62" s="1"/>
  <c r="X264" i="62"/>
  <c r="AA264" i="62"/>
  <c r="AB231" i="62"/>
  <c r="V230" i="62"/>
  <c r="Z231" i="62"/>
  <c r="Z256" i="62"/>
  <c r="K123" i="62"/>
  <c r="AA173" i="62"/>
  <c r="T172" i="62"/>
  <c r="Y173" i="62"/>
  <c r="Z150" i="62"/>
  <c r="AB150" i="62"/>
  <c r="L172" i="62"/>
  <c r="Z173" i="62"/>
  <c r="Q44" i="62"/>
  <c r="V9" i="62"/>
  <c r="AB10" i="62"/>
  <c r="X105" i="62"/>
  <c r="AA105" i="62"/>
  <c r="V101" i="62"/>
  <c r="AA127" i="62"/>
  <c r="T126" i="62"/>
  <c r="K85" i="62"/>
  <c r="G84" i="62"/>
  <c r="K84" i="62" s="1"/>
  <c r="L28" i="62"/>
  <c r="Y29" i="62"/>
  <c r="Z29" i="62"/>
  <c r="R77" i="62"/>
  <c r="P225" i="62"/>
  <c r="P224" i="62" s="1"/>
  <c r="P223" i="62" s="1"/>
  <c r="P222" i="62" s="1"/>
  <c r="AA252" i="62"/>
  <c r="T251" i="62"/>
  <c r="AA263" i="62"/>
  <c r="Y263" i="62"/>
  <c r="G251" i="62"/>
  <c r="K251" i="62" s="1"/>
  <c r="K252" i="62"/>
  <c r="AA236" i="62"/>
  <c r="T235" i="62"/>
  <c r="Q246" i="62"/>
  <c r="Y210" i="62"/>
  <c r="L209" i="62"/>
  <c r="X209" i="62" s="1"/>
  <c r="Y231" i="62"/>
  <c r="T230" i="62"/>
  <c r="AA231" i="62"/>
  <c r="Y214" i="62"/>
  <c r="Z186" i="62"/>
  <c r="L185" i="62"/>
  <c r="V246" i="62"/>
  <c r="AB247" i="62"/>
  <c r="Z194" i="62"/>
  <c r="X162" i="62"/>
  <c r="L219" i="62"/>
  <c r="Z206" i="62"/>
  <c r="X231" i="62"/>
  <c r="Z208" i="62"/>
  <c r="K173" i="62"/>
  <c r="G172" i="62"/>
  <c r="K172" i="62" s="1"/>
  <c r="Y132" i="62"/>
  <c r="AA176" i="62"/>
  <c r="Z162" i="62"/>
  <c r="AB38" i="62"/>
  <c r="V37" i="62"/>
  <c r="Z38" i="62"/>
  <c r="L143" i="62"/>
  <c r="Y144" i="62"/>
  <c r="G118" i="62"/>
  <c r="K118" i="62" s="1"/>
  <c r="K119" i="62"/>
  <c r="AB236" i="62"/>
  <c r="V235" i="62"/>
  <c r="L127" i="62"/>
  <c r="Y127" i="62" s="1"/>
  <c r="AA119" i="62"/>
  <c r="T118" i="62"/>
  <c r="Y119" i="62"/>
  <c r="X99" i="62"/>
  <c r="K38" i="62"/>
  <c r="G37" i="62"/>
  <c r="G7" i="62" s="1"/>
  <c r="Y28" i="62"/>
  <c r="AA28" i="62"/>
  <c r="T9" i="62"/>
  <c r="O111" i="62"/>
  <c r="P49" i="62"/>
  <c r="X20" i="62"/>
  <c r="H224" i="62"/>
  <c r="K225" i="62"/>
  <c r="R152" i="62"/>
  <c r="R151" i="62" s="1"/>
  <c r="S111" i="62"/>
  <c r="L118" i="62"/>
  <c r="X119" i="62"/>
  <c r="V217" i="62"/>
  <c r="Z198" i="62"/>
  <c r="L147" i="62"/>
  <c r="Y148" i="62"/>
  <c r="AA142" i="62"/>
  <c r="Z109" i="62"/>
  <c r="W44" i="62"/>
  <c r="W37" i="62" s="1"/>
  <c r="W7" i="62" s="1"/>
  <c r="Z56" i="62"/>
  <c r="L165" i="62"/>
  <c r="Z166" i="62"/>
  <c r="G138" i="62"/>
  <c r="K138" i="62" s="1"/>
  <c r="K139" i="62"/>
  <c r="L169" i="62"/>
  <c r="L105" i="62"/>
  <c r="Y105" i="62" s="1"/>
  <c r="AA165" i="62"/>
  <c r="X165" i="62"/>
  <c r="Q164" i="62"/>
  <c r="AA122" i="62"/>
  <c r="X90" i="62"/>
  <c r="V44" i="62"/>
  <c r="Z118" i="62"/>
  <c r="L66" i="62"/>
  <c r="Z67" i="62"/>
  <c r="Y67" i="62"/>
  <c r="R67" i="62"/>
  <c r="R66" i="62" s="1"/>
  <c r="P67" i="62"/>
  <c r="P66" i="62" s="1"/>
  <c r="X67" i="62"/>
  <c r="L115" i="62"/>
  <c r="Y116" i="62"/>
  <c r="P20" i="62"/>
  <c r="P9" i="62" s="1"/>
  <c r="P8" i="62" s="1"/>
  <c r="H37" i="60"/>
  <c r="F36" i="60"/>
  <c r="K31" i="60"/>
  <c r="O32" i="60"/>
  <c r="N32" i="60"/>
  <c r="M18" i="60"/>
  <c r="L11" i="60"/>
  <c r="J10" i="60"/>
  <c r="O48" i="60"/>
  <c r="H55" i="60"/>
  <c r="F54" i="60"/>
  <c r="H49" i="60"/>
  <c r="F48" i="60"/>
  <c r="H48" i="60" s="1"/>
  <c r="H12" i="60"/>
  <c r="F11" i="60"/>
  <c r="K27" i="60"/>
  <c r="O28" i="60"/>
  <c r="N28" i="60"/>
  <c r="L69" i="60"/>
  <c r="M69" i="60"/>
  <c r="J68" i="60"/>
  <c r="N11" i="60"/>
  <c r="K10" i="60"/>
  <c r="O11" i="60"/>
  <c r="K58" i="60"/>
  <c r="N23" i="60"/>
  <c r="K35" i="60"/>
  <c r="N36" i="60"/>
  <c r="F31" i="60"/>
  <c r="H31" i="60" s="1"/>
  <c r="H32" i="60"/>
  <c r="L28" i="60"/>
  <c r="J27" i="60"/>
  <c r="M28" i="60"/>
  <c r="H23" i="60"/>
  <c r="F22" i="60"/>
  <c r="M55" i="60"/>
  <c r="L55" i="60"/>
  <c r="J54" i="60"/>
  <c r="L31" i="60"/>
  <c r="M13" i="60"/>
  <c r="M38" i="60"/>
  <c r="J37" i="60"/>
  <c r="L38" i="60"/>
  <c r="H60" i="60"/>
  <c r="F59" i="60"/>
  <c r="H59" i="60" s="1"/>
  <c r="F58" i="60"/>
  <c r="H58" i="60" s="1"/>
  <c r="K42" i="60"/>
  <c r="N43" i="60"/>
  <c r="O43" i="60"/>
  <c r="N12" i="60"/>
  <c r="L65" i="60"/>
  <c r="J64" i="60"/>
  <c r="M65" i="60"/>
  <c r="H43" i="60"/>
  <c r="F42" i="60"/>
  <c r="F41" i="60" s="1"/>
  <c r="H41" i="60" s="1"/>
  <c r="N60" i="60"/>
  <c r="H17" i="60"/>
  <c r="F16" i="60"/>
  <c r="H16" i="60" s="1"/>
  <c r="L48" i="60"/>
  <c r="N17" i="60"/>
  <c r="K16" i="60"/>
  <c r="L16" i="60" s="1"/>
  <c r="O17" i="60"/>
  <c r="N37" i="60"/>
  <c r="J42" i="60"/>
  <c r="L32" i="60"/>
  <c r="J60" i="60"/>
  <c r="M61" i="60"/>
  <c r="L61" i="60"/>
  <c r="K54" i="60"/>
  <c r="N55" i="60"/>
  <c r="O55" i="60"/>
  <c r="L23" i="60"/>
  <c r="J22" i="60"/>
  <c r="M16" i="60"/>
  <c r="K37" i="58"/>
  <c r="H67" i="58"/>
  <c r="F66" i="58"/>
  <c r="F46" i="58"/>
  <c r="H51" i="58"/>
  <c r="K53" i="58"/>
  <c r="K19" i="58"/>
  <c r="J18" i="58"/>
  <c r="F9" i="58"/>
  <c r="K36" i="58"/>
  <c r="K38" i="58"/>
  <c r="K89" i="58"/>
  <c r="H94" i="58"/>
  <c r="Q36" i="57"/>
  <c r="P111" i="57"/>
  <c r="P110" i="57" s="1"/>
  <c r="I111" i="57"/>
  <c r="I110" i="57" s="1"/>
  <c r="I109" i="57" s="1"/>
  <c r="P148" i="57"/>
  <c r="R148" i="57"/>
  <c r="X148" i="57"/>
  <c r="P9" i="57"/>
  <c r="P8" i="57" s="1"/>
  <c r="R111" i="57"/>
  <c r="R110" i="57" s="1"/>
  <c r="AA257" i="57"/>
  <c r="T256" i="57"/>
  <c r="Q222" i="57"/>
  <c r="Q190" i="57"/>
  <c r="AA191" i="57"/>
  <c r="R206" i="57"/>
  <c r="P206" i="57"/>
  <c r="X254" i="57"/>
  <c r="Y254" i="57"/>
  <c r="AA217" i="57"/>
  <c r="AB217" i="57"/>
  <c r="T216" i="57"/>
  <c r="K166" i="57"/>
  <c r="AB186" i="57"/>
  <c r="V162" i="57"/>
  <c r="Z179" i="57"/>
  <c r="V178" i="57"/>
  <c r="AB179" i="57"/>
  <c r="K133" i="57"/>
  <c r="I132" i="57"/>
  <c r="K132" i="57" s="1"/>
  <c r="L167" i="57"/>
  <c r="Z168" i="57"/>
  <c r="X168" i="57"/>
  <c r="V8" i="57"/>
  <c r="J265" i="57"/>
  <c r="L182" i="57"/>
  <c r="X183" i="57"/>
  <c r="Z144" i="57"/>
  <c r="R150" i="57"/>
  <c r="R149" i="57" s="1"/>
  <c r="X45" i="57"/>
  <c r="L10" i="57"/>
  <c r="Z11" i="57"/>
  <c r="Z88" i="57"/>
  <c r="L87" i="57"/>
  <c r="Y88" i="57"/>
  <c r="X88" i="57"/>
  <c r="X11" i="57"/>
  <c r="P45" i="57"/>
  <c r="V234" i="57"/>
  <c r="AB235" i="57"/>
  <c r="Z218" i="57"/>
  <c r="L217" i="57"/>
  <c r="Y217" i="57" s="1"/>
  <c r="AA171" i="57"/>
  <c r="T170" i="57"/>
  <c r="Y125" i="57"/>
  <c r="T124" i="57"/>
  <c r="AA125" i="57"/>
  <c r="AA44" i="57"/>
  <c r="T43" i="57"/>
  <c r="Y44" i="57"/>
  <c r="AB44" i="57"/>
  <c r="Z206" i="57"/>
  <c r="U36" i="57"/>
  <c r="Q256" i="57"/>
  <c r="Y251" i="57"/>
  <c r="Y236" i="57"/>
  <c r="AA190" i="57"/>
  <c r="G186" i="57"/>
  <c r="K186" i="57" s="1"/>
  <c r="K187" i="57"/>
  <c r="X159" i="57"/>
  <c r="Q158" i="57"/>
  <c r="AA159" i="57"/>
  <c r="Z138" i="57"/>
  <c r="Y138" i="57"/>
  <c r="L137" i="57"/>
  <c r="AA91" i="57"/>
  <c r="Y144" i="57"/>
  <c r="AA144" i="57"/>
  <c r="AA103" i="57"/>
  <c r="Y103" i="57"/>
  <c r="G36" i="57"/>
  <c r="K37" i="57"/>
  <c r="L103" i="57"/>
  <c r="X104" i="57"/>
  <c r="P82" i="57"/>
  <c r="I7" i="57"/>
  <c r="I265" i="57" s="1"/>
  <c r="L149" i="57"/>
  <c r="Z150" i="57"/>
  <c r="R9" i="57"/>
  <c r="R8" i="57" s="1"/>
  <c r="AB257" i="57"/>
  <c r="AB171" i="57"/>
  <c r="Z171" i="57"/>
  <c r="V170" i="57"/>
  <c r="AB256" i="57"/>
  <c r="G233" i="57"/>
  <c r="K234" i="57"/>
  <c r="Y218" i="57"/>
  <c r="Z210" i="57"/>
  <c r="X210" i="57"/>
  <c r="X198" i="57"/>
  <c r="AA198" i="57"/>
  <c r="L207" i="57"/>
  <c r="R223" i="57"/>
  <c r="R222" i="57" s="1"/>
  <c r="R221" i="57" s="1"/>
  <c r="R220" i="57" s="1"/>
  <c r="Z230" i="57"/>
  <c r="Y230" i="57"/>
  <c r="L229" i="57"/>
  <c r="AA207" i="57"/>
  <c r="T206" i="57"/>
  <c r="Y207" i="57"/>
  <c r="AB194" i="57"/>
  <c r="AA183" i="57"/>
  <c r="T182" i="57"/>
  <c r="Y183" i="57"/>
  <c r="AA163" i="57"/>
  <c r="Y163" i="57"/>
  <c r="T162" i="57"/>
  <c r="K167" i="57"/>
  <c r="V140" i="57"/>
  <c r="AB141" i="57"/>
  <c r="X174" i="57"/>
  <c r="V132" i="57"/>
  <c r="AB133" i="57"/>
  <c r="AB175" i="57"/>
  <c r="V174" i="57"/>
  <c r="Z175" i="57"/>
  <c r="AA149" i="57"/>
  <c r="T148" i="57"/>
  <c r="Y149" i="57"/>
  <c r="AA112" i="57"/>
  <c r="L121" i="57"/>
  <c r="Z122" i="57"/>
  <c r="X122" i="57"/>
  <c r="AB99" i="57"/>
  <c r="X55" i="57"/>
  <c r="X125" i="57"/>
  <c r="Q124" i="57"/>
  <c r="J111" i="57"/>
  <c r="J110" i="57" s="1"/>
  <c r="J109" i="57" s="1"/>
  <c r="AA57" i="57"/>
  <c r="H99" i="57"/>
  <c r="Y11" i="57"/>
  <c r="X41" i="57"/>
  <c r="Z41" i="57"/>
  <c r="L38" i="57"/>
  <c r="AB91" i="57"/>
  <c r="U7" i="57"/>
  <c r="G202" i="57"/>
  <c r="K202" i="57" s="1"/>
  <c r="K203" i="57"/>
  <c r="X206" i="57"/>
  <c r="U206" i="57"/>
  <c r="L113" i="57"/>
  <c r="Z114" i="57"/>
  <c r="Y114" i="57"/>
  <c r="AA87" i="57"/>
  <c r="T86" i="57"/>
  <c r="Y87" i="57"/>
  <c r="U249" i="57"/>
  <c r="U244" i="57" s="1"/>
  <c r="U243" i="57" s="1"/>
  <c r="Y187" i="57"/>
  <c r="T186" i="57"/>
  <c r="AA187" i="57"/>
  <c r="Z156" i="57"/>
  <c r="Y156" i="57"/>
  <c r="L155" i="57"/>
  <c r="X172" i="57"/>
  <c r="L171" i="57"/>
  <c r="Y172" i="57"/>
  <c r="X28" i="57"/>
  <c r="Q9" i="57"/>
  <c r="AA116" i="57"/>
  <c r="T99" i="57"/>
  <c r="W7" i="57"/>
  <c r="S109" i="57"/>
  <c r="S265" i="57" s="1"/>
  <c r="AA28" i="57"/>
  <c r="Y28" i="57"/>
  <c r="T9" i="57"/>
  <c r="Z92" i="57"/>
  <c r="L91" i="57"/>
  <c r="X92" i="57"/>
  <c r="Y92" i="57"/>
  <c r="X68" i="57"/>
  <c r="Z68" i="57"/>
  <c r="K223" i="57"/>
  <c r="G222" i="57"/>
  <c r="P258" i="57"/>
  <c r="P257" i="57" s="1"/>
  <c r="P256" i="57" s="1"/>
  <c r="AA235" i="57"/>
  <c r="T234" i="57"/>
  <c r="F244" i="57"/>
  <c r="F243" i="57" s="1"/>
  <c r="F109" i="57" s="1"/>
  <c r="F265" i="57" s="1"/>
  <c r="X218" i="57"/>
  <c r="AA245" i="57"/>
  <c r="T244" i="57"/>
  <c r="T178" i="57"/>
  <c r="Y179" i="57"/>
  <c r="AA179" i="57"/>
  <c r="R250" i="57"/>
  <c r="AB228" i="57"/>
  <c r="AA228" i="57"/>
  <c r="L261" i="57"/>
  <c r="Y261" i="57" s="1"/>
  <c r="AA261" i="57"/>
  <c r="Z261" i="57"/>
  <c r="AB261" i="57"/>
  <c r="Z254" i="57"/>
  <c r="X261" i="57"/>
  <c r="Z247" i="57"/>
  <c r="L246" i="57"/>
  <c r="X247" i="57"/>
  <c r="Q239" i="57"/>
  <c r="H228" i="57"/>
  <c r="K229" i="57"/>
  <c r="Q214" i="57"/>
  <c r="J244" i="57"/>
  <c r="J243" i="57" s="1"/>
  <c r="G198" i="57"/>
  <c r="K198" i="57" s="1"/>
  <c r="K199" i="57"/>
  <c r="P223" i="57"/>
  <c r="P222" i="57" s="1"/>
  <c r="P221" i="57" s="1"/>
  <c r="P220" i="57" s="1"/>
  <c r="L178" i="57"/>
  <c r="Y226" i="57"/>
  <c r="G216" i="57"/>
  <c r="K217" i="57"/>
  <c r="AB187" i="57"/>
  <c r="AA96" i="57"/>
  <c r="Q154" i="57"/>
  <c r="AA195" i="57"/>
  <c r="T194" i="57"/>
  <c r="Y195" i="57"/>
  <c r="AB144" i="57"/>
  <c r="R88" i="57"/>
  <c r="R87" i="57" s="1"/>
  <c r="R86" i="57" s="1"/>
  <c r="I57" i="57"/>
  <c r="I43" i="57" s="1"/>
  <c r="I36" i="57" s="1"/>
  <c r="K58" i="57"/>
  <c r="X178" i="57"/>
  <c r="X202" i="57"/>
  <c r="AA202" i="57"/>
  <c r="Q140" i="57"/>
  <c r="G170" i="57"/>
  <c r="K170" i="57" s="1"/>
  <c r="K171" i="57"/>
  <c r="L163" i="57"/>
  <c r="Z163" i="57" s="1"/>
  <c r="X164" i="57"/>
  <c r="K44" i="57"/>
  <c r="K9" i="57"/>
  <c r="G8" i="57"/>
  <c r="Z126" i="57"/>
  <c r="L125" i="57"/>
  <c r="R104" i="57"/>
  <c r="R103" i="57" s="1"/>
  <c r="R99" i="57" s="1"/>
  <c r="P48" i="57"/>
  <c r="Y175" i="57"/>
  <c r="AA175" i="57"/>
  <c r="T174" i="57"/>
  <c r="G82" i="57"/>
  <c r="K82" i="57" s="1"/>
  <c r="K83" i="57"/>
  <c r="Y188" i="57"/>
  <c r="X188" i="57"/>
  <c r="L187" i="57"/>
  <c r="K116" i="57"/>
  <c r="R45" i="57"/>
  <c r="R44" i="57" s="1"/>
  <c r="Q111" i="57"/>
  <c r="L235" i="57"/>
  <c r="Y235" i="57" s="1"/>
  <c r="Y80" i="57"/>
  <c r="P80" i="57"/>
  <c r="P75" i="57" s="1"/>
  <c r="P57" i="57" s="1"/>
  <c r="X80" i="57"/>
  <c r="R80" i="57"/>
  <c r="R75" i="57" s="1"/>
  <c r="R57" i="57" s="1"/>
  <c r="Z80" i="57"/>
  <c r="L75" i="57"/>
  <c r="L57" i="57" s="1"/>
  <c r="L100" i="57"/>
  <c r="Y45" i="57"/>
  <c r="L44" i="57"/>
  <c r="Z97" i="57"/>
  <c r="Y97" i="57"/>
  <c r="L96" i="57"/>
  <c r="K257" i="57"/>
  <c r="L250" i="57"/>
  <c r="Z251" i="57"/>
  <c r="Q234" i="57"/>
  <c r="K250" i="57"/>
  <c r="G249" i="57"/>
  <c r="Z236" i="57"/>
  <c r="V244" i="57"/>
  <c r="AB245" i="57"/>
  <c r="AA222" i="57"/>
  <c r="T221" i="57"/>
  <c r="AB222" i="57"/>
  <c r="Y224" i="57"/>
  <c r="X224" i="57"/>
  <c r="L223" i="57"/>
  <c r="X223" i="57" s="1"/>
  <c r="Y198" i="57"/>
  <c r="L191" i="57"/>
  <c r="X191" i="57" s="1"/>
  <c r="Z148" i="57"/>
  <c r="W249" i="57"/>
  <c r="W244" i="57" s="1"/>
  <c r="W243" i="57" s="1"/>
  <c r="AA249" i="57"/>
  <c r="Y240" i="57"/>
  <c r="AB240" i="57"/>
  <c r="AA240" i="57"/>
  <c r="T239" i="57"/>
  <c r="AB239" i="57" s="1"/>
  <c r="L240" i="57"/>
  <c r="Z241" i="57"/>
  <c r="Y258" i="57"/>
  <c r="L257" i="57"/>
  <c r="X257" i="57" s="1"/>
  <c r="X241" i="57"/>
  <c r="Z195" i="57"/>
  <c r="L194" i="57"/>
  <c r="X192" i="57"/>
  <c r="AA223" i="57"/>
  <c r="V190" i="57"/>
  <c r="Z191" i="57"/>
  <c r="V158" i="57"/>
  <c r="Z159" i="57"/>
  <c r="Z198" i="57"/>
  <c r="Y129" i="57"/>
  <c r="T128" i="57"/>
  <c r="AA129" i="57"/>
  <c r="AB137" i="57"/>
  <c r="T136" i="57"/>
  <c r="AA137" i="57"/>
  <c r="L159" i="57"/>
  <c r="Y160" i="57"/>
  <c r="X156" i="57"/>
  <c r="L174" i="57"/>
  <c r="AA141" i="57"/>
  <c r="T140" i="57"/>
  <c r="Y134" i="57"/>
  <c r="X134" i="57"/>
  <c r="Z134" i="57"/>
  <c r="L133" i="57"/>
  <c r="R92" i="57"/>
  <c r="R91" i="57" s="1"/>
  <c r="H128" i="57"/>
  <c r="K129" i="57"/>
  <c r="V116" i="57"/>
  <c r="K99" i="57"/>
  <c r="L141" i="57"/>
  <c r="Z142" i="57"/>
  <c r="K112" i="57"/>
  <c r="AB103" i="57"/>
  <c r="AB43" i="57"/>
  <c r="V36" i="57"/>
  <c r="X20" i="57"/>
  <c r="Z20" i="57"/>
  <c r="K43" i="57"/>
  <c r="AA120" i="57"/>
  <c r="P236" i="57"/>
  <c r="P235" i="57" s="1"/>
  <c r="P234" i="57" s="1"/>
  <c r="P233" i="57" s="1"/>
  <c r="P232" i="57" s="1"/>
  <c r="Z55" i="57"/>
  <c r="AA38" i="57"/>
  <c r="T37" i="57"/>
  <c r="AA155" i="57"/>
  <c r="K117" i="57"/>
  <c r="Y118" i="57"/>
  <c r="L117" i="57"/>
  <c r="X118" i="57"/>
  <c r="M46" i="55"/>
  <c r="G72" i="55"/>
  <c r="M17" i="55"/>
  <c r="F53" i="55"/>
  <c r="H54" i="55"/>
  <c r="L28" i="55"/>
  <c r="J27" i="55"/>
  <c r="M28" i="55"/>
  <c r="F27" i="55"/>
  <c r="H28" i="55"/>
  <c r="N12" i="55"/>
  <c r="K11" i="55"/>
  <c r="L11" i="55" s="1"/>
  <c r="O12" i="55"/>
  <c r="O28" i="55"/>
  <c r="H12" i="55"/>
  <c r="F11" i="55"/>
  <c r="M44" i="55"/>
  <c r="M24" i="55"/>
  <c r="K41" i="55"/>
  <c r="K54" i="55"/>
  <c r="O55" i="55"/>
  <c r="N55" i="55"/>
  <c r="N48" i="55"/>
  <c r="O61" i="55"/>
  <c r="M61" i="55"/>
  <c r="J60" i="55"/>
  <c r="L61" i="55"/>
  <c r="M38" i="55"/>
  <c r="J37" i="55"/>
  <c r="L38" i="55"/>
  <c r="N31" i="55"/>
  <c r="F59" i="55"/>
  <c r="H60" i="55"/>
  <c r="N60" i="55"/>
  <c r="F58" i="55"/>
  <c r="H58" i="55" s="1"/>
  <c r="K22" i="55"/>
  <c r="N23" i="55"/>
  <c r="J10" i="55"/>
  <c r="L64" i="55"/>
  <c r="M64" i="55"/>
  <c r="N17" i="55"/>
  <c r="K16" i="55"/>
  <c r="O17" i="55"/>
  <c r="L17" i="55"/>
  <c r="M13" i="55"/>
  <c r="F36" i="55"/>
  <c r="N37" i="55"/>
  <c r="H37" i="55"/>
  <c r="O69" i="55"/>
  <c r="J68" i="55"/>
  <c r="M69" i="55"/>
  <c r="L69" i="55"/>
  <c r="M65" i="55"/>
  <c r="M55" i="55"/>
  <c r="J54" i="55"/>
  <c r="L55" i="55"/>
  <c r="M16" i="55"/>
  <c r="M32" i="55"/>
  <c r="J31" i="55"/>
  <c r="J22" i="55" s="1"/>
  <c r="L32" i="55"/>
  <c r="N27" i="55"/>
  <c r="O27" i="55"/>
  <c r="J48" i="55"/>
  <c r="O48" i="55" s="1"/>
  <c r="M49" i="55"/>
  <c r="L49" i="55"/>
  <c r="F42" i="55"/>
  <c r="F41" i="55" s="1"/>
  <c r="H41" i="55" s="1"/>
  <c r="H43" i="55"/>
  <c r="L23" i="55"/>
  <c r="M23" i="55"/>
  <c r="K10" i="63" l="1"/>
  <c r="J9" i="63"/>
  <c r="K25" i="63"/>
  <c r="H46" i="63"/>
  <c r="F45" i="63"/>
  <c r="J44" i="63"/>
  <c r="K47" i="63"/>
  <c r="F9" i="63"/>
  <c r="K86" i="63"/>
  <c r="J83" i="63"/>
  <c r="G84" i="63"/>
  <c r="H85" i="63"/>
  <c r="H66" i="63"/>
  <c r="F65" i="63"/>
  <c r="H65" i="63" s="1"/>
  <c r="K60" i="63"/>
  <c r="K67" i="63"/>
  <c r="K18" i="63"/>
  <c r="K11" i="63"/>
  <c r="R44" i="62"/>
  <c r="R37" i="62" s="1"/>
  <c r="X66" i="62"/>
  <c r="Z66" i="62"/>
  <c r="Y66" i="62"/>
  <c r="L146" i="62"/>
  <c r="Y147" i="62"/>
  <c r="X147" i="62"/>
  <c r="Z147" i="62"/>
  <c r="K224" i="62"/>
  <c r="H223" i="62"/>
  <c r="AA251" i="62"/>
  <c r="Y251" i="62"/>
  <c r="W251" i="62"/>
  <c r="W246" i="62" s="1"/>
  <c r="W245" i="62" s="1"/>
  <c r="AB230" i="62"/>
  <c r="Z230" i="62"/>
  <c r="AB196" i="62"/>
  <c r="X118" i="62"/>
  <c r="Y70" i="62"/>
  <c r="Z70" i="62"/>
  <c r="X70" i="62"/>
  <c r="P251" i="62"/>
  <c r="P246" i="62" s="1"/>
  <c r="P245" i="62" s="1"/>
  <c r="R251" i="62"/>
  <c r="R246" i="62" s="1"/>
  <c r="R245" i="62" s="1"/>
  <c r="L196" i="62"/>
  <c r="Y197" i="62"/>
  <c r="Q37" i="62"/>
  <c r="X38" i="62"/>
  <c r="Z28" i="62"/>
  <c r="Z10" i="62"/>
  <c r="L236" i="62"/>
  <c r="X237" i="62"/>
  <c r="Y237" i="62"/>
  <c r="Z237" i="62"/>
  <c r="V216" i="62"/>
  <c r="AB235" i="62"/>
  <c r="V234" i="62"/>
  <c r="L218" i="62"/>
  <c r="Z219" i="62"/>
  <c r="L184" i="62"/>
  <c r="Y185" i="62"/>
  <c r="Z185" i="62"/>
  <c r="AA230" i="62"/>
  <c r="Y230" i="62"/>
  <c r="Q245" i="62"/>
  <c r="AB9" i="62"/>
  <c r="V8" i="62"/>
  <c r="Z105" i="62"/>
  <c r="T223" i="62"/>
  <c r="X197" i="62"/>
  <c r="L247" i="62"/>
  <c r="Y248" i="62"/>
  <c r="Z248" i="62"/>
  <c r="X248" i="62"/>
  <c r="S267" i="62"/>
  <c r="AB142" i="62"/>
  <c r="H101" i="62"/>
  <c r="K105" i="62"/>
  <c r="L200" i="62"/>
  <c r="X201" i="62"/>
  <c r="Z201" i="62"/>
  <c r="U251" i="62"/>
  <c r="U246" i="62" s="1"/>
  <c r="U245" i="62" s="1"/>
  <c r="AA160" i="62"/>
  <c r="Y160" i="62"/>
  <c r="L130" i="62"/>
  <c r="X131" i="62"/>
  <c r="Y131" i="62"/>
  <c r="I44" i="62"/>
  <c r="Y225" i="62"/>
  <c r="Z225" i="62"/>
  <c r="L224" i="62"/>
  <c r="X225" i="62"/>
  <c r="AA84" i="62"/>
  <c r="AA164" i="62"/>
  <c r="AB176" i="62"/>
  <c r="Z176" i="62"/>
  <c r="Q234" i="62"/>
  <c r="P44" i="62"/>
  <c r="P37" i="62" s="1"/>
  <c r="P7" i="62" s="1"/>
  <c r="P267" i="62" s="1"/>
  <c r="AB44" i="62"/>
  <c r="L126" i="62"/>
  <c r="Z126" i="62" s="1"/>
  <c r="X127" i="62"/>
  <c r="Z130" i="62"/>
  <c r="Z93" i="62"/>
  <c r="X93" i="62"/>
  <c r="Y93" i="62"/>
  <c r="Z45" i="62"/>
  <c r="X28" i="62"/>
  <c r="X251" i="62"/>
  <c r="X9" i="62"/>
  <c r="Q8" i="62"/>
  <c r="L192" i="62"/>
  <c r="X192" i="62" s="1"/>
  <c r="Z193" i="62"/>
  <c r="Y193" i="62"/>
  <c r="L114" i="62"/>
  <c r="Y115" i="62"/>
  <c r="Z115" i="62"/>
  <c r="X115" i="62"/>
  <c r="Y165" i="62"/>
  <c r="L164" i="62"/>
  <c r="Z165" i="62"/>
  <c r="T8" i="62"/>
  <c r="AA9" i="62"/>
  <c r="L142" i="62"/>
  <c r="Z142" i="62" s="1"/>
  <c r="Y143" i="62"/>
  <c r="V113" i="62"/>
  <c r="AB101" i="62"/>
  <c r="AA168" i="62"/>
  <c r="R208" i="62"/>
  <c r="P208" i="62"/>
  <c r="Y151" i="62"/>
  <c r="Z151" i="62"/>
  <c r="X151" i="62"/>
  <c r="L156" i="62"/>
  <c r="Z157" i="62"/>
  <c r="X157" i="62"/>
  <c r="Y258" i="62"/>
  <c r="X258" i="62"/>
  <c r="AA200" i="62"/>
  <c r="AB258" i="62"/>
  <c r="Z258" i="62"/>
  <c r="R150" i="62"/>
  <c r="R113" i="62" s="1"/>
  <c r="R112" i="62" s="1"/>
  <c r="R111" i="62" s="1"/>
  <c r="P150" i="62"/>
  <c r="P113" i="62" s="1"/>
  <c r="P112" i="62" s="1"/>
  <c r="P111" i="62" s="1"/>
  <c r="X180" i="62"/>
  <c r="AA180" i="62"/>
  <c r="L101" i="62"/>
  <c r="Z101" i="62" s="1"/>
  <c r="AA38" i="62"/>
  <c r="T37" i="62"/>
  <c r="Y38" i="62"/>
  <c r="X143" i="62"/>
  <c r="Y150" i="62"/>
  <c r="G246" i="62"/>
  <c r="K247" i="62"/>
  <c r="X193" i="62"/>
  <c r="AB37" i="62"/>
  <c r="R7" i="62"/>
  <c r="T246" i="62"/>
  <c r="L88" i="62"/>
  <c r="X89" i="62"/>
  <c r="Y89" i="62"/>
  <c r="Y208" i="62"/>
  <c r="W208" i="62"/>
  <c r="W113" i="62" s="1"/>
  <c r="W112" i="62" s="1"/>
  <c r="W111" i="62" s="1"/>
  <c r="W267" i="62" s="1"/>
  <c r="AA208" i="62"/>
  <c r="Q217" i="62"/>
  <c r="X218" i="62"/>
  <c r="L58" i="62"/>
  <c r="Y218" i="62"/>
  <c r="AA218" i="62"/>
  <c r="T217" i="62"/>
  <c r="AB217" i="62" s="1"/>
  <c r="Z88" i="62"/>
  <c r="AB88" i="62"/>
  <c r="X184" i="62"/>
  <c r="L204" i="62"/>
  <c r="Y205" i="62"/>
  <c r="X205" i="62"/>
  <c r="R58" i="62"/>
  <c r="AA126" i="62"/>
  <c r="AA172" i="62"/>
  <c r="Y172" i="62"/>
  <c r="AB172" i="62"/>
  <c r="AA156" i="62"/>
  <c r="Z188" i="62"/>
  <c r="X188" i="62"/>
  <c r="X252" i="62"/>
  <c r="G235" i="62"/>
  <c r="K236" i="62"/>
  <c r="L134" i="62"/>
  <c r="X135" i="62"/>
  <c r="Y135" i="62"/>
  <c r="Z135" i="62"/>
  <c r="L9" i="62"/>
  <c r="Z9" i="62" s="1"/>
  <c r="Y10" i="62"/>
  <c r="V245" i="62"/>
  <c r="Z172" i="62"/>
  <c r="X172" i="62"/>
  <c r="AA196" i="62"/>
  <c r="V84" i="62"/>
  <c r="Y138" i="62"/>
  <c r="AA138" i="62"/>
  <c r="V223" i="62"/>
  <c r="L176" i="62"/>
  <c r="Y177" i="62"/>
  <c r="L168" i="62"/>
  <c r="X168" i="62" s="1"/>
  <c r="Y169" i="62"/>
  <c r="AB218" i="62"/>
  <c r="Y118" i="62"/>
  <c r="T113" i="62"/>
  <c r="AA118" i="62"/>
  <c r="AB208" i="62"/>
  <c r="Z209" i="62"/>
  <c r="AA235" i="62"/>
  <c r="T234" i="62"/>
  <c r="Y252" i="62"/>
  <c r="X45" i="62"/>
  <c r="Y157" i="62"/>
  <c r="Z242" i="62"/>
  <c r="L241" i="62"/>
  <c r="Y242" i="62"/>
  <c r="X242" i="62"/>
  <c r="X169" i="62"/>
  <c r="L138" i="62"/>
  <c r="X139" i="62"/>
  <c r="Z139" i="62"/>
  <c r="AA44" i="62"/>
  <c r="Z197" i="62"/>
  <c r="Z169" i="62"/>
  <c r="Q113" i="62"/>
  <c r="Q222" i="62"/>
  <c r="AB251" i="62"/>
  <c r="Z251" i="62"/>
  <c r="X177" i="62"/>
  <c r="Z89" i="62"/>
  <c r="K114" i="62"/>
  <c r="G113" i="62"/>
  <c r="Z98" i="62"/>
  <c r="L122" i="62"/>
  <c r="Z123" i="62"/>
  <c r="Y123" i="62"/>
  <c r="X123" i="62"/>
  <c r="X185" i="62"/>
  <c r="L160" i="62"/>
  <c r="X161" i="62"/>
  <c r="AA192" i="62"/>
  <c r="X208" i="62"/>
  <c r="U208" i="62"/>
  <c r="U113" i="62" s="1"/>
  <c r="U112" i="62" s="1"/>
  <c r="U111" i="62" s="1"/>
  <c r="U267" i="62" s="1"/>
  <c r="M60" i="60"/>
  <c r="J59" i="60"/>
  <c r="L60" i="60"/>
  <c r="O60" i="60"/>
  <c r="M31" i="60"/>
  <c r="N59" i="60"/>
  <c r="L68" i="60"/>
  <c r="M68" i="60"/>
  <c r="O68" i="60"/>
  <c r="L42" i="60"/>
  <c r="J41" i="60"/>
  <c r="H42" i="60"/>
  <c r="M43" i="60"/>
  <c r="M49" i="60"/>
  <c r="L10" i="60"/>
  <c r="J9" i="60"/>
  <c r="O31" i="60"/>
  <c r="N31" i="60"/>
  <c r="O54" i="60"/>
  <c r="K53" i="60"/>
  <c r="N54" i="60"/>
  <c r="M48" i="60"/>
  <c r="M37" i="60"/>
  <c r="L37" i="60"/>
  <c r="J36" i="60"/>
  <c r="O37" i="60"/>
  <c r="M54" i="60"/>
  <c r="L54" i="60"/>
  <c r="J53" i="60"/>
  <c r="M27" i="60"/>
  <c r="L27" i="60"/>
  <c r="N58" i="60"/>
  <c r="O27" i="60"/>
  <c r="N27" i="60"/>
  <c r="H54" i="60"/>
  <c r="F53" i="60"/>
  <c r="F35" i="60"/>
  <c r="H35" i="60" s="1"/>
  <c r="H36" i="60"/>
  <c r="O16" i="60"/>
  <c r="N16" i="60"/>
  <c r="H22" i="60"/>
  <c r="F21" i="60"/>
  <c r="M23" i="60"/>
  <c r="M64" i="60"/>
  <c r="L64" i="60"/>
  <c r="O64" i="60"/>
  <c r="O42" i="60"/>
  <c r="N42" i="60"/>
  <c r="K41" i="60"/>
  <c r="M12" i="60"/>
  <c r="M22" i="60"/>
  <c r="J21" i="60"/>
  <c r="M17" i="60"/>
  <c r="M32" i="60"/>
  <c r="K22" i="60"/>
  <c r="O10" i="60"/>
  <c r="N10" i="60"/>
  <c r="K9" i="60"/>
  <c r="H11" i="60"/>
  <c r="F10" i="60"/>
  <c r="N48" i="60"/>
  <c r="H9" i="58"/>
  <c r="K67" i="58"/>
  <c r="H46" i="58"/>
  <c r="F45" i="58"/>
  <c r="H66" i="58"/>
  <c r="F65" i="58"/>
  <c r="H65" i="58" s="1"/>
  <c r="K18" i="58"/>
  <c r="J9" i="58"/>
  <c r="H93" i="58"/>
  <c r="K94" i="58"/>
  <c r="K51" i="58"/>
  <c r="Z57" i="57"/>
  <c r="X57" i="57"/>
  <c r="Y57" i="57"/>
  <c r="AA37" i="57"/>
  <c r="T36" i="57"/>
  <c r="AB37" i="57"/>
  <c r="G7" i="57"/>
  <c r="K8" i="57"/>
  <c r="AA194" i="57"/>
  <c r="Y194" i="57"/>
  <c r="T233" i="57"/>
  <c r="AA234" i="57"/>
  <c r="L154" i="57"/>
  <c r="Z155" i="57"/>
  <c r="Y155" i="57"/>
  <c r="L112" i="57"/>
  <c r="X113" i="57"/>
  <c r="Z113" i="57"/>
  <c r="Y113" i="57"/>
  <c r="L136" i="57"/>
  <c r="Z137" i="57"/>
  <c r="X137" i="57"/>
  <c r="L140" i="57"/>
  <c r="Z140" i="57" s="1"/>
  <c r="Y137" i="57"/>
  <c r="Q233" i="57"/>
  <c r="L245" i="57"/>
  <c r="X246" i="57"/>
  <c r="Z246" i="57"/>
  <c r="Y246" i="57"/>
  <c r="X38" i="57"/>
  <c r="Z38" i="57"/>
  <c r="L37" i="57"/>
  <c r="Y148" i="57"/>
  <c r="AA148" i="57"/>
  <c r="U148" i="57"/>
  <c r="U111" i="57" s="1"/>
  <c r="U110" i="57" s="1"/>
  <c r="U109" i="57" s="1"/>
  <c r="AA170" i="57"/>
  <c r="X10" i="57"/>
  <c r="Z10" i="57"/>
  <c r="L9" i="57"/>
  <c r="Y10" i="57"/>
  <c r="AB178" i="57"/>
  <c r="Z178" i="57"/>
  <c r="Q244" i="57"/>
  <c r="Y257" i="57"/>
  <c r="AA86" i="57"/>
  <c r="T82" i="57"/>
  <c r="AB86" i="57"/>
  <c r="AB140" i="57"/>
  <c r="Y206" i="57"/>
  <c r="W206" i="57"/>
  <c r="W111" i="57" s="1"/>
  <c r="W110" i="57" s="1"/>
  <c r="W109" i="57" s="1"/>
  <c r="W265" i="57" s="1"/>
  <c r="AA206" i="57"/>
  <c r="AA43" i="57"/>
  <c r="AB234" i="57"/>
  <c r="V233" i="57"/>
  <c r="L166" i="57"/>
  <c r="Y167" i="57"/>
  <c r="X167" i="57"/>
  <c r="Z167" i="57"/>
  <c r="AB216" i="57"/>
  <c r="AA216" i="57"/>
  <c r="T215" i="57"/>
  <c r="L234" i="57"/>
  <c r="Y178" i="57"/>
  <c r="AA178" i="57"/>
  <c r="X91" i="57"/>
  <c r="Z91" i="57"/>
  <c r="Q110" i="57"/>
  <c r="L132" i="57"/>
  <c r="Y133" i="57"/>
  <c r="X133" i="57"/>
  <c r="AB244" i="57"/>
  <c r="V243" i="57"/>
  <c r="K216" i="57"/>
  <c r="G215" i="57"/>
  <c r="T243" i="57"/>
  <c r="Y141" i="57"/>
  <c r="L158" i="57"/>
  <c r="Y159" i="57"/>
  <c r="Y128" i="57"/>
  <c r="AA128" i="57"/>
  <c r="R43" i="57"/>
  <c r="R36" i="57" s="1"/>
  <c r="R7" i="57" s="1"/>
  <c r="AA174" i="57"/>
  <c r="Y174" i="57"/>
  <c r="L124" i="57"/>
  <c r="Z125" i="57"/>
  <c r="X141" i="57"/>
  <c r="R82" i="57"/>
  <c r="X155" i="57"/>
  <c r="K228" i="57"/>
  <c r="H221" i="57"/>
  <c r="H220" i="57" s="1"/>
  <c r="AA9" i="57"/>
  <c r="T8" i="57"/>
  <c r="Y9" i="57"/>
  <c r="AA99" i="57"/>
  <c r="L170" i="57"/>
  <c r="Y170" i="57" s="1"/>
  <c r="X171" i="57"/>
  <c r="U265" i="57"/>
  <c r="X124" i="57"/>
  <c r="Z133" i="57"/>
  <c r="Z141" i="57"/>
  <c r="AA182" i="57"/>
  <c r="Y182" i="57"/>
  <c r="Z207" i="57"/>
  <c r="X207" i="57"/>
  <c r="AB170" i="57"/>
  <c r="Z170" i="57"/>
  <c r="X103" i="57"/>
  <c r="Z103" i="57"/>
  <c r="Y171" i="57"/>
  <c r="Z235" i="57"/>
  <c r="L86" i="57"/>
  <c r="Y86" i="57" s="1"/>
  <c r="X87" i="57"/>
  <c r="Z87" i="57"/>
  <c r="AB9" i="57"/>
  <c r="AA154" i="57"/>
  <c r="Q221" i="57"/>
  <c r="Y91" i="57"/>
  <c r="AB206" i="57"/>
  <c r="L216" i="57"/>
  <c r="Z217" i="57"/>
  <c r="X217" i="57"/>
  <c r="P44" i="57"/>
  <c r="P43" i="57" s="1"/>
  <c r="P36" i="57" s="1"/>
  <c r="P7" i="57" s="1"/>
  <c r="AB8" i="57"/>
  <c r="V7" i="57"/>
  <c r="H111" i="57"/>
  <c r="H110" i="57" s="1"/>
  <c r="H109" i="57" s="1"/>
  <c r="H265" i="57" s="1"/>
  <c r="K128" i="57"/>
  <c r="Q8" i="57"/>
  <c r="X9" i="57"/>
  <c r="X194" i="57"/>
  <c r="K233" i="57"/>
  <c r="G232" i="57"/>
  <c r="K232" i="57" s="1"/>
  <c r="AA140" i="57"/>
  <c r="Y140" i="57"/>
  <c r="L239" i="57"/>
  <c r="Z240" i="57"/>
  <c r="L190" i="57"/>
  <c r="X190" i="57" s="1"/>
  <c r="Y191" i="57"/>
  <c r="X235" i="57"/>
  <c r="X96" i="57"/>
  <c r="Z96" i="57"/>
  <c r="L99" i="57"/>
  <c r="X140" i="57"/>
  <c r="L116" i="57"/>
  <c r="Y117" i="57"/>
  <c r="X117" i="57"/>
  <c r="G111" i="57"/>
  <c r="Z117" i="57"/>
  <c r="L256" i="57"/>
  <c r="X256" i="57" s="1"/>
  <c r="Z257" i="57"/>
  <c r="AA239" i="57"/>
  <c r="Z250" i="57"/>
  <c r="Y250" i="57"/>
  <c r="X250" i="57"/>
  <c r="X75" i="57"/>
  <c r="Z75" i="57"/>
  <c r="Y75" i="57"/>
  <c r="V111" i="57"/>
  <c r="X163" i="57"/>
  <c r="L162" i="57"/>
  <c r="Z162" i="57" s="1"/>
  <c r="Y96" i="57"/>
  <c r="X240" i="57"/>
  <c r="G221" i="57"/>
  <c r="K222" i="57"/>
  <c r="T111" i="57"/>
  <c r="L228" i="57"/>
  <c r="Z229" i="57"/>
  <c r="Y229" i="57"/>
  <c r="X229" i="57"/>
  <c r="Y38" i="57"/>
  <c r="AB36" i="57"/>
  <c r="Y136" i="57"/>
  <c r="AB136" i="57"/>
  <c r="AA136" i="57"/>
  <c r="AB148" i="57"/>
  <c r="L222" i="57"/>
  <c r="X222" i="57" s="1"/>
  <c r="Z223" i="57"/>
  <c r="Y223" i="57"/>
  <c r="AA221" i="57"/>
  <c r="T220" i="57"/>
  <c r="AB221" i="57"/>
  <c r="K249" i="57"/>
  <c r="L249" i="57" s="1"/>
  <c r="G244" i="57"/>
  <c r="L43" i="57"/>
  <c r="X44" i="57"/>
  <c r="Z44" i="57"/>
  <c r="L186" i="57"/>
  <c r="Z187" i="57"/>
  <c r="X187" i="57"/>
  <c r="X239" i="57"/>
  <c r="AA186" i="57"/>
  <c r="Z121" i="57"/>
  <c r="L120" i="57"/>
  <c r="X121" i="57"/>
  <c r="Y121" i="57"/>
  <c r="AB174" i="57"/>
  <c r="Z174" i="57"/>
  <c r="Z132" i="57"/>
  <c r="AB132" i="57"/>
  <c r="Y162" i="57"/>
  <c r="AA162" i="57"/>
  <c r="Z194" i="57"/>
  <c r="X149" i="57"/>
  <c r="Z149" i="57"/>
  <c r="K36" i="57"/>
  <c r="X158" i="57"/>
  <c r="AA158" i="57"/>
  <c r="AA124" i="57"/>
  <c r="Y124" i="57"/>
  <c r="X182" i="57"/>
  <c r="Z182" i="57"/>
  <c r="K57" i="57"/>
  <c r="Y256" i="57"/>
  <c r="AA256" i="57"/>
  <c r="L22" i="55"/>
  <c r="J21" i="55"/>
  <c r="L10" i="55"/>
  <c r="J9" i="55"/>
  <c r="L27" i="55"/>
  <c r="H42" i="55"/>
  <c r="M43" i="55"/>
  <c r="H36" i="55"/>
  <c r="F35" i="55"/>
  <c r="N36" i="55"/>
  <c r="H59" i="55"/>
  <c r="N59" i="55"/>
  <c r="O54" i="55"/>
  <c r="K53" i="55"/>
  <c r="N54" i="55"/>
  <c r="M31" i="55"/>
  <c r="L31" i="55"/>
  <c r="M48" i="55"/>
  <c r="L48" i="55"/>
  <c r="J42" i="55"/>
  <c r="M37" i="55"/>
  <c r="L37" i="55"/>
  <c r="J36" i="55"/>
  <c r="O37" i="55"/>
  <c r="O11" i="55"/>
  <c r="K10" i="55"/>
  <c r="N11" i="55"/>
  <c r="N58" i="55"/>
  <c r="N16" i="55"/>
  <c r="O16" i="55"/>
  <c r="L16" i="55"/>
  <c r="N42" i="55"/>
  <c r="H11" i="55"/>
  <c r="F10" i="55"/>
  <c r="M54" i="55"/>
  <c r="L54" i="55"/>
  <c r="J53" i="55"/>
  <c r="M68" i="55"/>
  <c r="L68" i="55"/>
  <c r="O68" i="55"/>
  <c r="O22" i="55"/>
  <c r="K21" i="55"/>
  <c r="O31" i="55"/>
  <c r="M60" i="55"/>
  <c r="L60" i="55"/>
  <c r="J59" i="55"/>
  <c r="O60" i="55"/>
  <c r="N41" i="55"/>
  <c r="M12" i="55"/>
  <c r="H27" i="55"/>
  <c r="F22" i="55"/>
  <c r="H53" i="55"/>
  <c r="F52" i="55"/>
  <c r="H52" i="55" s="1"/>
  <c r="H45" i="63" l="1"/>
  <c r="F44" i="63"/>
  <c r="K46" i="63"/>
  <c r="K66" i="63"/>
  <c r="H9" i="63"/>
  <c r="F97" i="63"/>
  <c r="K85" i="63"/>
  <c r="K65" i="63"/>
  <c r="G83" i="63"/>
  <c r="H84" i="63"/>
  <c r="J97" i="63"/>
  <c r="K9" i="63"/>
  <c r="AA246" i="62"/>
  <c r="T245" i="62"/>
  <c r="Z156" i="62"/>
  <c r="X156" i="62"/>
  <c r="Z164" i="62"/>
  <c r="Y164" i="62"/>
  <c r="X164" i="62"/>
  <c r="X113" i="62"/>
  <c r="Q112" i="62"/>
  <c r="AA234" i="62"/>
  <c r="Y126" i="62"/>
  <c r="K246" i="62"/>
  <c r="G245" i="62"/>
  <c r="K245" i="62" s="1"/>
  <c r="X142" i="62"/>
  <c r="Z138" i="62"/>
  <c r="X138" i="62"/>
  <c r="AB246" i="62"/>
  <c r="Y9" i="62"/>
  <c r="X200" i="62"/>
  <c r="Z200" i="62"/>
  <c r="Y196" i="62"/>
  <c r="Z196" i="62"/>
  <c r="X160" i="62"/>
  <c r="I37" i="62"/>
  <c r="K44" i="62"/>
  <c r="AA113" i="62"/>
  <c r="T112" i="62"/>
  <c r="K235" i="62"/>
  <c r="G234" i="62"/>
  <c r="K234" i="62" s="1"/>
  <c r="X58" i="62"/>
  <c r="Y58" i="62"/>
  <c r="Z58" i="62"/>
  <c r="T7" i="62"/>
  <c r="AA8" i="62"/>
  <c r="Z160" i="62"/>
  <c r="H222" i="62"/>
  <c r="K223" i="62"/>
  <c r="Y176" i="62"/>
  <c r="K113" i="62"/>
  <c r="G112" i="62"/>
  <c r="X196" i="62"/>
  <c r="AB245" i="62"/>
  <c r="Q216" i="62"/>
  <c r="L84" i="62"/>
  <c r="Z84" i="62" s="1"/>
  <c r="Y88" i="62"/>
  <c r="X88" i="62"/>
  <c r="X176" i="62"/>
  <c r="L44" i="62"/>
  <c r="Y130" i="62"/>
  <c r="X130" i="62"/>
  <c r="L217" i="62"/>
  <c r="X217" i="62" s="1"/>
  <c r="Z218" i="62"/>
  <c r="X204" i="62"/>
  <c r="Y204" i="62"/>
  <c r="Y142" i="62"/>
  <c r="X126" i="62"/>
  <c r="AB234" i="62"/>
  <c r="Z241" i="62"/>
  <c r="Y241" i="62"/>
  <c r="X241" i="62"/>
  <c r="Y168" i="62"/>
  <c r="L8" i="62"/>
  <c r="R267" i="62"/>
  <c r="X101" i="62"/>
  <c r="Y101" i="62"/>
  <c r="Z168" i="62"/>
  <c r="Z122" i="62"/>
  <c r="X122" i="62"/>
  <c r="Y122" i="62"/>
  <c r="AB84" i="62"/>
  <c r="Y156" i="62"/>
  <c r="K101" i="62"/>
  <c r="T222" i="62"/>
  <c r="AA223" i="62"/>
  <c r="Z184" i="62"/>
  <c r="Y184" i="62"/>
  <c r="Y146" i="62"/>
  <c r="X146" i="62"/>
  <c r="Z146" i="62"/>
  <c r="AB113" i="62"/>
  <c r="V112" i="62"/>
  <c r="Z192" i="62"/>
  <c r="Y192" i="62"/>
  <c r="L223" i="62"/>
  <c r="X224" i="62"/>
  <c r="Y224" i="62"/>
  <c r="Z224" i="62"/>
  <c r="AB216" i="62"/>
  <c r="L235" i="62"/>
  <c r="Y236" i="62"/>
  <c r="Z236" i="62"/>
  <c r="X236" i="62"/>
  <c r="V222" i="62"/>
  <c r="AB223" i="62"/>
  <c r="Y134" i="62"/>
  <c r="X134" i="62"/>
  <c r="Z134" i="62"/>
  <c r="AA217" i="62"/>
  <c r="T216" i="62"/>
  <c r="Y217" i="62"/>
  <c r="AA37" i="62"/>
  <c r="Y200" i="62"/>
  <c r="Y114" i="62"/>
  <c r="L113" i="62"/>
  <c r="X114" i="62"/>
  <c r="Z114" i="62"/>
  <c r="Q7" i="62"/>
  <c r="Z204" i="62"/>
  <c r="L246" i="62"/>
  <c r="X247" i="62"/>
  <c r="Y247" i="62"/>
  <c r="Z247" i="62"/>
  <c r="V7" i="62"/>
  <c r="AB8" i="62"/>
  <c r="Z8" i="62"/>
  <c r="O41" i="60"/>
  <c r="N41" i="60"/>
  <c r="O22" i="60"/>
  <c r="N22" i="60"/>
  <c r="K21" i="60"/>
  <c r="L21" i="60"/>
  <c r="O53" i="60"/>
  <c r="N53" i="60"/>
  <c r="K52" i="60"/>
  <c r="L9" i="60"/>
  <c r="H10" i="60"/>
  <c r="F9" i="60"/>
  <c r="L22" i="60"/>
  <c r="H21" i="60"/>
  <c r="H53" i="60"/>
  <c r="F52" i="60"/>
  <c r="H52" i="60" s="1"/>
  <c r="M36" i="60"/>
  <c r="L36" i="60"/>
  <c r="J35" i="60"/>
  <c r="O36" i="60"/>
  <c r="M42" i="60"/>
  <c r="M11" i="60"/>
  <c r="N35" i="60"/>
  <c r="M41" i="60"/>
  <c r="L41" i="60"/>
  <c r="M59" i="60"/>
  <c r="L59" i="60"/>
  <c r="J58" i="60"/>
  <c r="O59" i="60"/>
  <c r="N9" i="60"/>
  <c r="O9" i="60"/>
  <c r="L53" i="60"/>
  <c r="J52" i="60"/>
  <c r="J20" i="60" s="1"/>
  <c r="H45" i="58"/>
  <c r="F44" i="58"/>
  <c r="K93" i="58"/>
  <c r="J97" i="58"/>
  <c r="K9" i="58"/>
  <c r="K65" i="58"/>
  <c r="K46" i="58"/>
  <c r="K66" i="58"/>
  <c r="X166" i="57"/>
  <c r="Y166" i="57"/>
  <c r="Z166" i="57"/>
  <c r="AA82" i="57"/>
  <c r="AB82" i="57"/>
  <c r="L244" i="57"/>
  <c r="Z245" i="57"/>
  <c r="Y245" i="57"/>
  <c r="X245" i="57"/>
  <c r="Z239" i="57"/>
  <c r="AA8" i="57"/>
  <c r="T7" i="57"/>
  <c r="Y158" i="57"/>
  <c r="K215" i="57"/>
  <c r="G214" i="57"/>
  <c r="K214" i="57" s="1"/>
  <c r="L233" i="57"/>
  <c r="V232" i="57"/>
  <c r="AB233" i="57"/>
  <c r="Z233" i="57"/>
  <c r="X234" i="57"/>
  <c r="X116" i="57"/>
  <c r="Y116" i="57"/>
  <c r="K111" i="57"/>
  <c r="G110" i="57"/>
  <c r="Z158" i="57"/>
  <c r="Q220" i="57"/>
  <c r="Z86" i="57"/>
  <c r="X86" i="57"/>
  <c r="L82" i="57"/>
  <c r="Z190" i="57"/>
  <c r="Z234" i="57"/>
  <c r="Q232" i="57"/>
  <c r="X233" i="57"/>
  <c r="Z136" i="57"/>
  <c r="X136" i="57"/>
  <c r="L111" i="57"/>
  <c r="Y112" i="57"/>
  <c r="Z112" i="57"/>
  <c r="X112" i="57"/>
  <c r="AA233" i="57"/>
  <c r="Y233" i="57"/>
  <c r="T232" i="57"/>
  <c r="K7" i="57"/>
  <c r="L7" i="57" s="1"/>
  <c r="Z228" i="57"/>
  <c r="X228" i="57"/>
  <c r="Y228" i="57"/>
  <c r="Z154" i="57"/>
  <c r="Y154" i="57"/>
  <c r="Z186" i="57"/>
  <c r="X186" i="57"/>
  <c r="X170" i="57"/>
  <c r="Z116" i="57"/>
  <c r="X154" i="57"/>
  <c r="X37" i="57"/>
  <c r="L36" i="57"/>
  <c r="Z37" i="57"/>
  <c r="Y234" i="57"/>
  <c r="Z120" i="57"/>
  <c r="X120" i="57"/>
  <c r="Y120" i="57"/>
  <c r="X43" i="57"/>
  <c r="Z43" i="57"/>
  <c r="AB220" i="57"/>
  <c r="Y111" i="57"/>
  <c r="T110" i="57"/>
  <c r="AA111" i="57"/>
  <c r="X162" i="57"/>
  <c r="X99" i="57"/>
  <c r="Z99" i="57"/>
  <c r="G243" i="57"/>
  <c r="K243" i="57" s="1"/>
  <c r="K244" i="57"/>
  <c r="Y239" i="57"/>
  <c r="Y190" i="57"/>
  <c r="Q7" i="57"/>
  <c r="X8" i="57"/>
  <c r="Y186" i="57"/>
  <c r="P249" i="57"/>
  <c r="P244" i="57" s="1"/>
  <c r="P243" i="57" s="1"/>
  <c r="P109" i="57" s="1"/>
  <c r="P265" i="57" s="1"/>
  <c r="R249" i="57"/>
  <c r="R244" i="57" s="1"/>
  <c r="R243" i="57" s="1"/>
  <c r="R109" i="57" s="1"/>
  <c r="R265" i="57" s="1"/>
  <c r="Z249" i="57"/>
  <c r="X249" i="57"/>
  <c r="Y249" i="57"/>
  <c r="K221" i="57"/>
  <c r="G220" i="57"/>
  <c r="K220" i="57" s="1"/>
  <c r="Z7" i="57"/>
  <c r="AB7" i="57"/>
  <c r="Y99" i="57"/>
  <c r="Z124" i="57"/>
  <c r="AA243" i="57"/>
  <c r="AB243" i="57"/>
  <c r="Y132" i="57"/>
  <c r="X132" i="57"/>
  <c r="AA215" i="57"/>
  <c r="Y215" i="57"/>
  <c r="T214" i="57"/>
  <c r="AB215" i="57"/>
  <c r="L8" i="57"/>
  <c r="Z9" i="57"/>
  <c r="Y37" i="57"/>
  <c r="Q243" i="57"/>
  <c r="L221" i="57"/>
  <c r="Z222" i="57"/>
  <c r="Y222" i="57"/>
  <c r="V110" i="57"/>
  <c r="AB111" i="57"/>
  <c r="Z111" i="57"/>
  <c r="Z256" i="57"/>
  <c r="L215" i="57"/>
  <c r="Z216" i="57"/>
  <c r="X216" i="57"/>
  <c r="AA244" i="57"/>
  <c r="Q109" i="57"/>
  <c r="Y216" i="57"/>
  <c r="Y43" i="57"/>
  <c r="AA36" i="57"/>
  <c r="Y36" i="57"/>
  <c r="F9" i="55"/>
  <c r="H10" i="55"/>
  <c r="L9" i="55"/>
  <c r="K20" i="55"/>
  <c r="O21" i="55"/>
  <c r="M53" i="55"/>
  <c r="J52" i="55"/>
  <c r="L53" i="55"/>
  <c r="M36" i="55"/>
  <c r="J35" i="55"/>
  <c r="L36" i="55"/>
  <c r="O36" i="55"/>
  <c r="F21" i="55"/>
  <c r="H22" i="55"/>
  <c r="M59" i="55"/>
  <c r="J58" i="55"/>
  <c r="L59" i="55"/>
  <c r="O59" i="55"/>
  <c r="N22" i="55"/>
  <c r="N10" i="55"/>
  <c r="O10" i="55"/>
  <c r="K9" i="55"/>
  <c r="J20" i="55"/>
  <c r="L21" i="55"/>
  <c r="H35" i="55"/>
  <c r="N35" i="55"/>
  <c r="M27" i="55"/>
  <c r="M11" i="55"/>
  <c r="J41" i="55"/>
  <c r="M42" i="55"/>
  <c r="L42" i="55"/>
  <c r="O42" i="55"/>
  <c r="O53" i="55"/>
  <c r="K52" i="55"/>
  <c r="N53" i="55"/>
  <c r="I84" i="63" l="1"/>
  <c r="K84" i="63"/>
  <c r="G44" i="63"/>
  <c r="G97" i="63" s="1"/>
  <c r="H83" i="63"/>
  <c r="H44" i="63"/>
  <c r="H97" i="63"/>
  <c r="I9" i="63"/>
  <c r="I45" i="63"/>
  <c r="K45" i="63"/>
  <c r="H111" i="62"/>
  <c r="H267" i="62" s="1"/>
  <c r="K222" i="62"/>
  <c r="AA112" i="62"/>
  <c r="T111" i="62"/>
  <c r="Y112" i="62"/>
  <c r="X112" i="62"/>
  <c r="Q111" i="62"/>
  <c r="L245" i="62"/>
  <c r="X246" i="62"/>
  <c r="Z246" i="62"/>
  <c r="V267" i="62"/>
  <c r="AB7" i="62"/>
  <c r="AA216" i="62"/>
  <c r="AA222" i="62"/>
  <c r="I7" i="62"/>
  <c r="K37" i="62"/>
  <c r="Y245" i="62"/>
  <c r="AA245" i="62"/>
  <c r="L222" i="62"/>
  <c r="X223" i="62"/>
  <c r="L112" i="62"/>
  <c r="Q267" i="62"/>
  <c r="AB222" i="62"/>
  <c r="L234" i="62"/>
  <c r="Z235" i="62"/>
  <c r="Y235" i="62"/>
  <c r="X235" i="62"/>
  <c r="Z113" i="62"/>
  <c r="Y223" i="62"/>
  <c r="L216" i="62"/>
  <c r="Y216" i="62" s="1"/>
  <c r="Z217" i="62"/>
  <c r="AA7" i="62"/>
  <c r="Y246" i="62"/>
  <c r="Y84" i="62"/>
  <c r="X84" i="62"/>
  <c r="G111" i="62"/>
  <c r="K112" i="62"/>
  <c r="L37" i="62"/>
  <c r="Y44" i="62"/>
  <c r="Z44" i="62"/>
  <c r="X44" i="62"/>
  <c r="Y8" i="62"/>
  <c r="X8" i="62"/>
  <c r="Z223" i="62"/>
  <c r="Z112" i="62"/>
  <c r="AB112" i="62"/>
  <c r="V111" i="62"/>
  <c r="Y113" i="62"/>
  <c r="J72" i="60"/>
  <c r="H9" i="60"/>
  <c r="M10" i="60"/>
  <c r="M58" i="60"/>
  <c r="L58" i="60"/>
  <c r="O58" i="60"/>
  <c r="L35" i="60"/>
  <c r="M35" i="60"/>
  <c r="O35" i="60"/>
  <c r="H20" i="60"/>
  <c r="F20" i="60"/>
  <c r="M53" i="60"/>
  <c r="O52" i="60"/>
  <c r="N52" i="60"/>
  <c r="M21" i="60"/>
  <c r="M52" i="60"/>
  <c r="L52" i="60"/>
  <c r="F72" i="60"/>
  <c r="N21" i="60"/>
  <c r="K20" i="60"/>
  <c r="O21" i="60"/>
  <c r="H44" i="58"/>
  <c r="F97" i="58"/>
  <c r="K45" i="58"/>
  <c r="AA7" i="57"/>
  <c r="Y7" i="57"/>
  <c r="L220" i="57"/>
  <c r="Z221" i="57"/>
  <c r="Y221" i="57"/>
  <c r="X82" i="57"/>
  <c r="Z82" i="57"/>
  <c r="L243" i="57"/>
  <c r="Z244" i="57"/>
  <c r="Y244" i="57"/>
  <c r="Q265" i="57"/>
  <c r="X7" i="57"/>
  <c r="K110" i="57"/>
  <c r="G109" i="57"/>
  <c r="L110" i="57"/>
  <c r="X111" i="57"/>
  <c r="AB232" i="57"/>
  <c r="T109" i="57"/>
  <c r="AA110" i="57"/>
  <c r="Y110" i="57"/>
  <c r="Z8" i="57"/>
  <c r="X36" i="57"/>
  <c r="Z36" i="57"/>
  <c r="X243" i="57"/>
  <c r="AA232" i="57"/>
  <c r="Z215" i="57"/>
  <c r="L214" i="57"/>
  <c r="X215" i="57"/>
  <c r="V109" i="57"/>
  <c r="AB110" i="57"/>
  <c r="Z110" i="57"/>
  <c r="X244" i="57"/>
  <c r="AA214" i="57"/>
  <c r="AB214" i="57"/>
  <c r="AA220" i="57"/>
  <c r="X221" i="57"/>
  <c r="L232" i="57"/>
  <c r="X232" i="57" s="1"/>
  <c r="Y8" i="57"/>
  <c r="Y82" i="57"/>
  <c r="H21" i="55"/>
  <c r="F20" i="55"/>
  <c r="L41" i="55"/>
  <c r="M41" i="55"/>
  <c r="O41" i="55"/>
  <c r="L35" i="55"/>
  <c r="M35" i="55"/>
  <c r="O35" i="55"/>
  <c r="O20" i="55"/>
  <c r="N20" i="55"/>
  <c r="H9" i="55"/>
  <c r="M10" i="55"/>
  <c r="L20" i="55"/>
  <c r="J72" i="55"/>
  <c r="L58" i="55"/>
  <c r="M58" i="55"/>
  <c r="O58" i="55"/>
  <c r="O52" i="55"/>
  <c r="N52" i="55"/>
  <c r="N21" i="55"/>
  <c r="F72" i="55"/>
  <c r="M52" i="55"/>
  <c r="L52" i="55"/>
  <c r="N9" i="55"/>
  <c r="O9" i="55"/>
  <c r="K72" i="55"/>
  <c r="M22" i="55"/>
  <c r="I44" i="63" l="1"/>
  <c r="K44" i="63"/>
  <c r="I88" i="63"/>
  <c r="I70" i="63"/>
  <c r="I97" i="63"/>
  <c r="I82" i="63"/>
  <c r="I64" i="63"/>
  <c r="I92" i="63"/>
  <c r="I43" i="63"/>
  <c r="I22" i="63"/>
  <c r="I32" i="63"/>
  <c r="I96" i="63"/>
  <c r="I17" i="63"/>
  <c r="I57" i="63"/>
  <c r="I33" i="63"/>
  <c r="I75" i="63"/>
  <c r="I29" i="63"/>
  <c r="I41" i="63"/>
  <c r="I39" i="63"/>
  <c r="I76" i="63"/>
  <c r="I13" i="63"/>
  <c r="I90" i="63"/>
  <c r="I89" i="63"/>
  <c r="I63" i="63"/>
  <c r="I28" i="63"/>
  <c r="I72" i="63"/>
  <c r="I35" i="63"/>
  <c r="I23" i="63"/>
  <c r="I15" i="63"/>
  <c r="I49" i="63"/>
  <c r="I95" i="63"/>
  <c r="I42" i="63"/>
  <c r="I34" i="63"/>
  <c r="I81" i="63"/>
  <c r="I30" i="63"/>
  <c r="I40" i="63"/>
  <c r="I21" i="63"/>
  <c r="I38" i="63"/>
  <c r="I91" i="63"/>
  <c r="I16" i="63"/>
  <c r="I31" i="63"/>
  <c r="I50" i="63"/>
  <c r="I58" i="63"/>
  <c r="I27" i="63"/>
  <c r="I14" i="63"/>
  <c r="I54" i="63"/>
  <c r="I24" i="63"/>
  <c r="I94" i="63"/>
  <c r="I62" i="63"/>
  <c r="I19" i="63"/>
  <c r="I69" i="63"/>
  <c r="I80" i="63"/>
  <c r="I71" i="63"/>
  <c r="I53" i="63"/>
  <c r="I78" i="63"/>
  <c r="I26" i="63"/>
  <c r="I79" i="63"/>
  <c r="I74" i="63"/>
  <c r="I48" i="63"/>
  <c r="I37" i="63"/>
  <c r="I55" i="63"/>
  <c r="I73" i="63"/>
  <c r="I61" i="63"/>
  <c r="I52" i="63"/>
  <c r="I93" i="63"/>
  <c r="I36" i="63"/>
  <c r="I68" i="63"/>
  <c r="I77" i="63"/>
  <c r="I87" i="63"/>
  <c r="I20" i="63"/>
  <c r="I12" i="63"/>
  <c r="I56" i="63"/>
  <c r="I51" i="63"/>
  <c r="I47" i="63"/>
  <c r="I10" i="63"/>
  <c r="I18" i="63"/>
  <c r="I60" i="63"/>
  <c r="I11" i="63"/>
  <c r="I25" i="63"/>
  <c r="I86" i="63"/>
  <c r="I59" i="63"/>
  <c r="I67" i="63"/>
  <c r="I66" i="63"/>
  <c r="I46" i="63"/>
  <c r="I85" i="63"/>
  <c r="I65" i="63"/>
  <c r="I83" i="63"/>
  <c r="K83" i="63"/>
  <c r="K97" i="63"/>
  <c r="AB267" i="62"/>
  <c r="AB111" i="62"/>
  <c r="Y234" i="62"/>
  <c r="Z234" i="62"/>
  <c r="X234" i="62"/>
  <c r="Z37" i="62"/>
  <c r="Y37" i="62"/>
  <c r="X37" i="62"/>
  <c r="X222" i="62"/>
  <c r="Y222" i="62"/>
  <c r="K111" i="62"/>
  <c r="G267" i="62"/>
  <c r="Z222" i="62"/>
  <c r="L111" i="62"/>
  <c r="Z245" i="62"/>
  <c r="X245" i="62"/>
  <c r="Z216" i="62"/>
  <c r="X216" i="62"/>
  <c r="Y111" i="62"/>
  <c r="AA111" i="62"/>
  <c r="T267" i="62"/>
  <c r="I267" i="62"/>
  <c r="K7" i="62"/>
  <c r="L7" i="62" s="1"/>
  <c r="X111" i="62"/>
  <c r="H72" i="60"/>
  <c r="I9" i="60" s="1"/>
  <c r="M9" i="60"/>
  <c r="I20" i="60"/>
  <c r="M72" i="60"/>
  <c r="L72" i="60"/>
  <c r="O20" i="60"/>
  <c r="N20" i="60"/>
  <c r="K72" i="60"/>
  <c r="M20" i="60"/>
  <c r="L20" i="60"/>
  <c r="K44" i="58"/>
  <c r="H97" i="58"/>
  <c r="Z214" i="57"/>
  <c r="X214" i="57"/>
  <c r="Z220" i="57"/>
  <c r="Y220" i="57"/>
  <c r="Y232" i="57"/>
  <c r="AA109" i="57"/>
  <c r="K109" i="57"/>
  <c r="G265" i="57"/>
  <c r="K265" i="57" s="1"/>
  <c r="T265" i="57"/>
  <c r="L109" i="57"/>
  <c r="X110" i="57"/>
  <c r="AB109" i="57"/>
  <c r="Z109" i="57"/>
  <c r="V265" i="57"/>
  <c r="Z232" i="57"/>
  <c r="Y214" i="57"/>
  <c r="Y243" i="57"/>
  <c r="Z243" i="57"/>
  <c r="X220" i="57"/>
  <c r="O72" i="55"/>
  <c r="N72" i="55"/>
  <c r="M9" i="55"/>
  <c r="L72" i="55"/>
  <c r="H20" i="55"/>
  <c r="M21" i="55"/>
  <c r="K267" i="62" l="1"/>
  <c r="Z111" i="62"/>
  <c r="AA267" i="62"/>
  <c r="L267" i="62"/>
  <c r="Z7" i="62"/>
  <c r="Y7" i="62"/>
  <c r="X7" i="62"/>
  <c r="O72" i="60"/>
  <c r="N72" i="60"/>
  <c r="I72" i="60"/>
  <c r="I51" i="60"/>
  <c r="I47" i="60"/>
  <c r="I66" i="60"/>
  <c r="I30" i="60"/>
  <c r="I19" i="60"/>
  <c r="I15" i="60"/>
  <c r="I14" i="60"/>
  <c r="I62" i="60"/>
  <c r="I29" i="60"/>
  <c r="I25" i="60"/>
  <c r="I45" i="60"/>
  <c r="I39" i="60"/>
  <c r="I26" i="60"/>
  <c r="I63" i="60"/>
  <c r="I38" i="60"/>
  <c r="I57" i="60"/>
  <c r="I40" i="60"/>
  <c r="I46" i="60"/>
  <c r="I34" i="60"/>
  <c r="I69" i="60"/>
  <c r="I70" i="60"/>
  <c r="I28" i="60"/>
  <c r="I71" i="60"/>
  <c r="I50" i="60"/>
  <c r="I67" i="60"/>
  <c r="I27" i="60"/>
  <c r="I18" i="60"/>
  <c r="I61" i="60"/>
  <c r="I68" i="60"/>
  <c r="I65" i="60"/>
  <c r="I33" i="60"/>
  <c r="I44" i="60"/>
  <c r="I24" i="60"/>
  <c r="I64" i="60"/>
  <c r="I56" i="60"/>
  <c r="I13" i="60"/>
  <c r="I49" i="60"/>
  <c r="I58" i="60"/>
  <c r="I23" i="60"/>
  <c r="I32" i="60"/>
  <c r="I55" i="60"/>
  <c r="I43" i="60"/>
  <c r="I60" i="60"/>
  <c r="I37" i="60"/>
  <c r="I31" i="60"/>
  <c r="I59" i="60"/>
  <c r="I17" i="60"/>
  <c r="I48" i="60"/>
  <c r="I41" i="60"/>
  <c r="I16" i="60"/>
  <c r="I12" i="60"/>
  <c r="I42" i="60"/>
  <c r="I54" i="60"/>
  <c r="I35" i="60"/>
  <c r="I11" i="60"/>
  <c r="I36" i="60"/>
  <c r="I22" i="60"/>
  <c r="I53" i="60"/>
  <c r="I21" i="60"/>
  <c r="I10" i="60"/>
  <c r="I52" i="60"/>
  <c r="I97" i="58"/>
  <c r="I15" i="58"/>
  <c r="I62" i="58"/>
  <c r="I85" i="58"/>
  <c r="I69" i="58"/>
  <c r="I43" i="58"/>
  <c r="I80" i="58"/>
  <c r="I48" i="58"/>
  <c r="I33" i="58"/>
  <c r="I76" i="58"/>
  <c r="I34" i="58"/>
  <c r="I40" i="58"/>
  <c r="I57" i="58"/>
  <c r="I12" i="58"/>
  <c r="I20" i="58"/>
  <c r="I73" i="58"/>
  <c r="I59" i="58"/>
  <c r="I17" i="58"/>
  <c r="I81" i="58"/>
  <c r="I42" i="58"/>
  <c r="I23" i="58"/>
  <c r="I10" i="58"/>
  <c r="I61" i="58"/>
  <c r="I24" i="58"/>
  <c r="I55" i="58"/>
  <c r="I31" i="58"/>
  <c r="I21" i="58"/>
  <c r="I63" i="58"/>
  <c r="I54" i="58"/>
  <c r="I64" i="58"/>
  <c r="I92" i="58"/>
  <c r="I27" i="58"/>
  <c r="I56" i="58"/>
  <c r="I87" i="58"/>
  <c r="I35" i="58"/>
  <c r="I88" i="58"/>
  <c r="I82" i="58"/>
  <c r="I90" i="58"/>
  <c r="I14" i="58"/>
  <c r="I96" i="58"/>
  <c r="I74" i="58"/>
  <c r="I22" i="58"/>
  <c r="I28" i="58"/>
  <c r="I50" i="58"/>
  <c r="I58" i="58"/>
  <c r="I29" i="58"/>
  <c r="I32" i="58"/>
  <c r="I77" i="58"/>
  <c r="I70" i="58"/>
  <c r="I49" i="58"/>
  <c r="I16" i="58"/>
  <c r="I39" i="58"/>
  <c r="I72" i="58"/>
  <c r="I13" i="58"/>
  <c r="I86" i="58"/>
  <c r="I25" i="58"/>
  <c r="I47" i="58"/>
  <c r="I75" i="58"/>
  <c r="I60" i="58"/>
  <c r="I30" i="58"/>
  <c r="I37" i="58"/>
  <c r="I19" i="58"/>
  <c r="I91" i="58"/>
  <c r="I78" i="58"/>
  <c r="I36" i="58"/>
  <c r="I68" i="58"/>
  <c r="I53" i="58"/>
  <c r="I26" i="58"/>
  <c r="I89" i="58"/>
  <c r="I84" i="58"/>
  <c r="I79" i="58"/>
  <c r="I18" i="58"/>
  <c r="I95" i="58"/>
  <c r="I52" i="58"/>
  <c r="I83" i="58"/>
  <c r="I71" i="58"/>
  <c r="I38" i="58"/>
  <c r="I11" i="58"/>
  <c r="I41" i="58"/>
  <c r="I51" i="58"/>
  <c r="I67" i="58"/>
  <c r="I94" i="58"/>
  <c r="I65" i="58"/>
  <c r="I9" i="58"/>
  <c r="I93" i="58"/>
  <c r="I46" i="58"/>
  <c r="I66" i="58"/>
  <c r="K97" i="58"/>
  <c r="I45" i="58"/>
  <c r="I44" i="58"/>
  <c r="AA265" i="57"/>
  <c r="L265" i="57"/>
  <c r="X109" i="57"/>
  <c r="Y109" i="57"/>
  <c r="AB265" i="57"/>
  <c r="M20" i="55"/>
  <c r="H72" i="55"/>
  <c r="M261" i="62" l="1"/>
  <c r="M267" i="62"/>
  <c r="M266" i="62"/>
  <c r="M262" i="62"/>
  <c r="M260" i="62"/>
  <c r="M264" i="62"/>
  <c r="M263" i="62"/>
  <c r="M229" i="62"/>
  <c r="M211" i="62"/>
  <c r="N211" i="62" s="1"/>
  <c r="N210" i="62" s="1"/>
  <c r="M175" i="62"/>
  <c r="M31" i="62"/>
  <c r="M30" i="62"/>
  <c r="M239" i="62"/>
  <c r="M42" i="62"/>
  <c r="M34" i="62"/>
  <c r="M215" i="62"/>
  <c r="N215" i="62" s="1"/>
  <c r="N214" i="62" s="1"/>
  <c r="M191" i="62"/>
  <c r="M86" i="62"/>
  <c r="M182" i="62"/>
  <c r="M40" i="62"/>
  <c r="M57" i="62"/>
  <c r="M43" i="62"/>
  <c r="M97" i="62"/>
  <c r="M51" i="62"/>
  <c r="M27" i="62"/>
  <c r="M60" i="62"/>
  <c r="M22" i="62"/>
  <c r="M129" i="62"/>
  <c r="M227" i="62"/>
  <c r="M16" i="62"/>
  <c r="M32" i="62"/>
  <c r="M155" i="62"/>
  <c r="M76" i="62"/>
  <c r="M13" i="62"/>
  <c r="M74" i="62"/>
  <c r="M163" i="62"/>
  <c r="M81" i="62"/>
  <c r="M121" i="62"/>
  <c r="M100" i="62"/>
  <c r="M104" i="62"/>
  <c r="M159" i="62"/>
  <c r="M232" i="62"/>
  <c r="M233" i="62"/>
  <c r="M254" i="62"/>
  <c r="M183" i="62"/>
  <c r="M228" i="62"/>
  <c r="M179" i="62"/>
  <c r="M53" i="62"/>
  <c r="M68" i="62"/>
  <c r="M87" i="62"/>
  <c r="M64" i="62"/>
  <c r="M21" i="62"/>
  <c r="M82" i="62"/>
  <c r="M153" i="62"/>
  <c r="M171" i="62"/>
  <c r="M240" i="62"/>
  <c r="M23" i="62"/>
  <c r="M103" i="62"/>
  <c r="M133" i="62"/>
  <c r="M17" i="62"/>
  <c r="M54" i="62"/>
  <c r="M73" i="62"/>
  <c r="M24" i="62"/>
  <c r="M120" i="62"/>
  <c r="M125" i="62"/>
  <c r="M39" i="62"/>
  <c r="M12" i="62"/>
  <c r="M199" i="62"/>
  <c r="M33" i="62"/>
  <c r="M48" i="62"/>
  <c r="M75" i="62"/>
  <c r="M26" i="62"/>
  <c r="M174" i="62"/>
  <c r="M181" i="62"/>
  <c r="M213" i="62"/>
  <c r="N213" i="62" s="1"/>
  <c r="N212" i="62" s="1"/>
  <c r="M265" i="62"/>
  <c r="M117" i="62"/>
  <c r="M91" i="62"/>
  <c r="M14" i="62"/>
  <c r="M83" i="62"/>
  <c r="M137" i="62"/>
  <c r="M257" i="62"/>
  <c r="M50" i="62"/>
  <c r="M38" i="62"/>
  <c r="M80" i="62"/>
  <c r="M25" i="62"/>
  <c r="M167" i="62"/>
  <c r="M18" i="62"/>
  <c r="M55" i="62"/>
  <c r="M72" i="62"/>
  <c r="M69" i="62"/>
  <c r="M141" i="62"/>
  <c r="M110" i="62"/>
  <c r="M61" i="62"/>
  <c r="M35" i="62"/>
  <c r="Z35" i="62" s="1"/>
  <c r="M63" i="62"/>
  <c r="M15" i="62"/>
  <c r="M203" i="62"/>
  <c r="M96" i="62"/>
  <c r="M52" i="62"/>
  <c r="M250" i="62"/>
  <c r="M145" i="62"/>
  <c r="M190" i="62"/>
  <c r="M19" i="62"/>
  <c r="M244" i="62"/>
  <c r="M62" i="62"/>
  <c r="M92" i="62"/>
  <c r="M65" i="62"/>
  <c r="M95" i="62"/>
  <c r="M195" i="62"/>
  <c r="M154" i="62"/>
  <c r="M207" i="62"/>
  <c r="M47" i="62"/>
  <c r="M78" i="62"/>
  <c r="M79" i="62"/>
  <c r="M149" i="62"/>
  <c r="M85" i="62"/>
  <c r="M36" i="62"/>
  <c r="Z36" i="62" s="1"/>
  <c r="M41" i="62"/>
  <c r="M221" i="62"/>
  <c r="M187" i="62"/>
  <c r="M226" i="62"/>
  <c r="M102" i="62"/>
  <c r="M256" i="62"/>
  <c r="M259" i="62"/>
  <c r="M231" i="62"/>
  <c r="M255" i="62"/>
  <c r="M189" i="62"/>
  <c r="M152" i="62"/>
  <c r="M49" i="62"/>
  <c r="M186" i="62"/>
  <c r="M166" i="62"/>
  <c r="M206" i="62"/>
  <c r="M198" i="62"/>
  <c r="M119" i="62"/>
  <c r="M77" i="62"/>
  <c r="M109" i="62"/>
  <c r="M108" i="62" s="1"/>
  <c r="M107" i="62" s="1"/>
  <c r="M106" i="62" s="1"/>
  <c r="M105" i="62" s="1"/>
  <c r="M194" i="62"/>
  <c r="M212" i="62"/>
  <c r="M136" i="62"/>
  <c r="M214" i="62"/>
  <c r="M67" i="62"/>
  <c r="M162" i="62"/>
  <c r="M202" i="62"/>
  <c r="M249" i="62"/>
  <c r="M59" i="62"/>
  <c r="M140" i="62"/>
  <c r="M11" i="62"/>
  <c r="M132" i="62"/>
  <c r="M158" i="62"/>
  <c r="M116" i="62"/>
  <c r="M90" i="62"/>
  <c r="M29" i="62"/>
  <c r="M128" i="62"/>
  <c r="M148" i="62"/>
  <c r="M238" i="62"/>
  <c r="M178" i="62"/>
  <c r="M180" i="62"/>
  <c r="M124" i="62"/>
  <c r="M56" i="62"/>
  <c r="M253" i="62"/>
  <c r="M71" i="62"/>
  <c r="M46" i="62"/>
  <c r="M94" i="62"/>
  <c r="M144" i="62"/>
  <c r="M243" i="62"/>
  <c r="M220" i="62"/>
  <c r="M173" i="62"/>
  <c r="M99" i="62"/>
  <c r="M20" i="62"/>
  <c r="M210" i="62"/>
  <c r="M170" i="62"/>
  <c r="M230" i="62"/>
  <c r="M219" i="62"/>
  <c r="M201" i="62"/>
  <c r="M131" i="62"/>
  <c r="M45" i="62"/>
  <c r="M165" i="62"/>
  <c r="M143" i="62"/>
  <c r="M151" i="62"/>
  <c r="M157" i="62"/>
  <c r="M150" i="62"/>
  <c r="M89" i="62"/>
  <c r="M209" i="62"/>
  <c r="M161" i="62"/>
  <c r="M93" i="62"/>
  <c r="M242" i="62"/>
  <c r="M139" i="62"/>
  <c r="M28" i="62"/>
  <c r="M258" i="62"/>
  <c r="M147" i="62"/>
  <c r="M188" i="62"/>
  <c r="M123" i="62"/>
  <c r="M135" i="62"/>
  <c r="M10" i="62"/>
  <c r="M169" i="62"/>
  <c r="M98" i="62"/>
  <c r="M118" i="62"/>
  <c r="M251" i="62"/>
  <c r="M237" i="62"/>
  <c r="M193" i="62"/>
  <c r="M252" i="62"/>
  <c r="M177" i="62"/>
  <c r="M197" i="62"/>
  <c r="M127" i="62"/>
  <c r="M172" i="62"/>
  <c r="M66" i="62"/>
  <c r="M225" i="62"/>
  <c r="M115" i="62"/>
  <c r="M208" i="62"/>
  <c r="M70" i="62"/>
  <c r="M185" i="62"/>
  <c r="M205" i="62"/>
  <c r="M248" i="62"/>
  <c r="M164" i="62"/>
  <c r="M138" i="62"/>
  <c r="M200" i="62"/>
  <c r="M160" i="62"/>
  <c r="M168" i="62"/>
  <c r="M224" i="62"/>
  <c r="M236" i="62"/>
  <c r="M156" i="62"/>
  <c r="M58" i="62"/>
  <c r="M134" i="62"/>
  <c r="M247" i="62"/>
  <c r="M130" i="62"/>
  <c r="M126" i="62"/>
  <c r="M122" i="62"/>
  <c r="M176" i="62"/>
  <c r="M114" i="62"/>
  <c r="M196" i="62"/>
  <c r="M184" i="62"/>
  <c r="M101" i="62"/>
  <c r="M218" i="62"/>
  <c r="M142" i="62"/>
  <c r="M241" i="62"/>
  <c r="M9" i="62"/>
  <c r="M146" i="62"/>
  <c r="M192" i="62"/>
  <c r="M88" i="62"/>
  <c r="M204" i="62"/>
  <c r="M223" i="62"/>
  <c r="M84" i="62"/>
  <c r="M235" i="62"/>
  <c r="M246" i="62"/>
  <c r="M113" i="62"/>
  <c r="M8" i="62"/>
  <c r="M217" i="62"/>
  <c r="M44" i="62"/>
  <c r="Z267" i="62"/>
  <c r="M112" i="62"/>
  <c r="M222" i="62"/>
  <c r="M216" i="62"/>
  <c r="M37" i="62"/>
  <c r="X267" i="62"/>
  <c r="M245" i="62"/>
  <c r="M234" i="62"/>
  <c r="M111" i="62"/>
  <c r="Y267" i="62"/>
  <c r="M7" i="62"/>
  <c r="M265" i="57"/>
  <c r="M209" i="57"/>
  <c r="N209" i="57" s="1"/>
  <c r="N208" i="57" s="1"/>
  <c r="M253" i="57"/>
  <c r="M238" i="57"/>
  <c r="M201" i="57"/>
  <c r="M200" i="57"/>
  <c r="M185" i="57"/>
  <c r="M29" i="57"/>
  <c r="M18" i="57"/>
  <c r="M12" i="57"/>
  <c r="M34" i="57"/>
  <c r="Z34" i="57" s="1"/>
  <c r="M33" i="57"/>
  <c r="M32" i="57"/>
  <c r="M31" i="57"/>
  <c r="M30" i="57"/>
  <c r="M131" i="57"/>
  <c r="M129" i="57"/>
  <c r="M93" i="57"/>
  <c r="M61" i="57"/>
  <c r="M19" i="57"/>
  <c r="M13" i="57"/>
  <c r="M21" i="57"/>
  <c r="M139" i="57"/>
  <c r="M40" i="57"/>
  <c r="M39" i="57"/>
  <c r="M108" i="57"/>
  <c r="M79" i="57"/>
  <c r="M77" i="57"/>
  <c r="M28" i="57"/>
  <c r="M66" i="57"/>
  <c r="M69" i="57"/>
  <c r="M27" i="57"/>
  <c r="M89" i="57"/>
  <c r="M62" i="57"/>
  <c r="M50" i="57"/>
  <c r="M14" i="57"/>
  <c r="M98" i="57"/>
  <c r="M46" i="57"/>
  <c r="M102" i="57"/>
  <c r="M107" i="57"/>
  <c r="M106" i="57" s="1"/>
  <c r="M105" i="57" s="1"/>
  <c r="M104" i="57" s="1"/>
  <c r="M103" i="57" s="1"/>
  <c r="M189" i="57"/>
  <c r="M58" i="57"/>
  <c r="M184" i="57"/>
  <c r="M81" i="57"/>
  <c r="M153" i="57"/>
  <c r="M152" i="57"/>
  <c r="M227" i="57"/>
  <c r="M180" i="57"/>
  <c r="M199" i="57"/>
  <c r="M248" i="57"/>
  <c r="M123" i="57"/>
  <c r="M115" i="57"/>
  <c r="M264" i="57"/>
  <c r="M24" i="57"/>
  <c r="M26" i="57"/>
  <c r="M15" i="57"/>
  <c r="M74" i="57"/>
  <c r="M119" i="57"/>
  <c r="M70" i="57"/>
  <c r="M48" i="57"/>
  <c r="M42" i="57"/>
  <c r="M84" i="57"/>
  <c r="M52" i="57"/>
  <c r="M65" i="57"/>
  <c r="M146" i="57"/>
  <c r="M130" i="57"/>
  <c r="M177" i="57"/>
  <c r="M196" i="57"/>
  <c r="M208" i="57"/>
  <c r="M225" i="57"/>
  <c r="M211" i="57"/>
  <c r="N211" i="57" s="1"/>
  <c r="N210" i="57" s="1"/>
  <c r="M219" i="57"/>
  <c r="M197" i="57"/>
  <c r="M263" i="57"/>
  <c r="M213" i="57"/>
  <c r="N213" i="57" s="1"/>
  <c r="N212" i="57" s="1"/>
  <c r="M193" i="57"/>
  <c r="M255" i="57"/>
  <c r="M22" i="57"/>
  <c r="M47" i="57"/>
  <c r="M73" i="57"/>
  <c r="M165" i="57"/>
  <c r="M176" i="57"/>
  <c r="M161" i="57"/>
  <c r="M259" i="57"/>
  <c r="M95" i="57"/>
  <c r="M16" i="57"/>
  <c r="M23" i="57"/>
  <c r="M51" i="57"/>
  <c r="M71" i="57"/>
  <c r="M90" i="57"/>
  <c r="M25" i="57"/>
  <c r="M56" i="57"/>
  <c r="M151" i="57"/>
  <c r="M237" i="57"/>
  <c r="M63" i="57"/>
  <c r="M145" i="57"/>
  <c r="M60" i="57"/>
  <c r="M169" i="57"/>
  <c r="M53" i="57"/>
  <c r="M85" i="57"/>
  <c r="M147" i="57"/>
  <c r="M212" i="57"/>
  <c r="M181" i="57"/>
  <c r="M203" i="57"/>
  <c r="M204" i="57"/>
  <c r="M260" i="57"/>
  <c r="M252" i="57"/>
  <c r="M128" i="57"/>
  <c r="M231" i="57"/>
  <c r="M64" i="57"/>
  <c r="M35" i="57"/>
  <c r="M127" i="57"/>
  <c r="M76" i="57"/>
  <c r="M72" i="57"/>
  <c r="M54" i="57"/>
  <c r="M17" i="57"/>
  <c r="M94" i="57"/>
  <c r="M78" i="57"/>
  <c r="M49" i="57"/>
  <c r="M67" i="57"/>
  <c r="M143" i="57"/>
  <c r="M59" i="57"/>
  <c r="M173" i="57"/>
  <c r="M135" i="57"/>
  <c r="M157" i="57"/>
  <c r="M205" i="57"/>
  <c r="M242" i="57"/>
  <c r="M148" i="57"/>
  <c r="M206" i="57"/>
  <c r="M198" i="57"/>
  <c r="M88" i="57"/>
  <c r="M262" i="57"/>
  <c r="M179" i="57"/>
  <c r="M164" i="57"/>
  <c r="M126" i="57"/>
  <c r="M236" i="57"/>
  <c r="M251" i="57"/>
  <c r="M258" i="57"/>
  <c r="M175" i="57"/>
  <c r="M83" i="57"/>
  <c r="M20" i="57"/>
  <c r="M97" i="57"/>
  <c r="M224" i="57"/>
  <c r="M195" i="57"/>
  <c r="M218" i="57"/>
  <c r="M230" i="57"/>
  <c r="M188" i="57"/>
  <c r="M45" i="57"/>
  <c r="M172" i="57"/>
  <c r="M168" i="57"/>
  <c r="M183" i="57"/>
  <c r="M150" i="57"/>
  <c r="M156" i="57"/>
  <c r="M226" i="57"/>
  <c r="M101" i="57"/>
  <c r="M241" i="57"/>
  <c r="M55" i="57"/>
  <c r="M41" i="57"/>
  <c r="M142" i="57"/>
  <c r="M118" i="57"/>
  <c r="M144" i="57"/>
  <c r="M11" i="57"/>
  <c r="M138" i="57"/>
  <c r="M210" i="57"/>
  <c r="M92" i="57"/>
  <c r="M68" i="57"/>
  <c r="M247" i="57"/>
  <c r="M160" i="57"/>
  <c r="M114" i="57"/>
  <c r="M202" i="57"/>
  <c r="M80" i="57"/>
  <c r="M192" i="57"/>
  <c r="M254" i="57"/>
  <c r="M122" i="57"/>
  <c r="M134" i="57"/>
  <c r="M246" i="57"/>
  <c r="M194" i="57"/>
  <c r="M117" i="57"/>
  <c r="M261" i="57"/>
  <c r="M174" i="57"/>
  <c r="M229" i="57"/>
  <c r="M159" i="57"/>
  <c r="M240" i="57"/>
  <c r="M57" i="57"/>
  <c r="M155" i="57"/>
  <c r="M141" i="57"/>
  <c r="M38" i="57"/>
  <c r="M91" i="57"/>
  <c r="M217" i="57"/>
  <c r="M178" i="57"/>
  <c r="M191" i="57"/>
  <c r="M163" i="57"/>
  <c r="M187" i="57"/>
  <c r="M75" i="57"/>
  <c r="M121" i="57"/>
  <c r="M149" i="57"/>
  <c r="M182" i="57"/>
  <c r="M96" i="57"/>
  <c r="M137" i="57"/>
  <c r="M167" i="57"/>
  <c r="M133" i="57"/>
  <c r="M125" i="57"/>
  <c r="M87" i="57"/>
  <c r="M100" i="57"/>
  <c r="M44" i="57"/>
  <c r="M207" i="57"/>
  <c r="M250" i="57"/>
  <c r="M223" i="57"/>
  <c r="M235" i="57"/>
  <c r="M171" i="57"/>
  <c r="M113" i="57"/>
  <c r="M10" i="57"/>
  <c r="M257" i="57"/>
  <c r="M112" i="57"/>
  <c r="M37" i="57"/>
  <c r="M120" i="57"/>
  <c r="M162" i="57"/>
  <c r="M158" i="57"/>
  <c r="M154" i="57"/>
  <c r="M190" i="57"/>
  <c r="M249" i="57"/>
  <c r="M124" i="57"/>
  <c r="M9" i="57"/>
  <c r="M222" i="57"/>
  <c r="M140" i="57"/>
  <c r="M228" i="57"/>
  <c r="M186" i="57"/>
  <c r="M86" i="57"/>
  <c r="M132" i="57"/>
  <c r="M166" i="57"/>
  <c r="M239" i="57"/>
  <c r="M170" i="57"/>
  <c r="M99" i="57"/>
  <c r="M43" i="57"/>
  <c r="M256" i="57"/>
  <c r="M245" i="57"/>
  <c r="M136" i="57"/>
  <c r="M234" i="57"/>
  <c r="M116" i="57"/>
  <c r="M216" i="57"/>
  <c r="M233" i="57"/>
  <c r="M244" i="57"/>
  <c r="M221" i="57"/>
  <c r="M8" i="57"/>
  <c r="M82" i="57"/>
  <c r="M111" i="57"/>
  <c r="M7" i="57"/>
  <c r="M36" i="57"/>
  <c r="M215" i="57"/>
  <c r="M214" i="57"/>
  <c r="M232" i="57"/>
  <c r="X265" i="57"/>
  <c r="M243" i="57"/>
  <c r="M220" i="57"/>
  <c r="M110" i="57"/>
  <c r="M109" i="57"/>
  <c r="Z265" i="57"/>
  <c r="Y265" i="57"/>
  <c r="I72" i="55"/>
  <c r="I15" i="55"/>
  <c r="I14" i="55"/>
  <c r="I19" i="55"/>
  <c r="I71" i="55"/>
  <c r="I50" i="55"/>
  <c r="I34" i="55"/>
  <c r="I45" i="55"/>
  <c r="I62" i="55"/>
  <c r="I68" i="55"/>
  <c r="I47" i="55"/>
  <c r="I18" i="55"/>
  <c r="I57" i="55"/>
  <c r="I51" i="55"/>
  <c r="I64" i="55"/>
  <c r="I39" i="55"/>
  <c r="I40" i="55"/>
  <c r="I56" i="55"/>
  <c r="I30" i="55"/>
  <c r="I70" i="55"/>
  <c r="I33" i="55"/>
  <c r="I67" i="55"/>
  <c r="I63" i="55"/>
  <c r="I49" i="55"/>
  <c r="I26" i="55"/>
  <c r="I66" i="55"/>
  <c r="I46" i="55"/>
  <c r="I31" i="55"/>
  <c r="I69" i="55"/>
  <c r="I65" i="55"/>
  <c r="I32" i="55"/>
  <c r="I29" i="55"/>
  <c r="I17" i="55"/>
  <c r="I38" i="55"/>
  <c r="I13" i="55"/>
  <c r="I61" i="55"/>
  <c r="I23" i="55"/>
  <c r="I48" i="55"/>
  <c r="I16" i="55"/>
  <c r="I44" i="55"/>
  <c r="I55" i="55"/>
  <c r="I25" i="55"/>
  <c r="I24" i="55"/>
  <c r="I60" i="55"/>
  <c r="I28" i="55"/>
  <c r="I12" i="55"/>
  <c r="I37" i="55"/>
  <c r="I54" i="55"/>
  <c r="I58" i="55"/>
  <c r="I43" i="55"/>
  <c r="I41" i="55"/>
  <c r="I52" i="55"/>
  <c r="I53" i="55"/>
  <c r="I11" i="55"/>
  <c r="I27" i="55"/>
  <c r="I42" i="55"/>
  <c r="I59" i="55"/>
  <c r="I36" i="55"/>
  <c r="I10" i="55"/>
  <c r="I22" i="55"/>
  <c r="I35" i="55"/>
  <c r="I21" i="55"/>
  <c r="I9" i="55"/>
  <c r="M72" i="55"/>
  <c r="I20" i="55"/>
  <c r="N209" i="62" l="1"/>
  <c r="N207" i="57"/>
  <c r="H96" i="53"/>
  <c r="K96" i="53" s="1"/>
  <c r="J95" i="53"/>
  <c r="G95" i="53"/>
  <c r="F95" i="53"/>
  <c r="F94" i="53" s="1"/>
  <c r="F93" i="53" s="1"/>
  <c r="J94" i="53"/>
  <c r="G94" i="53"/>
  <c r="G93" i="53"/>
  <c r="K92" i="53"/>
  <c r="H92" i="53"/>
  <c r="J91" i="53"/>
  <c r="H91" i="53"/>
  <c r="G91" i="53"/>
  <c r="G90" i="53" s="1"/>
  <c r="G89" i="53" s="1"/>
  <c r="G84" i="53" s="1"/>
  <c r="G83" i="53" s="1"/>
  <c r="F91" i="53"/>
  <c r="F90" i="53" s="1"/>
  <c r="J90" i="53"/>
  <c r="J89" i="53"/>
  <c r="H88" i="53"/>
  <c r="K88" i="53" s="1"/>
  <c r="J87" i="53"/>
  <c r="G87" i="53"/>
  <c r="F87" i="53"/>
  <c r="H87" i="53" s="1"/>
  <c r="G86" i="53"/>
  <c r="F86" i="53"/>
  <c r="H86" i="53" s="1"/>
  <c r="G85" i="53"/>
  <c r="F85" i="53"/>
  <c r="H85" i="53" s="1"/>
  <c r="H82" i="53"/>
  <c r="K82" i="53" s="1"/>
  <c r="J81" i="53"/>
  <c r="H81" i="53"/>
  <c r="G81" i="53"/>
  <c r="F81" i="53"/>
  <c r="F80" i="53" s="1"/>
  <c r="H80" i="53" s="1"/>
  <c r="J80" i="53"/>
  <c r="G80" i="53"/>
  <c r="J79" i="53"/>
  <c r="G79" i="53"/>
  <c r="G78" i="53" s="1"/>
  <c r="G77" i="53" s="1"/>
  <c r="F79" i="53"/>
  <c r="F78" i="53" s="1"/>
  <c r="J78" i="53"/>
  <c r="J77" i="53"/>
  <c r="H76" i="53"/>
  <c r="K75" i="53"/>
  <c r="J75" i="53"/>
  <c r="G75" i="53"/>
  <c r="F75" i="53"/>
  <c r="H75" i="53" s="1"/>
  <c r="J74" i="53"/>
  <c r="G74" i="53"/>
  <c r="J73" i="53"/>
  <c r="G73" i="53"/>
  <c r="H72" i="53"/>
  <c r="J71" i="53"/>
  <c r="G71" i="53"/>
  <c r="G68" i="53" s="1"/>
  <c r="G67" i="53" s="1"/>
  <c r="G66" i="53" s="1"/>
  <c r="G65" i="53" s="1"/>
  <c r="F71" i="53"/>
  <c r="H71" i="53" s="1"/>
  <c r="H70" i="53"/>
  <c r="K69" i="53"/>
  <c r="J69" i="53"/>
  <c r="G69" i="53"/>
  <c r="F69" i="53"/>
  <c r="H69" i="53" s="1"/>
  <c r="J68" i="53"/>
  <c r="J67" i="53" s="1"/>
  <c r="H64" i="53"/>
  <c r="J63" i="53"/>
  <c r="G63" i="53"/>
  <c r="G62" i="53" s="1"/>
  <c r="G61" i="53" s="1"/>
  <c r="F63" i="53"/>
  <c r="H63" i="53" s="1"/>
  <c r="J62" i="53"/>
  <c r="J61" i="53"/>
  <c r="J60" i="53"/>
  <c r="G60" i="53"/>
  <c r="G59" i="53" s="1"/>
  <c r="J59" i="53"/>
  <c r="H58" i="53"/>
  <c r="J57" i="53"/>
  <c r="G57" i="53"/>
  <c r="F57" i="53"/>
  <c r="H57" i="53" s="1"/>
  <c r="G56" i="53"/>
  <c r="G55" i="53"/>
  <c r="K54" i="53"/>
  <c r="H54" i="53"/>
  <c r="J53" i="53"/>
  <c r="G53" i="53"/>
  <c r="G52" i="53" s="1"/>
  <c r="G51" i="53" s="1"/>
  <c r="G46" i="53" s="1"/>
  <c r="G45" i="53" s="1"/>
  <c r="F53" i="53"/>
  <c r="H53" i="53" s="1"/>
  <c r="J52" i="53"/>
  <c r="F52" i="53"/>
  <c r="J51" i="53"/>
  <c r="H50" i="53"/>
  <c r="K49" i="53"/>
  <c r="J49" i="53"/>
  <c r="G49" i="53"/>
  <c r="F49" i="53"/>
  <c r="H49" i="53" s="1"/>
  <c r="J48" i="53"/>
  <c r="G48" i="53"/>
  <c r="J47" i="53"/>
  <c r="G47" i="53"/>
  <c r="H43" i="53"/>
  <c r="J42" i="53"/>
  <c r="K42" i="53" s="1"/>
  <c r="G42" i="53"/>
  <c r="G41" i="53" s="1"/>
  <c r="F42" i="53"/>
  <c r="H42" i="53" s="1"/>
  <c r="J41" i="53"/>
  <c r="H40" i="53"/>
  <c r="K39" i="53"/>
  <c r="H39" i="53"/>
  <c r="J38" i="53"/>
  <c r="G38" i="53"/>
  <c r="G37" i="53" s="1"/>
  <c r="G36" i="53" s="1"/>
  <c r="F38" i="53"/>
  <c r="H38" i="53" s="1"/>
  <c r="J37" i="53"/>
  <c r="J36" i="53"/>
  <c r="H35" i="53"/>
  <c r="K34" i="53"/>
  <c r="H34" i="53"/>
  <c r="H33" i="53"/>
  <c r="H32" i="53"/>
  <c r="J31" i="53"/>
  <c r="G31" i="53"/>
  <c r="F31" i="53"/>
  <c r="H31" i="53" s="1"/>
  <c r="H30" i="53"/>
  <c r="J29" i="53"/>
  <c r="J26" i="53" s="1"/>
  <c r="G29" i="53"/>
  <c r="F29" i="53"/>
  <c r="H29" i="53" s="1"/>
  <c r="K28" i="53"/>
  <c r="H28" i="53"/>
  <c r="J27" i="53"/>
  <c r="G27" i="53"/>
  <c r="H27" i="53" s="1"/>
  <c r="F27" i="53"/>
  <c r="H24" i="53"/>
  <c r="K23" i="53"/>
  <c r="J23" i="53"/>
  <c r="J20" i="53" s="1"/>
  <c r="G23" i="53"/>
  <c r="F23" i="53"/>
  <c r="H23" i="53" s="1"/>
  <c r="H22" i="53"/>
  <c r="K22" i="53" s="1"/>
  <c r="J21" i="53"/>
  <c r="G21" i="53"/>
  <c r="G20" i="53" s="1"/>
  <c r="G19" i="53" s="1"/>
  <c r="F21" i="53"/>
  <c r="H17" i="53"/>
  <c r="J16" i="53"/>
  <c r="K16" i="53" s="1"/>
  <c r="G16" i="53"/>
  <c r="F16" i="53"/>
  <c r="H16" i="53" s="1"/>
  <c r="K15" i="53"/>
  <c r="H15" i="53"/>
  <c r="H14" i="53"/>
  <c r="J13" i="53"/>
  <c r="K13" i="53" s="1"/>
  <c r="G13" i="53"/>
  <c r="F13" i="53"/>
  <c r="H13" i="53" s="1"/>
  <c r="G12" i="53"/>
  <c r="G11" i="53"/>
  <c r="G10" i="53"/>
  <c r="AB264" i="52"/>
  <c r="AA264" i="52"/>
  <c r="W264" i="52"/>
  <c r="U264" i="52"/>
  <c r="U263" i="52" s="1"/>
  <c r="U262" i="52" s="1"/>
  <c r="S264" i="52"/>
  <c r="S263" i="52" s="1"/>
  <c r="K264" i="52"/>
  <c r="L264" i="52" s="1"/>
  <c r="L263" i="52" s="1"/>
  <c r="W263" i="52"/>
  <c r="V263" i="52"/>
  <c r="AB263" i="52" s="1"/>
  <c r="T263" i="52"/>
  <c r="AA263" i="52" s="1"/>
  <c r="Q263" i="52"/>
  <c r="O263" i="52"/>
  <c r="O262" i="52" s="1"/>
  <c r="N263" i="52"/>
  <c r="J263" i="52"/>
  <c r="I263" i="52"/>
  <c r="H263" i="52"/>
  <c r="H262" i="52" s="1"/>
  <c r="H261" i="52" s="1"/>
  <c r="G263" i="52"/>
  <c r="F263" i="52"/>
  <c r="F262" i="52" s="1"/>
  <c r="F261" i="52" s="1"/>
  <c r="W262" i="52"/>
  <c r="W261" i="52" s="1"/>
  <c r="V262" i="52"/>
  <c r="T262" i="52"/>
  <c r="AB262" i="52" s="1"/>
  <c r="S262" i="52"/>
  <c r="S261" i="52" s="1"/>
  <c r="N262" i="52"/>
  <c r="N261" i="52" s="1"/>
  <c r="J262" i="52"/>
  <c r="G262" i="52"/>
  <c r="U261" i="52"/>
  <c r="O261" i="52"/>
  <c r="J261" i="52"/>
  <c r="G261" i="52"/>
  <c r="AB260" i="52"/>
  <c r="AA260" i="52"/>
  <c r="Z260" i="52"/>
  <c r="W260" i="52"/>
  <c r="W258" i="52" s="1"/>
  <c r="W257" i="52" s="1"/>
  <c r="W256" i="52" s="1"/>
  <c r="U260" i="52"/>
  <c r="S260" i="52"/>
  <c r="R260" i="52"/>
  <c r="L260" i="52"/>
  <c r="K260" i="52"/>
  <c r="AB259" i="52"/>
  <c r="AA259" i="52"/>
  <c r="W259" i="52"/>
  <c r="U259" i="52"/>
  <c r="U258" i="52" s="1"/>
  <c r="U257" i="52" s="1"/>
  <c r="U256" i="52" s="1"/>
  <c r="S259" i="52"/>
  <c r="S258" i="52" s="1"/>
  <c r="S257" i="52" s="1"/>
  <c r="S256" i="52" s="1"/>
  <c r="K259" i="52"/>
  <c r="L259" i="52" s="1"/>
  <c r="X259" i="52" s="1"/>
  <c r="V258" i="52"/>
  <c r="T258" i="52"/>
  <c r="Q258" i="52"/>
  <c r="O258" i="52"/>
  <c r="N258" i="52"/>
  <c r="N257" i="52" s="1"/>
  <c r="J258" i="52"/>
  <c r="J257" i="52" s="1"/>
  <c r="J256" i="52" s="1"/>
  <c r="I258" i="52"/>
  <c r="H258" i="52"/>
  <c r="H257" i="52" s="1"/>
  <c r="G258" i="52"/>
  <c r="F258" i="52"/>
  <c r="O257" i="52"/>
  <c r="I257" i="52"/>
  <c r="G257" i="52"/>
  <c r="F257" i="52"/>
  <c r="O256" i="52"/>
  <c r="N256" i="52"/>
  <c r="I256" i="52"/>
  <c r="H256" i="52"/>
  <c r="F256" i="52"/>
  <c r="AA255" i="52"/>
  <c r="Y255" i="52"/>
  <c r="W255" i="52"/>
  <c r="U255" i="52"/>
  <c r="U254" i="52" s="1"/>
  <c r="S255" i="52"/>
  <c r="P255" i="52"/>
  <c r="K255" i="52"/>
  <c r="L255" i="52" s="1"/>
  <c r="AA254" i="52"/>
  <c r="Y254" i="52"/>
  <c r="W254" i="52"/>
  <c r="V254" i="52"/>
  <c r="T254" i="52"/>
  <c r="S254" i="52"/>
  <c r="S250" i="52" s="1"/>
  <c r="S249" i="52" s="1"/>
  <c r="Q254" i="52"/>
  <c r="P254" i="52"/>
  <c r="O254" i="52"/>
  <c r="N254" i="52"/>
  <c r="L254" i="52"/>
  <c r="X254" i="52" s="1"/>
  <c r="J254" i="52"/>
  <c r="I254" i="52"/>
  <c r="H254" i="52"/>
  <c r="G254" i="52"/>
  <c r="F254" i="52"/>
  <c r="AB253" i="52"/>
  <c r="AA253" i="52"/>
  <c r="Z253" i="52"/>
  <c r="W253" i="52"/>
  <c r="U253" i="52"/>
  <c r="S253" i="52"/>
  <c r="S251" i="52" s="1"/>
  <c r="R253" i="52"/>
  <c r="K253" i="52"/>
  <c r="F253" i="52"/>
  <c r="L253" i="52" s="1"/>
  <c r="AB252" i="52"/>
  <c r="AA252" i="52"/>
  <c r="W252" i="52"/>
  <c r="U252" i="52"/>
  <c r="S252" i="52"/>
  <c r="K252" i="52"/>
  <c r="L252" i="52" s="1"/>
  <c r="W251" i="52"/>
  <c r="W250" i="52" s="1"/>
  <c r="V251" i="52"/>
  <c r="U251" i="52"/>
  <c r="U250" i="52" s="1"/>
  <c r="T251" i="52"/>
  <c r="Q251" i="52"/>
  <c r="Q250" i="52" s="1"/>
  <c r="O251" i="52"/>
  <c r="O250" i="52" s="1"/>
  <c r="O249" i="52" s="1"/>
  <c r="N251" i="52"/>
  <c r="K251" i="52"/>
  <c r="J251" i="52"/>
  <c r="I251" i="52"/>
  <c r="H251" i="52"/>
  <c r="H250" i="52" s="1"/>
  <c r="H249" i="52" s="1"/>
  <c r="G251" i="52"/>
  <c r="N250" i="52"/>
  <c r="J250" i="52"/>
  <c r="J249" i="52" s="1"/>
  <c r="G250" i="52"/>
  <c r="G249" i="52" s="1"/>
  <c r="AB248" i="52"/>
  <c r="AA248" i="52"/>
  <c r="W248" i="52"/>
  <c r="U248" i="52"/>
  <c r="U247" i="52" s="1"/>
  <c r="U246" i="52" s="1"/>
  <c r="S248" i="52"/>
  <c r="P248" i="52"/>
  <c r="P247" i="52" s="1"/>
  <c r="P246" i="52" s="1"/>
  <c r="P245" i="52" s="1"/>
  <c r="L248" i="52"/>
  <c r="Y248" i="52" s="1"/>
  <c r="K248" i="52"/>
  <c r="Z247" i="52"/>
  <c r="W247" i="52"/>
  <c r="V247" i="52"/>
  <c r="AB247" i="52" s="1"/>
  <c r="T247" i="52"/>
  <c r="S247" i="52"/>
  <c r="Q247" i="52"/>
  <c r="O247" i="52"/>
  <c r="O246" i="52" s="1"/>
  <c r="O245" i="52" s="1"/>
  <c r="N247" i="52"/>
  <c r="L247" i="52"/>
  <c r="J247" i="52"/>
  <c r="I247" i="52"/>
  <c r="I246" i="52" s="1"/>
  <c r="I245" i="52" s="1"/>
  <c r="H247" i="52"/>
  <c r="G247" i="52"/>
  <c r="F247" i="52"/>
  <c r="F246" i="52" s="1"/>
  <c r="F245" i="52" s="1"/>
  <c r="W246" i="52"/>
  <c r="W245" i="52" s="1"/>
  <c r="V246" i="52"/>
  <c r="S246" i="52"/>
  <c r="S245" i="52" s="1"/>
  <c r="S244" i="52" s="1"/>
  <c r="S243" i="52" s="1"/>
  <c r="N246" i="52"/>
  <c r="N245" i="52" s="1"/>
  <c r="J246" i="52"/>
  <c r="G246" i="52"/>
  <c r="V245" i="52"/>
  <c r="U245" i="52"/>
  <c r="J245" i="52"/>
  <c r="G245" i="52"/>
  <c r="AB242" i="52"/>
  <c r="AA242" i="52"/>
  <c r="Y242" i="52"/>
  <c r="W242" i="52"/>
  <c r="U242" i="52"/>
  <c r="U241" i="52" s="1"/>
  <c r="U240" i="52" s="1"/>
  <c r="U239" i="52" s="1"/>
  <c r="S242" i="52"/>
  <c r="P242" i="52"/>
  <c r="P241" i="52" s="1"/>
  <c r="P240" i="52" s="1"/>
  <c r="P239" i="52" s="1"/>
  <c r="K242" i="52"/>
  <c r="L242" i="52" s="1"/>
  <c r="W241" i="52"/>
  <c r="W240" i="52" s="1"/>
  <c r="V241" i="52"/>
  <c r="AB241" i="52" s="1"/>
  <c r="T241" i="52"/>
  <c r="S241" i="52"/>
  <c r="S240" i="52" s="1"/>
  <c r="S239" i="52" s="1"/>
  <c r="Q241" i="52"/>
  <c r="O241" i="52"/>
  <c r="N241" i="52"/>
  <c r="N240" i="52" s="1"/>
  <c r="J241" i="52"/>
  <c r="J240" i="52" s="1"/>
  <c r="J239" i="52" s="1"/>
  <c r="I241" i="52"/>
  <c r="H241" i="52"/>
  <c r="H240" i="52" s="1"/>
  <c r="H239" i="52" s="1"/>
  <c r="G241" i="52"/>
  <c r="G240" i="52" s="1"/>
  <c r="F241" i="52"/>
  <c r="O240" i="52"/>
  <c r="I240" i="52"/>
  <c r="F240" i="52"/>
  <c r="W239" i="52"/>
  <c r="W233" i="52" s="1"/>
  <c r="W232" i="52" s="1"/>
  <c r="O239" i="52"/>
  <c r="N239" i="52"/>
  <c r="I239" i="52"/>
  <c r="F239" i="52"/>
  <c r="F233" i="52" s="1"/>
  <c r="F232" i="52" s="1"/>
  <c r="Z238" i="52"/>
  <c r="W238" i="52"/>
  <c r="W236" i="52" s="1"/>
  <c r="W235" i="52" s="1"/>
  <c r="W234" i="52" s="1"/>
  <c r="U238" i="52"/>
  <c r="S238" i="52"/>
  <c r="R238" i="52"/>
  <c r="L238" i="52"/>
  <c r="K238" i="52"/>
  <c r="AB237" i="52"/>
  <c r="AA237" i="52"/>
  <c r="X237" i="52"/>
  <c r="W237" i="52"/>
  <c r="U237" i="52"/>
  <c r="U236" i="52" s="1"/>
  <c r="S237" i="52"/>
  <c r="S236" i="52" s="1"/>
  <c r="S235" i="52" s="1"/>
  <c r="S234" i="52" s="1"/>
  <c r="K237" i="52"/>
  <c r="L237" i="52" s="1"/>
  <c r="Y237" i="52" s="1"/>
  <c r="V236" i="52"/>
  <c r="AB236" i="52" s="1"/>
  <c r="T236" i="52"/>
  <c r="Q236" i="52"/>
  <c r="O236" i="52"/>
  <c r="N236" i="52"/>
  <c r="N235" i="52" s="1"/>
  <c r="J236" i="52"/>
  <c r="J235" i="52" s="1"/>
  <c r="I236" i="52"/>
  <c r="H236" i="52"/>
  <c r="H235" i="52" s="1"/>
  <c r="G236" i="52"/>
  <c r="K236" i="52" s="1"/>
  <c r="F236" i="52"/>
  <c r="U235" i="52"/>
  <c r="O235" i="52"/>
  <c r="I235" i="52"/>
  <c r="I234" i="52" s="1"/>
  <c r="I233" i="52" s="1"/>
  <c r="I232" i="52" s="1"/>
  <c r="G235" i="52"/>
  <c r="F235" i="52"/>
  <c r="U234" i="52"/>
  <c r="O234" i="52"/>
  <c r="O233" i="52" s="1"/>
  <c r="O232" i="52" s="1"/>
  <c r="N234" i="52"/>
  <c r="J234" i="52"/>
  <c r="H234" i="52"/>
  <c r="H233" i="52" s="1"/>
  <c r="H232" i="52" s="1"/>
  <c r="F234" i="52"/>
  <c r="U233" i="52"/>
  <c r="U232" i="52" s="1"/>
  <c r="N233" i="52"/>
  <c r="N232" i="52" s="1"/>
  <c r="AB231" i="52"/>
  <c r="AA231" i="52"/>
  <c r="X231" i="52"/>
  <c r="W231" i="52"/>
  <c r="U231" i="52"/>
  <c r="U230" i="52" s="1"/>
  <c r="S231" i="52"/>
  <c r="K231" i="52"/>
  <c r="L231" i="52" s="1"/>
  <c r="W230" i="52"/>
  <c r="W229" i="52" s="1"/>
  <c r="W228" i="52" s="1"/>
  <c r="V230" i="52"/>
  <c r="T230" i="52"/>
  <c r="AB230" i="52" s="1"/>
  <c r="S230" i="52"/>
  <c r="S229" i="52" s="1"/>
  <c r="S228" i="52" s="1"/>
  <c r="Q230" i="52"/>
  <c r="O230" i="52"/>
  <c r="N230" i="52"/>
  <c r="N229" i="52" s="1"/>
  <c r="N228" i="52" s="1"/>
  <c r="K230" i="52"/>
  <c r="J230" i="52"/>
  <c r="I230" i="52"/>
  <c r="H230" i="52"/>
  <c r="H229" i="52" s="1"/>
  <c r="G230" i="52"/>
  <c r="F230" i="52"/>
  <c r="V229" i="52"/>
  <c r="U229" i="52"/>
  <c r="U228" i="52" s="1"/>
  <c r="O229" i="52"/>
  <c r="J229" i="52"/>
  <c r="J228" i="52" s="1"/>
  <c r="I229" i="52"/>
  <c r="G229" i="52"/>
  <c r="F229" i="52"/>
  <c r="O228" i="52"/>
  <c r="I228" i="52"/>
  <c r="H228" i="52"/>
  <c r="F228" i="52"/>
  <c r="AB227" i="52"/>
  <c r="AA227" i="52"/>
  <c r="W227" i="52"/>
  <c r="W226" i="52" s="1"/>
  <c r="W223" i="52" s="1"/>
  <c r="W222" i="52" s="1"/>
  <c r="U227" i="52"/>
  <c r="S227" i="52"/>
  <c r="S226" i="52" s="1"/>
  <c r="K227" i="52"/>
  <c r="L227" i="52" s="1"/>
  <c r="AA226" i="52"/>
  <c r="V226" i="52"/>
  <c r="U226" i="52"/>
  <c r="T226" i="52"/>
  <c r="Q226" i="52"/>
  <c r="O226" i="52"/>
  <c r="N226" i="52"/>
  <c r="K226" i="52"/>
  <c r="J226" i="52"/>
  <c r="I226" i="52"/>
  <c r="H226" i="52"/>
  <c r="G226" i="52"/>
  <c r="F226" i="52"/>
  <c r="AB225" i="52"/>
  <c r="AA225" i="52"/>
  <c r="Z225" i="52"/>
  <c r="W225" i="52"/>
  <c r="U225" i="52"/>
  <c r="U224" i="52" s="1"/>
  <c r="U223" i="52" s="1"/>
  <c r="U222" i="52" s="1"/>
  <c r="U221" i="52" s="1"/>
  <c r="U220" i="52" s="1"/>
  <c r="S225" i="52"/>
  <c r="S224" i="52" s="1"/>
  <c r="P225" i="52"/>
  <c r="P224" i="52" s="1"/>
  <c r="L225" i="52"/>
  <c r="L224" i="52" s="1"/>
  <c r="K225" i="52"/>
  <c r="AA224" i="52"/>
  <c r="Z224" i="52"/>
  <c r="W224" i="52"/>
  <c r="V224" i="52"/>
  <c r="T224" i="52"/>
  <c r="Q224" i="52"/>
  <c r="X224" i="52" s="1"/>
  <c r="O224" i="52"/>
  <c r="O223" i="52" s="1"/>
  <c r="N224" i="52"/>
  <c r="K224" i="52"/>
  <c r="J224" i="52"/>
  <c r="I224" i="52"/>
  <c r="H224" i="52"/>
  <c r="G224" i="52"/>
  <c r="F224" i="52"/>
  <c r="V223" i="52"/>
  <c r="S223" i="52"/>
  <c r="S222" i="52" s="1"/>
  <c r="S221" i="52" s="1"/>
  <c r="S220" i="52" s="1"/>
  <c r="Q223" i="52"/>
  <c r="N223" i="52"/>
  <c r="N222" i="52" s="1"/>
  <c r="J223" i="52"/>
  <c r="J222" i="52" s="1"/>
  <c r="J221" i="52" s="1"/>
  <c r="J220" i="52" s="1"/>
  <c r="H223" i="52"/>
  <c r="G223" i="52"/>
  <c r="V222" i="52"/>
  <c r="O222" i="52"/>
  <c r="G222" i="52"/>
  <c r="O221" i="52"/>
  <c r="O220" i="52" s="1"/>
  <c r="AB219" i="52"/>
  <c r="AA219" i="52"/>
  <c r="Y219" i="52"/>
  <c r="W219" i="52"/>
  <c r="U219" i="52"/>
  <c r="U218" i="52" s="1"/>
  <c r="U217" i="52" s="1"/>
  <c r="U216" i="52" s="1"/>
  <c r="U215" i="52" s="1"/>
  <c r="U214" i="52" s="1"/>
  <c r="S219" i="52"/>
  <c r="S218" i="52" s="1"/>
  <c r="S217" i="52" s="1"/>
  <c r="S216" i="52" s="1"/>
  <c r="L219" i="52"/>
  <c r="K219" i="52"/>
  <c r="W218" i="52"/>
  <c r="W217" i="52" s="1"/>
  <c r="V218" i="52"/>
  <c r="T218" i="52"/>
  <c r="Q218" i="52"/>
  <c r="Q217" i="52" s="1"/>
  <c r="O218" i="52"/>
  <c r="N218" i="52"/>
  <c r="N217" i="52" s="1"/>
  <c r="J218" i="52"/>
  <c r="I218" i="52"/>
  <c r="H218" i="52"/>
  <c r="H217" i="52" s="1"/>
  <c r="G218" i="52"/>
  <c r="F218" i="52"/>
  <c r="V217" i="52"/>
  <c r="O217" i="52"/>
  <c r="J217" i="52"/>
  <c r="J216" i="52" s="1"/>
  <c r="I217" i="52"/>
  <c r="G217" i="52"/>
  <c r="F217" i="52"/>
  <c r="F216" i="52" s="1"/>
  <c r="F215" i="52" s="1"/>
  <c r="F214" i="52" s="1"/>
  <c r="W216" i="52"/>
  <c r="Q216" i="52"/>
  <c r="O216" i="52"/>
  <c r="O215" i="52" s="1"/>
  <c r="N216" i="52"/>
  <c r="I216" i="52"/>
  <c r="I215" i="52" s="1"/>
  <c r="I214" i="52" s="1"/>
  <c r="H216" i="52"/>
  <c r="H215" i="52" s="1"/>
  <c r="H214" i="52" s="1"/>
  <c r="W215" i="52"/>
  <c r="W214" i="52" s="1"/>
  <c r="S215" i="52"/>
  <c r="Q215" i="52"/>
  <c r="N215" i="52"/>
  <c r="N214" i="52" s="1"/>
  <c r="J215" i="52"/>
  <c r="S214" i="52"/>
  <c r="O214" i="52"/>
  <c r="J214" i="52"/>
  <c r="AB213" i="52"/>
  <c r="AA213" i="52"/>
  <c r="X213" i="52"/>
  <c r="W213" i="52"/>
  <c r="W212" i="52" s="1"/>
  <c r="S213" i="52"/>
  <c r="L213" i="52"/>
  <c r="Z213" i="52" s="1"/>
  <c r="K213" i="52"/>
  <c r="AA212" i="52"/>
  <c r="V212" i="52"/>
  <c r="U212" i="52"/>
  <c r="T212" i="52"/>
  <c r="S212" i="52"/>
  <c r="Q212" i="52"/>
  <c r="O212" i="52"/>
  <c r="L212" i="52"/>
  <c r="J212" i="52"/>
  <c r="I212" i="52"/>
  <c r="H212" i="52"/>
  <c r="G212" i="52"/>
  <c r="F212" i="52"/>
  <c r="W211" i="52"/>
  <c r="U211" i="52"/>
  <c r="U210" i="52" s="1"/>
  <c r="S211" i="52"/>
  <c r="K211" i="52"/>
  <c r="L211" i="52" s="1"/>
  <c r="W210" i="52"/>
  <c r="V210" i="52"/>
  <c r="T210" i="52"/>
  <c r="S210" i="52"/>
  <c r="Q210" i="52"/>
  <c r="O210" i="52"/>
  <c r="J210" i="52"/>
  <c r="I210" i="52"/>
  <c r="H210" i="52"/>
  <c r="G210" i="52"/>
  <c r="F210" i="52"/>
  <c r="W209" i="52"/>
  <c r="U209" i="52"/>
  <c r="U208" i="52" s="1"/>
  <c r="U207" i="52" s="1"/>
  <c r="S209" i="52"/>
  <c r="P209" i="52"/>
  <c r="K209" i="52"/>
  <c r="L209" i="52" s="1"/>
  <c r="Y208" i="52"/>
  <c r="W208" i="52"/>
  <c r="V208" i="52"/>
  <c r="T208" i="52"/>
  <c r="S208" i="52"/>
  <c r="Q208" i="52"/>
  <c r="P208" i="52"/>
  <c r="O208" i="52"/>
  <c r="L208" i="52"/>
  <c r="J208" i="52"/>
  <c r="J207" i="52" s="1"/>
  <c r="I208" i="52"/>
  <c r="H208" i="52"/>
  <c r="G208" i="52"/>
  <c r="F208" i="52"/>
  <c r="W207" i="52"/>
  <c r="T207" i="52"/>
  <c r="Q207" i="52"/>
  <c r="Q206" i="52" s="1"/>
  <c r="O207" i="52"/>
  <c r="O206" i="52" s="1"/>
  <c r="I207" i="52"/>
  <c r="I206" i="52" s="1"/>
  <c r="H207" i="52"/>
  <c r="H206" i="52" s="1"/>
  <c r="T206" i="52"/>
  <c r="J206" i="52"/>
  <c r="AA205" i="52"/>
  <c r="W205" i="52"/>
  <c r="W204" i="52" s="1"/>
  <c r="W203" i="52" s="1"/>
  <c r="W202" i="52" s="1"/>
  <c r="U205" i="52"/>
  <c r="U204" i="52" s="1"/>
  <c r="S205" i="52"/>
  <c r="R205" i="52"/>
  <c r="R204" i="52" s="1"/>
  <c r="L205" i="52"/>
  <c r="K205" i="52"/>
  <c r="V204" i="52"/>
  <c r="V203" i="52" s="1"/>
  <c r="T204" i="52"/>
  <c r="S204" i="52"/>
  <c r="S203" i="52" s="1"/>
  <c r="S202" i="52" s="1"/>
  <c r="Q204" i="52"/>
  <c r="O204" i="52"/>
  <c r="N204" i="52"/>
  <c r="K204" i="52"/>
  <c r="J204" i="52"/>
  <c r="J203" i="52" s="1"/>
  <c r="I204" i="52"/>
  <c r="H204" i="52"/>
  <c r="H203" i="52" s="1"/>
  <c r="H202" i="52" s="1"/>
  <c r="G204" i="52"/>
  <c r="G203" i="52" s="1"/>
  <c r="F204" i="52"/>
  <c r="U203" i="52"/>
  <c r="U202" i="52" s="1"/>
  <c r="R203" i="52"/>
  <c r="R202" i="52" s="1"/>
  <c r="Q203" i="52"/>
  <c r="Q202" i="52" s="1"/>
  <c r="O203" i="52"/>
  <c r="N203" i="52"/>
  <c r="N202" i="52" s="1"/>
  <c r="K203" i="52"/>
  <c r="I203" i="52"/>
  <c r="F203" i="52"/>
  <c r="F202" i="52" s="1"/>
  <c r="V202" i="52"/>
  <c r="O202" i="52"/>
  <c r="J202" i="52"/>
  <c r="I202" i="52"/>
  <c r="G202" i="52"/>
  <c r="AA201" i="52"/>
  <c r="W201" i="52"/>
  <c r="U201" i="52"/>
  <c r="U200" i="52" s="1"/>
  <c r="U199" i="52" s="1"/>
  <c r="U198" i="52" s="1"/>
  <c r="S201" i="52"/>
  <c r="K201" i="52"/>
  <c r="L201" i="52" s="1"/>
  <c r="W200" i="52"/>
  <c r="W199" i="52" s="1"/>
  <c r="W198" i="52" s="1"/>
  <c r="V200" i="52"/>
  <c r="V199" i="52" s="1"/>
  <c r="T200" i="52"/>
  <c r="AA200" i="52" s="1"/>
  <c r="S200" i="52"/>
  <c r="S199" i="52" s="1"/>
  <c r="S198" i="52" s="1"/>
  <c r="Q200" i="52"/>
  <c r="O200" i="52"/>
  <c r="N200" i="52"/>
  <c r="K200" i="52"/>
  <c r="J200" i="52"/>
  <c r="J199" i="52" s="1"/>
  <c r="I200" i="52"/>
  <c r="H200" i="52"/>
  <c r="H199" i="52" s="1"/>
  <c r="H198" i="52" s="1"/>
  <c r="G200" i="52"/>
  <c r="G199" i="52" s="1"/>
  <c r="F200" i="52"/>
  <c r="AA199" i="52"/>
  <c r="T199" i="52"/>
  <c r="Q199" i="52"/>
  <c r="Q198" i="52" s="1"/>
  <c r="O199" i="52"/>
  <c r="O198" i="52" s="1"/>
  <c r="N199" i="52"/>
  <c r="N198" i="52" s="1"/>
  <c r="I199" i="52"/>
  <c r="F199" i="52"/>
  <c r="V198" i="52"/>
  <c r="J198" i="52"/>
  <c r="I198" i="52"/>
  <c r="G198" i="52"/>
  <c r="F198" i="52"/>
  <c r="AB197" i="52"/>
  <c r="AA197" i="52"/>
  <c r="Z197" i="52"/>
  <c r="X197" i="52"/>
  <c r="W197" i="52"/>
  <c r="W196" i="52" s="1"/>
  <c r="U197" i="52"/>
  <c r="S197" i="52"/>
  <c r="S196" i="52" s="1"/>
  <c r="S195" i="52" s="1"/>
  <c r="S194" i="52" s="1"/>
  <c r="L197" i="52"/>
  <c r="K197" i="52"/>
  <c r="AA196" i="52"/>
  <c r="V196" i="52"/>
  <c r="U196" i="52"/>
  <c r="T196" i="52"/>
  <c r="Q196" i="52"/>
  <c r="O196" i="52"/>
  <c r="N196" i="52"/>
  <c r="J196" i="52"/>
  <c r="J195" i="52" s="1"/>
  <c r="J194" i="52" s="1"/>
  <c r="I196" i="52"/>
  <c r="I195" i="52" s="1"/>
  <c r="I194" i="52" s="1"/>
  <c r="H196" i="52"/>
  <c r="G196" i="52"/>
  <c r="F196" i="52"/>
  <c r="F195" i="52" s="1"/>
  <c r="F194" i="52" s="1"/>
  <c r="W195" i="52"/>
  <c r="U195" i="52"/>
  <c r="U194" i="52" s="1"/>
  <c r="T195" i="52"/>
  <c r="Q195" i="52"/>
  <c r="O195" i="52"/>
  <c r="O194" i="52" s="1"/>
  <c r="N195" i="52"/>
  <c r="H195" i="52"/>
  <c r="W194" i="52"/>
  <c r="T194" i="52"/>
  <c r="N194" i="52"/>
  <c r="H194" i="52"/>
  <c r="AA193" i="52"/>
  <c r="X193" i="52"/>
  <c r="W193" i="52"/>
  <c r="U193" i="52"/>
  <c r="S193" i="52"/>
  <c r="S192" i="52" s="1"/>
  <c r="S191" i="52" s="1"/>
  <c r="S190" i="52" s="1"/>
  <c r="L193" i="52"/>
  <c r="K193" i="52"/>
  <c r="W192" i="52"/>
  <c r="W191" i="52" s="1"/>
  <c r="W190" i="52" s="1"/>
  <c r="V192" i="52"/>
  <c r="U192" i="52"/>
  <c r="T192" i="52"/>
  <c r="AA192" i="52" s="1"/>
  <c r="Q192" i="52"/>
  <c r="Q191" i="52" s="1"/>
  <c r="O192" i="52"/>
  <c r="O191" i="52" s="1"/>
  <c r="O190" i="52" s="1"/>
  <c r="N192" i="52"/>
  <c r="N191" i="52" s="1"/>
  <c r="N190" i="52" s="1"/>
  <c r="J192" i="52"/>
  <c r="I192" i="52"/>
  <c r="H192" i="52"/>
  <c r="H191" i="52" s="1"/>
  <c r="G192" i="52"/>
  <c r="F192" i="52"/>
  <c r="V191" i="52"/>
  <c r="U191" i="52"/>
  <c r="U190" i="52" s="1"/>
  <c r="J191" i="52"/>
  <c r="I191" i="52"/>
  <c r="I190" i="52" s="1"/>
  <c r="G191" i="52"/>
  <c r="K191" i="52" s="1"/>
  <c r="F191" i="52"/>
  <c r="F190" i="52" s="1"/>
  <c r="V190" i="52"/>
  <c r="Q190" i="52"/>
  <c r="J190" i="52"/>
  <c r="H190" i="52"/>
  <c r="AB189" i="52"/>
  <c r="AA189" i="52"/>
  <c r="Y189" i="52"/>
  <c r="W189" i="52"/>
  <c r="U189" i="52"/>
  <c r="U188" i="52" s="1"/>
  <c r="U187" i="52" s="1"/>
  <c r="U186" i="52" s="1"/>
  <c r="S189" i="52"/>
  <c r="P189" i="52"/>
  <c r="P188" i="52" s="1"/>
  <c r="P187" i="52" s="1"/>
  <c r="P186" i="52" s="1"/>
  <c r="K189" i="52"/>
  <c r="L189" i="52" s="1"/>
  <c r="W188" i="52"/>
  <c r="W187" i="52" s="1"/>
  <c r="W186" i="52" s="1"/>
  <c r="V188" i="52"/>
  <c r="T188" i="52"/>
  <c r="S188" i="52"/>
  <c r="S187" i="52" s="1"/>
  <c r="S186" i="52" s="1"/>
  <c r="Q188" i="52"/>
  <c r="O188" i="52"/>
  <c r="N188" i="52"/>
  <c r="N187" i="52" s="1"/>
  <c r="N186" i="52" s="1"/>
  <c r="K188" i="52"/>
  <c r="J188" i="52"/>
  <c r="I188" i="52"/>
  <c r="H188" i="52"/>
  <c r="H187" i="52" s="1"/>
  <c r="H186" i="52" s="1"/>
  <c r="G188" i="52"/>
  <c r="G187" i="52" s="1"/>
  <c r="F188" i="52"/>
  <c r="O187" i="52"/>
  <c r="O186" i="52" s="1"/>
  <c r="J187" i="52"/>
  <c r="J186" i="52" s="1"/>
  <c r="I187" i="52"/>
  <c r="I186" i="52" s="1"/>
  <c r="F187" i="52"/>
  <c r="F186" i="52"/>
  <c r="AA185" i="52"/>
  <c r="W185" i="52"/>
  <c r="U185" i="52"/>
  <c r="S185" i="52"/>
  <c r="S184" i="52" s="1"/>
  <c r="S183" i="52" s="1"/>
  <c r="S182" i="52" s="1"/>
  <c r="K185" i="52"/>
  <c r="L185" i="52" s="1"/>
  <c r="X185" i="52" s="1"/>
  <c r="AA184" i="52"/>
  <c r="W184" i="52"/>
  <c r="V184" i="52"/>
  <c r="U184" i="52"/>
  <c r="U183" i="52" s="1"/>
  <c r="T184" i="52"/>
  <c r="Q184" i="52"/>
  <c r="O184" i="52"/>
  <c r="O183" i="52" s="1"/>
  <c r="O182" i="52" s="1"/>
  <c r="N184" i="52"/>
  <c r="J184" i="52"/>
  <c r="J183" i="52" s="1"/>
  <c r="J182" i="52" s="1"/>
  <c r="I184" i="52"/>
  <c r="I183" i="52" s="1"/>
  <c r="H184" i="52"/>
  <c r="G184" i="52"/>
  <c r="F184" i="52"/>
  <c r="F183" i="52" s="1"/>
  <c r="W183" i="52"/>
  <c r="V183" i="52"/>
  <c r="T183" i="52"/>
  <c r="T182" i="52" s="1"/>
  <c r="Q183" i="52"/>
  <c r="N183" i="52"/>
  <c r="H183" i="52"/>
  <c r="H182" i="52" s="1"/>
  <c r="W182" i="52"/>
  <c r="U182" i="52"/>
  <c r="Q182" i="52"/>
  <c r="N182" i="52"/>
  <c r="I182" i="52"/>
  <c r="F182" i="52"/>
  <c r="AB181" i="52"/>
  <c r="AA181" i="52"/>
  <c r="Z181" i="52"/>
  <c r="W181" i="52"/>
  <c r="W180" i="52" s="1"/>
  <c r="W179" i="52" s="1"/>
  <c r="W178" i="52" s="1"/>
  <c r="U181" i="52"/>
  <c r="S181" i="52"/>
  <c r="K181" i="52"/>
  <c r="L181" i="52" s="1"/>
  <c r="AA180" i="52"/>
  <c r="V180" i="52"/>
  <c r="U180" i="52"/>
  <c r="U179" i="52" s="1"/>
  <c r="T180" i="52"/>
  <c r="S180" i="52"/>
  <c r="Q180" i="52"/>
  <c r="O180" i="52"/>
  <c r="O179" i="52" s="1"/>
  <c r="N180" i="52"/>
  <c r="N179" i="52" s="1"/>
  <c r="N178" i="52" s="1"/>
  <c r="J180" i="52"/>
  <c r="I180" i="52"/>
  <c r="H180" i="52"/>
  <c r="G180" i="52"/>
  <c r="F180" i="52"/>
  <c r="F179" i="52" s="1"/>
  <c r="F178" i="52" s="1"/>
  <c r="V179" i="52"/>
  <c r="S179" i="52"/>
  <c r="S178" i="52" s="1"/>
  <c r="J179" i="52"/>
  <c r="J178" i="52" s="1"/>
  <c r="H179" i="52"/>
  <c r="H178" i="52" s="1"/>
  <c r="G179" i="52"/>
  <c r="V178" i="52"/>
  <c r="U178" i="52"/>
  <c r="O178" i="52"/>
  <c r="G178" i="52"/>
  <c r="AB177" i="52"/>
  <c r="AA177" i="52"/>
  <c r="W177" i="52"/>
  <c r="W176" i="52" s="1"/>
  <c r="U177" i="52"/>
  <c r="S177" i="52"/>
  <c r="L177" i="52"/>
  <c r="K177" i="52"/>
  <c r="AA176" i="52"/>
  <c r="V176" i="52"/>
  <c r="U176" i="52"/>
  <c r="T176" i="52"/>
  <c r="S176" i="52"/>
  <c r="S175" i="52" s="1"/>
  <c r="S174" i="52" s="1"/>
  <c r="Q176" i="52"/>
  <c r="O176" i="52"/>
  <c r="N176" i="52"/>
  <c r="J176" i="52"/>
  <c r="I176" i="52"/>
  <c r="I175" i="52" s="1"/>
  <c r="H176" i="52"/>
  <c r="G176" i="52"/>
  <c r="G175" i="52" s="1"/>
  <c r="F176" i="52"/>
  <c r="F175" i="52" s="1"/>
  <c r="F174" i="52" s="1"/>
  <c r="W175" i="52"/>
  <c r="W174" i="52" s="1"/>
  <c r="U175" i="52"/>
  <c r="U174" i="52" s="1"/>
  <c r="T175" i="52"/>
  <c r="Q175" i="52"/>
  <c r="O175" i="52"/>
  <c r="O174" i="52" s="1"/>
  <c r="N175" i="52"/>
  <c r="N174" i="52" s="1"/>
  <c r="J175" i="52"/>
  <c r="H175" i="52"/>
  <c r="Q174" i="52"/>
  <c r="J174" i="52"/>
  <c r="H174" i="52"/>
  <c r="G174" i="52"/>
  <c r="AB173" i="52"/>
  <c r="AA173" i="52"/>
  <c r="Y173" i="52"/>
  <c r="W173" i="52"/>
  <c r="U173" i="52"/>
  <c r="U172" i="52" s="1"/>
  <c r="U171" i="52" s="1"/>
  <c r="U170" i="52" s="1"/>
  <c r="S173" i="52"/>
  <c r="P173" i="52"/>
  <c r="P172" i="52" s="1"/>
  <c r="P171" i="52" s="1"/>
  <c r="P170" i="52" s="1"/>
  <c r="K173" i="52"/>
  <c r="L173" i="52" s="1"/>
  <c r="AB172" i="52"/>
  <c r="W172" i="52"/>
  <c r="W171" i="52" s="1"/>
  <c r="V172" i="52"/>
  <c r="T172" i="52"/>
  <c r="S172" i="52"/>
  <c r="S171" i="52" s="1"/>
  <c r="S170" i="52" s="1"/>
  <c r="Q172" i="52"/>
  <c r="O172" i="52"/>
  <c r="N172" i="52"/>
  <c r="N171" i="52" s="1"/>
  <c r="J172" i="52"/>
  <c r="K172" i="52" s="1"/>
  <c r="I172" i="52"/>
  <c r="H172" i="52"/>
  <c r="H171" i="52" s="1"/>
  <c r="H170" i="52" s="1"/>
  <c r="G172" i="52"/>
  <c r="G171" i="52" s="1"/>
  <c r="F172" i="52"/>
  <c r="V171" i="52"/>
  <c r="O171" i="52"/>
  <c r="I171" i="52"/>
  <c r="I170" i="52" s="1"/>
  <c r="F171" i="52"/>
  <c r="W170" i="52"/>
  <c r="O170" i="52"/>
  <c r="N170" i="52"/>
  <c r="F170" i="52"/>
  <c r="AA169" i="52"/>
  <c r="W169" i="52"/>
  <c r="U169" i="52"/>
  <c r="S169" i="52"/>
  <c r="S168" i="52" s="1"/>
  <c r="S167" i="52" s="1"/>
  <c r="S166" i="52" s="1"/>
  <c r="P169" i="52"/>
  <c r="P168" i="52" s="1"/>
  <c r="K169" i="52"/>
  <c r="L169" i="52" s="1"/>
  <c r="AA168" i="52"/>
  <c r="X168" i="52"/>
  <c r="W168" i="52"/>
  <c r="V168" i="52"/>
  <c r="U168" i="52"/>
  <c r="U167" i="52" s="1"/>
  <c r="T168" i="52"/>
  <c r="Q168" i="52"/>
  <c r="O168" i="52"/>
  <c r="O167" i="52" s="1"/>
  <c r="N168" i="52"/>
  <c r="L168" i="52"/>
  <c r="J168" i="52"/>
  <c r="J167" i="52" s="1"/>
  <c r="J166" i="52" s="1"/>
  <c r="I168" i="52"/>
  <c r="I167" i="52" s="1"/>
  <c r="H168" i="52"/>
  <c r="G168" i="52"/>
  <c r="F168" i="52"/>
  <c r="F167" i="52" s="1"/>
  <c r="W167" i="52"/>
  <c r="V167" i="52"/>
  <c r="V166" i="52" s="1"/>
  <c r="T167" i="52"/>
  <c r="Q167" i="52"/>
  <c r="P167" i="52"/>
  <c r="P166" i="52" s="1"/>
  <c r="N167" i="52"/>
  <c r="H167" i="52"/>
  <c r="H166" i="52" s="1"/>
  <c r="G167" i="52"/>
  <c r="W166" i="52"/>
  <c r="U166" i="52"/>
  <c r="T166" i="52"/>
  <c r="O166" i="52"/>
  <c r="N166" i="52"/>
  <c r="I166" i="52"/>
  <c r="F166" i="52"/>
  <c r="AA165" i="52"/>
  <c r="W165" i="52"/>
  <c r="U165" i="52"/>
  <c r="S165" i="52"/>
  <c r="K165" i="52"/>
  <c r="L165" i="52" s="1"/>
  <c r="X165" i="52" s="1"/>
  <c r="AA164" i="52"/>
  <c r="W164" i="52"/>
  <c r="V164" i="52"/>
  <c r="U164" i="52"/>
  <c r="U163" i="52" s="1"/>
  <c r="U162" i="52" s="1"/>
  <c r="T164" i="52"/>
  <c r="S164" i="52"/>
  <c r="Q164" i="52"/>
  <c r="O164" i="52"/>
  <c r="O163" i="52" s="1"/>
  <c r="O162" i="52" s="1"/>
  <c r="N164" i="52"/>
  <c r="J164" i="52"/>
  <c r="I164" i="52"/>
  <c r="I163" i="52" s="1"/>
  <c r="I162" i="52" s="1"/>
  <c r="H164" i="52"/>
  <c r="G164" i="52"/>
  <c r="F164" i="52"/>
  <c r="F163" i="52" s="1"/>
  <c r="F162" i="52" s="1"/>
  <c r="W163" i="52"/>
  <c r="W162" i="52" s="1"/>
  <c r="T163" i="52"/>
  <c r="S163" i="52"/>
  <c r="S162" i="52" s="1"/>
  <c r="Q163" i="52"/>
  <c r="N163" i="52"/>
  <c r="N162" i="52" s="1"/>
  <c r="J163" i="52"/>
  <c r="J162" i="52" s="1"/>
  <c r="H163" i="52"/>
  <c r="G163" i="52"/>
  <c r="G162" i="52" s="1"/>
  <c r="AA162" i="52"/>
  <c r="T162" i="52"/>
  <c r="Q162" i="52"/>
  <c r="H162" i="52"/>
  <c r="AA161" i="52"/>
  <c r="Y161" i="52"/>
  <c r="W161" i="52"/>
  <c r="U161" i="52"/>
  <c r="U160" i="52" s="1"/>
  <c r="U159" i="52" s="1"/>
  <c r="U158" i="52" s="1"/>
  <c r="S161" i="52"/>
  <c r="P161" i="52"/>
  <c r="P160" i="52" s="1"/>
  <c r="P159" i="52" s="1"/>
  <c r="P158" i="52" s="1"/>
  <c r="K161" i="52"/>
  <c r="L161" i="52" s="1"/>
  <c r="AA160" i="52"/>
  <c r="W160" i="52"/>
  <c r="V160" i="52"/>
  <c r="V159" i="52" s="1"/>
  <c r="T160" i="52"/>
  <c r="S160" i="52"/>
  <c r="Q160" i="52"/>
  <c r="O160" i="52"/>
  <c r="O159" i="52" s="1"/>
  <c r="N160" i="52"/>
  <c r="J160" i="52"/>
  <c r="I160" i="52"/>
  <c r="I159" i="52" s="1"/>
  <c r="H160" i="52"/>
  <c r="G160" i="52"/>
  <c r="F160" i="52"/>
  <c r="F159" i="52" s="1"/>
  <c r="F158" i="52" s="1"/>
  <c r="W159" i="52"/>
  <c r="T159" i="52"/>
  <c r="S159" i="52"/>
  <c r="S158" i="52" s="1"/>
  <c r="Q159" i="52"/>
  <c r="N159" i="52"/>
  <c r="J159" i="52"/>
  <c r="J158" i="52" s="1"/>
  <c r="H159" i="52"/>
  <c r="W158" i="52"/>
  <c r="Q158" i="52"/>
  <c r="O158" i="52"/>
  <c r="N158" i="52"/>
  <c r="I158" i="52"/>
  <c r="H158" i="52"/>
  <c r="AA157" i="52"/>
  <c r="W157" i="52"/>
  <c r="U157" i="52"/>
  <c r="S157" i="52"/>
  <c r="S156" i="52" s="1"/>
  <c r="S155" i="52" s="1"/>
  <c r="S154" i="52" s="1"/>
  <c r="P157" i="52"/>
  <c r="P156" i="52" s="1"/>
  <c r="P155" i="52" s="1"/>
  <c r="P154" i="52" s="1"/>
  <c r="K157" i="52"/>
  <c r="L157" i="52" s="1"/>
  <c r="AA156" i="52"/>
  <c r="W156" i="52"/>
  <c r="V156" i="52"/>
  <c r="U156" i="52"/>
  <c r="U155" i="52" s="1"/>
  <c r="T156" i="52"/>
  <c r="Q156" i="52"/>
  <c r="O156" i="52"/>
  <c r="O155" i="52" s="1"/>
  <c r="N156" i="52"/>
  <c r="L156" i="52"/>
  <c r="J156" i="52"/>
  <c r="J155" i="52" s="1"/>
  <c r="J154" i="52" s="1"/>
  <c r="I156" i="52"/>
  <c r="I155" i="52" s="1"/>
  <c r="H156" i="52"/>
  <c r="G156" i="52"/>
  <c r="F156" i="52"/>
  <c r="F155" i="52" s="1"/>
  <c r="W155" i="52"/>
  <c r="V155" i="52"/>
  <c r="V154" i="52" s="1"/>
  <c r="T155" i="52"/>
  <c r="Q155" i="52"/>
  <c r="N155" i="52"/>
  <c r="H155" i="52"/>
  <c r="H154" i="52" s="1"/>
  <c r="G155" i="52"/>
  <c r="W154" i="52"/>
  <c r="U154" i="52"/>
  <c r="T154" i="52"/>
  <c r="O154" i="52"/>
  <c r="N154" i="52"/>
  <c r="I154" i="52"/>
  <c r="F154" i="52"/>
  <c r="AB153" i="52"/>
  <c r="AA153" i="52"/>
  <c r="W153" i="52"/>
  <c r="U153" i="52"/>
  <c r="S153" i="52"/>
  <c r="K153" i="52"/>
  <c r="L153" i="52" s="1"/>
  <c r="AB152" i="52"/>
  <c r="AA152" i="52"/>
  <c r="Z152" i="52"/>
  <c r="W152" i="52"/>
  <c r="U152" i="52"/>
  <c r="S152" i="52"/>
  <c r="L152" i="52"/>
  <c r="K152" i="52"/>
  <c r="AB151" i="52"/>
  <c r="AA151" i="52"/>
  <c r="W151" i="52"/>
  <c r="U151" i="52"/>
  <c r="S151" i="52"/>
  <c r="K151" i="52"/>
  <c r="L151" i="52" s="1"/>
  <c r="X151" i="52" s="1"/>
  <c r="W150" i="52"/>
  <c r="W149" i="52" s="1"/>
  <c r="W148" i="52" s="1"/>
  <c r="V150" i="52"/>
  <c r="T150" i="52"/>
  <c r="S150" i="52"/>
  <c r="Q150" i="52"/>
  <c r="O150" i="52"/>
  <c r="N150" i="52"/>
  <c r="N149" i="52" s="1"/>
  <c r="N148" i="52" s="1"/>
  <c r="K150" i="52"/>
  <c r="J150" i="52"/>
  <c r="I150" i="52"/>
  <c r="H150" i="52"/>
  <c r="H149" i="52" s="1"/>
  <c r="G150" i="52"/>
  <c r="F150" i="52"/>
  <c r="V149" i="52"/>
  <c r="S149" i="52"/>
  <c r="S148" i="52" s="1"/>
  <c r="O149" i="52"/>
  <c r="J149" i="52"/>
  <c r="J148" i="52" s="1"/>
  <c r="I149" i="52"/>
  <c r="G149" i="52"/>
  <c r="F149" i="52"/>
  <c r="O148" i="52"/>
  <c r="I148" i="52"/>
  <c r="H148" i="52"/>
  <c r="F148" i="52"/>
  <c r="AB147" i="52"/>
  <c r="AA147" i="52"/>
  <c r="W147" i="52"/>
  <c r="W146" i="52" s="1"/>
  <c r="W145" i="52" s="1"/>
  <c r="U147" i="52"/>
  <c r="U146" i="52" s="1"/>
  <c r="U145" i="52" s="1"/>
  <c r="U144" i="52" s="1"/>
  <c r="S147" i="52"/>
  <c r="K147" i="52"/>
  <c r="L147" i="52" s="1"/>
  <c r="AA146" i="52"/>
  <c r="V146" i="52"/>
  <c r="T146" i="52"/>
  <c r="Q146" i="52"/>
  <c r="O146" i="52"/>
  <c r="N146" i="52"/>
  <c r="K146" i="52"/>
  <c r="J146" i="52"/>
  <c r="J145" i="52" s="1"/>
  <c r="I146" i="52"/>
  <c r="H146" i="52"/>
  <c r="H145" i="52" s="1"/>
  <c r="H144" i="52" s="1"/>
  <c r="G146" i="52"/>
  <c r="G145" i="52" s="1"/>
  <c r="F146" i="52"/>
  <c r="V145" i="52"/>
  <c r="Q145" i="52"/>
  <c r="Q144" i="52" s="1"/>
  <c r="O145" i="52"/>
  <c r="N145" i="52"/>
  <c r="N144" i="52" s="1"/>
  <c r="I145" i="52"/>
  <c r="I144" i="52" s="1"/>
  <c r="F145" i="52"/>
  <c r="W144" i="52"/>
  <c r="O144" i="52"/>
  <c r="J144" i="52"/>
  <c r="G144" i="52"/>
  <c r="F144" i="52"/>
  <c r="AB143" i="52"/>
  <c r="AA143" i="52"/>
  <c r="W143" i="52"/>
  <c r="U143" i="52"/>
  <c r="S143" i="52"/>
  <c r="L143" i="52"/>
  <c r="K143" i="52"/>
  <c r="AA142" i="52"/>
  <c r="W142" i="52"/>
  <c r="V142" i="52"/>
  <c r="U142" i="52"/>
  <c r="U141" i="52" s="1"/>
  <c r="U140" i="52" s="1"/>
  <c r="T142" i="52"/>
  <c r="Q142" i="52"/>
  <c r="Q141" i="52" s="1"/>
  <c r="O142" i="52"/>
  <c r="O141" i="52" s="1"/>
  <c r="O140" i="52" s="1"/>
  <c r="N142" i="52"/>
  <c r="N141" i="52" s="1"/>
  <c r="L142" i="52"/>
  <c r="J142" i="52"/>
  <c r="I142" i="52"/>
  <c r="H142" i="52"/>
  <c r="G142" i="52"/>
  <c r="F142" i="52"/>
  <c r="Y141" i="52"/>
  <c r="W141" i="52"/>
  <c r="T141" i="52"/>
  <c r="AA141" i="52" s="1"/>
  <c r="L141" i="52"/>
  <c r="L140" i="52" s="1"/>
  <c r="J141" i="52"/>
  <c r="I141" i="52"/>
  <c r="I140" i="52" s="1"/>
  <c r="G141" i="52"/>
  <c r="F141" i="52"/>
  <c r="F140" i="52" s="1"/>
  <c r="X140" i="52"/>
  <c r="W140" i="52"/>
  <c r="T140" i="52"/>
  <c r="Y140" i="52" s="1"/>
  <c r="Q140" i="52"/>
  <c r="N140" i="52"/>
  <c r="J140" i="52"/>
  <c r="G140" i="52"/>
  <c r="AB139" i="52"/>
  <c r="AA139" i="52"/>
  <c r="W139" i="52"/>
  <c r="U139" i="52"/>
  <c r="U138" i="52" s="1"/>
  <c r="U137" i="52" s="1"/>
  <c r="U136" i="52" s="1"/>
  <c r="S139" i="52"/>
  <c r="P139" i="52"/>
  <c r="P138" i="52" s="1"/>
  <c r="P137" i="52" s="1"/>
  <c r="P136" i="52" s="1"/>
  <c r="K139" i="52"/>
  <c r="L139" i="52" s="1"/>
  <c r="L138" i="52" s="1"/>
  <c r="Y138" i="52"/>
  <c r="W138" i="52"/>
  <c r="W137" i="52" s="1"/>
  <c r="W136" i="52" s="1"/>
  <c r="V138" i="52"/>
  <c r="V137" i="52" s="1"/>
  <c r="T138" i="52"/>
  <c r="AA138" i="52" s="1"/>
  <c r="Q138" i="52"/>
  <c r="O138" i="52"/>
  <c r="O137" i="52" s="1"/>
  <c r="O136" i="52" s="1"/>
  <c r="N138" i="52"/>
  <c r="J138" i="52"/>
  <c r="I138" i="52"/>
  <c r="I137" i="52" s="1"/>
  <c r="H138" i="52"/>
  <c r="G138" i="52"/>
  <c r="F138" i="52"/>
  <c r="F137" i="52" s="1"/>
  <c r="F136" i="52" s="1"/>
  <c r="T137" i="52"/>
  <c r="AA137" i="52" s="1"/>
  <c r="Q137" i="52"/>
  <c r="N137" i="52"/>
  <c r="N136" i="52" s="1"/>
  <c r="J137" i="52"/>
  <c r="J136" i="52" s="1"/>
  <c r="H137" i="52"/>
  <c r="G137" i="52"/>
  <c r="G136" i="52" s="1"/>
  <c r="V136" i="52"/>
  <c r="Q136" i="52"/>
  <c r="I136" i="52"/>
  <c r="H136" i="52"/>
  <c r="AB135" i="52"/>
  <c r="AA135" i="52"/>
  <c r="W135" i="52"/>
  <c r="W134" i="52" s="1"/>
  <c r="W133" i="52" s="1"/>
  <c r="W132" i="52" s="1"/>
  <c r="U135" i="52"/>
  <c r="S135" i="52"/>
  <c r="K135" i="52"/>
  <c r="L135" i="52" s="1"/>
  <c r="V134" i="52"/>
  <c r="AB134" i="52" s="1"/>
  <c r="U134" i="52"/>
  <c r="T134" i="52"/>
  <c r="Q134" i="52"/>
  <c r="O134" i="52"/>
  <c r="N134" i="52"/>
  <c r="N133" i="52" s="1"/>
  <c r="N132" i="52" s="1"/>
  <c r="J134" i="52"/>
  <c r="J133" i="52" s="1"/>
  <c r="J132" i="52" s="1"/>
  <c r="I134" i="52"/>
  <c r="H134" i="52"/>
  <c r="G134" i="52"/>
  <c r="F134" i="52"/>
  <c r="V133" i="52"/>
  <c r="U133" i="52"/>
  <c r="U132" i="52" s="1"/>
  <c r="Q133" i="52"/>
  <c r="Q132" i="52" s="1"/>
  <c r="O133" i="52"/>
  <c r="I133" i="52"/>
  <c r="H133" i="52"/>
  <c r="H132" i="52" s="1"/>
  <c r="F133" i="52"/>
  <c r="O132" i="52"/>
  <c r="I132" i="52"/>
  <c r="F132" i="52"/>
  <c r="AA131" i="52"/>
  <c r="Z131" i="52"/>
  <c r="W131" i="52"/>
  <c r="W130" i="52" s="1"/>
  <c r="W129" i="52" s="1"/>
  <c r="W128" i="52" s="1"/>
  <c r="U131" i="52"/>
  <c r="U130" i="52" s="1"/>
  <c r="U129" i="52" s="1"/>
  <c r="U128" i="52" s="1"/>
  <c r="S131" i="52"/>
  <c r="P131" i="52"/>
  <c r="L131" i="52"/>
  <c r="L130" i="52" s="1"/>
  <c r="K131" i="52"/>
  <c r="Z130" i="52"/>
  <c r="V130" i="52"/>
  <c r="V129" i="52" s="1"/>
  <c r="T130" i="52"/>
  <c r="AA130" i="52" s="1"/>
  <c r="Q130" i="52"/>
  <c r="Q129" i="52" s="1"/>
  <c r="P130" i="52"/>
  <c r="P129" i="52" s="1"/>
  <c r="P128" i="52" s="1"/>
  <c r="O130" i="52"/>
  <c r="N130" i="52"/>
  <c r="J130" i="52"/>
  <c r="J129" i="52" s="1"/>
  <c r="I130" i="52"/>
  <c r="I129" i="52" s="1"/>
  <c r="I128" i="52" s="1"/>
  <c r="H130" i="52"/>
  <c r="G130" i="52"/>
  <c r="F130" i="52"/>
  <c r="F129" i="52" s="1"/>
  <c r="F128" i="52" s="1"/>
  <c r="T129" i="52"/>
  <c r="O129" i="52"/>
  <c r="O128" i="52" s="1"/>
  <c r="N129" i="52"/>
  <c r="N128" i="52" s="1"/>
  <c r="H129" i="52"/>
  <c r="H128" i="52" s="1"/>
  <c r="G129" i="52"/>
  <c r="V128" i="52"/>
  <c r="T128" i="52"/>
  <c r="J128" i="52"/>
  <c r="AA127" i="52"/>
  <c r="Y127" i="52"/>
  <c r="W127" i="52"/>
  <c r="U127" i="52"/>
  <c r="U126" i="52" s="1"/>
  <c r="S127" i="52"/>
  <c r="P127" i="52"/>
  <c r="P126" i="52" s="1"/>
  <c r="P125" i="52" s="1"/>
  <c r="P124" i="52" s="1"/>
  <c r="L127" i="52"/>
  <c r="K127" i="52"/>
  <c r="W126" i="52"/>
  <c r="V126" i="52"/>
  <c r="T126" i="52"/>
  <c r="S126" i="52"/>
  <c r="S125" i="52" s="1"/>
  <c r="Q126" i="52"/>
  <c r="O126" i="52"/>
  <c r="N126" i="52"/>
  <c r="N125" i="52" s="1"/>
  <c r="N124" i="52" s="1"/>
  <c r="J126" i="52"/>
  <c r="J125" i="52" s="1"/>
  <c r="J124" i="52" s="1"/>
  <c r="I126" i="52"/>
  <c r="H126" i="52"/>
  <c r="G126" i="52"/>
  <c r="F126" i="52"/>
  <c r="W125" i="52"/>
  <c r="W124" i="52" s="1"/>
  <c r="U125" i="52"/>
  <c r="U124" i="52" s="1"/>
  <c r="T125" i="52"/>
  <c r="Q125" i="52"/>
  <c r="Q124" i="52" s="1"/>
  <c r="O125" i="52"/>
  <c r="I125" i="52"/>
  <c r="H125" i="52"/>
  <c r="H124" i="52" s="1"/>
  <c r="F125" i="52"/>
  <c r="S124" i="52"/>
  <c r="O124" i="52"/>
  <c r="I124" i="52"/>
  <c r="F124" i="52"/>
  <c r="AA123" i="52"/>
  <c r="Z123" i="52"/>
  <c r="W123" i="52"/>
  <c r="W122" i="52" s="1"/>
  <c r="W121" i="52" s="1"/>
  <c r="W120" i="52" s="1"/>
  <c r="U123" i="52"/>
  <c r="U122" i="52" s="1"/>
  <c r="U121" i="52" s="1"/>
  <c r="U120" i="52" s="1"/>
  <c r="S123" i="52"/>
  <c r="P123" i="52"/>
  <c r="L123" i="52"/>
  <c r="L122" i="52" s="1"/>
  <c r="K123" i="52"/>
  <c r="Z122" i="52"/>
  <c r="V122" i="52"/>
  <c r="V121" i="52" s="1"/>
  <c r="T122" i="52"/>
  <c r="AA122" i="52" s="1"/>
  <c r="Q122" i="52"/>
  <c r="X122" i="52" s="1"/>
  <c r="P122" i="52"/>
  <c r="O122" i="52"/>
  <c r="N122" i="52"/>
  <c r="N121" i="52" s="1"/>
  <c r="N120" i="52" s="1"/>
  <c r="J122" i="52"/>
  <c r="J121" i="52" s="1"/>
  <c r="I122" i="52"/>
  <c r="I121" i="52" s="1"/>
  <c r="H122" i="52"/>
  <c r="H121" i="52" s="1"/>
  <c r="H120" i="52" s="1"/>
  <c r="G122" i="52"/>
  <c r="F122" i="52"/>
  <c r="T121" i="52"/>
  <c r="AA121" i="52" s="1"/>
  <c r="Q121" i="52"/>
  <c r="Q120" i="52" s="1"/>
  <c r="P121" i="52"/>
  <c r="P120" i="52" s="1"/>
  <c r="O121" i="52"/>
  <c r="O120" i="52" s="1"/>
  <c r="G121" i="52"/>
  <c r="F121" i="52"/>
  <c r="F120" i="52" s="1"/>
  <c r="T120" i="52"/>
  <c r="J120" i="52"/>
  <c r="I120" i="52"/>
  <c r="AA119" i="52"/>
  <c r="W119" i="52"/>
  <c r="W118" i="52" s="1"/>
  <c r="W117" i="52" s="1"/>
  <c r="W116" i="52" s="1"/>
  <c r="U119" i="52"/>
  <c r="U118" i="52" s="1"/>
  <c r="U117" i="52" s="1"/>
  <c r="U116" i="52" s="1"/>
  <c r="S119" i="52"/>
  <c r="L119" i="52"/>
  <c r="Y119" i="52" s="1"/>
  <c r="K119" i="52"/>
  <c r="V118" i="52"/>
  <c r="T118" i="52"/>
  <c r="Q118" i="52"/>
  <c r="O118" i="52"/>
  <c r="N118" i="52"/>
  <c r="J118" i="52"/>
  <c r="I118" i="52"/>
  <c r="I117" i="52" s="1"/>
  <c r="I116" i="52" s="1"/>
  <c r="H118" i="52"/>
  <c r="G118" i="52"/>
  <c r="F118" i="52"/>
  <c r="F117" i="52" s="1"/>
  <c r="F116" i="52" s="1"/>
  <c r="V117" i="52"/>
  <c r="Q117" i="52"/>
  <c r="O117" i="52"/>
  <c r="O116" i="52" s="1"/>
  <c r="N117" i="52"/>
  <c r="J117" i="52"/>
  <c r="J116" i="52" s="1"/>
  <c r="H117" i="52"/>
  <c r="G117" i="52"/>
  <c r="V116" i="52"/>
  <c r="Q116" i="52"/>
  <c r="N116" i="52"/>
  <c r="H116" i="52"/>
  <c r="G116" i="52"/>
  <c r="AA115" i="52"/>
  <c r="W115" i="52"/>
  <c r="U115" i="52"/>
  <c r="U114" i="52" s="1"/>
  <c r="S115" i="52"/>
  <c r="L115" i="52"/>
  <c r="K115" i="52"/>
  <c r="W114" i="52"/>
  <c r="V114" i="52"/>
  <c r="T114" i="52"/>
  <c r="S114" i="52"/>
  <c r="S113" i="52" s="1"/>
  <c r="Q114" i="52"/>
  <c r="O114" i="52"/>
  <c r="N114" i="52"/>
  <c r="N113" i="52" s="1"/>
  <c r="N112" i="52" s="1"/>
  <c r="J114" i="52"/>
  <c r="J113" i="52" s="1"/>
  <c r="J112" i="52" s="1"/>
  <c r="I114" i="52"/>
  <c r="H114" i="52"/>
  <c r="G114" i="52"/>
  <c r="F114" i="52"/>
  <c r="W113" i="52"/>
  <c r="W112" i="52" s="1"/>
  <c r="U113" i="52"/>
  <c r="U112" i="52" s="1"/>
  <c r="T113" i="52"/>
  <c r="Q113" i="52"/>
  <c r="Q112" i="52" s="1"/>
  <c r="O113" i="52"/>
  <c r="I113" i="52"/>
  <c r="H113" i="52"/>
  <c r="H112" i="52" s="1"/>
  <c r="F113" i="52"/>
  <c r="S112" i="52"/>
  <c r="O112" i="52"/>
  <c r="I112" i="52"/>
  <c r="F112" i="52"/>
  <c r="AB108" i="52"/>
  <c r="AA108" i="52"/>
  <c r="W108" i="52"/>
  <c r="W107" i="52" s="1"/>
  <c r="U108" i="52"/>
  <c r="S108" i="52"/>
  <c r="R108" i="52"/>
  <c r="R107" i="52" s="1"/>
  <c r="L108" i="52"/>
  <c r="K108" i="52"/>
  <c r="AA107" i="52"/>
  <c r="V107" i="52"/>
  <c r="AB107" i="52" s="1"/>
  <c r="U107" i="52"/>
  <c r="T107" i="52"/>
  <c r="S107" i="52"/>
  <c r="Q107" i="52"/>
  <c r="O107" i="52"/>
  <c r="N107" i="52"/>
  <c r="L107" i="52"/>
  <c r="X107" i="52" s="1"/>
  <c r="J107" i="52"/>
  <c r="I107" i="52"/>
  <c r="H107" i="52"/>
  <c r="G107" i="52"/>
  <c r="F107" i="52"/>
  <c r="Y106" i="52"/>
  <c r="Y105" i="52" s="1"/>
  <c r="W106" i="52"/>
  <c r="U106" i="52"/>
  <c r="S106" i="52"/>
  <c r="S105" i="52" s="1"/>
  <c r="P106" i="52"/>
  <c r="P105" i="52" s="1"/>
  <c r="K106" i="52"/>
  <c r="L106" i="52" s="1"/>
  <c r="W105" i="52"/>
  <c r="V105" i="52"/>
  <c r="U105" i="52"/>
  <c r="U104" i="52" s="1"/>
  <c r="U103" i="52" s="1"/>
  <c r="T105" i="52"/>
  <c r="Q105" i="52"/>
  <c r="O105" i="52"/>
  <c r="N105" i="52"/>
  <c r="N104" i="52" s="1"/>
  <c r="N103" i="52" s="1"/>
  <c r="N99" i="52" s="1"/>
  <c r="L105" i="52"/>
  <c r="J105" i="52"/>
  <c r="I105" i="52"/>
  <c r="H105" i="52"/>
  <c r="K105" i="52" s="1"/>
  <c r="G105" i="52"/>
  <c r="F105" i="52"/>
  <c r="W104" i="52"/>
  <c r="V104" i="52"/>
  <c r="T104" i="52"/>
  <c r="Y104" i="52" s="1"/>
  <c r="Q104" i="52"/>
  <c r="Q103" i="52" s="1"/>
  <c r="O104" i="52"/>
  <c r="O103" i="52" s="1"/>
  <c r="L104" i="52"/>
  <c r="K104" i="52"/>
  <c r="J104" i="52"/>
  <c r="I104" i="52"/>
  <c r="I103" i="52" s="1"/>
  <c r="H104" i="52"/>
  <c r="H103" i="52" s="1"/>
  <c r="H99" i="52" s="1"/>
  <c r="G104" i="52"/>
  <c r="F104" i="52"/>
  <c r="W103" i="52"/>
  <c r="T103" i="52"/>
  <c r="J103" i="52"/>
  <c r="G103" i="52"/>
  <c r="W102" i="52"/>
  <c r="W101" i="52" s="1"/>
  <c r="W100" i="52" s="1"/>
  <c r="U102" i="52"/>
  <c r="S102" i="52"/>
  <c r="R102" i="52"/>
  <c r="R101" i="52" s="1"/>
  <c r="L102" i="52"/>
  <c r="K102" i="52"/>
  <c r="V101" i="52"/>
  <c r="U101" i="52"/>
  <c r="U100" i="52" s="1"/>
  <c r="T101" i="52"/>
  <c r="S101" i="52"/>
  <c r="Q101" i="52"/>
  <c r="O101" i="52"/>
  <c r="O100" i="52" s="1"/>
  <c r="O99" i="52" s="1"/>
  <c r="N101" i="52"/>
  <c r="L101" i="52"/>
  <c r="J101" i="52"/>
  <c r="J100" i="52" s="1"/>
  <c r="J99" i="52" s="1"/>
  <c r="I101" i="52"/>
  <c r="H101" i="52"/>
  <c r="G101" i="52"/>
  <c r="F101" i="52"/>
  <c r="V100" i="52"/>
  <c r="T100" i="52"/>
  <c r="S100" i="52"/>
  <c r="R100" i="52"/>
  <c r="Q100" i="52"/>
  <c r="N100" i="52"/>
  <c r="L100" i="52"/>
  <c r="I100" i="52"/>
  <c r="H100" i="52"/>
  <c r="F100" i="52"/>
  <c r="W99" i="52"/>
  <c r="T99" i="52"/>
  <c r="I99" i="52"/>
  <c r="AB98" i="52"/>
  <c r="AA98" i="52"/>
  <c r="W98" i="52"/>
  <c r="U98" i="52"/>
  <c r="U97" i="52" s="1"/>
  <c r="U96" i="52" s="1"/>
  <c r="S98" i="52"/>
  <c r="L98" i="52"/>
  <c r="L97" i="52" s="1"/>
  <c r="K98" i="52"/>
  <c r="W97" i="52"/>
  <c r="W96" i="52" s="1"/>
  <c r="V97" i="52"/>
  <c r="AB97" i="52" s="1"/>
  <c r="T97" i="52"/>
  <c r="S97" i="52"/>
  <c r="Q97" i="52"/>
  <c r="O97" i="52"/>
  <c r="O96" i="52" s="1"/>
  <c r="N97" i="52"/>
  <c r="J97" i="52"/>
  <c r="I97" i="52"/>
  <c r="I96" i="52" s="1"/>
  <c r="H97" i="52"/>
  <c r="G97" i="52"/>
  <c r="F97" i="52"/>
  <c r="F96" i="52" s="1"/>
  <c r="V96" i="52"/>
  <c r="T96" i="52"/>
  <c r="S96" i="52"/>
  <c r="N96" i="52"/>
  <c r="J96" i="52"/>
  <c r="G96" i="52"/>
  <c r="AB95" i="52"/>
  <c r="AA95" i="52"/>
  <c r="Y95" i="52"/>
  <c r="W95" i="52"/>
  <c r="U95" i="52"/>
  <c r="S95" i="52"/>
  <c r="S92" i="52" s="1"/>
  <c r="S91" i="52" s="1"/>
  <c r="K95" i="52"/>
  <c r="L95" i="52" s="1"/>
  <c r="AB94" i="52"/>
  <c r="AA94" i="52"/>
  <c r="W94" i="52"/>
  <c r="U94" i="52"/>
  <c r="S94" i="52"/>
  <c r="K94" i="52"/>
  <c r="L94" i="52" s="1"/>
  <c r="AB93" i="52"/>
  <c r="AA93" i="52"/>
  <c r="X93" i="52"/>
  <c r="W93" i="52"/>
  <c r="U93" i="52"/>
  <c r="S93" i="52"/>
  <c r="L93" i="52"/>
  <c r="K93" i="52"/>
  <c r="AA92" i="52"/>
  <c r="V92" i="52"/>
  <c r="AB92" i="52" s="1"/>
  <c r="T92" i="52"/>
  <c r="Q92" i="52"/>
  <c r="O92" i="52"/>
  <c r="N92" i="52"/>
  <c r="J92" i="52"/>
  <c r="J91" i="52" s="1"/>
  <c r="I92" i="52"/>
  <c r="I91" i="52" s="1"/>
  <c r="H92" i="52"/>
  <c r="G92" i="52"/>
  <c r="F92" i="52"/>
  <c r="T91" i="52"/>
  <c r="AA91" i="52" s="1"/>
  <c r="Q91" i="52"/>
  <c r="O91" i="52"/>
  <c r="O82" i="52" s="1"/>
  <c r="N91" i="52"/>
  <c r="H91" i="52"/>
  <c r="F91" i="52"/>
  <c r="AB90" i="52"/>
  <c r="AA90" i="52"/>
  <c r="W90" i="52"/>
  <c r="U90" i="52"/>
  <c r="U88" i="52" s="1"/>
  <c r="U87" i="52" s="1"/>
  <c r="U86" i="52" s="1"/>
  <c r="S90" i="52"/>
  <c r="K90" i="52"/>
  <c r="L90" i="52" s="1"/>
  <c r="AB89" i="52"/>
  <c r="AA89" i="52"/>
  <c r="X89" i="52"/>
  <c r="W89" i="52"/>
  <c r="U89" i="52"/>
  <c r="S89" i="52"/>
  <c r="S88" i="52" s="1"/>
  <c r="S87" i="52" s="1"/>
  <c r="S86" i="52" s="1"/>
  <c r="L89" i="52"/>
  <c r="Z89" i="52" s="1"/>
  <c r="K89" i="52"/>
  <c r="AA88" i="52"/>
  <c r="V88" i="52"/>
  <c r="AB88" i="52" s="1"/>
  <c r="T88" i="52"/>
  <c r="Q88" i="52"/>
  <c r="O88" i="52"/>
  <c r="N88" i="52"/>
  <c r="J88" i="52"/>
  <c r="J87" i="52" s="1"/>
  <c r="J86" i="52" s="1"/>
  <c r="I88" i="52"/>
  <c r="I87" i="52" s="1"/>
  <c r="I86" i="52" s="1"/>
  <c r="H88" i="52"/>
  <c r="G88" i="52"/>
  <c r="F88" i="52"/>
  <c r="T87" i="52"/>
  <c r="Q87" i="52"/>
  <c r="O87" i="52"/>
  <c r="O86" i="52" s="1"/>
  <c r="N87" i="52"/>
  <c r="N86" i="52" s="1"/>
  <c r="N82" i="52" s="1"/>
  <c r="H87" i="52"/>
  <c r="H86" i="52" s="1"/>
  <c r="H82" i="52" s="1"/>
  <c r="F87" i="52"/>
  <c r="F86" i="52" s="1"/>
  <c r="W85" i="52"/>
  <c r="W84" i="52" s="1"/>
  <c r="W83" i="52" s="1"/>
  <c r="U85" i="52"/>
  <c r="U84" i="52" s="1"/>
  <c r="U83" i="52" s="1"/>
  <c r="S85" i="52"/>
  <c r="K85" i="52"/>
  <c r="L85" i="52" s="1"/>
  <c r="V84" i="52"/>
  <c r="T84" i="52"/>
  <c r="S84" i="52"/>
  <c r="Q84" i="52"/>
  <c r="O84" i="52"/>
  <c r="N84" i="52"/>
  <c r="J84" i="52"/>
  <c r="I84" i="52"/>
  <c r="H84" i="52"/>
  <c r="G84" i="52"/>
  <c r="K84" i="52" s="1"/>
  <c r="F84" i="52"/>
  <c r="V83" i="52"/>
  <c r="T83" i="52"/>
  <c r="S83" i="52"/>
  <c r="Q83" i="52"/>
  <c r="O83" i="52"/>
  <c r="N83" i="52"/>
  <c r="J83" i="52"/>
  <c r="J82" i="52" s="1"/>
  <c r="I83" i="52"/>
  <c r="I82" i="52" s="1"/>
  <c r="H83" i="52"/>
  <c r="F83" i="52"/>
  <c r="F82" i="52" s="1"/>
  <c r="AB81" i="52"/>
  <c r="AA81" i="52"/>
  <c r="W81" i="52"/>
  <c r="U81" i="52"/>
  <c r="S81" i="52"/>
  <c r="R81" i="52"/>
  <c r="P81" i="52"/>
  <c r="K81" i="52"/>
  <c r="L81" i="52" s="1"/>
  <c r="AB80" i="52"/>
  <c r="AA80" i="52"/>
  <c r="X80" i="52"/>
  <c r="W80" i="52"/>
  <c r="U80" i="52"/>
  <c r="S80" i="52"/>
  <c r="S75" i="52" s="1"/>
  <c r="L80" i="52"/>
  <c r="K80" i="52"/>
  <c r="AB79" i="52"/>
  <c r="AA79" i="52"/>
  <c r="X79" i="52"/>
  <c r="W79" i="52"/>
  <c r="U79" i="52"/>
  <c r="S79" i="52"/>
  <c r="P79" i="52"/>
  <c r="K79" i="52"/>
  <c r="L79" i="52" s="1"/>
  <c r="AB78" i="52"/>
  <c r="AA78" i="52"/>
  <c r="Y78" i="52"/>
  <c r="W78" i="52"/>
  <c r="U78" i="52"/>
  <c r="S78" i="52"/>
  <c r="P78" i="52"/>
  <c r="L78" i="52"/>
  <c r="K78" i="52"/>
  <c r="AB77" i="52"/>
  <c r="AA77" i="52"/>
  <c r="X77" i="52"/>
  <c r="W77" i="52"/>
  <c r="W75" i="52" s="1"/>
  <c r="U77" i="52"/>
  <c r="S77" i="52"/>
  <c r="R77" i="52"/>
  <c r="L77" i="52"/>
  <c r="K77" i="52"/>
  <c r="AB76" i="52"/>
  <c r="AA76" i="52"/>
  <c r="Y76" i="52"/>
  <c r="W76" i="52"/>
  <c r="U76" i="52"/>
  <c r="U75" i="52" s="1"/>
  <c r="S76" i="52"/>
  <c r="P76" i="52"/>
  <c r="K76" i="52"/>
  <c r="L76" i="52" s="1"/>
  <c r="V75" i="52"/>
  <c r="V57" i="52" s="1"/>
  <c r="T75" i="52"/>
  <c r="Q75" i="52"/>
  <c r="O75" i="52"/>
  <c r="N75" i="52"/>
  <c r="K75" i="52"/>
  <c r="J75" i="52"/>
  <c r="I75" i="52"/>
  <c r="H75" i="52"/>
  <c r="G75" i="52"/>
  <c r="F75" i="52"/>
  <c r="AB74" i="52"/>
  <c r="AA74" i="52"/>
  <c r="W74" i="52"/>
  <c r="U74" i="52"/>
  <c r="S74" i="52"/>
  <c r="J74" i="52"/>
  <c r="K74" i="52" s="1"/>
  <c r="L74" i="52" s="1"/>
  <c r="AB73" i="52"/>
  <c r="AA73" i="52"/>
  <c r="Z73" i="52"/>
  <c r="W73" i="52"/>
  <c r="U73" i="52"/>
  <c r="S73" i="52"/>
  <c r="R73" i="52"/>
  <c r="L73" i="52"/>
  <c r="K73" i="52"/>
  <c r="AB72" i="52"/>
  <c r="AA72" i="52"/>
  <c r="W72" i="52"/>
  <c r="U72" i="52"/>
  <c r="S72" i="52"/>
  <c r="K72" i="52"/>
  <c r="L72" i="52" s="1"/>
  <c r="X72" i="52" s="1"/>
  <c r="J72" i="52"/>
  <c r="AB71" i="52"/>
  <c r="AA71" i="52"/>
  <c r="W71" i="52"/>
  <c r="U71" i="52"/>
  <c r="S71" i="52"/>
  <c r="L71" i="52"/>
  <c r="R71" i="52" s="1"/>
  <c r="K71" i="52"/>
  <c r="AB70" i="52"/>
  <c r="AA70" i="52"/>
  <c r="W70" i="52"/>
  <c r="U70" i="52"/>
  <c r="U68" i="52" s="1"/>
  <c r="S70" i="52"/>
  <c r="J70" i="52"/>
  <c r="AB69" i="52"/>
  <c r="AA69" i="52"/>
  <c r="W69" i="52"/>
  <c r="W68" i="52" s="1"/>
  <c r="U69" i="52"/>
  <c r="S69" i="52"/>
  <c r="K69" i="52"/>
  <c r="L69" i="52" s="1"/>
  <c r="V68" i="52"/>
  <c r="AB68" i="52" s="1"/>
  <c r="T68" i="52"/>
  <c r="Q68" i="52"/>
  <c r="O68" i="52"/>
  <c r="N68" i="52"/>
  <c r="I68" i="52"/>
  <c r="H68" i="52"/>
  <c r="G68" i="52"/>
  <c r="F68" i="52"/>
  <c r="AB67" i="52"/>
  <c r="AA67" i="52"/>
  <c r="W67" i="52"/>
  <c r="U67" i="52"/>
  <c r="S67" i="52"/>
  <c r="L67" i="52"/>
  <c r="R67" i="52" s="1"/>
  <c r="K67" i="52"/>
  <c r="AB66" i="52"/>
  <c r="AA66" i="52"/>
  <c r="W66" i="52"/>
  <c r="U66" i="52"/>
  <c r="S66" i="52"/>
  <c r="J66" i="52"/>
  <c r="AB65" i="52"/>
  <c r="AA65" i="52"/>
  <c r="W65" i="52"/>
  <c r="W64" i="52" s="1"/>
  <c r="U65" i="52"/>
  <c r="U64" i="52" s="1"/>
  <c r="S65" i="52"/>
  <c r="K65" i="52"/>
  <c r="L65" i="52" s="1"/>
  <c r="V64" i="52"/>
  <c r="T64" i="52"/>
  <c r="Q64" i="52"/>
  <c r="O64" i="52"/>
  <c r="N64" i="52"/>
  <c r="I64" i="52"/>
  <c r="H64" i="52"/>
  <c r="G64" i="52"/>
  <c r="F64" i="52"/>
  <c r="AB63" i="52"/>
  <c r="AA63" i="52"/>
  <c r="W63" i="52"/>
  <c r="U63" i="52"/>
  <c r="S63" i="52"/>
  <c r="K63" i="52"/>
  <c r="L63" i="52" s="1"/>
  <c r="AA62" i="52"/>
  <c r="W62" i="52"/>
  <c r="U62" i="52"/>
  <c r="S62" i="52"/>
  <c r="L62" i="52"/>
  <c r="R62" i="52" s="1"/>
  <c r="K62" i="52"/>
  <c r="AB61" i="52"/>
  <c r="AA61" i="52"/>
  <c r="W61" i="52"/>
  <c r="U61" i="52"/>
  <c r="S61" i="52"/>
  <c r="S58" i="52" s="1"/>
  <c r="L61" i="52"/>
  <c r="K61" i="52"/>
  <c r="AB60" i="52"/>
  <c r="AA60" i="52"/>
  <c r="Y60" i="52"/>
  <c r="W60" i="52"/>
  <c r="U60" i="52"/>
  <c r="U58" i="52" s="1"/>
  <c r="S60" i="52"/>
  <c r="P60" i="52"/>
  <c r="K60" i="52"/>
  <c r="L60" i="52" s="1"/>
  <c r="AB59" i="52"/>
  <c r="AA59" i="52"/>
  <c r="W59" i="52"/>
  <c r="W58" i="52" s="1"/>
  <c r="U59" i="52"/>
  <c r="S59" i="52"/>
  <c r="K59" i="52"/>
  <c r="L59" i="52" s="1"/>
  <c r="V58" i="52"/>
  <c r="AB58" i="52" s="1"/>
  <c r="T58" i="52"/>
  <c r="Q58" i="52"/>
  <c r="O58" i="52"/>
  <c r="N58" i="52"/>
  <c r="N57" i="52" s="1"/>
  <c r="J58" i="52"/>
  <c r="I58" i="52"/>
  <c r="I57" i="52" s="1"/>
  <c r="H58" i="52"/>
  <c r="K58" i="52" s="1"/>
  <c r="G58" i="52"/>
  <c r="F58" i="52"/>
  <c r="F57" i="52" s="1"/>
  <c r="G57" i="52"/>
  <c r="W56" i="52"/>
  <c r="W55" i="52" s="1"/>
  <c r="U56" i="52"/>
  <c r="S56" i="52"/>
  <c r="K56" i="52"/>
  <c r="L56" i="52" s="1"/>
  <c r="V55" i="52"/>
  <c r="U55" i="52"/>
  <c r="T55" i="52"/>
  <c r="S55" i="52"/>
  <c r="Q55" i="52"/>
  <c r="O55" i="52"/>
  <c r="N55" i="52"/>
  <c r="J55" i="52"/>
  <c r="I55" i="52"/>
  <c r="I44" i="52" s="1"/>
  <c r="I43" i="52" s="1"/>
  <c r="H55" i="52"/>
  <c r="G55" i="52"/>
  <c r="F55" i="52"/>
  <c r="F44" i="52" s="1"/>
  <c r="F43" i="52" s="1"/>
  <c r="AB54" i="52"/>
  <c r="AA54" i="52"/>
  <c r="Z54" i="52"/>
  <c r="W54" i="52"/>
  <c r="U54" i="52"/>
  <c r="S54" i="52"/>
  <c r="R54" i="52"/>
  <c r="L54" i="52"/>
  <c r="K54" i="52"/>
  <c r="AB53" i="52"/>
  <c r="AA53" i="52"/>
  <c r="W53" i="52"/>
  <c r="U53" i="52"/>
  <c r="S53" i="52"/>
  <c r="K53" i="52"/>
  <c r="L53" i="52" s="1"/>
  <c r="AB52" i="52"/>
  <c r="AA52" i="52"/>
  <c r="W52" i="52"/>
  <c r="U52" i="52"/>
  <c r="S52" i="52"/>
  <c r="K52" i="52"/>
  <c r="L52" i="52" s="1"/>
  <c r="AB51" i="52"/>
  <c r="AA51" i="52"/>
  <c r="W51" i="52"/>
  <c r="U51" i="52"/>
  <c r="S51" i="52"/>
  <c r="L51" i="52"/>
  <c r="K51" i="52"/>
  <c r="AB50" i="52"/>
  <c r="AA50" i="52"/>
  <c r="W50" i="52"/>
  <c r="U50" i="52"/>
  <c r="S50" i="52"/>
  <c r="P50" i="52"/>
  <c r="K50" i="52"/>
  <c r="L50" i="52" s="1"/>
  <c r="AB49" i="52"/>
  <c r="AA49" i="52"/>
  <c r="W49" i="52"/>
  <c r="U49" i="52"/>
  <c r="U48" i="52" s="1"/>
  <c r="U44" i="52" s="1"/>
  <c r="S49" i="52"/>
  <c r="L49" i="52"/>
  <c r="K49" i="52"/>
  <c r="W48" i="52"/>
  <c r="V48" i="52"/>
  <c r="AB48" i="52" s="1"/>
  <c r="T48" i="52"/>
  <c r="Q48" i="52"/>
  <c r="O48" i="52"/>
  <c r="N48" i="52"/>
  <c r="N44" i="52" s="1"/>
  <c r="J48" i="52"/>
  <c r="I48" i="52"/>
  <c r="H48" i="52"/>
  <c r="K48" i="52" s="1"/>
  <c r="G48" i="52"/>
  <c r="F48" i="52"/>
  <c r="AB47" i="52"/>
  <c r="AA47" i="52"/>
  <c r="W47" i="52"/>
  <c r="U47" i="52"/>
  <c r="S47" i="52"/>
  <c r="K47" i="52"/>
  <c r="L47" i="52" s="1"/>
  <c r="AB46" i="52"/>
  <c r="AA46" i="52"/>
  <c r="Z46" i="52"/>
  <c r="W46" i="52"/>
  <c r="U46" i="52"/>
  <c r="S46" i="52"/>
  <c r="R46" i="52"/>
  <c r="L46" i="52"/>
  <c r="K46" i="52"/>
  <c r="AB45" i="52"/>
  <c r="AA45" i="52"/>
  <c r="V45" i="52"/>
  <c r="U45" i="52"/>
  <c r="T45" i="52"/>
  <c r="S45" i="52"/>
  <c r="Q45" i="52"/>
  <c r="O45" i="52"/>
  <c r="O44" i="52" s="1"/>
  <c r="N45" i="52"/>
  <c r="J45" i="52"/>
  <c r="I45" i="52"/>
  <c r="H45" i="52"/>
  <c r="G45" i="52"/>
  <c r="F45" i="52"/>
  <c r="Q44" i="52"/>
  <c r="AA42" i="52"/>
  <c r="Z42" i="52"/>
  <c r="W42" i="52"/>
  <c r="W41" i="52" s="1"/>
  <c r="W38" i="52" s="1"/>
  <c r="W37" i="52" s="1"/>
  <c r="U42" i="52"/>
  <c r="S42" i="52"/>
  <c r="S41" i="52" s="1"/>
  <c r="R42" i="52"/>
  <c r="R41" i="52" s="1"/>
  <c r="L42" i="52"/>
  <c r="K42" i="52"/>
  <c r="V41" i="52"/>
  <c r="U41" i="52"/>
  <c r="T41" i="52"/>
  <c r="Y41" i="52" s="1"/>
  <c r="Q41" i="52"/>
  <c r="X41" i="52" s="1"/>
  <c r="O41" i="52"/>
  <c r="N41" i="52"/>
  <c r="L41" i="52"/>
  <c r="K41" i="52"/>
  <c r="J41" i="52"/>
  <c r="I41" i="52"/>
  <c r="H41" i="52"/>
  <c r="G41" i="52"/>
  <c r="F41" i="52"/>
  <c r="AB40" i="52"/>
  <c r="AA40" i="52"/>
  <c r="W40" i="52"/>
  <c r="U40" i="52"/>
  <c r="U39" i="52" s="1"/>
  <c r="U38" i="52" s="1"/>
  <c r="U37" i="52" s="1"/>
  <c r="S40" i="52"/>
  <c r="L40" i="52"/>
  <c r="P40" i="52" s="1"/>
  <c r="P39" i="52" s="1"/>
  <c r="K40" i="52"/>
  <c r="Z39" i="52"/>
  <c r="W39" i="52"/>
  <c r="V39" i="52"/>
  <c r="T39" i="52"/>
  <c r="S39" i="52"/>
  <c r="Q39" i="52"/>
  <c r="X39" i="52" s="1"/>
  <c r="O39" i="52"/>
  <c r="O38" i="52" s="1"/>
  <c r="N39" i="52"/>
  <c r="L39" i="52"/>
  <c r="K39" i="52"/>
  <c r="J39" i="52"/>
  <c r="I39" i="52"/>
  <c r="I38" i="52" s="1"/>
  <c r="I37" i="52" s="1"/>
  <c r="I36" i="52" s="1"/>
  <c r="H39" i="52"/>
  <c r="H38" i="52" s="1"/>
  <c r="G39" i="52"/>
  <c r="F39" i="52"/>
  <c r="F38" i="52" s="1"/>
  <c r="V38" i="52"/>
  <c r="S38" i="52"/>
  <c r="S37" i="52" s="1"/>
  <c r="N38" i="52"/>
  <c r="N37" i="52" s="1"/>
  <c r="J38" i="52"/>
  <c r="J37" i="52" s="1"/>
  <c r="G38" i="52"/>
  <c r="O37" i="52"/>
  <c r="G37" i="52"/>
  <c r="F37" i="52"/>
  <c r="F36" i="52" s="1"/>
  <c r="W35" i="52"/>
  <c r="U35" i="52"/>
  <c r="S35" i="52"/>
  <c r="L35" i="52"/>
  <c r="K35" i="52"/>
  <c r="AB34" i="52"/>
  <c r="AA34" i="52"/>
  <c r="Y34" i="52"/>
  <c r="X34" i="52"/>
  <c r="W34" i="52"/>
  <c r="U34" i="52"/>
  <c r="S34" i="52"/>
  <c r="R34" i="52"/>
  <c r="P34" i="52"/>
  <c r="K34" i="52"/>
  <c r="AB33" i="52"/>
  <c r="AA33" i="52"/>
  <c r="Z33" i="52"/>
  <c r="Y33" i="52"/>
  <c r="X33" i="52"/>
  <c r="W33" i="52"/>
  <c r="U33" i="52"/>
  <c r="S33" i="52"/>
  <c r="R33" i="52"/>
  <c r="P33" i="52"/>
  <c r="K33" i="52"/>
  <c r="AB32" i="52"/>
  <c r="AA32" i="52"/>
  <c r="Z32" i="52"/>
  <c r="Y32" i="52"/>
  <c r="X32" i="52"/>
  <c r="W32" i="52"/>
  <c r="U32" i="52"/>
  <c r="S32" i="52"/>
  <c r="R32" i="52"/>
  <c r="P32" i="52"/>
  <c r="K32" i="52"/>
  <c r="AB31" i="52"/>
  <c r="AA31" i="52"/>
  <c r="Z31" i="52"/>
  <c r="Y31" i="52"/>
  <c r="X31" i="52"/>
  <c r="W31" i="52"/>
  <c r="U31" i="52"/>
  <c r="S31" i="52"/>
  <c r="R31" i="52"/>
  <c r="P31" i="52"/>
  <c r="K31" i="52"/>
  <c r="AB30" i="52"/>
  <c r="AA30" i="52"/>
  <c r="Z30" i="52"/>
  <c r="Y30" i="52"/>
  <c r="X30" i="52"/>
  <c r="W30" i="52"/>
  <c r="U30" i="52"/>
  <c r="U29" i="52" s="1"/>
  <c r="U28" i="52" s="1"/>
  <c r="S30" i="52"/>
  <c r="R30" i="52"/>
  <c r="P30" i="52"/>
  <c r="K30" i="52"/>
  <c r="AB29" i="52"/>
  <c r="AA29" i="52"/>
  <c r="W29" i="52"/>
  <c r="V29" i="52"/>
  <c r="T29" i="52"/>
  <c r="S29" i="52"/>
  <c r="S28" i="52" s="1"/>
  <c r="R29" i="52"/>
  <c r="Q29" i="52"/>
  <c r="P29" i="52"/>
  <c r="P28" i="52" s="1"/>
  <c r="O29" i="52"/>
  <c r="O28" i="52" s="1"/>
  <c r="N29" i="52"/>
  <c r="L29" i="52"/>
  <c r="L28" i="52" s="1"/>
  <c r="J29" i="52"/>
  <c r="J28" i="52" s="1"/>
  <c r="I29" i="52"/>
  <c r="I28" i="52" s="1"/>
  <c r="H29" i="52"/>
  <c r="G29" i="52"/>
  <c r="F29" i="52"/>
  <c r="AA28" i="52"/>
  <c r="W28" i="52"/>
  <c r="T28" i="52"/>
  <c r="R28" i="52"/>
  <c r="Q28" i="52"/>
  <c r="N28" i="52"/>
  <c r="H28" i="52"/>
  <c r="F28" i="52"/>
  <c r="AB27" i="52"/>
  <c r="AA27" i="52"/>
  <c r="W27" i="52"/>
  <c r="U27" i="52"/>
  <c r="S27" i="52"/>
  <c r="L27" i="52"/>
  <c r="K27" i="52"/>
  <c r="AB26" i="52"/>
  <c r="AA26" i="52"/>
  <c r="W26" i="52"/>
  <c r="U26" i="52"/>
  <c r="S26" i="52"/>
  <c r="R26" i="52"/>
  <c r="L26" i="52"/>
  <c r="K26" i="52"/>
  <c r="AB25" i="52"/>
  <c r="AA25" i="52"/>
  <c r="Y25" i="52"/>
  <c r="W25" i="52"/>
  <c r="U25" i="52"/>
  <c r="S25" i="52"/>
  <c r="P25" i="52"/>
  <c r="K25" i="52"/>
  <c r="L25" i="52" s="1"/>
  <c r="AB24" i="52"/>
  <c r="AA24" i="52"/>
  <c r="W24" i="52"/>
  <c r="U24" i="52"/>
  <c r="S24" i="52"/>
  <c r="K24" i="52"/>
  <c r="L24" i="52" s="1"/>
  <c r="AB23" i="52"/>
  <c r="AA23" i="52"/>
  <c r="Z23" i="52"/>
  <c r="W23" i="52"/>
  <c r="U23" i="52"/>
  <c r="S23" i="52"/>
  <c r="R23" i="52"/>
  <c r="L23" i="52"/>
  <c r="K23" i="52"/>
  <c r="AB22" i="52"/>
  <c r="AA22" i="52"/>
  <c r="W22" i="52"/>
  <c r="U22" i="52"/>
  <c r="S22" i="52"/>
  <c r="S20" i="52" s="1"/>
  <c r="K22" i="52"/>
  <c r="L22" i="52" s="1"/>
  <c r="AB21" i="52"/>
  <c r="AA21" i="52"/>
  <c r="W21" i="52"/>
  <c r="U21" i="52"/>
  <c r="U20" i="52" s="1"/>
  <c r="S21" i="52"/>
  <c r="K21" i="52"/>
  <c r="L21" i="52" s="1"/>
  <c r="W20" i="52"/>
  <c r="V20" i="52"/>
  <c r="T20" i="52"/>
  <c r="AA20" i="52" s="1"/>
  <c r="Q20" i="52"/>
  <c r="O20" i="52"/>
  <c r="N20" i="52"/>
  <c r="J20" i="52"/>
  <c r="I20" i="52"/>
  <c r="H20" i="52"/>
  <c r="H9" i="52" s="1"/>
  <c r="H8" i="52" s="1"/>
  <c r="G20" i="52"/>
  <c r="F20" i="52"/>
  <c r="AB19" i="52"/>
  <c r="AA19" i="52"/>
  <c r="W19" i="52"/>
  <c r="U19" i="52"/>
  <c r="S19" i="52"/>
  <c r="L19" i="52"/>
  <c r="K19" i="52"/>
  <c r="AB18" i="52"/>
  <c r="AA18" i="52"/>
  <c r="W18" i="52"/>
  <c r="U18" i="52"/>
  <c r="S18" i="52"/>
  <c r="L18" i="52"/>
  <c r="K18" i="52"/>
  <c r="AB17" i="52"/>
  <c r="AA17" i="52"/>
  <c r="Y17" i="52"/>
  <c r="W17" i="52"/>
  <c r="U17" i="52"/>
  <c r="S17" i="52"/>
  <c r="P17" i="52"/>
  <c r="K17" i="52"/>
  <c r="L17" i="52" s="1"/>
  <c r="AB16" i="52"/>
  <c r="AA16" i="52"/>
  <c r="W16" i="52"/>
  <c r="U16" i="52"/>
  <c r="S16" i="52"/>
  <c r="K16" i="52"/>
  <c r="L16" i="52" s="1"/>
  <c r="AB15" i="52"/>
  <c r="AA15" i="52"/>
  <c r="Z15" i="52"/>
  <c r="W15" i="52"/>
  <c r="U15" i="52"/>
  <c r="S15" i="52"/>
  <c r="R15" i="52"/>
  <c r="L15" i="52"/>
  <c r="K15" i="52"/>
  <c r="AB14" i="52"/>
  <c r="AA14" i="52"/>
  <c r="W14" i="52"/>
  <c r="U14" i="52"/>
  <c r="S14" i="52"/>
  <c r="K14" i="52"/>
  <c r="L14" i="52" s="1"/>
  <c r="AB13" i="52"/>
  <c r="AA13" i="52"/>
  <c r="W13" i="52"/>
  <c r="U13" i="52"/>
  <c r="U11" i="52" s="1"/>
  <c r="U10" i="52" s="1"/>
  <c r="U9" i="52" s="1"/>
  <c r="U8" i="52" s="1"/>
  <c r="S13" i="52"/>
  <c r="K13" i="52"/>
  <c r="L13" i="52" s="1"/>
  <c r="AB12" i="52"/>
  <c r="AA12" i="52"/>
  <c r="W12" i="52"/>
  <c r="U12" i="52"/>
  <c r="S12" i="52"/>
  <c r="S11" i="52" s="1"/>
  <c r="S10" i="52" s="1"/>
  <c r="S9" i="52" s="1"/>
  <c r="S8" i="52" s="1"/>
  <c r="L12" i="52"/>
  <c r="K12" i="52"/>
  <c r="AB11" i="52"/>
  <c r="AA11" i="52"/>
  <c r="V11" i="52"/>
  <c r="T11" i="52"/>
  <c r="Q11" i="52"/>
  <c r="O11" i="52"/>
  <c r="N11" i="52"/>
  <c r="J11" i="52"/>
  <c r="J10" i="52" s="1"/>
  <c r="J9" i="52" s="1"/>
  <c r="J8" i="52" s="1"/>
  <c r="I11" i="52"/>
  <c r="I10" i="52" s="1"/>
  <c r="I9" i="52" s="1"/>
  <c r="I8" i="52" s="1"/>
  <c r="I7" i="52" s="1"/>
  <c r="H11" i="52"/>
  <c r="G11" i="52"/>
  <c r="F11" i="52"/>
  <c r="F10" i="52" s="1"/>
  <c r="F9" i="52" s="1"/>
  <c r="F8" i="52" s="1"/>
  <c r="F7" i="52" s="1"/>
  <c r="T10" i="52"/>
  <c r="Q10" i="52"/>
  <c r="O10" i="52"/>
  <c r="N10" i="52"/>
  <c r="N9" i="52" s="1"/>
  <c r="N8" i="52" s="1"/>
  <c r="H10" i="52"/>
  <c r="Q9" i="52"/>
  <c r="H79" i="53" l="1"/>
  <c r="K95" i="53"/>
  <c r="H78" i="53"/>
  <c r="F77" i="53"/>
  <c r="H77" i="53" s="1"/>
  <c r="K24" i="53"/>
  <c r="K35" i="53"/>
  <c r="K43" i="53"/>
  <c r="J12" i="53"/>
  <c r="K76" i="53"/>
  <c r="F26" i="53"/>
  <c r="K30" i="53"/>
  <c r="K32" i="53"/>
  <c r="G26" i="53"/>
  <c r="G25" i="53" s="1"/>
  <c r="G18" i="53" s="1"/>
  <c r="G9" i="53" s="1"/>
  <c r="G97" i="53" s="1"/>
  <c r="F37" i="53"/>
  <c r="K50" i="53"/>
  <c r="F56" i="53"/>
  <c r="K87" i="53"/>
  <c r="J86" i="53"/>
  <c r="H52" i="53"/>
  <c r="F51" i="53"/>
  <c r="H51" i="53" s="1"/>
  <c r="K64" i="53"/>
  <c r="J93" i="53"/>
  <c r="K17" i="53"/>
  <c r="K57" i="53"/>
  <c r="K71" i="53"/>
  <c r="H21" i="53"/>
  <c r="F20" i="53"/>
  <c r="G44" i="53"/>
  <c r="K72" i="53"/>
  <c r="K77" i="53"/>
  <c r="H90" i="53"/>
  <c r="F89" i="53"/>
  <c r="J19" i="53"/>
  <c r="K51" i="53"/>
  <c r="K63" i="53"/>
  <c r="J66" i="53"/>
  <c r="K70" i="53"/>
  <c r="K81" i="53"/>
  <c r="K27" i="53"/>
  <c r="K33" i="53"/>
  <c r="F41" i="53"/>
  <c r="H41" i="53" s="1"/>
  <c r="F62" i="53"/>
  <c r="K80" i="53"/>
  <c r="K91" i="53"/>
  <c r="J25" i="53"/>
  <c r="K38" i="53"/>
  <c r="K53" i="53"/>
  <c r="J56" i="53"/>
  <c r="F68" i="53"/>
  <c r="K79" i="53"/>
  <c r="K40" i="53"/>
  <c r="K14" i="53"/>
  <c r="F48" i="53"/>
  <c r="F74" i="53"/>
  <c r="F12" i="53"/>
  <c r="K29" i="53"/>
  <c r="K31" i="53"/>
  <c r="K58" i="53"/>
  <c r="K78" i="53"/>
  <c r="H95" i="53"/>
  <c r="X47" i="52"/>
  <c r="L45" i="52"/>
  <c r="R47" i="52"/>
  <c r="R45" i="52" s="1"/>
  <c r="Z47" i="52"/>
  <c r="P47" i="52"/>
  <c r="Y47" i="52"/>
  <c r="X69" i="52"/>
  <c r="Z69" i="52"/>
  <c r="P69" i="52"/>
  <c r="Y69" i="52"/>
  <c r="R69" i="52"/>
  <c r="X13" i="52"/>
  <c r="R13" i="52"/>
  <c r="P13" i="52"/>
  <c r="Z13" i="52"/>
  <c r="Y13" i="52"/>
  <c r="X21" i="52"/>
  <c r="Y21" i="52"/>
  <c r="L20" i="52"/>
  <c r="P21" i="52"/>
  <c r="R21" i="52"/>
  <c r="Z21" i="52"/>
  <c r="H37" i="52"/>
  <c r="K38" i="52"/>
  <c r="X48" i="52"/>
  <c r="X52" i="52"/>
  <c r="R52" i="52"/>
  <c r="Z52" i="52"/>
  <c r="P52" i="52"/>
  <c r="Y52" i="52"/>
  <c r="X59" i="52"/>
  <c r="Z59" i="52"/>
  <c r="P59" i="52"/>
  <c r="Y59" i="52"/>
  <c r="R59" i="52"/>
  <c r="L58" i="52"/>
  <c r="X65" i="52"/>
  <c r="R65" i="52"/>
  <c r="Z65" i="52"/>
  <c r="P65" i="52"/>
  <c r="Y65" i="52"/>
  <c r="L64" i="52"/>
  <c r="Y96" i="52"/>
  <c r="X20" i="52"/>
  <c r="P38" i="52"/>
  <c r="P37" i="52" s="1"/>
  <c r="K57" i="52"/>
  <c r="X85" i="52"/>
  <c r="Z85" i="52"/>
  <c r="P85" i="52"/>
  <c r="P84" i="52" s="1"/>
  <c r="P83" i="52" s="1"/>
  <c r="L84" i="52"/>
  <c r="R85" i="52"/>
  <c r="R84" i="52" s="1"/>
  <c r="R83" i="52" s="1"/>
  <c r="Y85" i="52"/>
  <c r="X135" i="52"/>
  <c r="L134" i="52"/>
  <c r="R135" i="52"/>
  <c r="R134" i="52" s="1"/>
  <c r="R133" i="52" s="1"/>
  <c r="R132" i="52" s="1"/>
  <c r="Z135" i="52"/>
  <c r="P135" i="52"/>
  <c r="P134" i="52" s="1"/>
  <c r="P133" i="52" s="1"/>
  <c r="P132" i="52" s="1"/>
  <c r="Y135" i="52"/>
  <c r="X16" i="52"/>
  <c r="Z16" i="52"/>
  <c r="P16" i="52"/>
  <c r="Y16" i="52"/>
  <c r="R16" i="52"/>
  <c r="X24" i="52"/>
  <c r="R24" i="52"/>
  <c r="Y24" i="52"/>
  <c r="Z24" i="52"/>
  <c r="P24" i="52"/>
  <c r="X28" i="52"/>
  <c r="Z38" i="52"/>
  <c r="N43" i="52"/>
  <c r="N36" i="52" s="1"/>
  <c r="N7" i="52" s="1"/>
  <c r="X56" i="52"/>
  <c r="Z56" i="52"/>
  <c r="P56" i="52"/>
  <c r="P55" i="52" s="1"/>
  <c r="Y56" i="52"/>
  <c r="R56" i="52"/>
  <c r="R55" i="52" s="1"/>
  <c r="L55" i="52"/>
  <c r="X58" i="52"/>
  <c r="W57" i="52"/>
  <c r="U57" i="52"/>
  <c r="U43" i="52" s="1"/>
  <c r="U36" i="52" s="1"/>
  <c r="X63" i="52"/>
  <c r="Z63" i="52"/>
  <c r="P63" i="52"/>
  <c r="Y63" i="52"/>
  <c r="R63" i="52"/>
  <c r="Z74" i="52"/>
  <c r="R74" i="52"/>
  <c r="Y74" i="52"/>
  <c r="X74" i="52"/>
  <c r="P74" i="52"/>
  <c r="L96" i="52"/>
  <c r="Z97" i="52"/>
  <c r="Z14" i="52"/>
  <c r="R14" i="52"/>
  <c r="X19" i="52"/>
  <c r="X49" i="52"/>
  <c r="Z53" i="52"/>
  <c r="R53" i="52"/>
  <c r="Z55" i="52"/>
  <c r="Y64" i="52"/>
  <c r="K66" i="52"/>
  <c r="L66" i="52" s="1"/>
  <c r="J64" i="52"/>
  <c r="K64" i="52" s="1"/>
  <c r="K88" i="52"/>
  <c r="G87" i="52"/>
  <c r="X97" i="52"/>
  <c r="Q96" i="52"/>
  <c r="Z98" i="52"/>
  <c r="X115" i="52"/>
  <c r="L114" i="52"/>
  <c r="R115" i="52"/>
  <c r="R114" i="52" s="1"/>
  <c r="R113" i="52" s="1"/>
  <c r="R112" i="52" s="1"/>
  <c r="V132" i="52"/>
  <c r="Z164" i="52"/>
  <c r="V163" i="52"/>
  <c r="Z211" i="52"/>
  <c r="R211" i="52"/>
  <c r="R210" i="52" s="1"/>
  <c r="X211" i="52"/>
  <c r="P211" i="52"/>
  <c r="P210" i="52" s="1"/>
  <c r="P207" i="52" s="1"/>
  <c r="L210" i="52"/>
  <c r="K217" i="52"/>
  <c r="G216" i="52"/>
  <c r="X252" i="52"/>
  <c r="Y252" i="52"/>
  <c r="R252" i="52"/>
  <c r="R251" i="52" s="1"/>
  <c r="L251" i="52"/>
  <c r="P252" i="52"/>
  <c r="Z252" i="52"/>
  <c r="Q8" i="52"/>
  <c r="Y14" i="52"/>
  <c r="Y18" i="52"/>
  <c r="P18" i="52"/>
  <c r="Y35" i="52"/>
  <c r="P35" i="52"/>
  <c r="L38" i="52"/>
  <c r="Y39" i="52"/>
  <c r="AA39" i="52"/>
  <c r="W45" i="52"/>
  <c r="W44" i="52" s="1"/>
  <c r="W43" i="52" s="1"/>
  <c r="W36" i="52" s="1"/>
  <c r="P49" i="52"/>
  <c r="Z49" i="52"/>
  <c r="S48" i="52"/>
  <c r="Y53" i="52"/>
  <c r="H57" i="52"/>
  <c r="Q57" i="52"/>
  <c r="Y61" i="52"/>
  <c r="P61" i="52"/>
  <c r="X61" i="52"/>
  <c r="P62" i="52"/>
  <c r="Z62" i="52"/>
  <c r="P67" i="52"/>
  <c r="Z67" i="52"/>
  <c r="S82" i="52"/>
  <c r="Q86" i="52"/>
  <c r="AA87" i="52"/>
  <c r="X90" i="52"/>
  <c r="Z90" i="52"/>
  <c r="Y90" i="52"/>
  <c r="X94" i="52"/>
  <c r="Y94" i="52"/>
  <c r="Z94" i="52"/>
  <c r="P98" i="52"/>
  <c r="P97" i="52" s="1"/>
  <c r="P96" i="52" s="1"/>
  <c r="U99" i="52"/>
  <c r="AA103" i="52"/>
  <c r="O111" i="52"/>
  <c r="O110" i="52" s="1"/>
  <c r="T112" i="52"/>
  <c r="AA113" i="52"/>
  <c r="P115" i="52"/>
  <c r="P114" i="52" s="1"/>
  <c r="P113" i="52" s="1"/>
  <c r="P112" i="52" s="1"/>
  <c r="AA126" i="52"/>
  <c r="AA150" i="52"/>
  <c r="T149" i="52"/>
  <c r="Y150" i="52"/>
  <c r="AB150" i="52"/>
  <c r="AA159" i="52"/>
  <c r="T158" i="52"/>
  <c r="G170" i="52"/>
  <c r="K170" i="52" s="1"/>
  <c r="K171" i="52"/>
  <c r="Y177" i="52"/>
  <c r="P177" i="52"/>
  <c r="P176" i="52" s="1"/>
  <c r="P175" i="52" s="1"/>
  <c r="P174" i="52" s="1"/>
  <c r="Z177" i="52"/>
  <c r="L176" i="52"/>
  <c r="R177" i="52"/>
  <c r="R176" i="52" s="1"/>
  <c r="R175" i="52" s="1"/>
  <c r="R174" i="52" s="1"/>
  <c r="X177" i="52"/>
  <c r="AA182" i="52"/>
  <c r="X201" i="52"/>
  <c r="L200" i="52"/>
  <c r="X200" i="52" s="1"/>
  <c r="Z201" i="52"/>
  <c r="P201" i="52"/>
  <c r="P200" i="52" s="1"/>
  <c r="P199" i="52" s="1"/>
  <c r="P198" i="52" s="1"/>
  <c r="R201" i="52"/>
  <c r="R200" i="52" s="1"/>
  <c r="R199" i="52" s="1"/>
  <c r="R198" i="52" s="1"/>
  <c r="AA258" i="52"/>
  <c r="T257" i="52"/>
  <c r="Y258" i="52"/>
  <c r="W11" i="52"/>
  <c r="W10" i="52" s="1"/>
  <c r="W9" i="52" s="1"/>
  <c r="W8" i="52" s="1"/>
  <c r="P14" i="52"/>
  <c r="Z17" i="52"/>
  <c r="R17" i="52"/>
  <c r="X17" i="52"/>
  <c r="Z18" i="52"/>
  <c r="R19" i="52"/>
  <c r="Y23" i="52"/>
  <c r="P23" i="52"/>
  <c r="X23" i="52"/>
  <c r="Y42" i="52"/>
  <c r="P42" i="52"/>
  <c r="P41" i="52" s="1"/>
  <c r="X42" i="52"/>
  <c r="V44" i="52"/>
  <c r="Z45" i="52"/>
  <c r="Y46" i="52"/>
  <c r="P46" i="52"/>
  <c r="P45" i="52" s="1"/>
  <c r="X46" i="52"/>
  <c r="R49" i="52"/>
  <c r="P53" i="52"/>
  <c r="Y58" i="52"/>
  <c r="AA58" i="52"/>
  <c r="Z60" i="52"/>
  <c r="R60" i="52"/>
  <c r="X60" i="52"/>
  <c r="Z61" i="52"/>
  <c r="AB64" i="52"/>
  <c r="AA68" i="52"/>
  <c r="J68" i="52"/>
  <c r="J57" i="52" s="1"/>
  <c r="K70" i="52"/>
  <c r="L70" i="52" s="1"/>
  <c r="S68" i="52"/>
  <c r="S57" i="52" s="1"/>
  <c r="Z75" i="52"/>
  <c r="Y77" i="52"/>
  <c r="P77" i="52"/>
  <c r="P75" i="52" s="1"/>
  <c r="Z77" i="52"/>
  <c r="Z79" i="52"/>
  <c r="R79" i="52"/>
  <c r="Y79" i="52"/>
  <c r="X81" i="52"/>
  <c r="Y81" i="52"/>
  <c r="Z81" i="52"/>
  <c r="T86" i="52"/>
  <c r="P90" i="52"/>
  <c r="K92" i="52"/>
  <c r="G91" i="52"/>
  <c r="K91" i="52" s="1"/>
  <c r="P94" i="52"/>
  <c r="Y97" i="52"/>
  <c r="AA97" i="52"/>
  <c r="AA114" i="52"/>
  <c r="L121" i="52"/>
  <c r="V125" i="52"/>
  <c r="X129" i="52"/>
  <c r="Q128" i="52"/>
  <c r="L129" i="52"/>
  <c r="G133" i="52"/>
  <c r="K134" i="52"/>
  <c r="L137" i="52"/>
  <c r="Y137" i="52" s="1"/>
  <c r="Z138" i="52"/>
  <c r="Q166" i="52"/>
  <c r="AA175" i="52"/>
  <c r="T174" i="52"/>
  <c r="I174" i="52"/>
  <c r="K175" i="52"/>
  <c r="Q214" i="52"/>
  <c r="X14" i="52"/>
  <c r="Y19" i="52"/>
  <c r="K45" i="52"/>
  <c r="G44" i="52"/>
  <c r="X53" i="52"/>
  <c r="X62" i="52"/>
  <c r="AA64" i="52"/>
  <c r="X67" i="52"/>
  <c r="K97" i="52"/>
  <c r="H96" i="52"/>
  <c r="K96" i="52" s="1"/>
  <c r="Z263" i="52"/>
  <c r="L262" i="52"/>
  <c r="P19" i="52"/>
  <c r="T38" i="52"/>
  <c r="O9" i="52"/>
  <c r="O8" i="52" s="1"/>
  <c r="Z11" i="52"/>
  <c r="V10" i="52"/>
  <c r="R18" i="52"/>
  <c r="K20" i="52"/>
  <c r="AB39" i="52"/>
  <c r="Y40" i="52"/>
  <c r="H44" i="52"/>
  <c r="J44" i="52"/>
  <c r="J43" i="52" s="1"/>
  <c r="J36" i="52" s="1"/>
  <c r="J7" i="52" s="1"/>
  <c r="J265" i="52" s="1"/>
  <c r="Y51" i="52"/>
  <c r="P51" i="52"/>
  <c r="X51" i="52"/>
  <c r="T57" i="52"/>
  <c r="AB57" i="52" s="1"/>
  <c r="R61" i="52"/>
  <c r="Z72" i="52"/>
  <c r="R72" i="52"/>
  <c r="P72" i="52"/>
  <c r="Y72" i="52"/>
  <c r="AB75" i="52"/>
  <c r="R90" i="52"/>
  <c r="R94" i="52"/>
  <c r="K101" i="52"/>
  <c r="G100" i="52"/>
  <c r="V113" i="52"/>
  <c r="L118" i="52"/>
  <c r="Y118" i="52" s="1"/>
  <c r="AA118" i="52"/>
  <c r="T117" i="52"/>
  <c r="AA120" i="52"/>
  <c r="X134" i="52"/>
  <c r="K136" i="52"/>
  <c r="K140" i="52"/>
  <c r="Y62" i="52"/>
  <c r="Y67" i="52"/>
  <c r="X98" i="52"/>
  <c r="R98" i="52"/>
  <c r="R97" i="52" s="1"/>
  <c r="R96" i="52" s="1"/>
  <c r="X35" i="52"/>
  <c r="K37" i="52"/>
  <c r="T9" i="52"/>
  <c r="Y12" i="52"/>
  <c r="P12" i="52"/>
  <c r="Y20" i="52"/>
  <c r="Z22" i="52"/>
  <c r="R22" i="52"/>
  <c r="X22" i="52"/>
  <c r="X27" i="52"/>
  <c r="Y27" i="52"/>
  <c r="X29" i="52"/>
  <c r="Y26" i="52"/>
  <c r="P26" i="52"/>
  <c r="Y28" i="52"/>
  <c r="Y29" i="52"/>
  <c r="L103" i="52"/>
  <c r="Y103" i="52" s="1"/>
  <c r="Z104" i="52"/>
  <c r="N111" i="52"/>
  <c r="N110" i="52" s="1"/>
  <c r="Z121" i="52"/>
  <c r="V120" i="52"/>
  <c r="G125" i="52"/>
  <c r="K126" i="52"/>
  <c r="Z129" i="52"/>
  <c r="L155" i="52"/>
  <c r="X155" i="52" s="1"/>
  <c r="Y156" i="52"/>
  <c r="X156" i="52"/>
  <c r="Y211" i="52"/>
  <c r="Y212" i="52"/>
  <c r="X212" i="52"/>
  <c r="AA41" i="52"/>
  <c r="Y49" i="52"/>
  <c r="Y71" i="52"/>
  <c r="P71" i="52"/>
  <c r="Z71" i="52"/>
  <c r="AA96" i="52"/>
  <c r="AB96" i="52"/>
  <c r="X103" i="52"/>
  <c r="I111" i="52"/>
  <c r="I110" i="52" s="1"/>
  <c r="Z115" i="52"/>
  <c r="X119" i="52"/>
  <c r="R119" i="52"/>
  <c r="R118" i="52" s="1"/>
  <c r="R117" i="52" s="1"/>
  <c r="R116" i="52" s="1"/>
  <c r="Z119" i="52"/>
  <c r="P119" i="52"/>
  <c r="P118" i="52" s="1"/>
  <c r="P117" i="52" s="1"/>
  <c r="P116" i="52" s="1"/>
  <c r="T124" i="52"/>
  <c r="AA125" i="52"/>
  <c r="Q154" i="52"/>
  <c r="G10" i="52"/>
  <c r="K11" i="52"/>
  <c r="X18" i="52"/>
  <c r="Z19" i="52"/>
  <c r="Z29" i="52"/>
  <c r="V28" i="52"/>
  <c r="X12" i="52"/>
  <c r="R35" i="52"/>
  <c r="X40" i="52"/>
  <c r="Z12" i="52"/>
  <c r="Y22" i="52"/>
  <c r="X26" i="52"/>
  <c r="P27" i="52"/>
  <c r="Z27" i="52"/>
  <c r="Z40" i="52"/>
  <c r="AA48" i="52"/>
  <c r="Z50" i="52"/>
  <c r="R50" i="52"/>
  <c r="X50" i="52"/>
  <c r="Z51" i="52"/>
  <c r="K55" i="52"/>
  <c r="G83" i="52"/>
  <c r="Y89" i="52"/>
  <c r="P89" i="52"/>
  <c r="P88" i="52" s="1"/>
  <c r="P87" i="52" s="1"/>
  <c r="P86" i="52" s="1"/>
  <c r="R89" i="52"/>
  <c r="R88" i="52" s="1"/>
  <c r="R87" i="52" s="1"/>
  <c r="R86" i="52" s="1"/>
  <c r="L88" i="52"/>
  <c r="Y93" i="52"/>
  <c r="P93" i="52"/>
  <c r="R93" i="52"/>
  <c r="L92" i="52"/>
  <c r="Z93" i="52"/>
  <c r="F103" i="52"/>
  <c r="F99" i="52" s="1"/>
  <c r="F265" i="52" s="1"/>
  <c r="Y107" i="52"/>
  <c r="AA10" i="52"/>
  <c r="L11" i="52"/>
  <c r="R12" i="52"/>
  <c r="R11" i="52" s="1"/>
  <c r="R10" i="52" s="1"/>
  <c r="Y15" i="52"/>
  <c r="P15" i="52"/>
  <c r="X15" i="52"/>
  <c r="AB20" i="52"/>
  <c r="P22" i="52"/>
  <c r="Z25" i="52"/>
  <c r="R25" i="52"/>
  <c r="X25" i="52"/>
  <c r="Z26" i="52"/>
  <c r="R27" i="52"/>
  <c r="G28" i="52"/>
  <c r="K28" i="52" s="1"/>
  <c r="K29" i="52"/>
  <c r="V37" i="52"/>
  <c r="Q38" i="52"/>
  <c r="R40" i="52"/>
  <c r="R39" i="52" s="1"/>
  <c r="R38" i="52" s="1"/>
  <c r="R37" i="52" s="1"/>
  <c r="Z41" i="52"/>
  <c r="T44" i="52"/>
  <c r="S44" i="52"/>
  <c r="L48" i="52"/>
  <c r="Y50" i="52"/>
  <c r="R51" i="52"/>
  <c r="Y54" i="52"/>
  <c r="P54" i="52"/>
  <c r="X54" i="52"/>
  <c r="O57" i="52"/>
  <c r="O43" i="52" s="1"/>
  <c r="O36" i="52" s="1"/>
  <c r="S64" i="52"/>
  <c r="X71" i="52"/>
  <c r="X78" i="52"/>
  <c r="R78" i="52"/>
  <c r="Z78" i="52"/>
  <c r="Y80" i="52"/>
  <c r="P80" i="52"/>
  <c r="R80" i="52"/>
  <c r="Z80" i="52"/>
  <c r="Z84" i="52"/>
  <c r="V87" i="52"/>
  <c r="Z88" i="52"/>
  <c r="V91" i="52"/>
  <c r="Z92" i="52"/>
  <c r="U92" i="52"/>
  <c r="U91" i="52" s="1"/>
  <c r="U82" i="52" s="1"/>
  <c r="Y98" i="52"/>
  <c r="K103" i="52"/>
  <c r="G113" i="52"/>
  <c r="K114" i="52"/>
  <c r="Y115" i="52"/>
  <c r="K121" i="52"/>
  <c r="G120" i="52"/>
  <c r="K120" i="52" s="1"/>
  <c r="Y122" i="52"/>
  <c r="X127" i="52"/>
  <c r="L126" i="52"/>
  <c r="Y126" i="52" s="1"/>
  <c r="R127" i="52"/>
  <c r="R126" i="52" s="1"/>
  <c r="R125" i="52" s="1"/>
  <c r="R124" i="52" s="1"/>
  <c r="Z127" i="52"/>
  <c r="K129" i="52"/>
  <c r="G128" i="52"/>
  <c r="K128" i="52" s="1"/>
  <c r="Y130" i="52"/>
  <c r="Y152" i="52"/>
  <c r="P152" i="52"/>
  <c r="R152" i="52"/>
  <c r="X152" i="52"/>
  <c r="K162" i="52"/>
  <c r="K184" i="52"/>
  <c r="G183" i="52"/>
  <c r="Q194" i="52"/>
  <c r="Y201" i="52"/>
  <c r="AA75" i="52"/>
  <c r="L75" i="52"/>
  <c r="Z76" i="52"/>
  <c r="R76" i="52"/>
  <c r="X76" i="52"/>
  <c r="W88" i="52"/>
  <c r="W87" i="52" s="1"/>
  <c r="W86" i="52" s="1"/>
  <c r="W82" i="52" s="1"/>
  <c r="V103" i="52"/>
  <c r="S104" i="52"/>
  <c r="S103" i="52" s="1"/>
  <c r="S99" i="52" s="1"/>
  <c r="K107" i="52"/>
  <c r="K118" i="52"/>
  <c r="X138" i="52"/>
  <c r="Z142" i="52"/>
  <c r="V141" i="52"/>
  <c r="X147" i="52"/>
  <c r="L146" i="52"/>
  <c r="R147" i="52"/>
  <c r="R146" i="52" s="1"/>
  <c r="R145" i="52" s="1"/>
  <c r="R144" i="52" s="1"/>
  <c r="Z147" i="52"/>
  <c r="P147" i="52"/>
  <c r="P146" i="52" s="1"/>
  <c r="P145" i="52" s="1"/>
  <c r="P144" i="52" s="1"/>
  <c r="Y147" i="52"/>
  <c r="L148" i="52"/>
  <c r="V158" i="52"/>
  <c r="G166" i="52"/>
  <c r="K166" i="52" s="1"/>
  <c r="K167" i="52"/>
  <c r="Q171" i="52"/>
  <c r="X181" i="52"/>
  <c r="Y181" i="52"/>
  <c r="R181" i="52"/>
  <c r="R180" i="52" s="1"/>
  <c r="R179" i="52" s="1"/>
  <c r="R178" i="52" s="1"/>
  <c r="P181" i="52"/>
  <c r="P180" i="52" s="1"/>
  <c r="P179" i="52" s="1"/>
  <c r="P178" i="52" s="1"/>
  <c r="Y197" i="52"/>
  <c r="P197" i="52"/>
  <c r="P196" i="52" s="1"/>
  <c r="P195" i="52" s="1"/>
  <c r="P194" i="52" s="1"/>
  <c r="R197" i="52"/>
  <c r="R196" i="52" s="1"/>
  <c r="R195" i="52" s="1"/>
  <c r="R194" i="52" s="1"/>
  <c r="L196" i="52"/>
  <c r="X205" i="52"/>
  <c r="L204" i="52"/>
  <c r="Z205" i="52"/>
  <c r="P205" i="52"/>
  <c r="P204" i="52" s="1"/>
  <c r="P203" i="52" s="1"/>
  <c r="P202" i="52" s="1"/>
  <c r="Y205" i="52"/>
  <c r="F207" i="52"/>
  <c r="F206" i="52" s="1"/>
  <c r="F111" i="52" s="1"/>
  <c r="F110" i="52" s="1"/>
  <c r="F109" i="52" s="1"/>
  <c r="Z95" i="52"/>
  <c r="R95" i="52"/>
  <c r="X95" i="52"/>
  <c r="S111" i="52"/>
  <c r="S110" i="52" s="1"/>
  <c r="S109" i="52" s="1"/>
  <c r="K117" i="52"/>
  <c r="X123" i="52"/>
  <c r="Y123" i="52"/>
  <c r="X131" i="52"/>
  <c r="Y131" i="52"/>
  <c r="AB138" i="52"/>
  <c r="AA140" i="52"/>
  <c r="X153" i="52"/>
  <c r="Y153" i="52"/>
  <c r="Z153" i="52"/>
  <c r="G154" i="52"/>
  <c r="K154" i="52" s="1"/>
  <c r="K155" i="52"/>
  <c r="Z165" i="52"/>
  <c r="R165" i="52"/>
  <c r="R164" i="52" s="1"/>
  <c r="R163" i="52" s="1"/>
  <c r="R162" i="52" s="1"/>
  <c r="L164" i="52"/>
  <c r="P165" i="52"/>
  <c r="P164" i="52" s="1"/>
  <c r="P163" i="52" s="1"/>
  <c r="P162" i="52" s="1"/>
  <c r="Y165" i="52"/>
  <c r="K179" i="52"/>
  <c r="AA183" i="52"/>
  <c r="G190" i="52"/>
  <c r="K190" i="52" s="1"/>
  <c r="V99" i="52"/>
  <c r="X104" i="52"/>
  <c r="Z107" i="52"/>
  <c r="Y108" i="52"/>
  <c r="P108" i="52"/>
  <c r="P107" i="52" s="1"/>
  <c r="P104" i="52" s="1"/>
  <c r="P103" i="52" s="1"/>
  <c r="X108" i="52"/>
  <c r="K116" i="52"/>
  <c r="K122" i="52"/>
  <c r="X126" i="52"/>
  <c r="AA129" i="52"/>
  <c r="K130" i="52"/>
  <c r="T136" i="52"/>
  <c r="Z139" i="52"/>
  <c r="R139" i="52"/>
  <c r="R138" i="52" s="1"/>
  <c r="R137" i="52" s="1"/>
  <c r="R136" i="52" s="1"/>
  <c r="X139" i="52"/>
  <c r="K145" i="52"/>
  <c r="Y146" i="52"/>
  <c r="T145" i="52"/>
  <c r="Z151" i="52"/>
  <c r="R151" i="52"/>
  <c r="R150" i="52" s="1"/>
  <c r="R149" i="52" s="1"/>
  <c r="L150" i="52"/>
  <c r="Z150" i="52" s="1"/>
  <c r="P151" i="52"/>
  <c r="Y151" i="52"/>
  <c r="P153" i="52"/>
  <c r="K160" i="52"/>
  <c r="G159" i="52"/>
  <c r="T179" i="52"/>
  <c r="V182" i="52"/>
  <c r="Y213" i="52"/>
  <c r="P213" i="52"/>
  <c r="P212" i="52" s="1"/>
  <c r="R213" i="52"/>
  <c r="R212" i="52" s="1"/>
  <c r="Y73" i="52"/>
  <c r="P73" i="52"/>
  <c r="X73" i="52"/>
  <c r="W92" i="52"/>
  <c r="W91" i="52" s="1"/>
  <c r="P95" i="52"/>
  <c r="Q99" i="52"/>
  <c r="P102" i="52"/>
  <c r="P101" i="52" s="1"/>
  <c r="P100" i="52" s="1"/>
  <c r="Z106" i="52"/>
  <c r="Z105" i="52" s="1"/>
  <c r="R106" i="52"/>
  <c r="R105" i="52" s="1"/>
  <c r="R104" i="52" s="1"/>
  <c r="R103" i="52" s="1"/>
  <c r="R99" i="52" s="1"/>
  <c r="X106" i="52"/>
  <c r="X105" i="52" s="1"/>
  <c r="Z108" i="52"/>
  <c r="X118" i="52"/>
  <c r="R123" i="52"/>
  <c r="R122" i="52" s="1"/>
  <c r="R121" i="52" s="1"/>
  <c r="R120" i="52" s="1"/>
  <c r="R131" i="52"/>
  <c r="R130" i="52" s="1"/>
  <c r="R129" i="52" s="1"/>
  <c r="R128" i="52" s="1"/>
  <c r="T133" i="52"/>
  <c r="AB133" i="52" s="1"/>
  <c r="Y134" i="52"/>
  <c r="AA134" i="52"/>
  <c r="K137" i="52"/>
  <c r="K138" i="52"/>
  <c r="AB137" i="52"/>
  <c r="Y139" i="52"/>
  <c r="K141" i="52"/>
  <c r="K142" i="52"/>
  <c r="H141" i="52"/>
  <c r="H140" i="52" s="1"/>
  <c r="H111" i="52" s="1"/>
  <c r="H110" i="52" s="1"/>
  <c r="X141" i="52"/>
  <c r="AB142" i="52"/>
  <c r="R153" i="52"/>
  <c r="AA166" i="52"/>
  <c r="L167" i="52"/>
  <c r="X167" i="52" s="1"/>
  <c r="Y168" i="52"/>
  <c r="J171" i="52"/>
  <c r="J170" i="52" s="1"/>
  <c r="J111" i="52" s="1"/>
  <c r="J110" i="52" s="1"/>
  <c r="J109" i="52" s="1"/>
  <c r="K174" i="52"/>
  <c r="L180" i="52"/>
  <c r="Y180" i="52" s="1"/>
  <c r="AB188" i="52"/>
  <c r="V187" i="52"/>
  <c r="Z188" i="52"/>
  <c r="AA204" i="52"/>
  <c r="Y204" i="52"/>
  <c r="T203" i="52"/>
  <c r="AA206" i="52"/>
  <c r="AA207" i="52"/>
  <c r="X121" i="52"/>
  <c r="X130" i="52"/>
  <c r="K144" i="52"/>
  <c r="AB146" i="52"/>
  <c r="V148" i="52"/>
  <c r="Z161" i="52"/>
  <c r="R161" i="52"/>
  <c r="R160" i="52" s="1"/>
  <c r="R159" i="52" s="1"/>
  <c r="R158" i="52" s="1"/>
  <c r="X161" i="52"/>
  <c r="AA172" i="52"/>
  <c r="T171" i="52"/>
  <c r="Z173" i="52"/>
  <c r="R173" i="52"/>
  <c r="R172" i="52" s="1"/>
  <c r="R171" i="52" s="1"/>
  <c r="R170" i="52" s="1"/>
  <c r="L172" i="52"/>
  <c r="X173" i="52"/>
  <c r="Q179" i="52"/>
  <c r="G186" i="52"/>
  <c r="K186" i="52" s="1"/>
  <c r="K187" i="52"/>
  <c r="AA194" i="52"/>
  <c r="AA195" i="52"/>
  <c r="K196" i="52"/>
  <c r="G195" i="52"/>
  <c r="V195" i="52"/>
  <c r="Z196" i="52"/>
  <c r="Z209" i="52"/>
  <c r="R209" i="52"/>
  <c r="R208" i="52" s="1"/>
  <c r="R207" i="52" s="1"/>
  <c r="X209" i="52"/>
  <c r="Y209" i="52"/>
  <c r="Z212" i="52"/>
  <c r="X227" i="52"/>
  <c r="R227" i="52"/>
  <c r="R226" i="52" s="1"/>
  <c r="Z227" i="52"/>
  <c r="P227" i="52"/>
  <c r="P226" i="52" s="1"/>
  <c r="P223" i="52" s="1"/>
  <c r="P222" i="52" s="1"/>
  <c r="P221" i="52" s="1"/>
  <c r="P220" i="52" s="1"/>
  <c r="Y227" i="52"/>
  <c r="L226" i="52"/>
  <c r="F244" i="52"/>
  <c r="F243" i="52" s="1"/>
  <c r="AB258" i="52"/>
  <c r="V257" i="52"/>
  <c r="Z258" i="52"/>
  <c r="X142" i="52"/>
  <c r="Y143" i="52"/>
  <c r="P143" i="52"/>
  <c r="P142" i="52" s="1"/>
  <c r="P141" i="52" s="1"/>
  <c r="P140" i="52" s="1"/>
  <c r="X143" i="52"/>
  <c r="AA155" i="52"/>
  <c r="K156" i="52"/>
  <c r="AA167" i="52"/>
  <c r="K168" i="52"/>
  <c r="V170" i="52"/>
  <c r="AB176" i="52"/>
  <c r="V175" i="52"/>
  <c r="Z185" i="52"/>
  <c r="R185" i="52"/>
  <c r="R184" i="52" s="1"/>
  <c r="R183" i="52" s="1"/>
  <c r="R182" i="52" s="1"/>
  <c r="Y185" i="52"/>
  <c r="X188" i="52"/>
  <c r="Q187" i="52"/>
  <c r="S207" i="52"/>
  <c r="S206" i="52" s="1"/>
  <c r="Z210" i="52"/>
  <c r="V216" i="52"/>
  <c r="Y142" i="52"/>
  <c r="Z143" i="52"/>
  <c r="G148" i="52"/>
  <c r="K148" i="52" s="1"/>
  <c r="K149" i="52"/>
  <c r="Z157" i="52"/>
  <c r="R157" i="52"/>
  <c r="R156" i="52" s="1"/>
  <c r="R155" i="52" s="1"/>
  <c r="R154" i="52" s="1"/>
  <c r="X157" i="52"/>
  <c r="Z169" i="52"/>
  <c r="R169" i="52"/>
  <c r="R168" i="52" s="1"/>
  <c r="R167" i="52" s="1"/>
  <c r="R166" i="52" s="1"/>
  <c r="X169" i="52"/>
  <c r="L184" i="52"/>
  <c r="Z184" i="52" s="1"/>
  <c r="P185" i="52"/>
  <c r="P184" i="52" s="1"/>
  <c r="P183" i="52" s="1"/>
  <c r="P182" i="52" s="1"/>
  <c r="T191" i="52"/>
  <c r="T198" i="52"/>
  <c r="X208" i="52"/>
  <c r="L207" i="52"/>
  <c r="Y207" i="52" s="1"/>
  <c r="AA218" i="52"/>
  <c r="T217" i="52"/>
  <c r="AB218" i="52"/>
  <c r="H246" i="52"/>
  <c r="K247" i="52"/>
  <c r="X247" i="52"/>
  <c r="Q246" i="52"/>
  <c r="AA247" i="52"/>
  <c r="R143" i="52"/>
  <c r="R142" i="52" s="1"/>
  <c r="R141" i="52" s="1"/>
  <c r="R140" i="52" s="1"/>
  <c r="V144" i="52"/>
  <c r="X150" i="52"/>
  <c r="Q149" i="52"/>
  <c r="U150" i="52"/>
  <c r="U149" i="52" s="1"/>
  <c r="Z156" i="52"/>
  <c r="Y157" i="52"/>
  <c r="L160" i="52"/>
  <c r="Z160" i="52" s="1"/>
  <c r="K163" i="52"/>
  <c r="AA163" i="52"/>
  <c r="K164" i="52"/>
  <c r="Z168" i="52"/>
  <c r="Y169" i="52"/>
  <c r="Y172" i="52"/>
  <c r="AB179" i="52"/>
  <c r="I179" i="52"/>
  <c r="I178" i="52" s="1"/>
  <c r="K178" i="52" s="1"/>
  <c r="K180" i="52"/>
  <c r="K192" i="52"/>
  <c r="Y193" i="52"/>
  <c r="P193" i="52"/>
  <c r="P192" i="52" s="1"/>
  <c r="P191" i="52" s="1"/>
  <c r="P190" i="52" s="1"/>
  <c r="R193" i="52"/>
  <c r="R192" i="52" s="1"/>
  <c r="R191" i="52" s="1"/>
  <c r="R190" i="52" s="1"/>
  <c r="L192" i="52"/>
  <c r="Z193" i="52"/>
  <c r="AB196" i="52"/>
  <c r="K199" i="52"/>
  <c r="U206" i="52"/>
  <c r="Z208" i="52"/>
  <c r="V207" i="52"/>
  <c r="AB212" i="52"/>
  <c r="AB217" i="52"/>
  <c r="K218" i="52"/>
  <c r="V221" i="52"/>
  <c r="X223" i="52"/>
  <c r="Q222" i="52"/>
  <c r="J244" i="52"/>
  <c r="J243" i="52" s="1"/>
  <c r="AB180" i="52"/>
  <c r="K198" i="52"/>
  <c r="X204" i="52"/>
  <c r="Z204" i="52"/>
  <c r="G207" i="52"/>
  <c r="K208" i="52"/>
  <c r="K212" i="52"/>
  <c r="X226" i="52"/>
  <c r="Q262" i="52"/>
  <c r="X263" i="52"/>
  <c r="H222" i="52"/>
  <c r="H221" i="52" s="1"/>
  <c r="H220" i="52" s="1"/>
  <c r="Y224" i="52"/>
  <c r="T223" i="52"/>
  <c r="L223" i="52"/>
  <c r="Y226" i="52"/>
  <c r="Z231" i="52"/>
  <c r="R231" i="52"/>
  <c r="R230" i="52" s="1"/>
  <c r="R229" i="52" s="1"/>
  <c r="R228" i="52" s="1"/>
  <c r="L230" i="52"/>
  <c r="Y230" i="52" s="1"/>
  <c r="P231" i="52"/>
  <c r="P230" i="52" s="1"/>
  <c r="P229" i="52" s="1"/>
  <c r="P228" i="52" s="1"/>
  <c r="Y231" i="52"/>
  <c r="Z237" i="52"/>
  <c r="R237" i="52"/>
  <c r="R236" i="52" s="1"/>
  <c r="R235" i="52" s="1"/>
  <c r="R234" i="52" s="1"/>
  <c r="L236" i="52"/>
  <c r="X236" i="52" s="1"/>
  <c r="P237" i="52"/>
  <c r="P236" i="52" s="1"/>
  <c r="P235" i="52" s="1"/>
  <c r="P234" i="52" s="1"/>
  <c r="P233" i="52" s="1"/>
  <c r="P232" i="52" s="1"/>
  <c r="Y251" i="52"/>
  <c r="AA251" i="52"/>
  <c r="T250" i="52"/>
  <c r="W221" i="52"/>
  <c r="W220" i="52" s="1"/>
  <c r="J233" i="52"/>
  <c r="J232" i="52" s="1"/>
  <c r="G234" i="52"/>
  <c r="K235" i="52"/>
  <c r="I262" i="52"/>
  <c r="K263" i="52"/>
  <c r="K176" i="52"/>
  <c r="AA188" i="52"/>
  <c r="T187" i="52"/>
  <c r="Z189" i="52"/>
  <c r="R189" i="52"/>
  <c r="R188" i="52" s="1"/>
  <c r="R187" i="52" s="1"/>
  <c r="R186" i="52" s="1"/>
  <c r="L188" i="52"/>
  <c r="X189" i="52"/>
  <c r="K202" i="52"/>
  <c r="K210" i="52"/>
  <c r="N221" i="52"/>
  <c r="N220" i="52" s="1"/>
  <c r="AA230" i="52"/>
  <c r="T229" i="52"/>
  <c r="O244" i="52"/>
  <c r="O243" i="52" s="1"/>
  <c r="F223" i="52"/>
  <c r="F222" i="52" s="1"/>
  <c r="F221" i="52" s="1"/>
  <c r="F220" i="52" s="1"/>
  <c r="AB226" i="52"/>
  <c r="V228" i="52"/>
  <c r="V235" i="52"/>
  <c r="Q235" i="52"/>
  <c r="K241" i="52"/>
  <c r="N244" i="52"/>
  <c r="N243" i="52" s="1"/>
  <c r="F251" i="52"/>
  <c r="F250" i="52" s="1"/>
  <c r="F249" i="52" s="1"/>
  <c r="K254" i="52"/>
  <c r="Z254" i="52"/>
  <c r="V250" i="52"/>
  <c r="Z219" i="52"/>
  <c r="R219" i="52"/>
  <c r="R218" i="52" s="1"/>
  <c r="R217" i="52" s="1"/>
  <c r="R216" i="52" s="1"/>
  <c r="R215" i="52" s="1"/>
  <c r="R214" i="52" s="1"/>
  <c r="X219" i="52"/>
  <c r="AB224" i="52"/>
  <c r="X225" i="52"/>
  <c r="Y225" i="52"/>
  <c r="AA236" i="52"/>
  <c r="T235" i="52"/>
  <c r="S233" i="52"/>
  <c r="S232" i="52" s="1"/>
  <c r="Y247" i="52"/>
  <c r="X248" i="52"/>
  <c r="R248" i="52"/>
  <c r="R247" i="52" s="1"/>
  <c r="R246" i="52" s="1"/>
  <c r="R245" i="52" s="1"/>
  <c r="Z248" i="52"/>
  <c r="Y253" i="52"/>
  <c r="P253" i="52"/>
  <c r="X253" i="52"/>
  <c r="G256" i="52"/>
  <c r="K256" i="52" s="1"/>
  <c r="K257" i="52"/>
  <c r="K258" i="52"/>
  <c r="G228" i="52"/>
  <c r="K229" i="52"/>
  <c r="K240" i="52"/>
  <c r="G239" i="52"/>
  <c r="K239" i="52" s="1"/>
  <c r="L246" i="52"/>
  <c r="Z259" i="52"/>
  <c r="R259" i="52"/>
  <c r="R258" i="52" s="1"/>
  <c r="R257" i="52" s="1"/>
  <c r="R256" i="52" s="1"/>
  <c r="L258" i="52"/>
  <c r="P259" i="52"/>
  <c r="P258" i="52" s="1"/>
  <c r="P257" i="52" s="1"/>
  <c r="P256" i="52" s="1"/>
  <c r="Y259" i="52"/>
  <c r="T261" i="52"/>
  <c r="Z264" i="52"/>
  <c r="R264" i="52"/>
  <c r="R263" i="52" s="1"/>
  <c r="R262" i="52" s="1"/>
  <c r="R261" i="52" s="1"/>
  <c r="Y264" i="52"/>
  <c r="P264" i="52"/>
  <c r="P263" i="52" s="1"/>
  <c r="P262" i="52" s="1"/>
  <c r="P261" i="52" s="1"/>
  <c r="X264" i="52"/>
  <c r="L218" i="52"/>
  <c r="Y218" i="52" s="1"/>
  <c r="P219" i="52"/>
  <c r="P218" i="52" s="1"/>
  <c r="P217" i="52" s="1"/>
  <c r="P216" i="52" s="1"/>
  <c r="P215" i="52" s="1"/>
  <c r="P214" i="52" s="1"/>
  <c r="I223" i="52"/>
  <c r="I222" i="52" s="1"/>
  <c r="I221" i="52" s="1"/>
  <c r="I220" i="52" s="1"/>
  <c r="R225" i="52"/>
  <c r="R224" i="52" s="1"/>
  <c r="R223" i="52" s="1"/>
  <c r="R222" i="52" s="1"/>
  <c r="R221" i="52" s="1"/>
  <c r="R220" i="52" s="1"/>
  <c r="Q229" i="52"/>
  <c r="V240" i="52"/>
  <c r="X241" i="52"/>
  <c r="Q240" i="52"/>
  <c r="T246" i="52"/>
  <c r="I250" i="52"/>
  <c r="Q249" i="52"/>
  <c r="X258" i="52"/>
  <c r="Q257" i="52"/>
  <c r="Z262" i="52"/>
  <c r="Y238" i="52"/>
  <c r="P238" i="52"/>
  <c r="X238" i="52"/>
  <c r="Y260" i="52"/>
  <c r="P260" i="52"/>
  <c r="X260" i="52"/>
  <c r="AA241" i="52"/>
  <c r="T240" i="52"/>
  <c r="L241" i="52"/>
  <c r="Z242" i="52"/>
  <c r="R242" i="52"/>
  <c r="R241" i="52" s="1"/>
  <c r="R240" i="52" s="1"/>
  <c r="R239" i="52" s="1"/>
  <c r="X242" i="52"/>
  <c r="AB251" i="52"/>
  <c r="Z255" i="52"/>
  <c r="R255" i="52"/>
  <c r="R254" i="52" s="1"/>
  <c r="X255" i="52"/>
  <c r="V261" i="52"/>
  <c r="Y263" i="52"/>
  <c r="H48" i="53" l="1"/>
  <c r="F47" i="53"/>
  <c r="H20" i="53"/>
  <c r="F19" i="53"/>
  <c r="J18" i="53"/>
  <c r="H94" i="53"/>
  <c r="H12" i="53"/>
  <c r="F11" i="53"/>
  <c r="F10" i="53" s="1"/>
  <c r="H62" i="53"/>
  <c r="F61" i="53"/>
  <c r="J65" i="53"/>
  <c r="H26" i="53"/>
  <c r="F25" i="53"/>
  <c r="H25" i="53" s="1"/>
  <c r="K25" i="53"/>
  <c r="H37" i="53"/>
  <c r="F36" i="53"/>
  <c r="H36" i="53" s="1"/>
  <c r="K90" i="53"/>
  <c r="H68" i="53"/>
  <c r="F67" i="53"/>
  <c r="H56" i="53"/>
  <c r="F55" i="53"/>
  <c r="H55" i="53" s="1"/>
  <c r="K21" i="53"/>
  <c r="K56" i="53"/>
  <c r="J55" i="53"/>
  <c r="K12" i="53"/>
  <c r="J11" i="53"/>
  <c r="K52" i="53"/>
  <c r="H74" i="53"/>
  <c r="F73" i="53"/>
  <c r="H73" i="53" s="1"/>
  <c r="F84" i="53"/>
  <c r="H89" i="53"/>
  <c r="J85" i="53"/>
  <c r="K86" i="53"/>
  <c r="K41" i="53"/>
  <c r="U7" i="52"/>
  <c r="K195" i="52"/>
  <c r="G194" i="52"/>
  <c r="K194" i="52" s="1"/>
  <c r="S43" i="52"/>
  <c r="S36" i="52" s="1"/>
  <c r="S7" i="52" s="1"/>
  <c r="S265" i="52" s="1"/>
  <c r="AB28" i="52"/>
  <c r="Z28" i="52"/>
  <c r="AA38" i="52"/>
  <c r="T37" i="52"/>
  <c r="Y38" i="52"/>
  <c r="AB38" i="52"/>
  <c r="Y200" i="52"/>
  <c r="X246" i="52"/>
  <c r="Q245" i="52"/>
  <c r="G182" i="52"/>
  <c r="K182" i="52" s="1"/>
  <c r="K183" i="52"/>
  <c r="T256" i="52"/>
  <c r="AA257" i="52"/>
  <c r="Y257" i="52"/>
  <c r="X176" i="52"/>
  <c r="Y176" i="52"/>
  <c r="L175" i="52"/>
  <c r="AA149" i="52"/>
  <c r="T148" i="52"/>
  <c r="AB149" i="52"/>
  <c r="Z64" i="52"/>
  <c r="X64" i="52"/>
  <c r="R20" i="52"/>
  <c r="Z261" i="52"/>
  <c r="AB261" i="52"/>
  <c r="V239" i="52"/>
  <c r="AB240" i="52"/>
  <c r="L257" i="52"/>
  <c r="V249" i="52"/>
  <c r="AB250" i="52"/>
  <c r="X235" i="52"/>
  <c r="Q234" i="52"/>
  <c r="AA187" i="52"/>
  <c r="T186" i="52"/>
  <c r="G233" i="52"/>
  <c r="K234" i="52"/>
  <c r="R233" i="52"/>
  <c r="R232" i="52" s="1"/>
  <c r="AB207" i="52"/>
  <c r="Z207" i="52"/>
  <c r="V206" i="52"/>
  <c r="Z176" i="52"/>
  <c r="Z226" i="52"/>
  <c r="AA179" i="52"/>
  <c r="T178" i="52"/>
  <c r="AA145" i="52"/>
  <c r="Y145" i="52"/>
  <c r="T144" i="52"/>
  <c r="AB145" i="52"/>
  <c r="AB136" i="52"/>
  <c r="AA136" i="52"/>
  <c r="L163" i="52"/>
  <c r="Y164" i="52"/>
  <c r="X164" i="52"/>
  <c r="X180" i="52"/>
  <c r="Z146" i="52"/>
  <c r="X146" i="52"/>
  <c r="L145" i="52"/>
  <c r="Z103" i="52"/>
  <c r="AB103" i="52"/>
  <c r="Y11" i="52"/>
  <c r="X11" i="52"/>
  <c r="L10" i="52"/>
  <c r="R92" i="52"/>
  <c r="R91" i="52" s="1"/>
  <c r="N109" i="52"/>
  <c r="N265" i="52" s="1"/>
  <c r="P11" i="52"/>
  <c r="P10" i="52" s="1"/>
  <c r="V112" i="52"/>
  <c r="Z126" i="52"/>
  <c r="Z70" i="52"/>
  <c r="R70" i="52"/>
  <c r="R68" i="52" s="1"/>
  <c r="X70" i="52"/>
  <c r="P70" i="52"/>
  <c r="Y70" i="52"/>
  <c r="AB44" i="52"/>
  <c r="V43" i="52"/>
  <c r="AA158" i="52"/>
  <c r="AA112" i="52"/>
  <c r="Z96" i="52"/>
  <c r="L57" i="52"/>
  <c r="Z58" i="52"/>
  <c r="P20" i="52"/>
  <c r="L68" i="52"/>
  <c r="Y45" i="52"/>
  <c r="X45" i="52"/>
  <c r="L44" i="52"/>
  <c r="I261" i="52"/>
  <c r="K261" i="52" s="1"/>
  <c r="K262" i="52"/>
  <c r="L191" i="52"/>
  <c r="Z192" i="52"/>
  <c r="Y171" i="52"/>
  <c r="T170" i="52"/>
  <c r="AB171" i="52"/>
  <c r="AA171" i="52"/>
  <c r="T202" i="52"/>
  <c r="AA203" i="52"/>
  <c r="X154" i="52"/>
  <c r="Q43" i="52"/>
  <c r="L113" i="52"/>
  <c r="L159" i="52"/>
  <c r="X160" i="52"/>
  <c r="Y160" i="52"/>
  <c r="AA217" i="52"/>
  <c r="T216" i="52"/>
  <c r="AA198" i="52"/>
  <c r="V215" i="52"/>
  <c r="R9" i="52"/>
  <c r="R8" i="52" s="1"/>
  <c r="K87" i="52"/>
  <c r="G86" i="52"/>
  <c r="K86" i="52" s="1"/>
  <c r="L217" i="52"/>
  <c r="Z218" i="52"/>
  <c r="X218" i="52"/>
  <c r="K222" i="52"/>
  <c r="AA229" i="52"/>
  <c r="T228" i="52"/>
  <c r="AB229" i="52"/>
  <c r="X192" i="52"/>
  <c r="K223" i="52"/>
  <c r="AA191" i="52"/>
  <c r="Y191" i="52"/>
  <c r="T190" i="52"/>
  <c r="AB170" i="52"/>
  <c r="L171" i="52"/>
  <c r="Z172" i="52"/>
  <c r="AA133" i="52"/>
  <c r="Y133" i="52"/>
  <c r="T132" i="52"/>
  <c r="X171" i="52"/>
  <c r="Q170" i="52"/>
  <c r="P148" i="52"/>
  <c r="R148" i="52"/>
  <c r="P92" i="52"/>
  <c r="P91" i="52" s="1"/>
  <c r="G82" i="52"/>
  <c r="K82" i="52" s="1"/>
  <c r="K83" i="52"/>
  <c r="AA117" i="52"/>
  <c r="Y117" i="52"/>
  <c r="T116" i="52"/>
  <c r="K100" i="52"/>
  <c r="G99" i="52"/>
  <c r="K99" i="52" s="1"/>
  <c r="AB10" i="52"/>
  <c r="Z10" i="52"/>
  <c r="V9" i="52"/>
  <c r="L261" i="52"/>
  <c r="Y261" i="52" s="1"/>
  <c r="Y262" i="52"/>
  <c r="K44" i="52"/>
  <c r="G43" i="52"/>
  <c r="G132" i="52"/>
  <c r="K132" i="52" s="1"/>
  <c r="K133" i="52"/>
  <c r="V124" i="52"/>
  <c r="R48" i="52"/>
  <c r="R44" i="52" s="1"/>
  <c r="O109" i="52"/>
  <c r="Q82" i="52"/>
  <c r="P251" i="52"/>
  <c r="P250" i="52" s="1"/>
  <c r="K216" i="52"/>
  <c r="G215" i="52"/>
  <c r="L99" i="52"/>
  <c r="Y55" i="52"/>
  <c r="X55" i="52"/>
  <c r="Z134" i="52"/>
  <c r="L133" i="52"/>
  <c r="R82" i="52"/>
  <c r="R58" i="52"/>
  <c r="Z20" i="52"/>
  <c r="Q239" i="52"/>
  <c r="X262" i="52"/>
  <c r="Q261" i="52"/>
  <c r="X261" i="52" s="1"/>
  <c r="L183" i="52"/>
  <c r="Y184" i="52"/>
  <c r="X184" i="52"/>
  <c r="AB175" i="52"/>
  <c r="Z175" i="52"/>
  <c r="V174" i="52"/>
  <c r="L179" i="52"/>
  <c r="Y179" i="52" s="1"/>
  <c r="Z180" i="52"/>
  <c r="G112" i="52"/>
  <c r="K113" i="52"/>
  <c r="Y155" i="52"/>
  <c r="L154" i="52"/>
  <c r="Z155" i="52"/>
  <c r="X128" i="52"/>
  <c r="Z200" i="52"/>
  <c r="L199" i="52"/>
  <c r="P48" i="52"/>
  <c r="P44" i="52" s="1"/>
  <c r="AA223" i="52"/>
  <c r="T222" i="52"/>
  <c r="Y223" i="52"/>
  <c r="AB223" i="52"/>
  <c r="Q148" i="52"/>
  <c r="X179" i="52"/>
  <c r="Q178" i="52"/>
  <c r="AA44" i="52"/>
  <c r="T43" i="52"/>
  <c r="Y114" i="52"/>
  <c r="AB132" i="52"/>
  <c r="AA261" i="52"/>
  <c r="Z235" i="52"/>
  <c r="V234" i="52"/>
  <c r="AB235" i="52"/>
  <c r="AB144" i="52"/>
  <c r="Y192" i="52"/>
  <c r="Z187" i="52"/>
  <c r="V186" i="52"/>
  <c r="AB187" i="52"/>
  <c r="Y75" i="52"/>
  <c r="P150" i="52"/>
  <c r="P149" i="52" s="1"/>
  <c r="X114" i="52"/>
  <c r="Y196" i="52"/>
  <c r="L195" i="52"/>
  <c r="Z195" i="52" s="1"/>
  <c r="X196" i="52"/>
  <c r="X172" i="52"/>
  <c r="AA154" i="52"/>
  <c r="L125" i="52"/>
  <c r="Z125" i="52" s="1"/>
  <c r="AB87" i="52"/>
  <c r="Z87" i="52"/>
  <c r="V86" i="52"/>
  <c r="X38" i="52"/>
  <c r="Q37" i="52"/>
  <c r="G124" i="52"/>
  <c r="K124" i="52" s="1"/>
  <c r="K125" i="52"/>
  <c r="AA9" i="52"/>
  <c r="T8" i="52"/>
  <c r="H43" i="52"/>
  <c r="H36" i="52" s="1"/>
  <c r="H7" i="52" s="1"/>
  <c r="L250" i="52"/>
  <c r="Z250" i="52" s="1"/>
  <c r="Z251" i="52"/>
  <c r="X251" i="52"/>
  <c r="Y84" i="52"/>
  <c r="L83" i="52"/>
  <c r="X84" i="52"/>
  <c r="AA250" i="52"/>
  <c r="T249" i="52"/>
  <c r="U249" i="52" s="1"/>
  <c r="U244" i="52" s="1"/>
  <c r="U243" i="52" s="1"/>
  <c r="Y250" i="52"/>
  <c r="Z148" i="52"/>
  <c r="P99" i="52"/>
  <c r="L117" i="52"/>
  <c r="G244" i="52"/>
  <c r="L235" i="52"/>
  <c r="Z236" i="52"/>
  <c r="L229" i="52"/>
  <c r="Y229" i="52" s="1"/>
  <c r="AB91" i="52"/>
  <c r="Y92" i="52"/>
  <c r="L91" i="52"/>
  <c r="X92" i="52"/>
  <c r="Z118" i="52"/>
  <c r="Z114" i="52"/>
  <c r="L136" i="52"/>
  <c r="Z137" i="52"/>
  <c r="X137" i="52"/>
  <c r="AA99" i="52"/>
  <c r="Y236" i="52"/>
  <c r="L240" i="52"/>
  <c r="Y241" i="52"/>
  <c r="Z241" i="52"/>
  <c r="I249" i="52"/>
  <c r="K250" i="52"/>
  <c r="X229" i="52"/>
  <c r="Q228" i="52"/>
  <c r="K228" i="52"/>
  <c r="G221" i="52"/>
  <c r="G206" i="52"/>
  <c r="K206" i="52" s="1"/>
  <c r="L206" i="52" s="1"/>
  <c r="K207" i="52"/>
  <c r="V220" i="52"/>
  <c r="H245" i="52"/>
  <c r="K246" i="52"/>
  <c r="X207" i="52"/>
  <c r="Z257" i="52"/>
  <c r="V256" i="52"/>
  <c r="AB257" i="52"/>
  <c r="T239" i="52"/>
  <c r="AA240" i="52"/>
  <c r="X257" i="52"/>
  <c r="Q256" i="52"/>
  <c r="AA246" i="52"/>
  <c r="T245" i="52"/>
  <c r="AB246" i="52"/>
  <c r="Y246" i="52"/>
  <c r="X230" i="52"/>
  <c r="AA262" i="52"/>
  <c r="Z246" i="52"/>
  <c r="L245" i="52"/>
  <c r="T234" i="52"/>
  <c r="AA235" i="52"/>
  <c r="Y235" i="52"/>
  <c r="L187" i="52"/>
  <c r="Y187" i="52" s="1"/>
  <c r="L222" i="52"/>
  <c r="X222" i="52" s="1"/>
  <c r="Z223" i="52"/>
  <c r="Y188" i="52"/>
  <c r="Z230" i="52"/>
  <c r="Q186" i="52"/>
  <c r="X187" i="52"/>
  <c r="AB195" i="52"/>
  <c r="V194" i="52"/>
  <c r="Z167" i="52"/>
  <c r="Y167" i="52"/>
  <c r="L166" i="52"/>
  <c r="X166" i="52" s="1"/>
  <c r="G158" i="52"/>
  <c r="K158" i="52" s="1"/>
  <c r="K159" i="52"/>
  <c r="L149" i="52"/>
  <c r="AB99" i="52"/>
  <c r="L203" i="52"/>
  <c r="Y203" i="52" s="1"/>
  <c r="V140" i="52"/>
  <c r="AB141" i="52"/>
  <c r="Z141" i="52"/>
  <c r="R75" i="52"/>
  <c r="Z48" i="52"/>
  <c r="Z37" i="52"/>
  <c r="Y88" i="52"/>
  <c r="L87" i="52"/>
  <c r="X88" i="52"/>
  <c r="Y48" i="52"/>
  <c r="K10" i="52"/>
  <c r="G9" i="52"/>
  <c r="AA124" i="52"/>
  <c r="AA128" i="52"/>
  <c r="X75" i="52"/>
  <c r="AA57" i="52"/>
  <c r="Y57" i="52"/>
  <c r="O7" i="52"/>
  <c r="AA174" i="52"/>
  <c r="Y129" i="52"/>
  <c r="L128" i="52"/>
  <c r="L120" i="52"/>
  <c r="Y121" i="52"/>
  <c r="AA86" i="52"/>
  <c r="T82" i="52"/>
  <c r="W7" i="52"/>
  <c r="L37" i="52"/>
  <c r="R250" i="52"/>
  <c r="X210" i="52"/>
  <c r="Y210" i="52"/>
  <c r="V162" i="52"/>
  <c r="X96" i="52"/>
  <c r="Y66" i="52"/>
  <c r="P66" i="52"/>
  <c r="P64" i="52" s="1"/>
  <c r="R66" i="52"/>
  <c r="Z66" i="52"/>
  <c r="X66" i="52"/>
  <c r="K68" i="52"/>
  <c r="P82" i="52"/>
  <c r="R64" i="52"/>
  <c r="P58" i="52"/>
  <c r="P68" i="52"/>
  <c r="K73" i="53" l="1"/>
  <c r="H67" i="53"/>
  <c r="F66" i="53"/>
  <c r="K62" i="53"/>
  <c r="F18" i="53"/>
  <c r="H18" i="53" s="1"/>
  <c r="H19" i="53"/>
  <c r="K74" i="53"/>
  <c r="K20" i="53"/>
  <c r="K85" i="53"/>
  <c r="J84" i="53"/>
  <c r="K36" i="53"/>
  <c r="K18" i="53"/>
  <c r="H47" i="53"/>
  <c r="F46" i="53"/>
  <c r="H84" i="53"/>
  <c r="F83" i="53"/>
  <c r="H83" i="53" s="1"/>
  <c r="F60" i="53"/>
  <c r="H61" i="53"/>
  <c r="K55" i="53"/>
  <c r="J46" i="53"/>
  <c r="K68" i="53"/>
  <c r="H10" i="53"/>
  <c r="F9" i="53"/>
  <c r="K26" i="53"/>
  <c r="H11" i="53"/>
  <c r="K89" i="53"/>
  <c r="J10" i="53"/>
  <c r="K37" i="53"/>
  <c r="H93" i="53"/>
  <c r="K94" i="53"/>
  <c r="K48" i="53"/>
  <c r="R206" i="52"/>
  <c r="P206" i="52"/>
  <c r="P111" i="52" s="1"/>
  <c r="P110" i="52" s="1"/>
  <c r="Y206" i="52"/>
  <c r="X206" i="52"/>
  <c r="R111" i="52"/>
  <c r="R110" i="52" s="1"/>
  <c r="AB234" i="52"/>
  <c r="V233" i="52"/>
  <c r="AB256" i="52"/>
  <c r="X91" i="52"/>
  <c r="Y91" i="52"/>
  <c r="L116" i="52"/>
  <c r="Z117" i="52"/>
  <c r="X117" i="52"/>
  <c r="Y83" i="52"/>
  <c r="X83" i="52"/>
  <c r="Z83" i="52"/>
  <c r="AA43" i="52"/>
  <c r="G111" i="52"/>
  <c r="K112" i="52"/>
  <c r="Y99" i="52"/>
  <c r="K43" i="52"/>
  <c r="G36" i="52"/>
  <c r="K36" i="52" s="1"/>
  <c r="AA190" i="52"/>
  <c r="AA228" i="52"/>
  <c r="X99" i="52"/>
  <c r="T215" i="52"/>
  <c r="AB215" i="52" s="1"/>
  <c r="AA216" i="52"/>
  <c r="L158" i="52"/>
  <c r="Z159" i="52"/>
  <c r="Y159" i="52"/>
  <c r="X159" i="52"/>
  <c r="L43" i="52"/>
  <c r="X44" i="52"/>
  <c r="K233" i="52"/>
  <c r="G232" i="52"/>
  <c r="K232" i="52" s="1"/>
  <c r="Y148" i="52"/>
  <c r="AA148" i="52"/>
  <c r="AA37" i="52"/>
  <c r="Y37" i="52"/>
  <c r="T36" i="52"/>
  <c r="O265" i="52"/>
  <c r="L86" i="52"/>
  <c r="L82" i="52" s="1"/>
  <c r="X87" i="52"/>
  <c r="Y87" i="52"/>
  <c r="AB140" i="52"/>
  <c r="Z140" i="52"/>
  <c r="Z149" i="52"/>
  <c r="T233" i="52"/>
  <c r="AA234" i="52"/>
  <c r="X136" i="52"/>
  <c r="Z136" i="52"/>
  <c r="L234" i="52"/>
  <c r="X149" i="52"/>
  <c r="Z154" i="52"/>
  <c r="Y154" i="52"/>
  <c r="Q221" i="52"/>
  <c r="L132" i="52"/>
  <c r="Z133" i="52"/>
  <c r="X133" i="52"/>
  <c r="K215" i="52"/>
  <c r="G214" i="52"/>
  <c r="K214" i="52" s="1"/>
  <c r="X217" i="52"/>
  <c r="L216" i="52"/>
  <c r="Z217" i="52"/>
  <c r="V214" i="52"/>
  <c r="Y217" i="52"/>
  <c r="AA202" i="52"/>
  <c r="Z57" i="52"/>
  <c r="Z206" i="52"/>
  <c r="AB206" i="52"/>
  <c r="W206" i="52"/>
  <c r="W111" i="52" s="1"/>
  <c r="W110" i="52" s="1"/>
  <c r="AA186" i="52"/>
  <c r="AB249" i="52"/>
  <c r="V244" i="52"/>
  <c r="AB239" i="52"/>
  <c r="Y149" i="52"/>
  <c r="X245" i="52"/>
  <c r="Q244" i="52"/>
  <c r="L221" i="52"/>
  <c r="Z222" i="52"/>
  <c r="Z9" i="52"/>
  <c r="V8" i="52"/>
  <c r="AB9" i="52"/>
  <c r="Y170" i="52"/>
  <c r="AA170" i="52"/>
  <c r="T111" i="52"/>
  <c r="L162" i="52"/>
  <c r="Y163" i="52"/>
  <c r="X163" i="52"/>
  <c r="Y128" i="52"/>
  <c r="Z128" i="52"/>
  <c r="Z245" i="52"/>
  <c r="AA239" i="52"/>
  <c r="Z91" i="52"/>
  <c r="AA8" i="52"/>
  <c r="AB86" i="52"/>
  <c r="Z86" i="52"/>
  <c r="V82" i="52"/>
  <c r="Y44" i="52"/>
  <c r="Z199" i="52"/>
  <c r="L198" i="52"/>
  <c r="X199" i="52"/>
  <c r="Y199" i="52"/>
  <c r="X170" i="52"/>
  <c r="L170" i="52"/>
  <c r="Z171" i="52"/>
  <c r="L112" i="52"/>
  <c r="X113" i="52"/>
  <c r="Y113" i="52"/>
  <c r="L190" i="52"/>
  <c r="Y190" i="52" s="1"/>
  <c r="X191" i="52"/>
  <c r="Z191" i="52"/>
  <c r="L9" i="52"/>
  <c r="X10" i="52"/>
  <c r="Y10" i="52"/>
  <c r="Y136" i="52"/>
  <c r="AA178" i="52"/>
  <c r="AB178" i="52"/>
  <c r="U265" i="52"/>
  <c r="AB186" i="52"/>
  <c r="AB174" i="52"/>
  <c r="Z174" i="52"/>
  <c r="Z43" i="52"/>
  <c r="AB43" i="52"/>
  <c r="X120" i="52"/>
  <c r="Y120" i="52"/>
  <c r="L239" i="52"/>
  <c r="L124" i="52"/>
  <c r="X125" i="52"/>
  <c r="Y125" i="52"/>
  <c r="L202" i="52"/>
  <c r="X203" i="52"/>
  <c r="Z203" i="52"/>
  <c r="G243" i="52"/>
  <c r="L178" i="52"/>
  <c r="Y178" i="52" s="1"/>
  <c r="Z179" i="52"/>
  <c r="R57" i="52"/>
  <c r="R43" i="52" s="1"/>
  <c r="R36" i="52" s="1"/>
  <c r="R7" i="52" s="1"/>
  <c r="Z124" i="52"/>
  <c r="AB216" i="52"/>
  <c r="X43" i="52"/>
  <c r="Z113" i="52"/>
  <c r="L144" i="52"/>
  <c r="Y144" i="52" s="1"/>
  <c r="X145" i="52"/>
  <c r="Z145" i="52"/>
  <c r="AA256" i="52"/>
  <c r="L194" i="52"/>
  <c r="X195" i="52"/>
  <c r="Y195" i="52"/>
  <c r="L182" i="52"/>
  <c r="X183" i="52"/>
  <c r="Z183" i="52"/>
  <c r="Y183" i="52"/>
  <c r="P9" i="52"/>
  <c r="P8" i="52" s="1"/>
  <c r="Z120" i="52"/>
  <c r="V36" i="52"/>
  <c r="L186" i="52"/>
  <c r="Z186" i="52" s="1"/>
  <c r="W249" i="52"/>
  <c r="W244" i="52" s="1"/>
  <c r="W243" i="52" s="1"/>
  <c r="AA249" i="52"/>
  <c r="Y249" i="52"/>
  <c r="Q36" i="52"/>
  <c r="X37" i="52"/>
  <c r="U148" i="52"/>
  <c r="U111" i="52" s="1"/>
  <c r="U110" i="52" s="1"/>
  <c r="U109" i="52" s="1"/>
  <c r="X148" i="52"/>
  <c r="Z240" i="52"/>
  <c r="P57" i="52"/>
  <c r="P43" i="52" s="1"/>
  <c r="P36" i="52" s="1"/>
  <c r="Z163" i="52"/>
  <c r="AA82" i="52"/>
  <c r="K9" i="52"/>
  <c r="G8" i="52"/>
  <c r="AB194" i="52"/>
  <c r="AB228" i="52"/>
  <c r="AA245" i="52"/>
  <c r="AB245" i="52"/>
  <c r="Y245" i="52"/>
  <c r="T244" i="52"/>
  <c r="Y240" i="52"/>
  <c r="I244" i="52"/>
  <c r="I243" i="52" s="1"/>
  <c r="I109" i="52" s="1"/>
  <c r="I265" i="52" s="1"/>
  <c r="K249" i="52"/>
  <c r="L249" i="52" s="1"/>
  <c r="Z249" i="52" s="1"/>
  <c r="Z162" i="52"/>
  <c r="L36" i="52"/>
  <c r="AB37" i="52"/>
  <c r="Z99" i="52"/>
  <c r="Z166" i="52"/>
  <c r="Y166" i="52"/>
  <c r="H244" i="52"/>
  <c r="H243" i="52" s="1"/>
  <c r="H109" i="52" s="1"/>
  <c r="H265" i="52" s="1"/>
  <c r="K245" i="52"/>
  <c r="G220" i="52"/>
  <c r="K220" i="52" s="1"/>
  <c r="K221" i="52"/>
  <c r="L228" i="52"/>
  <c r="Y228" i="52" s="1"/>
  <c r="Z229" i="52"/>
  <c r="AB148" i="52"/>
  <c r="X250" i="52"/>
  <c r="AA222" i="52"/>
  <c r="Y222" i="52"/>
  <c r="T221" i="52"/>
  <c r="AB222" i="52"/>
  <c r="Q111" i="52"/>
  <c r="X240" i="52"/>
  <c r="AA116" i="52"/>
  <c r="Y116" i="52"/>
  <c r="AA132" i="52"/>
  <c r="X57" i="52"/>
  <c r="Z68" i="52"/>
  <c r="X68" i="52"/>
  <c r="Y68" i="52"/>
  <c r="Z44" i="52"/>
  <c r="Z112" i="52"/>
  <c r="V111" i="52"/>
  <c r="AA144" i="52"/>
  <c r="X234" i="52"/>
  <c r="Q233" i="52"/>
  <c r="L256" i="52"/>
  <c r="Z256" i="52" s="1"/>
  <c r="L174" i="52"/>
  <c r="X175" i="52"/>
  <c r="Y175" i="52"/>
  <c r="J45" i="53" l="1"/>
  <c r="H66" i="53"/>
  <c r="F65" i="53"/>
  <c r="H65" i="53" s="1"/>
  <c r="K93" i="53"/>
  <c r="H9" i="53"/>
  <c r="K61" i="53"/>
  <c r="K19" i="53"/>
  <c r="K10" i="53"/>
  <c r="J9" i="53"/>
  <c r="H46" i="53"/>
  <c r="K46" i="53" s="1"/>
  <c r="F45" i="53"/>
  <c r="K11" i="53"/>
  <c r="K47" i="53"/>
  <c r="K84" i="53"/>
  <c r="J83" i="53"/>
  <c r="K83" i="53" s="1"/>
  <c r="K67" i="53"/>
  <c r="F59" i="53"/>
  <c r="H59" i="53" s="1"/>
  <c r="H60" i="53"/>
  <c r="Y82" i="52"/>
  <c r="X82" i="52"/>
  <c r="Y194" i="52"/>
  <c r="X194" i="52"/>
  <c r="L220" i="52"/>
  <c r="Z221" i="52"/>
  <c r="AB244" i="52"/>
  <c r="V243" i="52"/>
  <c r="X132" i="52"/>
  <c r="Z132" i="52"/>
  <c r="Y36" i="52"/>
  <c r="AA36" i="52"/>
  <c r="AB233" i="52"/>
  <c r="V232" i="52"/>
  <c r="X174" i="52"/>
  <c r="Y174" i="52"/>
  <c r="Y221" i="52"/>
  <c r="T220" i="52"/>
  <c r="AA221" i="52"/>
  <c r="AB221" i="52"/>
  <c r="Z194" i="52"/>
  <c r="X36" i="52"/>
  <c r="Q7" i="52"/>
  <c r="AB36" i="52"/>
  <c r="Z36" i="52"/>
  <c r="K243" i="52"/>
  <c r="X112" i="52"/>
  <c r="L111" i="52"/>
  <c r="Y112" i="52"/>
  <c r="AB82" i="52"/>
  <c r="Z82" i="52"/>
  <c r="X162" i="52"/>
  <c r="Y162" i="52"/>
  <c r="V7" i="52"/>
  <c r="AB8" i="52"/>
  <c r="Q243" i="52"/>
  <c r="AA233" i="52"/>
  <c r="T232" i="52"/>
  <c r="AA244" i="52"/>
  <c r="T243" i="52"/>
  <c r="X182" i="52"/>
  <c r="Y182" i="52"/>
  <c r="Z182" i="52"/>
  <c r="X144" i="52"/>
  <c r="Z144" i="52"/>
  <c r="K244" i="52"/>
  <c r="Y111" i="52"/>
  <c r="AA111" i="52"/>
  <c r="T110" i="52"/>
  <c r="X221" i="52"/>
  <c r="Q220" i="52"/>
  <c r="X220" i="52" s="1"/>
  <c r="L233" i="52"/>
  <c r="Y234" i="52"/>
  <c r="X158" i="52"/>
  <c r="Y158" i="52"/>
  <c r="Z158" i="52"/>
  <c r="Z116" i="52"/>
  <c r="X116" i="52"/>
  <c r="X256" i="52"/>
  <c r="K8" i="52"/>
  <c r="G7" i="52"/>
  <c r="X124" i="52"/>
  <c r="Y124" i="52"/>
  <c r="X198" i="52"/>
  <c r="Z198" i="52"/>
  <c r="Y198" i="52"/>
  <c r="Y239" i="52"/>
  <c r="X239" i="52"/>
  <c r="Y86" i="52"/>
  <c r="X86" i="52"/>
  <c r="Z178" i="52"/>
  <c r="Z228" i="52"/>
  <c r="X190" i="52"/>
  <c r="Z190" i="52"/>
  <c r="T7" i="52"/>
  <c r="Z239" i="52"/>
  <c r="Y186" i="52"/>
  <c r="AA215" i="52"/>
  <c r="T214" i="52"/>
  <c r="G110" i="52"/>
  <c r="K111" i="52"/>
  <c r="X228" i="52"/>
  <c r="AB111" i="52"/>
  <c r="Z111" i="52"/>
  <c r="V110" i="52"/>
  <c r="X178" i="52"/>
  <c r="P7" i="52"/>
  <c r="Q232" i="52"/>
  <c r="Y132" i="52"/>
  <c r="X111" i="52"/>
  <c r="Q110" i="52"/>
  <c r="R249" i="52"/>
  <c r="R244" i="52" s="1"/>
  <c r="R243" i="52" s="1"/>
  <c r="R109" i="52" s="1"/>
  <c r="R265" i="52" s="1"/>
  <c r="P249" i="52"/>
  <c r="P244" i="52" s="1"/>
  <c r="P243" i="52" s="1"/>
  <c r="P109" i="52" s="1"/>
  <c r="X249" i="52"/>
  <c r="Y256" i="52"/>
  <c r="X202" i="52"/>
  <c r="Z202" i="52"/>
  <c r="L8" i="52"/>
  <c r="Z8" i="52" s="1"/>
  <c r="X9" i="52"/>
  <c r="Y9" i="52"/>
  <c r="Z170" i="52"/>
  <c r="L244" i="52"/>
  <c r="X244" i="52" s="1"/>
  <c r="W109" i="52"/>
  <c r="W265" i="52" s="1"/>
  <c r="Y202" i="52"/>
  <c r="L215" i="52"/>
  <c r="Y215" i="52" s="1"/>
  <c r="X216" i="52"/>
  <c r="Z216" i="52"/>
  <c r="Y216" i="52"/>
  <c r="Y43" i="52"/>
  <c r="X186" i="52"/>
  <c r="Z234" i="52"/>
  <c r="K65" i="53" l="1"/>
  <c r="K60" i="53"/>
  <c r="K9" i="53"/>
  <c r="K59" i="53"/>
  <c r="K66" i="53"/>
  <c r="J44" i="53"/>
  <c r="J97" i="53" s="1"/>
  <c r="H45" i="53"/>
  <c r="F44" i="53"/>
  <c r="K110" i="52"/>
  <c r="G109" i="52"/>
  <c r="K109" i="52" s="1"/>
  <c r="L232" i="52"/>
  <c r="Z244" i="52"/>
  <c r="AB110" i="52"/>
  <c r="V109" i="52"/>
  <c r="Y244" i="52"/>
  <c r="AA110" i="52"/>
  <c r="T109" i="52"/>
  <c r="Y214" i="52"/>
  <c r="AA214" i="52"/>
  <c r="AA232" i="52"/>
  <c r="Y232" i="52"/>
  <c r="AB232" i="52"/>
  <c r="Z220" i="52"/>
  <c r="AA7" i="52"/>
  <c r="L243" i="52"/>
  <c r="X243" i="52" s="1"/>
  <c r="X232" i="52"/>
  <c r="P265" i="52"/>
  <c r="G265" i="52"/>
  <c r="K265" i="52" s="1"/>
  <c r="K7" i="52"/>
  <c r="L7" i="52" s="1"/>
  <c r="Y7" i="52" s="1"/>
  <c r="AB214" i="52"/>
  <c r="AB7" i="52"/>
  <c r="AA220" i="52"/>
  <c r="Y220" i="52"/>
  <c r="AB220" i="52"/>
  <c r="Z233" i="52"/>
  <c r="X8" i="52"/>
  <c r="Y8" i="52"/>
  <c r="X233" i="52"/>
  <c r="L214" i="52"/>
  <c r="X215" i="52"/>
  <c r="Z215" i="52"/>
  <c r="Q109" i="52"/>
  <c r="AA243" i="52"/>
  <c r="Y243" i="52"/>
  <c r="Y233" i="52"/>
  <c r="L110" i="52"/>
  <c r="Q265" i="52"/>
  <c r="AB243" i="52"/>
  <c r="Z243" i="52"/>
  <c r="H44" i="53" l="1"/>
  <c r="F97" i="53"/>
  <c r="K44" i="53"/>
  <c r="K45" i="53"/>
  <c r="AA109" i="52"/>
  <c r="L109" i="52"/>
  <c r="X110" i="52"/>
  <c r="AB109" i="52"/>
  <c r="T265" i="52"/>
  <c r="Z110" i="52"/>
  <c r="Z7" i="52"/>
  <c r="V265" i="52"/>
  <c r="X7" i="52"/>
  <c r="X214" i="52"/>
  <c r="Z214" i="52"/>
  <c r="Z232" i="52"/>
  <c r="Y110" i="52"/>
  <c r="H97" i="53" l="1"/>
  <c r="Y109" i="52"/>
  <c r="AA265" i="52"/>
  <c r="Y265" i="52"/>
  <c r="AB265" i="52"/>
  <c r="Z265" i="52"/>
  <c r="Z109" i="52"/>
  <c r="L265" i="52"/>
  <c r="X109" i="52"/>
  <c r="I97" i="53" l="1"/>
  <c r="I39" i="53"/>
  <c r="I13" i="53"/>
  <c r="I86" i="53"/>
  <c r="I54" i="53"/>
  <c r="I87" i="53"/>
  <c r="I71" i="53"/>
  <c r="I43" i="53"/>
  <c r="I85" i="53"/>
  <c r="I42" i="53"/>
  <c r="I64" i="53"/>
  <c r="I69" i="53"/>
  <c r="I23" i="53"/>
  <c r="I82" i="53"/>
  <c r="I96" i="53"/>
  <c r="I24" i="53"/>
  <c r="I50" i="53"/>
  <c r="I49" i="53"/>
  <c r="I72" i="53"/>
  <c r="I32" i="53"/>
  <c r="I53" i="53"/>
  <c r="I30" i="53"/>
  <c r="I17" i="53"/>
  <c r="I27" i="53"/>
  <c r="I35" i="53"/>
  <c r="I31" i="53"/>
  <c r="I75" i="53"/>
  <c r="I22" i="53"/>
  <c r="I70" i="53"/>
  <c r="I80" i="53"/>
  <c r="I63" i="53"/>
  <c r="I29" i="53"/>
  <c r="I92" i="53"/>
  <c r="I16" i="53"/>
  <c r="I91" i="53"/>
  <c r="I40" i="53"/>
  <c r="I58" i="53"/>
  <c r="I28" i="53"/>
  <c r="I15" i="53"/>
  <c r="I81" i="53"/>
  <c r="I34" i="53"/>
  <c r="I33" i="53"/>
  <c r="I14" i="53"/>
  <c r="I57" i="53"/>
  <c r="I76" i="53"/>
  <c r="I38" i="53"/>
  <c r="I88" i="53"/>
  <c r="I41" i="53"/>
  <c r="I77" i="53"/>
  <c r="I51" i="53"/>
  <c r="I21" i="53"/>
  <c r="I95" i="53"/>
  <c r="I79" i="53"/>
  <c r="I52" i="53"/>
  <c r="I78" i="53"/>
  <c r="I90" i="53"/>
  <c r="I73" i="53"/>
  <c r="I89" i="53"/>
  <c r="I62" i="53"/>
  <c r="I36" i="53"/>
  <c r="I68" i="53"/>
  <c r="I20" i="53"/>
  <c r="I74" i="53"/>
  <c r="I26" i="53"/>
  <c r="I94" i="53"/>
  <c r="I55" i="53"/>
  <c r="I25" i="53"/>
  <c r="I56" i="53"/>
  <c r="I48" i="53"/>
  <c r="I12" i="53"/>
  <c r="I37" i="53"/>
  <c r="I84" i="53"/>
  <c r="I67" i="53"/>
  <c r="I47" i="53"/>
  <c r="I10" i="53"/>
  <c r="I19" i="53"/>
  <c r="I18" i="53"/>
  <c r="I83" i="53"/>
  <c r="I11" i="53"/>
  <c r="I61" i="53"/>
  <c r="I93" i="53"/>
  <c r="I65" i="53"/>
  <c r="I46" i="53"/>
  <c r="I60" i="53"/>
  <c r="I66" i="53"/>
  <c r="I9" i="53"/>
  <c r="I59" i="53"/>
  <c r="K97" i="53"/>
  <c r="I45" i="53"/>
  <c r="I44" i="53"/>
  <c r="M265" i="52"/>
  <c r="M260" i="52"/>
  <c r="M242" i="52"/>
  <c r="M219" i="52"/>
  <c r="M189" i="52"/>
  <c r="M255" i="52"/>
  <c r="M254" i="52"/>
  <c r="M173" i="52"/>
  <c r="M161" i="52"/>
  <c r="M238" i="52"/>
  <c r="M141" i="52"/>
  <c r="M140" i="52"/>
  <c r="M95" i="52"/>
  <c r="M76" i="52"/>
  <c r="M152" i="52"/>
  <c r="M54" i="52"/>
  <c r="M15" i="52"/>
  <c r="M193" i="52"/>
  <c r="M60" i="52"/>
  <c r="M46" i="52"/>
  <c r="M42" i="52"/>
  <c r="M23" i="52"/>
  <c r="M17" i="52"/>
  <c r="M73" i="52"/>
  <c r="M34" i="52"/>
  <c r="Z34" i="52" s="1"/>
  <c r="M33" i="52"/>
  <c r="M32" i="52"/>
  <c r="M31" i="52"/>
  <c r="M30" i="52"/>
  <c r="M80" i="52"/>
  <c r="M25" i="52"/>
  <c r="M13" i="52"/>
  <c r="M21" i="52"/>
  <c r="M24" i="52"/>
  <c r="M90" i="52"/>
  <c r="M71" i="52"/>
  <c r="M22" i="52"/>
  <c r="M93" i="52"/>
  <c r="M127" i="52"/>
  <c r="M237" i="52"/>
  <c r="M157" i="52"/>
  <c r="M231" i="52"/>
  <c r="M264" i="52"/>
  <c r="M259" i="52"/>
  <c r="M78" i="52"/>
  <c r="M205" i="52"/>
  <c r="M135" i="52"/>
  <c r="M63" i="52"/>
  <c r="M49" i="52"/>
  <c r="M211" i="52"/>
  <c r="N211" i="52" s="1"/>
  <c r="N210" i="52" s="1"/>
  <c r="M107" i="52"/>
  <c r="M106" i="52" s="1"/>
  <c r="M105" i="52" s="1"/>
  <c r="M104" i="52" s="1"/>
  <c r="M103" i="52" s="1"/>
  <c r="M79" i="52"/>
  <c r="M122" i="52"/>
  <c r="M130" i="52"/>
  <c r="M263" i="52"/>
  <c r="M156" i="52"/>
  <c r="M72" i="52"/>
  <c r="M26" i="52"/>
  <c r="M50" i="52"/>
  <c r="M131" i="52"/>
  <c r="M153" i="52"/>
  <c r="M102" i="52"/>
  <c r="M165" i="52"/>
  <c r="M143" i="52"/>
  <c r="M208" i="52"/>
  <c r="M69" i="52"/>
  <c r="M201" i="52"/>
  <c r="M28" i="52"/>
  <c r="M39" i="52"/>
  <c r="M35" i="52"/>
  <c r="Z35" i="52" s="1"/>
  <c r="M62" i="52"/>
  <c r="M47" i="52"/>
  <c r="M97" i="52"/>
  <c r="M53" i="52"/>
  <c r="M100" i="52"/>
  <c r="M67" i="52"/>
  <c r="M98" i="52"/>
  <c r="M119" i="52"/>
  <c r="M212" i="52"/>
  <c r="M147" i="52"/>
  <c r="M197" i="52"/>
  <c r="M139" i="52"/>
  <c r="M168" i="52"/>
  <c r="M12" i="52"/>
  <c r="M227" i="52"/>
  <c r="M248" i="52"/>
  <c r="M138" i="52"/>
  <c r="M181" i="52"/>
  <c r="M209" i="52"/>
  <c r="N209" i="52" s="1"/>
  <c r="N208" i="52" s="1"/>
  <c r="M224" i="52"/>
  <c r="M247" i="52"/>
  <c r="M56" i="52"/>
  <c r="M41" i="52"/>
  <c r="M101" i="52"/>
  <c r="M177" i="52"/>
  <c r="M61" i="52"/>
  <c r="M77" i="52"/>
  <c r="M81" i="52"/>
  <c r="M14" i="52"/>
  <c r="M27" i="52"/>
  <c r="M29" i="52"/>
  <c r="M40" i="52"/>
  <c r="M89" i="52"/>
  <c r="M123" i="52"/>
  <c r="M151" i="52"/>
  <c r="M213" i="52"/>
  <c r="N213" i="52" s="1"/>
  <c r="N212" i="52" s="1"/>
  <c r="M108" i="52"/>
  <c r="M169" i="52"/>
  <c r="M225" i="52"/>
  <c r="M52" i="52"/>
  <c r="M59" i="52"/>
  <c r="M85" i="52"/>
  <c r="M74" i="52"/>
  <c r="M19" i="52"/>
  <c r="M115" i="52"/>
  <c r="M252" i="52"/>
  <c r="M94" i="52"/>
  <c r="M142" i="52"/>
  <c r="M185" i="52"/>
  <c r="M253" i="52"/>
  <c r="M65" i="52"/>
  <c r="M16" i="52"/>
  <c r="M18" i="52"/>
  <c r="M51" i="52"/>
  <c r="M11" i="52"/>
  <c r="M96" i="52"/>
  <c r="M218" i="52"/>
  <c r="M262" i="52"/>
  <c r="M180" i="52"/>
  <c r="M137" i="52"/>
  <c r="M246" i="52"/>
  <c r="M223" i="52"/>
  <c r="M129" i="52"/>
  <c r="M38" i="52"/>
  <c r="M150" i="52"/>
  <c r="M55" i="52"/>
  <c r="M251" i="52"/>
  <c r="M210" i="52"/>
  <c r="M176" i="52"/>
  <c r="M64" i="52"/>
  <c r="M258" i="52"/>
  <c r="M164" i="52"/>
  <c r="M45" i="52"/>
  <c r="M192" i="52"/>
  <c r="M160" i="52"/>
  <c r="M172" i="52"/>
  <c r="M184" i="52"/>
  <c r="M155" i="52"/>
  <c r="M75" i="52"/>
  <c r="M196" i="52"/>
  <c r="M226" i="52"/>
  <c r="M146" i="52"/>
  <c r="M70" i="52"/>
  <c r="M58" i="52"/>
  <c r="M20" i="52"/>
  <c r="M236" i="52"/>
  <c r="M207" i="52"/>
  <c r="M204" i="52"/>
  <c r="M48" i="52"/>
  <c r="M88" i="52"/>
  <c r="M66" i="52"/>
  <c r="M84" i="52"/>
  <c r="M114" i="52"/>
  <c r="M148" i="52"/>
  <c r="M200" i="52"/>
  <c r="M118" i="52"/>
  <c r="M92" i="52"/>
  <c r="M241" i="52"/>
  <c r="M188" i="52"/>
  <c r="M167" i="52"/>
  <c r="M121" i="52"/>
  <c r="M134" i="52"/>
  <c r="M126" i="52"/>
  <c r="M230" i="52"/>
  <c r="M136" i="52"/>
  <c r="M154" i="52"/>
  <c r="M222" i="52"/>
  <c r="M163" i="52"/>
  <c r="M199" i="52"/>
  <c r="M240" i="52"/>
  <c r="M187" i="52"/>
  <c r="M166" i="52"/>
  <c r="M87" i="52"/>
  <c r="M149" i="52"/>
  <c r="M171" i="52"/>
  <c r="M125" i="52"/>
  <c r="M179" i="52"/>
  <c r="M117" i="52"/>
  <c r="M83" i="52"/>
  <c r="M44" i="52"/>
  <c r="M57" i="52"/>
  <c r="M128" i="52"/>
  <c r="M120" i="52"/>
  <c r="M145" i="52"/>
  <c r="M183" i="52"/>
  <c r="M37" i="52"/>
  <c r="M229" i="52"/>
  <c r="M68" i="52"/>
  <c r="M257" i="52"/>
  <c r="M206" i="52"/>
  <c r="M91" i="52"/>
  <c r="M99" i="52"/>
  <c r="M113" i="52"/>
  <c r="M191" i="52"/>
  <c r="M175" i="52"/>
  <c r="M159" i="52"/>
  <c r="M235" i="52"/>
  <c r="M133" i="52"/>
  <c r="M217" i="52"/>
  <c r="M261" i="52"/>
  <c r="M195" i="52"/>
  <c r="M245" i="52"/>
  <c r="M10" i="52"/>
  <c r="M203" i="52"/>
  <c r="M250" i="52"/>
  <c r="M82" i="52"/>
  <c r="M116" i="52"/>
  <c r="M228" i="52"/>
  <c r="M216" i="52"/>
  <c r="M249" i="52"/>
  <c r="M256" i="52"/>
  <c r="M221" i="52"/>
  <c r="M132" i="52"/>
  <c r="M182" i="52"/>
  <c r="M43" i="52"/>
  <c r="M202" i="52"/>
  <c r="M170" i="52"/>
  <c r="M158" i="52"/>
  <c r="M124" i="52"/>
  <c r="M198" i="52"/>
  <c r="M190" i="52"/>
  <c r="M144" i="52"/>
  <c r="M174" i="52"/>
  <c r="M36" i="52"/>
  <c r="M194" i="52"/>
  <c r="M112" i="52"/>
  <c r="M162" i="52"/>
  <c r="M234" i="52"/>
  <c r="M186" i="52"/>
  <c r="M178" i="52"/>
  <c r="M9" i="52"/>
  <c r="M239" i="52"/>
  <c r="M86" i="52"/>
  <c r="M244" i="52"/>
  <c r="M220" i="52"/>
  <c r="M215" i="52"/>
  <c r="M111" i="52"/>
  <c r="M233" i="52"/>
  <c r="M8" i="52"/>
  <c r="M243" i="52"/>
  <c r="M214" i="52"/>
  <c r="M7" i="52"/>
  <c r="M232" i="52"/>
  <c r="X265" i="52"/>
  <c r="M110" i="52"/>
  <c r="M109" i="52"/>
  <c r="N207" i="52" l="1"/>
  <c r="K96" i="50" l="1"/>
  <c r="H96" i="50"/>
  <c r="J95" i="50"/>
  <c r="J94" i="50" s="1"/>
  <c r="H95" i="50"/>
  <c r="G95" i="50"/>
  <c r="F95" i="50"/>
  <c r="H94" i="50"/>
  <c r="G94" i="50"/>
  <c r="F94" i="50"/>
  <c r="H93" i="50"/>
  <c r="G93" i="50"/>
  <c r="F93" i="50"/>
  <c r="K92" i="50"/>
  <c r="H92" i="50"/>
  <c r="J91" i="50"/>
  <c r="H91" i="50"/>
  <c r="G91" i="50"/>
  <c r="F91" i="50"/>
  <c r="J90" i="50"/>
  <c r="G90" i="50"/>
  <c r="F90" i="50"/>
  <c r="J89" i="50"/>
  <c r="F89" i="50"/>
  <c r="K88" i="50"/>
  <c r="H88" i="50"/>
  <c r="J87" i="50"/>
  <c r="K87" i="50" s="1"/>
  <c r="G87" i="50"/>
  <c r="H87" i="50" s="1"/>
  <c r="F87" i="50"/>
  <c r="J86" i="50"/>
  <c r="J85" i="50" s="1"/>
  <c r="G86" i="50"/>
  <c r="H86" i="50" s="1"/>
  <c r="F86" i="50"/>
  <c r="G85" i="50"/>
  <c r="H85" i="50" s="1"/>
  <c r="F85" i="50"/>
  <c r="F84" i="50"/>
  <c r="F83" i="50"/>
  <c r="K82" i="50"/>
  <c r="H82" i="50"/>
  <c r="J81" i="50"/>
  <c r="G81" i="50"/>
  <c r="G80" i="50" s="1"/>
  <c r="F81" i="50"/>
  <c r="J80" i="50"/>
  <c r="F80" i="50"/>
  <c r="J79" i="50"/>
  <c r="F79" i="50"/>
  <c r="J78" i="50"/>
  <c r="F78" i="50"/>
  <c r="J77" i="50"/>
  <c r="F77" i="50"/>
  <c r="K76" i="50"/>
  <c r="H76" i="50"/>
  <c r="J75" i="50"/>
  <c r="J74" i="50" s="1"/>
  <c r="K74" i="50" s="1"/>
  <c r="G75" i="50"/>
  <c r="H75" i="50" s="1"/>
  <c r="F75" i="50"/>
  <c r="G74" i="50"/>
  <c r="H74" i="50" s="1"/>
  <c r="F74" i="50"/>
  <c r="J73" i="50"/>
  <c r="G73" i="50"/>
  <c r="H73" i="50" s="1"/>
  <c r="F73" i="50"/>
  <c r="K72" i="50"/>
  <c r="H72" i="50"/>
  <c r="J71" i="50"/>
  <c r="H71" i="50"/>
  <c r="G71" i="50"/>
  <c r="G68" i="50" s="1"/>
  <c r="F71" i="50"/>
  <c r="K70" i="50"/>
  <c r="H70" i="50"/>
  <c r="J69" i="50"/>
  <c r="J68" i="50" s="1"/>
  <c r="G69" i="50"/>
  <c r="H69" i="50" s="1"/>
  <c r="F69" i="50"/>
  <c r="F68" i="50"/>
  <c r="F67" i="50"/>
  <c r="F66" i="50"/>
  <c r="F65" i="50"/>
  <c r="K64" i="50"/>
  <c r="H64" i="50"/>
  <c r="J63" i="50"/>
  <c r="G63" i="50"/>
  <c r="H63" i="50" s="1"/>
  <c r="F63" i="50"/>
  <c r="J62" i="50"/>
  <c r="G62" i="50"/>
  <c r="G61" i="50" s="1"/>
  <c r="F62" i="50"/>
  <c r="J61" i="50"/>
  <c r="F61" i="50"/>
  <c r="J60" i="50"/>
  <c r="F60" i="50"/>
  <c r="J59" i="50"/>
  <c r="F59" i="50"/>
  <c r="K58" i="50"/>
  <c r="H58" i="50"/>
  <c r="J57" i="50"/>
  <c r="G57" i="50"/>
  <c r="H57" i="50" s="1"/>
  <c r="F57" i="50"/>
  <c r="G56" i="50"/>
  <c r="H56" i="50" s="1"/>
  <c r="F56" i="50"/>
  <c r="G55" i="50"/>
  <c r="H55" i="50" s="1"/>
  <c r="F55" i="50"/>
  <c r="K54" i="50"/>
  <c r="H54" i="50"/>
  <c r="J53" i="50"/>
  <c r="G53" i="50"/>
  <c r="G52" i="50" s="1"/>
  <c r="F53" i="50"/>
  <c r="J52" i="50"/>
  <c r="H52" i="50"/>
  <c r="F52" i="50"/>
  <c r="J51" i="50"/>
  <c r="G51" i="50"/>
  <c r="F51" i="50"/>
  <c r="K50" i="50"/>
  <c r="H50" i="50"/>
  <c r="J49" i="50"/>
  <c r="J48" i="50" s="1"/>
  <c r="K48" i="50" s="1"/>
  <c r="G49" i="50"/>
  <c r="H49" i="50" s="1"/>
  <c r="F49" i="50"/>
  <c r="G48" i="50"/>
  <c r="H48" i="50" s="1"/>
  <c r="F48" i="50"/>
  <c r="J47" i="50"/>
  <c r="G47" i="50"/>
  <c r="H47" i="50" s="1"/>
  <c r="F47" i="50"/>
  <c r="F46" i="50"/>
  <c r="F45" i="50"/>
  <c r="F44" i="50"/>
  <c r="K43" i="50"/>
  <c r="H43" i="50"/>
  <c r="J42" i="50"/>
  <c r="G42" i="50"/>
  <c r="F42" i="50"/>
  <c r="J41" i="50"/>
  <c r="F41" i="50"/>
  <c r="K40" i="50"/>
  <c r="H40" i="50"/>
  <c r="K39" i="50"/>
  <c r="H39" i="50"/>
  <c r="J38" i="50"/>
  <c r="G38" i="50"/>
  <c r="G37" i="50" s="1"/>
  <c r="F38" i="50"/>
  <c r="J37" i="50"/>
  <c r="F37" i="50"/>
  <c r="J36" i="50"/>
  <c r="F36" i="50"/>
  <c r="K35" i="50"/>
  <c r="H35" i="50"/>
  <c r="K34" i="50"/>
  <c r="H34" i="50"/>
  <c r="K33" i="50"/>
  <c r="H33" i="50"/>
  <c r="K32" i="50"/>
  <c r="H32" i="50"/>
  <c r="J31" i="50"/>
  <c r="G31" i="50"/>
  <c r="H31" i="50" s="1"/>
  <c r="F31" i="50"/>
  <c r="K30" i="50"/>
  <c r="H30" i="50"/>
  <c r="J29" i="50"/>
  <c r="J26" i="50" s="1"/>
  <c r="G29" i="50"/>
  <c r="H29" i="50" s="1"/>
  <c r="F29" i="50"/>
  <c r="K28" i="50"/>
  <c r="H28" i="50"/>
  <c r="J27" i="50"/>
  <c r="G27" i="50"/>
  <c r="F27" i="50"/>
  <c r="F26" i="50"/>
  <c r="F25" i="50"/>
  <c r="K24" i="50"/>
  <c r="H24" i="50"/>
  <c r="J23" i="50"/>
  <c r="J20" i="50" s="1"/>
  <c r="G23" i="50"/>
  <c r="H23" i="50" s="1"/>
  <c r="F23" i="50"/>
  <c r="K22" i="50"/>
  <c r="H22" i="50"/>
  <c r="J21" i="50"/>
  <c r="G21" i="50"/>
  <c r="G20" i="50" s="1"/>
  <c r="F21" i="50"/>
  <c r="F20" i="50"/>
  <c r="J19" i="50"/>
  <c r="F19" i="50"/>
  <c r="F18" i="50"/>
  <c r="K17" i="50"/>
  <c r="H17" i="50"/>
  <c r="J16" i="50"/>
  <c r="J11" i="50" s="1"/>
  <c r="G16" i="50"/>
  <c r="H16" i="50" s="1"/>
  <c r="F16" i="50"/>
  <c r="K15" i="50"/>
  <c r="H15" i="50"/>
  <c r="K14" i="50"/>
  <c r="H14" i="50"/>
  <c r="J13" i="50"/>
  <c r="J12" i="50" s="1"/>
  <c r="G13" i="50"/>
  <c r="F13" i="50"/>
  <c r="F12" i="50"/>
  <c r="F11" i="50"/>
  <c r="F10" i="50"/>
  <c r="F9" i="50"/>
  <c r="F97" i="50" s="1"/>
  <c r="O71" i="48"/>
  <c r="N71" i="48"/>
  <c r="L71" i="48"/>
  <c r="H71" i="48"/>
  <c r="N70" i="48"/>
  <c r="K70" i="48"/>
  <c r="K69" i="48" s="1"/>
  <c r="J70" i="48"/>
  <c r="H70" i="48"/>
  <c r="G70" i="48"/>
  <c r="F70" i="48"/>
  <c r="N69" i="48"/>
  <c r="H69" i="48"/>
  <c r="G69" i="48"/>
  <c r="G68" i="48" s="1"/>
  <c r="F69" i="48"/>
  <c r="F68" i="48"/>
  <c r="H68" i="48" s="1"/>
  <c r="O67" i="48"/>
  <c r="N67" i="48"/>
  <c r="L67" i="48"/>
  <c r="H67" i="48"/>
  <c r="O66" i="48"/>
  <c r="L66" i="48"/>
  <c r="K66" i="48"/>
  <c r="K65" i="48" s="1"/>
  <c r="O65" i="48" s="1"/>
  <c r="J66" i="48"/>
  <c r="G66" i="48"/>
  <c r="F66" i="48"/>
  <c r="N66" i="48" s="1"/>
  <c r="J65" i="48"/>
  <c r="G65" i="48"/>
  <c r="G64" i="48" s="1"/>
  <c r="J64" i="48"/>
  <c r="O63" i="48"/>
  <c r="N63" i="48"/>
  <c r="L63" i="48"/>
  <c r="H63" i="48"/>
  <c r="O62" i="48"/>
  <c r="N62" i="48"/>
  <c r="K62" i="48"/>
  <c r="K61" i="48" s="1"/>
  <c r="J62" i="48"/>
  <c r="H62" i="48"/>
  <c r="G62" i="48"/>
  <c r="F62" i="48"/>
  <c r="J61" i="48"/>
  <c r="L61" i="48" s="1"/>
  <c r="H61" i="48"/>
  <c r="G61" i="48"/>
  <c r="G60" i="48" s="1"/>
  <c r="F61" i="48"/>
  <c r="N61" i="48" s="1"/>
  <c r="K60" i="48"/>
  <c r="N60" i="48" s="1"/>
  <c r="F60" i="48"/>
  <c r="H60" i="48" s="1"/>
  <c r="O57" i="48"/>
  <c r="N57" i="48"/>
  <c r="L57" i="48"/>
  <c r="H57" i="48"/>
  <c r="M57" i="48" s="1"/>
  <c r="L56" i="48"/>
  <c r="K56" i="48"/>
  <c r="J56" i="48"/>
  <c r="G56" i="48"/>
  <c r="G55" i="48" s="1"/>
  <c r="F56" i="48"/>
  <c r="H56" i="48" s="1"/>
  <c r="J55" i="48"/>
  <c r="J54" i="48" s="1"/>
  <c r="F55" i="48"/>
  <c r="H55" i="48" s="1"/>
  <c r="G54" i="48"/>
  <c r="G53" i="48" s="1"/>
  <c r="G52" i="48" s="1"/>
  <c r="O51" i="48"/>
  <c r="N51" i="48"/>
  <c r="L51" i="48"/>
  <c r="H51" i="48"/>
  <c r="K50" i="48"/>
  <c r="J50" i="48"/>
  <c r="O50" i="48" s="1"/>
  <c r="H50" i="48"/>
  <c r="G50" i="48"/>
  <c r="G49" i="48" s="1"/>
  <c r="G48" i="48" s="1"/>
  <c r="F50" i="48"/>
  <c r="N50" i="48" s="1"/>
  <c r="K49" i="48"/>
  <c r="N49" i="48" s="1"/>
  <c r="F49" i="48"/>
  <c r="H49" i="48" s="1"/>
  <c r="O47" i="48"/>
  <c r="N47" i="48"/>
  <c r="M47" i="48"/>
  <c r="L47" i="48"/>
  <c r="H47" i="48"/>
  <c r="L46" i="48"/>
  <c r="K46" i="48"/>
  <c r="J46" i="48"/>
  <c r="O46" i="48" s="1"/>
  <c r="G46" i="48"/>
  <c r="F46" i="48"/>
  <c r="H46" i="48" s="1"/>
  <c r="O45" i="48"/>
  <c r="N45" i="48"/>
  <c r="L45" i="48"/>
  <c r="H45" i="48"/>
  <c r="M45" i="48" s="1"/>
  <c r="L44" i="48"/>
  <c r="K44" i="48"/>
  <c r="J44" i="48"/>
  <c r="G44" i="48"/>
  <c r="G43" i="48" s="1"/>
  <c r="F44" i="48"/>
  <c r="H44" i="48" s="1"/>
  <c r="J43" i="48"/>
  <c r="F43" i="48"/>
  <c r="H43" i="48" s="1"/>
  <c r="G42" i="48"/>
  <c r="G41" i="48" s="1"/>
  <c r="O40" i="48"/>
  <c r="N40" i="48"/>
  <c r="L40" i="48"/>
  <c r="H40" i="48"/>
  <c r="O39" i="48"/>
  <c r="N39" i="48"/>
  <c r="K39" i="48"/>
  <c r="K38" i="48" s="1"/>
  <c r="J39" i="48"/>
  <c r="H39" i="48"/>
  <c r="G39" i="48"/>
  <c r="F39" i="48"/>
  <c r="J38" i="48"/>
  <c r="L38" i="48" s="1"/>
  <c r="H38" i="48"/>
  <c r="G38" i="48"/>
  <c r="G37" i="48" s="1"/>
  <c r="G36" i="48" s="1"/>
  <c r="F38" i="48"/>
  <c r="N38" i="48" s="1"/>
  <c r="K37" i="48"/>
  <c r="N37" i="48" s="1"/>
  <c r="F37" i="48"/>
  <c r="H37" i="48" s="1"/>
  <c r="G35" i="48"/>
  <c r="O34" i="48"/>
  <c r="N34" i="48"/>
  <c r="L34" i="48"/>
  <c r="H34" i="48"/>
  <c r="M34" i="48" s="1"/>
  <c r="L33" i="48"/>
  <c r="K33" i="48"/>
  <c r="J33" i="48"/>
  <c r="G33" i="48"/>
  <c r="G32" i="48" s="1"/>
  <c r="F33" i="48"/>
  <c r="H33" i="48" s="1"/>
  <c r="J32" i="48"/>
  <c r="J31" i="48" s="1"/>
  <c r="F32" i="48"/>
  <c r="H32" i="48" s="1"/>
  <c r="G31" i="48"/>
  <c r="O30" i="48"/>
  <c r="N30" i="48"/>
  <c r="H30" i="48"/>
  <c r="M30" i="48" s="1"/>
  <c r="O29" i="48"/>
  <c r="K29" i="48"/>
  <c r="N29" i="48" s="1"/>
  <c r="J29" i="48"/>
  <c r="G29" i="48"/>
  <c r="F29" i="48"/>
  <c r="H29" i="48" s="1"/>
  <c r="K28" i="48"/>
  <c r="G28" i="48"/>
  <c r="K27" i="48"/>
  <c r="G27" i="48"/>
  <c r="N26" i="48"/>
  <c r="L26" i="48"/>
  <c r="H26" i="48"/>
  <c r="N25" i="48"/>
  <c r="K25" i="48"/>
  <c r="J25" i="48"/>
  <c r="L25" i="48" s="1"/>
  <c r="G25" i="48"/>
  <c r="G24" i="48" s="1"/>
  <c r="G23" i="48" s="1"/>
  <c r="F25" i="48"/>
  <c r="K24" i="48"/>
  <c r="N24" i="48" s="1"/>
  <c r="J24" i="48"/>
  <c r="H24" i="48"/>
  <c r="F24" i="48"/>
  <c r="F23" i="48" s="1"/>
  <c r="K23" i="48"/>
  <c r="N23" i="48" s="1"/>
  <c r="O19" i="48"/>
  <c r="N19" i="48"/>
  <c r="M19" i="48"/>
  <c r="L19" i="48"/>
  <c r="H19" i="48"/>
  <c r="L18" i="48"/>
  <c r="K18" i="48"/>
  <c r="N18" i="48" s="1"/>
  <c r="J18" i="48"/>
  <c r="G18" i="48"/>
  <c r="F18" i="48"/>
  <c r="J17" i="48"/>
  <c r="G17" i="48"/>
  <c r="G16" i="48"/>
  <c r="O15" i="48"/>
  <c r="N15" i="48"/>
  <c r="M15" i="48"/>
  <c r="L15" i="48"/>
  <c r="H15" i="48"/>
  <c r="O14" i="48"/>
  <c r="N14" i="48"/>
  <c r="M14" i="48"/>
  <c r="L14" i="48"/>
  <c r="H14" i="48"/>
  <c r="O13" i="48"/>
  <c r="L13" i="48"/>
  <c r="K13" i="48"/>
  <c r="N13" i="48" s="1"/>
  <c r="J13" i="48"/>
  <c r="G13" i="48"/>
  <c r="G12" i="48" s="1"/>
  <c r="G10" i="48" s="1"/>
  <c r="F13" i="48"/>
  <c r="K12" i="48"/>
  <c r="J12" i="48"/>
  <c r="K11" i="48"/>
  <c r="J10" i="50" l="1"/>
  <c r="K94" i="50"/>
  <c r="J93" i="50"/>
  <c r="K93" i="50" s="1"/>
  <c r="K47" i="50"/>
  <c r="G26" i="50"/>
  <c r="H27" i="50"/>
  <c r="G41" i="50"/>
  <c r="H41" i="50" s="1"/>
  <c r="H42" i="50"/>
  <c r="K42" i="50" s="1"/>
  <c r="K52" i="50"/>
  <c r="J67" i="50"/>
  <c r="K73" i="50"/>
  <c r="G89" i="50"/>
  <c r="H90" i="50"/>
  <c r="H13" i="50"/>
  <c r="G12" i="50"/>
  <c r="K63" i="50"/>
  <c r="K69" i="50"/>
  <c r="K71" i="50"/>
  <c r="K95" i="50"/>
  <c r="G19" i="50"/>
  <c r="H20" i="50"/>
  <c r="K36" i="50"/>
  <c r="K16" i="50"/>
  <c r="H21" i="50"/>
  <c r="K91" i="50"/>
  <c r="G36" i="50"/>
  <c r="H36" i="50" s="1"/>
  <c r="H37" i="50"/>
  <c r="G46" i="50"/>
  <c r="H51" i="50"/>
  <c r="J56" i="50"/>
  <c r="K57" i="50"/>
  <c r="G60" i="50"/>
  <c r="H61" i="50"/>
  <c r="G79" i="50"/>
  <c r="G78" i="50" s="1"/>
  <c r="H80" i="50"/>
  <c r="J84" i="50"/>
  <c r="K85" i="50"/>
  <c r="H38" i="50"/>
  <c r="H62" i="50"/>
  <c r="H81" i="50"/>
  <c r="K86" i="50"/>
  <c r="K20" i="50"/>
  <c r="K38" i="50"/>
  <c r="K62" i="50"/>
  <c r="K81" i="50"/>
  <c r="K23" i="50"/>
  <c r="K27" i="50"/>
  <c r="J25" i="50"/>
  <c r="J18" i="50" s="1"/>
  <c r="K49" i="50"/>
  <c r="K51" i="50"/>
  <c r="K90" i="50"/>
  <c r="K29" i="50"/>
  <c r="K31" i="50"/>
  <c r="H53" i="50"/>
  <c r="K75" i="50"/>
  <c r="K80" i="50"/>
  <c r="K41" i="50"/>
  <c r="K53" i="50"/>
  <c r="H68" i="50"/>
  <c r="G67" i="50"/>
  <c r="M46" i="48"/>
  <c r="K10" i="48"/>
  <c r="L12" i="48"/>
  <c r="J11" i="48"/>
  <c r="M31" i="48"/>
  <c r="N28" i="48"/>
  <c r="G9" i="48"/>
  <c r="H23" i="48"/>
  <c r="G22" i="48"/>
  <c r="G21" i="48" s="1"/>
  <c r="J53" i="48"/>
  <c r="M29" i="48"/>
  <c r="F31" i="48"/>
  <c r="H31" i="48" s="1"/>
  <c r="O33" i="48"/>
  <c r="K32" i="48"/>
  <c r="J37" i="48"/>
  <c r="F42" i="48"/>
  <c r="F41" i="48" s="1"/>
  <c r="H41" i="48" s="1"/>
  <c r="O44" i="48"/>
  <c r="K43" i="48"/>
  <c r="J49" i="48"/>
  <c r="F54" i="48"/>
  <c r="O56" i="48"/>
  <c r="K55" i="48"/>
  <c r="J60" i="48"/>
  <c r="F65" i="48"/>
  <c r="M70" i="48"/>
  <c r="L70" i="48"/>
  <c r="J69" i="48"/>
  <c r="O18" i="48"/>
  <c r="F36" i="48"/>
  <c r="M38" i="48"/>
  <c r="M39" i="48"/>
  <c r="N46" i="48"/>
  <c r="F48" i="48"/>
  <c r="H48" i="48" s="1"/>
  <c r="L50" i="48"/>
  <c r="M61" i="48"/>
  <c r="M62" i="48"/>
  <c r="K64" i="48"/>
  <c r="H66" i="48"/>
  <c r="O70" i="48"/>
  <c r="O37" i="48"/>
  <c r="K36" i="48"/>
  <c r="K48" i="48"/>
  <c r="O60" i="48"/>
  <c r="O69" i="48"/>
  <c r="H18" i="48"/>
  <c r="F17" i="48"/>
  <c r="M24" i="48"/>
  <c r="J23" i="48"/>
  <c r="H25" i="48"/>
  <c r="M26" i="48"/>
  <c r="N33" i="48"/>
  <c r="M40" i="48"/>
  <c r="N44" i="48"/>
  <c r="M51" i="48"/>
  <c r="N56" i="48"/>
  <c r="M63" i="48"/>
  <c r="G11" i="48"/>
  <c r="O12" i="48"/>
  <c r="J16" i="48"/>
  <c r="L24" i="48"/>
  <c r="L29" i="48"/>
  <c r="J28" i="48"/>
  <c r="M32" i="48"/>
  <c r="O38" i="48"/>
  <c r="M43" i="48"/>
  <c r="M50" i="48"/>
  <c r="M55" i="48"/>
  <c r="O61" i="48"/>
  <c r="L64" i="48"/>
  <c r="L65" i="48"/>
  <c r="M67" i="48"/>
  <c r="M71" i="48"/>
  <c r="H13" i="48"/>
  <c r="F12" i="48"/>
  <c r="K17" i="48"/>
  <c r="M33" i="48"/>
  <c r="L39" i="48"/>
  <c r="L43" i="48"/>
  <c r="M44" i="48"/>
  <c r="M56" i="48"/>
  <c r="G59" i="48"/>
  <c r="G58" i="48" s="1"/>
  <c r="L62" i="48"/>
  <c r="M66" i="48"/>
  <c r="K68" i="48"/>
  <c r="F28" i="48"/>
  <c r="G77" i="50" l="1"/>
  <c r="H77" i="50" s="1"/>
  <c r="H78" i="50"/>
  <c r="H46" i="50"/>
  <c r="G45" i="50"/>
  <c r="H12" i="50"/>
  <c r="G11" i="50"/>
  <c r="G10" i="50" s="1"/>
  <c r="J66" i="50"/>
  <c r="K67" i="50"/>
  <c r="K21" i="50"/>
  <c r="K61" i="50"/>
  <c r="K13" i="50"/>
  <c r="H60" i="50"/>
  <c r="G59" i="50"/>
  <c r="H59" i="50" s="1"/>
  <c r="H67" i="50"/>
  <c r="G66" i="50"/>
  <c r="J83" i="50"/>
  <c r="J55" i="50"/>
  <c r="K56" i="50"/>
  <c r="H26" i="50"/>
  <c r="G25" i="50"/>
  <c r="H25" i="50" s="1"/>
  <c r="K25" i="50" s="1"/>
  <c r="H19" i="50"/>
  <c r="G84" i="50"/>
  <c r="H89" i="50"/>
  <c r="K37" i="50"/>
  <c r="H79" i="50"/>
  <c r="K68" i="50"/>
  <c r="J9" i="50"/>
  <c r="N68" i="48"/>
  <c r="N17" i="48"/>
  <c r="K16" i="48"/>
  <c r="O17" i="48"/>
  <c r="M25" i="48"/>
  <c r="H54" i="48"/>
  <c r="F53" i="48"/>
  <c r="L11" i="48"/>
  <c r="J10" i="48"/>
  <c r="H12" i="48"/>
  <c r="F11" i="48"/>
  <c r="L23" i="48"/>
  <c r="J22" i="48"/>
  <c r="M23" i="48"/>
  <c r="K59" i="48"/>
  <c r="H36" i="48"/>
  <c r="F35" i="48"/>
  <c r="H35" i="48" s="1"/>
  <c r="H65" i="48"/>
  <c r="N65" i="48"/>
  <c r="F64" i="48"/>
  <c r="O11" i="48"/>
  <c r="M13" i="48"/>
  <c r="L16" i="48"/>
  <c r="M37" i="48"/>
  <c r="L37" i="48"/>
  <c r="J36" i="48"/>
  <c r="J52" i="48"/>
  <c r="L17" i="48"/>
  <c r="H17" i="48"/>
  <c r="F16" i="48"/>
  <c r="H16" i="48" s="1"/>
  <c r="N48" i="48"/>
  <c r="O48" i="48"/>
  <c r="M60" i="48"/>
  <c r="L60" i="48"/>
  <c r="J59" i="48"/>
  <c r="M49" i="48"/>
  <c r="L49" i="48"/>
  <c r="J48" i="48"/>
  <c r="K31" i="48"/>
  <c r="O32" i="48"/>
  <c r="N32" i="48"/>
  <c r="H42" i="48"/>
  <c r="L32" i="48"/>
  <c r="M18" i="48"/>
  <c r="O49" i="48"/>
  <c r="O64" i="48"/>
  <c r="N64" i="48"/>
  <c r="L69" i="48"/>
  <c r="J68" i="48"/>
  <c r="M69" i="48"/>
  <c r="K54" i="48"/>
  <c r="O55" i="48"/>
  <c r="N55" i="48"/>
  <c r="K42" i="48"/>
  <c r="O43" i="48"/>
  <c r="N43" i="48"/>
  <c r="F27" i="48"/>
  <c r="H28" i="48"/>
  <c r="M28" i="48" s="1"/>
  <c r="L55" i="48"/>
  <c r="L28" i="48"/>
  <c r="J27" i="48"/>
  <c r="O28" i="48"/>
  <c r="N12" i="48"/>
  <c r="K35" i="48"/>
  <c r="N36" i="48"/>
  <c r="G20" i="48"/>
  <c r="G72" i="48" s="1"/>
  <c r="O10" i="48"/>
  <c r="K19" i="50" l="1"/>
  <c r="H66" i="50"/>
  <c r="G65" i="50"/>
  <c r="H65" i="50" s="1"/>
  <c r="K60" i="50"/>
  <c r="H11" i="50"/>
  <c r="K12" i="50"/>
  <c r="G18" i="50"/>
  <c r="H18" i="50" s="1"/>
  <c r="K55" i="50"/>
  <c r="J46" i="50"/>
  <c r="H45" i="50"/>
  <c r="G44" i="50"/>
  <c r="H44" i="50" s="1"/>
  <c r="K89" i="50"/>
  <c r="K26" i="50"/>
  <c r="J65" i="50"/>
  <c r="K65" i="50" s="1"/>
  <c r="K66" i="50"/>
  <c r="K77" i="50"/>
  <c r="K78" i="50"/>
  <c r="K79" i="50"/>
  <c r="H84" i="50"/>
  <c r="G83" i="50"/>
  <c r="H83" i="50" s="1"/>
  <c r="K59" i="50"/>
  <c r="H10" i="50"/>
  <c r="G9" i="50"/>
  <c r="N35" i="48"/>
  <c r="J21" i="48"/>
  <c r="L22" i="48"/>
  <c r="M65" i="48"/>
  <c r="O31" i="48"/>
  <c r="K22" i="48"/>
  <c r="N31" i="48"/>
  <c r="L31" i="48"/>
  <c r="M17" i="48"/>
  <c r="M12" i="48"/>
  <c r="F52" i="48"/>
  <c r="H52" i="48" s="1"/>
  <c r="H53" i="48"/>
  <c r="J58" i="48"/>
  <c r="L59" i="48"/>
  <c r="H27" i="48"/>
  <c r="F22" i="48"/>
  <c r="N27" i="48"/>
  <c r="O54" i="48"/>
  <c r="K53" i="48"/>
  <c r="N54" i="48"/>
  <c r="L54" i="48"/>
  <c r="M36" i="48"/>
  <c r="J35" i="48"/>
  <c r="L36" i="48"/>
  <c r="H11" i="48"/>
  <c r="F10" i="48"/>
  <c r="N11" i="48"/>
  <c r="O16" i="48"/>
  <c r="N16" i="48"/>
  <c r="O36" i="48"/>
  <c r="M27" i="48"/>
  <c r="L27" i="48"/>
  <c r="O27" i="48"/>
  <c r="M68" i="48"/>
  <c r="L68" i="48"/>
  <c r="M48" i="48"/>
  <c r="L48" i="48"/>
  <c r="J42" i="48"/>
  <c r="K58" i="48"/>
  <c r="O59" i="48"/>
  <c r="M54" i="48"/>
  <c r="K9" i="48"/>
  <c r="O42" i="48"/>
  <c r="K41" i="48"/>
  <c r="N42" i="48"/>
  <c r="M52" i="48"/>
  <c r="M16" i="48"/>
  <c r="F58" i="48"/>
  <c r="H58" i="48" s="1"/>
  <c r="H64" i="48"/>
  <c r="F59" i="48"/>
  <c r="H59" i="48" s="1"/>
  <c r="M59" i="48" s="1"/>
  <c r="J9" i="48"/>
  <c r="L10" i="48"/>
  <c r="O68" i="48"/>
  <c r="K83" i="50" l="1"/>
  <c r="K18" i="50"/>
  <c r="J45" i="50"/>
  <c r="K46" i="50"/>
  <c r="K84" i="50"/>
  <c r="H9" i="50"/>
  <c r="G97" i="50"/>
  <c r="K10" i="50"/>
  <c r="K11" i="50"/>
  <c r="M11" i="48"/>
  <c r="M53" i="48"/>
  <c r="M64" i="48"/>
  <c r="O41" i="48"/>
  <c r="N41" i="48"/>
  <c r="N59" i="48"/>
  <c r="M35" i="48"/>
  <c r="L35" i="48"/>
  <c r="N22" i="48"/>
  <c r="O22" i="48"/>
  <c r="K21" i="48"/>
  <c r="L9" i="48"/>
  <c r="O53" i="48"/>
  <c r="K52" i="48"/>
  <c r="N53" i="48"/>
  <c r="L53" i="48"/>
  <c r="M58" i="48"/>
  <c r="L58" i="48"/>
  <c r="L21" i="48"/>
  <c r="O58" i="48"/>
  <c r="N58" i="48"/>
  <c r="O9" i="48"/>
  <c r="M42" i="48"/>
  <c r="L42" i="48"/>
  <c r="J41" i="48"/>
  <c r="J20" i="48" s="1"/>
  <c r="H10" i="48"/>
  <c r="F9" i="48"/>
  <c r="N10" i="48"/>
  <c r="H22" i="48"/>
  <c r="F21" i="48"/>
  <c r="O35" i="48"/>
  <c r="J44" i="50" l="1"/>
  <c r="K45" i="50"/>
  <c r="I9" i="50"/>
  <c r="H97" i="50"/>
  <c r="K9" i="50"/>
  <c r="J72" i="48"/>
  <c r="M22" i="48"/>
  <c r="F72" i="48"/>
  <c r="O52" i="48"/>
  <c r="N52" i="48"/>
  <c r="L52" i="48"/>
  <c r="H9" i="48"/>
  <c r="M10" i="48"/>
  <c r="N9" i="48"/>
  <c r="N21" i="48"/>
  <c r="O21" i="48"/>
  <c r="K20" i="48"/>
  <c r="M41" i="48"/>
  <c r="L41" i="48"/>
  <c r="H21" i="48"/>
  <c r="F20" i="48"/>
  <c r="I96" i="50" l="1"/>
  <c r="I88" i="50"/>
  <c r="I76" i="50"/>
  <c r="I70" i="50"/>
  <c r="I58" i="50"/>
  <c r="I50" i="50"/>
  <c r="I40" i="50"/>
  <c r="I35" i="50"/>
  <c r="I33" i="50"/>
  <c r="I30" i="50"/>
  <c r="I24" i="50"/>
  <c r="I97" i="50"/>
  <c r="I43" i="50"/>
  <c r="I34" i="50"/>
  <c r="I28" i="50"/>
  <c r="I82" i="50"/>
  <c r="I39" i="50"/>
  <c r="I22" i="50"/>
  <c r="I17" i="50"/>
  <c r="I92" i="50"/>
  <c r="I72" i="50"/>
  <c r="I15" i="50"/>
  <c r="I64" i="50"/>
  <c r="I32" i="50"/>
  <c r="I54" i="50"/>
  <c r="I14" i="50"/>
  <c r="I93" i="50"/>
  <c r="I94" i="50"/>
  <c r="I85" i="50"/>
  <c r="I57" i="50"/>
  <c r="I91" i="50"/>
  <c r="I71" i="50"/>
  <c r="I75" i="50"/>
  <c r="I55" i="50"/>
  <c r="I86" i="50"/>
  <c r="I29" i="50"/>
  <c r="I87" i="50"/>
  <c r="I73" i="50"/>
  <c r="I16" i="50"/>
  <c r="I47" i="50"/>
  <c r="I23" i="50"/>
  <c r="I63" i="50"/>
  <c r="I31" i="50"/>
  <c r="I48" i="50"/>
  <c r="I74" i="50"/>
  <c r="I95" i="50"/>
  <c r="I52" i="50"/>
  <c r="I49" i="50"/>
  <c r="I56" i="50"/>
  <c r="I69" i="50"/>
  <c r="I21" i="50"/>
  <c r="I53" i="50"/>
  <c r="I41" i="50"/>
  <c r="I80" i="50"/>
  <c r="I81" i="50"/>
  <c r="I20" i="50"/>
  <c r="I42" i="50"/>
  <c r="I51" i="50"/>
  <c r="I37" i="50"/>
  <c r="I13" i="50"/>
  <c r="I36" i="50"/>
  <c r="I38" i="50"/>
  <c r="I90" i="50"/>
  <c r="I68" i="50"/>
  <c r="I61" i="50"/>
  <c r="I27" i="50"/>
  <c r="I62" i="50"/>
  <c r="I19" i="50"/>
  <c r="I67" i="50"/>
  <c r="I79" i="50"/>
  <c r="I12" i="50"/>
  <c r="I26" i="50"/>
  <c r="I25" i="50"/>
  <c r="I60" i="50"/>
  <c r="I46" i="50"/>
  <c r="I78" i="50"/>
  <c r="I59" i="50"/>
  <c r="I89" i="50"/>
  <c r="I77" i="50"/>
  <c r="I83" i="50"/>
  <c r="I84" i="50"/>
  <c r="I18" i="50"/>
  <c r="I10" i="50"/>
  <c r="I11" i="50"/>
  <c r="I45" i="50"/>
  <c r="I44" i="50"/>
  <c r="I65" i="50"/>
  <c r="I66" i="50"/>
  <c r="K44" i="50"/>
  <c r="J97" i="50"/>
  <c r="K97" i="50" s="1"/>
  <c r="O20" i="48"/>
  <c r="N20" i="48"/>
  <c r="K72" i="48"/>
  <c r="L72" i="48"/>
  <c r="H72" i="48"/>
  <c r="M9" i="48"/>
  <c r="H20" i="48"/>
  <c r="M21" i="48"/>
  <c r="L20" i="48"/>
  <c r="I20" i="48" l="1"/>
  <c r="M20" i="48"/>
  <c r="O72" i="48"/>
  <c r="N72" i="48"/>
  <c r="I72" i="48"/>
  <c r="I19" i="48"/>
  <c r="I57" i="48"/>
  <c r="I45" i="48"/>
  <c r="I34" i="48"/>
  <c r="I15" i="48"/>
  <c r="I14" i="48"/>
  <c r="I39" i="48"/>
  <c r="I49" i="48"/>
  <c r="I69" i="48"/>
  <c r="I46" i="48"/>
  <c r="I37" i="48"/>
  <c r="I44" i="48"/>
  <c r="I55" i="48"/>
  <c r="I26" i="48"/>
  <c r="I60" i="48"/>
  <c r="I71" i="48"/>
  <c r="I56" i="48"/>
  <c r="I43" i="48"/>
  <c r="I68" i="48"/>
  <c r="I70" i="48"/>
  <c r="I50" i="48"/>
  <c r="I61" i="48"/>
  <c r="I30" i="48"/>
  <c r="I32" i="48"/>
  <c r="I62" i="48"/>
  <c r="I38" i="48"/>
  <c r="I51" i="48"/>
  <c r="I24" i="48"/>
  <c r="I63" i="48"/>
  <c r="I47" i="48"/>
  <c r="I33" i="48"/>
  <c r="I29" i="48"/>
  <c r="I40" i="48"/>
  <c r="I67" i="48"/>
  <c r="I66" i="48"/>
  <c r="I48" i="48"/>
  <c r="I18" i="48"/>
  <c r="I41" i="48"/>
  <c r="I23" i="48"/>
  <c r="I13" i="48"/>
  <c r="I31" i="48"/>
  <c r="I25" i="48"/>
  <c r="I42" i="48"/>
  <c r="I16" i="48"/>
  <c r="I36" i="48"/>
  <c r="I28" i="48"/>
  <c r="I35" i="48"/>
  <c r="I54" i="48"/>
  <c r="I65" i="48"/>
  <c r="I12" i="48"/>
  <c r="I17" i="48"/>
  <c r="I11" i="48"/>
  <c r="I52" i="48"/>
  <c r="I59" i="48"/>
  <c r="I27" i="48"/>
  <c r="I53" i="48"/>
  <c r="I64" i="48"/>
  <c r="I58" i="48"/>
  <c r="I10" i="48"/>
  <c r="I22" i="48"/>
  <c r="I21" i="48"/>
  <c r="M72" i="48"/>
  <c r="I9" i="48"/>
  <c r="AB243" i="41" l="1"/>
  <c r="AB242" i="41"/>
  <c r="AB241" i="41"/>
  <c r="AB240" i="41"/>
  <c r="H96" i="44"/>
  <c r="K96" i="44" s="1"/>
  <c r="J95" i="44"/>
  <c r="G95" i="44"/>
  <c r="F95" i="44"/>
  <c r="G94" i="44"/>
  <c r="F94" i="44"/>
  <c r="G93" i="44"/>
  <c r="F93" i="44"/>
  <c r="H92" i="44"/>
  <c r="J91" i="44"/>
  <c r="G91" i="44"/>
  <c r="G90" i="44" s="1"/>
  <c r="G89" i="44" s="1"/>
  <c r="G84" i="44" s="1"/>
  <c r="G83" i="44" s="1"/>
  <c r="F91" i="44"/>
  <c r="J90" i="44"/>
  <c r="F90" i="44"/>
  <c r="H90" i="44" s="1"/>
  <c r="J89" i="44"/>
  <c r="H88" i="44"/>
  <c r="K88" i="44" s="1"/>
  <c r="J87" i="44"/>
  <c r="K87" i="44" s="1"/>
  <c r="G87" i="44"/>
  <c r="F87" i="44"/>
  <c r="H87" i="44" s="1"/>
  <c r="J86" i="44"/>
  <c r="J85" i="44" s="1"/>
  <c r="G86" i="44"/>
  <c r="F86" i="44"/>
  <c r="H86" i="44" s="1"/>
  <c r="G85" i="44"/>
  <c r="F85" i="44"/>
  <c r="H85" i="44" s="1"/>
  <c r="H82" i="44"/>
  <c r="J81" i="44"/>
  <c r="G81" i="44"/>
  <c r="F81" i="44"/>
  <c r="H81" i="44" s="1"/>
  <c r="J80" i="44"/>
  <c r="G80" i="44"/>
  <c r="F80" i="44"/>
  <c r="H80" i="44" s="1"/>
  <c r="J79" i="44"/>
  <c r="G79" i="44"/>
  <c r="J78" i="44"/>
  <c r="G78" i="44"/>
  <c r="J77" i="44"/>
  <c r="G77" i="44"/>
  <c r="H76" i="44"/>
  <c r="K76" i="44" s="1"/>
  <c r="J75" i="44"/>
  <c r="K75" i="44" s="1"/>
  <c r="G75" i="44"/>
  <c r="F75" i="44"/>
  <c r="H75" i="44" s="1"/>
  <c r="J74" i="44"/>
  <c r="G74" i="44"/>
  <c r="F74" i="44"/>
  <c r="H74" i="44" s="1"/>
  <c r="J73" i="44"/>
  <c r="K73" i="44" s="1"/>
  <c r="G73" i="44"/>
  <c r="F73" i="44"/>
  <c r="H73" i="44" s="1"/>
  <c r="H72" i="44"/>
  <c r="J71" i="44"/>
  <c r="G71" i="44"/>
  <c r="G68" i="44" s="1"/>
  <c r="G67" i="44" s="1"/>
  <c r="G66" i="44" s="1"/>
  <c r="G65" i="44" s="1"/>
  <c r="F71" i="44"/>
  <c r="H70" i="44"/>
  <c r="K70" i="44" s="1"/>
  <c r="J69" i="44"/>
  <c r="G69" i="44"/>
  <c r="F69" i="44"/>
  <c r="H69" i="44" s="1"/>
  <c r="J68" i="44"/>
  <c r="J67" i="44" s="1"/>
  <c r="H64" i="44"/>
  <c r="J63" i="44"/>
  <c r="G63" i="44"/>
  <c r="F63" i="44"/>
  <c r="H63" i="44" s="1"/>
  <c r="J62" i="44"/>
  <c r="G62" i="44"/>
  <c r="F62" i="44"/>
  <c r="H62" i="44" s="1"/>
  <c r="J61" i="44"/>
  <c r="G61" i="44"/>
  <c r="J60" i="44"/>
  <c r="G60" i="44"/>
  <c r="J59" i="44"/>
  <c r="G59" i="44"/>
  <c r="H58" i="44"/>
  <c r="K58" i="44" s="1"/>
  <c r="J57" i="44"/>
  <c r="K57" i="44" s="1"/>
  <c r="G57" i="44"/>
  <c r="F57" i="44"/>
  <c r="H57" i="44" s="1"/>
  <c r="J56" i="44"/>
  <c r="G56" i="44"/>
  <c r="F56" i="44"/>
  <c r="H56" i="44" s="1"/>
  <c r="J55" i="44"/>
  <c r="G55" i="44"/>
  <c r="F55" i="44"/>
  <c r="H55" i="44" s="1"/>
  <c r="H54" i="44"/>
  <c r="J53" i="44"/>
  <c r="G53" i="44"/>
  <c r="F53" i="44"/>
  <c r="H53" i="44" s="1"/>
  <c r="J52" i="44"/>
  <c r="G52" i="44"/>
  <c r="F52" i="44"/>
  <c r="H52" i="44" s="1"/>
  <c r="J51" i="44"/>
  <c r="G51" i="44"/>
  <c r="G46" i="44" s="1"/>
  <c r="G45" i="44" s="1"/>
  <c r="H50" i="44"/>
  <c r="K50" i="44" s="1"/>
  <c r="J49" i="44"/>
  <c r="K49" i="44" s="1"/>
  <c r="G49" i="44"/>
  <c r="F49" i="44"/>
  <c r="H49" i="44" s="1"/>
  <c r="J48" i="44"/>
  <c r="G48" i="44"/>
  <c r="F48" i="44"/>
  <c r="H48" i="44" s="1"/>
  <c r="J47" i="44"/>
  <c r="K47" i="44" s="1"/>
  <c r="G47" i="44"/>
  <c r="F47" i="44"/>
  <c r="H47" i="44" s="1"/>
  <c r="J46" i="44"/>
  <c r="H43" i="44"/>
  <c r="K43" i="44" s="1"/>
  <c r="J42" i="44"/>
  <c r="G42" i="44"/>
  <c r="G41" i="44" s="1"/>
  <c r="F42" i="44"/>
  <c r="J41" i="44"/>
  <c r="F41" i="44"/>
  <c r="H40" i="44"/>
  <c r="K40" i="44" s="1"/>
  <c r="H39" i="44"/>
  <c r="K39" i="44" s="1"/>
  <c r="J38" i="44"/>
  <c r="G38" i="44"/>
  <c r="F38" i="44"/>
  <c r="H38" i="44" s="1"/>
  <c r="J37" i="44"/>
  <c r="G37" i="44"/>
  <c r="G36" i="44" s="1"/>
  <c r="J36" i="44"/>
  <c r="H35" i="44"/>
  <c r="K35" i="44" s="1"/>
  <c r="H34" i="44"/>
  <c r="K34" i="44" s="1"/>
  <c r="H33" i="44"/>
  <c r="K33" i="44" s="1"/>
  <c r="H32" i="44"/>
  <c r="K32" i="44" s="1"/>
  <c r="J31" i="44"/>
  <c r="G31" i="44"/>
  <c r="G26" i="44" s="1"/>
  <c r="G25" i="44" s="1"/>
  <c r="F31" i="44"/>
  <c r="H30" i="44"/>
  <c r="K30" i="44" s="1"/>
  <c r="J29" i="44"/>
  <c r="G29" i="44"/>
  <c r="F29" i="44"/>
  <c r="H29" i="44" s="1"/>
  <c r="H28" i="44"/>
  <c r="K28" i="44" s="1"/>
  <c r="J27" i="44"/>
  <c r="G27" i="44"/>
  <c r="F27" i="44"/>
  <c r="H27" i="44" s="1"/>
  <c r="H24" i="44"/>
  <c r="K24" i="44" s="1"/>
  <c r="J23" i="44"/>
  <c r="G23" i="44"/>
  <c r="F23" i="44"/>
  <c r="H23" i="44" s="1"/>
  <c r="H22" i="44"/>
  <c r="K22" i="44" s="1"/>
  <c r="J21" i="44"/>
  <c r="G21" i="44"/>
  <c r="G20" i="44" s="1"/>
  <c r="G19" i="44" s="1"/>
  <c r="F21" i="44"/>
  <c r="F20" i="44" s="1"/>
  <c r="H17" i="44"/>
  <c r="K17" i="44" s="1"/>
  <c r="J16" i="44"/>
  <c r="G16" i="44"/>
  <c r="F16" i="44"/>
  <c r="H16" i="44" s="1"/>
  <c r="H15" i="44"/>
  <c r="K15" i="44" s="1"/>
  <c r="H14" i="44"/>
  <c r="K14" i="44" s="1"/>
  <c r="J13" i="44"/>
  <c r="K13" i="44" s="1"/>
  <c r="G13" i="44"/>
  <c r="F13" i="44"/>
  <c r="H13" i="44" s="1"/>
  <c r="G12" i="44"/>
  <c r="F12" i="44"/>
  <c r="H12" i="44" s="1"/>
  <c r="G11" i="44"/>
  <c r="F11" i="44"/>
  <c r="G10" i="44"/>
  <c r="F10" i="44"/>
  <c r="H10" i="44" s="1"/>
  <c r="I72" i="43"/>
  <c r="I71" i="43"/>
  <c r="I70" i="43"/>
  <c r="I69" i="43"/>
  <c r="I68" i="43"/>
  <c r="I67" i="43"/>
  <c r="I66" i="43"/>
  <c r="I65" i="43"/>
  <c r="I64" i="43"/>
  <c r="I63" i="43"/>
  <c r="I62" i="43"/>
  <c r="I61" i="43"/>
  <c r="I60" i="43"/>
  <c r="I59" i="43"/>
  <c r="I58" i="43"/>
  <c r="I57" i="43"/>
  <c r="I56" i="43"/>
  <c r="I55" i="43"/>
  <c r="I54" i="43"/>
  <c r="I53" i="43"/>
  <c r="I52" i="43"/>
  <c r="I51" i="43"/>
  <c r="I50" i="43"/>
  <c r="I49" i="43"/>
  <c r="I48" i="43"/>
  <c r="I47" i="43"/>
  <c r="I46" i="43"/>
  <c r="I45" i="43"/>
  <c r="I44" i="43"/>
  <c r="I43" i="43"/>
  <c r="I42" i="43"/>
  <c r="I41" i="43"/>
  <c r="I40" i="43"/>
  <c r="I39" i="43"/>
  <c r="I38" i="43"/>
  <c r="I37" i="43"/>
  <c r="I36" i="43"/>
  <c r="I35" i="43"/>
  <c r="I34" i="43"/>
  <c r="I33" i="43"/>
  <c r="I32" i="43"/>
  <c r="I31" i="43"/>
  <c r="I30" i="43"/>
  <c r="I29" i="43"/>
  <c r="I28" i="43"/>
  <c r="I27" i="43"/>
  <c r="I26" i="43"/>
  <c r="I25" i="43"/>
  <c r="I24" i="43"/>
  <c r="I23" i="43"/>
  <c r="I22" i="43"/>
  <c r="I21" i="43"/>
  <c r="I20" i="43"/>
  <c r="I19" i="43"/>
  <c r="I18" i="43"/>
  <c r="I17" i="43"/>
  <c r="I16" i="43"/>
  <c r="I15" i="43"/>
  <c r="I14" i="43"/>
  <c r="I13" i="43"/>
  <c r="I12" i="43"/>
  <c r="I11" i="43"/>
  <c r="I10" i="43"/>
  <c r="I9" i="43"/>
  <c r="K70" i="43"/>
  <c r="J70" i="43"/>
  <c r="O70" i="43" s="1"/>
  <c r="K69" i="43"/>
  <c r="K68" i="43" s="1"/>
  <c r="J69" i="43"/>
  <c r="J68" i="43" s="1"/>
  <c r="K66" i="43"/>
  <c r="J66" i="43"/>
  <c r="K65" i="43"/>
  <c r="K64" i="43" s="1"/>
  <c r="J65" i="43"/>
  <c r="J64" i="43" s="1"/>
  <c r="K62" i="43"/>
  <c r="J62" i="43"/>
  <c r="K61" i="43"/>
  <c r="K60" i="43" s="1"/>
  <c r="K59" i="43" s="1"/>
  <c r="K58" i="43" s="1"/>
  <c r="J61" i="43"/>
  <c r="J60" i="43" s="1"/>
  <c r="J59" i="43" s="1"/>
  <c r="J58" i="43" s="1"/>
  <c r="K56" i="43"/>
  <c r="K55" i="43" s="1"/>
  <c r="K54" i="43" s="1"/>
  <c r="K53" i="43" s="1"/>
  <c r="K52" i="43" s="1"/>
  <c r="J56" i="43"/>
  <c r="J55" i="43"/>
  <c r="J54" i="43"/>
  <c r="J53" i="43" s="1"/>
  <c r="J52" i="43" s="1"/>
  <c r="K50" i="43"/>
  <c r="K49" i="43" s="1"/>
  <c r="K48" i="43" s="1"/>
  <c r="J50" i="43"/>
  <c r="J49" i="43" s="1"/>
  <c r="K46" i="43"/>
  <c r="J46" i="43"/>
  <c r="J43" i="43" s="1"/>
  <c r="K44" i="43"/>
  <c r="K43" i="43" s="1"/>
  <c r="J44" i="43"/>
  <c r="K39" i="43"/>
  <c r="J39" i="43"/>
  <c r="K38" i="43"/>
  <c r="K37" i="43" s="1"/>
  <c r="K36" i="43" s="1"/>
  <c r="K35" i="43" s="1"/>
  <c r="J38" i="43"/>
  <c r="J37" i="43" s="1"/>
  <c r="J36" i="43" s="1"/>
  <c r="J35" i="43" s="1"/>
  <c r="K33" i="43"/>
  <c r="K32" i="43" s="1"/>
  <c r="K31" i="43" s="1"/>
  <c r="J33" i="43"/>
  <c r="J32" i="43"/>
  <c r="J31" i="43"/>
  <c r="K29" i="43"/>
  <c r="K28" i="43" s="1"/>
  <c r="K27" i="43" s="1"/>
  <c r="J29" i="43"/>
  <c r="J28" i="43"/>
  <c r="J27" i="43"/>
  <c r="K25" i="43"/>
  <c r="K24" i="43" s="1"/>
  <c r="K23" i="43" s="1"/>
  <c r="K22" i="43" s="1"/>
  <c r="K21" i="43" s="1"/>
  <c r="J25" i="43"/>
  <c r="J24" i="43"/>
  <c r="J23" i="43"/>
  <c r="J22" i="43" s="1"/>
  <c r="J21" i="43" s="1"/>
  <c r="K18" i="43"/>
  <c r="K17" i="43" s="1"/>
  <c r="K16" i="43" s="1"/>
  <c r="J18" i="43"/>
  <c r="J17" i="43" s="1"/>
  <c r="J16" i="43" s="1"/>
  <c r="K13" i="43"/>
  <c r="K12" i="43" s="1"/>
  <c r="K11" i="43" s="1"/>
  <c r="K10" i="43" s="1"/>
  <c r="K9" i="43" s="1"/>
  <c r="J13" i="43"/>
  <c r="O13" i="43" s="1"/>
  <c r="O71" i="43"/>
  <c r="N71" i="43"/>
  <c r="L71" i="43"/>
  <c r="H71" i="43"/>
  <c r="M71" i="43" s="1"/>
  <c r="N70" i="43"/>
  <c r="H70" i="43"/>
  <c r="G70" i="43"/>
  <c r="F70" i="43"/>
  <c r="G69" i="43"/>
  <c r="G68" i="43" s="1"/>
  <c r="F69" i="43"/>
  <c r="F68" i="43" s="1"/>
  <c r="H68" i="43" s="1"/>
  <c r="O67" i="43"/>
  <c r="N67" i="43"/>
  <c r="L67" i="43"/>
  <c r="H67" i="43"/>
  <c r="M67" i="43" s="1"/>
  <c r="N66" i="43"/>
  <c r="H66" i="43"/>
  <c r="G66" i="43"/>
  <c r="F66" i="43"/>
  <c r="G65" i="43"/>
  <c r="G64" i="43" s="1"/>
  <c r="F65" i="43"/>
  <c r="H65" i="43" s="1"/>
  <c r="O63" i="43"/>
  <c r="N63" i="43"/>
  <c r="L63" i="43"/>
  <c r="H63" i="43"/>
  <c r="O62" i="43"/>
  <c r="N62" i="43"/>
  <c r="H62" i="43"/>
  <c r="G62" i="43"/>
  <c r="F62" i="43"/>
  <c r="H61" i="43"/>
  <c r="G61" i="43"/>
  <c r="G60" i="43" s="1"/>
  <c r="F61" i="43"/>
  <c r="F60" i="43"/>
  <c r="O57" i="43"/>
  <c r="N57" i="43"/>
  <c r="L57" i="43"/>
  <c r="H57" i="43"/>
  <c r="M57" i="43" s="1"/>
  <c r="G56" i="43"/>
  <c r="F56" i="43"/>
  <c r="G55" i="43"/>
  <c r="G54" i="43"/>
  <c r="G53" i="43" s="1"/>
  <c r="G52" i="43" s="1"/>
  <c r="O51" i="43"/>
  <c r="N51" i="43"/>
  <c r="M51" i="43"/>
  <c r="L51" i="43"/>
  <c r="H51" i="43"/>
  <c r="O50" i="43"/>
  <c r="G50" i="43"/>
  <c r="F50" i="43"/>
  <c r="F49" i="43"/>
  <c r="O47" i="43"/>
  <c r="N47" i="43"/>
  <c r="M47" i="43"/>
  <c r="L47" i="43"/>
  <c r="H47" i="43"/>
  <c r="G46" i="43"/>
  <c r="G43" i="43" s="1"/>
  <c r="G42" i="43" s="1"/>
  <c r="G41" i="43" s="1"/>
  <c r="F46" i="43"/>
  <c r="O45" i="43"/>
  <c r="N45" i="43"/>
  <c r="L45" i="43"/>
  <c r="H45" i="43"/>
  <c r="M45" i="43" s="1"/>
  <c r="G44" i="43"/>
  <c r="F44" i="43"/>
  <c r="O40" i="43"/>
  <c r="N40" i="43"/>
  <c r="L40" i="43"/>
  <c r="H40" i="43"/>
  <c r="O39" i="43"/>
  <c r="N39" i="43"/>
  <c r="H39" i="43"/>
  <c r="G39" i="43"/>
  <c r="F39" i="43"/>
  <c r="H38" i="43"/>
  <c r="G38" i="43"/>
  <c r="G37" i="43" s="1"/>
  <c r="G36" i="43" s="1"/>
  <c r="G35" i="43" s="1"/>
  <c r="F38" i="43"/>
  <c r="F37" i="43"/>
  <c r="O34" i="43"/>
  <c r="N34" i="43"/>
  <c r="L34" i="43"/>
  <c r="H34" i="43"/>
  <c r="M34" i="43" s="1"/>
  <c r="G33" i="43"/>
  <c r="F33" i="43"/>
  <c r="G32" i="43"/>
  <c r="G31" i="43"/>
  <c r="O30" i="43"/>
  <c r="N30" i="43"/>
  <c r="L30" i="43"/>
  <c r="H30" i="43"/>
  <c r="M30" i="43" s="1"/>
  <c r="L29" i="43"/>
  <c r="G29" i="43"/>
  <c r="F29" i="43"/>
  <c r="G28" i="43"/>
  <c r="G27" i="43"/>
  <c r="N26" i="43"/>
  <c r="L26" i="43"/>
  <c r="H26" i="43"/>
  <c r="M26" i="43" s="1"/>
  <c r="N25" i="43"/>
  <c r="H25" i="43"/>
  <c r="G25" i="43"/>
  <c r="F25" i="43"/>
  <c r="G24" i="43"/>
  <c r="G23" i="43" s="1"/>
  <c r="G22" i="43" s="1"/>
  <c r="G21" i="43" s="1"/>
  <c r="F24" i="43"/>
  <c r="O19" i="43"/>
  <c r="N19" i="43"/>
  <c r="M19" i="43"/>
  <c r="L19" i="43"/>
  <c r="H19" i="43"/>
  <c r="G18" i="43"/>
  <c r="G17" i="43" s="1"/>
  <c r="G16" i="43" s="1"/>
  <c r="F18" i="43"/>
  <c r="O15" i="43"/>
  <c r="N15" i="43"/>
  <c r="M15" i="43"/>
  <c r="L15" i="43"/>
  <c r="H15" i="43"/>
  <c r="O14" i="43"/>
  <c r="N14" i="43"/>
  <c r="M14" i="43"/>
  <c r="L14" i="43"/>
  <c r="H14" i="43"/>
  <c r="L13" i="43"/>
  <c r="G13" i="43"/>
  <c r="F13" i="43"/>
  <c r="H13" i="43" s="1"/>
  <c r="V258" i="41"/>
  <c r="V257" i="41" s="1"/>
  <c r="V256" i="41" s="1"/>
  <c r="V253" i="41"/>
  <c r="V252" i="41" s="1"/>
  <c r="V251" i="41" s="1"/>
  <c r="V249" i="41"/>
  <c r="V246" i="41"/>
  <c r="V242" i="41"/>
  <c r="V241" i="41" s="1"/>
  <c r="V240" i="41" s="1"/>
  <c r="V236" i="41"/>
  <c r="V235" i="41" s="1"/>
  <c r="V234" i="41" s="1"/>
  <c r="V231" i="41"/>
  <c r="V230" i="41" s="1"/>
  <c r="V229" i="41" s="1"/>
  <c r="V225" i="41"/>
  <c r="V224" i="41" s="1"/>
  <c r="V223" i="41" s="1"/>
  <c r="V221" i="41"/>
  <c r="V219" i="41"/>
  <c r="V218" i="41" s="1"/>
  <c r="V217" i="41" s="1"/>
  <c r="V213" i="41"/>
  <c r="V212" i="41" s="1"/>
  <c r="V211" i="41" s="1"/>
  <c r="V210" i="41" s="1"/>
  <c r="V209" i="41" s="1"/>
  <c r="V207" i="41"/>
  <c r="V205" i="41"/>
  <c r="V203" i="41"/>
  <c r="V199" i="41"/>
  <c r="V198" i="41" s="1"/>
  <c r="V197" i="41" s="1"/>
  <c r="V195" i="41"/>
  <c r="V194" i="41" s="1"/>
  <c r="V193" i="41" s="1"/>
  <c r="V191" i="41"/>
  <c r="V190" i="41" s="1"/>
  <c r="V189" i="41" s="1"/>
  <c r="V187" i="41"/>
  <c r="V186" i="41" s="1"/>
  <c r="V185" i="41" s="1"/>
  <c r="V183" i="41"/>
  <c r="V182" i="41" s="1"/>
  <c r="V181" i="41" s="1"/>
  <c r="V179" i="41"/>
  <c r="V178" i="41" s="1"/>
  <c r="V177" i="41" s="1"/>
  <c r="V175" i="41"/>
  <c r="V174" i="41" s="1"/>
  <c r="V173" i="41" s="1"/>
  <c r="V171" i="41"/>
  <c r="V170" i="41" s="1"/>
  <c r="V169" i="41" s="1"/>
  <c r="V167" i="41"/>
  <c r="V166" i="41" s="1"/>
  <c r="V165" i="41" s="1"/>
  <c r="V163" i="41"/>
  <c r="V162" i="41" s="1"/>
  <c r="V161" i="41" s="1"/>
  <c r="V159" i="41"/>
  <c r="V158" i="41" s="1"/>
  <c r="V157" i="41" s="1"/>
  <c r="V155" i="41"/>
  <c r="V154" i="41" s="1"/>
  <c r="V153" i="41" s="1"/>
  <c r="V151" i="41"/>
  <c r="V150" i="41" s="1"/>
  <c r="V149" i="41" s="1"/>
  <c r="V145" i="41"/>
  <c r="V144" i="41" s="1"/>
  <c r="V143" i="41" s="1"/>
  <c r="V141" i="41"/>
  <c r="V140" i="41" s="1"/>
  <c r="V139" i="41" s="1"/>
  <c r="V137" i="41"/>
  <c r="V136" i="41" s="1"/>
  <c r="V135" i="41" s="1"/>
  <c r="V133" i="41"/>
  <c r="V132" i="41" s="1"/>
  <c r="V131" i="41" s="1"/>
  <c r="V129" i="41"/>
  <c r="V128" i="41" s="1"/>
  <c r="V127" i="41" s="1"/>
  <c r="V125" i="41"/>
  <c r="V124" i="41" s="1"/>
  <c r="V123" i="41" s="1"/>
  <c r="V121" i="41"/>
  <c r="V120" i="41" s="1"/>
  <c r="V119" i="41" s="1"/>
  <c r="V117" i="41"/>
  <c r="V116" i="41" s="1"/>
  <c r="V115" i="41" s="1"/>
  <c r="V113" i="41"/>
  <c r="V112" i="41" s="1"/>
  <c r="V111" i="41" s="1"/>
  <c r="V109" i="41"/>
  <c r="V108" i="41" s="1"/>
  <c r="V107" i="41" s="1"/>
  <c r="V102" i="41"/>
  <c r="V101" i="41" s="1"/>
  <c r="V99" i="41"/>
  <c r="V98" i="41" s="1"/>
  <c r="V95" i="41"/>
  <c r="V94" i="41" s="1"/>
  <c r="V90" i="41"/>
  <c r="V89" i="41"/>
  <c r="V86" i="41"/>
  <c r="V85" i="41" s="1"/>
  <c r="V84" i="41" s="1"/>
  <c r="V82" i="41"/>
  <c r="V81" i="41" s="1"/>
  <c r="V73" i="41"/>
  <c r="V66" i="41"/>
  <c r="V62" i="41"/>
  <c r="V56" i="41"/>
  <c r="V53" i="41"/>
  <c r="V46" i="41"/>
  <c r="V43" i="41"/>
  <c r="V39" i="41"/>
  <c r="V38" i="41" s="1"/>
  <c r="V37" i="41" s="1"/>
  <c r="V29" i="41"/>
  <c r="V28" i="41" s="1"/>
  <c r="V20" i="41"/>
  <c r="V11" i="41"/>
  <c r="V10" i="41" s="1"/>
  <c r="T258" i="41"/>
  <c r="T257" i="41" s="1"/>
  <c r="T256" i="41" s="1"/>
  <c r="T253" i="41"/>
  <c r="T252" i="41" s="1"/>
  <c r="T251" i="41" s="1"/>
  <c r="T249" i="41"/>
  <c r="T246" i="41"/>
  <c r="T245" i="41" s="1"/>
  <c r="T244" i="41" s="1"/>
  <c r="T242" i="41"/>
  <c r="T241" i="41" s="1"/>
  <c r="T240" i="41" s="1"/>
  <c r="T236" i="41"/>
  <c r="T235" i="41" s="1"/>
  <c r="T234" i="41" s="1"/>
  <c r="T231" i="41"/>
  <c r="T230" i="41" s="1"/>
  <c r="T229" i="41" s="1"/>
  <c r="T225" i="41"/>
  <c r="T224" i="41" s="1"/>
  <c r="T223" i="41" s="1"/>
  <c r="T221" i="41"/>
  <c r="T219" i="41"/>
  <c r="T218" i="41"/>
  <c r="T217" i="41" s="1"/>
  <c r="T213" i="41"/>
  <c r="T212" i="41" s="1"/>
  <c r="T211" i="41" s="1"/>
  <c r="T210" i="41" s="1"/>
  <c r="T209" i="41" s="1"/>
  <c r="T207" i="41"/>
  <c r="T205" i="41"/>
  <c r="T203" i="41"/>
  <c r="T202" i="41"/>
  <c r="T201" i="41" s="1"/>
  <c r="T199" i="41"/>
  <c r="T198" i="41" s="1"/>
  <c r="T197" i="41" s="1"/>
  <c r="T195" i="41"/>
  <c r="T194" i="41" s="1"/>
  <c r="T193" i="41" s="1"/>
  <c r="T191" i="41"/>
  <c r="T190" i="41" s="1"/>
  <c r="T189" i="41" s="1"/>
  <c r="T187" i="41"/>
  <c r="T186" i="41" s="1"/>
  <c r="T185" i="41" s="1"/>
  <c r="T183" i="41"/>
  <c r="T182" i="41" s="1"/>
  <c r="T181" i="41" s="1"/>
  <c r="T179" i="41"/>
  <c r="T178" i="41" s="1"/>
  <c r="T177" i="41" s="1"/>
  <c r="T175" i="41"/>
  <c r="T174" i="41" s="1"/>
  <c r="T173" i="41" s="1"/>
  <c r="T171" i="41"/>
  <c r="T170" i="41"/>
  <c r="T169" i="41" s="1"/>
  <c r="T167" i="41"/>
  <c r="T166" i="41" s="1"/>
  <c r="T165" i="41" s="1"/>
  <c r="T163" i="41"/>
  <c r="T162" i="41" s="1"/>
  <c r="T161" i="41" s="1"/>
  <c r="T159" i="41"/>
  <c r="T158" i="41" s="1"/>
  <c r="T157" i="41" s="1"/>
  <c r="T155" i="41"/>
  <c r="T154" i="41" s="1"/>
  <c r="T153" i="41" s="1"/>
  <c r="T151" i="41"/>
  <c r="T150" i="41" s="1"/>
  <c r="T149" i="41" s="1"/>
  <c r="T145" i="41"/>
  <c r="T144" i="41" s="1"/>
  <c r="T143" i="41" s="1"/>
  <c r="T141" i="41"/>
  <c r="T140" i="41" s="1"/>
  <c r="T139" i="41" s="1"/>
  <c r="T137" i="41"/>
  <c r="T136" i="41" s="1"/>
  <c r="T135" i="41" s="1"/>
  <c r="T133" i="41"/>
  <c r="T132" i="41" s="1"/>
  <c r="T131" i="41" s="1"/>
  <c r="T129" i="41"/>
  <c r="T128" i="41" s="1"/>
  <c r="T127" i="41" s="1"/>
  <c r="T125" i="41"/>
  <c r="T124" i="41" s="1"/>
  <c r="T123" i="41" s="1"/>
  <c r="T121" i="41"/>
  <c r="T120" i="41" s="1"/>
  <c r="T119" i="41" s="1"/>
  <c r="T117" i="41"/>
  <c r="T116" i="41" s="1"/>
  <c r="T115" i="41" s="1"/>
  <c r="T113" i="41"/>
  <c r="T112" i="41" s="1"/>
  <c r="T111" i="41" s="1"/>
  <c r="T109" i="41"/>
  <c r="T108" i="41" s="1"/>
  <c r="T107" i="41" s="1"/>
  <c r="T102" i="41"/>
  <c r="T101" i="41" s="1"/>
  <c r="T99" i="41"/>
  <c r="T98" i="41" s="1"/>
  <c r="T95" i="41"/>
  <c r="T94" i="41" s="1"/>
  <c r="T90" i="41"/>
  <c r="T89" i="41" s="1"/>
  <c r="T86" i="41"/>
  <c r="T85" i="41" s="1"/>
  <c r="T84" i="41" s="1"/>
  <c r="T82" i="41"/>
  <c r="T81" i="41" s="1"/>
  <c r="T73" i="41"/>
  <c r="T66" i="41"/>
  <c r="T62" i="41"/>
  <c r="T56" i="41"/>
  <c r="T53" i="41"/>
  <c r="T46" i="41"/>
  <c r="T43" i="41"/>
  <c r="T39" i="41"/>
  <c r="T38" i="41" s="1"/>
  <c r="T37" i="41" s="1"/>
  <c r="T29" i="41"/>
  <c r="T28" i="41" s="1"/>
  <c r="T20" i="41"/>
  <c r="T11" i="41"/>
  <c r="T10" i="41"/>
  <c r="Q258" i="41"/>
  <c r="Q257" i="41" s="1"/>
  <c r="Q256" i="41" s="1"/>
  <c r="Q253" i="41"/>
  <c r="Q252" i="41" s="1"/>
  <c r="Q251" i="41" s="1"/>
  <c r="Q249" i="41"/>
  <c r="Q246" i="41"/>
  <c r="Q242" i="41"/>
  <c r="Q241" i="41" s="1"/>
  <c r="Q240" i="41" s="1"/>
  <c r="Q236" i="41"/>
  <c r="Q235" i="41" s="1"/>
  <c r="Q234" i="41" s="1"/>
  <c r="Q231" i="41"/>
  <c r="Q230" i="41" s="1"/>
  <c r="Q229" i="41" s="1"/>
  <c r="Q225" i="41"/>
  <c r="Q224" i="41" s="1"/>
  <c r="Q223" i="41" s="1"/>
  <c r="Q221" i="41"/>
  <c r="Q219" i="41"/>
  <c r="Q213" i="41"/>
  <c r="Q212" i="41" s="1"/>
  <c r="Q211" i="41" s="1"/>
  <c r="Q210" i="41" s="1"/>
  <c r="Q209" i="41" s="1"/>
  <c r="Q207" i="41"/>
  <c r="Q205" i="41"/>
  <c r="Q203" i="41"/>
  <c r="Q199" i="41"/>
  <c r="Q198" i="41" s="1"/>
  <c r="Q197" i="41" s="1"/>
  <c r="Q195" i="41"/>
  <c r="Q194" i="41"/>
  <c r="Q193" i="41" s="1"/>
  <c r="Q191" i="41"/>
  <c r="Q190" i="41" s="1"/>
  <c r="Q189" i="41" s="1"/>
  <c r="Q187" i="41"/>
  <c r="Q186" i="41" s="1"/>
  <c r="Q185" i="41" s="1"/>
  <c r="Q183" i="41"/>
  <c r="Q182" i="41" s="1"/>
  <c r="Q181" i="41" s="1"/>
  <c r="Q179" i="41"/>
  <c r="Q178" i="41" s="1"/>
  <c r="Q177" i="41" s="1"/>
  <c r="Q175" i="41"/>
  <c r="Q174" i="41" s="1"/>
  <c r="Q173" i="41" s="1"/>
  <c r="Q171" i="41"/>
  <c r="Q170" i="41" s="1"/>
  <c r="Q169" i="41" s="1"/>
  <c r="Q167" i="41"/>
  <c r="Q166" i="41" s="1"/>
  <c r="Q165" i="41" s="1"/>
  <c r="Q163" i="41"/>
  <c r="Q162" i="41" s="1"/>
  <c r="Q161" i="41" s="1"/>
  <c r="Q159" i="41"/>
  <c r="Q158" i="41"/>
  <c r="Q157" i="41" s="1"/>
  <c r="Q155" i="41"/>
  <c r="Q154" i="41" s="1"/>
  <c r="Q153" i="41" s="1"/>
  <c r="Q151" i="41"/>
  <c r="Q150" i="41"/>
  <c r="Q149" i="41" s="1"/>
  <c r="Q145" i="41"/>
  <c r="Q144" i="41" s="1"/>
  <c r="Q143" i="41" s="1"/>
  <c r="Q141" i="41"/>
  <c r="Q140" i="41" s="1"/>
  <c r="Q139" i="41" s="1"/>
  <c r="Q137" i="41"/>
  <c r="Q136" i="41" s="1"/>
  <c r="Q135" i="41" s="1"/>
  <c r="Q133" i="41"/>
  <c r="Q132" i="41" s="1"/>
  <c r="Q131" i="41" s="1"/>
  <c r="Q129" i="41"/>
  <c r="Q128" i="41" s="1"/>
  <c r="Q127" i="41" s="1"/>
  <c r="Q125" i="41"/>
  <c r="Q124" i="41" s="1"/>
  <c r="Q123" i="41" s="1"/>
  <c r="Q121" i="41"/>
  <c r="Q120" i="41" s="1"/>
  <c r="Q119" i="41" s="1"/>
  <c r="Q117" i="41"/>
  <c r="Q116" i="41" s="1"/>
  <c r="Q115" i="41" s="1"/>
  <c r="Q113" i="41"/>
  <c r="Q112" i="41" s="1"/>
  <c r="Q111" i="41" s="1"/>
  <c r="Q109" i="41"/>
  <c r="Q108" i="41" s="1"/>
  <c r="Q107" i="41" s="1"/>
  <c r="Q102" i="41"/>
  <c r="Q101" i="41" s="1"/>
  <c r="Q99" i="41"/>
  <c r="Q98" i="41"/>
  <c r="Q95" i="41"/>
  <c r="Q94" i="41" s="1"/>
  <c r="Q90" i="41"/>
  <c r="Q89" i="41" s="1"/>
  <c r="Q86" i="41"/>
  <c r="Q85" i="41" s="1"/>
  <c r="Q84" i="41" s="1"/>
  <c r="Q82" i="41"/>
  <c r="Q81" i="41" s="1"/>
  <c r="Q73" i="41"/>
  <c r="Q66" i="41"/>
  <c r="Q62" i="41"/>
  <c r="Q56" i="41"/>
  <c r="Q53" i="41"/>
  <c r="Q46" i="41"/>
  <c r="Q43" i="41"/>
  <c r="Q42" i="41" s="1"/>
  <c r="Q39" i="41"/>
  <c r="Q38" i="41" s="1"/>
  <c r="Q37" i="41" s="1"/>
  <c r="Q29" i="41"/>
  <c r="Q28" i="41" s="1"/>
  <c r="Q20" i="41"/>
  <c r="Q11" i="41"/>
  <c r="Q10" i="41"/>
  <c r="Q9" i="41" s="1"/>
  <c r="Q8" i="41" s="1"/>
  <c r="O258" i="41"/>
  <c r="O257" i="41" s="1"/>
  <c r="O256" i="41" s="1"/>
  <c r="O253" i="41"/>
  <c r="O252" i="41" s="1"/>
  <c r="O251" i="41" s="1"/>
  <c r="O249" i="41"/>
  <c r="O246" i="41"/>
  <c r="O242" i="41"/>
  <c r="O241" i="41" s="1"/>
  <c r="O240" i="41" s="1"/>
  <c r="O236" i="41"/>
  <c r="O235" i="41" s="1"/>
  <c r="O234" i="41" s="1"/>
  <c r="O231" i="41"/>
  <c r="O230" i="41" s="1"/>
  <c r="O229" i="41" s="1"/>
  <c r="O225" i="41"/>
  <c r="O224" i="41" s="1"/>
  <c r="O223" i="41" s="1"/>
  <c r="O221" i="41"/>
  <c r="O219" i="41"/>
  <c r="O213" i="41"/>
  <c r="O212" i="41" s="1"/>
  <c r="O211" i="41" s="1"/>
  <c r="O210" i="41" s="1"/>
  <c r="O209" i="41" s="1"/>
  <c r="O207" i="41"/>
  <c r="O205" i="41"/>
  <c r="O203" i="41"/>
  <c r="O199" i="41"/>
  <c r="O198" i="41" s="1"/>
  <c r="O197" i="41" s="1"/>
  <c r="O195" i="41"/>
  <c r="O194" i="41" s="1"/>
  <c r="O193" i="41" s="1"/>
  <c r="O191" i="41"/>
  <c r="O190" i="41" s="1"/>
  <c r="O189" i="41" s="1"/>
  <c r="O187" i="41"/>
  <c r="O186" i="41" s="1"/>
  <c r="O185" i="41" s="1"/>
  <c r="O183" i="41"/>
  <c r="O182" i="41" s="1"/>
  <c r="O181" i="41" s="1"/>
  <c r="O179" i="41"/>
  <c r="O178" i="41" s="1"/>
  <c r="O177" i="41" s="1"/>
  <c r="O175" i="41"/>
  <c r="O174" i="41" s="1"/>
  <c r="O173" i="41" s="1"/>
  <c r="O171" i="41"/>
  <c r="O170" i="41" s="1"/>
  <c r="O169" i="41" s="1"/>
  <c r="O167" i="41"/>
  <c r="O166" i="41" s="1"/>
  <c r="O165" i="41" s="1"/>
  <c r="O163" i="41"/>
  <c r="O162" i="41" s="1"/>
  <c r="O161" i="41" s="1"/>
  <c r="O159" i="41"/>
  <c r="O158" i="41" s="1"/>
  <c r="O157" i="41" s="1"/>
  <c r="O155" i="41"/>
  <c r="O154" i="41" s="1"/>
  <c r="O153" i="41" s="1"/>
  <c r="O151" i="41"/>
  <c r="O150" i="41" s="1"/>
  <c r="O149" i="41" s="1"/>
  <c r="O145" i="41"/>
  <c r="O144" i="41" s="1"/>
  <c r="O143" i="41" s="1"/>
  <c r="O141" i="41"/>
  <c r="O140" i="41" s="1"/>
  <c r="O139" i="41" s="1"/>
  <c r="O137" i="41"/>
  <c r="O136" i="41"/>
  <c r="O135" i="41" s="1"/>
  <c r="O133" i="41"/>
  <c r="O132" i="41" s="1"/>
  <c r="O131" i="41" s="1"/>
  <c r="O129" i="41"/>
  <c r="O128" i="41" s="1"/>
  <c r="O127" i="41" s="1"/>
  <c r="O125" i="41"/>
  <c r="O124" i="41" s="1"/>
  <c r="O123" i="41" s="1"/>
  <c r="O121" i="41"/>
  <c r="O120" i="41"/>
  <c r="O119" i="41" s="1"/>
  <c r="O117" i="41"/>
  <c r="O116" i="41" s="1"/>
  <c r="O115" i="41" s="1"/>
  <c r="O113" i="41"/>
  <c r="O112" i="41" s="1"/>
  <c r="O111" i="41" s="1"/>
  <c r="O109" i="41"/>
  <c r="O108" i="41" s="1"/>
  <c r="O107" i="41" s="1"/>
  <c r="O102" i="41"/>
  <c r="O101" i="41" s="1"/>
  <c r="O99" i="41"/>
  <c r="O98" i="41"/>
  <c r="O95" i="41"/>
  <c r="O94" i="41" s="1"/>
  <c r="O90" i="41"/>
  <c r="O89" i="41" s="1"/>
  <c r="O86" i="41"/>
  <c r="O85" i="41" s="1"/>
  <c r="O84" i="41" s="1"/>
  <c r="O82" i="41"/>
  <c r="O81" i="41" s="1"/>
  <c r="O73" i="41"/>
  <c r="O66" i="41"/>
  <c r="O62" i="41"/>
  <c r="O56" i="41"/>
  <c r="O53" i="41"/>
  <c r="O46" i="41"/>
  <c r="O43" i="41"/>
  <c r="O42" i="41" s="1"/>
  <c r="O39" i="41"/>
  <c r="O38" i="41" s="1"/>
  <c r="O37" i="41" s="1"/>
  <c r="O29" i="41"/>
  <c r="O28" i="41" s="1"/>
  <c r="O20" i="41"/>
  <c r="O11" i="41"/>
  <c r="O10" i="41" s="1"/>
  <c r="J258" i="41"/>
  <c r="J257" i="41" s="1"/>
  <c r="J256" i="41" s="1"/>
  <c r="I258" i="41"/>
  <c r="I257" i="41"/>
  <c r="I256" i="41" s="1"/>
  <c r="J253" i="41"/>
  <c r="J252" i="41" s="1"/>
  <c r="J251" i="41" s="1"/>
  <c r="I253" i="41"/>
  <c r="I252" i="41" s="1"/>
  <c r="I251" i="41" s="1"/>
  <c r="J249" i="41"/>
  <c r="I249" i="41"/>
  <c r="J246" i="41"/>
  <c r="J245" i="41" s="1"/>
  <c r="J244" i="41" s="1"/>
  <c r="I246" i="41"/>
  <c r="J242" i="41"/>
  <c r="J241" i="41" s="1"/>
  <c r="J240" i="41" s="1"/>
  <c r="I242" i="41"/>
  <c r="I241" i="41" s="1"/>
  <c r="I240" i="41" s="1"/>
  <c r="J236" i="41"/>
  <c r="I236" i="41"/>
  <c r="I235" i="41" s="1"/>
  <c r="I234" i="41" s="1"/>
  <c r="J235" i="41"/>
  <c r="J234" i="41" s="1"/>
  <c r="J231" i="41"/>
  <c r="J230" i="41" s="1"/>
  <c r="J229" i="41" s="1"/>
  <c r="I231" i="41"/>
  <c r="I230" i="41" s="1"/>
  <c r="I229" i="41" s="1"/>
  <c r="J225" i="41"/>
  <c r="J224" i="41" s="1"/>
  <c r="J223" i="41" s="1"/>
  <c r="I225" i="41"/>
  <c r="I224" i="41" s="1"/>
  <c r="I223" i="41" s="1"/>
  <c r="J221" i="41"/>
  <c r="I221" i="41"/>
  <c r="J219" i="41"/>
  <c r="I219" i="41"/>
  <c r="I218" i="41" s="1"/>
  <c r="I217" i="41" s="1"/>
  <c r="J213" i="41"/>
  <c r="J212" i="41" s="1"/>
  <c r="J211" i="41" s="1"/>
  <c r="J210" i="41" s="1"/>
  <c r="J209" i="41" s="1"/>
  <c r="I213" i="41"/>
  <c r="I212" i="41" s="1"/>
  <c r="I211" i="41" s="1"/>
  <c r="I210" i="41" s="1"/>
  <c r="I209" i="41" s="1"/>
  <c r="J207" i="41"/>
  <c r="I207" i="41"/>
  <c r="J205" i="41"/>
  <c r="I205" i="41"/>
  <c r="J203" i="41"/>
  <c r="I203" i="41"/>
  <c r="J199" i="41"/>
  <c r="J198" i="41" s="1"/>
  <c r="J197" i="41" s="1"/>
  <c r="I199" i="41"/>
  <c r="I198" i="41" s="1"/>
  <c r="I197" i="41" s="1"/>
  <c r="J195" i="41"/>
  <c r="J194" i="41" s="1"/>
  <c r="J193" i="41" s="1"/>
  <c r="I195" i="41"/>
  <c r="I194" i="41"/>
  <c r="I193" i="41" s="1"/>
  <c r="J191" i="41"/>
  <c r="J190" i="41" s="1"/>
  <c r="J189" i="41" s="1"/>
  <c r="I191" i="41"/>
  <c r="I190" i="41" s="1"/>
  <c r="I189" i="41" s="1"/>
  <c r="J187" i="41"/>
  <c r="J186" i="41" s="1"/>
  <c r="J185" i="41" s="1"/>
  <c r="I187" i="41"/>
  <c r="I186" i="41"/>
  <c r="I185" i="41" s="1"/>
  <c r="J183" i="41"/>
  <c r="J182" i="41" s="1"/>
  <c r="J181" i="41" s="1"/>
  <c r="I183" i="41"/>
  <c r="I182" i="41" s="1"/>
  <c r="I181" i="41" s="1"/>
  <c r="J179" i="41"/>
  <c r="I179" i="41"/>
  <c r="I178" i="41" s="1"/>
  <c r="I177" i="41" s="1"/>
  <c r="J178" i="41"/>
  <c r="J177" i="41" s="1"/>
  <c r="J175" i="41"/>
  <c r="J174" i="41" s="1"/>
  <c r="J173" i="41" s="1"/>
  <c r="I175" i="41"/>
  <c r="I174" i="41" s="1"/>
  <c r="I173" i="41" s="1"/>
  <c r="J171" i="41"/>
  <c r="J170" i="41" s="1"/>
  <c r="J169" i="41" s="1"/>
  <c r="I171" i="41"/>
  <c r="I170" i="41" s="1"/>
  <c r="I169" i="41" s="1"/>
  <c r="J167" i="41"/>
  <c r="I167" i="41"/>
  <c r="I166" i="41" s="1"/>
  <c r="I165" i="41" s="1"/>
  <c r="J166" i="41"/>
  <c r="J165" i="41" s="1"/>
  <c r="J163" i="41"/>
  <c r="J162" i="41" s="1"/>
  <c r="J161" i="41" s="1"/>
  <c r="I163" i="41"/>
  <c r="I162" i="41" s="1"/>
  <c r="I161" i="41" s="1"/>
  <c r="J159" i="41"/>
  <c r="J158" i="41" s="1"/>
  <c r="J157" i="41" s="1"/>
  <c r="I159" i="41"/>
  <c r="I158" i="41" s="1"/>
  <c r="I157" i="41" s="1"/>
  <c r="J155" i="41"/>
  <c r="J154" i="41" s="1"/>
  <c r="J153" i="41" s="1"/>
  <c r="I155" i="41"/>
  <c r="I154" i="41" s="1"/>
  <c r="I153" i="41" s="1"/>
  <c r="J151" i="41"/>
  <c r="J150" i="41" s="1"/>
  <c r="J149" i="41" s="1"/>
  <c r="I151" i="41"/>
  <c r="I150" i="41" s="1"/>
  <c r="I149" i="41" s="1"/>
  <c r="J145" i="41"/>
  <c r="J144" i="41" s="1"/>
  <c r="J143" i="41" s="1"/>
  <c r="I145" i="41"/>
  <c r="I144" i="41" s="1"/>
  <c r="I143" i="41" s="1"/>
  <c r="J141" i="41"/>
  <c r="J140" i="41" s="1"/>
  <c r="J139" i="41" s="1"/>
  <c r="I141" i="41"/>
  <c r="I140" i="41" s="1"/>
  <c r="I139" i="41" s="1"/>
  <c r="J137" i="41"/>
  <c r="J136" i="41" s="1"/>
  <c r="J135" i="41" s="1"/>
  <c r="I137" i="41"/>
  <c r="I136" i="41" s="1"/>
  <c r="I135" i="41" s="1"/>
  <c r="J133" i="41"/>
  <c r="J132" i="41" s="1"/>
  <c r="J131" i="41" s="1"/>
  <c r="I133" i="41"/>
  <c r="I132" i="41" s="1"/>
  <c r="I131" i="41" s="1"/>
  <c r="J129" i="41"/>
  <c r="I129" i="41"/>
  <c r="I128" i="41" s="1"/>
  <c r="I127" i="41" s="1"/>
  <c r="J128" i="41"/>
  <c r="J127" i="41" s="1"/>
  <c r="J125" i="41"/>
  <c r="J124" i="41" s="1"/>
  <c r="J123" i="41" s="1"/>
  <c r="I125" i="41"/>
  <c r="I124" i="41" s="1"/>
  <c r="I123" i="41" s="1"/>
  <c r="J121" i="41"/>
  <c r="J120" i="41" s="1"/>
  <c r="J119" i="41" s="1"/>
  <c r="I121" i="41"/>
  <c r="I120" i="41" s="1"/>
  <c r="I119" i="41" s="1"/>
  <c r="J117" i="41"/>
  <c r="J116" i="41" s="1"/>
  <c r="J115" i="41" s="1"/>
  <c r="I117" i="41"/>
  <c r="I116" i="41" s="1"/>
  <c r="I115" i="41" s="1"/>
  <c r="J113" i="41"/>
  <c r="J112" i="41" s="1"/>
  <c r="J111" i="41" s="1"/>
  <c r="I113" i="41"/>
  <c r="I112" i="41"/>
  <c r="I111" i="41" s="1"/>
  <c r="J109" i="41"/>
  <c r="J108" i="41" s="1"/>
  <c r="J107" i="41" s="1"/>
  <c r="I109" i="41"/>
  <c r="I108" i="41" s="1"/>
  <c r="I107" i="41" s="1"/>
  <c r="J102" i="41"/>
  <c r="J101" i="41" s="1"/>
  <c r="I102" i="41"/>
  <c r="I101" i="41" s="1"/>
  <c r="J99" i="41"/>
  <c r="J98" i="41" s="1"/>
  <c r="I99" i="41"/>
  <c r="I98" i="41" s="1"/>
  <c r="J95" i="41"/>
  <c r="J94" i="41" s="1"/>
  <c r="I95" i="41"/>
  <c r="I94" i="41" s="1"/>
  <c r="J90" i="41"/>
  <c r="J89" i="41" s="1"/>
  <c r="I90" i="41"/>
  <c r="I89" i="41" s="1"/>
  <c r="J86" i="41"/>
  <c r="J85" i="41" s="1"/>
  <c r="J84" i="41" s="1"/>
  <c r="I86" i="41"/>
  <c r="I85" i="41" s="1"/>
  <c r="I84" i="41" s="1"/>
  <c r="J82" i="41"/>
  <c r="J81" i="41" s="1"/>
  <c r="I82" i="41"/>
  <c r="I81" i="41" s="1"/>
  <c r="J73" i="41"/>
  <c r="I73" i="41"/>
  <c r="J72" i="41"/>
  <c r="J70" i="41"/>
  <c r="J68" i="41"/>
  <c r="I66" i="41"/>
  <c r="J64" i="41"/>
  <c r="J62" i="41" s="1"/>
  <c r="I62" i="41"/>
  <c r="J56" i="41"/>
  <c r="I56" i="41"/>
  <c r="J53" i="41"/>
  <c r="I53" i="41"/>
  <c r="J46" i="41"/>
  <c r="I46" i="41"/>
  <c r="J43" i="41"/>
  <c r="I43" i="41"/>
  <c r="J39" i="41"/>
  <c r="J38" i="41" s="1"/>
  <c r="J37" i="41" s="1"/>
  <c r="I39" i="41"/>
  <c r="I38" i="41" s="1"/>
  <c r="I37" i="41" s="1"/>
  <c r="J29" i="41"/>
  <c r="J28" i="41" s="1"/>
  <c r="I29" i="41"/>
  <c r="I28" i="41" s="1"/>
  <c r="J20" i="41"/>
  <c r="I20" i="41"/>
  <c r="J11" i="41"/>
  <c r="J10" i="41" s="1"/>
  <c r="I11" i="41"/>
  <c r="I10" i="41" s="1"/>
  <c r="H20" i="44" l="1"/>
  <c r="F19" i="44"/>
  <c r="G18" i="44"/>
  <c r="G9" i="44" s="1"/>
  <c r="K62" i="44"/>
  <c r="K64" i="44"/>
  <c r="K27" i="44"/>
  <c r="K54" i="44"/>
  <c r="K80" i="44"/>
  <c r="H79" i="44"/>
  <c r="H41" i="44"/>
  <c r="K16" i="44"/>
  <c r="J26" i="44"/>
  <c r="K29" i="44"/>
  <c r="K56" i="44"/>
  <c r="F61" i="44"/>
  <c r="K63" i="44"/>
  <c r="K69" i="44"/>
  <c r="H11" i="44"/>
  <c r="K52" i="44"/>
  <c r="K82" i="44"/>
  <c r="K38" i="44"/>
  <c r="K72" i="44"/>
  <c r="J12" i="44"/>
  <c r="K48" i="44"/>
  <c r="F51" i="44"/>
  <c r="K53" i="44"/>
  <c r="K74" i="44"/>
  <c r="F79" i="44"/>
  <c r="F78" i="44" s="1"/>
  <c r="K81" i="44"/>
  <c r="K85" i="44"/>
  <c r="F89" i="44"/>
  <c r="K90" i="44"/>
  <c r="J20" i="44"/>
  <c r="K23" i="44"/>
  <c r="H21" i="44"/>
  <c r="F26" i="44"/>
  <c r="H31" i="44"/>
  <c r="F37" i="44"/>
  <c r="H42" i="44"/>
  <c r="G44" i="44"/>
  <c r="K55" i="44"/>
  <c r="J66" i="44"/>
  <c r="F68" i="44"/>
  <c r="H71" i="44"/>
  <c r="K92" i="44"/>
  <c r="H91" i="44"/>
  <c r="J45" i="44"/>
  <c r="J94" i="44"/>
  <c r="K86" i="44"/>
  <c r="H95" i="44"/>
  <c r="L49" i="43"/>
  <c r="J48" i="43"/>
  <c r="K20" i="43"/>
  <c r="J42" i="43"/>
  <c r="J41" i="43" s="1"/>
  <c r="J20" i="43" s="1"/>
  <c r="K72" i="43"/>
  <c r="K42" i="43"/>
  <c r="K41" i="43" s="1"/>
  <c r="O18" i="43"/>
  <c r="O46" i="43"/>
  <c r="L50" i="43"/>
  <c r="L18" i="43"/>
  <c r="L46" i="43"/>
  <c r="N50" i="43"/>
  <c r="J12" i="43"/>
  <c r="J11" i="43" s="1"/>
  <c r="J10" i="43" s="1"/>
  <c r="J9" i="43" s="1"/>
  <c r="N38" i="43"/>
  <c r="N46" i="43"/>
  <c r="N61" i="43"/>
  <c r="H18" i="43"/>
  <c r="F17" i="43"/>
  <c r="O33" i="43"/>
  <c r="N33" i="43"/>
  <c r="L32" i="43"/>
  <c r="H37" i="43"/>
  <c r="F36" i="43"/>
  <c r="G49" i="43"/>
  <c r="G48" i="43" s="1"/>
  <c r="H50" i="43"/>
  <c r="L12" i="43"/>
  <c r="O56" i="43"/>
  <c r="N56" i="43"/>
  <c r="L56" i="43"/>
  <c r="N18" i="43"/>
  <c r="H29" i="43"/>
  <c r="F28" i="43"/>
  <c r="O65" i="43"/>
  <c r="H60" i="43"/>
  <c r="H69" i="43"/>
  <c r="O12" i="43"/>
  <c r="N12" i="43"/>
  <c r="O44" i="43"/>
  <c r="N44" i="43"/>
  <c r="M13" i="43"/>
  <c r="L33" i="43"/>
  <c r="L43" i="43"/>
  <c r="L44" i="43"/>
  <c r="M63" i="43"/>
  <c r="F23" i="43"/>
  <c r="H24" i="43"/>
  <c r="O29" i="43"/>
  <c r="N29" i="43"/>
  <c r="N37" i="43"/>
  <c r="H44" i="43"/>
  <c r="F43" i="43"/>
  <c r="H46" i="43"/>
  <c r="O49" i="43"/>
  <c r="N49" i="43"/>
  <c r="H56" i="43"/>
  <c r="M56" i="43" s="1"/>
  <c r="F55" i="43"/>
  <c r="M62" i="43"/>
  <c r="L62" i="43"/>
  <c r="N65" i="43"/>
  <c r="G11" i="43"/>
  <c r="G12" i="43"/>
  <c r="G10" i="43" s="1"/>
  <c r="G9" i="43" s="1"/>
  <c r="N13" i="43"/>
  <c r="O17" i="43"/>
  <c r="N17" i="43"/>
  <c r="N24" i="43"/>
  <c r="H33" i="43"/>
  <c r="F32" i="43"/>
  <c r="M39" i="43"/>
  <c r="L39" i="43"/>
  <c r="H49" i="43"/>
  <c r="F48" i="43"/>
  <c r="H48" i="43" s="1"/>
  <c r="M29" i="43"/>
  <c r="O38" i="43"/>
  <c r="M40" i="43"/>
  <c r="M49" i="43"/>
  <c r="N60" i="43"/>
  <c r="M66" i="43"/>
  <c r="L66" i="43"/>
  <c r="M70" i="43"/>
  <c r="N69" i="43"/>
  <c r="F12" i="43"/>
  <c r="L17" i="43"/>
  <c r="M25" i="43"/>
  <c r="L25" i="43"/>
  <c r="G59" i="43"/>
  <c r="G58" i="43" s="1"/>
  <c r="G20" i="43" s="1"/>
  <c r="F64" i="43"/>
  <c r="H64" i="43" s="1"/>
  <c r="O66" i="43"/>
  <c r="L70" i="43"/>
  <c r="J218" i="41"/>
  <c r="J217" i="41" s="1"/>
  <c r="V202" i="41"/>
  <c r="V201" i="41" s="1"/>
  <c r="Q97" i="41"/>
  <c r="J97" i="41"/>
  <c r="O218" i="41"/>
  <c r="O217" i="41" s="1"/>
  <c r="O216" i="41" s="1"/>
  <c r="O215" i="41" s="1"/>
  <c r="O245" i="41"/>
  <c r="O244" i="41" s="1"/>
  <c r="O239" i="41" s="1"/>
  <c r="O238" i="41" s="1"/>
  <c r="V42" i="41"/>
  <c r="V97" i="41"/>
  <c r="O202" i="41"/>
  <c r="O201" i="41" s="1"/>
  <c r="V245" i="41"/>
  <c r="V244" i="41" s="1"/>
  <c r="J202" i="41"/>
  <c r="J201" i="41" s="1"/>
  <c r="O228" i="41"/>
  <c r="O227" i="41" s="1"/>
  <c r="T55" i="41"/>
  <c r="Q80" i="41"/>
  <c r="V228" i="41"/>
  <c r="V227" i="41" s="1"/>
  <c r="Q202" i="41"/>
  <c r="Q201" i="41" s="1"/>
  <c r="Q106" i="41" s="1"/>
  <c r="Q105" i="41" s="1"/>
  <c r="I216" i="41"/>
  <c r="I215" i="41" s="1"/>
  <c r="Q218" i="41"/>
  <c r="Q217" i="41" s="1"/>
  <c r="Q216" i="41" s="1"/>
  <c r="Q215" i="41" s="1"/>
  <c r="I42" i="41"/>
  <c r="I55" i="41"/>
  <c r="I202" i="41"/>
  <c r="I201" i="41" s="1"/>
  <c r="I106" i="41" s="1"/>
  <c r="I105" i="41" s="1"/>
  <c r="Q245" i="41"/>
  <c r="Q244" i="41" s="1"/>
  <c r="Q239" i="41" s="1"/>
  <c r="Q238" i="41" s="1"/>
  <c r="J42" i="41"/>
  <c r="T228" i="41"/>
  <c r="T227" i="41" s="1"/>
  <c r="O80" i="41"/>
  <c r="T9" i="41"/>
  <c r="T8" i="41" s="1"/>
  <c r="V80" i="41"/>
  <c r="I97" i="41"/>
  <c r="J216" i="41"/>
  <c r="J215" i="41" s="1"/>
  <c r="O41" i="41"/>
  <c r="O36" i="41" s="1"/>
  <c r="Q228" i="41"/>
  <c r="Q227" i="41" s="1"/>
  <c r="V55" i="41"/>
  <c r="O9" i="41"/>
  <c r="O8" i="41" s="1"/>
  <c r="O55" i="41"/>
  <c r="V9" i="41"/>
  <c r="V8" i="41" s="1"/>
  <c r="V216" i="41"/>
  <c r="V215" i="41" s="1"/>
  <c r="Q55" i="41"/>
  <c r="Q41" i="41" s="1"/>
  <c r="Q36" i="41" s="1"/>
  <c r="T42" i="41"/>
  <c r="T239" i="41"/>
  <c r="T238" i="41" s="1"/>
  <c r="T97" i="41"/>
  <c r="O97" i="41"/>
  <c r="J9" i="41"/>
  <c r="J8" i="41" s="1"/>
  <c r="J66" i="41"/>
  <c r="J55" i="41" s="1"/>
  <c r="I245" i="41"/>
  <c r="I244" i="41" s="1"/>
  <c r="I239" i="41" s="1"/>
  <c r="I238" i="41" s="1"/>
  <c r="T80" i="41"/>
  <c r="V106" i="41"/>
  <c r="V105" i="41" s="1"/>
  <c r="V239" i="41"/>
  <c r="V238" i="41" s="1"/>
  <c r="T216" i="41"/>
  <c r="T215" i="41" s="1"/>
  <c r="T106" i="41"/>
  <c r="T105" i="41" s="1"/>
  <c r="O106" i="41"/>
  <c r="O105" i="41" s="1"/>
  <c r="I228" i="41"/>
  <c r="I227" i="41" s="1"/>
  <c r="J228" i="41"/>
  <c r="J227" i="41" s="1"/>
  <c r="I80" i="41"/>
  <c r="I9" i="41"/>
  <c r="I8" i="41" s="1"/>
  <c r="J80" i="41"/>
  <c r="J106" i="41"/>
  <c r="J105" i="41" s="1"/>
  <c r="J239" i="41"/>
  <c r="J238" i="41" s="1"/>
  <c r="K12" i="44" l="1"/>
  <c r="J11" i="44"/>
  <c r="K79" i="44"/>
  <c r="H26" i="44"/>
  <c r="F25" i="44"/>
  <c r="H25" i="44" s="1"/>
  <c r="J25" i="44"/>
  <c r="K91" i="44"/>
  <c r="K21" i="44"/>
  <c r="H19" i="44"/>
  <c r="H78" i="44"/>
  <c r="F77" i="44"/>
  <c r="H77" i="44" s="1"/>
  <c r="H94" i="44"/>
  <c r="J65" i="44"/>
  <c r="F84" i="44"/>
  <c r="H89" i="44"/>
  <c r="H61" i="44"/>
  <c r="F60" i="44"/>
  <c r="K71" i="44"/>
  <c r="K42" i="44"/>
  <c r="K20" i="44"/>
  <c r="J19" i="44"/>
  <c r="F46" i="44"/>
  <c r="H51" i="44"/>
  <c r="K95" i="44"/>
  <c r="K31" i="44"/>
  <c r="K94" i="44"/>
  <c r="J93" i="44"/>
  <c r="H68" i="44"/>
  <c r="F67" i="44"/>
  <c r="H37" i="44"/>
  <c r="F36" i="44"/>
  <c r="H36" i="44" s="1"/>
  <c r="K41" i="44"/>
  <c r="G97" i="44"/>
  <c r="J72" i="43"/>
  <c r="L69" i="43"/>
  <c r="M69" i="43"/>
  <c r="L28" i="43"/>
  <c r="O55" i="43"/>
  <c r="N55" i="43"/>
  <c r="L16" i="43"/>
  <c r="M48" i="43"/>
  <c r="L48" i="43"/>
  <c r="L55" i="43"/>
  <c r="L24" i="43"/>
  <c r="M24" i="43"/>
  <c r="O16" i="43"/>
  <c r="H43" i="43"/>
  <c r="F42" i="43"/>
  <c r="F41" i="43" s="1"/>
  <c r="H41" i="43" s="1"/>
  <c r="H23" i="43"/>
  <c r="L42" i="43"/>
  <c r="L61" i="43"/>
  <c r="M61" i="43"/>
  <c r="N48" i="43"/>
  <c r="O48" i="43"/>
  <c r="N64" i="43"/>
  <c r="O43" i="43"/>
  <c r="N43" i="43"/>
  <c r="M31" i="43"/>
  <c r="L31" i="43"/>
  <c r="N32" i="43"/>
  <c r="O32" i="43"/>
  <c r="M65" i="43"/>
  <c r="L65" i="43"/>
  <c r="H32" i="43"/>
  <c r="F31" i="43"/>
  <c r="H31" i="43" s="1"/>
  <c r="N36" i="43"/>
  <c r="H28" i="43"/>
  <c r="F27" i="43"/>
  <c r="H27" i="43" s="1"/>
  <c r="M50" i="43"/>
  <c r="M44" i="43"/>
  <c r="H12" i="43"/>
  <c r="F11" i="43"/>
  <c r="M38" i="43"/>
  <c r="L38" i="43"/>
  <c r="N23" i="43"/>
  <c r="G72" i="43"/>
  <c r="M46" i="43"/>
  <c r="M33" i="43"/>
  <c r="F58" i="43"/>
  <c r="H58" i="43" s="1"/>
  <c r="H36" i="43"/>
  <c r="F35" i="43"/>
  <c r="H35" i="43" s="1"/>
  <c r="H17" i="43"/>
  <c r="F16" i="43"/>
  <c r="H16" i="43" s="1"/>
  <c r="O68" i="43"/>
  <c r="N68" i="43"/>
  <c r="O69" i="43"/>
  <c r="H55" i="43"/>
  <c r="F54" i="43"/>
  <c r="O28" i="43"/>
  <c r="N28" i="43"/>
  <c r="O61" i="43"/>
  <c r="O11" i="43"/>
  <c r="F59" i="43"/>
  <c r="H59" i="43" s="1"/>
  <c r="L11" i="43"/>
  <c r="M18" i="43"/>
  <c r="V41" i="41"/>
  <c r="V36" i="41" s="1"/>
  <c r="T41" i="41"/>
  <c r="T36" i="41" s="1"/>
  <c r="T7" i="41" s="1"/>
  <c r="Q7" i="41"/>
  <c r="I41" i="41"/>
  <c r="I36" i="41" s="1"/>
  <c r="O7" i="41"/>
  <c r="J41" i="41"/>
  <c r="J36" i="41" s="1"/>
  <c r="J7" i="41" s="1"/>
  <c r="V7" i="41"/>
  <c r="V104" i="41"/>
  <c r="T104" i="41"/>
  <c r="Q104" i="41"/>
  <c r="O104" i="41"/>
  <c r="I7" i="41"/>
  <c r="I104" i="41"/>
  <c r="J104" i="41"/>
  <c r="J260" i="41" s="1"/>
  <c r="K68" i="44" l="1"/>
  <c r="K51" i="44"/>
  <c r="K36" i="44"/>
  <c r="K19" i="44"/>
  <c r="J18" i="44"/>
  <c r="H60" i="44"/>
  <c r="F59" i="44"/>
  <c r="H59" i="44" s="1"/>
  <c r="F18" i="44"/>
  <c r="H84" i="44"/>
  <c r="F83" i="44"/>
  <c r="H83" i="44" s="1"/>
  <c r="K93" i="44"/>
  <c r="J84" i="44"/>
  <c r="H46" i="44"/>
  <c r="F45" i="44"/>
  <c r="K37" i="44"/>
  <c r="K61" i="44"/>
  <c r="H93" i="44"/>
  <c r="K25" i="44"/>
  <c r="K11" i="44"/>
  <c r="J10" i="44"/>
  <c r="K78" i="44"/>
  <c r="H67" i="44"/>
  <c r="F66" i="44"/>
  <c r="K89" i="44"/>
  <c r="K77" i="44"/>
  <c r="K26" i="44"/>
  <c r="F10" i="43"/>
  <c r="H11" i="43"/>
  <c r="M64" i="43"/>
  <c r="L64" i="43"/>
  <c r="O64" i="43"/>
  <c r="M23" i="43"/>
  <c r="L23" i="43"/>
  <c r="O54" i="43"/>
  <c r="N54" i="43"/>
  <c r="H42" i="43"/>
  <c r="M43" i="43"/>
  <c r="L53" i="43"/>
  <c r="L10" i="43"/>
  <c r="H54" i="43"/>
  <c r="F53" i="43"/>
  <c r="N35" i="43"/>
  <c r="M55" i="43"/>
  <c r="O42" i="43"/>
  <c r="N42" i="43"/>
  <c r="N16" i="43"/>
  <c r="M16" i="43"/>
  <c r="L68" i="43"/>
  <c r="M68" i="43"/>
  <c r="N11" i="43"/>
  <c r="M12" i="43"/>
  <c r="M28" i="43"/>
  <c r="O27" i="43"/>
  <c r="N27" i="43"/>
  <c r="M41" i="43"/>
  <c r="O10" i="43"/>
  <c r="N10" i="43"/>
  <c r="M60" i="43"/>
  <c r="L60" i="43"/>
  <c r="O60" i="43"/>
  <c r="L54" i="43"/>
  <c r="N59" i="43"/>
  <c r="M17" i="43"/>
  <c r="M37" i="43"/>
  <c r="L37" i="43"/>
  <c r="O37" i="43"/>
  <c r="M32" i="43"/>
  <c r="O31" i="43"/>
  <c r="N31" i="43"/>
  <c r="F22" i="43"/>
  <c r="M27" i="43"/>
  <c r="L27" i="43"/>
  <c r="Q260" i="41"/>
  <c r="T260" i="41"/>
  <c r="V260" i="41"/>
  <c r="O260" i="41"/>
  <c r="I260" i="41"/>
  <c r="K59" i="44" l="1"/>
  <c r="K60" i="44"/>
  <c r="K18" i="44"/>
  <c r="H45" i="44"/>
  <c r="K10" i="44"/>
  <c r="J9" i="44"/>
  <c r="H66" i="44"/>
  <c r="F65" i="44"/>
  <c r="H65" i="44" s="1"/>
  <c r="J83" i="44"/>
  <c r="K84" i="44"/>
  <c r="K67" i="44"/>
  <c r="K46" i="44"/>
  <c r="F9" i="44"/>
  <c r="H18" i="44"/>
  <c r="L22" i="43"/>
  <c r="M11" i="43"/>
  <c r="O9" i="43"/>
  <c r="N9" i="43"/>
  <c r="F21" i="43"/>
  <c r="H22" i="43"/>
  <c r="H53" i="43"/>
  <c r="F52" i="43"/>
  <c r="H52" i="43" s="1"/>
  <c r="M52" i="43" s="1"/>
  <c r="O53" i="43"/>
  <c r="N53" i="43"/>
  <c r="L52" i="43"/>
  <c r="H10" i="43"/>
  <c r="F9" i="43"/>
  <c r="O58" i="43"/>
  <c r="N58" i="43"/>
  <c r="L9" i="43"/>
  <c r="M42" i="43"/>
  <c r="O41" i="43"/>
  <c r="N41" i="43"/>
  <c r="M59" i="43"/>
  <c r="L59" i="43"/>
  <c r="L41" i="43"/>
  <c r="M36" i="43"/>
  <c r="L36" i="43"/>
  <c r="O36" i="43"/>
  <c r="O59" i="43"/>
  <c r="O22" i="43"/>
  <c r="N22" i="43"/>
  <c r="M54" i="43"/>
  <c r="AB259" i="41"/>
  <c r="AA259" i="41"/>
  <c r="W259" i="41"/>
  <c r="W258" i="41" s="1"/>
  <c r="W257" i="41" s="1"/>
  <c r="W256" i="41" s="1"/>
  <c r="U259" i="41"/>
  <c r="U258" i="41" s="1"/>
  <c r="U257" i="41" s="1"/>
  <c r="U256" i="41" s="1"/>
  <c r="S259" i="41"/>
  <c r="S258" i="41" s="1"/>
  <c r="S257" i="41" s="1"/>
  <c r="S256" i="41" s="1"/>
  <c r="K259" i="41"/>
  <c r="L259" i="41" s="1"/>
  <c r="X259" i="41" s="1"/>
  <c r="AA258" i="41"/>
  <c r="N258" i="41"/>
  <c r="N257" i="41" s="1"/>
  <c r="N256" i="41" s="1"/>
  <c r="H258" i="41"/>
  <c r="H257" i="41" s="1"/>
  <c r="H256" i="41" s="1"/>
  <c r="G258" i="41"/>
  <c r="G257" i="41" s="1"/>
  <c r="G256" i="41" s="1"/>
  <c r="F258" i="41"/>
  <c r="F257" i="41" s="1"/>
  <c r="F256" i="41" s="1"/>
  <c r="AB257" i="41"/>
  <c r="AB255" i="41"/>
  <c r="AA255" i="41"/>
  <c r="W255" i="41"/>
  <c r="U255" i="41"/>
  <c r="S255" i="41"/>
  <c r="K255" i="41"/>
  <c r="L255" i="41" s="1"/>
  <c r="R255" i="41" s="1"/>
  <c r="AB254" i="41"/>
  <c r="AA254" i="41"/>
  <c r="W254" i="41"/>
  <c r="W253" i="41" s="1"/>
  <c r="W252" i="41" s="1"/>
  <c r="W251" i="41" s="1"/>
  <c r="U254" i="41"/>
  <c r="S254" i="41"/>
  <c r="K254" i="41"/>
  <c r="L254" i="41" s="1"/>
  <c r="Y254" i="41" s="1"/>
  <c r="N253" i="41"/>
  <c r="N252" i="41" s="1"/>
  <c r="N251" i="41" s="1"/>
  <c r="H253" i="41"/>
  <c r="H252" i="41" s="1"/>
  <c r="H251" i="41" s="1"/>
  <c r="G253" i="41"/>
  <c r="G252" i="41" s="1"/>
  <c r="G251" i="41" s="1"/>
  <c r="F253" i="41"/>
  <c r="F252" i="41" s="1"/>
  <c r="F251" i="41" s="1"/>
  <c r="AA250" i="41"/>
  <c r="W250" i="41"/>
  <c r="W249" i="41" s="1"/>
  <c r="U250" i="41"/>
  <c r="U249" i="41" s="1"/>
  <c r="S250" i="41"/>
  <c r="S249" i="41" s="1"/>
  <c r="K250" i="41"/>
  <c r="AA249" i="41"/>
  <c r="N249" i="41"/>
  <c r="H249" i="41"/>
  <c r="G249" i="41"/>
  <c r="F249" i="41"/>
  <c r="AB248" i="41"/>
  <c r="AA248" i="41"/>
  <c r="W248" i="41"/>
  <c r="U248" i="41"/>
  <c r="S248" i="41"/>
  <c r="K248" i="41"/>
  <c r="F248" i="41"/>
  <c r="F246" i="41" s="1"/>
  <c r="AB247" i="41"/>
  <c r="AA247" i="41"/>
  <c r="W247" i="41"/>
  <c r="U247" i="41"/>
  <c r="S247" i="41"/>
  <c r="K247" i="41"/>
  <c r="L247" i="41" s="1"/>
  <c r="N246" i="41"/>
  <c r="H246" i="41"/>
  <c r="G246" i="41"/>
  <c r="AA243" i="41"/>
  <c r="W243" i="41"/>
  <c r="W242" i="41" s="1"/>
  <c r="W241" i="41" s="1"/>
  <c r="W240" i="41" s="1"/>
  <c r="U243" i="41"/>
  <c r="U242" i="41" s="1"/>
  <c r="U241" i="41" s="1"/>
  <c r="U240" i="41" s="1"/>
  <c r="S243" i="41"/>
  <c r="S242" i="41" s="1"/>
  <c r="S241" i="41" s="1"/>
  <c r="S240" i="41" s="1"/>
  <c r="K243" i="41"/>
  <c r="AA242" i="41"/>
  <c r="N242" i="41"/>
  <c r="N241" i="41" s="1"/>
  <c r="N240" i="41" s="1"/>
  <c r="H242" i="41"/>
  <c r="H241" i="41" s="1"/>
  <c r="H240" i="41" s="1"/>
  <c r="G242" i="41"/>
  <c r="F242" i="41"/>
  <c r="F241" i="41" s="1"/>
  <c r="F240" i="41" s="1"/>
  <c r="G241" i="41"/>
  <c r="G240" i="41" s="1"/>
  <c r="AB237" i="41"/>
  <c r="AA237" i="41"/>
  <c r="W237" i="41"/>
  <c r="W236" i="41" s="1"/>
  <c r="W235" i="41" s="1"/>
  <c r="W234" i="41" s="1"/>
  <c r="U237" i="41"/>
  <c r="U236" i="41" s="1"/>
  <c r="U235" i="41" s="1"/>
  <c r="U234" i="41" s="1"/>
  <c r="S237" i="41"/>
  <c r="S236" i="41" s="1"/>
  <c r="S235" i="41" s="1"/>
  <c r="S234" i="41" s="1"/>
  <c r="K237" i="41"/>
  <c r="L237" i="41" s="1"/>
  <c r="L236" i="41" s="1"/>
  <c r="Y236" i="41" s="1"/>
  <c r="AB236" i="41"/>
  <c r="AA236" i="41"/>
  <c r="N236" i="41"/>
  <c r="N235" i="41" s="1"/>
  <c r="N234" i="41" s="1"/>
  <c r="H236" i="41"/>
  <c r="H235" i="41" s="1"/>
  <c r="H234" i="41" s="1"/>
  <c r="G236" i="41"/>
  <c r="G235" i="41" s="1"/>
  <c r="G234" i="41" s="1"/>
  <c r="F236" i="41"/>
  <c r="F235" i="41" s="1"/>
  <c r="F234" i="41" s="1"/>
  <c r="W233" i="41"/>
  <c r="U233" i="41"/>
  <c r="S233" i="41"/>
  <c r="K233" i="41"/>
  <c r="AB232" i="41"/>
  <c r="AA232" i="41"/>
  <c r="W232" i="41"/>
  <c r="U232" i="41"/>
  <c r="U231" i="41" s="1"/>
  <c r="U230" i="41" s="1"/>
  <c r="U229" i="41" s="1"/>
  <c r="S232" i="41"/>
  <c r="S231" i="41" s="1"/>
  <c r="S230" i="41" s="1"/>
  <c r="S229" i="41" s="1"/>
  <c r="K232" i="41"/>
  <c r="L232" i="41" s="1"/>
  <c r="AA231" i="41"/>
  <c r="AB231" i="41"/>
  <c r="N231" i="41"/>
  <c r="N230" i="41" s="1"/>
  <c r="N229" i="41" s="1"/>
  <c r="H231" i="41"/>
  <c r="H230" i="41" s="1"/>
  <c r="H229" i="41" s="1"/>
  <c r="G231" i="41"/>
  <c r="G230" i="41" s="1"/>
  <c r="G229" i="41" s="1"/>
  <c r="F231" i="41"/>
  <c r="F230" i="41" s="1"/>
  <c r="F229" i="41" s="1"/>
  <c r="AA230" i="41"/>
  <c r="AB226" i="41"/>
  <c r="AA226" i="41"/>
  <c r="W226" i="41"/>
  <c r="W225" i="41" s="1"/>
  <c r="W224" i="41" s="1"/>
  <c r="W223" i="41" s="1"/>
  <c r="U226" i="41"/>
  <c r="U225" i="41" s="1"/>
  <c r="U224" i="41" s="1"/>
  <c r="U223" i="41" s="1"/>
  <c r="S226" i="41"/>
  <c r="S225" i="41" s="1"/>
  <c r="S224" i="41" s="1"/>
  <c r="S223" i="41" s="1"/>
  <c r="K226" i="41"/>
  <c r="L226" i="41" s="1"/>
  <c r="L225" i="41" s="1"/>
  <c r="Z225" i="41" s="1"/>
  <c r="AA225" i="41"/>
  <c r="N225" i="41"/>
  <c r="N224" i="41" s="1"/>
  <c r="N223" i="41" s="1"/>
  <c r="H225" i="41"/>
  <c r="H224" i="41" s="1"/>
  <c r="H223" i="41" s="1"/>
  <c r="G225" i="41"/>
  <c r="G224" i="41" s="1"/>
  <c r="F225" i="41"/>
  <c r="F224" i="41" s="1"/>
  <c r="F223" i="41" s="1"/>
  <c r="G223" i="41"/>
  <c r="AB222" i="41"/>
  <c r="AA222" i="41"/>
  <c r="W222" i="41"/>
  <c r="W221" i="41" s="1"/>
  <c r="U222" i="41"/>
  <c r="U221" i="41" s="1"/>
  <c r="S222" i="41"/>
  <c r="S221" i="41" s="1"/>
  <c r="K222" i="41"/>
  <c r="AA221" i="41"/>
  <c r="N221" i="41"/>
  <c r="H221" i="41"/>
  <c r="G221" i="41"/>
  <c r="F221" i="41"/>
  <c r="AB220" i="41"/>
  <c r="AA220" i="41"/>
  <c r="W220" i="41"/>
  <c r="W219" i="41" s="1"/>
  <c r="U220" i="41"/>
  <c r="U219" i="41" s="1"/>
  <c r="S220" i="41"/>
  <c r="S219" i="41" s="1"/>
  <c r="K220" i="41"/>
  <c r="L220" i="41" s="1"/>
  <c r="N219" i="41"/>
  <c r="H219" i="41"/>
  <c r="G219" i="41"/>
  <c r="F219" i="41"/>
  <c r="AB214" i="41"/>
  <c r="AA214" i="41"/>
  <c r="W214" i="41"/>
  <c r="W213" i="41" s="1"/>
  <c r="W212" i="41" s="1"/>
  <c r="W211" i="41" s="1"/>
  <c r="W210" i="41" s="1"/>
  <c r="W209" i="41" s="1"/>
  <c r="U214" i="41"/>
  <c r="U213" i="41" s="1"/>
  <c r="U212" i="41" s="1"/>
  <c r="U211" i="41" s="1"/>
  <c r="U210" i="41" s="1"/>
  <c r="U209" i="41" s="1"/>
  <c r="S214" i="41"/>
  <c r="S213" i="41" s="1"/>
  <c r="S212" i="41" s="1"/>
  <c r="S211" i="41" s="1"/>
  <c r="S210" i="41" s="1"/>
  <c r="S209" i="41" s="1"/>
  <c r="K214" i="41"/>
  <c r="L214" i="41" s="1"/>
  <c r="AB213" i="41"/>
  <c r="N213" i="41"/>
  <c r="N212" i="41" s="1"/>
  <c r="N211" i="41" s="1"/>
  <c r="N210" i="41" s="1"/>
  <c r="N209" i="41" s="1"/>
  <c r="H213" i="41"/>
  <c r="H212" i="41" s="1"/>
  <c r="H211" i="41" s="1"/>
  <c r="H210" i="41" s="1"/>
  <c r="H209" i="41" s="1"/>
  <c r="G213" i="41"/>
  <c r="G212" i="41" s="1"/>
  <c r="G211" i="41" s="1"/>
  <c r="G210" i="41" s="1"/>
  <c r="G209" i="41" s="1"/>
  <c r="F213" i="41"/>
  <c r="F212" i="41" s="1"/>
  <c r="F211" i="41" s="1"/>
  <c r="F210" i="41" s="1"/>
  <c r="F209" i="41" s="1"/>
  <c r="AB212" i="41"/>
  <c r="AA212" i="41"/>
  <c r="AB211" i="41"/>
  <c r="AB208" i="41"/>
  <c r="AA208" i="41"/>
  <c r="W208" i="41"/>
  <c r="W207" i="41" s="1"/>
  <c r="S208" i="41"/>
  <c r="S207" i="41" s="1"/>
  <c r="K208" i="41"/>
  <c r="K207" i="41" s="1"/>
  <c r="U207" i="41"/>
  <c r="AA207" i="41"/>
  <c r="H207" i="41"/>
  <c r="G207" i="41"/>
  <c r="F207" i="41"/>
  <c r="W206" i="41"/>
  <c r="W205" i="41" s="1"/>
  <c r="U206" i="41"/>
  <c r="U205" i="41" s="1"/>
  <c r="S206" i="41"/>
  <c r="S205" i="41" s="1"/>
  <c r="K206" i="41"/>
  <c r="H205" i="41"/>
  <c r="G205" i="41"/>
  <c r="F205" i="41"/>
  <c r="W204" i="41"/>
  <c r="W203" i="41" s="1"/>
  <c r="U204" i="41"/>
  <c r="U203" i="41" s="1"/>
  <c r="S204" i="41"/>
  <c r="S203" i="41" s="1"/>
  <c r="K204" i="41"/>
  <c r="H203" i="41"/>
  <c r="G203" i="41"/>
  <c r="F203" i="41"/>
  <c r="AA200" i="41"/>
  <c r="W200" i="41"/>
  <c r="W199" i="41" s="1"/>
  <c r="W198" i="41" s="1"/>
  <c r="W197" i="41" s="1"/>
  <c r="U200" i="41"/>
  <c r="U199" i="41" s="1"/>
  <c r="U198" i="41" s="1"/>
  <c r="U197" i="41" s="1"/>
  <c r="S200" i="41"/>
  <c r="S199" i="41" s="1"/>
  <c r="S198" i="41" s="1"/>
  <c r="S197" i="41" s="1"/>
  <c r="K200" i="41"/>
  <c r="L200" i="41" s="1"/>
  <c r="Z200" i="41" s="1"/>
  <c r="AA199" i="41"/>
  <c r="N199" i="41"/>
  <c r="N198" i="41" s="1"/>
  <c r="N197" i="41" s="1"/>
  <c r="H199" i="41"/>
  <c r="H198" i="41" s="1"/>
  <c r="H197" i="41" s="1"/>
  <c r="G199" i="41"/>
  <c r="G198" i="41" s="1"/>
  <c r="G197" i="41" s="1"/>
  <c r="F199" i="41"/>
  <c r="F198" i="41" s="1"/>
  <c r="F197" i="41" s="1"/>
  <c r="AA196" i="41"/>
  <c r="W196" i="41"/>
  <c r="W195" i="41" s="1"/>
  <c r="W194" i="41" s="1"/>
  <c r="W193" i="41" s="1"/>
  <c r="U196" i="41"/>
  <c r="U195" i="41" s="1"/>
  <c r="U194" i="41" s="1"/>
  <c r="U193" i="41" s="1"/>
  <c r="S196" i="41"/>
  <c r="S195" i="41" s="1"/>
  <c r="S194" i="41" s="1"/>
  <c r="S193" i="41" s="1"/>
  <c r="K196" i="41"/>
  <c r="N195" i="41"/>
  <c r="N194" i="41" s="1"/>
  <c r="N193" i="41" s="1"/>
  <c r="H195" i="41"/>
  <c r="H194" i="41" s="1"/>
  <c r="H193" i="41" s="1"/>
  <c r="G195" i="41"/>
  <c r="G194" i="41" s="1"/>
  <c r="G193" i="41" s="1"/>
  <c r="F195" i="41"/>
  <c r="F194" i="41" s="1"/>
  <c r="F193" i="41" s="1"/>
  <c r="AB192" i="41"/>
  <c r="AA192" i="41"/>
  <c r="W192" i="41"/>
  <c r="W191" i="41" s="1"/>
  <c r="W190" i="41" s="1"/>
  <c r="W189" i="41" s="1"/>
  <c r="U192" i="41"/>
  <c r="U191" i="41" s="1"/>
  <c r="U190" i="41" s="1"/>
  <c r="U189" i="41" s="1"/>
  <c r="S192" i="41"/>
  <c r="S191" i="41" s="1"/>
  <c r="S190" i="41" s="1"/>
  <c r="S189" i="41" s="1"/>
  <c r="K192" i="41"/>
  <c r="L192" i="41" s="1"/>
  <c r="AB191" i="41"/>
  <c r="N191" i="41"/>
  <c r="N190" i="41" s="1"/>
  <c r="N189" i="41" s="1"/>
  <c r="H191" i="41"/>
  <c r="H190" i="41" s="1"/>
  <c r="H189" i="41" s="1"/>
  <c r="G191" i="41"/>
  <c r="G190" i="41" s="1"/>
  <c r="G189" i="41" s="1"/>
  <c r="F191" i="41"/>
  <c r="F190" i="41" s="1"/>
  <c r="F189" i="41" s="1"/>
  <c r="AA188" i="41"/>
  <c r="W188" i="41"/>
  <c r="W187" i="41" s="1"/>
  <c r="W186" i="41" s="1"/>
  <c r="W185" i="41" s="1"/>
  <c r="U188" i="41"/>
  <c r="U187" i="41" s="1"/>
  <c r="U186" i="41" s="1"/>
  <c r="U185" i="41" s="1"/>
  <c r="S188" i="41"/>
  <c r="S187" i="41" s="1"/>
  <c r="S186" i="41" s="1"/>
  <c r="S185" i="41" s="1"/>
  <c r="K188" i="41"/>
  <c r="L188" i="41" s="1"/>
  <c r="Z188" i="41" s="1"/>
  <c r="AA187" i="41"/>
  <c r="N187" i="41"/>
  <c r="N186" i="41" s="1"/>
  <c r="N185" i="41" s="1"/>
  <c r="H187" i="41"/>
  <c r="H186" i="41" s="1"/>
  <c r="H185" i="41" s="1"/>
  <c r="G187" i="41"/>
  <c r="G186" i="41" s="1"/>
  <c r="G185" i="41" s="1"/>
  <c r="F187" i="41"/>
  <c r="F186" i="41" s="1"/>
  <c r="F185" i="41" s="1"/>
  <c r="AB184" i="41"/>
  <c r="AA184" i="41"/>
  <c r="W184" i="41"/>
  <c r="W183" i="41" s="1"/>
  <c r="W182" i="41" s="1"/>
  <c r="W181" i="41" s="1"/>
  <c r="U184" i="41"/>
  <c r="U183" i="41" s="1"/>
  <c r="U182" i="41" s="1"/>
  <c r="U181" i="41" s="1"/>
  <c r="S184" i="41"/>
  <c r="S183" i="41" s="1"/>
  <c r="S182" i="41" s="1"/>
  <c r="S181" i="41" s="1"/>
  <c r="K184" i="41"/>
  <c r="L184" i="41" s="1"/>
  <c r="R184" i="41" s="1"/>
  <c r="R183" i="41" s="1"/>
  <c r="R182" i="41" s="1"/>
  <c r="R181" i="41" s="1"/>
  <c r="AB183" i="41"/>
  <c r="N183" i="41"/>
  <c r="N182" i="41" s="1"/>
  <c r="N181" i="41" s="1"/>
  <c r="H183" i="41"/>
  <c r="H182" i="41" s="1"/>
  <c r="H181" i="41" s="1"/>
  <c r="G183" i="41"/>
  <c r="G182" i="41" s="1"/>
  <c r="G181" i="41" s="1"/>
  <c r="F183" i="41"/>
  <c r="F182" i="41" s="1"/>
  <c r="F181" i="41" s="1"/>
  <c r="AA180" i="41"/>
  <c r="W180" i="41"/>
  <c r="W179" i="41" s="1"/>
  <c r="W178" i="41" s="1"/>
  <c r="W177" i="41" s="1"/>
  <c r="U180" i="41"/>
  <c r="U179" i="41" s="1"/>
  <c r="U178" i="41" s="1"/>
  <c r="U177" i="41" s="1"/>
  <c r="S180" i="41"/>
  <c r="S179" i="41" s="1"/>
  <c r="S178" i="41" s="1"/>
  <c r="S177" i="41" s="1"/>
  <c r="K180" i="41"/>
  <c r="K179" i="41" s="1"/>
  <c r="K178" i="41" s="1"/>
  <c r="K177" i="41" s="1"/>
  <c r="AA179" i="41"/>
  <c r="N179" i="41"/>
  <c r="N178" i="41" s="1"/>
  <c r="N177" i="41" s="1"/>
  <c r="H179" i="41"/>
  <c r="H178" i="41" s="1"/>
  <c r="H177" i="41" s="1"/>
  <c r="G179" i="41"/>
  <c r="G178" i="41" s="1"/>
  <c r="G177" i="41" s="1"/>
  <c r="F179" i="41"/>
  <c r="F178" i="41" s="1"/>
  <c r="F177" i="41" s="1"/>
  <c r="AB176" i="41"/>
  <c r="AA176" i="41"/>
  <c r="W176" i="41"/>
  <c r="W175" i="41" s="1"/>
  <c r="W174" i="41" s="1"/>
  <c r="W173" i="41" s="1"/>
  <c r="U176" i="41"/>
  <c r="U175" i="41" s="1"/>
  <c r="U174" i="41" s="1"/>
  <c r="U173" i="41" s="1"/>
  <c r="S176" i="41"/>
  <c r="S175" i="41" s="1"/>
  <c r="S174" i="41" s="1"/>
  <c r="S173" i="41" s="1"/>
  <c r="K176" i="41"/>
  <c r="L176" i="41" s="1"/>
  <c r="N175" i="41"/>
  <c r="N174" i="41" s="1"/>
  <c r="N173" i="41" s="1"/>
  <c r="H175" i="41"/>
  <c r="H174" i="41" s="1"/>
  <c r="H173" i="41" s="1"/>
  <c r="G175" i="41"/>
  <c r="G174" i="41" s="1"/>
  <c r="G173" i="41" s="1"/>
  <c r="F175" i="41"/>
  <c r="F174" i="41" s="1"/>
  <c r="F173" i="41" s="1"/>
  <c r="AB172" i="41"/>
  <c r="AA172" i="41"/>
  <c r="W172" i="41"/>
  <c r="W171" i="41" s="1"/>
  <c r="W170" i="41" s="1"/>
  <c r="W169" i="41" s="1"/>
  <c r="U172" i="41"/>
  <c r="U171" i="41" s="1"/>
  <c r="U170" i="41" s="1"/>
  <c r="U169" i="41" s="1"/>
  <c r="S172" i="41"/>
  <c r="S171" i="41" s="1"/>
  <c r="S170" i="41" s="1"/>
  <c r="S169" i="41" s="1"/>
  <c r="K172" i="41"/>
  <c r="L172" i="41" s="1"/>
  <c r="L171" i="41" s="1"/>
  <c r="N171" i="41"/>
  <c r="N170" i="41" s="1"/>
  <c r="N169" i="41" s="1"/>
  <c r="H171" i="41"/>
  <c r="H170" i="41" s="1"/>
  <c r="H169" i="41" s="1"/>
  <c r="G171" i="41"/>
  <c r="G170" i="41" s="1"/>
  <c r="G169" i="41" s="1"/>
  <c r="F171" i="41"/>
  <c r="F170" i="41" s="1"/>
  <c r="F169" i="41" s="1"/>
  <c r="AB168" i="41"/>
  <c r="AA168" i="41"/>
  <c r="W168" i="41"/>
  <c r="W167" i="41" s="1"/>
  <c r="W166" i="41" s="1"/>
  <c r="W165" i="41" s="1"/>
  <c r="U168" i="41"/>
  <c r="U167" i="41" s="1"/>
  <c r="U166" i="41" s="1"/>
  <c r="U165" i="41" s="1"/>
  <c r="S168" i="41"/>
  <c r="S167" i="41" s="1"/>
  <c r="S166" i="41" s="1"/>
  <c r="S165" i="41" s="1"/>
  <c r="K168" i="41"/>
  <c r="L168" i="41" s="1"/>
  <c r="Z168" i="41" s="1"/>
  <c r="AA167" i="41"/>
  <c r="AB167" i="41"/>
  <c r="N167" i="41"/>
  <c r="N166" i="41" s="1"/>
  <c r="N165" i="41" s="1"/>
  <c r="H167" i="41"/>
  <c r="H166" i="41" s="1"/>
  <c r="H165" i="41" s="1"/>
  <c r="G167" i="41"/>
  <c r="G166" i="41" s="1"/>
  <c r="G165" i="41" s="1"/>
  <c r="F167" i="41"/>
  <c r="F166" i="41" s="1"/>
  <c r="F165" i="41" s="1"/>
  <c r="AA164" i="41"/>
  <c r="W164" i="41"/>
  <c r="W163" i="41" s="1"/>
  <c r="W162" i="41" s="1"/>
  <c r="W161" i="41" s="1"/>
  <c r="U164" i="41"/>
  <c r="U163" i="41" s="1"/>
  <c r="U162" i="41" s="1"/>
  <c r="U161" i="41" s="1"/>
  <c r="S164" i="41"/>
  <c r="S163" i="41" s="1"/>
  <c r="S162" i="41" s="1"/>
  <c r="S161" i="41" s="1"/>
  <c r="K164" i="41"/>
  <c r="K163" i="41" s="1"/>
  <c r="K162" i="41" s="1"/>
  <c r="K161" i="41" s="1"/>
  <c r="AA163" i="41"/>
  <c r="N163" i="41"/>
  <c r="N162" i="41" s="1"/>
  <c r="N161" i="41" s="1"/>
  <c r="H163" i="41"/>
  <c r="H162" i="41" s="1"/>
  <c r="H161" i="41" s="1"/>
  <c r="G163" i="41"/>
  <c r="G162" i="41" s="1"/>
  <c r="G161" i="41" s="1"/>
  <c r="F163" i="41"/>
  <c r="F162" i="41" s="1"/>
  <c r="F161" i="41" s="1"/>
  <c r="AA160" i="41"/>
  <c r="W160" i="41"/>
  <c r="W159" i="41" s="1"/>
  <c r="W158" i="41" s="1"/>
  <c r="W157" i="41" s="1"/>
  <c r="U160" i="41"/>
  <c r="U159" i="41" s="1"/>
  <c r="U158" i="41" s="1"/>
  <c r="U157" i="41" s="1"/>
  <c r="S160" i="41"/>
  <c r="S159" i="41" s="1"/>
  <c r="S158" i="41" s="1"/>
  <c r="S157" i="41" s="1"/>
  <c r="K160" i="41"/>
  <c r="K159" i="41" s="1"/>
  <c r="K158" i="41" s="1"/>
  <c r="K157" i="41" s="1"/>
  <c r="AA159" i="41"/>
  <c r="N159" i="41"/>
  <c r="N158" i="41" s="1"/>
  <c r="N157" i="41" s="1"/>
  <c r="H159" i="41"/>
  <c r="H158" i="41" s="1"/>
  <c r="H157" i="41" s="1"/>
  <c r="G159" i="41"/>
  <c r="G158" i="41" s="1"/>
  <c r="G157" i="41" s="1"/>
  <c r="F159" i="41"/>
  <c r="F158" i="41" s="1"/>
  <c r="F157" i="41" s="1"/>
  <c r="AA157" i="41"/>
  <c r="AA156" i="41"/>
  <c r="W156" i="41"/>
  <c r="W155" i="41" s="1"/>
  <c r="W154" i="41" s="1"/>
  <c r="W153" i="41" s="1"/>
  <c r="U156" i="41"/>
  <c r="U155" i="41" s="1"/>
  <c r="U154" i="41" s="1"/>
  <c r="U153" i="41" s="1"/>
  <c r="S156" i="41"/>
  <c r="S155" i="41" s="1"/>
  <c r="S154" i="41" s="1"/>
  <c r="S153" i="41" s="1"/>
  <c r="K156" i="41"/>
  <c r="K155" i="41" s="1"/>
  <c r="K154" i="41" s="1"/>
  <c r="K153" i="41" s="1"/>
  <c r="N155" i="41"/>
  <c r="N154" i="41" s="1"/>
  <c r="N153" i="41" s="1"/>
  <c r="H155" i="41"/>
  <c r="H154" i="41" s="1"/>
  <c r="H153" i="41" s="1"/>
  <c r="G155" i="41"/>
  <c r="G154" i="41" s="1"/>
  <c r="G153" i="41" s="1"/>
  <c r="F155" i="41"/>
  <c r="F154" i="41" s="1"/>
  <c r="F153" i="41" s="1"/>
  <c r="AA154" i="41"/>
  <c r="AA152" i="41"/>
  <c r="W152" i="41"/>
  <c r="W151" i="41" s="1"/>
  <c r="W150" i="41" s="1"/>
  <c r="W149" i="41" s="1"/>
  <c r="U152" i="41"/>
  <c r="U151" i="41" s="1"/>
  <c r="U150" i="41" s="1"/>
  <c r="U149" i="41" s="1"/>
  <c r="S152" i="41"/>
  <c r="S151" i="41" s="1"/>
  <c r="S150" i="41" s="1"/>
  <c r="S149" i="41" s="1"/>
  <c r="K152" i="41"/>
  <c r="K151" i="41" s="1"/>
  <c r="K150" i="41" s="1"/>
  <c r="K149" i="41" s="1"/>
  <c r="N151" i="41"/>
  <c r="N150" i="41" s="1"/>
  <c r="N149" i="41" s="1"/>
  <c r="H151" i="41"/>
  <c r="H150" i="41" s="1"/>
  <c r="H149" i="41" s="1"/>
  <c r="G151" i="41"/>
  <c r="G150" i="41" s="1"/>
  <c r="G149" i="41" s="1"/>
  <c r="F151" i="41"/>
  <c r="F150" i="41" s="1"/>
  <c r="F149" i="41" s="1"/>
  <c r="AB148" i="41"/>
  <c r="AA148" i="41"/>
  <c r="W148" i="41"/>
  <c r="U148" i="41"/>
  <c r="S148" i="41"/>
  <c r="K148" i="41"/>
  <c r="AB147" i="41"/>
  <c r="AA147" i="41"/>
  <c r="W147" i="41"/>
  <c r="U147" i="41"/>
  <c r="S147" i="41"/>
  <c r="K147" i="41"/>
  <c r="L147" i="41" s="1"/>
  <c r="AB146" i="41"/>
  <c r="AA146" i="41"/>
  <c r="W146" i="41"/>
  <c r="U146" i="41"/>
  <c r="U145" i="41" s="1"/>
  <c r="U144" i="41" s="1"/>
  <c r="S146" i="41"/>
  <c r="S145" i="41" s="1"/>
  <c r="S144" i="41" s="1"/>
  <c r="S143" i="41" s="1"/>
  <c r="K146" i="41"/>
  <c r="L146" i="41" s="1"/>
  <c r="Z146" i="41" s="1"/>
  <c r="AA145" i="41"/>
  <c r="N145" i="41"/>
  <c r="N144" i="41" s="1"/>
  <c r="N143" i="41" s="1"/>
  <c r="H145" i="41"/>
  <c r="H144" i="41" s="1"/>
  <c r="H143" i="41" s="1"/>
  <c r="G145" i="41"/>
  <c r="G144" i="41" s="1"/>
  <c r="G143" i="41" s="1"/>
  <c r="F145" i="41"/>
  <c r="F144" i="41" s="1"/>
  <c r="F143" i="41" s="1"/>
  <c r="AB142" i="41"/>
  <c r="AA142" i="41"/>
  <c r="W142" i="41"/>
  <c r="W141" i="41" s="1"/>
  <c r="W140" i="41" s="1"/>
  <c r="W139" i="41" s="1"/>
  <c r="U142" i="41"/>
  <c r="U141" i="41" s="1"/>
  <c r="U140" i="41" s="1"/>
  <c r="U139" i="41" s="1"/>
  <c r="S142" i="41"/>
  <c r="K142" i="41"/>
  <c r="K141" i="41" s="1"/>
  <c r="K140" i="41" s="1"/>
  <c r="K139" i="41" s="1"/>
  <c r="AB141" i="41"/>
  <c r="N141" i="41"/>
  <c r="N140" i="41" s="1"/>
  <c r="N139" i="41" s="1"/>
  <c r="H141" i="41"/>
  <c r="H140" i="41" s="1"/>
  <c r="H139" i="41" s="1"/>
  <c r="G141" i="41"/>
  <c r="G140" i="41" s="1"/>
  <c r="G139" i="41" s="1"/>
  <c r="F141" i="41"/>
  <c r="F140" i="41" s="1"/>
  <c r="F139" i="41" s="1"/>
  <c r="AB138" i="41"/>
  <c r="AA138" i="41"/>
  <c r="W138" i="41"/>
  <c r="W137" i="41" s="1"/>
  <c r="W136" i="41" s="1"/>
  <c r="W135" i="41" s="1"/>
  <c r="U138" i="41"/>
  <c r="U137" i="41" s="1"/>
  <c r="U136" i="41" s="1"/>
  <c r="U135" i="41" s="1"/>
  <c r="S138" i="41"/>
  <c r="K138" i="41"/>
  <c r="L138" i="41" s="1"/>
  <c r="N137" i="41"/>
  <c r="N136" i="41" s="1"/>
  <c r="N135" i="41" s="1"/>
  <c r="H137" i="41"/>
  <c r="H136" i="41" s="1"/>
  <c r="H135" i="41" s="1"/>
  <c r="G137" i="41"/>
  <c r="G136" i="41" s="1"/>
  <c r="G135" i="41" s="1"/>
  <c r="F137" i="41"/>
  <c r="F136" i="41" s="1"/>
  <c r="F135" i="41" s="1"/>
  <c r="AB134" i="41"/>
  <c r="AA134" i="41"/>
  <c r="W134" i="41"/>
  <c r="U134" i="41"/>
  <c r="U133" i="41" s="1"/>
  <c r="U132" i="41" s="1"/>
  <c r="U131" i="41" s="1"/>
  <c r="S134" i="41"/>
  <c r="K134" i="41"/>
  <c r="L134" i="41" s="1"/>
  <c r="AB133" i="41"/>
  <c r="AA133" i="41"/>
  <c r="W133" i="41"/>
  <c r="W132" i="41" s="1"/>
  <c r="W131" i="41" s="1"/>
  <c r="N133" i="41"/>
  <c r="N132" i="41" s="1"/>
  <c r="N131" i="41" s="1"/>
  <c r="H133" i="41"/>
  <c r="H132" i="41" s="1"/>
  <c r="H131" i="41" s="1"/>
  <c r="G133" i="41"/>
  <c r="G132" i="41" s="1"/>
  <c r="G131" i="41" s="1"/>
  <c r="F133" i="41"/>
  <c r="F132" i="41" s="1"/>
  <c r="F131" i="41" s="1"/>
  <c r="AB130" i="41"/>
  <c r="AA130" i="41"/>
  <c r="W130" i="41"/>
  <c r="W129" i="41" s="1"/>
  <c r="W128" i="41" s="1"/>
  <c r="W127" i="41" s="1"/>
  <c r="U130" i="41"/>
  <c r="U129" i="41" s="1"/>
  <c r="U128" i="41" s="1"/>
  <c r="U127" i="41" s="1"/>
  <c r="S130" i="41"/>
  <c r="K130" i="41"/>
  <c r="K129" i="41" s="1"/>
  <c r="K128" i="41" s="1"/>
  <c r="K127" i="41" s="1"/>
  <c r="N129" i="41"/>
  <c r="N128" i="41" s="1"/>
  <c r="N127" i="41" s="1"/>
  <c r="H129" i="41"/>
  <c r="H128" i="41" s="1"/>
  <c r="H127" i="41" s="1"/>
  <c r="G129" i="41"/>
  <c r="G128" i="41" s="1"/>
  <c r="G127" i="41" s="1"/>
  <c r="F129" i="41"/>
  <c r="F128" i="41" s="1"/>
  <c r="F127" i="41" s="1"/>
  <c r="AA126" i="41"/>
  <c r="W126" i="41"/>
  <c r="W125" i="41" s="1"/>
  <c r="W124" i="41" s="1"/>
  <c r="W123" i="41" s="1"/>
  <c r="U126" i="41"/>
  <c r="U125" i="41" s="1"/>
  <c r="U124" i="41" s="1"/>
  <c r="U123" i="41" s="1"/>
  <c r="S126" i="41"/>
  <c r="K126" i="41"/>
  <c r="K125" i="41" s="1"/>
  <c r="K124" i="41" s="1"/>
  <c r="K123" i="41" s="1"/>
  <c r="N125" i="41"/>
  <c r="H125" i="41"/>
  <c r="H124" i="41" s="1"/>
  <c r="H123" i="41" s="1"/>
  <c r="G125" i="41"/>
  <c r="G124" i="41" s="1"/>
  <c r="G123" i="41" s="1"/>
  <c r="F125" i="41"/>
  <c r="F124" i="41" s="1"/>
  <c r="F123" i="41" s="1"/>
  <c r="N124" i="41"/>
  <c r="N123" i="41" s="1"/>
  <c r="AA122" i="41"/>
  <c r="W122" i="41"/>
  <c r="W121" i="41" s="1"/>
  <c r="W120" i="41" s="1"/>
  <c r="W119" i="41" s="1"/>
  <c r="U122" i="41"/>
  <c r="U121" i="41" s="1"/>
  <c r="U120" i="41" s="1"/>
  <c r="U119" i="41" s="1"/>
  <c r="S122" i="41"/>
  <c r="S121" i="41" s="1"/>
  <c r="S120" i="41" s="1"/>
  <c r="S119" i="41" s="1"/>
  <c r="K122" i="41"/>
  <c r="AA121" i="41"/>
  <c r="N121" i="41"/>
  <c r="N120" i="41" s="1"/>
  <c r="N119" i="41" s="1"/>
  <c r="H121" i="41"/>
  <c r="H120" i="41" s="1"/>
  <c r="H119" i="41" s="1"/>
  <c r="G121" i="41"/>
  <c r="G120" i="41" s="1"/>
  <c r="G119" i="41" s="1"/>
  <c r="F121" i="41"/>
  <c r="F120" i="41" s="1"/>
  <c r="F119" i="41" s="1"/>
  <c r="AA118" i="41"/>
  <c r="W118" i="41"/>
  <c r="W117" i="41" s="1"/>
  <c r="W116" i="41" s="1"/>
  <c r="W115" i="41" s="1"/>
  <c r="U118" i="41"/>
  <c r="U117" i="41" s="1"/>
  <c r="U116" i="41" s="1"/>
  <c r="U115" i="41" s="1"/>
  <c r="S118" i="41"/>
  <c r="K118" i="41"/>
  <c r="AA117" i="41"/>
  <c r="N117" i="41"/>
  <c r="N116" i="41" s="1"/>
  <c r="N115" i="41" s="1"/>
  <c r="H117" i="41"/>
  <c r="H116" i="41" s="1"/>
  <c r="H115" i="41" s="1"/>
  <c r="G117" i="41"/>
  <c r="G116" i="41" s="1"/>
  <c r="G115" i="41" s="1"/>
  <c r="F117" i="41"/>
  <c r="F116" i="41" s="1"/>
  <c r="F115" i="41" s="1"/>
  <c r="AA114" i="41"/>
  <c r="W114" i="41"/>
  <c r="W113" i="41" s="1"/>
  <c r="W112" i="41" s="1"/>
  <c r="W111" i="41" s="1"/>
  <c r="U114" i="41"/>
  <c r="U113" i="41" s="1"/>
  <c r="U112" i="41" s="1"/>
  <c r="U111" i="41" s="1"/>
  <c r="S114" i="41"/>
  <c r="K114" i="41"/>
  <c r="K113" i="41" s="1"/>
  <c r="K112" i="41" s="1"/>
  <c r="K111" i="41" s="1"/>
  <c r="N113" i="41"/>
  <c r="N112" i="41" s="1"/>
  <c r="N111" i="41" s="1"/>
  <c r="H113" i="41"/>
  <c r="H112" i="41" s="1"/>
  <c r="H111" i="41" s="1"/>
  <c r="G113" i="41"/>
  <c r="G112" i="41" s="1"/>
  <c r="G111" i="41" s="1"/>
  <c r="F113" i="41"/>
  <c r="F112" i="41" s="1"/>
  <c r="F111" i="41" s="1"/>
  <c r="AA110" i="41"/>
  <c r="W110" i="41"/>
  <c r="W109" i="41" s="1"/>
  <c r="W108" i="41" s="1"/>
  <c r="W107" i="41" s="1"/>
  <c r="U110" i="41"/>
  <c r="U109" i="41" s="1"/>
  <c r="U108" i="41" s="1"/>
  <c r="U107" i="41" s="1"/>
  <c r="S110" i="41"/>
  <c r="S109" i="41" s="1"/>
  <c r="S108" i="41" s="1"/>
  <c r="S107" i="41" s="1"/>
  <c r="K110" i="41"/>
  <c r="AA109" i="41"/>
  <c r="N109" i="41"/>
  <c r="N108" i="41" s="1"/>
  <c r="N107" i="41" s="1"/>
  <c r="H109" i="41"/>
  <c r="H108" i="41" s="1"/>
  <c r="H107" i="41" s="1"/>
  <c r="G109" i="41"/>
  <c r="G108" i="41" s="1"/>
  <c r="G107" i="41" s="1"/>
  <c r="F109" i="41"/>
  <c r="F108" i="41" s="1"/>
  <c r="F107" i="41" s="1"/>
  <c r="AB103" i="41"/>
  <c r="AA103" i="41"/>
  <c r="W103" i="41"/>
  <c r="W102" i="41" s="1"/>
  <c r="W101" i="41" s="1"/>
  <c r="U103" i="41"/>
  <c r="U102" i="41" s="1"/>
  <c r="U101" i="41" s="1"/>
  <c r="S103" i="41"/>
  <c r="S102" i="41" s="1"/>
  <c r="S101" i="41" s="1"/>
  <c r="K103" i="41"/>
  <c r="L103" i="41" s="1"/>
  <c r="AA102" i="41"/>
  <c r="AA101" i="41"/>
  <c r="N102" i="41"/>
  <c r="N101" i="41" s="1"/>
  <c r="H102" i="41"/>
  <c r="H101" i="41" s="1"/>
  <c r="G102" i="41"/>
  <c r="G101" i="41" s="1"/>
  <c r="F102" i="41"/>
  <c r="F101" i="41" s="1"/>
  <c r="W100" i="41"/>
  <c r="W99" i="41" s="1"/>
  <c r="W98" i="41" s="1"/>
  <c r="W97" i="41" s="1"/>
  <c r="U100" i="41"/>
  <c r="U99" i="41" s="1"/>
  <c r="U98" i="41" s="1"/>
  <c r="S100" i="41"/>
  <c r="S99" i="41" s="1"/>
  <c r="S98" i="41" s="1"/>
  <c r="K100" i="41"/>
  <c r="N99" i="41"/>
  <c r="N98" i="41" s="1"/>
  <c r="H99" i="41"/>
  <c r="H98" i="41" s="1"/>
  <c r="G99" i="41"/>
  <c r="G98" i="41" s="1"/>
  <c r="F99" i="41"/>
  <c r="F98" i="41" s="1"/>
  <c r="AB96" i="41"/>
  <c r="AA96" i="41"/>
  <c r="W96" i="41"/>
  <c r="W95" i="41" s="1"/>
  <c r="W94" i="41" s="1"/>
  <c r="U96" i="41"/>
  <c r="U95" i="41" s="1"/>
  <c r="U94" i="41" s="1"/>
  <c r="S96" i="41"/>
  <c r="S95" i="41" s="1"/>
  <c r="S94" i="41" s="1"/>
  <c r="K96" i="41"/>
  <c r="L96" i="41" s="1"/>
  <c r="AB95" i="41"/>
  <c r="N95" i="41"/>
  <c r="N94" i="41" s="1"/>
  <c r="H95" i="41"/>
  <c r="H94" i="41" s="1"/>
  <c r="G95" i="41"/>
  <c r="G94" i="41" s="1"/>
  <c r="F95" i="41"/>
  <c r="F94" i="41" s="1"/>
  <c r="AB94" i="41"/>
  <c r="AB93" i="41"/>
  <c r="AA93" i="41"/>
  <c r="W93" i="41"/>
  <c r="U93" i="41"/>
  <c r="S93" i="41"/>
  <c r="K93" i="41"/>
  <c r="L93" i="41" s="1"/>
  <c r="AB92" i="41"/>
  <c r="AA92" i="41"/>
  <c r="W92" i="41"/>
  <c r="U92" i="41"/>
  <c r="S92" i="41"/>
  <c r="K92" i="41"/>
  <c r="L92" i="41" s="1"/>
  <c r="AB91" i="41"/>
  <c r="AA91" i="41"/>
  <c r="W91" i="41"/>
  <c r="W90" i="41" s="1"/>
  <c r="W89" i="41" s="1"/>
  <c r="U91" i="41"/>
  <c r="S91" i="41"/>
  <c r="S90" i="41" s="1"/>
  <c r="S89" i="41" s="1"/>
  <c r="K91" i="41"/>
  <c r="L91" i="41" s="1"/>
  <c r="N90" i="41"/>
  <c r="N89" i="41" s="1"/>
  <c r="H90" i="41"/>
  <c r="H89" i="41" s="1"/>
  <c r="G90" i="41"/>
  <c r="G89" i="41" s="1"/>
  <c r="F90" i="41"/>
  <c r="F89" i="41" s="1"/>
  <c r="AB88" i="41"/>
  <c r="AA88" i="41"/>
  <c r="W88" i="41"/>
  <c r="U88" i="41"/>
  <c r="S88" i="41"/>
  <c r="K88" i="41"/>
  <c r="L88" i="41" s="1"/>
  <c r="AB87" i="41"/>
  <c r="AA87" i="41"/>
  <c r="W87" i="41"/>
  <c r="W86" i="41" s="1"/>
  <c r="W85" i="41" s="1"/>
  <c r="W84" i="41" s="1"/>
  <c r="U87" i="41"/>
  <c r="S87" i="41"/>
  <c r="K87" i="41"/>
  <c r="K86" i="41" s="1"/>
  <c r="K85" i="41" s="1"/>
  <c r="K84" i="41" s="1"/>
  <c r="N86" i="41"/>
  <c r="N85" i="41" s="1"/>
  <c r="N84" i="41" s="1"/>
  <c r="H86" i="41"/>
  <c r="H85" i="41" s="1"/>
  <c r="H84" i="41" s="1"/>
  <c r="G86" i="41"/>
  <c r="G85" i="41" s="1"/>
  <c r="G84" i="41" s="1"/>
  <c r="F86" i="41"/>
  <c r="F85" i="41" s="1"/>
  <c r="F84" i="41" s="1"/>
  <c r="W83" i="41"/>
  <c r="W82" i="41" s="1"/>
  <c r="W81" i="41" s="1"/>
  <c r="U83" i="41"/>
  <c r="U82" i="41" s="1"/>
  <c r="U81" i="41" s="1"/>
  <c r="S83" i="41"/>
  <c r="S82" i="41" s="1"/>
  <c r="S81" i="41" s="1"/>
  <c r="K83" i="41"/>
  <c r="L83" i="41" s="1"/>
  <c r="N82" i="41"/>
  <c r="N81" i="41" s="1"/>
  <c r="H82" i="41"/>
  <c r="H81" i="41" s="1"/>
  <c r="G82" i="41"/>
  <c r="G81" i="41" s="1"/>
  <c r="F82" i="41"/>
  <c r="F81" i="41" s="1"/>
  <c r="AB79" i="41"/>
  <c r="AA79" i="41"/>
  <c r="W79" i="41"/>
  <c r="U79" i="41"/>
  <c r="S79" i="41"/>
  <c r="K79" i="41"/>
  <c r="L79" i="41" s="1"/>
  <c r="AB78" i="41"/>
  <c r="AA78" i="41"/>
  <c r="W78" i="41"/>
  <c r="U78" i="41"/>
  <c r="S78" i="41"/>
  <c r="K78" i="41"/>
  <c r="L78" i="41" s="1"/>
  <c r="R78" i="41" s="1"/>
  <c r="AB77" i="41"/>
  <c r="AA77" i="41"/>
  <c r="W77" i="41"/>
  <c r="U77" i="41"/>
  <c r="S77" i="41"/>
  <c r="K77" i="41"/>
  <c r="L77" i="41" s="1"/>
  <c r="AB76" i="41"/>
  <c r="AA76" i="41"/>
  <c r="W76" i="41"/>
  <c r="U76" i="41"/>
  <c r="S76" i="41"/>
  <c r="K76" i="41"/>
  <c r="L76" i="41" s="1"/>
  <c r="X76" i="41" s="1"/>
  <c r="AB75" i="41"/>
  <c r="AA75" i="41"/>
  <c r="W75" i="41"/>
  <c r="U75" i="41"/>
  <c r="S75" i="41"/>
  <c r="K75" i="41"/>
  <c r="L75" i="41" s="1"/>
  <c r="AB74" i="41"/>
  <c r="AA74" i="41"/>
  <c r="W74" i="41"/>
  <c r="U74" i="41"/>
  <c r="S74" i="41"/>
  <c r="S73" i="41" s="1"/>
  <c r="K74" i="41"/>
  <c r="L74" i="41" s="1"/>
  <c r="AA73" i="41"/>
  <c r="N73" i="41"/>
  <c r="H73" i="41"/>
  <c r="G73" i="41"/>
  <c r="F73" i="41"/>
  <c r="AB72" i="41"/>
  <c r="AA72" i="41"/>
  <c r="W72" i="41"/>
  <c r="U72" i="41"/>
  <c r="S72" i="41"/>
  <c r="K72" i="41"/>
  <c r="L72" i="41" s="1"/>
  <c r="AB71" i="41"/>
  <c r="AA71" i="41"/>
  <c r="W71" i="41"/>
  <c r="U71" i="41"/>
  <c r="S71" i="41"/>
  <c r="K71" i="41"/>
  <c r="L71" i="41" s="1"/>
  <c r="AB70" i="41"/>
  <c r="AA70" i="41"/>
  <c r="W70" i="41"/>
  <c r="U70" i="41"/>
  <c r="S70" i="41"/>
  <c r="K70" i="41"/>
  <c r="L70" i="41" s="1"/>
  <c r="AB69" i="41"/>
  <c r="AA69" i="41"/>
  <c r="W69" i="41"/>
  <c r="U69" i="41"/>
  <c r="S69" i="41"/>
  <c r="K69" i="41"/>
  <c r="L69" i="41" s="1"/>
  <c r="AB68" i="41"/>
  <c r="AA68" i="41"/>
  <c r="W68" i="41"/>
  <c r="U68" i="41"/>
  <c r="S68" i="41"/>
  <c r="K68" i="41"/>
  <c r="L68" i="41" s="1"/>
  <c r="AB67" i="41"/>
  <c r="AA67" i="41"/>
  <c r="W67" i="41"/>
  <c r="U67" i="41"/>
  <c r="S67" i="41"/>
  <c r="K67" i="41"/>
  <c r="L67" i="41" s="1"/>
  <c r="P67" i="41" s="1"/>
  <c r="AA66" i="41"/>
  <c r="N66" i="41"/>
  <c r="H66" i="41"/>
  <c r="G66" i="41"/>
  <c r="F66" i="41"/>
  <c r="AB65" i="41"/>
  <c r="AA65" i="41"/>
  <c r="W65" i="41"/>
  <c r="U65" i="41"/>
  <c r="S65" i="41"/>
  <c r="K65" i="41"/>
  <c r="L65" i="41" s="1"/>
  <c r="AB64" i="41"/>
  <c r="AA64" i="41"/>
  <c r="W64" i="41"/>
  <c r="U64" i="41"/>
  <c r="S64" i="41"/>
  <c r="K64" i="41"/>
  <c r="L64" i="41" s="1"/>
  <c r="Z64" i="41" s="1"/>
  <c r="AB63" i="41"/>
  <c r="AA63" i="41"/>
  <c r="W63" i="41"/>
  <c r="W62" i="41" s="1"/>
  <c r="U63" i="41"/>
  <c r="S63" i="41"/>
  <c r="K63" i="41"/>
  <c r="L63" i="41" s="1"/>
  <c r="Z63" i="41" s="1"/>
  <c r="AB62" i="41"/>
  <c r="AA62" i="41"/>
  <c r="N62" i="41"/>
  <c r="H62" i="41"/>
  <c r="G62" i="41"/>
  <c r="F62" i="41"/>
  <c r="AB61" i="41"/>
  <c r="AA61" i="41"/>
  <c r="W61" i="41"/>
  <c r="U61" i="41"/>
  <c r="S61" i="41"/>
  <c r="K61" i="41"/>
  <c r="L61" i="41" s="1"/>
  <c r="AA60" i="41"/>
  <c r="W60" i="41"/>
  <c r="U60" i="41"/>
  <c r="S60" i="41"/>
  <c r="K60" i="41"/>
  <c r="L60" i="41" s="1"/>
  <c r="Z60" i="41" s="1"/>
  <c r="AB59" i="41"/>
  <c r="AA59" i="41"/>
  <c r="W59" i="41"/>
  <c r="U59" i="41"/>
  <c r="S59" i="41"/>
  <c r="K59" i="41"/>
  <c r="L59" i="41" s="1"/>
  <c r="AB58" i="41"/>
  <c r="AA58" i="41"/>
  <c r="W58" i="41"/>
  <c r="U58" i="41"/>
  <c r="S58" i="41"/>
  <c r="K58" i="41"/>
  <c r="L58" i="41" s="1"/>
  <c r="AB57" i="41"/>
  <c r="AA57" i="41"/>
  <c r="W57" i="41"/>
  <c r="U57" i="41"/>
  <c r="S57" i="41"/>
  <c r="K57" i="41"/>
  <c r="L57" i="41" s="1"/>
  <c r="P57" i="41" s="1"/>
  <c r="AB56" i="41"/>
  <c r="AA56" i="41"/>
  <c r="N56" i="41"/>
  <c r="H56" i="41"/>
  <c r="G56" i="41"/>
  <c r="F56" i="41"/>
  <c r="W54" i="41"/>
  <c r="W53" i="41" s="1"/>
  <c r="U54" i="41"/>
  <c r="U53" i="41" s="1"/>
  <c r="S54" i="41"/>
  <c r="S53" i="41" s="1"/>
  <c r="K54" i="41"/>
  <c r="K53" i="41" s="1"/>
  <c r="N53" i="41"/>
  <c r="H53" i="41"/>
  <c r="G53" i="41"/>
  <c r="F53" i="41"/>
  <c r="AB52" i="41"/>
  <c r="AA52" i="41"/>
  <c r="W52" i="41"/>
  <c r="U52" i="41"/>
  <c r="S52" i="41"/>
  <c r="K52" i="41"/>
  <c r="L52" i="41" s="1"/>
  <c r="AB51" i="41"/>
  <c r="AA51" i="41"/>
  <c r="W51" i="41"/>
  <c r="U51" i="41"/>
  <c r="S51" i="41"/>
  <c r="K51" i="41"/>
  <c r="L51" i="41" s="1"/>
  <c r="AB50" i="41"/>
  <c r="AA50" i="41"/>
  <c r="W50" i="41"/>
  <c r="U50" i="41"/>
  <c r="S50" i="41"/>
  <c r="K50" i="41"/>
  <c r="L50" i="41" s="1"/>
  <c r="AB49" i="41"/>
  <c r="AA49" i="41"/>
  <c r="W49" i="41"/>
  <c r="U49" i="41"/>
  <c r="S49" i="41"/>
  <c r="K49" i="41"/>
  <c r="L49" i="41" s="1"/>
  <c r="AB48" i="41"/>
  <c r="AA48" i="41"/>
  <c r="W48" i="41"/>
  <c r="U48" i="41"/>
  <c r="S48" i="41"/>
  <c r="K48" i="41"/>
  <c r="L48" i="41" s="1"/>
  <c r="AB47" i="41"/>
  <c r="AA47" i="41"/>
  <c r="W47" i="41"/>
  <c r="U47" i="41"/>
  <c r="S47" i="41"/>
  <c r="K47" i="41"/>
  <c r="L47" i="41" s="1"/>
  <c r="AA46" i="41"/>
  <c r="N46" i="41"/>
  <c r="H46" i="41"/>
  <c r="G46" i="41"/>
  <c r="F46" i="41"/>
  <c r="AB45" i="41"/>
  <c r="AA45" i="41"/>
  <c r="W45" i="41"/>
  <c r="U45" i="41"/>
  <c r="S45" i="41"/>
  <c r="K45" i="41"/>
  <c r="L45" i="41" s="1"/>
  <c r="AB44" i="41"/>
  <c r="AA44" i="41"/>
  <c r="W44" i="41"/>
  <c r="U44" i="41"/>
  <c r="U43" i="41" s="1"/>
  <c r="S44" i="41"/>
  <c r="S43" i="41" s="1"/>
  <c r="K44" i="41"/>
  <c r="L44" i="41" s="1"/>
  <c r="X44" i="41" s="1"/>
  <c r="AB43" i="41"/>
  <c r="N43" i="41"/>
  <c r="H43" i="41"/>
  <c r="G43" i="41"/>
  <c r="F43" i="41"/>
  <c r="AB40" i="41"/>
  <c r="AA40" i="41"/>
  <c r="W40" i="41"/>
  <c r="W39" i="41" s="1"/>
  <c r="W38" i="41" s="1"/>
  <c r="W37" i="41" s="1"/>
  <c r="U40" i="41"/>
  <c r="U39" i="41" s="1"/>
  <c r="U38" i="41" s="1"/>
  <c r="U37" i="41" s="1"/>
  <c r="S40" i="41"/>
  <c r="S39" i="41" s="1"/>
  <c r="S38" i="41" s="1"/>
  <c r="S37" i="41" s="1"/>
  <c r="K40" i="41"/>
  <c r="K39" i="41" s="1"/>
  <c r="K38" i="41" s="1"/>
  <c r="K37" i="41" s="1"/>
  <c r="AB39" i="41"/>
  <c r="N39" i="41"/>
  <c r="N38" i="41" s="1"/>
  <c r="N37" i="41" s="1"/>
  <c r="H39" i="41"/>
  <c r="H38" i="41" s="1"/>
  <c r="H37" i="41" s="1"/>
  <c r="G39" i="41"/>
  <c r="G38" i="41" s="1"/>
  <c r="G37" i="41" s="1"/>
  <c r="F39" i="41"/>
  <c r="F38" i="41" s="1"/>
  <c r="F37" i="41" s="1"/>
  <c r="W35" i="41"/>
  <c r="U35" i="41"/>
  <c r="S35" i="41"/>
  <c r="K35" i="41"/>
  <c r="L35" i="41" s="1"/>
  <c r="X35" i="41" s="1"/>
  <c r="AB34" i="41"/>
  <c r="AA34" i="41"/>
  <c r="Y34" i="41"/>
  <c r="X34" i="41"/>
  <c r="W34" i="41"/>
  <c r="U34" i="41"/>
  <c r="S34" i="41"/>
  <c r="R34" i="41"/>
  <c r="P34" i="41"/>
  <c r="K34" i="41"/>
  <c r="AB33" i="41"/>
  <c r="AA33" i="41"/>
  <c r="Z33" i="41"/>
  <c r="Y33" i="41"/>
  <c r="X33" i="41"/>
  <c r="W33" i="41"/>
  <c r="U33" i="41"/>
  <c r="S33" i="41"/>
  <c r="R33" i="41"/>
  <c r="P33" i="41"/>
  <c r="K33" i="41"/>
  <c r="AB32" i="41"/>
  <c r="AA32" i="41"/>
  <c r="Z32" i="41"/>
  <c r="Y32" i="41"/>
  <c r="X32" i="41"/>
  <c r="W32" i="41"/>
  <c r="U32" i="41"/>
  <c r="S32" i="41"/>
  <c r="R32" i="41"/>
  <c r="P32" i="41"/>
  <c r="K32" i="41"/>
  <c r="AB31" i="41"/>
  <c r="AA31" i="41"/>
  <c r="Z31" i="41"/>
  <c r="Y31" i="41"/>
  <c r="X31" i="41"/>
  <c r="W31" i="41"/>
  <c r="U31" i="41"/>
  <c r="S31" i="41"/>
  <c r="R31" i="41"/>
  <c r="P31" i="41"/>
  <c r="K31" i="41"/>
  <c r="AB30" i="41"/>
  <c r="AA30" i="41"/>
  <c r="Z30" i="41"/>
  <c r="Y30" i="41"/>
  <c r="X30" i="41"/>
  <c r="W30" i="41"/>
  <c r="U30" i="41"/>
  <c r="S30" i="41"/>
  <c r="R30" i="41"/>
  <c r="P30" i="41"/>
  <c r="K30" i="41"/>
  <c r="AA29" i="41"/>
  <c r="AB29" i="41"/>
  <c r="N29" i="41"/>
  <c r="N28" i="41" s="1"/>
  <c r="L29" i="41"/>
  <c r="Z29" i="41" s="1"/>
  <c r="H29" i="41"/>
  <c r="H28" i="41" s="1"/>
  <c r="G29" i="41"/>
  <c r="G28" i="41" s="1"/>
  <c r="F29" i="41"/>
  <c r="F28" i="41" s="1"/>
  <c r="AB27" i="41"/>
  <c r="AA27" i="41"/>
  <c r="W27" i="41"/>
  <c r="U27" i="41"/>
  <c r="S27" i="41"/>
  <c r="K27" i="41"/>
  <c r="L27" i="41" s="1"/>
  <c r="P27" i="41" s="1"/>
  <c r="AB26" i="41"/>
  <c r="AA26" i="41"/>
  <c r="W26" i="41"/>
  <c r="U26" i="41"/>
  <c r="S26" i="41"/>
  <c r="K26" i="41"/>
  <c r="L26" i="41" s="1"/>
  <c r="AB25" i="41"/>
  <c r="AA25" i="41"/>
  <c r="W25" i="41"/>
  <c r="U25" i="41"/>
  <c r="S25" i="41"/>
  <c r="K25" i="41"/>
  <c r="L25" i="41" s="1"/>
  <c r="AB24" i="41"/>
  <c r="AA24" i="41"/>
  <c r="W24" i="41"/>
  <c r="U24" i="41"/>
  <c r="S24" i="41"/>
  <c r="K24" i="41"/>
  <c r="L24" i="41" s="1"/>
  <c r="P24" i="41" s="1"/>
  <c r="AB23" i="41"/>
  <c r="AA23" i="41"/>
  <c r="W23" i="41"/>
  <c r="U23" i="41"/>
  <c r="S23" i="41"/>
  <c r="K23" i="41"/>
  <c r="L23" i="41" s="1"/>
  <c r="Z23" i="41" s="1"/>
  <c r="AB22" i="41"/>
  <c r="AA22" i="41"/>
  <c r="W22" i="41"/>
  <c r="U22" i="41"/>
  <c r="S22" i="41"/>
  <c r="K22" i="41"/>
  <c r="L22" i="41" s="1"/>
  <c r="AB21" i="41"/>
  <c r="AA21" i="41"/>
  <c r="W21" i="41"/>
  <c r="U21" i="41"/>
  <c r="S21" i="41"/>
  <c r="K21" i="41"/>
  <c r="N20" i="41"/>
  <c r="H20" i="41"/>
  <c r="G20" i="41"/>
  <c r="F20" i="41"/>
  <c r="AB19" i="41"/>
  <c r="AA19" i="41"/>
  <c r="W19" i="41"/>
  <c r="U19" i="41"/>
  <c r="S19" i="41"/>
  <c r="K19" i="41"/>
  <c r="L19" i="41" s="1"/>
  <c r="AB18" i="41"/>
  <c r="AA18" i="41"/>
  <c r="W18" i="41"/>
  <c r="U18" i="41"/>
  <c r="S18" i="41"/>
  <c r="K18" i="41"/>
  <c r="L18" i="41" s="1"/>
  <c r="AB17" i="41"/>
  <c r="AA17" i="41"/>
  <c r="W17" i="41"/>
  <c r="U17" i="41"/>
  <c r="S17" i="41"/>
  <c r="K17" i="41"/>
  <c r="L17" i="41" s="1"/>
  <c r="X17" i="41" s="1"/>
  <c r="AB16" i="41"/>
  <c r="AA16" i="41"/>
  <c r="W16" i="41"/>
  <c r="U16" i="41"/>
  <c r="S16" i="41"/>
  <c r="K16" i="41"/>
  <c r="L16" i="41" s="1"/>
  <c r="Z16" i="41" s="1"/>
  <c r="AB15" i="41"/>
  <c r="AA15" i="41"/>
  <c r="W15" i="41"/>
  <c r="U15" i="41"/>
  <c r="S15" i="41"/>
  <c r="K15" i="41"/>
  <c r="L15" i="41" s="1"/>
  <c r="AB14" i="41"/>
  <c r="AA14" i="41"/>
  <c r="W14" i="41"/>
  <c r="U14" i="41"/>
  <c r="S14" i="41"/>
  <c r="K14" i="41"/>
  <c r="L14" i="41" s="1"/>
  <c r="AB13" i="41"/>
  <c r="AA13" i="41"/>
  <c r="W13" i="41"/>
  <c r="U13" i="41"/>
  <c r="S13" i="41"/>
  <c r="K13" i="41"/>
  <c r="AB12" i="41"/>
  <c r="AA12" i="41"/>
  <c r="W12" i="41"/>
  <c r="U12" i="41"/>
  <c r="S12" i="41"/>
  <c r="K12" i="41"/>
  <c r="L12" i="41" s="1"/>
  <c r="X12" i="41" s="1"/>
  <c r="AB11" i="41"/>
  <c r="AA11" i="41"/>
  <c r="N11" i="41"/>
  <c r="N10" i="41" s="1"/>
  <c r="H11" i="41"/>
  <c r="H10" i="41" s="1"/>
  <c r="G11" i="41"/>
  <c r="G10" i="41" s="1"/>
  <c r="F11" i="41"/>
  <c r="F10" i="41" s="1"/>
  <c r="AB10" i="41"/>
  <c r="O71" i="2"/>
  <c r="O67" i="2"/>
  <c r="O63" i="2"/>
  <c r="O57" i="2"/>
  <c r="O51" i="2"/>
  <c r="O40" i="2"/>
  <c r="O34" i="2"/>
  <c r="O30" i="2"/>
  <c r="O19" i="2"/>
  <c r="O15" i="2"/>
  <c r="O14" i="2"/>
  <c r="AB259" i="33"/>
  <c r="AA259" i="33"/>
  <c r="AB255" i="33"/>
  <c r="AA255" i="33"/>
  <c r="AB254" i="33"/>
  <c r="AA254" i="33"/>
  <c r="AB248" i="33"/>
  <c r="AA248" i="33"/>
  <c r="AB247" i="33"/>
  <c r="AA247" i="33"/>
  <c r="AA243" i="33"/>
  <c r="AB237" i="33"/>
  <c r="AA237" i="33"/>
  <c r="AB232" i="33"/>
  <c r="AA232" i="33"/>
  <c r="AB226" i="33"/>
  <c r="AA226" i="33"/>
  <c r="AB222" i="33"/>
  <c r="AA222" i="33"/>
  <c r="AB220" i="33"/>
  <c r="AA220" i="33"/>
  <c r="AB214" i="33"/>
  <c r="AA214" i="33"/>
  <c r="AB208" i="33"/>
  <c r="AA208" i="33"/>
  <c r="AA200" i="33"/>
  <c r="AA196" i="33"/>
  <c r="AB192" i="33"/>
  <c r="AA192" i="33"/>
  <c r="AA188" i="33"/>
  <c r="AB184" i="33"/>
  <c r="AA184" i="33"/>
  <c r="AA180" i="33"/>
  <c r="AB176" i="33"/>
  <c r="AA176" i="33"/>
  <c r="AB172" i="33"/>
  <c r="AA172" i="33"/>
  <c r="AB168" i="33"/>
  <c r="AA168" i="33"/>
  <c r="AA164" i="33"/>
  <c r="AA160" i="33"/>
  <c r="AA156" i="33"/>
  <c r="AA152" i="33"/>
  <c r="AB148" i="33"/>
  <c r="AA148" i="33"/>
  <c r="AB147" i="33"/>
  <c r="AA147" i="33"/>
  <c r="AB146" i="33"/>
  <c r="AA146" i="33"/>
  <c r="AB142" i="33"/>
  <c r="AA142" i="33"/>
  <c r="AB138" i="33"/>
  <c r="AA138" i="33"/>
  <c r="AB134" i="33"/>
  <c r="AA134" i="33"/>
  <c r="AB130" i="33"/>
  <c r="AA130" i="33"/>
  <c r="AA126" i="33"/>
  <c r="AA122" i="33"/>
  <c r="AA118" i="33"/>
  <c r="AA114" i="33"/>
  <c r="AA110" i="33"/>
  <c r="AB103" i="33"/>
  <c r="AA103" i="33"/>
  <c r="AB96" i="33"/>
  <c r="AA96" i="33"/>
  <c r="AB93" i="33"/>
  <c r="AA93" i="33"/>
  <c r="AB92" i="33"/>
  <c r="AA92" i="33"/>
  <c r="AB91" i="33"/>
  <c r="AA91" i="33"/>
  <c r="AB88" i="33"/>
  <c r="AA88" i="33"/>
  <c r="AB87" i="33"/>
  <c r="AA87" i="33"/>
  <c r="AB79" i="33"/>
  <c r="AA79" i="33"/>
  <c r="AA78" i="33"/>
  <c r="AA77" i="33"/>
  <c r="AB76" i="33"/>
  <c r="AA76" i="33"/>
  <c r="AB75" i="33"/>
  <c r="AA75" i="33"/>
  <c r="AB74" i="33"/>
  <c r="AA74" i="33"/>
  <c r="AB72" i="33"/>
  <c r="AA72" i="33"/>
  <c r="AB71" i="33"/>
  <c r="AA71" i="33"/>
  <c r="AB70" i="33"/>
  <c r="AA70" i="33"/>
  <c r="AB69" i="33"/>
  <c r="AA69" i="33"/>
  <c r="AB68" i="33"/>
  <c r="AA68" i="33"/>
  <c r="AB67" i="33"/>
  <c r="AA67" i="33"/>
  <c r="AB65" i="33"/>
  <c r="AA65" i="33"/>
  <c r="AB64" i="33"/>
  <c r="AA64" i="33"/>
  <c r="AB63" i="33"/>
  <c r="AA63" i="33"/>
  <c r="AB61" i="33"/>
  <c r="AA61" i="33"/>
  <c r="AA60" i="33"/>
  <c r="AB59" i="33"/>
  <c r="AA59" i="33"/>
  <c r="AB58" i="33"/>
  <c r="AA58" i="33"/>
  <c r="AB57" i="33"/>
  <c r="AA57" i="33"/>
  <c r="AB52" i="33"/>
  <c r="AA52" i="33"/>
  <c r="AB51" i="33"/>
  <c r="AA51" i="33"/>
  <c r="AB50" i="33"/>
  <c r="AA50" i="33"/>
  <c r="AB49" i="33"/>
  <c r="AA49" i="33"/>
  <c r="AB48" i="33"/>
  <c r="AA48" i="33"/>
  <c r="AB47" i="33"/>
  <c r="AA47" i="33"/>
  <c r="AB45" i="33"/>
  <c r="AA45" i="33"/>
  <c r="AB44" i="33"/>
  <c r="AA44" i="33"/>
  <c r="AB40" i="33"/>
  <c r="AA40" i="33"/>
  <c r="AA12" i="33"/>
  <c r="AB12" i="33"/>
  <c r="AA13" i="33"/>
  <c r="AB13" i="33"/>
  <c r="AA14" i="33"/>
  <c r="AB14" i="33"/>
  <c r="AA15" i="33"/>
  <c r="AB15" i="33"/>
  <c r="AA16" i="33"/>
  <c r="AB16" i="33"/>
  <c r="AA17" i="33"/>
  <c r="AB17" i="33"/>
  <c r="AA18" i="33"/>
  <c r="AB18" i="33"/>
  <c r="AA19" i="33"/>
  <c r="AB19" i="33"/>
  <c r="AA21" i="33"/>
  <c r="AB21" i="33"/>
  <c r="AA22" i="33"/>
  <c r="AB22" i="33"/>
  <c r="AA23" i="33"/>
  <c r="AB23" i="33"/>
  <c r="AA24" i="33"/>
  <c r="AB24" i="33"/>
  <c r="AA25" i="33"/>
  <c r="AB25" i="33"/>
  <c r="AA26" i="33"/>
  <c r="AB26" i="33"/>
  <c r="AA27" i="33"/>
  <c r="AB27" i="33"/>
  <c r="AA30" i="33"/>
  <c r="AB30" i="33"/>
  <c r="AA31" i="33"/>
  <c r="AB31" i="33"/>
  <c r="AA32" i="33"/>
  <c r="AB32" i="33"/>
  <c r="AA33" i="33"/>
  <c r="AB33" i="33"/>
  <c r="AB258" i="22"/>
  <c r="AA258" i="22"/>
  <c r="AB254" i="22"/>
  <c r="AA254" i="22"/>
  <c r="AB253" i="22"/>
  <c r="AA253" i="22"/>
  <c r="AB247" i="22"/>
  <c r="AA247" i="22"/>
  <c r="AB246" i="22"/>
  <c r="AA246" i="22"/>
  <c r="AA242" i="22"/>
  <c r="AB236" i="22"/>
  <c r="AA236" i="22"/>
  <c r="AB231" i="22"/>
  <c r="AA231" i="22"/>
  <c r="AB225" i="22"/>
  <c r="AA225" i="22"/>
  <c r="AB221" i="22"/>
  <c r="AA221" i="22"/>
  <c r="AB219" i="22"/>
  <c r="AA219" i="22"/>
  <c r="AB213" i="22"/>
  <c r="AA213" i="22"/>
  <c r="AA207" i="22"/>
  <c r="AA199" i="22"/>
  <c r="AA195" i="22"/>
  <c r="AB191" i="22"/>
  <c r="AA191" i="22"/>
  <c r="AA187" i="22"/>
  <c r="AB183" i="22"/>
  <c r="AA183" i="22"/>
  <c r="AA179" i="22"/>
  <c r="AB175" i="22"/>
  <c r="AA175" i="22"/>
  <c r="AB171" i="22"/>
  <c r="AA171" i="22"/>
  <c r="AB167" i="22"/>
  <c r="AA167" i="22"/>
  <c r="AA163" i="22"/>
  <c r="AA159" i="22"/>
  <c r="AA155" i="22"/>
  <c r="AA151" i="22"/>
  <c r="AB147" i="22"/>
  <c r="AA147" i="22"/>
  <c r="AB146" i="22"/>
  <c r="AA146" i="22"/>
  <c r="AB145" i="22"/>
  <c r="AA145" i="22"/>
  <c r="AB141" i="22"/>
  <c r="AA141" i="22"/>
  <c r="AB137" i="22"/>
  <c r="AA137" i="22"/>
  <c r="AB133" i="22"/>
  <c r="AA133" i="22"/>
  <c r="AB129" i="22"/>
  <c r="AA129" i="22"/>
  <c r="AA125" i="22"/>
  <c r="AA121" i="22"/>
  <c r="AA117" i="22"/>
  <c r="AA113" i="22"/>
  <c r="AA109" i="22"/>
  <c r="AB102" i="22"/>
  <c r="AA102" i="22"/>
  <c r="AB95" i="22"/>
  <c r="AA95" i="22"/>
  <c r="AB92" i="22"/>
  <c r="AA92" i="22"/>
  <c r="AB91" i="22"/>
  <c r="AA91" i="22"/>
  <c r="AB90" i="22"/>
  <c r="AA90" i="22"/>
  <c r="AB87" i="22"/>
  <c r="AA87" i="22"/>
  <c r="AB86" i="22"/>
  <c r="AA86" i="22"/>
  <c r="AB78" i="22"/>
  <c r="AA78" i="22"/>
  <c r="AA77" i="22"/>
  <c r="AA76" i="22"/>
  <c r="AB75" i="22"/>
  <c r="AA75" i="22"/>
  <c r="AB74" i="22"/>
  <c r="AA74" i="22"/>
  <c r="AA73" i="22"/>
  <c r="AB71" i="22"/>
  <c r="AA71" i="22"/>
  <c r="AB70" i="22"/>
  <c r="AA70" i="22"/>
  <c r="AB69" i="22"/>
  <c r="AA69" i="22"/>
  <c r="AB68" i="22"/>
  <c r="AA68" i="22"/>
  <c r="AB67" i="22"/>
  <c r="AA67" i="22"/>
  <c r="AB66" i="22"/>
  <c r="AA66" i="22"/>
  <c r="AB64" i="22"/>
  <c r="AA64" i="22"/>
  <c r="AB63" i="22"/>
  <c r="AA63" i="22"/>
  <c r="AB62" i="22"/>
  <c r="AA62" i="22"/>
  <c r="AB60" i="22"/>
  <c r="AA60" i="22"/>
  <c r="AA59" i="22"/>
  <c r="AB58" i="22"/>
  <c r="AA58" i="22"/>
  <c r="AA57" i="22"/>
  <c r="AB56" i="22"/>
  <c r="AA56" i="22"/>
  <c r="AB53" i="22"/>
  <c r="AA53" i="22"/>
  <c r="AB52" i="22"/>
  <c r="AA52" i="22"/>
  <c r="AB51" i="22"/>
  <c r="AA51" i="22"/>
  <c r="AB50" i="22"/>
  <c r="AA50" i="22"/>
  <c r="AB49" i="22"/>
  <c r="AA49" i="22"/>
  <c r="AB48" i="22"/>
  <c r="AA48" i="22"/>
  <c r="AB46" i="22"/>
  <c r="AA46" i="22"/>
  <c r="AB45" i="22"/>
  <c r="AA45" i="22"/>
  <c r="AB41" i="22"/>
  <c r="AA41" i="22"/>
  <c r="AB34" i="22"/>
  <c r="AA34" i="22"/>
  <c r="AB33" i="22"/>
  <c r="AA33" i="22"/>
  <c r="AB32" i="22"/>
  <c r="AA32" i="22"/>
  <c r="AB31" i="22"/>
  <c r="AA31" i="22"/>
  <c r="AB28" i="22"/>
  <c r="AA28" i="22"/>
  <c r="AB27" i="22"/>
  <c r="AA27" i="22"/>
  <c r="AB26" i="22"/>
  <c r="AA26" i="22"/>
  <c r="AB25" i="22"/>
  <c r="AA25" i="22"/>
  <c r="AB24" i="22"/>
  <c r="AA24" i="22"/>
  <c r="AB23" i="22"/>
  <c r="AA23" i="22"/>
  <c r="AB22" i="22"/>
  <c r="AA22" i="22"/>
  <c r="AB20" i="22"/>
  <c r="AA20" i="22"/>
  <c r="AB19" i="22"/>
  <c r="AA19" i="22"/>
  <c r="AB18" i="22"/>
  <c r="AA18" i="22"/>
  <c r="AB17" i="22"/>
  <c r="AA17" i="22"/>
  <c r="AB16" i="22"/>
  <c r="AA16" i="22"/>
  <c r="AB15" i="22"/>
  <c r="AA15" i="22"/>
  <c r="AB14" i="22"/>
  <c r="AA14" i="22"/>
  <c r="AB13" i="22"/>
  <c r="AA13" i="22"/>
  <c r="AB257" i="6"/>
  <c r="AA257" i="6"/>
  <c r="AB253" i="6"/>
  <c r="AA253" i="6"/>
  <c r="AB252" i="6"/>
  <c r="AA252" i="6"/>
  <c r="AA246" i="6"/>
  <c r="AB245" i="6"/>
  <c r="AA245" i="6"/>
  <c r="AB235" i="6"/>
  <c r="AA235" i="6"/>
  <c r="AB224" i="6"/>
  <c r="AA224" i="6"/>
  <c r="AA220" i="6"/>
  <c r="AA218" i="6"/>
  <c r="AB212" i="6"/>
  <c r="AA212" i="6"/>
  <c r="AA206" i="6"/>
  <c r="AA198" i="6"/>
  <c r="AA194" i="6"/>
  <c r="AB190" i="6"/>
  <c r="AA190" i="6"/>
  <c r="AA186" i="6"/>
  <c r="AB182" i="6"/>
  <c r="AA182" i="6"/>
  <c r="AA178" i="6"/>
  <c r="AB174" i="6"/>
  <c r="AA174" i="6"/>
  <c r="AB170" i="6"/>
  <c r="AA170" i="6"/>
  <c r="AB166" i="6"/>
  <c r="AA166" i="6"/>
  <c r="AA162" i="6"/>
  <c r="AA158" i="6"/>
  <c r="AA154" i="6"/>
  <c r="AA150" i="6"/>
  <c r="AB146" i="6"/>
  <c r="AA146" i="6"/>
  <c r="AB145" i="6"/>
  <c r="AA145" i="6"/>
  <c r="AB141" i="6"/>
  <c r="AA141" i="6"/>
  <c r="AB137" i="6"/>
  <c r="AA137" i="6"/>
  <c r="AB133" i="6"/>
  <c r="AA133" i="6"/>
  <c r="AB129" i="6"/>
  <c r="AA129" i="6"/>
  <c r="AA125" i="6"/>
  <c r="AA121" i="6"/>
  <c r="AA117" i="6"/>
  <c r="AA113" i="6"/>
  <c r="AA109" i="6"/>
  <c r="AB95" i="6"/>
  <c r="AA95" i="6"/>
  <c r="AA92" i="6"/>
  <c r="AA87" i="6"/>
  <c r="AB86" i="6"/>
  <c r="AA86" i="6"/>
  <c r="AB78" i="6"/>
  <c r="AA78" i="6"/>
  <c r="AB75" i="6"/>
  <c r="AA75" i="6"/>
  <c r="AA71" i="6"/>
  <c r="AB70" i="6"/>
  <c r="AA70" i="6"/>
  <c r="AB69" i="6"/>
  <c r="AA69" i="6"/>
  <c r="AB68" i="6"/>
  <c r="AA68" i="6"/>
  <c r="AB67" i="6"/>
  <c r="AA67" i="6"/>
  <c r="AB66" i="6"/>
  <c r="AA66" i="6"/>
  <c r="AA64" i="6"/>
  <c r="AB63" i="6"/>
  <c r="AA63" i="6"/>
  <c r="AB62" i="6"/>
  <c r="AA62" i="6"/>
  <c r="AB60" i="6"/>
  <c r="AA60" i="6"/>
  <c r="AA59" i="6"/>
  <c r="AB58" i="6"/>
  <c r="AA58" i="6"/>
  <c r="AA57" i="6"/>
  <c r="AB56" i="6"/>
  <c r="AA56" i="6"/>
  <c r="AB53" i="6"/>
  <c r="AA53" i="6"/>
  <c r="AA52" i="6"/>
  <c r="AB51" i="6"/>
  <c r="AA51" i="6"/>
  <c r="AB49" i="6"/>
  <c r="AA49" i="6"/>
  <c r="AB48" i="6"/>
  <c r="AA48" i="6"/>
  <c r="AB45" i="6"/>
  <c r="AA45" i="6"/>
  <c r="AA241" i="5"/>
  <c r="AA249" i="5"/>
  <c r="AA248" i="5"/>
  <c r="AA247" i="5"/>
  <c r="AA246" i="5"/>
  <c r="AA245" i="5"/>
  <c r="AA244" i="5"/>
  <c r="AA243" i="5"/>
  <c r="AA242" i="5"/>
  <c r="AB237" i="5"/>
  <c r="AA237" i="5"/>
  <c r="AB236" i="5"/>
  <c r="AA236" i="5"/>
  <c r="AB235" i="5"/>
  <c r="AA235" i="5"/>
  <c r="AB234" i="5"/>
  <c r="AA234" i="5"/>
  <c r="AB229" i="5"/>
  <c r="AA229" i="5"/>
  <c r="AB228" i="5"/>
  <c r="AA228" i="5"/>
  <c r="AA227" i="5"/>
  <c r="AA226" i="5"/>
  <c r="AA225" i="5"/>
  <c r="AA224" i="5"/>
  <c r="AA218" i="5"/>
  <c r="AA217" i="5"/>
  <c r="AA216" i="5"/>
  <c r="AA215" i="5"/>
  <c r="AA214" i="5"/>
  <c r="AA213" i="5"/>
  <c r="AA212" i="5"/>
  <c r="AA211" i="5"/>
  <c r="AA210" i="5"/>
  <c r="AA209" i="5"/>
  <c r="AA208" i="5"/>
  <c r="AA207" i="5"/>
  <c r="AA206" i="5"/>
  <c r="AA205" i="5"/>
  <c r="AA204" i="5"/>
  <c r="AA203" i="5"/>
  <c r="AA202" i="5"/>
  <c r="AA201" i="5"/>
  <c r="AA200" i="5"/>
  <c r="AA199" i="5"/>
  <c r="AA197" i="5"/>
  <c r="AA196" i="5"/>
  <c r="AA195" i="5"/>
  <c r="AA194" i="5"/>
  <c r="AA193" i="5"/>
  <c r="AA192" i="5"/>
  <c r="AA191" i="5"/>
  <c r="AA190" i="5"/>
  <c r="AB189" i="5"/>
  <c r="AA189" i="5"/>
  <c r="AB188" i="5"/>
  <c r="AA188" i="5"/>
  <c r="AB187" i="5"/>
  <c r="AA187" i="5"/>
  <c r="AB186" i="5"/>
  <c r="AA186" i="5"/>
  <c r="AA185" i="5"/>
  <c r="AA184" i="5"/>
  <c r="AA183" i="5"/>
  <c r="AA182" i="5"/>
  <c r="AB181" i="5"/>
  <c r="AA181" i="5"/>
  <c r="AB180" i="5"/>
  <c r="AA180" i="5"/>
  <c r="AB179" i="5"/>
  <c r="AA179" i="5"/>
  <c r="AB178" i="5"/>
  <c r="AA178" i="5"/>
  <c r="AA177" i="5"/>
  <c r="AA176" i="5"/>
  <c r="AA175" i="5"/>
  <c r="AA174" i="5"/>
  <c r="AB173" i="5"/>
  <c r="AA173" i="5"/>
  <c r="AB172" i="5"/>
  <c r="AA172" i="5"/>
  <c r="AB171" i="5"/>
  <c r="AA171" i="5"/>
  <c r="AB170" i="5"/>
  <c r="AA170" i="5"/>
  <c r="AB169" i="5"/>
  <c r="AA169" i="5"/>
  <c r="AB168" i="5"/>
  <c r="AA168" i="5"/>
  <c r="AB167" i="5"/>
  <c r="AA167" i="5"/>
  <c r="AB166" i="5"/>
  <c r="AA166" i="5"/>
  <c r="AB165" i="5"/>
  <c r="AA165" i="5"/>
  <c r="AB164" i="5"/>
  <c r="AA164" i="5"/>
  <c r="AB163" i="5"/>
  <c r="AA163" i="5"/>
  <c r="AB162" i="5"/>
  <c r="AA162" i="5"/>
  <c r="AA161" i="5"/>
  <c r="AA160" i="5"/>
  <c r="AA159" i="5"/>
  <c r="AA158" i="5"/>
  <c r="AA157" i="5"/>
  <c r="AA156" i="5"/>
  <c r="AA155" i="5"/>
  <c r="AA154" i="5"/>
  <c r="AA153" i="5"/>
  <c r="AA152" i="5"/>
  <c r="AA151" i="5"/>
  <c r="AA150" i="5"/>
  <c r="AA149" i="5"/>
  <c r="AA148" i="5"/>
  <c r="AA147" i="5"/>
  <c r="AA146" i="5"/>
  <c r="AA145" i="5"/>
  <c r="AA144" i="5"/>
  <c r="AA143" i="5"/>
  <c r="AA142" i="5"/>
  <c r="AA141" i="5"/>
  <c r="AB140" i="5"/>
  <c r="AA140" i="5"/>
  <c r="AB139" i="5"/>
  <c r="AA139" i="5"/>
  <c r="AB138" i="5"/>
  <c r="AA138" i="5"/>
  <c r="AB137" i="5"/>
  <c r="AA137" i="5"/>
  <c r="AB136" i="5"/>
  <c r="AA136" i="5"/>
  <c r="AB135" i="5"/>
  <c r="AA135" i="5"/>
  <c r="AB134" i="5"/>
  <c r="AA134" i="5"/>
  <c r="AB133" i="5"/>
  <c r="AA133" i="5"/>
  <c r="AB132" i="5"/>
  <c r="AA132" i="5"/>
  <c r="AB131" i="5"/>
  <c r="AA131" i="5"/>
  <c r="AB130" i="5"/>
  <c r="AA130" i="5"/>
  <c r="AB129" i="5"/>
  <c r="AA129" i="5"/>
  <c r="AB128" i="5"/>
  <c r="AA128" i="5"/>
  <c r="AB127" i="5"/>
  <c r="AA127" i="5"/>
  <c r="AB126" i="5"/>
  <c r="AA126" i="5"/>
  <c r="AB125" i="5"/>
  <c r="AA125" i="5"/>
  <c r="AA124" i="5"/>
  <c r="AA123" i="5"/>
  <c r="AA122" i="5"/>
  <c r="AA121" i="5"/>
  <c r="AA120" i="5"/>
  <c r="AA119" i="5"/>
  <c r="AA118" i="5"/>
  <c r="AA117" i="5"/>
  <c r="AA116" i="5"/>
  <c r="AA115" i="5"/>
  <c r="AA114" i="5"/>
  <c r="AA113" i="5"/>
  <c r="AA112" i="5"/>
  <c r="AA111" i="5"/>
  <c r="AA110" i="5"/>
  <c r="AA109" i="5"/>
  <c r="AA108" i="5"/>
  <c r="AA107" i="5"/>
  <c r="AA106" i="5"/>
  <c r="AA105" i="5"/>
  <c r="AB104" i="5"/>
  <c r="AA104" i="5"/>
  <c r="AB103" i="5"/>
  <c r="AA103" i="5"/>
  <c r="AB102" i="5"/>
  <c r="AA102" i="5"/>
  <c r="AB94" i="5"/>
  <c r="AA94" i="5"/>
  <c r="AB93" i="5"/>
  <c r="AA93" i="5"/>
  <c r="AB92" i="5"/>
  <c r="AA92" i="5"/>
  <c r="AA91" i="5"/>
  <c r="AA88" i="5"/>
  <c r="AA87" i="5"/>
  <c r="AA86" i="5"/>
  <c r="AB85" i="5"/>
  <c r="AA85" i="5"/>
  <c r="AB84" i="5"/>
  <c r="AA84" i="5"/>
  <c r="AB83" i="5"/>
  <c r="AA83" i="5"/>
  <c r="AB82" i="5"/>
  <c r="AA82" i="5"/>
  <c r="AB78" i="5"/>
  <c r="AA78" i="5"/>
  <c r="AA70" i="5"/>
  <c r="AA69" i="5"/>
  <c r="AA68" i="5"/>
  <c r="AB67" i="5"/>
  <c r="AA67" i="5"/>
  <c r="AA66" i="5"/>
  <c r="AA65" i="5"/>
  <c r="AB64" i="5"/>
  <c r="AA64" i="5"/>
  <c r="AA63" i="5"/>
  <c r="AB62" i="5"/>
  <c r="AA62" i="5"/>
  <c r="AB61" i="5"/>
  <c r="AA61" i="5"/>
  <c r="AB60" i="5"/>
  <c r="AA60" i="5"/>
  <c r="AB59" i="5"/>
  <c r="AA59" i="5"/>
  <c r="AA58" i="5"/>
  <c r="F13" i="39"/>
  <c r="F12" i="39" s="1"/>
  <c r="G13" i="39"/>
  <c r="G12" i="39" s="1"/>
  <c r="J13" i="39"/>
  <c r="H14" i="39"/>
  <c r="K14" i="39"/>
  <c r="H15" i="39"/>
  <c r="F16" i="39"/>
  <c r="G16" i="39"/>
  <c r="J16" i="39"/>
  <c r="H17" i="39"/>
  <c r="K17" i="39" s="1"/>
  <c r="F21" i="39"/>
  <c r="G21" i="39"/>
  <c r="G20" i="39" s="1"/>
  <c r="G19" i="39" s="1"/>
  <c r="J21" i="39"/>
  <c r="H22" i="39"/>
  <c r="K22" i="39"/>
  <c r="F23" i="39"/>
  <c r="H23" i="39" s="1"/>
  <c r="G23" i="39"/>
  <c r="J23" i="39"/>
  <c r="H24" i="39"/>
  <c r="K24" i="39"/>
  <c r="F27" i="39"/>
  <c r="G27" i="39"/>
  <c r="H27" i="39"/>
  <c r="J27" i="39"/>
  <c r="K27" i="39" s="1"/>
  <c r="H28" i="39"/>
  <c r="F29" i="39"/>
  <c r="G29" i="39"/>
  <c r="J29" i="39"/>
  <c r="H30" i="39"/>
  <c r="F31" i="39"/>
  <c r="G31" i="39"/>
  <c r="J31" i="39"/>
  <c r="H32" i="39"/>
  <c r="K32" i="39"/>
  <c r="H33" i="39"/>
  <c r="H34" i="39"/>
  <c r="H35" i="39"/>
  <c r="K35" i="39"/>
  <c r="F37" i="39"/>
  <c r="F36" i="39" s="1"/>
  <c r="G37" i="39"/>
  <c r="G36" i="39" s="1"/>
  <c r="F38" i="39"/>
  <c r="G38" i="39"/>
  <c r="H38" i="39"/>
  <c r="J38" i="39"/>
  <c r="K38" i="39" s="1"/>
  <c r="H39" i="39"/>
  <c r="H40" i="39"/>
  <c r="K40" i="39"/>
  <c r="F42" i="39"/>
  <c r="F41" i="39" s="1"/>
  <c r="G42" i="39"/>
  <c r="G41" i="39" s="1"/>
  <c r="J42" i="39"/>
  <c r="H43" i="39"/>
  <c r="K43" i="39"/>
  <c r="J48" i="39"/>
  <c r="F49" i="39"/>
  <c r="F48" i="39" s="1"/>
  <c r="F47" i="39" s="1"/>
  <c r="G49" i="39"/>
  <c r="H49" i="39" s="1"/>
  <c r="J49" i="39"/>
  <c r="H50" i="39"/>
  <c r="F53" i="39"/>
  <c r="F52" i="39" s="1"/>
  <c r="G53" i="39"/>
  <c r="G52" i="39" s="1"/>
  <c r="G51" i="39" s="1"/>
  <c r="J53" i="39"/>
  <c r="H54" i="39"/>
  <c r="K54" i="39"/>
  <c r="F57" i="39"/>
  <c r="F56" i="39" s="1"/>
  <c r="G57" i="39"/>
  <c r="G56" i="39" s="1"/>
  <c r="G55" i="39" s="1"/>
  <c r="J57" i="39"/>
  <c r="H58" i="39"/>
  <c r="K58" i="39"/>
  <c r="F63" i="39"/>
  <c r="F62" i="39" s="1"/>
  <c r="G63" i="39"/>
  <c r="G62" i="39" s="1"/>
  <c r="G61" i="39" s="1"/>
  <c r="G60" i="39" s="1"/>
  <c r="G59" i="39" s="1"/>
  <c r="J63" i="39"/>
  <c r="H64" i="39"/>
  <c r="F69" i="39"/>
  <c r="G69" i="39"/>
  <c r="J69" i="39"/>
  <c r="H70" i="39"/>
  <c r="F71" i="39"/>
  <c r="F68" i="39" s="1"/>
  <c r="G71" i="39"/>
  <c r="J71" i="39"/>
  <c r="J68" i="39" s="1"/>
  <c r="H72" i="39"/>
  <c r="K72" i="39"/>
  <c r="F75" i="39"/>
  <c r="F74" i="39" s="1"/>
  <c r="G75" i="39"/>
  <c r="G74" i="39" s="1"/>
  <c r="G73" i="39" s="1"/>
  <c r="J75" i="39"/>
  <c r="H76" i="39"/>
  <c r="K76" i="39" s="1"/>
  <c r="G80" i="39"/>
  <c r="G79" i="39" s="1"/>
  <c r="G78" i="39" s="1"/>
  <c r="G77" i="39" s="1"/>
  <c r="F81" i="39"/>
  <c r="F80" i="39" s="1"/>
  <c r="G81" i="39"/>
  <c r="J81" i="39"/>
  <c r="J80" i="39" s="1"/>
  <c r="H82" i="39"/>
  <c r="F87" i="39"/>
  <c r="F86" i="39" s="1"/>
  <c r="F85" i="39" s="1"/>
  <c r="J87" i="39"/>
  <c r="J86" i="39" s="1"/>
  <c r="H88" i="39"/>
  <c r="F91" i="39"/>
  <c r="F90" i="39" s="1"/>
  <c r="G91" i="39"/>
  <c r="G90" i="39" s="1"/>
  <c r="G89" i="39" s="1"/>
  <c r="H91" i="39"/>
  <c r="J91" i="39"/>
  <c r="H92" i="39"/>
  <c r="K92" i="39"/>
  <c r="G94" i="39"/>
  <c r="G93" i="39" s="1"/>
  <c r="F95" i="39"/>
  <c r="F94" i="39" s="1"/>
  <c r="F93" i="39" s="1"/>
  <c r="G95" i="39"/>
  <c r="J95" i="39"/>
  <c r="H96" i="39"/>
  <c r="H95" i="39" s="1"/>
  <c r="O71" i="38"/>
  <c r="N71" i="38"/>
  <c r="L71" i="38"/>
  <c r="H71" i="38"/>
  <c r="M71" i="38" s="1"/>
  <c r="O70" i="38"/>
  <c r="L70" i="38"/>
  <c r="K70" i="38"/>
  <c r="N70" i="38" s="1"/>
  <c r="J70" i="38"/>
  <c r="M70" i="38" s="1"/>
  <c r="H70" i="38"/>
  <c r="H69" i="38" s="1"/>
  <c r="G70" i="38"/>
  <c r="G69" i="38" s="1"/>
  <c r="G68" i="38" s="1"/>
  <c r="F70" i="38"/>
  <c r="J69" i="38"/>
  <c r="J68" i="38" s="1"/>
  <c r="F69" i="38"/>
  <c r="F68" i="38" s="1"/>
  <c r="H68" i="38" s="1"/>
  <c r="O67" i="38"/>
  <c r="N67" i="38"/>
  <c r="L67" i="38"/>
  <c r="H67" i="38"/>
  <c r="M67" i="38" s="1"/>
  <c r="L66" i="38"/>
  <c r="K66" i="38"/>
  <c r="K65" i="38" s="1"/>
  <c r="J66" i="38"/>
  <c r="H66" i="38"/>
  <c r="G66" i="38"/>
  <c r="G65" i="38" s="1"/>
  <c r="G64" i="38" s="1"/>
  <c r="F66" i="38"/>
  <c r="J65" i="38"/>
  <c r="F65" i="38"/>
  <c r="F64" i="38" s="1"/>
  <c r="O63" i="38"/>
  <c r="N63" i="38"/>
  <c r="L63" i="38"/>
  <c r="H63" i="38"/>
  <c r="M63" i="38" s="1"/>
  <c r="O62" i="38"/>
  <c r="L62" i="38"/>
  <c r="K62" i="38"/>
  <c r="N62" i="38" s="1"/>
  <c r="J62" i="38"/>
  <c r="M62" i="38" s="1"/>
  <c r="H62" i="38"/>
  <c r="G62" i="38"/>
  <c r="G61" i="38" s="1"/>
  <c r="G60" i="38" s="1"/>
  <c r="F62" i="38"/>
  <c r="J61" i="38"/>
  <c r="J60" i="38" s="1"/>
  <c r="F61" i="38"/>
  <c r="H61" i="38" s="1"/>
  <c r="O57" i="38"/>
  <c r="N57" i="38"/>
  <c r="L57" i="38"/>
  <c r="H57" i="38"/>
  <c r="M57" i="38" s="1"/>
  <c r="O56" i="38"/>
  <c r="L56" i="38"/>
  <c r="K56" i="38"/>
  <c r="N56" i="38" s="1"/>
  <c r="J56" i="38"/>
  <c r="M56" i="38" s="1"/>
  <c r="H56" i="38"/>
  <c r="G56" i="38"/>
  <c r="G55" i="38" s="1"/>
  <c r="G54" i="38" s="1"/>
  <c r="G53" i="38" s="1"/>
  <c r="G52" i="38" s="1"/>
  <c r="F56" i="38"/>
  <c r="J55" i="38"/>
  <c r="J54" i="38" s="1"/>
  <c r="F55" i="38"/>
  <c r="O51" i="38"/>
  <c r="N51" i="38"/>
  <c r="L51" i="38"/>
  <c r="H51" i="38"/>
  <c r="M51" i="38" s="1"/>
  <c r="O50" i="38"/>
  <c r="L50" i="38"/>
  <c r="K50" i="38"/>
  <c r="N50" i="38" s="1"/>
  <c r="J50" i="38"/>
  <c r="M50" i="38" s="1"/>
  <c r="H50" i="38"/>
  <c r="G50" i="38"/>
  <c r="G49" i="38" s="1"/>
  <c r="G48" i="38" s="1"/>
  <c r="F50" i="38"/>
  <c r="J49" i="38"/>
  <c r="J48" i="38" s="1"/>
  <c r="F49" i="38"/>
  <c r="H49" i="38" s="1"/>
  <c r="O47" i="38"/>
  <c r="N47" i="38"/>
  <c r="L47" i="38"/>
  <c r="H47" i="38"/>
  <c r="M47" i="38" s="1"/>
  <c r="L46" i="38"/>
  <c r="K46" i="38"/>
  <c r="O46" i="38" s="1"/>
  <c r="J46" i="38"/>
  <c r="H46" i="38"/>
  <c r="G46" i="38"/>
  <c r="F46" i="38"/>
  <c r="O45" i="38"/>
  <c r="N45" i="38"/>
  <c r="L45" i="38"/>
  <c r="H45" i="38"/>
  <c r="M45" i="38" s="1"/>
  <c r="L44" i="38"/>
  <c r="K44" i="38"/>
  <c r="K43" i="38" s="1"/>
  <c r="J44" i="38"/>
  <c r="H44" i="38"/>
  <c r="G44" i="38"/>
  <c r="G43" i="38" s="1"/>
  <c r="G42" i="38" s="1"/>
  <c r="G41" i="38" s="1"/>
  <c r="F44" i="38"/>
  <c r="J43" i="38"/>
  <c r="F43" i="38"/>
  <c r="O40" i="38"/>
  <c r="N40" i="38"/>
  <c r="M40" i="38"/>
  <c r="L40" i="38"/>
  <c r="H40" i="38"/>
  <c r="K39" i="38"/>
  <c r="O39" i="38" s="1"/>
  <c r="J39" i="38"/>
  <c r="J38" i="38" s="1"/>
  <c r="G39" i="38"/>
  <c r="F39" i="38"/>
  <c r="H39" i="38" s="1"/>
  <c r="K38" i="38"/>
  <c r="K37" i="38" s="1"/>
  <c r="G38" i="38"/>
  <c r="G37" i="38" s="1"/>
  <c r="G36" i="38" s="1"/>
  <c r="G35" i="38" s="1"/>
  <c r="O34" i="38"/>
  <c r="N34" i="38"/>
  <c r="M34" i="38"/>
  <c r="L34" i="38"/>
  <c r="H34" i="38"/>
  <c r="K33" i="38"/>
  <c r="O33" i="38" s="1"/>
  <c r="J33" i="38"/>
  <c r="J32" i="38" s="1"/>
  <c r="G33" i="38"/>
  <c r="F33" i="38"/>
  <c r="H33" i="38" s="1"/>
  <c r="K32" i="38"/>
  <c r="K31" i="38" s="1"/>
  <c r="G32" i="38"/>
  <c r="G31" i="38" s="1"/>
  <c r="O30" i="38"/>
  <c r="N30" i="38"/>
  <c r="L30" i="38"/>
  <c r="H30" i="38"/>
  <c r="M30" i="38" s="1"/>
  <c r="K29" i="38"/>
  <c r="J29" i="38"/>
  <c r="G29" i="38"/>
  <c r="F29" i="38"/>
  <c r="F28" i="38" s="1"/>
  <c r="K28" i="38"/>
  <c r="N28" i="38" s="1"/>
  <c r="G28" i="38"/>
  <c r="G27" i="38" s="1"/>
  <c r="N26" i="38"/>
  <c r="L26" i="38"/>
  <c r="H26" i="38"/>
  <c r="M26" i="38" s="1"/>
  <c r="L25" i="38"/>
  <c r="K25" i="38"/>
  <c r="N25" i="38" s="1"/>
  <c r="J25" i="38"/>
  <c r="M25" i="38" s="1"/>
  <c r="H25" i="38"/>
  <c r="G25" i="38"/>
  <c r="G24" i="38" s="1"/>
  <c r="G23" i="38" s="1"/>
  <c r="G22" i="38" s="1"/>
  <c r="G21" i="38" s="1"/>
  <c r="F25" i="38"/>
  <c r="F24" i="38" s="1"/>
  <c r="O19" i="38"/>
  <c r="N19" i="38"/>
  <c r="L19" i="38"/>
  <c r="H19" i="38"/>
  <c r="M19" i="38" s="1"/>
  <c r="O18" i="38"/>
  <c r="L18" i="38"/>
  <c r="K18" i="38"/>
  <c r="N18" i="38" s="1"/>
  <c r="J18" i="38"/>
  <c r="M18" i="38" s="1"/>
  <c r="H18" i="38"/>
  <c r="G18" i="38"/>
  <c r="G17" i="38" s="1"/>
  <c r="G16" i="38" s="1"/>
  <c r="F18" i="38"/>
  <c r="J17" i="38"/>
  <c r="J16" i="38" s="1"/>
  <c r="F17" i="38"/>
  <c r="H17" i="38" s="1"/>
  <c r="O15" i="38"/>
  <c r="N15" i="38"/>
  <c r="L15" i="38"/>
  <c r="H15" i="38"/>
  <c r="M15" i="38" s="1"/>
  <c r="O14" i="38"/>
  <c r="N14" i="38"/>
  <c r="L14" i="38"/>
  <c r="H14" i="38"/>
  <c r="M14" i="38" s="1"/>
  <c r="K13" i="38"/>
  <c r="O13" i="38" s="1"/>
  <c r="J13" i="38"/>
  <c r="J12" i="38" s="1"/>
  <c r="G13" i="38"/>
  <c r="F13" i="38"/>
  <c r="H13" i="38" s="1"/>
  <c r="K12" i="38"/>
  <c r="K11" i="38" s="1"/>
  <c r="G12" i="38"/>
  <c r="G11" i="38"/>
  <c r="G10" i="38"/>
  <c r="G9" i="38" s="1"/>
  <c r="AB259" i="36"/>
  <c r="AA259" i="36"/>
  <c r="Z259" i="36"/>
  <c r="W259" i="36"/>
  <c r="W258" i="36" s="1"/>
  <c r="W257" i="36" s="1"/>
  <c r="W256" i="36" s="1"/>
  <c r="U259" i="36"/>
  <c r="S259" i="36"/>
  <c r="R259" i="36"/>
  <c r="R258" i="36" s="1"/>
  <c r="R257" i="36" s="1"/>
  <c r="R256" i="36" s="1"/>
  <c r="P259" i="36"/>
  <c r="P258" i="36" s="1"/>
  <c r="P257" i="36" s="1"/>
  <c r="P256" i="36" s="1"/>
  <c r="L259" i="36"/>
  <c r="Y259" i="36" s="1"/>
  <c r="K259" i="36"/>
  <c r="AB258" i="36"/>
  <c r="X258" i="36"/>
  <c r="V258" i="36"/>
  <c r="U258" i="36"/>
  <c r="T258" i="36"/>
  <c r="S258" i="36"/>
  <c r="Q258" i="36"/>
  <c r="Q257" i="36" s="1"/>
  <c r="O258" i="36"/>
  <c r="N258" i="36"/>
  <c r="N257" i="36" s="1"/>
  <c r="N256" i="36" s="1"/>
  <c r="L258" i="36"/>
  <c r="Y258" i="36" s="1"/>
  <c r="K258" i="36"/>
  <c r="J258" i="36"/>
  <c r="I258" i="36"/>
  <c r="I257" i="36" s="1"/>
  <c r="H258" i="36"/>
  <c r="G258" i="36"/>
  <c r="G257" i="36" s="1"/>
  <c r="G256" i="36" s="1"/>
  <c r="F258" i="36"/>
  <c r="F257" i="36" s="1"/>
  <c r="F256" i="36" s="1"/>
  <c r="X257" i="36"/>
  <c r="U257" i="36"/>
  <c r="U256" i="36" s="1"/>
  <c r="T257" i="36"/>
  <c r="S257" i="36"/>
  <c r="S256" i="36" s="1"/>
  <c r="O257" i="36"/>
  <c r="O256" i="36" s="1"/>
  <c r="L257" i="36"/>
  <c r="L256" i="36" s="1"/>
  <c r="K257" i="36"/>
  <c r="J257" i="36"/>
  <c r="J256" i="36" s="1"/>
  <c r="H257" i="36"/>
  <c r="H256" i="36" s="1"/>
  <c r="T256" i="36"/>
  <c r="Q256" i="36"/>
  <c r="K256" i="36"/>
  <c r="I256" i="36"/>
  <c r="AB255" i="36"/>
  <c r="AA255" i="36"/>
  <c r="Y255" i="36"/>
  <c r="W255" i="36"/>
  <c r="U255" i="36"/>
  <c r="S255" i="36"/>
  <c r="S253" i="36" s="1"/>
  <c r="S252" i="36" s="1"/>
  <c r="S251" i="36" s="1"/>
  <c r="L255" i="36"/>
  <c r="K255" i="36"/>
  <c r="AB254" i="36"/>
  <c r="AA254" i="36"/>
  <c r="W254" i="36"/>
  <c r="U254" i="36"/>
  <c r="S254" i="36"/>
  <c r="K254" i="36"/>
  <c r="W253" i="36"/>
  <c r="V253" i="36"/>
  <c r="U253" i="36"/>
  <c r="U252" i="36" s="1"/>
  <c r="U251" i="36" s="1"/>
  <c r="T253" i="36"/>
  <c r="Q253" i="36"/>
  <c r="O253" i="36"/>
  <c r="O252" i="36" s="1"/>
  <c r="O251" i="36" s="1"/>
  <c r="N253" i="36"/>
  <c r="J253" i="36"/>
  <c r="I253" i="36"/>
  <c r="H253" i="36"/>
  <c r="H252" i="36" s="1"/>
  <c r="G253" i="36"/>
  <c r="F253" i="36"/>
  <c r="F252" i="36" s="1"/>
  <c r="F251" i="36" s="1"/>
  <c r="W252" i="36"/>
  <c r="W251" i="36" s="1"/>
  <c r="Q252" i="36"/>
  <c r="Q251" i="36" s="1"/>
  <c r="N252" i="36"/>
  <c r="J252" i="36"/>
  <c r="I252" i="36"/>
  <c r="I251" i="36" s="1"/>
  <c r="G252" i="36"/>
  <c r="G251" i="36" s="1"/>
  <c r="N251" i="36"/>
  <c r="J251" i="36"/>
  <c r="H251" i="36"/>
  <c r="AA250" i="36"/>
  <c r="Z250" i="36"/>
  <c r="W250" i="36"/>
  <c r="W249" i="36" s="1"/>
  <c r="U250" i="36"/>
  <c r="S250" i="36"/>
  <c r="R250" i="36"/>
  <c r="P250" i="36"/>
  <c r="P249" i="36" s="1"/>
  <c r="L250" i="36"/>
  <c r="Y250" i="36" s="1"/>
  <c r="K250" i="36"/>
  <c r="AA249" i="36"/>
  <c r="V249" i="36"/>
  <c r="Z249" i="36" s="1"/>
  <c r="U249" i="36"/>
  <c r="T249" i="36"/>
  <c r="S249" i="36"/>
  <c r="R249" i="36"/>
  <c r="Q249" i="36"/>
  <c r="O249" i="36"/>
  <c r="N249" i="36"/>
  <c r="L249" i="36"/>
  <c r="X249" i="36" s="1"/>
  <c r="K249" i="36"/>
  <c r="J249" i="36"/>
  <c r="I249" i="36"/>
  <c r="H249" i="36"/>
  <c r="G249" i="36"/>
  <c r="F249" i="36"/>
  <c r="F245" i="36" s="1"/>
  <c r="F244" i="36" s="1"/>
  <c r="AB248" i="36"/>
  <c r="AA248" i="36"/>
  <c r="W248" i="36"/>
  <c r="U248" i="36"/>
  <c r="S248" i="36"/>
  <c r="P248" i="36"/>
  <c r="K248" i="36"/>
  <c r="F248" i="36"/>
  <c r="L248" i="36" s="1"/>
  <c r="Y248" i="36" s="1"/>
  <c r="AB247" i="36"/>
  <c r="AA247" i="36"/>
  <c r="Z247" i="36"/>
  <c r="Y247" i="36"/>
  <c r="W247" i="36"/>
  <c r="U247" i="36"/>
  <c r="S247" i="36"/>
  <c r="L247" i="36"/>
  <c r="K247" i="36"/>
  <c r="K246" i="36" s="1"/>
  <c r="K245" i="36" s="1"/>
  <c r="Z246" i="36"/>
  <c r="W246" i="36"/>
  <c r="W245" i="36" s="1"/>
  <c r="V246" i="36"/>
  <c r="AB246" i="36" s="1"/>
  <c r="U246" i="36"/>
  <c r="U245" i="36" s="1"/>
  <c r="T246" i="36"/>
  <c r="Q246" i="36"/>
  <c r="O246" i="36"/>
  <c r="N246" i="36"/>
  <c r="N245" i="36" s="1"/>
  <c r="L246" i="36"/>
  <c r="L245" i="36" s="1"/>
  <c r="J246" i="36"/>
  <c r="I246" i="36"/>
  <c r="H246" i="36"/>
  <c r="G246" i="36"/>
  <c r="F246" i="36"/>
  <c r="V245" i="36"/>
  <c r="V244" i="36" s="1"/>
  <c r="O245" i="36"/>
  <c r="O244" i="36" s="1"/>
  <c r="I245" i="36"/>
  <c r="I244" i="36" s="1"/>
  <c r="H245" i="36"/>
  <c r="H244" i="36" s="1"/>
  <c r="G245" i="36"/>
  <c r="G244" i="36"/>
  <c r="AA243" i="36"/>
  <c r="W243" i="36"/>
  <c r="W242" i="36" s="1"/>
  <c r="U243" i="36"/>
  <c r="S243" i="36"/>
  <c r="S242" i="36" s="1"/>
  <c r="S241" i="36" s="1"/>
  <c r="S240" i="36" s="1"/>
  <c r="K243" i="36"/>
  <c r="L243" i="36" s="1"/>
  <c r="V242" i="36"/>
  <c r="U242" i="36"/>
  <c r="U241" i="36" s="1"/>
  <c r="U240" i="36" s="1"/>
  <c r="T242" i="36"/>
  <c r="Q242" i="36"/>
  <c r="Q241" i="36" s="1"/>
  <c r="O242" i="36"/>
  <c r="O241" i="36" s="1"/>
  <c r="O240" i="36" s="1"/>
  <c r="N242" i="36"/>
  <c r="K242" i="36"/>
  <c r="K241" i="36" s="1"/>
  <c r="K240" i="36" s="1"/>
  <c r="J242" i="36"/>
  <c r="I242" i="36"/>
  <c r="I241" i="36" s="1"/>
  <c r="H242" i="36"/>
  <c r="H241" i="36" s="1"/>
  <c r="G242" i="36"/>
  <c r="G241" i="36" s="1"/>
  <c r="G240" i="36" s="1"/>
  <c r="F242" i="36"/>
  <c r="W241" i="36"/>
  <c r="W240" i="36" s="1"/>
  <c r="V241" i="36"/>
  <c r="V240" i="36" s="1"/>
  <c r="N241" i="36"/>
  <c r="N240" i="36" s="1"/>
  <c r="N239" i="36" s="1"/>
  <c r="N238" i="36" s="1"/>
  <c r="J241" i="36"/>
  <c r="F241" i="36"/>
  <c r="F240" i="36" s="1"/>
  <c r="J240" i="36"/>
  <c r="I240" i="36"/>
  <c r="H240" i="36"/>
  <c r="AB237" i="36"/>
  <c r="AA237" i="36"/>
  <c r="Y237" i="36"/>
  <c r="W237" i="36"/>
  <c r="W236" i="36" s="1"/>
  <c r="W235" i="36" s="1"/>
  <c r="W234" i="36" s="1"/>
  <c r="U237" i="36"/>
  <c r="S237" i="36"/>
  <c r="S236" i="36" s="1"/>
  <c r="S235" i="36" s="1"/>
  <c r="S234" i="36" s="1"/>
  <c r="K237" i="36"/>
  <c r="L237" i="36" s="1"/>
  <c r="AB236" i="36"/>
  <c r="V236" i="36"/>
  <c r="U236" i="36"/>
  <c r="T236" i="36"/>
  <c r="Q236" i="36"/>
  <c r="O236" i="36"/>
  <c r="O235" i="36" s="1"/>
  <c r="O234" i="36" s="1"/>
  <c r="N236" i="36"/>
  <c r="K236" i="36"/>
  <c r="K235" i="36" s="1"/>
  <c r="K234" i="36" s="1"/>
  <c r="K228" i="36" s="1"/>
  <c r="K227" i="36" s="1"/>
  <c r="J236" i="36"/>
  <c r="J235" i="36" s="1"/>
  <c r="J234" i="36" s="1"/>
  <c r="I236" i="36"/>
  <c r="I235" i="36" s="1"/>
  <c r="I234" i="36" s="1"/>
  <c r="H236" i="36"/>
  <c r="G236" i="36"/>
  <c r="G235" i="36" s="1"/>
  <c r="G234" i="36" s="1"/>
  <c r="F236" i="36"/>
  <c r="U235" i="36"/>
  <c r="Q235" i="36"/>
  <c r="Q234" i="36" s="1"/>
  <c r="N235" i="36"/>
  <c r="N234" i="36" s="1"/>
  <c r="H235" i="36"/>
  <c r="F235" i="36"/>
  <c r="F234" i="36" s="1"/>
  <c r="U234" i="36"/>
  <c r="H234" i="36"/>
  <c r="W233" i="36"/>
  <c r="W231" i="36" s="1"/>
  <c r="W230" i="36" s="1"/>
  <c r="W229" i="36" s="1"/>
  <c r="W228" i="36" s="1"/>
  <c r="W227" i="36" s="1"/>
  <c r="U233" i="36"/>
  <c r="S233" i="36"/>
  <c r="K233" i="36"/>
  <c r="K231" i="36" s="1"/>
  <c r="K230" i="36" s="1"/>
  <c r="K229" i="36" s="1"/>
  <c r="AB232" i="36"/>
  <c r="AA232" i="36"/>
  <c r="W232" i="36"/>
  <c r="U232" i="36"/>
  <c r="S232" i="36"/>
  <c r="L232" i="36"/>
  <c r="K232" i="36"/>
  <c r="AA231" i="36"/>
  <c r="V231" i="36"/>
  <c r="AB231" i="36" s="1"/>
  <c r="T231" i="36"/>
  <c r="T230" i="36" s="1"/>
  <c r="S231" i="36"/>
  <c r="Q231" i="36"/>
  <c r="O231" i="36"/>
  <c r="N231" i="36"/>
  <c r="N230" i="36" s="1"/>
  <c r="J231" i="36"/>
  <c r="J230" i="36" s="1"/>
  <c r="I231" i="36"/>
  <c r="H231" i="36"/>
  <c r="G231" i="36"/>
  <c r="G230" i="36" s="1"/>
  <c r="G229" i="36" s="1"/>
  <c r="G228" i="36" s="1"/>
  <c r="G227" i="36" s="1"/>
  <c r="F231" i="36"/>
  <c r="AA230" i="36"/>
  <c r="S230" i="36"/>
  <c r="S229" i="36" s="1"/>
  <c r="Q230" i="36"/>
  <c r="Q229" i="36" s="1"/>
  <c r="O230" i="36"/>
  <c r="O229" i="36" s="1"/>
  <c r="O228" i="36" s="1"/>
  <c r="O227" i="36" s="1"/>
  <c r="I230" i="36"/>
  <c r="I229" i="36" s="1"/>
  <c r="H230" i="36"/>
  <c r="H229" i="36" s="1"/>
  <c r="H228" i="36" s="1"/>
  <c r="H227" i="36" s="1"/>
  <c r="F230" i="36"/>
  <c r="F229" i="36" s="1"/>
  <c r="F228" i="36" s="1"/>
  <c r="F227" i="36" s="1"/>
  <c r="T229" i="36"/>
  <c r="N229" i="36"/>
  <c r="N228" i="36" s="1"/>
  <c r="J229" i="36"/>
  <c r="J228" i="36" s="1"/>
  <c r="J227" i="36" s="1"/>
  <c r="I228" i="36"/>
  <c r="I227" i="36" s="1"/>
  <c r="N227" i="36"/>
  <c r="AB226" i="36"/>
  <c r="AA226" i="36"/>
  <c r="Y226" i="36"/>
  <c r="W226" i="36"/>
  <c r="U226" i="36"/>
  <c r="U225" i="36" s="1"/>
  <c r="S226" i="36"/>
  <c r="S225" i="36" s="1"/>
  <c r="R226" i="36"/>
  <c r="R225" i="36" s="1"/>
  <c r="R224" i="36" s="1"/>
  <c r="R223" i="36" s="1"/>
  <c r="P226" i="36"/>
  <c r="L226" i="36"/>
  <c r="X226" i="36" s="1"/>
  <c r="K226" i="36"/>
  <c r="Z225" i="36"/>
  <c r="Y225" i="36"/>
  <c r="X225" i="36"/>
  <c r="W225" i="36"/>
  <c r="W224" i="36" s="1"/>
  <c r="W223" i="36" s="1"/>
  <c r="V225" i="36"/>
  <c r="T225" i="36"/>
  <c r="Q225" i="36"/>
  <c r="Q224" i="36" s="1"/>
  <c r="P225" i="36"/>
  <c r="O225" i="36"/>
  <c r="O224" i="36" s="1"/>
  <c r="O223" i="36" s="1"/>
  <c r="O216" i="36" s="1"/>
  <c r="O215" i="36" s="1"/>
  <c r="N225" i="36"/>
  <c r="N224" i="36" s="1"/>
  <c r="N223" i="36" s="1"/>
  <c r="L225" i="36"/>
  <c r="K225" i="36"/>
  <c r="J225" i="36"/>
  <c r="I225" i="36"/>
  <c r="H225" i="36"/>
  <c r="H224" i="36" s="1"/>
  <c r="H223" i="36" s="1"/>
  <c r="G225" i="36"/>
  <c r="G224" i="36" s="1"/>
  <c r="G223" i="36" s="1"/>
  <c r="G216" i="36" s="1"/>
  <c r="G215" i="36" s="1"/>
  <c r="F225" i="36"/>
  <c r="F224" i="36" s="1"/>
  <c r="F223" i="36" s="1"/>
  <c r="V224" i="36"/>
  <c r="U224" i="36"/>
  <c r="S224" i="36"/>
  <c r="S223" i="36" s="1"/>
  <c r="P224" i="36"/>
  <c r="P223" i="36" s="1"/>
  <c r="K224" i="36"/>
  <c r="K223" i="36" s="1"/>
  <c r="J224" i="36"/>
  <c r="J223" i="36" s="1"/>
  <c r="I224" i="36"/>
  <c r="I223" i="36" s="1"/>
  <c r="U223" i="36"/>
  <c r="AB222" i="36"/>
  <c r="AA222" i="36"/>
  <c r="W222" i="36"/>
  <c r="W221" i="36" s="1"/>
  <c r="U222" i="36"/>
  <c r="U221" i="36" s="1"/>
  <c r="S222" i="36"/>
  <c r="S221" i="36" s="1"/>
  <c r="K222" i="36"/>
  <c r="V221" i="36"/>
  <c r="T221" i="36"/>
  <c r="Q221" i="36"/>
  <c r="O221" i="36"/>
  <c r="N221" i="36"/>
  <c r="J221" i="36"/>
  <c r="I221" i="36"/>
  <c r="H221" i="36"/>
  <c r="G221" i="36"/>
  <c r="F221" i="36"/>
  <c r="F218" i="36" s="1"/>
  <c r="F217" i="36" s="1"/>
  <c r="AB220" i="36"/>
  <c r="AA220" i="36"/>
  <c r="W220" i="36"/>
  <c r="W219" i="36" s="1"/>
  <c r="W218" i="36" s="1"/>
  <c r="W217" i="36" s="1"/>
  <c r="W216" i="36" s="1"/>
  <c r="W215" i="36" s="1"/>
  <c r="U220" i="36"/>
  <c r="S220" i="36"/>
  <c r="S219" i="36" s="1"/>
  <c r="K220" i="36"/>
  <c r="V219" i="36"/>
  <c r="U219" i="36"/>
  <c r="T219" i="36"/>
  <c r="AB219" i="36" s="1"/>
  <c r="Q219" i="36"/>
  <c r="O219" i="36"/>
  <c r="N219" i="36"/>
  <c r="N218" i="36" s="1"/>
  <c r="N217" i="36" s="1"/>
  <c r="N216" i="36" s="1"/>
  <c r="N215" i="36" s="1"/>
  <c r="J219" i="36"/>
  <c r="I219" i="36"/>
  <c r="H219" i="36"/>
  <c r="H218" i="36" s="1"/>
  <c r="G219" i="36"/>
  <c r="F219" i="36"/>
  <c r="V218" i="36"/>
  <c r="U218" i="36"/>
  <c r="S218" i="36"/>
  <c r="S217" i="36" s="1"/>
  <c r="S216" i="36" s="1"/>
  <c r="S215" i="36" s="1"/>
  <c r="O218" i="36"/>
  <c r="O217" i="36" s="1"/>
  <c r="J218" i="36"/>
  <c r="J217" i="36" s="1"/>
  <c r="J216" i="36" s="1"/>
  <c r="J215" i="36" s="1"/>
  <c r="G218" i="36"/>
  <c r="G217" i="36" s="1"/>
  <c r="U217" i="36"/>
  <c r="U216" i="36" s="1"/>
  <c r="U215" i="36" s="1"/>
  <c r="H217" i="36"/>
  <c r="H216" i="36" s="1"/>
  <c r="H215" i="36" s="1"/>
  <c r="AB214" i="36"/>
  <c r="AA214" i="36"/>
  <c r="Z214" i="36"/>
  <c r="W214" i="36"/>
  <c r="U214" i="36"/>
  <c r="S214" i="36"/>
  <c r="L214" i="36"/>
  <c r="K214" i="36"/>
  <c r="AA213" i="36"/>
  <c r="W213" i="36"/>
  <c r="V213" i="36"/>
  <c r="AB213" i="36" s="1"/>
  <c r="U213" i="36"/>
  <c r="U212" i="36" s="1"/>
  <c r="U211" i="36" s="1"/>
  <c r="U210" i="36" s="1"/>
  <c r="U209" i="36" s="1"/>
  <c r="T213" i="36"/>
  <c r="S213" i="36"/>
  <c r="S212" i="36" s="1"/>
  <c r="Q213" i="36"/>
  <c r="O213" i="36"/>
  <c r="N213" i="36"/>
  <c r="K213" i="36"/>
  <c r="K212" i="36" s="1"/>
  <c r="K211" i="36" s="1"/>
  <c r="K210" i="36" s="1"/>
  <c r="K209" i="36" s="1"/>
  <c r="J213" i="36"/>
  <c r="I213" i="36"/>
  <c r="H213" i="36"/>
  <c r="H212" i="36" s="1"/>
  <c r="G213" i="36"/>
  <c r="F213" i="36"/>
  <c r="F212" i="36" s="1"/>
  <c r="F211" i="36" s="1"/>
  <c r="F210" i="36" s="1"/>
  <c r="W212" i="36"/>
  <c r="W211" i="36" s="1"/>
  <c r="T212" i="36"/>
  <c r="AA212" i="36" s="1"/>
  <c r="Q212" i="36"/>
  <c r="O212" i="36"/>
  <c r="O211" i="36" s="1"/>
  <c r="N212" i="36"/>
  <c r="N211" i="36" s="1"/>
  <c r="N210" i="36" s="1"/>
  <c r="J212" i="36"/>
  <c r="J211" i="36" s="1"/>
  <c r="J210" i="36" s="1"/>
  <c r="J209" i="36" s="1"/>
  <c r="I212" i="36"/>
  <c r="I211" i="36" s="1"/>
  <c r="G212" i="36"/>
  <c r="G211" i="36" s="1"/>
  <c r="T211" i="36"/>
  <c r="S211" i="36"/>
  <c r="H211" i="36"/>
  <c r="H210" i="36" s="1"/>
  <c r="H209" i="36" s="1"/>
  <c r="W210" i="36"/>
  <c r="W209" i="36" s="1"/>
  <c r="S210" i="36"/>
  <c r="S209" i="36" s="1"/>
  <c r="O210" i="36"/>
  <c r="O209" i="36" s="1"/>
  <c r="I210" i="36"/>
  <c r="I209" i="36" s="1"/>
  <c r="G210" i="36"/>
  <c r="G209" i="36" s="1"/>
  <c r="N209" i="36"/>
  <c r="F209" i="36"/>
  <c r="AB208" i="36"/>
  <c r="AA208" i="36"/>
  <c r="Y208" i="36"/>
  <c r="X208" i="36"/>
  <c r="W208" i="36"/>
  <c r="W207" i="36" s="1"/>
  <c r="S208" i="36"/>
  <c r="L208" i="36"/>
  <c r="K208" i="36"/>
  <c r="K207" i="36" s="1"/>
  <c r="Z207" i="36"/>
  <c r="V207" i="36"/>
  <c r="AB207" i="36" s="1"/>
  <c r="U207" i="36"/>
  <c r="T207" i="36"/>
  <c r="S207" i="36"/>
  <c r="Q207" i="36"/>
  <c r="O207" i="36"/>
  <c r="L207" i="36"/>
  <c r="X207" i="36" s="1"/>
  <c r="J207" i="36"/>
  <c r="I207" i="36"/>
  <c r="H207" i="36"/>
  <c r="G207" i="36"/>
  <c r="F207" i="36"/>
  <c r="W206" i="36"/>
  <c r="W205" i="36" s="1"/>
  <c r="W202" i="36" s="1"/>
  <c r="U206" i="36"/>
  <c r="S206" i="36"/>
  <c r="K206" i="36"/>
  <c r="V205" i="36"/>
  <c r="V202" i="36" s="1"/>
  <c r="U205" i="36"/>
  <c r="T205" i="36"/>
  <c r="S205" i="36"/>
  <c r="Q205" i="36"/>
  <c r="O205" i="36"/>
  <c r="O202" i="36" s="1"/>
  <c r="O201" i="36" s="1"/>
  <c r="J205" i="36"/>
  <c r="I205" i="36"/>
  <c r="H205" i="36"/>
  <c r="G205" i="36"/>
  <c r="F205" i="36"/>
  <c r="W204" i="36"/>
  <c r="U204" i="36"/>
  <c r="U203" i="36" s="1"/>
  <c r="S204" i="36"/>
  <c r="L204" i="36"/>
  <c r="Z204" i="36" s="1"/>
  <c r="K204" i="36"/>
  <c r="W203" i="36"/>
  <c r="V203" i="36"/>
  <c r="T203" i="36"/>
  <c r="S203" i="36"/>
  <c r="Q203" i="36"/>
  <c r="O203" i="36"/>
  <c r="K203" i="36"/>
  <c r="J203" i="36"/>
  <c r="J202" i="36" s="1"/>
  <c r="J201" i="36" s="1"/>
  <c r="I203" i="36"/>
  <c r="H203" i="36"/>
  <c r="H202" i="36" s="1"/>
  <c r="H201" i="36" s="1"/>
  <c r="G203" i="36"/>
  <c r="F203" i="36"/>
  <c r="U202" i="36"/>
  <c r="S202" i="36"/>
  <c r="S201" i="36" s="1"/>
  <c r="Q202" i="36"/>
  <c r="I202" i="36"/>
  <c r="G202" i="36"/>
  <c r="G201" i="36" s="1"/>
  <c r="K201" i="36" s="1"/>
  <c r="F202" i="36"/>
  <c r="F201" i="36" s="1"/>
  <c r="L201" i="36" s="1"/>
  <c r="I201" i="36"/>
  <c r="AA200" i="36"/>
  <c r="Z200" i="36"/>
  <c r="Y200" i="36"/>
  <c r="W200" i="36"/>
  <c r="W199" i="36" s="1"/>
  <c r="W198" i="36" s="1"/>
  <c r="W197" i="36" s="1"/>
  <c r="U200" i="36"/>
  <c r="S200" i="36"/>
  <c r="L200" i="36"/>
  <c r="K200" i="36"/>
  <c r="V199" i="36"/>
  <c r="U199" i="36"/>
  <c r="T199" i="36"/>
  <c r="S199" i="36"/>
  <c r="Q199" i="36"/>
  <c r="O199" i="36"/>
  <c r="O198" i="36" s="1"/>
  <c r="O197" i="36" s="1"/>
  <c r="N199" i="36"/>
  <c r="N198" i="36" s="1"/>
  <c r="N197" i="36" s="1"/>
  <c r="K199" i="36"/>
  <c r="J199" i="36"/>
  <c r="J198" i="36" s="1"/>
  <c r="I199" i="36"/>
  <c r="H199" i="36"/>
  <c r="G199" i="36"/>
  <c r="G198" i="36" s="1"/>
  <c r="G197" i="36" s="1"/>
  <c r="F199" i="36"/>
  <c r="F198" i="36" s="1"/>
  <c r="U198" i="36"/>
  <c r="T198" i="36"/>
  <c r="T197" i="36" s="1"/>
  <c r="S198" i="36"/>
  <c r="S197" i="36" s="1"/>
  <c r="K198" i="36"/>
  <c r="I198" i="36"/>
  <c r="H198" i="36"/>
  <c r="H197" i="36" s="1"/>
  <c r="U197" i="36"/>
  <c r="K197" i="36"/>
  <c r="J197" i="36"/>
  <c r="I197" i="36"/>
  <c r="F197" i="36"/>
  <c r="AA196" i="36"/>
  <c r="W196" i="36"/>
  <c r="U196" i="36"/>
  <c r="S196" i="36"/>
  <c r="S195" i="36" s="1"/>
  <c r="S194" i="36" s="1"/>
  <c r="K196" i="36"/>
  <c r="L196" i="36" s="1"/>
  <c r="W195" i="36"/>
  <c r="W194" i="36" s="1"/>
  <c r="W193" i="36" s="1"/>
  <c r="V195" i="36"/>
  <c r="U195" i="36"/>
  <c r="U194" i="36" s="1"/>
  <c r="U193" i="36" s="1"/>
  <c r="T195" i="36"/>
  <c r="T194" i="36" s="1"/>
  <c r="Q195" i="36"/>
  <c r="AA195" i="36" s="1"/>
  <c r="O195" i="36"/>
  <c r="N195" i="36"/>
  <c r="J195" i="36"/>
  <c r="I195" i="36"/>
  <c r="H195" i="36"/>
  <c r="H194" i="36" s="1"/>
  <c r="G195" i="36"/>
  <c r="F195" i="36"/>
  <c r="V194" i="36"/>
  <c r="V193" i="36" s="1"/>
  <c r="Q194" i="36"/>
  <c r="O194" i="36"/>
  <c r="O193" i="36" s="1"/>
  <c r="N194" i="36"/>
  <c r="N193" i="36" s="1"/>
  <c r="J194" i="36"/>
  <c r="J193" i="36" s="1"/>
  <c r="I194" i="36"/>
  <c r="G194" i="36"/>
  <c r="G193" i="36" s="1"/>
  <c r="F194" i="36"/>
  <c r="F193" i="36" s="1"/>
  <c r="T193" i="36"/>
  <c r="S193" i="36"/>
  <c r="Q193" i="36"/>
  <c r="AA193" i="36" s="1"/>
  <c r="I193" i="36"/>
  <c r="H193" i="36"/>
  <c r="AB192" i="36"/>
  <c r="AA192" i="36"/>
  <c r="X192" i="36"/>
  <c r="W192" i="36"/>
  <c r="U192" i="36"/>
  <c r="U191" i="36" s="1"/>
  <c r="U190" i="36" s="1"/>
  <c r="S192" i="36"/>
  <c r="R192" i="36"/>
  <c r="R191" i="36" s="1"/>
  <c r="P192" i="36"/>
  <c r="P191" i="36" s="1"/>
  <c r="P190" i="36" s="1"/>
  <c r="P189" i="36" s="1"/>
  <c r="K192" i="36"/>
  <c r="L192" i="36" s="1"/>
  <c r="Y192" i="36" s="1"/>
  <c r="W191" i="36"/>
  <c r="W190" i="36" s="1"/>
  <c r="W189" i="36" s="1"/>
  <c r="V191" i="36"/>
  <c r="T191" i="36"/>
  <c r="AB191" i="36" s="1"/>
  <c r="S191" i="36"/>
  <c r="Q191" i="36"/>
  <c r="Q190" i="36" s="1"/>
  <c r="O191" i="36"/>
  <c r="O190" i="36" s="1"/>
  <c r="O189" i="36" s="1"/>
  <c r="N191" i="36"/>
  <c r="K191" i="36"/>
  <c r="J191" i="36"/>
  <c r="I191" i="36"/>
  <c r="I190" i="36" s="1"/>
  <c r="H191" i="36"/>
  <c r="G191" i="36"/>
  <c r="F191" i="36"/>
  <c r="AB190" i="36"/>
  <c r="V190" i="36"/>
  <c r="T190" i="36"/>
  <c r="S190" i="36"/>
  <c r="R190" i="36"/>
  <c r="R189" i="36" s="1"/>
  <c r="N190" i="36"/>
  <c r="K190" i="36"/>
  <c r="J190" i="36"/>
  <c r="H190" i="36"/>
  <c r="H189" i="36" s="1"/>
  <c r="G190" i="36"/>
  <c r="G189" i="36" s="1"/>
  <c r="F190" i="36"/>
  <c r="V189" i="36"/>
  <c r="U189" i="36"/>
  <c r="S189" i="36"/>
  <c r="Q189" i="36"/>
  <c r="N189" i="36"/>
  <c r="K189" i="36"/>
  <c r="J189" i="36"/>
  <c r="I189" i="36"/>
  <c r="F189" i="36"/>
  <c r="AA188" i="36"/>
  <c r="W188" i="36"/>
  <c r="W187" i="36" s="1"/>
  <c r="W186" i="36" s="1"/>
  <c r="W185" i="36" s="1"/>
  <c r="U188" i="36"/>
  <c r="S188" i="36"/>
  <c r="S187" i="36" s="1"/>
  <c r="K188" i="36"/>
  <c r="L188" i="36" s="1"/>
  <c r="V187" i="36"/>
  <c r="U187" i="36"/>
  <c r="T187" i="36"/>
  <c r="T186" i="36" s="1"/>
  <c r="Q187" i="36"/>
  <c r="Q186" i="36" s="1"/>
  <c r="O187" i="36"/>
  <c r="O186" i="36" s="1"/>
  <c r="O185" i="36" s="1"/>
  <c r="N187" i="36"/>
  <c r="K187" i="36"/>
  <c r="J187" i="36"/>
  <c r="I187" i="36"/>
  <c r="H187" i="36"/>
  <c r="H186" i="36" s="1"/>
  <c r="G187" i="36"/>
  <c r="F187" i="36"/>
  <c r="V186" i="36"/>
  <c r="V185" i="36" s="1"/>
  <c r="U186" i="36"/>
  <c r="S186" i="36"/>
  <c r="N186" i="36"/>
  <c r="N185" i="36" s="1"/>
  <c r="K186" i="36"/>
  <c r="J186" i="36"/>
  <c r="J185" i="36" s="1"/>
  <c r="I186" i="36"/>
  <c r="I185" i="36" s="1"/>
  <c r="G186" i="36"/>
  <c r="G185" i="36" s="1"/>
  <c r="F186" i="36"/>
  <c r="F185" i="36" s="1"/>
  <c r="U185" i="36"/>
  <c r="T185" i="36"/>
  <c r="S185" i="36"/>
  <c r="K185" i="36"/>
  <c r="H185" i="36"/>
  <c r="AB184" i="36"/>
  <c r="AA184" i="36"/>
  <c r="X184" i="36"/>
  <c r="W184" i="36"/>
  <c r="W183" i="36" s="1"/>
  <c r="W182" i="36" s="1"/>
  <c r="U184" i="36"/>
  <c r="U183" i="36" s="1"/>
  <c r="U182" i="36" s="1"/>
  <c r="U181" i="36" s="1"/>
  <c r="S184" i="36"/>
  <c r="K184" i="36"/>
  <c r="L184" i="36" s="1"/>
  <c r="Y184" i="36" s="1"/>
  <c r="AA183" i="36"/>
  <c r="V183" i="36"/>
  <c r="T183" i="36"/>
  <c r="AB183" i="36" s="1"/>
  <c r="S183" i="36"/>
  <c r="Q183" i="36"/>
  <c r="X183" i="36" s="1"/>
  <c r="O183" i="36"/>
  <c r="O182" i="36" s="1"/>
  <c r="O181" i="36" s="1"/>
  <c r="N183" i="36"/>
  <c r="L183" i="36"/>
  <c r="L182" i="36" s="1"/>
  <c r="K183" i="36"/>
  <c r="J183" i="36"/>
  <c r="J182" i="36" s="1"/>
  <c r="J181" i="36" s="1"/>
  <c r="I183" i="36"/>
  <c r="H183" i="36"/>
  <c r="G183" i="36"/>
  <c r="G182" i="36" s="1"/>
  <c r="G181" i="36" s="1"/>
  <c r="F183" i="36"/>
  <c r="V182" i="36"/>
  <c r="V181" i="36" s="1"/>
  <c r="S182" i="36"/>
  <c r="S181" i="36" s="1"/>
  <c r="Q182" i="36"/>
  <c r="N182" i="36"/>
  <c r="N181" i="36" s="1"/>
  <c r="K182" i="36"/>
  <c r="I182" i="36"/>
  <c r="H182" i="36"/>
  <c r="F182" i="36"/>
  <c r="F181" i="36" s="1"/>
  <c r="W181" i="36"/>
  <c r="K181" i="36"/>
  <c r="I181" i="36"/>
  <c r="H181" i="36"/>
  <c r="AA180" i="36"/>
  <c r="W180" i="36"/>
  <c r="W179" i="36" s="1"/>
  <c r="W178" i="36" s="1"/>
  <c r="W177" i="36" s="1"/>
  <c r="U180" i="36"/>
  <c r="U179" i="36" s="1"/>
  <c r="U178" i="36" s="1"/>
  <c r="U177" i="36" s="1"/>
  <c r="S180" i="36"/>
  <c r="L180" i="36"/>
  <c r="R180" i="36" s="1"/>
  <c r="R179" i="36" s="1"/>
  <c r="R178" i="36" s="1"/>
  <c r="R177" i="36" s="1"/>
  <c r="K180" i="36"/>
  <c r="V179" i="36"/>
  <c r="V178" i="36" s="1"/>
  <c r="T179" i="36"/>
  <c r="AA179" i="36" s="1"/>
  <c r="S179" i="36"/>
  <c r="Q179" i="36"/>
  <c r="O179" i="36"/>
  <c r="O178" i="36" s="1"/>
  <c r="O177" i="36" s="1"/>
  <c r="N179" i="36"/>
  <c r="N178" i="36" s="1"/>
  <c r="K179" i="36"/>
  <c r="J179" i="36"/>
  <c r="I179" i="36"/>
  <c r="I178" i="36" s="1"/>
  <c r="I177" i="36" s="1"/>
  <c r="H179" i="36"/>
  <c r="G179" i="36"/>
  <c r="F179" i="36"/>
  <c r="F178" i="36" s="1"/>
  <c r="T178" i="36"/>
  <c r="T177" i="36" s="1"/>
  <c r="AA177" i="36" s="1"/>
  <c r="S178" i="36"/>
  <c r="Q178" i="36"/>
  <c r="K178" i="36"/>
  <c r="K177" i="36" s="1"/>
  <c r="J178" i="36"/>
  <c r="H178" i="36"/>
  <c r="G178" i="36"/>
  <c r="G177" i="36" s="1"/>
  <c r="V177" i="36"/>
  <c r="S177" i="36"/>
  <c r="Q177" i="36"/>
  <c r="N177" i="36"/>
  <c r="J177" i="36"/>
  <c r="H177" i="36"/>
  <c r="F177" i="36"/>
  <c r="AB176" i="36"/>
  <c r="AA176" i="36"/>
  <c r="W176" i="36"/>
  <c r="W175" i="36" s="1"/>
  <c r="W174" i="36" s="1"/>
  <c r="W173" i="36" s="1"/>
  <c r="U176" i="36"/>
  <c r="S176" i="36"/>
  <c r="S175" i="36" s="1"/>
  <c r="S174" i="36" s="1"/>
  <c r="S173" i="36" s="1"/>
  <c r="K176" i="36"/>
  <c r="L176" i="36" s="1"/>
  <c r="V175" i="36"/>
  <c r="AB175" i="36" s="1"/>
  <c r="U175" i="36"/>
  <c r="T175" i="36"/>
  <c r="AA175" i="36" s="1"/>
  <c r="Q175" i="36"/>
  <c r="O175" i="36"/>
  <c r="O174" i="36" s="1"/>
  <c r="O173" i="36" s="1"/>
  <c r="N175" i="36"/>
  <c r="K175" i="36"/>
  <c r="K174" i="36" s="1"/>
  <c r="K173" i="36" s="1"/>
  <c r="J175" i="36"/>
  <c r="I175" i="36"/>
  <c r="H175" i="36"/>
  <c r="G175" i="36"/>
  <c r="G174" i="36" s="1"/>
  <c r="G173" i="36" s="1"/>
  <c r="F175" i="36"/>
  <c r="U174" i="36"/>
  <c r="U173" i="36" s="1"/>
  <c r="Q174" i="36"/>
  <c r="Q173" i="36" s="1"/>
  <c r="N174" i="36"/>
  <c r="N173" i="36" s="1"/>
  <c r="J174" i="36"/>
  <c r="I174" i="36"/>
  <c r="I173" i="36" s="1"/>
  <c r="H174" i="36"/>
  <c r="H173" i="36" s="1"/>
  <c r="F174" i="36"/>
  <c r="F173" i="36" s="1"/>
  <c r="J173" i="36"/>
  <c r="AB172" i="36"/>
  <c r="AA172" i="36"/>
  <c r="Z172" i="36"/>
  <c r="W172" i="36"/>
  <c r="U172" i="36"/>
  <c r="U171" i="36" s="1"/>
  <c r="U170" i="36" s="1"/>
  <c r="U169" i="36" s="1"/>
  <c r="S172" i="36"/>
  <c r="K172" i="36"/>
  <c r="L172" i="36" s="1"/>
  <c r="AA171" i="36"/>
  <c r="W171" i="36"/>
  <c r="V171" i="36"/>
  <c r="T171" i="36"/>
  <c r="S171" i="36"/>
  <c r="Q171" i="36"/>
  <c r="O171" i="36"/>
  <c r="O170" i="36" s="1"/>
  <c r="O169" i="36" s="1"/>
  <c r="N171" i="36"/>
  <c r="K171" i="36"/>
  <c r="J171" i="36"/>
  <c r="I171" i="36"/>
  <c r="I170" i="36" s="1"/>
  <c r="I169" i="36" s="1"/>
  <c r="H171" i="36"/>
  <c r="G171" i="36"/>
  <c r="F171" i="36"/>
  <c r="F170" i="36" s="1"/>
  <c r="F169" i="36" s="1"/>
  <c r="W170" i="36"/>
  <c r="W169" i="36" s="1"/>
  <c r="T170" i="36"/>
  <c r="S170" i="36"/>
  <c r="N170" i="36"/>
  <c r="K170" i="36"/>
  <c r="K169" i="36" s="1"/>
  <c r="J170" i="36"/>
  <c r="H170" i="36"/>
  <c r="H169" i="36" s="1"/>
  <c r="G170" i="36"/>
  <c r="G169" i="36" s="1"/>
  <c r="S169" i="36"/>
  <c r="N169" i="36"/>
  <c r="J169" i="36"/>
  <c r="AB168" i="36"/>
  <c r="AA168" i="36"/>
  <c r="X168" i="36"/>
  <c r="W168" i="36"/>
  <c r="U168" i="36"/>
  <c r="U167" i="36" s="1"/>
  <c r="S168" i="36"/>
  <c r="S167" i="36" s="1"/>
  <c r="S166" i="36" s="1"/>
  <c r="S165" i="36" s="1"/>
  <c r="R168" i="36"/>
  <c r="R167" i="36" s="1"/>
  <c r="R166" i="36" s="1"/>
  <c r="K168" i="36"/>
  <c r="L168" i="36" s="1"/>
  <c r="W167" i="36"/>
  <c r="V167" i="36"/>
  <c r="AB167" i="36" s="1"/>
  <c r="T167" i="36"/>
  <c r="Q167" i="36"/>
  <c r="Q166" i="36" s="1"/>
  <c r="O167" i="36"/>
  <c r="O166" i="36" s="1"/>
  <c r="O165" i="36" s="1"/>
  <c r="N167" i="36"/>
  <c r="N166" i="36" s="1"/>
  <c r="N165" i="36" s="1"/>
  <c r="J167" i="36"/>
  <c r="I167" i="36"/>
  <c r="H167" i="36"/>
  <c r="H166" i="36" s="1"/>
  <c r="H165" i="36" s="1"/>
  <c r="G167" i="36"/>
  <c r="F167" i="36"/>
  <c r="F166" i="36" s="1"/>
  <c r="F165" i="36" s="1"/>
  <c r="W166" i="36"/>
  <c r="W165" i="36" s="1"/>
  <c r="V166" i="36"/>
  <c r="AB166" i="36" s="1"/>
  <c r="U166" i="36"/>
  <c r="U165" i="36" s="1"/>
  <c r="T166" i="36"/>
  <c r="J166" i="36"/>
  <c r="I166" i="36"/>
  <c r="I165" i="36" s="1"/>
  <c r="G166" i="36"/>
  <c r="G165" i="36" s="1"/>
  <c r="V165" i="36"/>
  <c r="AB165" i="36" s="1"/>
  <c r="T165" i="36"/>
  <c r="R165" i="36"/>
  <c r="J165" i="36"/>
  <c r="AA164" i="36"/>
  <c r="W164" i="36"/>
  <c r="W163" i="36" s="1"/>
  <c r="W162" i="36" s="1"/>
  <c r="W161" i="36" s="1"/>
  <c r="U164" i="36"/>
  <c r="S164" i="36"/>
  <c r="S163" i="36" s="1"/>
  <c r="S162" i="36" s="1"/>
  <c r="S161" i="36" s="1"/>
  <c r="K164" i="36"/>
  <c r="V163" i="36"/>
  <c r="U163" i="36"/>
  <c r="U162" i="36" s="1"/>
  <c r="U161" i="36" s="1"/>
  <c r="T163" i="36"/>
  <c r="Q163" i="36"/>
  <c r="Q162" i="36" s="1"/>
  <c r="O163" i="36"/>
  <c r="N163" i="36"/>
  <c r="J163" i="36"/>
  <c r="I163" i="36"/>
  <c r="I162" i="36" s="1"/>
  <c r="I161" i="36" s="1"/>
  <c r="H163" i="36"/>
  <c r="H162" i="36" s="1"/>
  <c r="H161" i="36" s="1"/>
  <c r="G163" i="36"/>
  <c r="F163" i="36"/>
  <c r="V162" i="36"/>
  <c r="V161" i="36" s="1"/>
  <c r="O162" i="36"/>
  <c r="O161" i="36" s="1"/>
  <c r="N162" i="36"/>
  <c r="N161" i="36" s="1"/>
  <c r="J162" i="36"/>
  <c r="J161" i="36" s="1"/>
  <c r="G162" i="36"/>
  <c r="G161" i="36" s="1"/>
  <c r="F162" i="36"/>
  <c r="F161" i="36" s="1"/>
  <c r="AA160" i="36"/>
  <c r="Z160" i="36"/>
  <c r="W160" i="36"/>
  <c r="W159" i="36" s="1"/>
  <c r="W158" i="36" s="1"/>
  <c r="W157" i="36" s="1"/>
  <c r="U160" i="36"/>
  <c r="U159" i="36" s="1"/>
  <c r="U158" i="36" s="1"/>
  <c r="U157" i="36" s="1"/>
  <c r="S160" i="36"/>
  <c r="K160" i="36"/>
  <c r="L160" i="36" s="1"/>
  <c r="AA159" i="36"/>
  <c r="V159" i="36"/>
  <c r="V158" i="36" s="1"/>
  <c r="V157" i="36" s="1"/>
  <c r="T159" i="36"/>
  <c r="S159" i="36"/>
  <c r="S158" i="36" s="1"/>
  <c r="S157" i="36" s="1"/>
  <c r="Q159" i="36"/>
  <c r="O159" i="36"/>
  <c r="O158" i="36" s="1"/>
  <c r="O157" i="36" s="1"/>
  <c r="N159" i="36"/>
  <c r="N158" i="36" s="1"/>
  <c r="K159" i="36"/>
  <c r="K158" i="36" s="1"/>
  <c r="K157" i="36" s="1"/>
  <c r="J159" i="36"/>
  <c r="J158" i="36" s="1"/>
  <c r="I159" i="36"/>
  <c r="H159" i="36"/>
  <c r="G159" i="36"/>
  <c r="G158" i="36" s="1"/>
  <c r="G157" i="36" s="1"/>
  <c r="F159" i="36"/>
  <c r="F158" i="36" s="1"/>
  <c r="T158" i="36"/>
  <c r="Q158" i="36"/>
  <c r="Q157" i="36" s="1"/>
  <c r="I158" i="36"/>
  <c r="I157" i="36" s="1"/>
  <c r="H158" i="36"/>
  <c r="H157" i="36" s="1"/>
  <c r="N157" i="36"/>
  <c r="J157" i="36"/>
  <c r="F157" i="36"/>
  <c r="AA156" i="36"/>
  <c r="W156" i="36"/>
  <c r="U156" i="36"/>
  <c r="U155" i="36" s="1"/>
  <c r="U154" i="36" s="1"/>
  <c r="U153" i="36" s="1"/>
  <c r="S156" i="36"/>
  <c r="S155" i="36" s="1"/>
  <c r="S154" i="36" s="1"/>
  <c r="S153" i="36" s="1"/>
  <c r="K156" i="36"/>
  <c r="W155" i="36"/>
  <c r="V155" i="36"/>
  <c r="T155" i="36"/>
  <c r="Q155" i="36"/>
  <c r="Q154" i="36" s="1"/>
  <c r="O155" i="36"/>
  <c r="N155" i="36"/>
  <c r="J155" i="36"/>
  <c r="I155" i="36"/>
  <c r="I154" i="36" s="1"/>
  <c r="I153" i="36" s="1"/>
  <c r="H155" i="36"/>
  <c r="H154" i="36" s="1"/>
  <c r="G155" i="36"/>
  <c r="F155" i="36"/>
  <c r="W154" i="36"/>
  <c r="W153" i="36" s="1"/>
  <c r="V154" i="36"/>
  <c r="V153" i="36" s="1"/>
  <c r="O154" i="36"/>
  <c r="O153" i="36" s="1"/>
  <c r="N154" i="36"/>
  <c r="N153" i="36" s="1"/>
  <c r="J154" i="36"/>
  <c r="J153" i="36" s="1"/>
  <c r="G154" i="36"/>
  <c r="G153" i="36" s="1"/>
  <c r="F154" i="36"/>
  <c r="F153" i="36" s="1"/>
  <c r="H153" i="36"/>
  <c r="AA152" i="36"/>
  <c r="W152" i="36"/>
  <c r="U152" i="36"/>
  <c r="U151" i="36" s="1"/>
  <c r="U150" i="36" s="1"/>
  <c r="U149" i="36" s="1"/>
  <c r="S152" i="36"/>
  <c r="K152" i="36"/>
  <c r="L152" i="36" s="1"/>
  <c r="Z152" i="36" s="1"/>
  <c r="W151" i="36"/>
  <c r="W150" i="36" s="1"/>
  <c r="W149" i="36" s="1"/>
  <c r="V151" i="36"/>
  <c r="V150" i="36" s="1"/>
  <c r="T151" i="36"/>
  <c r="AA151" i="36" s="1"/>
  <c r="S151" i="36"/>
  <c r="S150" i="36" s="1"/>
  <c r="S149" i="36" s="1"/>
  <c r="Q151" i="36"/>
  <c r="O151" i="36"/>
  <c r="O150" i="36" s="1"/>
  <c r="O149" i="36" s="1"/>
  <c r="N151" i="36"/>
  <c r="N150" i="36" s="1"/>
  <c r="J151" i="36"/>
  <c r="J150" i="36" s="1"/>
  <c r="I151" i="36"/>
  <c r="H151" i="36"/>
  <c r="G151" i="36"/>
  <c r="G150" i="36" s="1"/>
  <c r="G149" i="36" s="1"/>
  <c r="F151" i="36"/>
  <c r="F150" i="36" s="1"/>
  <c r="F149" i="36" s="1"/>
  <c r="T150" i="36"/>
  <c r="Q150" i="36"/>
  <c r="Q149" i="36" s="1"/>
  <c r="I150" i="36"/>
  <c r="I149" i="36" s="1"/>
  <c r="H150" i="36"/>
  <c r="H149" i="36" s="1"/>
  <c r="N149" i="36"/>
  <c r="J149" i="36"/>
  <c r="AB148" i="36"/>
  <c r="AA148" i="36"/>
  <c r="Z148" i="36"/>
  <c r="W148" i="36"/>
  <c r="U148" i="36"/>
  <c r="S148" i="36"/>
  <c r="L148" i="36"/>
  <c r="K148" i="36"/>
  <c r="AB147" i="36"/>
  <c r="AA147" i="36"/>
  <c r="W147" i="36"/>
  <c r="U147" i="36"/>
  <c r="U145" i="36" s="1"/>
  <c r="U144" i="36" s="1"/>
  <c r="S147" i="36"/>
  <c r="K147" i="36"/>
  <c r="L147" i="36" s="1"/>
  <c r="Z147" i="36" s="1"/>
  <c r="AB146" i="36"/>
  <c r="AA146" i="36"/>
  <c r="Y146" i="36"/>
  <c r="W146" i="36"/>
  <c r="U146" i="36"/>
  <c r="S146" i="36"/>
  <c r="S145" i="36" s="1"/>
  <c r="R146" i="36"/>
  <c r="P146" i="36"/>
  <c r="L146" i="36"/>
  <c r="K146" i="36"/>
  <c r="K145" i="36" s="1"/>
  <c r="V145" i="36"/>
  <c r="T145" i="36"/>
  <c r="AB145" i="36" s="1"/>
  <c r="Q145" i="36"/>
  <c r="Q144" i="36" s="1"/>
  <c r="Q143" i="36" s="1"/>
  <c r="O145" i="36"/>
  <c r="N145" i="36"/>
  <c r="N144" i="36" s="1"/>
  <c r="N143" i="36" s="1"/>
  <c r="J145" i="36"/>
  <c r="J144" i="36" s="1"/>
  <c r="I145" i="36"/>
  <c r="I144" i="36" s="1"/>
  <c r="I143" i="36" s="1"/>
  <c r="H145" i="36"/>
  <c r="H144" i="36" s="1"/>
  <c r="H143" i="36" s="1"/>
  <c r="G145" i="36"/>
  <c r="F145" i="36"/>
  <c r="F144" i="36" s="1"/>
  <c r="S144" i="36"/>
  <c r="S143" i="36" s="1"/>
  <c r="O144" i="36"/>
  <c r="O143" i="36" s="1"/>
  <c r="K144" i="36"/>
  <c r="G144" i="36"/>
  <c r="J143" i="36"/>
  <c r="G143" i="36"/>
  <c r="F143" i="36"/>
  <c r="AB142" i="36"/>
  <c r="AA142" i="36"/>
  <c r="W142" i="36"/>
  <c r="U142" i="36"/>
  <c r="U141" i="36" s="1"/>
  <c r="U140" i="36" s="1"/>
  <c r="U139" i="36" s="1"/>
  <c r="S142" i="36"/>
  <c r="L142" i="36"/>
  <c r="Y142" i="36" s="1"/>
  <c r="K142" i="36"/>
  <c r="AA141" i="36"/>
  <c r="W141" i="36"/>
  <c r="W140" i="36" s="1"/>
  <c r="V141" i="36"/>
  <c r="AB141" i="36" s="1"/>
  <c r="T141" i="36"/>
  <c r="Q141" i="36"/>
  <c r="Q140" i="36" s="1"/>
  <c r="O141" i="36"/>
  <c r="O140" i="36" s="1"/>
  <c r="O139" i="36" s="1"/>
  <c r="N141" i="36"/>
  <c r="N140" i="36" s="1"/>
  <c r="N139" i="36" s="1"/>
  <c r="K141" i="36"/>
  <c r="J141" i="36"/>
  <c r="J140" i="36" s="1"/>
  <c r="J139" i="36" s="1"/>
  <c r="I141" i="36"/>
  <c r="I140" i="36" s="1"/>
  <c r="H141" i="36"/>
  <c r="G141" i="36"/>
  <c r="F141" i="36"/>
  <c r="F140" i="36" s="1"/>
  <c r="V140" i="36"/>
  <c r="T140" i="36"/>
  <c r="AA140" i="36" s="1"/>
  <c r="K140" i="36"/>
  <c r="K139" i="36" s="1"/>
  <c r="H140" i="36"/>
  <c r="H139" i="36" s="1"/>
  <c r="G140" i="36"/>
  <c r="G139" i="36" s="1"/>
  <c r="W139" i="36"/>
  <c r="T139" i="36"/>
  <c r="Q139" i="36"/>
  <c r="I139" i="36"/>
  <c r="F139" i="36"/>
  <c r="AB138" i="36"/>
  <c r="AA138" i="36"/>
  <c r="W138" i="36"/>
  <c r="U138" i="36"/>
  <c r="S138" i="36"/>
  <c r="K138" i="36"/>
  <c r="W137" i="36"/>
  <c r="V137" i="36"/>
  <c r="U137" i="36"/>
  <c r="T137" i="36"/>
  <c r="Q137" i="36"/>
  <c r="O137" i="36"/>
  <c r="N137" i="36"/>
  <c r="J137" i="36"/>
  <c r="I137" i="36"/>
  <c r="I136" i="36" s="1"/>
  <c r="H137" i="36"/>
  <c r="H136" i="36" s="1"/>
  <c r="H135" i="36" s="1"/>
  <c r="G137" i="36"/>
  <c r="F137" i="36"/>
  <c r="F136" i="36" s="1"/>
  <c r="F135" i="36" s="1"/>
  <c r="W136" i="36"/>
  <c r="U136" i="36"/>
  <c r="U135" i="36" s="1"/>
  <c r="T136" i="36"/>
  <c r="T135" i="36" s="1"/>
  <c r="O136" i="36"/>
  <c r="O135" i="36" s="1"/>
  <c r="N136" i="36"/>
  <c r="J136" i="36"/>
  <c r="G136" i="36"/>
  <c r="G135" i="36" s="1"/>
  <c r="W135" i="36"/>
  <c r="N135" i="36"/>
  <c r="J135" i="36"/>
  <c r="I135" i="36"/>
  <c r="AB134" i="36"/>
  <c r="AA134" i="36"/>
  <c r="W134" i="36"/>
  <c r="W133" i="36" s="1"/>
  <c r="U134" i="36"/>
  <c r="S134" i="36"/>
  <c r="K134" i="36"/>
  <c r="L134" i="36" s="1"/>
  <c r="V133" i="36"/>
  <c r="AB133" i="36" s="1"/>
  <c r="U133" i="36"/>
  <c r="U132" i="36" s="1"/>
  <c r="T133" i="36"/>
  <c r="Q133" i="36"/>
  <c r="O133" i="36"/>
  <c r="O132" i="36" s="1"/>
  <c r="O131" i="36" s="1"/>
  <c r="N133" i="36"/>
  <c r="J133" i="36"/>
  <c r="I133" i="36"/>
  <c r="H133" i="36"/>
  <c r="H132" i="36" s="1"/>
  <c r="G133" i="36"/>
  <c r="G132" i="36" s="1"/>
  <c r="G131" i="36" s="1"/>
  <c r="F133" i="36"/>
  <c r="W132" i="36"/>
  <c r="W131" i="36" s="1"/>
  <c r="V132" i="36"/>
  <c r="T132" i="36"/>
  <c r="T131" i="36" s="1"/>
  <c r="N132" i="36"/>
  <c r="N131" i="36" s="1"/>
  <c r="J132" i="36"/>
  <c r="J131" i="36" s="1"/>
  <c r="I132" i="36"/>
  <c r="F132" i="36"/>
  <c r="F131" i="36" s="1"/>
  <c r="V131" i="36"/>
  <c r="AB131" i="36" s="1"/>
  <c r="U131" i="36"/>
  <c r="I131" i="36"/>
  <c r="H131" i="36"/>
  <c r="AB130" i="36"/>
  <c r="AA130" i="36"/>
  <c r="X130" i="36"/>
  <c r="W130" i="36"/>
  <c r="U130" i="36"/>
  <c r="U129" i="36" s="1"/>
  <c r="U128" i="36" s="1"/>
  <c r="U127" i="36" s="1"/>
  <c r="S130" i="36"/>
  <c r="K130" i="36"/>
  <c r="L130" i="36" s="1"/>
  <c r="Y130" i="36" s="1"/>
  <c r="AB129" i="36"/>
  <c r="W129" i="36"/>
  <c r="W128" i="36" s="1"/>
  <c r="W127" i="36" s="1"/>
  <c r="V129" i="36"/>
  <c r="T129" i="36"/>
  <c r="AA129" i="36" s="1"/>
  <c r="Q129" i="36"/>
  <c r="O129" i="36"/>
  <c r="N129" i="36"/>
  <c r="N128" i="36" s="1"/>
  <c r="N127" i="36" s="1"/>
  <c r="J129" i="36"/>
  <c r="J128" i="36" s="1"/>
  <c r="J127" i="36" s="1"/>
  <c r="I129" i="36"/>
  <c r="I128" i="36" s="1"/>
  <c r="I127" i="36" s="1"/>
  <c r="H129" i="36"/>
  <c r="G129" i="36"/>
  <c r="F129" i="36"/>
  <c r="F128" i="36" s="1"/>
  <c r="F127" i="36" s="1"/>
  <c r="V128" i="36"/>
  <c r="Q128" i="36"/>
  <c r="O128" i="36"/>
  <c r="O127" i="36" s="1"/>
  <c r="H128" i="36"/>
  <c r="H127" i="36" s="1"/>
  <c r="G128" i="36"/>
  <c r="G127" i="36" s="1"/>
  <c r="V127" i="36"/>
  <c r="Q127" i="36"/>
  <c r="AA126" i="36"/>
  <c r="W126" i="36"/>
  <c r="U126" i="36"/>
  <c r="S126" i="36"/>
  <c r="L126" i="36"/>
  <c r="R126" i="36" s="1"/>
  <c r="R125" i="36" s="1"/>
  <c r="R124" i="36" s="1"/>
  <c r="R123" i="36" s="1"/>
  <c r="K126" i="36"/>
  <c r="W125" i="36"/>
  <c r="W124" i="36" s="1"/>
  <c r="W123" i="36" s="1"/>
  <c r="V125" i="36"/>
  <c r="Z125" i="36" s="1"/>
  <c r="U125" i="36"/>
  <c r="U124" i="36" s="1"/>
  <c r="U123" i="36" s="1"/>
  <c r="T125" i="36"/>
  <c r="AA125" i="36" s="1"/>
  <c r="Q125" i="36"/>
  <c r="O125" i="36"/>
  <c r="O124" i="36" s="1"/>
  <c r="O123" i="36" s="1"/>
  <c r="N125" i="36"/>
  <c r="N124" i="36" s="1"/>
  <c r="N123" i="36" s="1"/>
  <c r="L125" i="36"/>
  <c r="X125" i="36" s="1"/>
  <c r="K125" i="36"/>
  <c r="J125" i="36"/>
  <c r="J124" i="36" s="1"/>
  <c r="J123" i="36" s="1"/>
  <c r="I125" i="36"/>
  <c r="H125" i="36"/>
  <c r="G125" i="36"/>
  <c r="G124" i="36" s="1"/>
  <c r="G123" i="36" s="1"/>
  <c r="F125" i="36"/>
  <c r="F124" i="36" s="1"/>
  <c r="F123" i="36" s="1"/>
  <c r="V124" i="36"/>
  <c r="T124" i="36"/>
  <c r="AA124" i="36" s="1"/>
  <c r="Q124" i="36"/>
  <c r="Q123" i="36" s="1"/>
  <c r="K124" i="36"/>
  <c r="K123" i="36" s="1"/>
  <c r="I124" i="36"/>
  <c r="I123" i="36" s="1"/>
  <c r="H124" i="36"/>
  <c r="V123" i="36"/>
  <c r="H123" i="36"/>
  <c r="AA122" i="36"/>
  <c r="W122" i="36"/>
  <c r="W121" i="36" s="1"/>
  <c r="W120" i="36" s="1"/>
  <c r="W119" i="36" s="1"/>
  <c r="U122" i="36"/>
  <c r="U121" i="36" s="1"/>
  <c r="U120" i="36" s="1"/>
  <c r="U119" i="36" s="1"/>
  <c r="S122" i="36"/>
  <c r="K122" i="36"/>
  <c r="L122" i="36" s="1"/>
  <c r="AA121" i="36"/>
  <c r="V121" i="36"/>
  <c r="T121" i="36"/>
  <c r="S121" i="36"/>
  <c r="S120" i="36" s="1"/>
  <c r="S119" i="36" s="1"/>
  <c r="Q121" i="36"/>
  <c r="O121" i="36"/>
  <c r="O120" i="36" s="1"/>
  <c r="O119" i="36" s="1"/>
  <c r="O106" i="36" s="1"/>
  <c r="O105" i="36" s="1"/>
  <c r="N121" i="36"/>
  <c r="K121" i="36"/>
  <c r="K120" i="36" s="1"/>
  <c r="K119" i="36" s="1"/>
  <c r="J121" i="36"/>
  <c r="J120" i="36" s="1"/>
  <c r="J119" i="36" s="1"/>
  <c r="I121" i="36"/>
  <c r="H121" i="36"/>
  <c r="G121" i="36"/>
  <c r="G120" i="36" s="1"/>
  <c r="G119" i="36" s="1"/>
  <c r="F121" i="36"/>
  <c r="V120" i="36"/>
  <c r="T120" i="36"/>
  <c r="AA120" i="36" s="1"/>
  <c r="Q120" i="36"/>
  <c r="Q119" i="36" s="1"/>
  <c r="N120" i="36"/>
  <c r="I120" i="36"/>
  <c r="I119" i="36" s="1"/>
  <c r="H120" i="36"/>
  <c r="H119" i="36" s="1"/>
  <c r="F120" i="36"/>
  <c r="V119" i="36"/>
  <c r="T119" i="36"/>
  <c r="AA119" i="36" s="1"/>
  <c r="N119" i="36"/>
  <c r="F119" i="36"/>
  <c r="AA118" i="36"/>
  <c r="Z118" i="36"/>
  <c r="W118" i="36"/>
  <c r="U118" i="36"/>
  <c r="S118" i="36"/>
  <c r="R118" i="36"/>
  <c r="R117" i="36" s="1"/>
  <c r="R116" i="36" s="1"/>
  <c r="R115" i="36" s="1"/>
  <c r="L118" i="36"/>
  <c r="P118" i="36" s="1"/>
  <c r="P117" i="36" s="1"/>
  <c r="P116" i="36" s="1"/>
  <c r="P115" i="36" s="1"/>
  <c r="K118" i="36"/>
  <c r="Y117" i="36"/>
  <c r="X117" i="36"/>
  <c r="W117" i="36"/>
  <c r="V117" i="36"/>
  <c r="V116" i="36" s="1"/>
  <c r="U117" i="36"/>
  <c r="T117" i="36"/>
  <c r="T116" i="36" s="1"/>
  <c r="Q117" i="36"/>
  <c r="O117" i="36"/>
  <c r="O116" i="36" s="1"/>
  <c r="O115" i="36" s="1"/>
  <c r="N117" i="36"/>
  <c r="L117" i="36"/>
  <c r="K117" i="36"/>
  <c r="K116" i="36" s="1"/>
  <c r="K115" i="36" s="1"/>
  <c r="J117" i="36"/>
  <c r="I117" i="36"/>
  <c r="H117" i="36"/>
  <c r="H116" i="36" s="1"/>
  <c r="H115" i="36" s="1"/>
  <c r="G117" i="36"/>
  <c r="G116" i="36" s="1"/>
  <c r="G115" i="36" s="1"/>
  <c r="F117" i="36"/>
  <c r="W116" i="36"/>
  <c r="U116" i="36"/>
  <c r="U115" i="36" s="1"/>
  <c r="Q116" i="36"/>
  <c r="X116" i="36" s="1"/>
  <c r="N116" i="36"/>
  <c r="L116" i="36"/>
  <c r="J116" i="36"/>
  <c r="J115" i="36" s="1"/>
  <c r="I116" i="36"/>
  <c r="F116" i="36"/>
  <c r="W115" i="36"/>
  <c r="Q115" i="36"/>
  <c r="N115" i="36"/>
  <c r="I115" i="36"/>
  <c r="F115" i="36"/>
  <c r="AA114" i="36"/>
  <c r="W114" i="36"/>
  <c r="W113" i="36" s="1"/>
  <c r="W112" i="36" s="1"/>
  <c r="W111" i="36" s="1"/>
  <c r="U114" i="36"/>
  <c r="S114" i="36"/>
  <c r="K114" i="36"/>
  <c r="L114" i="36" s="1"/>
  <c r="AA113" i="36"/>
  <c r="V113" i="36"/>
  <c r="U113" i="36"/>
  <c r="T113" i="36"/>
  <c r="T112" i="36" s="1"/>
  <c r="Q113" i="36"/>
  <c r="O113" i="36"/>
  <c r="N113" i="36"/>
  <c r="N112" i="36" s="1"/>
  <c r="N111" i="36" s="1"/>
  <c r="K113" i="36"/>
  <c r="K112" i="36" s="1"/>
  <c r="K111" i="36" s="1"/>
  <c r="J113" i="36"/>
  <c r="J112" i="36" s="1"/>
  <c r="I113" i="36"/>
  <c r="H113" i="36"/>
  <c r="H112" i="36" s="1"/>
  <c r="H111" i="36" s="1"/>
  <c r="G113" i="36"/>
  <c r="F113" i="36"/>
  <c r="F112" i="36" s="1"/>
  <c r="F111" i="36" s="1"/>
  <c r="V112" i="36"/>
  <c r="V111" i="36" s="1"/>
  <c r="U112" i="36"/>
  <c r="Q112" i="36"/>
  <c r="O112" i="36"/>
  <c r="O111" i="36" s="1"/>
  <c r="I112" i="36"/>
  <c r="G112" i="36"/>
  <c r="G111" i="36" s="1"/>
  <c r="U111" i="36"/>
  <c r="Q111" i="36"/>
  <c r="J111" i="36"/>
  <c r="I111" i="36"/>
  <c r="AA110" i="36"/>
  <c r="W110" i="36"/>
  <c r="U110" i="36"/>
  <c r="U109" i="36" s="1"/>
  <c r="U108" i="36" s="1"/>
  <c r="U107" i="36" s="1"/>
  <c r="S110" i="36"/>
  <c r="K110" i="36"/>
  <c r="W109" i="36"/>
  <c r="W108" i="36" s="1"/>
  <c r="W107" i="36" s="1"/>
  <c r="V109" i="36"/>
  <c r="T109" i="36"/>
  <c r="S109" i="36"/>
  <c r="S108" i="36" s="1"/>
  <c r="S107" i="36" s="1"/>
  <c r="Q109" i="36"/>
  <c r="O109" i="36"/>
  <c r="O108" i="36" s="1"/>
  <c r="O107" i="36" s="1"/>
  <c r="N109" i="36"/>
  <c r="N108" i="36" s="1"/>
  <c r="N107" i="36" s="1"/>
  <c r="J109" i="36"/>
  <c r="I109" i="36"/>
  <c r="H109" i="36"/>
  <c r="G109" i="36"/>
  <c r="G108" i="36" s="1"/>
  <c r="G107" i="36" s="1"/>
  <c r="F109" i="36"/>
  <c r="F108" i="36" s="1"/>
  <c r="F107" i="36" s="1"/>
  <c r="Q108" i="36"/>
  <c r="Q107" i="36" s="1"/>
  <c r="J108" i="36"/>
  <c r="J107" i="36" s="1"/>
  <c r="I108" i="36"/>
  <c r="I107" i="36" s="1"/>
  <c r="I106" i="36" s="1"/>
  <c r="I105" i="36" s="1"/>
  <c r="H108" i="36"/>
  <c r="H107" i="36"/>
  <c r="G106" i="36"/>
  <c r="G105" i="36" s="1"/>
  <c r="AB103" i="36"/>
  <c r="AA103" i="36"/>
  <c r="W103" i="36"/>
  <c r="W102" i="36" s="1"/>
  <c r="W101" i="36" s="1"/>
  <c r="U103" i="36"/>
  <c r="U102" i="36" s="1"/>
  <c r="U101" i="36" s="1"/>
  <c r="S103" i="36"/>
  <c r="K103" i="36"/>
  <c r="L103" i="36" s="1"/>
  <c r="AA102" i="36"/>
  <c r="V102" i="36"/>
  <c r="T102" i="36"/>
  <c r="T101" i="36" s="1"/>
  <c r="S102" i="36"/>
  <c r="S101" i="36" s="1"/>
  <c r="Q102" i="36"/>
  <c r="O102" i="36"/>
  <c r="N102" i="36"/>
  <c r="K102" i="36"/>
  <c r="J102" i="36"/>
  <c r="I102" i="36"/>
  <c r="I101" i="36" s="1"/>
  <c r="H102" i="36"/>
  <c r="G102" i="36"/>
  <c r="F102" i="36"/>
  <c r="V101" i="36"/>
  <c r="AB101" i="36" s="1"/>
  <c r="O101" i="36"/>
  <c r="N101" i="36"/>
  <c r="K101" i="36"/>
  <c r="J101" i="36"/>
  <c r="H101" i="36"/>
  <c r="G101" i="36"/>
  <c r="F101" i="36"/>
  <c r="W100" i="36"/>
  <c r="W99" i="36" s="1"/>
  <c r="W98" i="36" s="1"/>
  <c r="U100" i="36"/>
  <c r="S100" i="36"/>
  <c r="S99" i="36" s="1"/>
  <c r="S98" i="36" s="1"/>
  <c r="K100" i="36"/>
  <c r="L100" i="36" s="1"/>
  <c r="V99" i="36"/>
  <c r="V98" i="36" s="1"/>
  <c r="U99" i="36"/>
  <c r="T99" i="36"/>
  <c r="Q99" i="36"/>
  <c r="O99" i="36"/>
  <c r="O98" i="36" s="1"/>
  <c r="O97" i="36" s="1"/>
  <c r="N99" i="36"/>
  <c r="N98" i="36" s="1"/>
  <c r="J99" i="36"/>
  <c r="J98" i="36" s="1"/>
  <c r="J97" i="36" s="1"/>
  <c r="I99" i="36"/>
  <c r="H99" i="36"/>
  <c r="H98" i="36" s="1"/>
  <c r="H97" i="36" s="1"/>
  <c r="G99" i="36"/>
  <c r="F99" i="36"/>
  <c r="F98" i="36" s="1"/>
  <c r="F97" i="36" s="1"/>
  <c r="U98" i="36"/>
  <c r="U97" i="36" s="1"/>
  <c r="T98" i="36"/>
  <c r="Q98" i="36"/>
  <c r="I98" i="36"/>
  <c r="I97" i="36" s="1"/>
  <c r="G98" i="36"/>
  <c r="G97" i="36" s="1"/>
  <c r="V97" i="36"/>
  <c r="N97" i="36"/>
  <c r="AB96" i="36"/>
  <c r="AA96" i="36"/>
  <c r="Z96" i="36"/>
  <c r="W96" i="36"/>
  <c r="U96" i="36"/>
  <c r="U95" i="36" s="1"/>
  <c r="U94" i="36" s="1"/>
  <c r="S96" i="36"/>
  <c r="S95" i="36" s="1"/>
  <c r="S94" i="36" s="1"/>
  <c r="P96" i="36"/>
  <c r="L96" i="36"/>
  <c r="R96" i="36" s="1"/>
  <c r="K96" i="36"/>
  <c r="AA95" i="36"/>
  <c r="Z95" i="36"/>
  <c r="X95" i="36"/>
  <c r="W95" i="36"/>
  <c r="V95" i="36"/>
  <c r="AB95" i="36" s="1"/>
  <c r="T95" i="36"/>
  <c r="Y95" i="36" s="1"/>
  <c r="R95" i="36"/>
  <c r="Q95" i="36"/>
  <c r="P95" i="36"/>
  <c r="P94" i="36" s="1"/>
  <c r="O95" i="36"/>
  <c r="N95" i="36"/>
  <c r="L95" i="36"/>
  <c r="K95" i="36"/>
  <c r="K94" i="36" s="1"/>
  <c r="J95" i="36"/>
  <c r="J94" i="36" s="1"/>
  <c r="I95" i="36"/>
  <c r="H95" i="36"/>
  <c r="H94" i="36" s="1"/>
  <c r="G95" i="36"/>
  <c r="G94" i="36" s="1"/>
  <c r="F95" i="36"/>
  <c r="W94" i="36"/>
  <c r="V94" i="36"/>
  <c r="R94" i="36"/>
  <c r="Q94" i="36"/>
  <c r="O94" i="36"/>
  <c r="N94" i="36"/>
  <c r="I94" i="36"/>
  <c r="F94" i="36"/>
  <c r="AB93" i="36"/>
  <c r="AA93" i="36"/>
  <c r="W93" i="36"/>
  <c r="U93" i="36"/>
  <c r="S93" i="36"/>
  <c r="S90" i="36" s="1"/>
  <c r="S89" i="36" s="1"/>
  <c r="K93" i="36"/>
  <c r="L93" i="36" s="1"/>
  <c r="AB92" i="36"/>
  <c r="AA92" i="36"/>
  <c r="W92" i="36"/>
  <c r="U92" i="36"/>
  <c r="U90" i="36" s="1"/>
  <c r="U89" i="36" s="1"/>
  <c r="S92" i="36"/>
  <c r="L92" i="36"/>
  <c r="K92" i="36"/>
  <c r="AB91" i="36"/>
  <c r="AA91" i="36"/>
  <c r="W91" i="36"/>
  <c r="W90" i="36" s="1"/>
  <c r="W89" i="36" s="1"/>
  <c r="U91" i="36"/>
  <c r="S91" i="36"/>
  <c r="P91" i="36"/>
  <c r="K91" i="36"/>
  <c r="L91" i="36" s="1"/>
  <c r="Y91" i="36" s="1"/>
  <c r="V90" i="36"/>
  <c r="T90" i="36"/>
  <c r="AB90" i="36" s="1"/>
  <c r="Q90" i="36"/>
  <c r="Q89" i="36" s="1"/>
  <c r="O90" i="36"/>
  <c r="O89" i="36" s="1"/>
  <c r="N90" i="36"/>
  <c r="K90" i="36"/>
  <c r="K89" i="36" s="1"/>
  <c r="J90" i="36"/>
  <c r="I90" i="36"/>
  <c r="I89" i="36" s="1"/>
  <c r="H90" i="36"/>
  <c r="G90" i="36"/>
  <c r="G89" i="36" s="1"/>
  <c r="F90" i="36"/>
  <c r="V89" i="36"/>
  <c r="T89" i="36"/>
  <c r="N89" i="36"/>
  <c r="J89" i="36"/>
  <c r="H89" i="36"/>
  <c r="F89" i="36"/>
  <c r="AB88" i="36"/>
  <c r="AA88" i="36"/>
  <c r="Z88" i="36"/>
  <c r="W88" i="36"/>
  <c r="W86" i="36" s="1"/>
  <c r="W85" i="36" s="1"/>
  <c r="W84" i="36" s="1"/>
  <c r="U88" i="36"/>
  <c r="S88" i="36"/>
  <c r="P88" i="36"/>
  <c r="L88" i="36"/>
  <c r="Y88" i="36" s="1"/>
  <c r="K88" i="36"/>
  <c r="AB87" i="36"/>
  <c r="AA87" i="36"/>
  <c r="X87" i="36"/>
  <c r="W87" i="36"/>
  <c r="U87" i="36"/>
  <c r="S87" i="36"/>
  <c r="R87" i="36"/>
  <c r="K87" i="36"/>
  <c r="L87" i="36" s="1"/>
  <c r="Y87" i="36" s="1"/>
  <c r="AB86" i="36"/>
  <c r="V86" i="36"/>
  <c r="U86" i="36"/>
  <c r="U85" i="36" s="1"/>
  <c r="U84" i="36" s="1"/>
  <c r="T86" i="36"/>
  <c r="S86" i="36"/>
  <c r="Q86" i="36"/>
  <c r="Q85" i="36" s="1"/>
  <c r="Q84" i="36" s="1"/>
  <c r="O86" i="36"/>
  <c r="N86" i="36"/>
  <c r="L86" i="36"/>
  <c r="K86" i="36"/>
  <c r="J86" i="36"/>
  <c r="I86" i="36"/>
  <c r="I85" i="36" s="1"/>
  <c r="I84" i="36" s="1"/>
  <c r="H86" i="36"/>
  <c r="G86" i="36"/>
  <c r="G85" i="36" s="1"/>
  <c r="F86" i="36"/>
  <c r="AA85" i="36"/>
  <c r="V85" i="36"/>
  <c r="T85" i="36"/>
  <c r="S85" i="36"/>
  <c r="S84" i="36" s="1"/>
  <c r="O85" i="36"/>
  <c r="N85" i="36"/>
  <c r="N84" i="36" s="1"/>
  <c r="K85" i="36"/>
  <c r="K84" i="36" s="1"/>
  <c r="J85" i="36"/>
  <c r="H85" i="36"/>
  <c r="H84" i="36" s="1"/>
  <c r="F85" i="36"/>
  <c r="F84" i="36" s="1"/>
  <c r="O84" i="36"/>
  <c r="J84" i="36"/>
  <c r="G84" i="36"/>
  <c r="W83" i="36"/>
  <c r="W82" i="36" s="1"/>
  <c r="W81" i="36" s="1"/>
  <c r="U83" i="36"/>
  <c r="U82" i="36" s="1"/>
  <c r="U81" i="36" s="1"/>
  <c r="U80" i="36" s="1"/>
  <c r="S83" i="36"/>
  <c r="P83" i="36"/>
  <c r="P82" i="36" s="1"/>
  <c r="P81" i="36" s="1"/>
  <c r="K83" i="36"/>
  <c r="L83" i="36" s="1"/>
  <c r="Y83" i="36" s="1"/>
  <c r="V82" i="36"/>
  <c r="T82" i="36"/>
  <c r="S82" i="36"/>
  <c r="Q82" i="36"/>
  <c r="O82" i="36"/>
  <c r="N82" i="36"/>
  <c r="N81" i="36" s="1"/>
  <c r="L82" i="36"/>
  <c r="J82" i="36"/>
  <c r="J81" i="36" s="1"/>
  <c r="J80" i="36" s="1"/>
  <c r="I82" i="36"/>
  <c r="H82" i="36"/>
  <c r="H81" i="36" s="1"/>
  <c r="G82" i="36"/>
  <c r="F82" i="36"/>
  <c r="F81" i="36" s="1"/>
  <c r="T81" i="36"/>
  <c r="S81" i="36"/>
  <c r="S80" i="36" s="1"/>
  <c r="Q81" i="36"/>
  <c r="O81" i="36"/>
  <c r="O80" i="36" s="1"/>
  <c r="I81" i="36"/>
  <c r="G81" i="36"/>
  <c r="G80" i="36" s="1"/>
  <c r="H80" i="36"/>
  <c r="AB79" i="36"/>
  <c r="AA79" i="36"/>
  <c r="W79" i="36"/>
  <c r="U79" i="36"/>
  <c r="S79" i="36"/>
  <c r="P79" i="36"/>
  <c r="L79" i="36"/>
  <c r="R79" i="36" s="1"/>
  <c r="K79" i="36"/>
  <c r="AB78" i="36"/>
  <c r="AA78" i="36"/>
  <c r="W78" i="36"/>
  <c r="U78" i="36"/>
  <c r="S78" i="36"/>
  <c r="K78" i="36"/>
  <c r="L78" i="36" s="1"/>
  <c r="AB77" i="36"/>
  <c r="AA77" i="36"/>
  <c r="Y77" i="36"/>
  <c r="W77" i="36"/>
  <c r="U77" i="36"/>
  <c r="S77" i="36"/>
  <c r="L77" i="36"/>
  <c r="K77" i="36"/>
  <c r="AB76" i="36"/>
  <c r="AA76" i="36"/>
  <c r="W76" i="36"/>
  <c r="U76" i="36"/>
  <c r="S76" i="36"/>
  <c r="K76" i="36"/>
  <c r="L76" i="36" s="1"/>
  <c r="AB75" i="36"/>
  <c r="AA75" i="36"/>
  <c r="W75" i="36"/>
  <c r="U75" i="36"/>
  <c r="S75" i="36"/>
  <c r="P75" i="36"/>
  <c r="L75" i="36"/>
  <c r="Z75" i="36" s="1"/>
  <c r="K75" i="36"/>
  <c r="AB74" i="36"/>
  <c r="AA74" i="36"/>
  <c r="W74" i="36"/>
  <c r="U74" i="36"/>
  <c r="S74" i="36"/>
  <c r="K74" i="36"/>
  <c r="W73" i="36"/>
  <c r="V73" i="36"/>
  <c r="AB73" i="36" s="1"/>
  <c r="U73" i="36"/>
  <c r="T73" i="36"/>
  <c r="S73" i="36"/>
  <c r="Q73" i="36"/>
  <c r="AA73" i="36" s="1"/>
  <c r="O73" i="36"/>
  <c r="N73" i="36"/>
  <c r="J73" i="36"/>
  <c r="I73" i="36"/>
  <c r="H73" i="36"/>
  <c r="G73" i="36"/>
  <c r="F73" i="36"/>
  <c r="AB72" i="36"/>
  <c r="AA72" i="36"/>
  <c r="W72" i="36"/>
  <c r="U72" i="36"/>
  <c r="S72" i="36"/>
  <c r="K72" i="36"/>
  <c r="L72" i="36" s="1"/>
  <c r="AB71" i="36"/>
  <c r="AA71" i="36"/>
  <c r="Y71" i="36"/>
  <c r="W71" i="36"/>
  <c r="U71" i="36"/>
  <c r="S71" i="36"/>
  <c r="L71" i="36"/>
  <c r="K71" i="36"/>
  <c r="AB70" i="36"/>
  <c r="AA70" i="36"/>
  <c r="W70" i="36"/>
  <c r="U70" i="36"/>
  <c r="S70" i="36"/>
  <c r="K70" i="36"/>
  <c r="L70" i="36" s="1"/>
  <c r="J70" i="36"/>
  <c r="AB69" i="36"/>
  <c r="AA69" i="36"/>
  <c r="W69" i="36"/>
  <c r="U69" i="36"/>
  <c r="S69" i="36"/>
  <c r="K69" i="36"/>
  <c r="L69" i="36" s="1"/>
  <c r="R69" i="36" s="1"/>
  <c r="AB68" i="36"/>
  <c r="AA68" i="36"/>
  <c r="W68" i="36"/>
  <c r="U68" i="36"/>
  <c r="S68" i="36"/>
  <c r="J68" i="36"/>
  <c r="K68" i="36" s="1"/>
  <c r="L68" i="36" s="1"/>
  <c r="AB67" i="36"/>
  <c r="AA67" i="36"/>
  <c r="W67" i="36"/>
  <c r="W66" i="36" s="1"/>
  <c r="U67" i="36"/>
  <c r="S67" i="36"/>
  <c r="S66" i="36" s="1"/>
  <c r="P67" i="36"/>
  <c r="L67" i="36"/>
  <c r="R67" i="36" s="1"/>
  <c r="K67" i="36"/>
  <c r="V66" i="36"/>
  <c r="T66" i="36"/>
  <c r="Q66" i="36"/>
  <c r="O66" i="36"/>
  <c r="N66" i="36"/>
  <c r="J66" i="36"/>
  <c r="I66" i="36"/>
  <c r="H66" i="36"/>
  <c r="G66" i="36"/>
  <c r="F66" i="36"/>
  <c r="AB65" i="36"/>
  <c r="AA65" i="36"/>
  <c r="W65" i="36"/>
  <c r="U65" i="36"/>
  <c r="S65" i="36"/>
  <c r="P65" i="36"/>
  <c r="L65" i="36"/>
  <c r="Z65" i="36" s="1"/>
  <c r="K65" i="36"/>
  <c r="AB64" i="36"/>
  <c r="AA64" i="36"/>
  <c r="W64" i="36"/>
  <c r="U64" i="36"/>
  <c r="S64" i="36"/>
  <c r="K64" i="36"/>
  <c r="AB63" i="36"/>
  <c r="AA63" i="36"/>
  <c r="W63" i="36"/>
  <c r="W62" i="36" s="1"/>
  <c r="U63" i="36"/>
  <c r="U62" i="36" s="1"/>
  <c r="S63" i="36"/>
  <c r="S62" i="36" s="1"/>
  <c r="L63" i="36"/>
  <c r="R63" i="36" s="1"/>
  <c r="K63" i="36"/>
  <c r="V62" i="36"/>
  <c r="AB62" i="36" s="1"/>
  <c r="T62" i="36"/>
  <c r="Q62" i="36"/>
  <c r="O62" i="36"/>
  <c r="N62" i="36"/>
  <c r="J62" i="36"/>
  <c r="J55" i="36" s="1"/>
  <c r="I62" i="36"/>
  <c r="H62" i="36"/>
  <c r="G62" i="36"/>
  <c r="F62" i="36"/>
  <c r="AB61" i="36"/>
  <c r="AA61" i="36"/>
  <c r="W61" i="36"/>
  <c r="U61" i="36"/>
  <c r="S61" i="36"/>
  <c r="L61" i="36"/>
  <c r="K61" i="36"/>
  <c r="AA60" i="36"/>
  <c r="W60" i="36"/>
  <c r="U60" i="36"/>
  <c r="S60" i="36"/>
  <c r="S56" i="36" s="1"/>
  <c r="L60" i="36"/>
  <c r="R60" i="36" s="1"/>
  <c r="K60" i="36"/>
  <c r="AB59" i="36"/>
  <c r="AA59" i="36"/>
  <c r="Z59" i="36"/>
  <c r="W59" i="36"/>
  <c r="U59" i="36"/>
  <c r="S59" i="36"/>
  <c r="K59" i="36"/>
  <c r="L59" i="36" s="1"/>
  <c r="AB58" i="36"/>
  <c r="AA58" i="36"/>
  <c r="W58" i="36"/>
  <c r="W56" i="36" s="1"/>
  <c r="U58" i="36"/>
  <c r="S58" i="36"/>
  <c r="P58" i="36"/>
  <c r="L58" i="36"/>
  <c r="R58" i="36" s="1"/>
  <c r="K58" i="36"/>
  <c r="AB57" i="36"/>
  <c r="AA57" i="36"/>
  <c r="W57" i="36"/>
  <c r="U57" i="36"/>
  <c r="S57" i="36"/>
  <c r="K57" i="36"/>
  <c r="L57" i="36" s="1"/>
  <c r="V56" i="36"/>
  <c r="AB56" i="36" s="1"/>
  <c r="U56" i="36"/>
  <c r="T56" i="36"/>
  <c r="Q56" i="36"/>
  <c r="O56" i="36"/>
  <c r="O55" i="36" s="1"/>
  <c r="N56" i="36"/>
  <c r="J56" i="36"/>
  <c r="I56" i="36"/>
  <c r="I55" i="36" s="1"/>
  <c r="H56" i="36"/>
  <c r="G56" i="36"/>
  <c r="G55" i="36" s="1"/>
  <c r="F56" i="36"/>
  <c r="V55" i="36"/>
  <c r="N55" i="36"/>
  <c r="H55" i="36"/>
  <c r="F55" i="36"/>
  <c r="W54" i="36"/>
  <c r="W53" i="36" s="1"/>
  <c r="U54" i="36"/>
  <c r="S54" i="36"/>
  <c r="S53" i="36" s="1"/>
  <c r="L54" i="36"/>
  <c r="L53" i="36" s="1"/>
  <c r="K54" i="36"/>
  <c r="V53" i="36"/>
  <c r="U53" i="36"/>
  <c r="T53" i="36"/>
  <c r="Q53" i="36"/>
  <c r="O53" i="36"/>
  <c r="N53" i="36"/>
  <c r="K53" i="36"/>
  <c r="J53" i="36"/>
  <c r="I53" i="36"/>
  <c r="H53" i="36"/>
  <c r="G53" i="36"/>
  <c r="F53" i="36"/>
  <c r="AB52" i="36"/>
  <c r="AA52" i="36"/>
  <c r="W52" i="36"/>
  <c r="U52" i="36"/>
  <c r="S52" i="36"/>
  <c r="S46" i="36" s="1"/>
  <c r="P52" i="36"/>
  <c r="L52" i="36"/>
  <c r="R52" i="36" s="1"/>
  <c r="K52" i="36"/>
  <c r="AB51" i="36"/>
  <c r="AA51" i="36"/>
  <c r="Z51" i="36"/>
  <c r="X51" i="36"/>
  <c r="W51" i="36"/>
  <c r="U51" i="36"/>
  <c r="S51" i="36"/>
  <c r="R51" i="36"/>
  <c r="K51" i="36"/>
  <c r="L51" i="36" s="1"/>
  <c r="AB50" i="36"/>
  <c r="AA50" i="36"/>
  <c r="Y50" i="36"/>
  <c r="W50" i="36"/>
  <c r="U50" i="36"/>
  <c r="S50" i="36"/>
  <c r="P50" i="36"/>
  <c r="L50" i="36"/>
  <c r="K50" i="36"/>
  <c r="AB49" i="36"/>
  <c r="AA49" i="36"/>
  <c r="W49" i="36"/>
  <c r="U49" i="36"/>
  <c r="S49" i="36"/>
  <c r="K49" i="36"/>
  <c r="L49" i="36" s="1"/>
  <c r="AB48" i="36"/>
  <c r="AA48" i="36"/>
  <c r="W48" i="36"/>
  <c r="U48" i="36"/>
  <c r="S48" i="36"/>
  <c r="L48" i="36"/>
  <c r="P48" i="36" s="1"/>
  <c r="K48" i="36"/>
  <c r="AB47" i="36"/>
  <c r="AA47" i="36"/>
  <c r="W47" i="36"/>
  <c r="U47" i="36"/>
  <c r="S47" i="36"/>
  <c r="K47" i="36"/>
  <c r="L47" i="36" s="1"/>
  <c r="Z47" i="36" s="1"/>
  <c r="W46" i="36"/>
  <c r="V46" i="36"/>
  <c r="AB46" i="36" s="1"/>
  <c r="U46" i="36"/>
  <c r="T46" i="36"/>
  <c r="Q46" i="36"/>
  <c r="O46" i="36"/>
  <c r="N46" i="36"/>
  <c r="K46" i="36"/>
  <c r="K42" i="36" s="1"/>
  <c r="J46" i="36"/>
  <c r="I46" i="36"/>
  <c r="I42" i="36" s="1"/>
  <c r="I41" i="36" s="1"/>
  <c r="H46" i="36"/>
  <c r="G46" i="36"/>
  <c r="F46" i="36"/>
  <c r="AB45" i="36"/>
  <c r="AA45" i="36"/>
  <c r="W45" i="36"/>
  <c r="U45" i="36"/>
  <c r="S45" i="36"/>
  <c r="L45" i="36"/>
  <c r="P45" i="36" s="1"/>
  <c r="K45" i="36"/>
  <c r="AB44" i="36"/>
  <c r="AA44" i="36"/>
  <c r="Y44" i="36"/>
  <c r="W44" i="36"/>
  <c r="U44" i="36"/>
  <c r="U43" i="36" s="1"/>
  <c r="U42" i="36" s="1"/>
  <c r="S44" i="36"/>
  <c r="P44" i="36"/>
  <c r="P43" i="36" s="1"/>
  <c r="L44" i="36"/>
  <c r="K44" i="36"/>
  <c r="AA43" i="36"/>
  <c r="W43" i="36"/>
  <c r="V43" i="36"/>
  <c r="AB43" i="36" s="1"/>
  <c r="T43" i="36"/>
  <c r="S43" i="36"/>
  <c r="Q43" i="36"/>
  <c r="O43" i="36"/>
  <c r="N43" i="36"/>
  <c r="N42" i="36" s="1"/>
  <c r="N41" i="36" s="1"/>
  <c r="L43" i="36"/>
  <c r="X43" i="36" s="1"/>
  <c r="K43" i="36"/>
  <c r="J43" i="36"/>
  <c r="J42" i="36" s="1"/>
  <c r="J41" i="36" s="1"/>
  <c r="I43" i="36"/>
  <c r="H43" i="36"/>
  <c r="H42" i="36" s="1"/>
  <c r="G43" i="36"/>
  <c r="F43" i="36"/>
  <c r="F42" i="36" s="1"/>
  <c r="F41" i="36" s="1"/>
  <c r="W42" i="36"/>
  <c r="Q42" i="36"/>
  <c r="O42" i="36"/>
  <c r="O41" i="36" s="1"/>
  <c r="O36" i="36" s="1"/>
  <c r="G42" i="36"/>
  <c r="G41" i="36" s="1"/>
  <c r="H41" i="36"/>
  <c r="AB40" i="36"/>
  <c r="AA40" i="36"/>
  <c r="W40" i="36"/>
  <c r="W39" i="36" s="1"/>
  <c r="U40" i="36"/>
  <c r="S40" i="36"/>
  <c r="S39" i="36" s="1"/>
  <c r="R40" i="36"/>
  <c r="R39" i="36" s="1"/>
  <c r="R38" i="36" s="1"/>
  <c r="R37" i="36" s="1"/>
  <c r="L40" i="36"/>
  <c r="Y40" i="36" s="1"/>
  <c r="K40" i="36"/>
  <c r="K39" i="36" s="1"/>
  <c r="K38" i="36" s="1"/>
  <c r="K37" i="36" s="1"/>
  <c r="V39" i="36"/>
  <c r="V38" i="36" s="1"/>
  <c r="V37" i="36" s="1"/>
  <c r="U39" i="36"/>
  <c r="T39" i="36"/>
  <c r="AA39" i="36" s="1"/>
  <c r="Q39" i="36"/>
  <c r="O39" i="36"/>
  <c r="N39" i="36"/>
  <c r="N38" i="36" s="1"/>
  <c r="J39" i="36"/>
  <c r="J38" i="36" s="1"/>
  <c r="I39" i="36"/>
  <c r="I38" i="36" s="1"/>
  <c r="I37" i="36" s="1"/>
  <c r="H39" i="36"/>
  <c r="G39" i="36"/>
  <c r="F39" i="36"/>
  <c r="W38" i="36"/>
  <c r="W37" i="36" s="1"/>
  <c r="U38" i="36"/>
  <c r="S38" i="36"/>
  <c r="S37" i="36" s="1"/>
  <c r="Q38" i="36"/>
  <c r="O38" i="36"/>
  <c r="H38" i="36"/>
  <c r="H37" i="36" s="1"/>
  <c r="H36" i="36" s="1"/>
  <c r="G38" i="36"/>
  <c r="G37" i="36" s="1"/>
  <c r="G36" i="36" s="1"/>
  <c r="F38" i="36"/>
  <c r="F37" i="36" s="1"/>
  <c r="F36" i="36" s="1"/>
  <c r="U37" i="36"/>
  <c r="Q37" i="36"/>
  <c r="O37" i="36"/>
  <c r="N37" i="36"/>
  <c r="N36" i="36" s="1"/>
  <c r="J37" i="36"/>
  <c r="W35" i="36"/>
  <c r="U35" i="36"/>
  <c r="S35" i="36"/>
  <c r="K35" i="36"/>
  <c r="L35" i="36" s="1"/>
  <c r="AB34" i="36"/>
  <c r="AA34" i="36"/>
  <c r="Y34" i="36"/>
  <c r="X34" i="36"/>
  <c r="W34" i="36"/>
  <c r="U34" i="36"/>
  <c r="S34" i="36"/>
  <c r="R34" i="36"/>
  <c r="P34" i="36"/>
  <c r="K34" i="36"/>
  <c r="AB33" i="36"/>
  <c r="AA33" i="36"/>
  <c r="Z33" i="36"/>
  <c r="Y33" i="36"/>
  <c r="X33" i="36"/>
  <c r="W33" i="36"/>
  <c r="U33" i="36"/>
  <c r="S33" i="36"/>
  <c r="R33" i="36"/>
  <c r="P33" i="36"/>
  <c r="K33" i="36"/>
  <c r="AB32" i="36"/>
  <c r="AA32" i="36"/>
  <c r="Z32" i="36"/>
  <c r="Y32" i="36"/>
  <c r="X32" i="36"/>
  <c r="W32" i="36"/>
  <c r="U32" i="36"/>
  <c r="S32" i="36"/>
  <c r="R32" i="36"/>
  <c r="P32" i="36"/>
  <c r="K32" i="36"/>
  <c r="AB31" i="36"/>
  <c r="AA31" i="36"/>
  <c r="Z31" i="36"/>
  <c r="Y31" i="36"/>
  <c r="X31" i="36"/>
  <c r="W31" i="36"/>
  <c r="W29" i="36" s="1"/>
  <c r="W28" i="36" s="1"/>
  <c r="U31" i="36"/>
  <c r="U29" i="36" s="1"/>
  <c r="U28" i="36" s="1"/>
  <c r="S31" i="36"/>
  <c r="R31" i="36"/>
  <c r="R29" i="36" s="1"/>
  <c r="R28" i="36" s="1"/>
  <c r="P31" i="36"/>
  <c r="K31" i="36"/>
  <c r="K29" i="36" s="1"/>
  <c r="K28" i="36" s="1"/>
  <c r="AB30" i="36"/>
  <c r="AA30" i="36"/>
  <c r="Z30" i="36"/>
  <c r="Y30" i="36"/>
  <c r="X30" i="36"/>
  <c r="W30" i="36"/>
  <c r="U30" i="36"/>
  <c r="S30" i="36"/>
  <c r="S29" i="36" s="1"/>
  <c r="S28" i="36" s="1"/>
  <c r="R30" i="36"/>
  <c r="P30" i="36"/>
  <c r="P29" i="36" s="1"/>
  <c r="P28" i="36" s="1"/>
  <c r="K30" i="36"/>
  <c r="Y29" i="36"/>
  <c r="V29" i="36"/>
  <c r="Z29" i="36" s="1"/>
  <c r="T29" i="36"/>
  <c r="T28" i="36" s="1"/>
  <c r="Q29" i="36"/>
  <c r="X29" i="36" s="1"/>
  <c r="O29" i="36"/>
  <c r="O28" i="36" s="1"/>
  <c r="N29" i="36"/>
  <c r="L29" i="36"/>
  <c r="J29" i="36"/>
  <c r="I29" i="36"/>
  <c r="I28" i="36" s="1"/>
  <c r="H29" i="36"/>
  <c r="G29" i="36"/>
  <c r="G28" i="36" s="1"/>
  <c r="F29" i="36"/>
  <c r="V28" i="36"/>
  <c r="AB28" i="36" s="1"/>
  <c r="N28" i="36"/>
  <c r="J28" i="36"/>
  <c r="H28" i="36"/>
  <c r="F28" i="36"/>
  <c r="AB27" i="36"/>
  <c r="AA27" i="36"/>
  <c r="Z27" i="36"/>
  <c r="W27" i="36"/>
  <c r="U27" i="36"/>
  <c r="S27" i="36"/>
  <c r="R27" i="36"/>
  <c r="L27" i="36"/>
  <c r="P27" i="36" s="1"/>
  <c r="K27" i="36"/>
  <c r="AB26" i="36"/>
  <c r="AA26" i="36"/>
  <c r="Z26" i="36"/>
  <c r="W26" i="36"/>
  <c r="U26" i="36"/>
  <c r="S26" i="36"/>
  <c r="R26" i="36"/>
  <c r="L26" i="36"/>
  <c r="P26" i="36" s="1"/>
  <c r="K26" i="36"/>
  <c r="AB25" i="36"/>
  <c r="AA25" i="36"/>
  <c r="Y25" i="36"/>
  <c r="W25" i="36"/>
  <c r="W20" i="36" s="1"/>
  <c r="U25" i="36"/>
  <c r="S25" i="36"/>
  <c r="L25" i="36"/>
  <c r="X25" i="36" s="1"/>
  <c r="K25" i="36"/>
  <c r="AB24" i="36"/>
  <c r="AA24" i="36"/>
  <c r="W24" i="36"/>
  <c r="U24" i="36"/>
  <c r="S24" i="36"/>
  <c r="R24" i="36"/>
  <c r="L24" i="36"/>
  <c r="P24" i="36" s="1"/>
  <c r="K24" i="36"/>
  <c r="AB23" i="36"/>
  <c r="AA23" i="36"/>
  <c r="W23" i="36"/>
  <c r="U23" i="36"/>
  <c r="S23" i="36"/>
  <c r="P23" i="36"/>
  <c r="L23" i="36"/>
  <c r="Z23" i="36" s="1"/>
  <c r="K23" i="36"/>
  <c r="AB22" i="36"/>
  <c r="AA22" i="36"/>
  <c r="W22" i="36"/>
  <c r="U22" i="36"/>
  <c r="U20" i="36" s="1"/>
  <c r="S22" i="36"/>
  <c r="K22" i="36"/>
  <c r="L22" i="36" s="1"/>
  <c r="AB21" i="36"/>
  <c r="AA21" i="36"/>
  <c r="W21" i="36"/>
  <c r="U21" i="36"/>
  <c r="S21" i="36"/>
  <c r="S20" i="36" s="1"/>
  <c r="K21" i="36"/>
  <c r="L21" i="36" s="1"/>
  <c r="V20" i="36"/>
  <c r="T20" i="36"/>
  <c r="Q20" i="36"/>
  <c r="O20" i="36"/>
  <c r="N20" i="36"/>
  <c r="J20" i="36"/>
  <c r="J9" i="36" s="1"/>
  <c r="J8" i="36" s="1"/>
  <c r="I20" i="36"/>
  <c r="H20" i="36"/>
  <c r="G20" i="36"/>
  <c r="F20" i="36"/>
  <c r="AB19" i="36"/>
  <c r="AA19" i="36"/>
  <c r="W19" i="36"/>
  <c r="U19" i="36"/>
  <c r="S19" i="36"/>
  <c r="L19" i="36"/>
  <c r="X19" i="36" s="1"/>
  <c r="K19" i="36"/>
  <c r="AB18" i="36"/>
  <c r="AA18" i="36"/>
  <c r="W18" i="36"/>
  <c r="U18" i="36"/>
  <c r="S18" i="36"/>
  <c r="R18" i="36"/>
  <c r="L18" i="36"/>
  <c r="P18" i="36" s="1"/>
  <c r="K18" i="36"/>
  <c r="AB17" i="36"/>
  <c r="AA17" i="36"/>
  <c r="W17" i="36"/>
  <c r="U17" i="36"/>
  <c r="S17" i="36"/>
  <c r="P17" i="36"/>
  <c r="L17" i="36"/>
  <c r="Z17" i="36" s="1"/>
  <c r="K17" i="36"/>
  <c r="AB16" i="36"/>
  <c r="AA16" i="36"/>
  <c r="W16" i="36"/>
  <c r="U16" i="36"/>
  <c r="S16" i="36"/>
  <c r="K16" i="36"/>
  <c r="L16" i="36" s="1"/>
  <c r="AB15" i="36"/>
  <c r="AA15" i="36"/>
  <c r="W15" i="36"/>
  <c r="U15" i="36"/>
  <c r="S15" i="36"/>
  <c r="K15" i="36"/>
  <c r="L15" i="36" s="1"/>
  <c r="AB14" i="36"/>
  <c r="AA14" i="36"/>
  <c r="W14" i="36"/>
  <c r="U14" i="36"/>
  <c r="S14" i="36"/>
  <c r="K14" i="36"/>
  <c r="L14" i="36" s="1"/>
  <c r="AB13" i="36"/>
  <c r="AA13" i="36"/>
  <c r="Z13" i="36"/>
  <c r="W13" i="36"/>
  <c r="W11" i="36" s="1"/>
  <c r="W10" i="36" s="1"/>
  <c r="U13" i="36"/>
  <c r="S13" i="36"/>
  <c r="S11" i="36" s="1"/>
  <c r="S10" i="36" s="1"/>
  <c r="R13" i="36"/>
  <c r="L13" i="36"/>
  <c r="P13" i="36" s="1"/>
  <c r="K13" i="36"/>
  <c r="AB12" i="36"/>
  <c r="AA12" i="36"/>
  <c r="Z12" i="36"/>
  <c r="W12" i="36"/>
  <c r="U12" i="36"/>
  <c r="U11" i="36" s="1"/>
  <c r="U10" i="36" s="1"/>
  <c r="S12" i="36"/>
  <c r="R12" i="36"/>
  <c r="L12" i="36"/>
  <c r="P12" i="36" s="1"/>
  <c r="K12" i="36"/>
  <c r="V11" i="36"/>
  <c r="AB11" i="36" s="1"/>
  <c r="T11" i="36"/>
  <c r="T10" i="36" s="1"/>
  <c r="Q11" i="36"/>
  <c r="O11" i="36"/>
  <c r="O10" i="36" s="1"/>
  <c r="N11" i="36"/>
  <c r="J11" i="36"/>
  <c r="I11" i="36"/>
  <c r="I10" i="36" s="1"/>
  <c r="I9" i="36" s="1"/>
  <c r="I8" i="36" s="1"/>
  <c r="H11" i="36"/>
  <c r="G11" i="36"/>
  <c r="G10" i="36" s="1"/>
  <c r="G9" i="36" s="1"/>
  <c r="G8" i="36" s="1"/>
  <c r="G7" i="36" s="1"/>
  <c r="F11" i="36"/>
  <c r="V10" i="36"/>
  <c r="V9" i="36" s="1"/>
  <c r="N10" i="36"/>
  <c r="N9" i="36" s="1"/>
  <c r="N8" i="36" s="1"/>
  <c r="J10" i="36"/>
  <c r="H10" i="36"/>
  <c r="H9" i="36" s="1"/>
  <c r="H8" i="36" s="1"/>
  <c r="F10" i="36"/>
  <c r="F9" i="36" s="1"/>
  <c r="F8" i="36" s="1"/>
  <c r="K65" i="44" l="1"/>
  <c r="J97" i="44"/>
  <c r="K9" i="44"/>
  <c r="K66" i="44"/>
  <c r="H9" i="44"/>
  <c r="F97" i="44"/>
  <c r="K45" i="44"/>
  <c r="K83" i="44"/>
  <c r="J44" i="44"/>
  <c r="F44" i="44"/>
  <c r="H44" i="44" s="1"/>
  <c r="L35" i="43"/>
  <c r="M35" i="43"/>
  <c r="O35" i="43"/>
  <c r="H21" i="43"/>
  <c r="F20" i="43"/>
  <c r="F72" i="43" s="1"/>
  <c r="O21" i="43"/>
  <c r="N21" i="43"/>
  <c r="L21" i="43"/>
  <c r="H9" i="43"/>
  <c r="M10" i="43"/>
  <c r="O52" i="43"/>
  <c r="N52" i="43"/>
  <c r="M58" i="43"/>
  <c r="L58" i="43"/>
  <c r="M53" i="43"/>
  <c r="M22" i="43"/>
  <c r="R29" i="41"/>
  <c r="R28" i="41" s="1"/>
  <c r="L224" i="41"/>
  <c r="K102" i="41"/>
  <c r="K101" i="41" s="1"/>
  <c r="G228" i="41"/>
  <c r="G227" i="41" s="1"/>
  <c r="N55" i="41"/>
  <c r="F42" i="41"/>
  <c r="F55" i="41"/>
  <c r="W246" i="41"/>
  <c r="W245" i="41" s="1"/>
  <c r="G42" i="41"/>
  <c r="G41" i="41" s="1"/>
  <c r="G36" i="41" s="1"/>
  <c r="G55" i="41"/>
  <c r="W29" i="41"/>
  <c r="W28" i="41" s="1"/>
  <c r="G202" i="41"/>
  <c r="G201" i="41" s="1"/>
  <c r="H202" i="41"/>
  <c r="H201" i="41" s="1"/>
  <c r="U246" i="41"/>
  <c r="U245" i="41" s="1"/>
  <c r="P64" i="41"/>
  <c r="S246" i="41"/>
  <c r="S245" i="41" s="1"/>
  <c r="S244" i="41" s="1"/>
  <c r="H42" i="41"/>
  <c r="R64" i="41"/>
  <c r="F97" i="41"/>
  <c r="L114" i="41"/>
  <c r="Y114" i="41" s="1"/>
  <c r="H218" i="41"/>
  <c r="H217" i="41" s="1"/>
  <c r="H216" i="41" s="1"/>
  <c r="H215" i="41" s="1"/>
  <c r="N42" i="41"/>
  <c r="N41" i="41" s="1"/>
  <c r="N36" i="41" s="1"/>
  <c r="N218" i="41"/>
  <c r="N217" i="41" s="1"/>
  <c r="N216" i="41" s="1"/>
  <c r="N215" i="41" s="1"/>
  <c r="G80" i="41"/>
  <c r="F218" i="41"/>
  <c r="F217" i="41" s="1"/>
  <c r="F9" i="41"/>
  <c r="F8" i="41" s="1"/>
  <c r="F202" i="41"/>
  <c r="F201" i="41" s="1"/>
  <c r="F106" i="41" s="1"/>
  <c r="F105" i="41" s="1"/>
  <c r="K225" i="41"/>
  <c r="K224" i="41" s="1"/>
  <c r="K223" i="41" s="1"/>
  <c r="R226" i="41"/>
  <c r="R225" i="41" s="1"/>
  <c r="R224" i="41" s="1"/>
  <c r="R223" i="41" s="1"/>
  <c r="N245" i="41"/>
  <c r="X103" i="41"/>
  <c r="R103" i="41"/>
  <c r="R102" i="41" s="1"/>
  <c r="R101" i="41" s="1"/>
  <c r="Z103" i="41"/>
  <c r="P103" i="41"/>
  <c r="P102" i="41" s="1"/>
  <c r="P101" i="41" s="1"/>
  <c r="L102" i="41"/>
  <c r="Y103" i="41"/>
  <c r="F216" i="41"/>
  <c r="F215" i="41" s="1"/>
  <c r="G9" i="41"/>
  <c r="G8" i="41" s="1"/>
  <c r="L130" i="41"/>
  <c r="R130" i="41" s="1"/>
  <c r="R129" i="41" s="1"/>
  <c r="R128" i="41" s="1"/>
  <c r="R127" i="41" s="1"/>
  <c r="K143" i="41"/>
  <c r="L143" i="41" s="1"/>
  <c r="Y143" i="41" s="1"/>
  <c r="L156" i="41"/>
  <c r="X156" i="41" s="1"/>
  <c r="P188" i="41"/>
  <c r="P187" i="41" s="1"/>
  <c r="P186" i="41" s="1"/>
  <c r="P185" i="41" s="1"/>
  <c r="K258" i="41"/>
  <c r="K257" i="41" s="1"/>
  <c r="K256" i="41" s="1"/>
  <c r="R24" i="41"/>
  <c r="N80" i="41"/>
  <c r="H97" i="41"/>
  <c r="L142" i="41"/>
  <c r="Y142" i="41" s="1"/>
  <c r="L152" i="41"/>
  <c r="X152" i="41" s="1"/>
  <c r="K171" i="41"/>
  <c r="K170" i="41" s="1"/>
  <c r="K169" i="41" s="1"/>
  <c r="L187" i="41"/>
  <c r="Y187" i="41" s="1"/>
  <c r="R188" i="41"/>
  <c r="R187" i="41" s="1"/>
  <c r="R186" i="41" s="1"/>
  <c r="R185" i="41" s="1"/>
  <c r="H228" i="41"/>
  <c r="H227" i="41" s="1"/>
  <c r="L248" i="41"/>
  <c r="Y248" i="41" s="1"/>
  <c r="K253" i="41"/>
  <c r="K252" i="41" s="1"/>
  <c r="K251" i="41" s="1"/>
  <c r="H80" i="41"/>
  <c r="N106" i="41"/>
  <c r="N105" i="41" s="1"/>
  <c r="U253" i="41"/>
  <c r="U252" i="41" s="1"/>
  <c r="U251" i="41" s="1"/>
  <c r="N9" i="41"/>
  <c r="N8" i="41" s="1"/>
  <c r="N97" i="41"/>
  <c r="Z226" i="41"/>
  <c r="G245" i="41"/>
  <c r="G244" i="41" s="1"/>
  <c r="G239" i="41" s="1"/>
  <c r="G238" i="41" s="1"/>
  <c r="H9" i="41"/>
  <c r="H8" i="41" s="1"/>
  <c r="N228" i="41"/>
  <c r="N227" i="41" s="1"/>
  <c r="L28" i="41"/>
  <c r="X29" i="41"/>
  <c r="K29" i="41"/>
  <c r="K28" i="41" s="1"/>
  <c r="K145" i="41"/>
  <c r="K144" i="41" s="1"/>
  <c r="P226" i="41"/>
  <c r="P225" i="41" s="1"/>
  <c r="P224" i="41" s="1"/>
  <c r="P223" i="41" s="1"/>
  <c r="S228" i="41"/>
  <c r="S227" i="41" s="1"/>
  <c r="H245" i="41"/>
  <c r="H244" i="41" s="1"/>
  <c r="H239" i="41" s="1"/>
  <c r="H238" i="41" s="1"/>
  <c r="U29" i="41"/>
  <c r="U28" i="41" s="1"/>
  <c r="W218" i="41"/>
  <c r="W217" i="41" s="1"/>
  <c r="W216" i="41" s="1"/>
  <c r="W215" i="41" s="1"/>
  <c r="W20" i="41"/>
  <c r="U62" i="41"/>
  <c r="W202" i="41"/>
  <c r="W43" i="41"/>
  <c r="U97" i="41"/>
  <c r="W145" i="41"/>
  <c r="W144" i="41" s="1"/>
  <c r="W143" i="41" s="1"/>
  <c r="U46" i="41"/>
  <c r="U42" i="41" s="1"/>
  <c r="S202" i="41"/>
  <c r="S201" i="41" s="1"/>
  <c r="U11" i="41"/>
  <c r="U10" i="41" s="1"/>
  <c r="S29" i="41"/>
  <c r="S28" i="41" s="1"/>
  <c r="S218" i="41"/>
  <c r="S217" i="41" s="1"/>
  <c r="S216" i="41" s="1"/>
  <c r="S215" i="41" s="1"/>
  <c r="S66" i="41"/>
  <c r="S86" i="41"/>
  <c r="S85" i="41" s="1"/>
  <c r="S84" i="41" s="1"/>
  <c r="S80" i="41" s="1"/>
  <c r="S46" i="41"/>
  <c r="S42" i="41" s="1"/>
  <c r="S56" i="41"/>
  <c r="S253" i="41"/>
  <c r="S252" i="41" s="1"/>
  <c r="S251" i="41" s="1"/>
  <c r="S11" i="41"/>
  <c r="S10" i="41" s="1"/>
  <c r="P29" i="41"/>
  <c r="P28" i="41" s="1"/>
  <c r="S106" i="41"/>
  <c r="S105" i="41" s="1"/>
  <c r="P47" i="41"/>
  <c r="X47" i="41"/>
  <c r="Z47" i="41"/>
  <c r="R47" i="41"/>
  <c r="Y47" i="41"/>
  <c r="Z74" i="41"/>
  <c r="R74" i="41"/>
  <c r="Y74" i="41"/>
  <c r="P74" i="41"/>
  <c r="X74" i="41"/>
  <c r="Z83" i="41"/>
  <c r="R83" i="41"/>
  <c r="R82" i="41" s="1"/>
  <c r="R81" i="41" s="1"/>
  <c r="Y83" i="41"/>
  <c r="P83" i="41"/>
  <c r="P82" i="41" s="1"/>
  <c r="P81" i="41" s="1"/>
  <c r="X83" i="41"/>
  <c r="L82" i="41"/>
  <c r="L81" i="41" s="1"/>
  <c r="X147" i="41"/>
  <c r="Z147" i="41"/>
  <c r="R147" i="41"/>
  <c r="Y147" i="41"/>
  <c r="P147" i="41"/>
  <c r="X71" i="41"/>
  <c r="Z71" i="41"/>
  <c r="R71" i="41"/>
  <c r="Y71" i="41"/>
  <c r="P71" i="41"/>
  <c r="Y72" i="41"/>
  <c r="Z72" i="41"/>
  <c r="R72" i="41"/>
  <c r="Z93" i="41"/>
  <c r="R93" i="41"/>
  <c r="L175" i="41"/>
  <c r="X175" i="41" s="1"/>
  <c r="Z176" i="41"/>
  <c r="R176" i="41"/>
  <c r="R175" i="41" s="1"/>
  <c r="R174" i="41" s="1"/>
  <c r="R173" i="41" s="1"/>
  <c r="X176" i="41"/>
  <c r="Y176" i="41"/>
  <c r="P176" i="41"/>
  <c r="P175" i="41" s="1"/>
  <c r="P174" i="41" s="1"/>
  <c r="P173" i="41" s="1"/>
  <c r="Y232" i="41"/>
  <c r="P232" i="41"/>
  <c r="R232" i="41"/>
  <c r="X232" i="41"/>
  <c r="Z232" i="41"/>
  <c r="P48" i="41"/>
  <c r="Y48" i="41"/>
  <c r="Z247" i="41"/>
  <c r="P247" i="41"/>
  <c r="Z25" i="41"/>
  <c r="R25" i="41"/>
  <c r="Y25" i="41"/>
  <c r="P25" i="41"/>
  <c r="X25" i="41"/>
  <c r="Z61" i="41"/>
  <c r="R61" i="41"/>
  <c r="Z65" i="41"/>
  <c r="R65" i="41"/>
  <c r="Y65" i="41"/>
  <c r="P65" i="41"/>
  <c r="X65" i="41"/>
  <c r="Y52" i="41"/>
  <c r="P52" i="41"/>
  <c r="X52" i="41"/>
  <c r="Z52" i="41"/>
  <c r="R52" i="41"/>
  <c r="P79" i="41"/>
  <c r="Z79" i="41"/>
  <c r="R79" i="41"/>
  <c r="Y79" i="41"/>
  <c r="X79" i="41"/>
  <c r="X26" i="41"/>
  <c r="Z26" i="41"/>
  <c r="R26" i="41"/>
  <c r="Y26" i="41"/>
  <c r="P26" i="41"/>
  <c r="Y138" i="41"/>
  <c r="L137" i="41"/>
  <c r="X137" i="41" s="1"/>
  <c r="R138" i="41"/>
  <c r="R137" i="41" s="1"/>
  <c r="R136" i="41" s="1"/>
  <c r="R135" i="41" s="1"/>
  <c r="Z138" i="41"/>
  <c r="X67" i="41"/>
  <c r="P17" i="41"/>
  <c r="R17" i="41"/>
  <c r="L54" i="41"/>
  <c r="L53" i="41" s="1"/>
  <c r="Z53" i="41" s="1"/>
  <c r="Z67" i="41"/>
  <c r="L164" i="41"/>
  <c r="P164" i="41" s="1"/>
  <c r="P163" i="41" s="1"/>
  <c r="P162" i="41" s="1"/>
  <c r="P161" i="41" s="1"/>
  <c r="Z78" i="41"/>
  <c r="P146" i="41"/>
  <c r="Y146" i="41"/>
  <c r="L160" i="41"/>
  <c r="Y160" i="41" s="1"/>
  <c r="R168" i="41"/>
  <c r="R167" i="41" s="1"/>
  <c r="R166" i="41" s="1"/>
  <c r="R165" i="41" s="1"/>
  <c r="K199" i="41"/>
  <c r="K198" i="41" s="1"/>
  <c r="K197" i="41" s="1"/>
  <c r="K213" i="41"/>
  <c r="K212" i="41" s="1"/>
  <c r="K211" i="41" s="1"/>
  <c r="K210" i="41" s="1"/>
  <c r="K209" i="41" s="1"/>
  <c r="K219" i="41"/>
  <c r="K231" i="41"/>
  <c r="K230" i="41" s="1"/>
  <c r="K229" i="41" s="1"/>
  <c r="K246" i="41"/>
  <c r="Z184" i="41"/>
  <c r="Y17" i="41"/>
  <c r="Y67" i="41"/>
  <c r="P184" i="41"/>
  <c r="P183" i="41" s="1"/>
  <c r="P182" i="41" s="1"/>
  <c r="P181" i="41" s="1"/>
  <c r="Z17" i="41"/>
  <c r="L40" i="41"/>
  <c r="P40" i="41" s="1"/>
  <c r="P39" i="41" s="1"/>
  <c r="P38" i="41" s="1"/>
  <c r="P37" i="41" s="1"/>
  <c r="R67" i="41"/>
  <c r="X146" i="41"/>
  <c r="L148" i="41"/>
  <c r="R148" i="41" s="1"/>
  <c r="P168" i="41"/>
  <c r="P167" i="41" s="1"/>
  <c r="P166" i="41" s="1"/>
  <c r="P165" i="41" s="1"/>
  <c r="L208" i="41"/>
  <c r="X208" i="41" s="1"/>
  <c r="Z24" i="41"/>
  <c r="K43" i="41"/>
  <c r="P78" i="41"/>
  <c r="K137" i="41"/>
  <c r="K136" i="41" s="1"/>
  <c r="K135" i="41" s="1"/>
  <c r="R146" i="41"/>
  <c r="K167" i="41"/>
  <c r="K166" i="41" s="1"/>
  <c r="K165" i="41" s="1"/>
  <c r="K175" i="41"/>
  <c r="K174" i="41" s="1"/>
  <c r="K173" i="41" s="1"/>
  <c r="K183" i="41"/>
  <c r="K182" i="41" s="1"/>
  <c r="K181" i="41" s="1"/>
  <c r="X225" i="41"/>
  <c r="L233" i="41"/>
  <c r="X233" i="41" s="1"/>
  <c r="K82" i="41"/>
  <c r="K81" i="41" s="1"/>
  <c r="K20" i="41"/>
  <c r="K66" i="41"/>
  <c r="L180" i="41"/>
  <c r="R180" i="41" s="1"/>
  <c r="R179" i="41" s="1"/>
  <c r="R178" i="41" s="1"/>
  <c r="R177" i="41" s="1"/>
  <c r="K191" i="41"/>
  <c r="K190" i="41" s="1"/>
  <c r="K189" i="41" s="1"/>
  <c r="Y226" i="41"/>
  <c r="Y77" i="41"/>
  <c r="P77" i="41"/>
  <c r="X77" i="41"/>
  <c r="R77" i="41"/>
  <c r="Z77" i="41"/>
  <c r="L73" i="41"/>
  <c r="Z58" i="41"/>
  <c r="R58" i="41"/>
  <c r="P58" i="41"/>
  <c r="Y58" i="41"/>
  <c r="X58" i="41"/>
  <c r="Y50" i="41"/>
  <c r="P50" i="41"/>
  <c r="X50" i="41"/>
  <c r="Z50" i="41"/>
  <c r="R50" i="41"/>
  <c r="L46" i="41"/>
  <c r="Z19" i="41"/>
  <c r="R19" i="41"/>
  <c r="P19" i="41"/>
  <c r="Y19" i="41"/>
  <c r="X19" i="41"/>
  <c r="Z92" i="41"/>
  <c r="R92" i="41"/>
  <c r="Y92" i="41"/>
  <c r="P92" i="41"/>
  <c r="X92" i="41"/>
  <c r="Z14" i="41"/>
  <c r="R14" i="41"/>
  <c r="Y14" i="41"/>
  <c r="P14" i="41"/>
  <c r="W80" i="41"/>
  <c r="Z91" i="41"/>
  <c r="R91" i="41"/>
  <c r="P91" i="41"/>
  <c r="Y91" i="41"/>
  <c r="X91" i="41"/>
  <c r="AA95" i="41"/>
  <c r="K95" i="41"/>
  <c r="K94" i="41" s="1"/>
  <c r="L126" i="41"/>
  <c r="L129" i="41"/>
  <c r="Y129" i="41" s="1"/>
  <c r="L170" i="41"/>
  <c r="X170" i="41" s="1"/>
  <c r="Y171" i="41"/>
  <c r="Z18" i="41"/>
  <c r="R18" i="41"/>
  <c r="Z75" i="41"/>
  <c r="R75" i="41"/>
  <c r="U90" i="41"/>
  <c r="U89" i="41" s="1"/>
  <c r="AA113" i="41"/>
  <c r="AA128" i="41"/>
  <c r="AA195" i="41"/>
  <c r="K11" i="41"/>
  <c r="K10" i="41" s="1"/>
  <c r="P16" i="41"/>
  <c r="Y18" i="41"/>
  <c r="Z22" i="41"/>
  <c r="R22" i="41"/>
  <c r="Y22" i="41"/>
  <c r="P22" i="41"/>
  <c r="X22" i="41"/>
  <c r="AA43" i="41"/>
  <c r="W56" i="41"/>
  <c r="K62" i="41"/>
  <c r="U66" i="41"/>
  <c r="Y75" i="41"/>
  <c r="G106" i="41"/>
  <c r="G105" i="41" s="1"/>
  <c r="AA125" i="41"/>
  <c r="Y68" i="41"/>
  <c r="K90" i="41"/>
  <c r="K89" i="41" s="1"/>
  <c r="K80" i="41" s="1"/>
  <c r="Z12" i="41"/>
  <c r="R12" i="41"/>
  <c r="Y12" i="41"/>
  <c r="P12" i="41"/>
  <c r="Z59" i="41"/>
  <c r="R59" i="41"/>
  <c r="Y59" i="41"/>
  <c r="P59" i="41"/>
  <c r="X59" i="41"/>
  <c r="X16" i="41"/>
  <c r="Y63" i="41"/>
  <c r="P63" i="41"/>
  <c r="X63" i="41"/>
  <c r="R63" i="41"/>
  <c r="X75" i="41"/>
  <c r="AB128" i="41"/>
  <c r="L13" i="41"/>
  <c r="R16" i="41"/>
  <c r="P18" i="41"/>
  <c r="Y23" i="41"/>
  <c r="P23" i="41"/>
  <c r="X23" i="41"/>
  <c r="R23" i="41"/>
  <c r="Z27" i="41"/>
  <c r="R27" i="41"/>
  <c r="X27" i="41"/>
  <c r="Z45" i="41"/>
  <c r="R45" i="41"/>
  <c r="Y45" i="41"/>
  <c r="P45" i="41"/>
  <c r="X45" i="41"/>
  <c r="H55" i="41"/>
  <c r="Z57" i="41"/>
  <c r="R57" i="41"/>
  <c r="L56" i="41"/>
  <c r="X57" i="41"/>
  <c r="U56" i="41"/>
  <c r="L62" i="41"/>
  <c r="X62" i="41" s="1"/>
  <c r="AA55" i="41"/>
  <c r="Z69" i="41"/>
  <c r="R69" i="41"/>
  <c r="Y69" i="41"/>
  <c r="P69" i="41"/>
  <c r="X69" i="41"/>
  <c r="P75" i="41"/>
  <c r="U73" i="41"/>
  <c r="AA86" i="41"/>
  <c r="AB129" i="41"/>
  <c r="AA137" i="41"/>
  <c r="AA183" i="41"/>
  <c r="L66" i="41"/>
  <c r="Z68" i="41"/>
  <c r="R68" i="41"/>
  <c r="P68" i="41"/>
  <c r="Z88" i="41"/>
  <c r="R88" i="41"/>
  <c r="Y88" i="41"/>
  <c r="P88" i="41"/>
  <c r="X88" i="41"/>
  <c r="K195" i="41"/>
  <c r="K194" i="41" s="1"/>
  <c r="K193" i="41" s="1"/>
  <c r="L196" i="41"/>
  <c r="AA20" i="41"/>
  <c r="AA42" i="41"/>
  <c r="L43" i="41"/>
  <c r="Y43" i="41" s="1"/>
  <c r="Z44" i="41"/>
  <c r="R44" i="41"/>
  <c r="Y44" i="41"/>
  <c r="P44" i="41"/>
  <c r="Z49" i="41"/>
  <c r="R49" i="41"/>
  <c r="Y49" i="41"/>
  <c r="P49" i="41"/>
  <c r="X49" i="41"/>
  <c r="L90" i="41"/>
  <c r="X90" i="41" s="1"/>
  <c r="Z96" i="41"/>
  <c r="R96" i="41"/>
  <c r="R95" i="41" s="1"/>
  <c r="R94" i="41" s="1"/>
  <c r="Y96" i="41"/>
  <c r="P96" i="41"/>
  <c r="P95" i="41" s="1"/>
  <c r="P94" i="41" s="1"/>
  <c r="X96" i="41"/>
  <c r="Y15" i="41"/>
  <c r="P15" i="41"/>
  <c r="X15" i="41"/>
  <c r="R15" i="41"/>
  <c r="Z15" i="41"/>
  <c r="Y16" i="41"/>
  <c r="X18" i="41"/>
  <c r="AB20" i="41"/>
  <c r="Y60" i="41"/>
  <c r="P60" i="41"/>
  <c r="X60" i="41"/>
  <c r="R60" i="41"/>
  <c r="F80" i="41"/>
  <c r="L87" i="41"/>
  <c r="AA90" i="41"/>
  <c r="L95" i="41"/>
  <c r="Z95" i="41" s="1"/>
  <c r="K99" i="41"/>
  <c r="K98" i="41" s="1"/>
  <c r="K97" i="41" s="1"/>
  <c r="L100" i="41"/>
  <c r="L122" i="41"/>
  <c r="K121" i="41"/>
  <c r="K120" i="41" s="1"/>
  <c r="K119" i="41" s="1"/>
  <c r="Z134" i="41"/>
  <c r="R134" i="41"/>
  <c r="R133" i="41" s="1"/>
  <c r="R132" i="41" s="1"/>
  <c r="R131" i="41" s="1"/>
  <c r="L133" i="41"/>
  <c r="Y134" i="41"/>
  <c r="P134" i="41"/>
  <c r="P133" i="41" s="1"/>
  <c r="P132" i="41" s="1"/>
  <c r="P131" i="41" s="1"/>
  <c r="X134" i="41"/>
  <c r="W11" i="41"/>
  <c r="W10" i="41" s="1"/>
  <c r="X14" i="41"/>
  <c r="L21" i="41"/>
  <c r="S20" i="41"/>
  <c r="Y27" i="41"/>
  <c r="R35" i="41"/>
  <c r="Y35" i="41"/>
  <c r="P35" i="41"/>
  <c r="Z54" i="41"/>
  <c r="Y57" i="41"/>
  <c r="X68" i="41"/>
  <c r="X70" i="41"/>
  <c r="R70" i="41"/>
  <c r="Z70" i="41"/>
  <c r="P70" i="41"/>
  <c r="Y70" i="41"/>
  <c r="AB86" i="41"/>
  <c r="AA175" i="41"/>
  <c r="X200" i="41"/>
  <c r="R200" i="41"/>
  <c r="R199" i="41" s="1"/>
  <c r="R198" i="41" s="1"/>
  <c r="R197" i="41" s="1"/>
  <c r="L199" i="41"/>
  <c r="X199" i="41" s="1"/>
  <c r="Y200" i="41"/>
  <c r="K205" i="41"/>
  <c r="L206" i="41"/>
  <c r="AA28" i="41"/>
  <c r="Y29" i="41"/>
  <c r="X51" i="41"/>
  <c r="Y51" i="41"/>
  <c r="AB66" i="41"/>
  <c r="AB90" i="41"/>
  <c r="G97" i="41"/>
  <c r="S97" i="41"/>
  <c r="H106" i="41"/>
  <c r="H105" i="41" s="1"/>
  <c r="AA108" i="41"/>
  <c r="AA198" i="41"/>
  <c r="P200" i="41"/>
  <c r="P199" i="41" s="1"/>
  <c r="P198" i="41" s="1"/>
  <c r="P197" i="41" s="1"/>
  <c r="AB28" i="41"/>
  <c r="AB46" i="41"/>
  <c r="W46" i="41"/>
  <c r="W42" i="41" s="1"/>
  <c r="K46" i="41"/>
  <c r="P51" i="41"/>
  <c r="Z51" i="41"/>
  <c r="X72" i="41"/>
  <c r="X78" i="41"/>
  <c r="Y78" i="41"/>
  <c r="L110" i="41"/>
  <c r="K109" i="41"/>
  <c r="K108" i="41" s="1"/>
  <c r="K107" i="41" s="1"/>
  <c r="AA144" i="41"/>
  <c r="X171" i="41"/>
  <c r="X247" i="41"/>
  <c r="R247" i="41"/>
  <c r="Y247" i="41"/>
  <c r="AA10" i="41"/>
  <c r="AB9" i="41"/>
  <c r="U20" i="41"/>
  <c r="X24" i="41"/>
  <c r="Y24" i="41"/>
  <c r="AA39" i="41"/>
  <c r="Z48" i="41"/>
  <c r="R48" i="41"/>
  <c r="X48" i="41"/>
  <c r="R51" i="41"/>
  <c r="K56" i="41"/>
  <c r="Y61" i="41"/>
  <c r="P61" i="41"/>
  <c r="X61" i="41"/>
  <c r="S62" i="41"/>
  <c r="X64" i="41"/>
  <c r="Y64" i="41"/>
  <c r="W66" i="41"/>
  <c r="P72" i="41"/>
  <c r="AB73" i="41"/>
  <c r="W73" i="41"/>
  <c r="K73" i="41"/>
  <c r="Z76" i="41"/>
  <c r="R76" i="41"/>
  <c r="Y76" i="41"/>
  <c r="P76" i="41"/>
  <c r="U86" i="41"/>
  <c r="U85" i="41" s="1"/>
  <c r="U84" i="41" s="1"/>
  <c r="Y93" i="41"/>
  <c r="P93" i="41"/>
  <c r="X93" i="41"/>
  <c r="AB101" i="41"/>
  <c r="K117" i="41"/>
  <c r="K116" i="41" s="1"/>
  <c r="K115" i="41" s="1"/>
  <c r="L118" i="41"/>
  <c r="Z148" i="41"/>
  <c r="AA151" i="41"/>
  <c r="AB166" i="41"/>
  <c r="Z172" i="41"/>
  <c r="R172" i="41"/>
  <c r="R171" i="41" s="1"/>
  <c r="R170" i="41" s="1"/>
  <c r="R169" i="41" s="1"/>
  <c r="Y172" i="41"/>
  <c r="P172" i="41"/>
  <c r="P171" i="41" s="1"/>
  <c r="P170" i="41" s="1"/>
  <c r="P169" i="41" s="1"/>
  <c r="X172" i="41"/>
  <c r="Z192" i="41"/>
  <c r="R192" i="41"/>
  <c r="R191" i="41" s="1"/>
  <c r="R190" i="41" s="1"/>
  <c r="R189" i="41" s="1"/>
  <c r="Y192" i="41"/>
  <c r="P192" i="41"/>
  <c r="P191" i="41" s="1"/>
  <c r="P190" i="41" s="1"/>
  <c r="P189" i="41" s="1"/>
  <c r="X192" i="41"/>
  <c r="L191" i="41"/>
  <c r="L222" i="41"/>
  <c r="K221" i="41"/>
  <c r="L223" i="41"/>
  <c r="Z224" i="41"/>
  <c r="AB102" i="41"/>
  <c r="AB137" i="41"/>
  <c r="AB145" i="41"/>
  <c r="Z171" i="41"/>
  <c r="AB171" i="41"/>
  <c r="AA194" i="41"/>
  <c r="U201" i="41"/>
  <c r="X138" i="41"/>
  <c r="AA141" i="41"/>
  <c r="X188" i="41"/>
  <c r="Y188" i="41"/>
  <c r="AA202" i="41"/>
  <c r="AA211" i="41"/>
  <c r="Z259" i="41"/>
  <c r="R259" i="41"/>
  <c r="R258" i="41" s="1"/>
  <c r="R257" i="41" s="1"/>
  <c r="R256" i="41" s="1"/>
  <c r="L258" i="41"/>
  <c r="P259" i="41"/>
  <c r="P258" i="41" s="1"/>
  <c r="P257" i="41" s="1"/>
  <c r="P256" i="41" s="1"/>
  <c r="Y259" i="41"/>
  <c r="AA129" i="41"/>
  <c r="P138" i="41"/>
  <c r="P137" i="41" s="1"/>
  <c r="P136" i="41" s="1"/>
  <c r="P135" i="41" s="1"/>
  <c r="AB144" i="41"/>
  <c r="AB225" i="41"/>
  <c r="Y225" i="41"/>
  <c r="AB253" i="41"/>
  <c r="AA162" i="41"/>
  <c r="AA178" i="41"/>
  <c r="Z220" i="41"/>
  <c r="R220" i="41"/>
  <c r="R219" i="41" s="1"/>
  <c r="P220" i="41"/>
  <c r="P219" i="41" s="1"/>
  <c r="Y220" i="41"/>
  <c r="X220" i="41"/>
  <c r="L219" i="41"/>
  <c r="X219" i="41" s="1"/>
  <c r="U228" i="41"/>
  <c r="U227" i="41" s="1"/>
  <c r="K133" i="41"/>
  <c r="K132" i="41" s="1"/>
  <c r="K131" i="41" s="1"/>
  <c r="AA155" i="41"/>
  <c r="AA158" i="41"/>
  <c r="X168" i="41"/>
  <c r="L167" i="41"/>
  <c r="Y168" i="41"/>
  <c r="AA171" i="41"/>
  <c r="AB174" i="41"/>
  <c r="X184" i="41"/>
  <c r="L183" i="41"/>
  <c r="Y184" i="41"/>
  <c r="AA191" i="41"/>
  <c r="Z214" i="41"/>
  <c r="R214" i="41"/>
  <c r="R213" i="41" s="1"/>
  <c r="R212" i="41" s="1"/>
  <c r="R211" i="41" s="1"/>
  <c r="R210" i="41" s="1"/>
  <c r="R209" i="41" s="1"/>
  <c r="Y214" i="41"/>
  <c r="P214" i="41"/>
  <c r="P213" i="41" s="1"/>
  <c r="P212" i="41" s="1"/>
  <c r="P211" i="41" s="1"/>
  <c r="P210" i="41" s="1"/>
  <c r="P209" i="41" s="1"/>
  <c r="X214" i="41"/>
  <c r="L213" i="41"/>
  <c r="Z213" i="41" s="1"/>
  <c r="AB175" i="41"/>
  <c r="AB210" i="41"/>
  <c r="AA213" i="41"/>
  <c r="Z254" i="41"/>
  <c r="R254" i="41"/>
  <c r="R253" i="41" s="1"/>
  <c r="R252" i="41" s="1"/>
  <c r="R251" i="41" s="1"/>
  <c r="P254" i="41"/>
  <c r="L253" i="41"/>
  <c r="Z253" i="41" s="1"/>
  <c r="X254" i="41"/>
  <c r="K187" i="41"/>
  <c r="K186" i="41" s="1"/>
  <c r="K185" i="41" s="1"/>
  <c r="U202" i="41"/>
  <c r="K203" i="41"/>
  <c r="L204" i="41"/>
  <c r="G218" i="41"/>
  <c r="G217" i="41" s="1"/>
  <c r="G216" i="41" s="1"/>
  <c r="G215" i="41" s="1"/>
  <c r="AA219" i="41"/>
  <c r="U218" i="41"/>
  <c r="U217" i="41" s="1"/>
  <c r="U216" i="41" s="1"/>
  <c r="U215" i="41" s="1"/>
  <c r="L250" i="41"/>
  <c r="K249" i="41"/>
  <c r="AB207" i="41"/>
  <c r="F228" i="41"/>
  <c r="F227" i="41" s="1"/>
  <c r="Z233" i="41"/>
  <c r="L235" i="41"/>
  <c r="Y235" i="41" s="1"/>
  <c r="X236" i="41"/>
  <c r="N239" i="41"/>
  <c r="N238" i="41" s="1"/>
  <c r="AA253" i="41"/>
  <c r="Y255" i="41"/>
  <c r="P255" i="41"/>
  <c r="Z255" i="41"/>
  <c r="X255" i="41"/>
  <c r="AB219" i="41"/>
  <c r="AB221" i="41"/>
  <c r="Y237" i="41"/>
  <c r="P237" i="41"/>
  <c r="P236" i="41" s="1"/>
  <c r="P235" i="41" s="1"/>
  <c r="P234" i="41" s="1"/>
  <c r="X237" i="41"/>
  <c r="Z237" i="41"/>
  <c r="AA240" i="41"/>
  <c r="K242" i="41"/>
  <c r="K241" i="41" s="1"/>
  <c r="K240" i="41" s="1"/>
  <c r="L243" i="41"/>
  <c r="AB224" i="41"/>
  <c r="AB229" i="41"/>
  <c r="AB235" i="41"/>
  <c r="AA241" i="41"/>
  <c r="AA257" i="41"/>
  <c r="AB256" i="41"/>
  <c r="X226" i="41"/>
  <c r="R237" i="41"/>
  <c r="R236" i="41" s="1"/>
  <c r="R235" i="41" s="1"/>
  <c r="R234" i="41" s="1"/>
  <c r="F245" i="41"/>
  <c r="F244" i="41" s="1"/>
  <c r="AB246" i="41"/>
  <c r="AA246" i="41"/>
  <c r="AB230" i="41"/>
  <c r="AA235" i="41"/>
  <c r="Z236" i="41"/>
  <c r="AB258" i="41"/>
  <c r="W231" i="41"/>
  <c r="W230" i="41" s="1"/>
  <c r="W229" i="41" s="1"/>
  <c r="W228" i="41" s="1"/>
  <c r="W227" i="41" s="1"/>
  <c r="K236" i="41"/>
  <c r="K235" i="41" s="1"/>
  <c r="K234" i="41" s="1"/>
  <c r="H36" i="39"/>
  <c r="G26" i="39"/>
  <c r="G25" i="39" s="1"/>
  <c r="F20" i="39"/>
  <c r="H81" i="39"/>
  <c r="K81" i="39" s="1"/>
  <c r="J62" i="39"/>
  <c r="H31" i="39"/>
  <c r="K31" i="39" s="1"/>
  <c r="H16" i="39"/>
  <c r="K16" i="39" s="1"/>
  <c r="K95" i="39"/>
  <c r="K96" i="39"/>
  <c r="K91" i="39"/>
  <c r="H69" i="39"/>
  <c r="H63" i="39"/>
  <c r="K63" i="39" s="1"/>
  <c r="G11" i="39"/>
  <c r="G10" i="39" s="1"/>
  <c r="F61" i="39"/>
  <c r="H62" i="39"/>
  <c r="K62" i="39" s="1"/>
  <c r="F89" i="39"/>
  <c r="H89" i="39" s="1"/>
  <c r="H90" i="39"/>
  <c r="F73" i="39"/>
  <c r="H73" i="39" s="1"/>
  <c r="H74" i="39"/>
  <c r="K69" i="39"/>
  <c r="F79" i="39"/>
  <c r="F78" i="39" s="1"/>
  <c r="H80" i="39"/>
  <c r="G18" i="39"/>
  <c r="K80" i="39"/>
  <c r="H52" i="39"/>
  <c r="F51" i="39"/>
  <c r="H51" i="39" s="1"/>
  <c r="F19" i="39"/>
  <c r="H20" i="39"/>
  <c r="J67" i="39"/>
  <c r="K23" i="39"/>
  <c r="G9" i="39"/>
  <c r="H94" i="39"/>
  <c r="F67" i="39"/>
  <c r="F55" i="39"/>
  <c r="H55" i="39" s="1"/>
  <c r="H56" i="39"/>
  <c r="K49" i="39"/>
  <c r="H41" i="39"/>
  <c r="F11" i="39"/>
  <c r="F10" i="39" s="1"/>
  <c r="H12" i="39"/>
  <c r="J74" i="39"/>
  <c r="J56" i="39"/>
  <c r="K50" i="39"/>
  <c r="J47" i="39"/>
  <c r="K30" i="39"/>
  <c r="J12" i="39"/>
  <c r="J90" i="39"/>
  <c r="H71" i="39"/>
  <c r="G68" i="39"/>
  <c r="G67" i="39" s="1"/>
  <c r="G66" i="39" s="1"/>
  <c r="G65" i="39" s="1"/>
  <c r="H53" i="39"/>
  <c r="K53" i="39" s="1"/>
  <c r="J41" i="39"/>
  <c r="K41" i="39" s="1"/>
  <c r="K39" i="39"/>
  <c r="K34" i="39"/>
  <c r="K28" i="39"/>
  <c r="J20" i="39"/>
  <c r="F26" i="39"/>
  <c r="G87" i="39"/>
  <c r="J37" i="39"/>
  <c r="J26" i="39"/>
  <c r="K15" i="39"/>
  <c r="J94" i="39"/>
  <c r="K88" i="39"/>
  <c r="J85" i="39"/>
  <c r="H75" i="39"/>
  <c r="K75" i="39" s="1"/>
  <c r="K70" i="39"/>
  <c r="H57" i="39"/>
  <c r="K33" i="39"/>
  <c r="H13" i="39"/>
  <c r="K13" i="39" s="1"/>
  <c r="K82" i="39"/>
  <c r="J79" i="39"/>
  <c r="K64" i="39"/>
  <c r="J61" i="39"/>
  <c r="J52" i="39"/>
  <c r="G48" i="39"/>
  <c r="G47" i="39" s="1"/>
  <c r="G46" i="39" s="1"/>
  <c r="G45" i="39" s="1"/>
  <c r="H42" i="39"/>
  <c r="K42" i="39" s="1"/>
  <c r="H37" i="39"/>
  <c r="H21" i="39"/>
  <c r="K21" i="39" s="1"/>
  <c r="H29" i="39"/>
  <c r="J31" i="38"/>
  <c r="O31" i="38" s="1"/>
  <c r="L32" i="38"/>
  <c r="H24" i="38"/>
  <c r="F23" i="38"/>
  <c r="M48" i="38"/>
  <c r="J11" i="38"/>
  <c r="O11" i="38" s="1"/>
  <c r="L12" i="38"/>
  <c r="L38" i="38"/>
  <c r="J37" i="38"/>
  <c r="O43" i="38"/>
  <c r="N43" i="38"/>
  <c r="F27" i="38"/>
  <c r="H27" i="38" s="1"/>
  <c r="H28" i="38"/>
  <c r="M68" i="38"/>
  <c r="M65" i="38"/>
  <c r="M16" i="38"/>
  <c r="H55" i="38"/>
  <c r="G59" i="38"/>
  <c r="G58" i="38" s="1"/>
  <c r="G20" i="38" s="1"/>
  <c r="G72" i="38" s="1"/>
  <c r="N65" i="38"/>
  <c r="K64" i="38"/>
  <c r="O65" i="38"/>
  <c r="J53" i="38"/>
  <c r="K36" i="38"/>
  <c r="O37" i="38"/>
  <c r="K10" i="38"/>
  <c r="H64" i="38"/>
  <c r="K17" i="38"/>
  <c r="L17" i="38" s="1"/>
  <c r="J24" i="38"/>
  <c r="K27" i="38"/>
  <c r="O29" i="38"/>
  <c r="M44" i="38"/>
  <c r="M46" i="38"/>
  <c r="K49" i="38"/>
  <c r="K55" i="38"/>
  <c r="L55" i="38" s="1"/>
  <c r="K61" i="38"/>
  <c r="M66" i="38"/>
  <c r="K69" i="38"/>
  <c r="F12" i="38"/>
  <c r="N12" i="38" s="1"/>
  <c r="L13" i="38"/>
  <c r="F16" i="38"/>
  <c r="H16" i="38" s="1"/>
  <c r="K24" i="38"/>
  <c r="J28" i="38"/>
  <c r="H29" i="38"/>
  <c r="M29" i="38" s="1"/>
  <c r="F32" i="38"/>
  <c r="N32" i="38" s="1"/>
  <c r="L33" i="38"/>
  <c r="F38" i="38"/>
  <c r="N38" i="38" s="1"/>
  <c r="L39" i="38"/>
  <c r="J42" i="38"/>
  <c r="H43" i="38"/>
  <c r="M43" i="38" s="1"/>
  <c r="N44" i="38"/>
  <c r="N46" i="38"/>
  <c r="F48" i="38"/>
  <c r="H48" i="38" s="1"/>
  <c r="F54" i="38"/>
  <c r="F60" i="38"/>
  <c r="L61" i="38"/>
  <c r="J64" i="38"/>
  <c r="J59" i="38" s="1"/>
  <c r="H65" i="38"/>
  <c r="N66" i="38"/>
  <c r="L69" i="38"/>
  <c r="O12" i="38"/>
  <c r="M13" i="38"/>
  <c r="M17" i="38"/>
  <c r="O32" i="38"/>
  <c r="M33" i="38"/>
  <c r="O38" i="38"/>
  <c r="M39" i="38"/>
  <c r="O44" i="38"/>
  <c r="M49" i="38"/>
  <c r="M55" i="38"/>
  <c r="M61" i="38"/>
  <c r="O66" i="38"/>
  <c r="M69" i="38"/>
  <c r="N13" i="38"/>
  <c r="N33" i="38"/>
  <c r="N39" i="38"/>
  <c r="N29" i="38"/>
  <c r="L29" i="38"/>
  <c r="L43" i="38"/>
  <c r="L65" i="38"/>
  <c r="R15" i="36"/>
  <c r="P15" i="36"/>
  <c r="Z15" i="36"/>
  <c r="Y15" i="36"/>
  <c r="X15" i="36"/>
  <c r="X53" i="36"/>
  <c r="X68" i="36"/>
  <c r="R68" i="36"/>
  <c r="P68" i="36"/>
  <c r="Z68" i="36"/>
  <c r="Y68" i="36"/>
  <c r="L66" i="36"/>
  <c r="H7" i="36"/>
  <c r="Y14" i="36"/>
  <c r="X14" i="36"/>
  <c r="R14" i="36"/>
  <c r="R11" i="36" s="1"/>
  <c r="R10" i="36" s="1"/>
  <c r="P14" i="36"/>
  <c r="P11" i="36" s="1"/>
  <c r="P10" i="36" s="1"/>
  <c r="P9" i="36" s="1"/>
  <c r="P8" i="36" s="1"/>
  <c r="Z14" i="36"/>
  <c r="R35" i="36"/>
  <c r="P35" i="36"/>
  <c r="Y35" i="36"/>
  <c r="X35" i="36"/>
  <c r="Y20" i="36"/>
  <c r="R22" i="36"/>
  <c r="P22" i="36"/>
  <c r="Z22" i="36"/>
  <c r="X22" i="36"/>
  <c r="Y22" i="36"/>
  <c r="O9" i="36"/>
  <c r="O8" i="36" s="1"/>
  <c r="O7" i="36" s="1"/>
  <c r="U9" i="36"/>
  <c r="U8" i="36" s="1"/>
  <c r="S9" i="36"/>
  <c r="S8" i="36" s="1"/>
  <c r="S42" i="36"/>
  <c r="V8" i="36"/>
  <c r="AB9" i="36"/>
  <c r="R21" i="36"/>
  <c r="P21" i="36"/>
  <c r="P20" i="36" s="1"/>
  <c r="Z21" i="36"/>
  <c r="Y21" i="36"/>
  <c r="X21" i="36"/>
  <c r="L20" i="36"/>
  <c r="T9" i="36"/>
  <c r="W9" i="36"/>
  <c r="W8" i="36" s="1"/>
  <c r="R16" i="36"/>
  <c r="P16" i="36"/>
  <c r="X16" i="36"/>
  <c r="Z16" i="36"/>
  <c r="Y16" i="36"/>
  <c r="J36" i="36"/>
  <c r="J7" i="36" s="1"/>
  <c r="I36" i="36"/>
  <c r="I7" i="36" s="1"/>
  <c r="Z45" i="36"/>
  <c r="P49" i="36"/>
  <c r="Y49" i="36"/>
  <c r="R70" i="36"/>
  <c r="P70" i="36"/>
  <c r="Z70" i="36"/>
  <c r="Y70" i="36"/>
  <c r="X70" i="36"/>
  <c r="P78" i="36"/>
  <c r="Z78" i="36"/>
  <c r="Y78" i="36"/>
  <c r="X78" i="36"/>
  <c r="T111" i="36"/>
  <c r="AA112" i="36"/>
  <c r="Q10" i="36"/>
  <c r="AA10" i="36" s="1"/>
  <c r="X13" i="36"/>
  <c r="R17" i="36"/>
  <c r="Z19" i="36"/>
  <c r="K20" i="36"/>
  <c r="AA20" i="36"/>
  <c r="R23" i="36"/>
  <c r="Z25" i="36"/>
  <c r="X27" i="36"/>
  <c r="Q28" i="36"/>
  <c r="AB38" i="36"/>
  <c r="W55" i="36"/>
  <c r="X77" i="36"/>
  <c r="R77" i="36"/>
  <c r="P77" i="36"/>
  <c r="Z77" i="36"/>
  <c r="R78" i="36"/>
  <c r="F80" i="36"/>
  <c r="F7" i="36" s="1"/>
  <c r="W80" i="36"/>
  <c r="J106" i="36"/>
  <c r="J105" i="36" s="1"/>
  <c r="K11" i="36"/>
  <c r="K10" i="36" s="1"/>
  <c r="K9" i="36" s="1"/>
  <c r="K8" i="36" s="1"/>
  <c r="AA11" i="36"/>
  <c r="Y13" i="36"/>
  <c r="X18" i="36"/>
  <c r="P19" i="36"/>
  <c r="AB20" i="36"/>
  <c r="X24" i="36"/>
  <c r="P25" i="36"/>
  <c r="Y27" i="36"/>
  <c r="AA29" i="36"/>
  <c r="R45" i="36"/>
  <c r="R49" i="36"/>
  <c r="Z53" i="36"/>
  <c r="Y54" i="36"/>
  <c r="U55" i="36"/>
  <c r="U41" i="36" s="1"/>
  <c r="U36" i="36" s="1"/>
  <c r="R76" i="36"/>
  <c r="P76" i="36"/>
  <c r="Z76" i="36"/>
  <c r="Y76" i="36"/>
  <c r="X76" i="36"/>
  <c r="P93" i="36"/>
  <c r="P90" i="36" s="1"/>
  <c r="P89" i="36" s="1"/>
  <c r="R93" i="36"/>
  <c r="Z93" i="36"/>
  <c r="Y93" i="36"/>
  <c r="X93" i="36"/>
  <c r="Y18" i="36"/>
  <c r="R19" i="36"/>
  <c r="Y24" i="36"/>
  <c r="R25" i="36"/>
  <c r="AB29" i="36"/>
  <c r="T38" i="36"/>
  <c r="Z43" i="36"/>
  <c r="X47" i="36"/>
  <c r="X50" i="36"/>
  <c r="R50" i="36"/>
  <c r="Z50" i="36"/>
  <c r="P51" i="36"/>
  <c r="Y51" i="36"/>
  <c r="X61" i="36"/>
  <c r="R61" i="36"/>
  <c r="P61" i="36"/>
  <c r="Z61" i="36"/>
  <c r="U66" i="36"/>
  <c r="K73" i="36"/>
  <c r="L74" i="36"/>
  <c r="I80" i="36"/>
  <c r="S97" i="36"/>
  <c r="Z48" i="36"/>
  <c r="X48" i="36"/>
  <c r="R48" i="36"/>
  <c r="Y53" i="36"/>
  <c r="X56" i="36"/>
  <c r="AA56" i="36"/>
  <c r="Q55" i="36"/>
  <c r="K66" i="36"/>
  <c r="P69" i="36"/>
  <c r="Z69" i="36"/>
  <c r="Y69" i="36"/>
  <c r="X69" i="36"/>
  <c r="AA116" i="36"/>
  <c r="Y116" i="36"/>
  <c r="T115" i="36"/>
  <c r="L11" i="36"/>
  <c r="Z11" i="36" s="1"/>
  <c r="AB10" i="36"/>
  <c r="X12" i="36"/>
  <c r="Z18" i="36"/>
  <c r="Z24" i="36"/>
  <c r="X26" i="36"/>
  <c r="L28" i="36"/>
  <c r="Y28" i="36" s="1"/>
  <c r="AB39" i="36"/>
  <c r="X40" i="36"/>
  <c r="AA46" i="36"/>
  <c r="Y59" i="36"/>
  <c r="X59" i="36"/>
  <c r="R59" i="36"/>
  <c r="P59" i="36"/>
  <c r="Z82" i="36"/>
  <c r="R92" i="36"/>
  <c r="X92" i="36"/>
  <c r="Z92" i="36"/>
  <c r="Y92" i="36"/>
  <c r="P92" i="36"/>
  <c r="AA109" i="36"/>
  <c r="T108" i="36"/>
  <c r="Y12" i="36"/>
  <c r="X17" i="36"/>
  <c r="X23" i="36"/>
  <c r="Y26" i="36"/>
  <c r="V42" i="36"/>
  <c r="L46" i="36"/>
  <c r="L42" i="36" s="1"/>
  <c r="P47" i="36"/>
  <c r="P46" i="36" s="1"/>
  <c r="P42" i="36" s="1"/>
  <c r="Y47" i="36"/>
  <c r="Y48" i="36"/>
  <c r="R54" i="36"/>
  <c r="R53" i="36" s="1"/>
  <c r="Z54" i="36"/>
  <c r="X54" i="36"/>
  <c r="P57" i="36"/>
  <c r="Z57" i="36"/>
  <c r="Y57" i="36"/>
  <c r="X57" i="36"/>
  <c r="L56" i="36"/>
  <c r="L64" i="36"/>
  <c r="K62" i="36"/>
  <c r="AA66" i="36"/>
  <c r="Y66" i="36"/>
  <c r="T55" i="36"/>
  <c r="Q80" i="36"/>
  <c r="W97" i="36"/>
  <c r="P103" i="36"/>
  <c r="P102" i="36" s="1"/>
  <c r="P101" i="36" s="1"/>
  <c r="Z103" i="36"/>
  <c r="Y103" i="36"/>
  <c r="X103" i="36"/>
  <c r="L102" i="36"/>
  <c r="R103" i="36"/>
  <c r="R102" i="36" s="1"/>
  <c r="R101" i="36" s="1"/>
  <c r="Y19" i="36"/>
  <c r="Z40" i="36"/>
  <c r="W41" i="36"/>
  <c r="W36" i="36" s="1"/>
  <c r="X45" i="36"/>
  <c r="X49" i="36"/>
  <c r="P54" i="36"/>
  <c r="P53" i="36" s="1"/>
  <c r="R57" i="36"/>
  <c r="R56" i="36" s="1"/>
  <c r="S55" i="36"/>
  <c r="Z66" i="36"/>
  <c r="P72" i="36"/>
  <c r="Z72" i="36"/>
  <c r="Y72" i="36"/>
  <c r="X72" i="36"/>
  <c r="Y82" i="36"/>
  <c r="L81" i="36"/>
  <c r="AB89" i="36"/>
  <c r="AA89" i="36"/>
  <c r="H106" i="36"/>
  <c r="H105" i="36" s="1"/>
  <c r="Y17" i="36"/>
  <c r="Y23" i="36"/>
  <c r="L39" i="36"/>
  <c r="Z39" i="36" s="1"/>
  <c r="P40" i="36"/>
  <c r="P39" i="36" s="1"/>
  <c r="P38" i="36" s="1"/>
  <c r="P37" i="36" s="1"/>
  <c r="T42" i="36"/>
  <c r="Y43" i="36"/>
  <c r="X44" i="36"/>
  <c r="R44" i="36"/>
  <c r="R43" i="36" s="1"/>
  <c r="R42" i="36" s="1"/>
  <c r="Z44" i="36"/>
  <c r="Y45" i="36"/>
  <c r="R47" i="36"/>
  <c r="R46" i="36" s="1"/>
  <c r="Z49" i="36"/>
  <c r="Y61" i="36"/>
  <c r="AB66" i="36"/>
  <c r="X71" i="36"/>
  <c r="R71" i="36"/>
  <c r="R66" i="36" s="1"/>
  <c r="P71" i="36"/>
  <c r="Z71" i="36"/>
  <c r="R72" i="36"/>
  <c r="N80" i="36"/>
  <c r="N7" i="36" s="1"/>
  <c r="N260" i="36" s="1"/>
  <c r="Z85" i="36"/>
  <c r="Z86" i="36"/>
  <c r="L85" i="36"/>
  <c r="Y86" i="36"/>
  <c r="X52" i="36"/>
  <c r="Z56" i="36"/>
  <c r="X58" i="36"/>
  <c r="AA62" i="36"/>
  <c r="R65" i="36"/>
  <c r="X67" i="36"/>
  <c r="R75" i="36"/>
  <c r="X79" i="36"/>
  <c r="R83" i="36"/>
  <c r="R82" i="36" s="1"/>
  <c r="R81" i="36" s="1"/>
  <c r="AB85" i="36"/>
  <c r="P87" i="36"/>
  <c r="P86" i="36" s="1"/>
  <c r="P85" i="36" s="1"/>
  <c r="P84" i="36" s="1"/>
  <c r="Q101" i="36"/>
  <c r="X102" i="36"/>
  <c r="V108" i="36"/>
  <c r="Y52" i="36"/>
  <c r="K56" i="36"/>
  <c r="K55" i="36" s="1"/>
  <c r="K41" i="36" s="1"/>
  <c r="K36" i="36" s="1"/>
  <c r="Y58" i="36"/>
  <c r="L62" i="36"/>
  <c r="Y67" i="36"/>
  <c r="Y79" i="36"/>
  <c r="R86" i="36"/>
  <c r="R85" i="36" s="1"/>
  <c r="R84" i="36" s="1"/>
  <c r="AA90" i="36"/>
  <c r="P100" i="36"/>
  <c r="P99" i="36" s="1"/>
  <c r="P98" i="36" s="1"/>
  <c r="Z100" i="36"/>
  <c r="Y100" i="36"/>
  <c r="L99" i="36"/>
  <c r="Z113" i="36"/>
  <c r="Z116" i="36"/>
  <c r="V115" i="36"/>
  <c r="Z52" i="36"/>
  <c r="Z58" i="36"/>
  <c r="X60" i="36"/>
  <c r="X63" i="36"/>
  <c r="Z67" i="36"/>
  <c r="Z79" i="36"/>
  <c r="V84" i="36"/>
  <c r="T84" i="36"/>
  <c r="Y85" i="36"/>
  <c r="X86" i="36"/>
  <c r="R88" i="36"/>
  <c r="X88" i="36"/>
  <c r="X91" i="36"/>
  <c r="Q97" i="36"/>
  <c r="R100" i="36"/>
  <c r="R99" i="36" s="1"/>
  <c r="R98" i="36" s="1"/>
  <c r="R97" i="36" s="1"/>
  <c r="L110" i="36"/>
  <c r="K109" i="36"/>
  <c r="K108" i="36" s="1"/>
  <c r="K107" i="36" s="1"/>
  <c r="Y60" i="36"/>
  <c r="Y63" i="36"/>
  <c r="Z91" i="36"/>
  <c r="Z102" i="36"/>
  <c r="N106" i="36"/>
  <c r="N105" i="36" s="1"/>
  <c r="N104" i="36" s="1"/>
  <c r="X114" i="36"/>
  <c r="R114" i="36"/>
  <c r="R113" i="36" s="1"/>
  <c r="R112" i="36" s="1"/>
  <c r="R111" i="36" s="1"/>
  <c r="P114" i="36"/>
  <c r="P113" i="36" s="1"/>
  <c r="P112" i="36" s="1"/>
  <c r="P111" i="36" s="1"/>
  <c r="Z114" i="36"/>
  <c r="Y114" i="36"/>
  <c r="L113" i="36"/>
  <c r="Z60" i="36"/>
  <c r="Z63" i="36"/>
  <c r="X65" i="36"/>
  <c r="X75" i="36"/>
  <c r="V81" i="36"/>
  <c r="X82" i="36"/>
  <c r="X83" i="36"/>
  <c r="AA86" i="36"/>
  <c r="L90" i="36"/>
  <c r="Y90" i="36" s="1"/>
  <c r="K99" i="36"/>
  <c r="K98" i="36" s="1"/>
  <c r="K97" i="36" s="1"/>
  <c r="P60" i="36"/>
  <c r="P63" i="36"/>
  <c r="Y65" i="36"/>
  <c r="Y75" i="36"/>
  <c r="Z83" i="36"/>
  <c r="F106" i="36"/>
  <c r="F105" i="36" s="1"/>
  <c r="R122" i="36"/>
  <c r="R121" i="36" s="1"/>
  <c r="R120" i="36" s="1"/>
  <c r="R119" i="36" s="1"/>
  <c r="P122" i="36"/>
  <c r="P121" i="36" s="1"/>
  <c r="P120" i="36" s="1"/>
  <c r="P119" i="36" s="1"/>
  <c r="Z122" i="36"/>
  <c r="Y122" i="36"/>
  <c r="X122" i="36"/>
  <c r="L121" i="36"/>
  <c r="K82" i="36"/>
  <c r="K81" i="36" s="1"/>
  <c r="K80" i="36" s="1"/>
  <c r="Z87" i="36"/>
  <c r="R91" i="36"/>
  <c r="R90" i="36" s="1"/>
  <c r="R89" i="36" s="1"/>
  <c r="AB94" i="36"/>
  <c r="T97" i="36"/>
  <c r="X100" i="36"/>
  <c r="AB102" i="36"/>
  <c r="S106" i="36"/>
  <c r="S105" i="36" s="1"/>
  <c r="Z134" i="36"/>
  <c r="Y134" i="36"/>
  <c r="X134" i="36"/>
  <c r="R134" i="36"/>
  <c r="R133" i="36" s="1"/>
  <c r="R132" i="36" s="1"/>
  <c r="R131" i="36" s="1"/>
  <c r="L133" i="36"/>
  <c r="X133" i="36" s="1"/>
  <c r="P134" i="36"/>
  <c r="P133" i="36" s="1"/>
  <c r="P132" i="36" s="1"/>
  <c r="P131" i="36" s="1"/>
  <c r="Z117" i="36"/>
  <c r="Y125" i="36"/>
  <c r="K129" i="36"/>
  <c r="K128" i="36" s="1"/>
  <c r="K127" i="36" s="1"/>
  <c r="K133" i="36"/>
  <c r="K132" i="36" s="1"/>
  <c r="K131" i="36" s="1"/>
  <c r="V136" i="36"/>
  <c r="AB137" i="36"/>
  <c r="V144" i="36"/>
  <c r="Z145" i="36"/>
  <c r="R147" i="36"/>
  <c r="X148" i="36"/>
  <c r="R148" i="36"/>
  <c r="P148" i="36"/>
  <c r="AA163" i="36"/>
  <c r="T162" i="36"/>
  <c r="L94" i="36"/>
  <c r="T94" i="36"/>
  <c r="X96" i="36"/>
  <c r="L115" i="36"/>
  <c r="AA117" i="36"/>
  <c r="T123" i="36"/>
  <c r="L129" i="36"/>
  <c r="Z129" i="36"/>
  <c r="P130" i="36"/>
  <c r="P129" i="36" s="1"/>
  <c r="P128" i="36" s="1"/>
  <c r="P127" i="36" s="1"/>
  <c r="AA132" i="36"/>
  <c r="X145" i="36"/>
  <c r="T157" i="36"/>
  <c r="AA158" i="36"/>
  <c r="K167" i="36"/>
  <c r="K166" i="36" s="1"/>
  <c r="K165" i="36" s="1"/>
  <c r="Q170" i="36"/>
  <c r="X182" i="36"/>
  <c r="Y96" i="36"/>
  <c r="X118" i="36"/>
  <c r="T128" i="36"/>
  <c r="R130" i="36"/>
  <c r="R129" i="36" s="1"/>
  <c r="R128" i="36" s="1"/>
  <c r="R127" i="36" s="1"/>
  <c r="Q132" i="36"/>
  <c r="AB132" i="36"/>
  <c r="L145" i="36"/>
  <c r="Y145" i="36"/>
  <c r="W145" i="36"/>
  <c r="W144" i="36" s="1"/>
  <c r="W143" i="36" s="1"/>
  <c r="Q153" i="36"/>
  <c r="R160" i="36"/>
  <c r="R159" i="36" s="1"/>
  <c r="R158" i="36" s="1"/>
  <c r="R157" i="36" s="1"/>
  <c r="P160" i="36"/>
  <c r="P159" i="36" s="1"/>
  <c r="P158" i="36" s="1"/>
  <c r="P157" i="36" s="1"/>
  <c r="Y160" i="36"/>
  <c r="X160" i="36"/>
  <c r="L159" i="36"/>
  <c r="Z159" i="36" s="1"/>
  <c r="L167" i="36"/>
  <c r="P168" i="36"/>
  <c r="P167" i="36" s="1"/>
  <c r="P166" i="36" s="1"/>
  <c r="P165" i="36" s="1"/>
  <c r="Z168" i="36"/>
  <c r="Y168" i="36"/>
  <c r="P176" i="36"/>
  <c r="P175" i="36" s="1"/>
  <c r="P174" i="36" s="1"/>
  <c r="P173" i="36" s="1"/>
  <c r="Z176" i="36"/>
  <c r="L175" i="36"/>
  <c r="Y176" i="36"/>
  <c r="X176" i="36"/>
  <c r="R176" i="36"/>
  <c r="R175" i="36" s="1"/>
  <c r="R174" i="36" s="1"/>
  <c r="R173" i="36" s="1"/>
  <c r="L181" i="36"/>
  <c r="Z182" i="36"/>
  <c r="Y118" i="36"/>
  <c r="X126" i="36"/>
  <c r="AB140" i="36"/>
  <c r="T154" i="36"/>
  <c r="AA155" i="36"/>
  <c r="Y126" i="36"/>
  <c r="Q136" i="36"/>
  <c r="AA137" i="36"/>
  <c r="L138" i="36"/>
  <c r="K137" i="36"/>
  <c r="K136" i="36" s="1"/>
  <c r="K135" i="36" s="1"/>
  <c r="AA139" i="36"/>
  <c r="AA150" i="36"/>
  <c r="T149" i="36"/>
  <c r="P152" i="36"/>
  <c r="P151" i="36" s="1"/>
  <c r="P150" i="36" s="1"/>
  <c r="P149" i="36" s="1"/>
  <c r="Y152" i="36"/>
  <c r="X152" i="36"/>
  <c r="L151" i="36"/>
  <c r="R152" i="36"/>
  <c r="R151" i="36" s="1"/>
  <c r="R150" i="36" s="1"/>
  <c r="R149" i="36" s="1"/>
  <c r="L164" i="36"/>
  <c r="K163" i="36"/>
  <c r="K162" i="36" s="1"/>
  <c r="K161" i="36" s="1"/>
  <c r="AB171" i="36"/>
  <c r="V170" i="36"/>
  <c r="Z126" i="36"/>
  <c r="V139" i="36"/>
  <c r="Z146" i="36"/>
  <c r="X146" i="36"/>
  <c r="Y148" i="36"/>
  <c r="V149" i="36"/>
  <c r="Q165" i="36"/>
  <c r="AA170" i="36"/>
  <c r="P126" i="36"/>
  <c r="P125" i="36" s="1"/>
  <c r="P124" i="36" s="1"/>
  <c r="P123" i="36" s="1"/>
  <c r="R142" i="36"/>
  <c r="R141" i="36" s="1"/>
  <c r="R140" i="36" s="1"/>
  <c r="R139" i="36" s="1"/>
  <c r="Z142" i="36"/>
  <c r="X142" i="36"/>
  <c r="L141" i="36"/>
  <c r="P147" i="36"/>
  <c r="P145" i="36" s="1"/>
  <c r="P144" i="36" s="1"/>
  <c r="Y147" i="36"/>
  <c r="X147" i="36"/>
  <c r="Y159" i="36"/>
  <c r="L124" i="36"/>
  <c r="Z130" i="36"/>
  <c r="AA133" i="36"/>
  <c r="P142" i="36"/>
  <c r="P141" i="36" s="1"/>
  <c r="P140" i="36" s="1"/>
  <c r="P139" i="36" s="1"/>
  <c r="K143" i="36"/>
  <c r="L143" i="36" s="1"/>
  <c r="T144" i="36"/>
  <c r="AA145" i="36"/>
  <c r="R145" i="36"/>
  <c r="R144" i="36" s="1"/>
  <c r="L156" i="36"/>
  <c r="K155" i="36"/>
  <c r="K154" i="36" s="1"/>
  <c r="K153" i="36" s="1"/>
  <c r="Q161" i="36"/>
  <c r="P172" i="36"/>
  <c r="P171" i="36" s="1"/>
  <c r="P170" i="36" s="1"/>
  <c r="P169" i="36" s="1"/>
  <c r="Y172" i="36"/>
  <c r="L171" i="36"/>
  <c r="X172" i="36"/>
  <c r="R172" i="36"/>
  <c r="R171" i="36" s="1"/>
  <c r="R170" i="36" s="1"/>
  <c r="R169" i="36" s="1"/>
  <c r="Z167" i="36"/>
  <c r="AA178" i="36"/>
  <c r="P180" i="36"/>
  <c r="P179" i="36" s="1"/>
  <c r="P178" i="36" s="1"/>
  <c r="P177" i="36" s="1"/>
  <c r="Q185" i="36"/>
  <c r="K244" i="36"/>
  <c r="K239" i="36" s="1"/>
  <c r="K238" i="36" s="1"/>
  <c r="Y151" i="36"/>
  <c r="AA167" i="36"/>
  <c r="T174" i="36"/>
  <c r="Q181" i="36"/>
  <c r="X181" i="36" s="1"/>
  <c r="Z181" i="36"/>
  <c r="AA186" i="36"/>
  <c r="Y175" i="36"/>
  <c r="Y179" i="36"/>
  <c r="Z196" i="36"/>
  <c r="R196" i="36"/>
  <c r="R195" i="36" s="1"/>
  <c r="R194" i="36" s="1"/>
  <c r="R193" i="36" s="1"/>
  <c r="P196" i="36"/>
  <c r="P195" i="36" s="1"/>
  <c r="P194" i="36" s="1"/>
  <c r="P193" i="36" s="1"/>
  <c r="L195" i="36"/>
  <c r="Y196" i="36"/>
  <c r="X196" i="36"/>
  <c r="P201" i="36"/>
  <c r="K151" i="36"/>
  <c r="K150" i="36" s="1"/>
  <c r="K149" i="36" s="1"/>
  <c r="T169" i="36"/>
  <c r="V174" i="36"/>
  <c r="X175" i="36"/>
  <c r="Z175" i="36"/>
  <c r="X179" i="36"/>
  <c r="AA185" i="36"/>
  <c r="AA199" i="36"/>
  <c r="Q198" i="36"/>
  <c r="X180" i="36"/>
  <c r="Y183" i="36"/>
  <c r="AA166" i="36"/>
  <c r="Y180" i="36"/>
  <c r="Z183" i="36"/>
  <c r="T189" i="36"/>
  <c r="AA190" i="36"/>
  <c r="Z180" i="36"/>
  <c r="Y204" i="36"/>
  <c r="X204" i="36"/>
  <c r="R204" i="36"/>
  <c r="R203" i="36" s="1"/>
  <c r="L203" i="36"/>
  <c r="P204" i="36"/>
  <c r="P203" i="36" s="1"/>
  <c r="AB202" i="36"/>
  <c r="V201" i="36"/>
  <c r="L179" i="36"/>
  <c r="T182" i="36"/>
  <c r="Z188" i="36"/>
  <c r="R188" i="36"/>
  <c r="R187" i="36" s="1"/>
  <c r="R186" i="36" s="1"/>
  <c r="R185" i="36" s="1"/>
  <c r="P188" i="36"/>
  <c r="P187" i="36" s="1"/>
  <c r="P186" i="36" s="1"/>
  <c r="P185" i="36" s="1"/>
  <c r="L187" i="36"/>
  <c r="Y188" i="36"/>
  <c r="X188" i="36"/>
  <c r="L206" i="36"/>
  <c r="K205" i="36"/>
  <c r="K202" i="36" s="1"/>
  <c r="Q228" i="36"/>
  <c r="AA187" i="36"/>
  <c r="X200" i="36"/>
  <c r="L199" i="36"/>
  <c r="X199" i="36" s="1"/>
  <c r="R200" i="36"/>
  <c r="R199" i="36" s="1"/>
  <c r="R198" i="36" s="1"/>
  <c r="R197" i="36" s="1"/>
  <c r="Z184" i="36"/>
  <c r="AA191" i="36"/>
  <c r="T202" i="36"/>
  <c r="T210" i="36"/>
  <c r="P200" i="36"/>
  <c r="P199" i="36" s="1"/>
  <c r="P198" i="36" s="1"/>
  <c r="P197" i="36" s="1"/>
  <c r="P208" i="36"/>
  <c r="P207" i="36" s="1"/>
  <c r="Z208" i="36"/>
  <c r="L213" i="36"/>
  <c r="R214" i="36"/>
  <c r="R213" i="36" s="1"/>
  <c r="R212" i="36" s="1"/>
  <c r="R211" i="36" s="1"/>
  <c r="R210" i="36" s="1"/>
  <c r="R209" i="36" s="1"/>
  <c r="Y214" i="36"/>
  <c r="X214" i="36"/>
  <c r="P214" i="36"/>
  <c r="P213" i="36" s="1"/>
  <c r="P212" i="36" s="1"/>
  <c r="P211" i="36" s="1"/>
  <c r="P210" i="36" s="1"/>
  <c r="P209" i="36" s="1"/>
  <c r="R243" i="36"/>
  <c r="R242" i="36" s="1"/>
  <c r="R241" i="36" s="1"/>
  <c r="R240" i="36" s="1"/>
  <c r="P243" i="36"/>
  <c r="P242" i="36" s="1"/>
  <c r="P241" i="36" s="1"/>
  <c r="P240" i="36" s="1"/>
  <c r="Z243" i="36"/>
  <c r="L242" i="36"/>
  <c r="Y243" i="36"/>
  <c r="X243" i="36"/>
  <c r="K253" i="36"/>
  <c r="K252" i="36" s="1"/>
  <c r="K251" i="36" s="1"/>
  <c r="L254" i="36"/>
  <c r="P184" i="36"/>
  <c r="P183" i="36" s="1"/>
  <c r="P182" i="36" s="1"/>
  <c r="P181" i="36" s="1"/>
  <c r="Z192" i="36"/>
  <c r="V198" i="36"/>
  <c r="R208" i="36"/>
  <c r="R207" i="36" s="1"/>
  <c r="AA256" i="36"/>
  <c r="Y256" i="36"/>
  <c r="R184" i="36"/>
  <c r="R183" i="36" s="1"/>
  <c r="R182" i="36" s="1"/>
  <c r="R181" i="36" s="1"/>
  <c r="L191" i="36"/>
  <c r="Z191" i="36" s="1"/>
  <c r="K195" i="36"/>
  <c r="K194" i="36" s="1"/>
  <c r="K193" i="36" s="1"/>
  <c r="AA207" i="36"/>
  <c r="Y207" i="36"/>
  <c r="F216" i="36"/>
  <c r="F215" i="36" s="1"/>
  <c r="S228" i="36"/>
  <c r="S227" i="36" s="1"/>
  <c r="O239" i="36"/>
  <c r="O238" i="36" s="1"/>
  <c r="O104" i="36" s="1"/>
  <c r="Q201" i="36"/>
  <c r="AA194" i="36"/>
  <c r="V217" i="36"/>
  <c r="L222" i="36"/>
  <c r="K221" i="36"/>
  <c r="Q223" i="36"/>
  <c r="P237" i="36"/>
  <c r="P236" i="36" s="1"/>
  <c r="P235" i="36" s="1"/>
  <c r="P234" i="36" s="1"/>
  <c r="R237" i="36"/>
  <c r="R236" i="36" s="1"/>
  <c r="R235" i="36" s="1"/>
  <c r="R234" i="36" s="1"/>
  <c r="Z237" i="36"/>
  <c r="L236" i="36"/>
  <c r="F239" i="36"/>
  <c r="F238" i="36" s="1"/>
  <c r="H239" i="36"/>
  <c r="H238" i="36" s="1"/>
  <c r="X247" i="36"/>
  <c r="R247" i="36"/>
  <c r="P247" i="36"/>
  <c r="P246" i="36" s="1"/>
  <c r="P245" i="36" s="1"/>
  <c r="Q218" i="36"/>
  <c r="T224" i="36"/>
  <c r="AB225" i="36"/>
  <c r="AA225" i="36"/>
  <c r="I239" i="36"/>
  <c r="I238" i="36" s="1"/>
  <c r="Q240" i="36"/>
  <c r="X246" i="36"/>
  <c r="X248" i="36"/>
  <c r="Z248" i="36"/>
  <c r="P255" i="36"/>
  <c r="Z255" i="36"/>
  <c r="X255" i="36"/>
  <c r="Y257" i="36"/>
  <c r="AA257" i="36"/>
  <c r="K219" i="36"/>
  <c r="K218" i="36" s="1"/>
  <c r="K217" i="36" s="1"/>
  <c r="K216" i="36" s="1"/>
  <c r="K215" i="36" s="1"/>
  <c r="L220" i="36"/>
  <c r="G239" i="36"/>
  <c r="G238" i="36" s="1"/>
  <c r="G104" i="36" s="1"/>
  <c r="G260" i="36" s="1"/>
  <c r="Y246" i="36"/>
  <c r="AA253" i="36"/>
  <c r="T252" i="36"/>
  <c r="R255" i="36"/>
  <c r="AA219" i="36"/>
  <c r="T218" i="36"/>
  <c r="AA229" i="36"/>
  <c r="X232" i="36"/>
  <c r="Z232" i="36"/>
  <c r="Y232" i="36"/>
  <c r="R232" i="36"/>
  <c r="AA236" i="36"/>
  <c r="T235" i="36"/>
  <c r="AA242" i="36"/>
  <c r="Y242" i="36"/>
  <c r="Z258" i="36"/>
  <c r="V257" i="36"/>
  <c r="Q211" i="36"/>
  <c r="V212" i="36"/>
  <c r="I218" i="36"/>
  <c r="I217" i="36" s="1"/>
  <c r="I216" i="36" s="1"/>
  <c r="I215" i="36" s="1"/>
  <c r="I104" i="36" s="1"/>
  <c r="AA221" i="36"/>
  <c r="X237" i="36"/>
  <c r="Q245" i="36"/>
  <c r="R248" i="36"/>
  <c r="AB253" i="36"/>
  <c r="AB221" i="36"/>
  <c r="V230" i="36"/>
  <c r="P232" i="36"/>
  <c r="T241" i="36"/>
  <c r="Z245" i="36"/>
  <c r="AB224" i="36"/>
  <c r="X256" i="36"/>
  <c r="L233" i="36"/>
  <c r="T245" i="36"/>
  <c r="AB245" i="36" s="1"/>
  <c r="U231" i="36"/>
  <c r="U230" i="36" s="1"/>
  <c r="U229" i="36" s="1"/>
  <c r="U228" i="36" s="1"/>
  <c r="U227" i="36" s="1"/>
  <c r="S246" i="36"/>
  <c r="S245" i="36" s="1"/>
  <c r="S244" i="36" s="1"/>
  <c r="S239" i="36" s="1"/>
  <c r="S238" i="36" s="1"/>
  <c r="V252" i="36"/>
  <c r="AA258" i="36"/>
  <c r="V223" i="36"/>
  <c r="L224" i="36"/>
  <c r="X224" i="36" s="1"/>
  <c r="Z226" i="36"/>
  <c r="V235" i="36"/>
  <c r="X236" i="36"/>
  <c r="X250" i="36"/>
  <c r="X259" i="36"/>
  <c r="J245" i="36"/>
  <c r="J244" i="36" s="1"/>
  <c r="J239" i="36" s="1"/>
  <c r="J238" i="36" s="1"/>
  <c r="AA246" i="36"/>
  <c r="Y249" i="36"/>
  <c r="H97" i="44" l="1"/>
  <c r="I9" i="44"/>
  <c r="K44" i="44"/>
  <c r="O20" i="43"/>
  <c r="N20" i="43"/>
  <c r="M20" i="43"/>
  <c r="L20" i="43"/>
  <c r="H20" i="43"/>
  <c r="M21" i="43"/>
  <c r="H72" i="43"/>
  <c r="M9" i="43"/>
  <c r="P152" i="41"/>
  <c r="P151" i="41" s="1"/>
  <c r="P150" i="41" s="1"/>
  <c r="P149" i="41" s="1"/>
  <c r="Y152" i="41"/>
  <c r="L231" i="41"/>
  <c r="K201" i="41"/>
  <c r="K106" i="41" s="1"/>
  <c r="K105" i="41" s="1"/>
  <c r="F41" i="41"/>
  <c r="F36" i="41" s="1"/>
  <c r="F7" i="41" s="1"/>
  <c r="P233" i="41"/>
  <c r="R114" i="41"/>
  <c r="R113" i="41" s="1"/>
  <c r="R112" i="41" s="1"/>
  <c r="R111" i="41" s="1"/>
  <c r="Y233" i="41"/>
  <c r="R233" i="41"/>
  <c r="R142" i="41"/>
  <c r="R141" i="41" s="1"/>
  <c r="R140" i="41" s="1"/>
  <c r="R139" i="41" s="1"/>
  <c r="Y137" i="41"/>
  <c r="H41" i="41"/>
  <c r="H36" i="41" s="1"/>
  <c r="H7" i="41" s="1"/>
  <c r="Z82" i="41"/>
  <c r="Z180" i="41"/>
  <c r="Z137" i="41"/>
  <c r="L159" i="41"/>
  <c r="X159" i="41" s="1"/>
  <c r="P54" i="41"/>
  <c r="P53" i="41" s="1"/>
  <c r="R248" i="41"/>
  <c r="R246" i="41" s="1"/>
  <c r="R40" i="41"/>
  <c r="R39" i="41" s="1"/>
  <c r="R38" i="41" s="1"/>
  <c r="R37" i="41" s="1"/>
  <c r="P156" i="41"/>
  <c r="P155" i="41" s="1"/>
  <c r="P154" i="41" s="1"/>
  <c r="P153" i="41" s="1"/>
  <c r="K245" i="41"/>
  <c r="Y54" i="41"/>
  <c r="L201" i="41"/>
  <c r="X201" i="41" s="1"/>
  <c r="X130" i="41"/>
  <c r="S239" i="41"/>
  <c r="S238" i="41" s="1"/>
  <c r="S104" i="41" s="1"/>
  <c r="X187" i="41"/>
  <c r="L39" i="41"/>
  <c r="Y39" i="41" s="1"/>
  <c r="Y130" i="41"/>
  <c r="P114" i="41"/>
  <c r="P113" i="41" s="1"/>
  <c r="P112" i="41" s="1"/>
  <c r="P111" i="41" s="1"/>
  <c r="P231" i="41"/>
  <c r="P230" i="41" s="1"/>
  <c r="P229" i="41" s="1"/>
  <c r="P228" i="41" s="1"/>
  <c r="P227" i="41" s="1"/>
  <c r="R152" i="41"/>
  <c r="R151" i="41" s="1"/>
  <c r="R150" i="41" s="1"/>
  <c r="R149" i="41" s="1"/>
  <c r="Z40" i="41"/>
  <c r="L136" i="41"/>
  <c r="L135" i="41" s="1"/>
  <c r="X135" i="41" s="1"/>
  <c r="P62" i="41"/>
  <c r="L113" i="41"/>
  <c r="X113" i="41" s="1"/>
  <c r="X160" i="41"/>
  <c r="Z114" i="41"/>
  <c r="Z152" i="41"/>
  <c r="Z175" i="41"/>
  <c r="Y40" i="41"/>
  <c r="P160" i="41"/>
  <c r="P159" i="41" s="1"/>
  <c r="P158" i="41" s="1"/>
  <c r="P157" i="41" s="1"/>
  <c r="R54" i="41"/>
  <c r="R53" i="41" s="1"/>
  <c r="K228" i="41"/>
  <c r="K227" i="41" s="1"/>
  <c r="Y175" i="41"/>
  <c r="L174" i="41"/>
  <c r="X174" i="41" s="1"/>
  <c r="Z129" i="41"/>
  <c r="G7" i="41"/>
  <c r="R160" i="41"/>
  <c r="R159" i="41" s="1"/>
  <c r="R158" i="41" s="1"/>
  <c r="R157" i="41" s="1"/>
  <c r="X54" i="41"/>
  <c r="L151" i="41"/>
  <c r="Z151" i="41" s="1"/>
  <c r="X114" i="41"/>
  <c r="K9" i="41"/>
  <c r="K8" i="41" s="1"/>
  <c r="Z160" i="41"/>
  <c r="X40" i="41"/>
  <c r="X180" i="41"/>
  <c r="H104" i="41"/>
  <c r="Z156" i="41"/>
  <c r="P130" i="41"/>
  <c r="P129" i="41" s="1"/>
  <c r="P128" i="41" s="1"/>
  <c r="P127" i="41" s="1"/>
  <c r="P142" i="41"/>
  <c r="P141" i="41" s="1"/>
  <c r="P140" i="41" s="1"/>
  <c r="P139" i="41" s="1"/>
  <c r="Z187" i="41"/>
  <c r="L186" i="41"/>
  <c r="Y186" i="41" s="1"/>
  <c r="X102" i="41"/>
  <c r="Y102" i="41"/>
  <c r="L101" i="41"/>
  <c r="Z102" i="41"/>
  <c r="Z248" i="41"/>
  <c r="Z43" i="41"/>
  <c r="R62" i="41"/>
  <c r="R156" i="41"/>
  <c r="R155" i="41" s="1"/>
  <c r="R154" i="41" s="1"/>
  <c r="R153" i="41" s="1"/>
  <c r="N104" i="41"/>
  <c r="P248" i="41"/>
  <c r="L145" i="41"/>
  <c r="X145" i="41" s="1"/>
  <c r="X148" i="41"/>
  <c r="L179" i="41"/>
  <c r="X43" i="41"/>
  <c r="L155" i="41"/>
  <c r="Z155" i="41" s="1"/>
  <c r="Z130" i="41"/>
  <c r="Y28" i="41"/>
  <c r="Z28" i="41"/>
  <c r="X28" i="41"/>
  <c r="Z142" i="41"/>
  <c r="L246" i="41"/>
  <c r="Y246" i="41" s="1"/>
  <c r="Y156" i="41"/>
  <c r="Y253" i="41"/>
  <c r="U9" i="41"/>
  <c r="U8" i="41" s="1"/>
  <c r="N7" i="41"/>
  <c r="L141" i="41"/>
  <c r="Y141" i="41" s="1"/>
  <c r="X248" i="41"/>
  <c r="K244" i="41"/>
  <c r="K239" i="41" s="1"/>
  <c r="K238" i="41" s="1"/>
  <c r="X142" i="41"/>
  <c r="K218" i="41"/>
  <c r="K217" i="41" s="1"/>
  <c r="K216" i="41" s="1"/>
  <c r="K215" i="41" s="1"/>
  <c r="W9" i="41"/>
  <c r="W8" i="41" s="1"/>
  <c r="R145" i="41"/>
  <c r="R144" i="41" s="1"/>
  <c r="S9" i="41"/>
  <c r="S8" i="41" s="1"/>
  <c r="U55" i="41"/>
  <c r="U41" i="41" s="1"/>
  <c r="U36" i="41" s="1"/>
  <c r="S55" i="41"/>
  <c r="S41" i="41" s="1"/>
  <c r="S36" i="41" s="1"/>
  <c r="P66" i="41"/>
  <c r="P46" i="41"/>
  <c r="P246" i="41"/>
  <c r="P56" i="41"/>
  <c r="P43" i="41"/>
  <c r="Y164" i="41"/>
  <c r="X164" i="41"/>
  <c r="L163" i="41"/>
  <c r="Z163" i="41" s="1"/>
  <c r="X82" i="41"/>
  <c r="Y82" i="41"/>
  <c r="Z199" i="41"/>
  <c r="R164" i="41"/>
  <c r="R163" i="41" s="1"/>
  <c r="R162" i="41" s="1"/>
  <c r="R161" i="41" s="1"/>
  <c r="R66" i="41"/>
  <c r="R73" i="41"/>
  <c r="P90" i="41"/>
  <c r="P89" i="41" s="1"/>
  <c r="R46" i="41"/>
  <c r="R208" i="41"/>
  <c r="R207" i="41" s="1"/>
  <c r="L207" i="41"/>
  <c r="Z208" i="41"/>
  <c r="P208" i="41"/>
  <c r="P207" i="41" s="1"/>
  <c r="Y208" i="41"/>
  <c r="R231" i="41"/>
  <c r="R230" i="41" s="1"/>
  <c r="R229" i="41" s="1"/>
  <c r="R228" i="41" s="1"/>
  <c r="R227" i="41" s="1"/>
  <c r="K55" i="41"/>
  <c r="Z164" i="41"/>
  <c r="R90" i="41"/>
  <c r="R89" i="41" s="1"/>
  <c r="P73" i="41"/>
  <c r="K42" i="41"/>
  <c r="Y180" i="41"/>
  <c r="P180" i="41"/>
  <c r="P179" i="41" s="1"/>
  <c r="P178" i="41" s="1"/>
  <c r="P177" i="41" s="1"/>
  <c r="P148" i="41"/>
  <c r="P145" i="41" s="1"/>
  <c r="P144" i="41" s="1"/>
  <c r="Y148" i="41"/>
  <c r="AB140" i="41"/>
  <c r="AA140" i="41"/>
  <c r="Y118" i="41"/>
  <c r="P118" i="41"/>
  <c r="P117" i="41" s="1"/>
  <c r="P116" i="41" s="1"/>
  <c r="P115" i="41" s="1"/>
  <c r="L117" i="41"/>
  <c r="X118" i="41"/>
  <c r="Z118" i="41"/>
  <c r="R118" i="41"/>
  <c r="R117" i="41" s="1"/>
  <c r="R116" i="41" s="1"/>
  <c r="R115" i="41" s="1"/>
  <c r="AA136" i="41"/>
  <c r="Y136" i="41"/>
  <c r="AB136" i="41"/>
  <c r="AB127" i="41"/>
  <c r="AB209" i="41"/>
  <c r="AA177" i="41"/>
  <c r="Z170" i="41"/>
  <c r="AB170" i="41"/>
  <c r="Z206" i="41"/>
  <c r="R206" i="41"/>
  <c r="R205" i="41" s="1"/>
  <c r="Y206" i="41"/>
  <c r="P206" i="41"/>
  <c r="P205" i="41" s="1"/>
  <c r="L205" i="41"/>
  <c r="X206" i="41"/>
  <c r="Z81" i="41"/>
  <c r="Y155" i="41"/>
  <c r="AB234" i="41"/>
  <c r="F239" i="41"/>
  <c r="F238" i="41" s="1"/>
  <c r="F104" i="41" s="1"/>
  <c r="AA245" i="41"/>
  <c r="L166" i="41"/>
  <c r="Y166" i="41" s="1"/>
  <c r="Z167" i="41"/>
  <c r="Z219" i="41"/>
  <c r="Y219" i="41"/>
  <c r="Y167" i="41"/>
  <c r="L257" i="41"/>
  <c r="Z258" i="41"/>
  <c r="Y258" i="41"/>
  <c r="X258" i="41"/>
  <c r="X167" i="41"/>
  <c r="L132" i="41"/>
  <c r="Y95" i="41"/>
  <c r="L94" i="41"/>
  <c r="X94" i="41" s="1"/>
  <c r="X81" i="41"/>
  <c r="AA218" i="41"/>
  <c r="AB218" i="41"/>
  <c r="X204" i="41"/>
  <c r="R204" i="41"/>
  <c r="R203" i="41" s="1"/>
  <c r="Z204" i="41"/>
  <c r="P204" i="41"/>
  <c r="P203" i="41" s="1"/>
  <c r="L203" i="41"/>
  <c r="Y204" i="41"/>
  <c r="AA182" i="41"/>
  <c r="Y224" i="41"/>
  <c r="AA224" i="41"/>
  <c r="AA186" i="41"/>
  <c r="AB245" i="41"/>
  <c r="AB165" i="41"/>
  <c r="AB55" i="41"/>
  <c r="Z133" i="41"/>
  <c r="AA174" i="41"/>
  <c r="X95" i="41"/>
  <c r="AB42" i="41"/>
  <c r="AA89" i="41"/>
  <c r="AB89" i="41"/>
  <c r="R43" i="41"/>
  <c r="AA153" i="41"/>
  <c r="L55" i="41"/>
  <c r="Z55" i="41" s="1"/>
  <c r="Z56" i="41"/>
  <c r="X56" i="41"/>
  <c r="Y56" i="41"/>
  <c r="AA112" i="41"/>
  <c r="W55" i="41"/>
  <c r="W41" i="41" s="1"/>
  <c r="W36" i="41" s="1"/>
  <c r="Y90" i="41"/>
  <c r="Z243" i="41"/>
  <c r="R243" i="41"/>
  <c r="R242" i="41" s="1"/>
  <c r="R241" i="41" s="1"/>
  <c r="R240" i="41" s="1"/>
  <c r="Y243" i="41"/>
  <c r="X243" i="41"/>
  <c r="P243" i="41"/>
  <c r="P242" i="41" s="1"/>
  <c r="P241" i="41" s="1"/>
  <c r="P240" i="41" s="1"/>
  <c r="L242" i="41"/>
  <c r="X231" i="41"/>
  <c r="L230" i="41"/>
  <c r="Z231" i="41"/>
  <c r="Y231" i="41"/>
  <c r="AA190" i="41"/>
  <c r="AB190" i="41"/>
  <c r="Y213" i="41"/>
  <c r="L212" i="41"/>
  <c r="X213" i="41"/>
  <c r="L182" i="41"/>
  <c r="Z183" i="41"/>
  <c r="AB189" i="41"/>
  <c r="Z191" i="41"/>
  <c r="Y191" i="41"/>
  <c r="L190" i="41"/>
  <c r="Y190" i="41" s="1"/>
  <c r="AA9" i="41"/>
  <c r="AB8" i="41"/>
  <c r="Z100" i="41"/>
  <c r="R100" i="41"/>
  <c r="R99" i="41" s="1"/>
  <c r="R98" i="41" s="1"/>
  <c r="R97" i="41" s="1"/>
  <c r="Y100" i="41"/>
  <c r="P100" i="41"/>
  <c r="P99" i="41" s="1"/>
  <c r="P98" i="41" s="1"/>
  <c r="P97" i="41" s="1"/>
  <c r="L99" i="41"/>
  <c r="X100" i="41"/>
  <c r="AA85" i="41"/>
  <c r="Y62" i="41"/>
  <c r="AA132" i="41"/>
  <c r="Z62" i="41"/>
  <c r="AA94" i="41"/>
  <c r="Y170" i="41"/>
  <c r="AA170" i="41"/>
  <c r="AA197" i="41"/>
  <c r="Z159" i="41"/>
  <c r="AA116" i="41"/>
  <c r="X66" i="41"/>
  <c r="Y66" i="41"/>
  <c r="Z66" i="41"/>
  <c r="AA229" i="41"/>
  <c r="K202" i="41"/>
  <c r="X253" i="41"/>
  <c r="L252" i="41"/>
  <c r="Y252" i="41" s="1"/>
  <c r="Y183" i="41"/>
  <c r="AB143" i="41"/>
  <c r="Z143" i="41"/>
  <c r="AA201" i="41"/>
  <c r="Y201" i="41"/>
  <c r="W201" i="41"/>
  <c r="W106" i="41" s="1"/>
  <c r="W105" i="41" s="1"/>
  <c r="Z222" i="41"/>
  <c r="R222" i="41"/>
  <c r="R221" i="41" s="1"/>
  <c r="R218" i="41" s="1"/>
  <c r="R217" i="41" s="1"/>
  <c r="R216" i="41" s="1"/>
  <c r="R215" i="41" s="1"/>
  <c r="P222" i="41"/>
  <c r="P221" i="41" s="1"/>
  <c r="P218" i="41" s="1"/>
  <c r="P217" i="41" s="1"/>
  <c r="P216" i="41" s="1"/>
  <c r="P215" i="41" s="1"/>
  <c r="Y222" i="41"/>
  <c r="X222" i="41"/>
  <c r="L221" i="41"/>
  <c r="L218" i="41" s="1"/>
  <c r="AB132" i="41"/>
  <c r="L198" i="41"/>
  <c r="Y199" i="41"/>
  <c r="P143" i="41"/>
  <c r="R143" i="41"/>
  <c r="AA41" i="41"/>
  <c r="R56" i="41"/>
  <c r="Z13" i="41"/>
  <c r="R13" i="41"/>
  <c r="R11" i="41" s="1"/>
  <c r="R10" i="41" s="1"/>
  <c r="P13" i="41"/>
  <c r="P11" i="41" s="1"/>
  <c r="P10" i="41" s="1"/>
  <c r="Y13" i="41"/>
  <c r="X13" i="41"/>
  <c r="G104" i="41"/>
  <c r="L169" i="41"/>
  <c r="X169" i="41" s="1"/>
  <c r="Z73" i="41"/>
  <c r="Y73" i="41"/>
  <c r="X73" i="41"/>
  <c r="AB181" i="41"/>
  <c r="Y122" i="41"/>
  <c r="P122" i="41"/>
  <c r="P121" i="41" s="1"/>
  <c r="P120" i="41" s="1"/>
  <c r="P119" i="41" s="1"/>
  <c r="X122" i="41"/>
  <c r="L121" i="41"/>
  <c r="Z122" i="41"/>
  <c r="R122" i="41"/>
  <c r="R121" i="41" s="1"/>
  <c r="R120" i="41" s="1"/>
  <c r="R119" i="41" s="1"/>
  <c r="AA124" i="41"/>
  <c r="AA234" i="41"/>
  <c r="AB252" i="41"/>
  <c r="Z21" i="41"/>
  <c r="R21" i="41"/>
  <c r="R20" i="41" s="1"/>
  <c r="L20" i="41"/>
  <c r="P21" i="41"/>
  <c r="P20" i="41" s="1"/>
  <c r="Y21" i="41"/>
  <c r="X21" i="41"/>
  <c r="Z196" i="41"/>
  <c r="R196" i="41"/>
  <c r="R195" i="41" s="1"/>
  <c r="R194" i="41" s="1"/>
  <c r="R193" i="41" s="1"/>
  <c r="Y196" i="41"/>
  <c r="P196" i="41"/>
  <c r="P195" i="41" s="1"/>
  <c r="P194" i="41" s="1"/>
  <c r="P193" i="41" s="1"/>
  <c r="X196" i="41"/>
  <c r="L195" i="41"/>
  <c r="AA120" i="41"/>
  <c r="AA127" i="41"/>
  <c r="X224" i="41"/>
  <c r="AA256" i="41"/>
  <c r="AB223" i="41"/>
  <c r="Z223" i="41"/>
  <c r="Y250" i="41"/>
  <c r="P250" i="41"/>
  <c r="P249" i="41" s="1"/>
  <c r="L249" i="41"/>
  <c r="X250" i="41"/>
  <c r="R250" i="41"/>
  <c r="R249" i="41" s="1"/>
  <c r="Z250" i="41"/>
  <c r="AB202" i="41"/>
  <c r="Y110" i="41"/>
  <c r="P110" i="41"/>
  <c r="P109" i="41" s="1"/>
  <c r="P108" i="41" s="1"/>
  <c r="P107" i="41" s="1"/>
  <c r="X110" i="41"/>
  <c r="L109" i="41"/>
  <c r="R110" i="41"/>
  <c r="R109" i="41" s="1"/>
  <c r="R108" i="41" s="1"/>
  <c r="R107" i="41" s="1"/>
  <c r="Z110" i="41"/>
  <c r="Z90" i="41"/>
  <c r="L89" i="41"/>
  <c r="AB85" i="41"/>
  <c r="X126" i="41"/>
  <c r="L125" i="41"/>
  <c r="R126" i="41"/>
  <c r="R125" i="41" s="1"/>
  <c r="R124" i="41" s="1"/>
  <c r="R123" i="41" s="1"/>
  <c r="Z126" i="41"/>
  <c r="P126" i="41"/>
  <c r="P125" i="41" s="1"/>
  <c r="P124" i="41" s="1"/>
  <c r="P123" i="41" s="1"/>
  <c r="Y126" i="41"/>
  <c r="X183" i="41"/>
  <c r="X53" i="41"/>
  <c r="AA252" i="41"/>
  <c r="L234" i="41"/>
  <c r="X234" i="41" s="1"/>
  <c r="Z235" i="41"/>
  <c r="P253" i="41"/>
  <c r="P252" i="41" s="1"/>
  <c r="P251" i="41" s="1"/>
  <c r="AA166" i="41"/>
  <c r="AA161" i="41"/>
  <c r="X191" i="41"/>
  <c r="X235" i="41"/>
  <c r="X133" i="41"/>
  <c r="AA150" i="41"/>
  <c r="U80" i="41"/>
  <c r="AA38" i="41"/>
  <c r="AB38" i="41"/>
  <c r="Z246" i="41"/>
  <c r="AB182" i="41"/>
  <c r="AA107" i="41"/>
  <c r="Y81" i="41"/>
  <c r="Z87" i="41"/>
  <c r="R87" i="41"/>
  <c r="R86" i="41" s="1"/>
  <c r="R85" i="41" s="1"/>
  <c r="R84" i="41" s="1"/>
  <c r="L86" i="41"/>
  <c r="P87" i="41"/>
  <c r="P86" i="41" s="1"/>
  <c r="P85" i="41" s="1"/>
  <c r="P84" i="41" s="1"/>
  <c r="X87" i="41"/>
  <c r="Y87" i="41"/>
  <c r="L42" i="41"/>
  <c r="Z42" i="41" s="1"/>
  <c r="Z174" i="41"/>
  <c r="L11" i="41"/>
  <c r="Y133" i="41"/>
  <c r="Y53" i="41"/>
  <c r="L128" i="41"/>
  <c r="X129" i="41"/>
  <c r="AB97" i="41"/>
  <c r="X46" i="41"/>
  <c r="Y46" i="41"/>
  <c r="Z46" i="41"/>
  <c r="F84" i="39"/>
  <c r="H47" i="39"/>
  <c r="K47" i="39" s="1"/>
  <c r="K29" i="39"/>
  <c r="F25" i="39"/>
  <c r="H25" i="39" s="1"/>
  <c r="H26" i="39"/>
  <c r="F46" i="39"/>
  <c r="K71" i="39"/>
  <c r="J78" i="39"/>
  <c r="J19" i="39"/>
  <c r="K20" i="39"/>
  <c r="J89" i="39"/>
  <c r="K89" i="39" s="1"/>
  <c r="K90" i="39"/>
  <c r="H11" i="39"/>
  <c r="H68" i="39"/>
  <c r="K57" i="39"/>
  <c r="H79" i="39"/>
  <c r="K79" i="39" s="1"/>
  <c r="K52" i="39"/>
  <c r="J51" i="39"/>
  <c r="K51" i="39" s="1"/>
  <c r="J11" i="39"/>
  <c r="K12" i="39"/>
  <c r="H10" i="39"/>
  <c r="F66" i="39"/>
  <c r="H67" i="39"/>
  <c r="K67" i="39"/>
  <c r="F77" i="39"/>
  <c r="H77" i="39" s="1"/>
  <c r="H78" i="39"/>
  <c r="J60" i="39"/>
  <c r="H87" i="39"/>
  <c r="G86" i="39"/>
  <c r="J73" i="39"/>
  <c r="K73" i="39" s="1"/>
  <c r="K74" i="39"/>
  <c r="H19" i="39"/>
  <c r="K94" i="39"/>
  <c r="J93" i="39"/>
  <c r="F83" i="39"/>
  <c r="F60" i="39"/>
  <c r="H61" i="39"/>
  <c r="K61" i="39" s="1"/>
  <c r="H48" i="39"/>
  <c r="J25" i="39"/>
  <c r="K37" i="39"/>
  <c r="J36" i="39"/>
  <c r="K36" i="39" s="1"/>
  <c r="J55" i="39"/>
  <c r="K55" i="39" s="1"/>
  <c r="K56" i="39"/>
  <c r="H93" i="39"/>
  <c r="M59" i="38"/>
  <c r="J58" i="38"/>
  <c r="O28" i="38"/>
  <c r="J27" i="38"/>
  <c r="O27" i="38" s="1"/>
  <c r="M28" i="38"/>
  <c r="L28" i="38"/>
  <c r="K48" i="38"/>
  <c r="O49" i="38"/>
  <c r="N49" i="38"/>
  <c r="N24" i="38"/>
  <c r="K23" i="38"/>
  <c r="K68" i="38"/>
  <c r="O69" i="38"/>
  <c r="N69" i="38"/>
  <c r="H23" i="38"/>
  <c r="J41" i="38"/>
  <c r="F53" i="38"/>
  <c r="H54" i="38"/>
  <c r="F42" i="38"/>
  <c r="F41" i="38" s="1"/>
  <c r="H41" i="38" s="1"/>
  <c r="F58" i="38"/>
  <c r="H58" i="38" s="1"/>
  <c r="F59" i="38"/>
  <c r="H59" i="38" s="1"/>
  <c r="H60" i="38"/>
  <c r="L49" i="38"/>
  <c r="H38" i="38"/>
  <c r="F37" i="38"/>
  <c r="O10" i="38"/>
  <c r="J52" i="38"/>
  <c r="O64" i="38"/>
  <c r="N64" i="38"/>
  <c r="K60" i="38"/>
  <c r="O61" i="38"/>
  <c r="N61" i="38"/>
  <c r="N27" i="38"/>
  <c r="M24" i="38"/>
  <c r="J23" i="38"/>
  <c r="L24" i="38"/>
  <c r="L37" i="38"/>
  <c r="J36" i="38"/>
  <c r="M64" i="38"/>
  <c r="L64" i="38"/>
  <c r="H32" i="38"/>
  <c r="F31" i="38"/>
  <c r="H12" i="38"/>
  <c r="F11" i="38"/>
  <c r="K54" i="38"/>
  <c r="O55" i="38"/>
  <c r="N55" i="38"/>
  <c r="O36" i="38"/>
  <c r="K35" i="38"/>
  <c r="L11" i="38"/>
  <c r="J10" i="38"/>
  <c r="L31" i="38"/>
  <c r="H42" i="38"/>
  <c r="M42" i="38" s="1"/>
  <c r="K16" i="38"/>
  <c r="K9" i="38" s="1"/>
  <c r="O17" i="38"/>
  <c r="N17" i="38"/>
  <c r="X42" i="36"/>
  <c r="P143" i="36"/>
  <c r="R143" i="36"/>
  <c r="X143" i="36"/>
  <c r="I260" i="36"/>
  <c r="L170" i="36"/>
  <c r="Z171" i="36"/>
  <c r="AB55" i="36"/>
  <c r="AA55" i="36"/>
  <c r="Q41" i="36"/>
  <c r="K7" i="36"/>
  <c r="T209" i="36"/>
  <c r="L244" i="36"/>
  <c r="V173" i="36"/>
  <c r="AB174" i="36"/>
  <c r="Z195" i="36"/>
  <c r="L194" i="36"/>
  <c r="Y195" i="36"/>
  <c r="X195" i="36"/>
  <c r="Y171" i="36"/>
  <c r="T127" i="36"/>
  <c r="AA128" i="36"/>
  <c r="X171" i="36"/>
  <c r="AB144" i="36"/>
  <c r="V143" i="36"/>
  <c r="AA97" i="36"/>
  <c r="Z121" i="36"/>
  <c r="X121" i="36"/>
  <c r="L120" i="36"/>
  <c r="AA84" i="36"/>
  <c r="T80" i="36"/>
  <c r="P80" i="36"/>
  <c r="X28" i="36"/>
  <c r="R20" i="36"/>
  <c r="R9" i="36" s="1"/>
  <c r="R8" i="36" s="1"/>
  <c r="R7" i="36" s="1"/>
  <c r="V234" i="36"/>
  <c r="AB235" i="36"/>
  <c r="P156" i="36"/>
  <c r="P155" i="36" s="1"/>
  <c r="P154" i="36" s="1"/>
  <c r="P153" i="36" s="1"/>
  <c r="Z156" i="36"/>
  <c r="Y156" i="36"/>
  <c r="L155" i="36"/>
  <c r="X156" i="36"/>
  <c r="R156" i="36"/>
  <c r="R155" i="36" s="1"/>
  <c r="R154" i="36" s="1"/>
  <c r="R153" i="36" s="1"/>
  <c r="P66" i="36"/>
  <c r="L223" i="36"/>
  <c r="Z223" i="36" s="1"/>
  <c r="AA235" i="36"/>
  <c r="T234" i="36"/>
  <c r="AA218" i="36"/>
  <c r="T217" i="36"/>
  <c r="R220" i="36"/>
  <c r="R219" i="36" s="1"/>
  <c r="Z220" i="36"/>
  <c r="Y220" i="36"/>
  <c r="L219" i="36"/>
  <c r="P220" i="36"/>
  <c r="P219" i="36" s="1"/>
  <c r="X220" i="36"/>
  <c r="AB218" i="36"/>
  <c r="L212" i="36"/>
  <c r="Z213" i="36"/>
  <c r="X213" i="36"/>
  <c r="X206" i="36"/>
  <c r="L205" i="36"/>
  <c r="R206" i="36"/>
  <c r="R205" i="36" s="1"/>
  <c r="Y206" i="36"/>
  <c r="P206" i="36"/>
  <c r="P205" i="36" s="1"/>
  <c r="P202" i="36" s="1"/>
  <c r="Z206" i="36"/>
  <c r="AB182" i="36"/>
  <c r="AA182" i="36"/>
  <c r="T181" i="36"/>
  <c r="Y182" i="36"/>
  <c r="L202" i="36"/>
  <c r="Z203" i="36"/>
  <c r="X203" i="36"/>
  <c r="Z124" i="36"/>
  <c r="L123" i="36"/>
  <c r="L140" i="36"/>
  <c r="Z141" i="36"/>
  <c r="X141" i="36"/>
  <c r="AA165" i="36"/>
  <c r="AB139" i="36"/>
  <c r="Y164" i="36"/>
  <c r="P164" i="36"/>
  <c r="P163" i="36" s="1"/>
  <c r="P162" i="36" s="1"/>
  <c r="P161" i="36" s="1"/>
  <c r="Z164" i="36"/>
  <c r="R164" i="36"/>
  <c r="R163" i="36" s="1"/>
  <c r="R162" i="36" s="1"/>
  <c r="R161" i="36" s="1"/>
  <c r="L163" i="36"/>
  <c r="X164" i="36"/>
  <c r="AA149" i="36"/>
  <c r="Q135" i="36"/>
  <c r="Y124" i="36"/>
  <c r="Y167" i="36"/>
  <c r="L166" i="36"/>
  <c r="X167" i="36"/>
  <c r="X170" i="36"/>
  <c r="Q169" i="36"/>
  <c r="AB84" i="36"/>
  <c r="L98" i="36"/>
  <c r="Z99" i="36"/>
  <c r="X99" i="36"/>
  <c r="Y81" i="36"/>
  <c r="P56" i="36"/>
  <c r="Z46" i="36"/>
  <c r="Y46" i="36"/>
  <c r="X46" i="36"/>
  <c r="L73" i="36"/>
  <c r="R74" i="36"/>
  <c r="R73" i="36" s="1"/>
  <c r="P74" i="36"/>
  <c r="P73" i="36" s="1"/>
  <c r="Z74" i="36"/>
  <c r="Y74" i="36"/>
  <c r="X74" i="36"/>
  <c r="J104" i="36"/>
  <c r="J260" i="36" s="1"/>
  <c r="T8" i="36"/>
  <c r="X11" i="36"/>
  <c r="AA28" i="36"/>
  <c r="P138" i="36"/>
  <c r="P137" i="36" s="1"/>
  <c r="P136" i="36" s="1"/>
  <c r="P135" i="36" s="1"/>
  <c r="Y138" i="36"/>
  <c r="L137" i="36"/>
  <c r="R138" i="36"/>
  <c r="R137" i="36" s="1"/>
  <c r="R136" i="36" s="1"/>
  <c r="R135" i="36" s="1"/>
  <c r="Z138" i="36"/>
  <c r="X138" i="36"/>
  <c r="T244" i="36"/>
  <c r="AA245" i="36"/>
  <c r="Y245" i="36"/>
  <c r="AA241" i="36"/>
  <c r="T240" i="36"/>
  <c r="T223" i="36"/>
  <c r="AA224" i="36"/>
  <c r="Y224" i="36"/>
  <c r="Z222" i="36"/>
  <c r="X222" i="36"/>
  <c r="R222" i="36"/>
  <c r="R221" i="36" s="1"/>
  <c r="P222" i="36"/>
  <c r="P221" i="36" s="1"/>
  <c r="Y222" i="36"/>
  <c r="L221" i="36"/>
  <c r="Y199" i="36"/>
  <c r="L198" i="36"/>
  <c r="R202" i="36"/>
  <c r="AA189" i="36"/>
  <c r="AB189" i="36"/>
  <c r="AA154" i="36"/>
  <c r="T153" i="36"/>
  <c r="L174" i="36"/>
  <c r="Y174" i="36" s="1"/>
  <c r="X159" i="36"/>
  <c r="L158" i="36"/>
  <c r="X124" i="36"/>
  <c r="X62" i="36"/>
  <c r="Z62" i="36"/>
  <c r="V107" i="36"/>
  <c r="R80" i="36"/>
  <c r="Y42" i="36"/>
  <c r="T41" i="36"/>
  <c r="AA42" i="36"/>
  <c r="H104" i="36"/>
  <c r="H260" i="36" s="1"/>
  <c r="R55" i="36"/>
  <c r="R41" i="36" s="1"/>
  <c r="R36" i="36" s="1"/>
  <c r="AB42" i="36"/>
  <c r="Z42" i="36"/>
  <c r="V41" i="36"/>
  <c r="AA108" i="36"/>
  <c r="T107" i="36"/>
  <c r="X20" i="36"/>
  <c r="Z20" i="36"/>
  <c r="L241" i="36"/>
  <c r="X242" i="36"/>
  <c r="L235" i="36"/>
  <c r="Y235" i="36" s="1"/>
  <c r="Y236" i="36"/>
  <c r="Z224" i="36"/>
  <c r="Z242" i="36"/>
  <c r="Z236" i="36"/>
  <c r="V211" i="36"/>
  <c r="AB212" i="36"/>
  <c r="Z212" i="36"/>
  <c r="R231" i="36"/>
  <c r="R230" i="36" s="1"/>
  <c r="R229" i="36" s="1"/>
  <c r="R228" i="36" s="1"/>
  <c r="R227" i="36" s="1"/>
  <c r="Q217" i="36"/>
  <c r="V216" i="36"/>
  <c r="AB217" i="36"/>
  <c r="R254" i="36"/>
  <c r="R253" i="36" s="1"/>
  <c r="R252" i="36" s="1"/>
  <c r="R251" i="36" s="1"/>
  <c r="X254" i="36"/>
  <c r="P254" i="36"/>
  <c r="P253" i="36" s="1"/>
  <c r="P252" i="36" s="1"/>
  <c r="P251" i="36" s="1"/>
  <c r="Z254" i="36"/>
  <c r="L253" i="36"/>
  <c r="Y254" i="36"/>
  <c r="Y203" i="36"/>
  <c r="L178" i="36"/>
  <c r="Z179" i="36"/>
  <c r="AA174" i="36"/>
  <c r="T173" i="36"/>
  <c r="Y144" i="36"/>
  <c r="T143" i="36"/>
  <c r="AA144" i="36"/>
  <c r="L144" i="36"/>
  <c r="Z144" i="36" s="1"/>
  <c r="AA94" i="36"/>
  <c r="Y94" i="36"/>
  <c r="V135" i="36"/>
  <c r="AB136" i="36"/>
  <c r="F104" i="36"/>
  <c r="F260" i="36" s="1"/>
  <c r="AB128" i="36"/>
  <c r="V80" i="36"/>
  <c r="Z81" i="36"/>
  <c r="Y133" i="36"/>
  <c r="AB97" i="36"/>
  <c r="R64" i="36"/>
  <c r="R62" i="36" s="1"/>
  <c r="P64" i="36"/>
  <c r="P62" i="36" s="1"/>
  <c r="Z64" i="36"/>
  <c r="Y64" i="36"/>
  <c r="X64" i="36"/>
  <c r="AA38" i="36"/>
  <c r="T37" i="36"/>
  <c r="AA111" i="36"/>
  <c r="X66" i="36"/>
  <c r="P233" i="36"/>
  <c r="Z233" i="36"/>
  <c r="Y233" i="36"/>
  <c r="R233" i="36"/>
  <c r="X233" i="36"/>
  <c r="L231" i="36"/>
  <c r="Q210" i="36"/>
  <c r="T251" i="36"/>
  <c r="AA252" i="36"/>
  <c r="X201" i="36"/>
  <c r="L190" i="36"/>
  <c r="Y191" i="36"/>
  <c r="X191" i="36"/>
  <c r="V197" i="36"/>
  <c r="AA202" i="36"/>
  <c r="Y202" i="36"/>
  <c r="T201" i="36"/>
  <c r="L186" i="36"/>
  <c r="Y187" i="36"/>
  <c r="X187" i="36"/>
  <c r="Z94" i="36"/>
  <c r="AA136" i="36"/>
  <c r="X115" i="36"/>
  <c r="L38" i="36"/>
  <c r="Y38" i="36" s="1"/>
  <c r="X39" i="36"/>
  <c r="Y56" i="36"/>
  <c r="Y11" i="36"/>
  <c r="L10" i="36"/>
  <c r="Y62" i="36"/>
  <c r="Y39" i="36"/>
  <c r="X10" i="36"/>
  <c r="Q9" i="36"/>
  <c r="S41" i="36"/>
  <c r="S36" i="36" s="1"/>
  <c r="P110" i="36"/>
  <c r="P109" i="36" s="1"/>
  <c r="P108" i="36" s="1"/>
  <c r="P107" i="36" s="1"/>
  <c r="P106" i="36" s="1"/>
  <c r="P105" i="36" s="1"/>
  <c r="Y110" i="36"/>
  <c r="R110" i="36"/>
  <c r="R109" i="36" s="1"/>
  <c r="R108" i="36" s="1"/>
  <c r="R107" i="36" s="1"/>
  <c r="L109" i="36"/>
  <c r="Z110" i="36"/>
  <c r="X110" i="36"/>
  <c r="P231" i="36"/>
  <c r="P230" i="36" s="1"/>
  <c r="P229" i="36" s="1"/>
  <c r="P228" i="36" s="1"/>
  <c r="P227" i="36" s="1"/>
  <c r="Q244" i="36"/>
  <c r="Q239" i="36" s="1"/>
  <c r="X245" i="36"/>
  <c r="V256" i="36"/>
  <c r="Z257" i="36"/>
  <c r="AB257" i="36"/>
  <c r="Y213" i="36"/>
  <c r="Z187" i="36"/>
  <c r="Z199" i="36"/>
  <c r="Z201" i="36"/>
  <c r="V169" i="36"/>
  <c r="Z170" i="36"/>
  <c r="AB170" i="36"/>
  <c r="X151" i="36"/>
  <c r="Z151" i="36"/>
  <c r="L150" i="36"/>
  <c r="AA157" i="36"/>
  <c r="Y129" i="36"/>
  <c r="X129" i="36"/>
  <c r="L128" i="36"/>
  <c r="AA162" i="36"/>
  <c r="T161" i="36"/>
  <c r="S104" i="36"/>
  <c r="X94" i="36"/>
  <c r="Y113" i="36"/>
  <c r="X113" i="36"/>
  <c r="L112" i="36"/>
  <c r="Y121" i="36"/>
  <c r="P97" i="36"/>
  <c r="AA101" i="36"/>
  <c r="X101" i="36"/>
  <c r="L84" i="36"/>
  <c r="X85" i="36"/>
  <c r="L101" i="36"/>
  <c r="Y102" i="36"/>
  <c r="AA115" i="36"/>
  <c r="Y115" i="36"/>
  <c r="S7" i="36"/>
  <c r="S260" i="36" s="1"/>
  <c r="Z90" i="36"/>
  <c r="L89" i="36"/>
  <c r="X90" i="36"/>
  <c r="O260" i="36"/>
  <c r="AB223" i="36"/>
  <c r="V251" i="36"/>
  <c r="AB252" i="36"/>
  <c r="AB230" i="36"/>
  <c r="V229" i="36"/>
  <c r="R246" i="36"/>
  <c r="R245" i="36" s="1"/>
  <c r="AA211" i="36"/>
  <c r="Q227" i="36"/>
  <c r="AA198" i="36"/>
  <c r="Q197" i="36"/>
  <c r="Y141" i="36"/>
  <c r="X132" i="36"/>
  <c r="Q131" i="36"/>
  <c r="R201" i="36"/>
  <c r="Y123" i="36"/>
  <c r="AA123" i="36"/>
  <c r="L132" i="36"/>
  <c r="Z133" i="36"/>
  <c r="Y99" i="36"/>
  <c r="K106" i="36"/>
  <c r="K105" i="36" s="1"/>
  <c r="K104" i="36" s="1"/>
  <c r="Z115" i="36"/>
  <c r="X81" i="36"/>
  <c r="Z28" i="36"/>
  <c r="W7" i="36"/>
  <c r="U7" i="36"/>
  <c r="I97" i="44" l="1"/>
  <c r="I47" i="44"/>
  <c r="I28" i="44"/>
  <c r="I15" i="44"/>
  <c r="I49" i="44"/>
  <c r="I10" i="44"/>
  <c r="I87" i="44"/>
  <c r="I75" i="44"/>
  <c r="I85" i="44"/>
  <c r="I39" i="44"/>
  <c r="I34" i="44"/>
  <c r="I23" i="44"/>
  <c r="I13" i="44"/>
  <c r="I57" i="44"/>
  <c r="I48" i="44"/>
  <c r="I69" i="44"/>
  <c r="I27" i="44"/>
  <c r="I32" i="44"/>
  <c r="I82" i="44"/>
  <c r="I90" i="44"/>
  <c r="I30" i="44"/>
  <c r="I70" i="44"/>
  <c r="I40" i="44"/>
  <c r="I73" i="44"/>
  <c r="I43" i="44"/>
  <c r="I81" i="44"/>
  <c r="I33" i="44"/>
  <c r="I76" i="44"/>
  <c r="I16" i="44"/>
  <c r="I72" i="44"/>
  <c r="I14" i="44"/>
  <c r="I74" i="44"/>
  <c r="I17" i="44"/>
  <c r="I12" i="44"/>
  <c r="I58" i="44"/>
  <c r="I86" i="44"/>
  <c r="I62" i="44"/>
  <c r="I54" i="44"/>
  <c r="I38" i="44"/>
  <c r="I35" i="44"/>
  <c r="I88" i="44"/>
  <c r="I29" i="44"/>
  <c r="I64" i="44"/>
  <c r="I22" i="44"/>
  <c r="I53" i="44"/>
  <c r="I96" i="44"/>
  <c r="I56" i="44"/>
  <c r="I80" i="44"/>
  <c r="I52" i="44"/>
  <c r="I92" i="44"/>
  <c r="I50" i="44"/>
  <c r="I55" i="44"/>
  <c r="I63" i="44"/>
  <c r="I24" i="44"/>
  <c r="I11" i="44"/>
  <c r="I42" i="44"/>
  <c r="I20" i="44"/>
  <c r="I91" i="44"/>
  <c r="I41" i="44"/>
  <c r="I21" i="44"/>
  <c r="I95" i="44"/>
  <c r="I31" i="44"/>
  <c r="I79" i="44"/>
  <c r="I71" i="44"/>
  <c r="I26" i="44"/>
  <c r="I68" i="44"/>
  <c r="I36" i="44"/>
  <c r="I78" i="44"/>
  <c r="I25" i="44"/>
  <c r="I51" i="44"/>
  <c r="I94" i="44"/>
  <c r="I77" i="44"/>
  <c r="I19" i="44"/>
  <c r="I37" i="44"/>
  <c r="I61" i="44"/>
  <c r="I89" i="44"/>
  <c r="I59" i="44"/>
  <c r="I83" i="44"/>
  <c r="I84" i="44"/>
  <c r="I67" i="44"/>
  <c r="I46" i="44"/>
  <c r="I60" i="44"/>
  <c r="I93" i="44"/>
  <c r="I65" i="44"/>
  <c r="I45" i="44"/>
  <c r="I18" i="44"/>
  <c r="I66" i="44"/>
  <c r="I44" i="44"/>
  <c r="K97" i="44"/>
  <c r="L72" i="43"/>
  <c r="M72" i="43"/>
  <c r="O72" i="43"/>
  <c r="N72" i="43"/>
  <c r="Y159" i="41"/>
  <c r="P201" i="41"/>
  <c r="L158" i="41"/>
  <c r="R201" i="41"/>
  <c r="R106" i="41" s="1"/>
  <c r="R105" i="41" s="1"/>
  <c r="F260" i="41"/>
  <c r="L140" i="41"/>
  <c r="Y140" i="41" s="1"/>
  <c r="L38" i="41"/>
  <c r="Y38" i="41" s="1"/>
  <c r="X39" i="41"/>
  <c r="Y174" i="41"/>
  <c r="P80" i="41"/>
  <c r="Z39" i="41"/>
  <c r="L173" i="41"/>
  <c r="Y173" i="41" s="1"/>
  <c r="Y145" i="41"/>
  <c r="Y113" i="41"/>
  <c r="N260" i="41"/>
  <c r="W7" i="41"/>
  <c r="L244" i="41"/>
  <c r="R244" i="41" s="1"/>
  <c r="R239" i="41" s="1"/>
  <c r="R238" i="41" s="1"/>
  <c r="R9" i="41"/>
  <c r="R8" i="41" s="1"/>
  <c r="L144" i="41"/>
  <c r="L150" i="41"/>
  <c r="X150" i="41" s="1"/>
  <c r="X163" i="41"/>
  <c r="Z113" i="41"/>
  <c r="H260" i="41"/>
  <c r="G260" i="41"/>
  <c r="L112" i="41"/>
  <c r="X112" i="41" s="1"/>
  <c r="X136" i="41"/>
  <c r="Z136" i="41"/>
  <c r="P245" i="41"/>
  <c r="X151" i="41"/>
  <c r="Z145" i="41"/>
  <c r="Y151" i="41"/>
  <c r="L245" i="41"/>
  <c r="Y245" i="41" s="1"/>
  <c r="K104" i="41"/>
  <c r="P55" i="41"/>
  <c r="P41" i="41" s="1"/>
  <c r="P36" i="41" s="1"/>
  <c r="P7" i="41" s="1"/>
  <c r="Y101" i="41"/>
  <c r="Z101" i="41"/>
  <c r="X101" i="41"/>
  <c r="S7" i="41"/>
  <c r="S260" i="41" s="1"/>
  <c r="Y163" i="41"/>
  <c r="K41" i="41"/>
  <c r="K36" i="41" s="1"/>
  <c r="K7" i="41" s="1"/>
  <c r="X246" i="41"/>
  <c r="X141" i="41"/>
  <c r="P42" i="41"/>
  <c r="L154" i="41"/>
  <c r="Z154" i="41" s="1"/>
  <c r="Z179" i="41"/>
  <c r="X179" i="41"/>
  <c r="R80" i="41"/>
  <c r="Y179" i="41"/>
  <c r="L178" i="41"/>
  <c r="L177" i="41" s="1"/>
  <c r="X155" i="41"/>
  <c r="L162" i="41"/>
  <c r="X162" i="41" s="1"/>
  <c r="P202" i="41"/>
  <c r="Z141" i="41"/>
  <c r="Z186" i="41"/>
  <c r="L185" i="41"/>
  <c r="X186" i="41"/>
  <c r="U7" i="41"/>
  <c r="R55" i="41"/>
  <c r="Z207" i="41"/>
  <c r="Y207" i="41"/>
  <c r="X207" i="41"/>
  <c r="X166" i="41"/>
  <c r="R42" i="41"/>
  <c r="X140" i="41"/>
  <c r="P9" i="41"/>
  <c r="P8" i="41" s="1"/>
  <c r="AA210" i="41"/>
  <c r="L120" i="41"/>
  <c r="Z121" i="41"/>
  <c r="Y121" i="41"/>
  <c r="X121" i="41"/>
  <c r="L197" i="41"/>
  <c r="Z197" i="41" s="1"/>
  <c r="Y198" i="41"/>
  <c r="Z144" i="41"/>
  <c r="Y144" i="41"/>
  <c r="AA131" i="41"/>
  <c r="L217" i="41"/>
  <c r="Z218" i="41"/>
  <c r="X218" i="41"/>
  <c r="AA251" i="41"/>
  <c r="Z89" i="41"/>
  <c r="X89" i="41"/>
  <c r="AA123" i="41"/>
  <c r="R245" i="41"/>
  <c r="L98" i="41"/>
  <c r="Y99" i="41"/>
  <c r="Z99" i="41"/>
  <c r="X99" i="41"/>
  <c r="L181" i="41"/>
  <c r="Y181" i="41" s="1"/>
  <c r="Z182" i="41"/>
  <c r="AA223" i="41"/>
  <c r="Y223" i="41"/>
  <c r="Z221" i="41"/>
  <c r="X221" i="41"/>
  <c r="Y221" i="41"/>
  <c r="Y218" i="41"/>
  <c r="L131" i="41"/>
  <c r="Y131" i="41" s="1"/>
  <c r="X132" i="41"/>
  <c r="AA37" i="41"/>
  <c r="AB37" i="41"/>
  <c r="L108" i="41"/>
  <c r="X109" i="41"/>
  <c r="Z109" i="41"/>
  <c r="Y109" i="41"/>
  <c r="AA84" i="41"/>
  <c r="AB84" i="41"/>
  <c r="AA173" i="41"/>
  <c r="AB173" i="41"/>
  <c r="L202" i="41"/>
  <c r="Z203" i="41"/>
  <c r="Y203" i="41"/>
  <c r="X203" i="41"/>
  <c r="W244" i="41"/>
  <c r="W239" i="41" s="1"/>
  <c r="W238" i="41" s="1"/>
  <c r="W104" i="41" s="1"/>
  <c r="AA244" i="41"/>
  <c r="AA97" i="41"/>
  <c r="L229" i="41"/>
  <c r="X230" i="41"/>
  <c r="Z230" i="41"/>
  <c r="Y230" i="41"/>
  <c r="X245" i="41"/>
  <c r="Z245" i="41"/>
  <c r="AB251" i="41"/>
  <c r="AB131" i="41"/>
  <c r="L251" i="41"/>
  <c r="Z251" i="41" s="1"/>
  <c r="X252" i="41"/>
  <c r="AA111" i="41"/>
  <c r="AA193" i="41"/>
  <c r="AA181" i="41"/>
  <c r="AA217" i="41"/>
  <c r="AB217" i="41"/>
  <c r="L256" i="41"/>
  <c r="X257" i="41"/>
  <c r="Z257" i="41"/>
  <c r="Y257" i="41"/>
  <c r="Z198" i="41"/>
  <c r="L10" i="41"/>
  <c r="Z11" i="41"/>
  <c r="Y11" i="41"/>
  <c r="X11" i="41"/>
  <c r="Z86" i="41"/>
  <c r="L85" i="41"/>
  <c r="Y86" i="41"/>
  <c r="X86" i="41"/>
  <c r="Y234" i="41"/>
  <c r="P106" i="41"/>
  <c r="P105" i="41" s="1"/>
  <c r="X223" i="41"/>
  <c r="AA119" i="41"/>
  <c r="Z20" i="41"/>
  <c r="X20" i="41"/>
  <c r="Y20" i="41"/>
  <c r="Z252" i="41"/>
  <c r="Z132" i="41"/>
  <c r="X198" i="41"/>
  <c r="Y132" i="41"/>
  <c r="L189" i="41"/>
  <c r="Y189" i="41" s="1"/>
  <c r="X190" i="41"/>
  <c r="Z190" i="41"/>
  <c r="L211" i="41"/>
  <c r="Y212" i="41"/>
  <c r="Z212" i="41"/>
  <c r="X212" i="41"/>
  <c r="L241" i="41"/>
  <c r="Y242" i="41"/>
  <c r="X242" i="41"/>
  <c r="Z242" i="41"/>
  <c r="AB41" i="41"/>
  <c r="Y185" i="41"/>
  <c r="AA185" i="41"/>
  <c r="Y182" i="41"/>
  <c r="R202" i="41"/>
  <c r="L165" i="41"/>
  <c r="X165" i="41" s="1"/>
  <c r="Z166" i="41"/>
  <c r="Z234" i="41"/>
  <c r="L37" i="41"/>
  <c r="X38" i="41"/>
  <c r="Z38" i="41"/>
  <c r="Y135" i="41"/>
  <c r="AA135" i="41"/>
  <c r="AB135" i="41"/>
  <c r="Z112" i="41"/>
  <c r="L111" i="41"/>
  <c r="X111" i="41" s="1"/>
  <c r="Y112" i="41"/>
  <c r="Y169" i="41"/>
  <c r="AA169" i="41"/>
  <c r="AB169" i="41"/>
  <c r="Z169" i="41"/>
  <c r="X144" i="41"/>
  <c r="L149" i="41"/>
  <c r="X149" i="41" s="1"/>
  <c r="Z201" i="41"/>
  <c r="AB201" i="41"/>
  <c r="U143" i="41"/>
  <c r="U106" i="41" s="1"/>
  <c r="U105" i="41" s="1"/>
  <c r="X143" i="41"/>
  <c r="AA143" i="41"/>
  <c r="Z135" i="41"/>
  <c r="AA8" i="41"/>
  <c r="AB244" i="41"/>
  <c r="AA165" i="41"/>
  <c r="AB228" i="41"/>
  <c r="X249" i="41"/>
  <c r="Z249" i="41"/>
  <c r="Y249" i="41"/>
  <c r="U244" i="41"/>
  <c r="U239" i="41" s="1"/>
  <c r="U238" i="41" s="1"/>
  <c r="L157" i="41"/>
  <c r="X158" i="41"/>
  <c r="Y158" i="41"/>
  <c r="Z158" i="41"/>
  <c r="AA189" i="41"/>
  <c r="Y55" i="41"/>
  <c r="X55" i="41"/>
  <c r="Y94" i="41"/>
  <c r="Z94" i="41"/>
  <c r="X205" i="41"/>
  <c r="Z205" i="41"/>
  <c r="Y205" i="41"/>
  <c r="L127" i="41"/>
  <c r="X128" i="41"/>
  <c r="Z128" i="41"/>
  <c r="Y128" i="41"/>
  <c r="Z150" i="41"/>
  <c r="L41" i="41"/>
  <c r="Z41" i="41" s="1"/>
  <c r="X42" i="41"/>
  <c r="Y42" i="41"/>
  <c r="AA149" i="41"/>
  <c r="L124" i="41"/>
  <c r="Z125" i="41"/>
  <c r="Y125" i="41"/>
  <c r="X125" i="41"/>
  <c r="L194" i="41"/>
  <c r="Y195" i="41"/>
  <c r="X195" i="41"/>
  <c r="Z195" i="41"/>
  <c r="AA228" i="41"/>
  <c r="AA115" i="41"/>
  <c r="X182" i="41"/>
  <c r="Y89" i="41"/>
  <c r="L116" i="41"/>
  <c r="Z117" i="41"/>
  <c r="X117" i="41"/>
  <c r="Y117" i="41"/>
  <c r="AA139" i="41"/>
  <c r="AB139" i="41"/>
  <c r="K25" i="39"/>
  <c r="F18" i="39"/>
  <c r="J84" i="39"/>
  <c r="K11" i="39"/>
  <c r="J10" i="39"/>
  <c r="J66" i="39"/>
  <c r="K93" i="39"/>
  <c r="G85" i="39"/>
  <c r="H86" i="39"/>
  <c r="J46" i="39"/>
  <c r="K87" i="39"/>
  <c r="F59" i="39"/>
  <c r="H59" i="39" s="1"/>
  <c r="H60" i="39"/>
  <c r="K78" i="39"/>
  <c r="J77" i="39"/>
  <c r="K77" i="39" s="1"/>
  <c r="K26" i="39"/>
  <c r="J59" i="39"/>
  <c r="F65" i="39"/>
  <c r="H65" i="39" s="1"/>
  <c r="H66" i="39"/>
  <c r="K48" i="39"/>
  <c r="K19" i="39"/>
  <c r="J18" i="39"/>
  <c r="J83" i="39"/>
  <c r="F45" i="39"/>
  <c r="H46" i="39"/>
  <c r="K68" i="39"/>
  <c r="L10" i="38"/>
  <c r="J9" i="38"/>
  <c r="J35" i="38"/>
  <c r="O35" i="38" s="1"/>
  <c r="L36" i="38"/>
  <c r="F36" i="38"/>
  <c r="H37" i="38"/>
  <c r="N37" i="38"/>
  <c r="M54" i="38"/>
  <c r="O48" i="38"/>
  <c r="N48" i="38"/>
  <c r="K42" i="38"/>
  <c r="L48" i="38"/>
  <c r="K53" i="38"/>
  <c r="O54" i="38"/>
  <c r="N54" i="38"/>
  <c r="L54" i="38"/>
  <c r="M52" i="38"/>
  <c r="M38" i="38"/>
  <c r="F52" i="38"/>
  <c r="H52" i="38" s="1"/>
  <c r="H53" i="38"/>
  <c r="M12" i="38"/>
  <c r="M60" i="38"/>
  <c r="K22" i="38"/>
  <c r="N23" i="38"/>
  <c r="M27" i="38"/>
  <c r="L27" i="38"/>
  <c r="H31" i="38"/>
  <c r="N31" i="38"/>
  <c r="K59" i="38"/>
  <c r="O60" i="38"/>
  <c r="N60" i="38"/>
  <c r="L60" i="38"/>
  <c r="M41" i="38"/>
  <c r="M58" i="38"/>
  <c r="O16" i="38"/>
  <c r="N16" i="38"/>
  <c r="L16" i="38"/>
  <c r="F10" i="38"/>
  <c r="H11" i="38"/>
  <c r="N11" i="38"/>
  <c r="O68" i="38"/>
  <c r="N68" i="38"/>
  <c r="L68" i="38"/>
  <c r="M32" i="38"/>
  <c r="J22" i="38"/>
  <c r="M23" i="38"/>
  <c r="L23" i="38"/>
  <c r="F22" i="38"/>
  <c r="Q238" i="36"/>
  <c r="X84" i="36"/>
  <c r="AA37" i="36"/>
  <c r="T36" i="36"/>
  <c r="AB37" i="36"/>
  <c r="AA143" i="36"/>
  <c r="Y143" i="36"/>
  <c r="U143" i="36"/>
  <c r="U106" i="36" s="1"/>
  <c r="U105" i="36" s="1"/>
  <c r="AA107" i="36"/>
  <c r="T106" i="36"/>
  <c r="AA153" i="36"/>
  <c r="L136" i="36"/>
  <c r="Z137" i="36"/>
  <c r="Y137" i="36"/>
  <c r="X137" i="36"/>
  <c r="L139" i="36"/>
  <c r="X140" i="36"/>
  <c r="Y140" i="36"/>
  <c r="Z140" i="36"/>
  <c r="Z202" i="36"/>
  <c r="X202" i="36"/>
  <c r="L211" i="36"/>
  <c r="Y212" i="36"/>
  <c r="X212" i="36"/>
  <c r="R218" i="36"/>
  <c r="R217" i="36" s="1"/>
  <c r="R216" i="36" s="1"/>
  <c r="R215" i="36" s="1"/>
  <c r="Y84" i="36"/>
  <c r="Z174" i="36"/>
  <c r="K260" i="36"/>
  <c r="L169" i="36"/>
  <c r="X169" i="36" s="1"/>
  <c r="Y170" i="36"/>
  <c r="AA80" i="36"/>
  <c r="Y186" i="36"/>
  <c r="L185" i="36"/>
  <c r="X186" i="36"/>
  <c r="Z186" i="36"/>
  <c r="Q209" i="36"/>
  <c r="AB135" i="36"/>
  <c r="V210" i="36"/>
  <c r="AB211" i="36"/>
  <c r="AA41" i="36"/>
  <c r="T216" i="36"/>
  <c r="AA217" i="36"/>
  <c r="Z235" i="36"/>
  <c r="AB143" i="36"/>
  <c r="Z143" i="36"/>
  <c r="Q36" i="36"/>
  <c r="X128" i="36"/>
  <c r="L127" i="36"/>
  <c r="Z128" i="36"/>
  <c r="L177" i="36"/>
  <c r="Z178" i="36"/>
  <c r="Y178" i="36"/>
  <c r="X178" i="36"/>
  <c r="Z73" i="36"/>
  <c r="Y73" i="36"/>
  <c r="X73" i="36"/>
  <c r="AA201" i="36"/>
  <c r="Y201" i="36"/>
  <c r="W201" i="36"/>
  <c r="W106" i="36" s="1"/>
  <c r="W105" i="36" s="1"/>
  <c r="W104" i="36" s="1"/>
  <c r="L189" i="36"/>
  <c r="X190" i="36"/>
  <c r="Z190" i="36"/>
  <c r="Y190" i="36"/>
  <c r="L230" i="36"/>
  <c r="Y231" i="36"/>
  <c r="X231" i="36"/>
  <c r="Z231" i="36"/>
  <c r="AA173" i="36"/>
  <c r="V215" i="36"/>
  <c r="AB216" i="36"/>
  <c r="Y244" i="36"/>
  <c r="W244" i="36"/>
  <c r="W239" i="36" s="1"/>
  <c r="W238" i="36" s="1"/>
  <c r="AA244" i="36"/>
  <c r="AB244" i="36"/>
  <c r="X98" i="36"/>
  <c r="L97" i="36"/>
  <c r="Y98" i="36"/>
  <c r="Z98" i="36"/>
  <c r="L165" i="36"/>
  <c r="Y166" i="36"/>
  <c r="Z166" i="36"/>
  <c r="X166" i="36"/>
  <c r="Z123" i="36"/>
  <c r="X123" i="36"/>
  <c r="AB173" i="36"/>
  <c r="AB251" i="36"/>
  <c r="V239" i="36"/>
  <c r="T7" i="36"/>
  <c r="Y128" i="36"/>
  <c r="Q8" i="36"/>
  <c r="Z169" i="36"/>
  <c r="AB169" i="36"/>
  <c r="X109" i="36"/>
  <c r="L108" i="36"/>
  <c r="Y109" i="36"/>
  <c r="Z109" i="36"/>
  <c r="U201" i="36"/>
  <c r="X253" i="36"/>
  <c r="L252" i="36"/>
  <c r="Z253" i="36"/>
  <c r="Y253" i="36"/>
  <c r="L240" i="36"/>
  <c r="X241" i="36"/>
  <c r="Z241" i="36"/>
  <c r="AB41" i="36"/>
  <c r="V36" i="36"/>
  <c r="L157" i="36"/>
  <c r="X158" i="36"/>
  <c r="Y158" i="36"/>
  <c r="Z158" i="36"/>
  <c r="Y221" i="36"/>
  <c r="X221" i="36"/>
  <c r="Z221" i="36"/>
  <c r="Z163" i="36"/>
  <c r="L162" i="36"/>
  <c r="X163" i="36"/>
  <c r="Y163" i="36"/>
  <c r="AA181" i="36"/>
  <c r="Y181" i="36"/>
  <c r="AB181" i="36"/>
  <c r="Y205" i="36"/>
  <c r="Z205" i="36"/>
  <c r="X205" i="36"/>
  <c r="P218" i="36"/>
  <c r="P217" i="36" s="1"/>
  <c r="P216" i="36" s="1"/>
  <c r="P215" i="36" s="1"/>
  <c r="AB234" i="36"/>
  <c r="P244" i="36"/>
  <c r="P239" i="36" s="1"/>
  <c r="P238" i="36" s="1"/>
  <c r="R244" i="36"/>
  <c r="R239" i="36" s="1"/>
  <c r="R238" i="36" s="1"/>
  <c r="Z244" i="36"/>
  <c r="L7" i="36"/>
  <c r="X112" i="36"/>
  <c r="L111" i="36"/>
  <c r="Y112" i="36"/>
  <c r="Z112" i="36"/>
  <c r="L197" i="36"/>
  <c r="X197" i="36" s="1"/>
  <c r="Y198" i="36"/>
  <c r="X131" i="36"/>
  <c r="Q106" i="36"/>
  <c r="AA131" i="36"/>
  <c r="L55" i="36"/>
  <c r="X198" i="36"/>
  <c r="AB229" i="36"/>
  <c r="V228" i="36"/>
  <c r="AA161" i="36"/>
  <c r="X223" i="36"/>
  <c r="AA223" i="36"/>
  <c r="Y223" i="36"/>
  <c r="P55" i="36"/>
  <c r="P41" i="36" s="1"/>
  <c r="P36" i="36" s="1"/>
  <c r="P7" i="36" s="1"/>
  <c r="Z84" i="36"/>
  <c r="AA169" i="36"/>
  <c r="Z219" i="36"/>
  <c r="Y219" i="36"/>
  <c r="L218" i="36"/>
  <c r="X219" i="36"/>
  <c r="L154" i="36"/>
  <c r="X155" i="36"/>
  <c r="Y155" i="36"/>
  <c r="Z155" i="36"/>
  <c r="Y120" i="36"/>
  <c r="X120" i="36"/>
  <c r="L119" i="36"/>
  <c r="Z120" i="36"/>
  <c r="P104" i="36"/>
  <c r="W260" i="36"/>
  <c r="L131" i="36"/>
  <c r="Z132" i="36"/>
  <c r="Y132" i="36"/>
  <c r="AA197" i="36"/>
  <c r="Z89" i="36"/>
  <c r="Y89" i="36"/>
  <c r="X89" i="36"/>
  <c r="Z101" i="36"/>
  <c r="Y101" i="36"/>
  <c r="L149" i="36"/>
  <c r="X150" i="36"/>
  <c r="Z150" i="36"/>
  <c r="Y150" i="36"/>
  <c r="AB201" i="36"/>
  <c r="AB256" i="36"/>
  <c r="Z256" i="36"/>
  <c r="R106" i="36"/>
  <c r="R105" i="36" s="1"/>
  <c r="R104" i="36" s="1"/>
  <c r="R260" i="36" s="1"/>
  <c r="L9" i="36"/>
  <c r="X9" i="36" s="1"/>
  <c r="Z10" i="36"/>
  <c r="Y10" i="36"/>
  <c r="AB8" i="36"/>
  <c r="AB80" i="36"/>
  <c r="X144" i="36"/>
  <c r="Q216" i="36"/>
  <c r="V106" i="36"/>
  <c r="Y241" i="36"/>
  <c r="AA234" i="36"/>
  <c r="Y234" i="36"/>
  <c r="T228" i="36"/>
  <c r="X244" i="36"/>
  <c r="U244" i="36"/>
  <c r="U239" i="36" s="1"/>
  <c r="U238" i="36" s="1"/>
  <c r="AA209" i="36"/>
  <c r="X38" i="36"/>
  <c r="L37" i="36"/>
  <c r="Y37" i="36" s="1"/>
  <c r="Z38" i="36"/>
  <c r="Z198" i="36"/>
  <c r="AA251" i="36"/>
  <c r="L234" i="36"/>
  <c r="X235" i="36"/>
  <c r="L173" i="36"/>
  <c r="Z173" i="36" s="1"/>
  <c r="X174" i="36"/>
  <c r="T239" i="36"/>
  <c r="AA240" i="36"/>
  <c r="AA9" i="36"/>
  <c r="L80" i="36"/>
  <c r="Y80" i="36" s="1"/>
  <c r="AA135" i="36"/>
  <c r="AA127" i="36"/>
  <c r="Y127" i="36"/>
  <c r="AB127" i="36"/>
  <c r="Z194" i="36"/>
  <c r="Y194" i="36"/>
  <c r="L193" i="36"/>
  <c r="X194" i="36"/>
  <c r="AA210" i="36"/>
  <c r="W259" i="33"/>
  <c r="U259" i="33"/>
  <c r="U258" i="33" s="1"/>
  <c r="U257" i="33" s="1"/>
  <c r="U256" i="33" s="1"/>
  <c r="S259" i="33"/>
  <c r="S258" i="33" s="1"/>
  <c r="S257" i="33" s="1"/>
  <c r="S256" i="33" s="1"/>
  <c r="K259" i="33"/>
  <c r="W258" i="33"/>
  <c r="W257" i="33" s="1"/>
  <c r="W256" i="33" s="1"/>
  <c r="V258" i="33"/>
  <c r="T258" i="33"/>
  <c r="Q258" i="33"/>
  <c r="Q257" i="33" s="1"/>
  <c r="Q256" i="33" s="1"/>
  <c r="O258" i="33"/>
  <c r="O257" i="33" s="1"/>
  <c r="O256" i="33" s="1"/>
  <c r="N258" i="33"/>
  <c r="N257" i="33" s="1"/>
  <c r="N256" i="33" s="1"/>
  <c r="J258" i="33"/>
  <c r="J257" i="33" s="1"/>
  <c r="J256" i="33" s="1"/>
  <c r="I258" i="33"/>
  <c r="I257" i="33" s="1"/>
  <c r="I256" i="33" s="1"/>
  <c r="H258" i="33"/>
  <c r="H257" i="33" s="1"/>
  <c r="H256" i="33" s="1"/>
  <c r="G258" i="33"/>
  <c r="G257" i="33" s="1"/>
  <c r="G256" i="33" s="1"/>
  <c r="F258" i="33"/>
  <c r="F257" i="33" s="1"/>
  <c r="F256" i="33" s="1"/>
  <c r="W255" i="33"/>
  <c r="U255" i="33"/>
  <c r="S255" i="33"/>
  <c r="K255" i="33"/>
  <c r="L255" i="33" s="1"/>
  <c r="Z255" i="33" s="1"/>
  <c r="W254" i="33"/>
  <c r="W253" i="33" s="1"/>
  <c r="W252" i="33" s="1"/>
  <c r="W251" i="33" s="1"/>
  <c r="U254" i="33"/>
  <c r="S254" i="33"/>
  <c r="K254" i="33"/>
  <c r="V253" i="33"/>
  <c r="T253" i="33"/>
  <c r="Q253" i="33"/>
  <c r="Q252" i="33" s="1"/>
  <c r="Q251" i="33" s="1"/>
  <c r="O253" i="33"/>
  <c r="O252" i="33" s="1"/>
  <c r="O251" i="33" s="1"/>
  <c r="N253" i="33"/>
  <c r="N252" i="33" s="1"/>
  <c r="N251" i="33" s="1"/>
  <c r="J253" i="33"/>
  <c r="J252" i="33" s="1"/>
  <c r="J251" i="33" s="1"/>
  <c r="I253" i="33"/>
  <c r="I252" i="33" s="1"/>
  <c r="I251" i="33" s="1"/>
  <c r="H253" i="33"/>
  <c r="H252" i="33" s="1"/>
  <c r="H251" i="33" s="1"/>
  <c r="G253" i="33"/>
  <c r="G252" i="33" s="1"/>
  <c r="G251" i="33" s="1"/>
  <c r="F253" i="33"/>
  <c r="F252" i="33" s="1"/>
  <c r="F251" i="33" s="1"/>
  <c r="W250" i="33"/>
  <c r="W249" i="33" s="1"/>
  <c r="U250" i="33"/>
  <c r="U249" i="33" s="1"/>
  <c r="S250" i="33"/>
  <c r="S249" i="33" s="1"/>
  <c r="K250" i="33"/>
  <c r="L250" i="33" s="1"/>
  <c r="V249" i="33"/>
  <c r="T249" i="33"/>
  <c r="Q249" i="33"/>
  <c r="O249" i="33"/>
  <c r="N249" i="33"/>
  <c r="J249" i="33"/>
  <c r="I249" i="33"/>
  <c r="H249" i="33"/>
  <c r="G249" i="33"/>
  <c r="F249" i="33"/>
  <c r="W248" i="33"/>
  <c r="U248" i="33"/>
  <c r="S248" i="33"/>
  <c r="K248" i="33"/>
  <c r="F248" i="33"/>
  <c r="W247" i="33"/>
  <c r="U247" i="33"/>
  <c r="S247" i="33"/>
  <c r="K247" i="33"/>
  <c r="V246" i="33"/>
  <c r="T246" i="33"/>
  <c r="Q246" i="33"/>
  <c r="O246" i="33"/>
  <c r="N246" i="33"/>
  <c r="J246" i="33"/>
  <c r="I246" i="33"/>
  <c r="H246" i="33"/>
  <c r="G246" i="33"/>
  <c r="W243" i="33"/>
  <c r="W242" i="33" s="1"/>
  <c r="W241" i="33" s="1"/>
  <c r="W240" i="33" s="1"/>
  <c r="U243" i="33"/>
  <c r="S243" i="33"/>
  <c r="S242" i="33" s="1"/>
  <c r="S241" i="33" s="1"/>
  <c r="S240" i="33" s="1"/>
  <c r="K243" i="33"/>
  <c r="K242" i="33" s="1"/>
  <c r="K241" i="33" s="1"/>
  <c r="K240" i="33" s="1"/>
  <c r="V242" i="33"/>
  <c r="U242" i="33"/>
  <c r="U241" i="33" s="1"/>
  <c r="U240" i="33" s="1"/>
  <c r="T242" i="33"/>
  <c r="Q242" i="33"/>
  <c r="O242" i="33"/>
  <c r="O241" i="33" s="1"/>
  <c r="O240" i="33" s="1"/>
  <c r="N242" i="33"/>
  <c r="N241" i="33" s="1"/>
  <c r="N240" i="33" s="1"/>
  <c r="J242" i="33"/>
  <c r="J241" i="33" s="1"/>
  <c r="J240" i="33" s="1"/>
  <c r="I242" i="33"/>
  <c r="I241" i="33" s="1"/>
  <c r="I240" i="33" s="1"/>
  <c r="H242" i="33"/>
  <c r="H241" i="33" s="1"/>
  <c r="H240" i="33" s="1"/>
  <c r="G242" i="33"/>
  <c r="G241" i="33" s="1"/>
  <c r="G240" i="33" s="1"/>
  <c r="F242" i="33"/>
  <c r="F241" i="33" s="1"/>
  <c r="F240" i="33" s="1"/>
  <c r="W237" i="33"/>
  <c r="W236" i="33" s="1"/>
  <c r="W235" i="33" s="1"/>
  <c r="W234" i="33" s="1"/>
  <c r="U237" i="33"/>
  <c r="U236" i="33" s="1"/>
  <c r="U235" i="33" s="1"/>
  <c r="U234" i="33" s="1"/>
  <c r="S237" i="33"/>
  <c r="S236" i="33" s="1"/>
  <c r="S235" i="33" s="1"/>
  <c r="S234" i="33" s="1"/>
  <c r="K237" i="33"/>
  <c r="V236" i="33"/>
  <c r="T236" i="33"/>
  <c r="Q236" i="33"/>
  <c r="O236" i="33"/>
  <c r="O235" i="33" s="1"/>
  <c r="O234" i="33" s="1"/>
  <c r="N236" i="33"/>
  <c r="N235" i="33" s="1"/>
  <c r="N234" i="33" s="1"/>
  <c r="J236" i="33"/>
  <c r="I236" i="33"/>
  <c r="I235" i="33" s="1"/>
  <c r="I234" i="33" s="1"/>
  <c r="H236" i="33"/>
  <c r="H235" i="33" s="1"/>
  <c r="H234" i="33" s="1"/>
  <c r="G236" i="33"/>
  <c r="G235" i="33" s="1"/>
  <c r="G234" i="33" s="1"/>
  <c r="F236" i="33"/>
  <c r="F235" i="33" s="1"/>
  <c r="F234" i="33" s="1"/>
  <c r="J235" i="33"/>
  <c r="J234" i="33" s="1"/>
  <c r="W233" i="33"/>
  <c r="U233" i="33"/>
  <c r="S233" i="33"/>
  <c r="K233" i="33"/>
  <c r="L233" i="33" s="1"/>
  <c r="X233" i="33" s="1"/>
  <c r="W232" i="33"/>
  <c r="W231" i="33" s="1"/>
  <c r="W230" i="33" s="1"/>
  <c r="W229" i="33" s="1"/>
  <c r="U232" i="33"/>
  <c r="S232" i="33"/>
  <c r="K232" i="33"/>
  <c r="V231" i="33"/>
  <c r="T231" i="33"/>
  <c r="Q231" i="33"/>
  <c r="O231" i="33"/>
  <c r="O230" i="33" s="1"/>
  <c r="O229" i="33" s="1"/>
  <c r="O228" i="33" s="1"/>
  <c r="O227" i="33" s="1"/>
  <c r="N231" i="33"/>
  <c r="N230" i="33" s="1"/>
  <c r="N229" i="33" s="1"/>
  <c r="J231" i="33"/>
  <c r="J230" i="33" s="1"/>
  <c r="J229" i="33" s="1"/>
  <c r="I231" i="33"/>
  <c r="I230" i="33" s="1"/>
  <c r="I229" i="33" s="1"/>
  <c r="H231" i="33"/>
  <c r="H230" i="33" s="1"/>
  <c r="H229" i="33" s="1"/>
  <c r="G231" i="33"/>
  <c r="G230" i="33" s="1"/>
  <c r="G229" i="33" s="1"/>
  <c r="F231" i="33"/>
  <c r="F230" i="33" s="1"/>
  <c r="F229" i="33" s="1"/>
  <c r="Q230" i="33"/>
  <c r="W226" i="33"/>
  <c r="W225" i="33" s="1"/>
  <c r="W224" i="33" s="1"/>
  <c r="W223" i="33" s="1"/>
  <c r="U226" i="33"/>
  <c r="U225" i="33" s="1"/>
  <c r="U224" i="33" s="1"/>
  <c r="U223" i="33" s="1"/>
  <c r="S226" i="33"/>
  <c r="S225" i="33" s="1"/>
  <c r="S224" i="33" s="1"/>
  <c r="S223" i="33" s="1"/>
  <c r="K226" i="33"/>
  <c r="K225" i="33" s="1"/>
  <c r="K224" i="33" s="1"/>
  <c r="K223" i="33" s="1"/>
  <c r="V225" i="33"/>
  <c r="AB225" i="33" s="1"/>
  <c r="T225" i="33"/>
  <c r="Q225" i="33"/>
  <c r="Q224" i="33" s="1"/>
  <c r="Q223" i="33" s="1"/>
  <c r="O225" i="33"/>
  <c r="O224" i="33" s="1"/>
  <c r="O223" i="33" s="1"/>
  <c r="N225" i="33"/>
  <c r="N224" i="33" s="1"/>
  <c r="N223" i="33" s="1"/>
  <c r="J225" i="33"/>
  <c r="J224" i="33" s="1"/>
  <c r="J223" i="33" s="1"/>
  <c r="I225" i="33"/>
  <c r="I224" i="33" s="1"/>
  <c r="I223" i="33" s="1"/>
  <c r="H225" i="33"/>
  <c r="H224" i="33" s="1"/>
  <c r="H223" i="33" s="1"/>
  <c r="G225" i="33"/>
  <c r="G224" i="33" s="1"/>
  <c r="G223" i="33" s="1"/>
  <c r="F225" i="33"/>
  <c r="F224" i="33" s="1"/>
  <c r="F223" i="33" s="1"/>
  <c r="W222" i="33"/>
  <c r="W221" i="33" s="1"/>
  <c r="U222" i="33"/>
  <c r="U221" i="33" s="1"/>
  <c r="S222" i="33"/>
  <c r="S221" i="33" s="1"/>
  <c r="K222" i="33"/>
  <c r="L222" i="33" s="1"/>
  <c r="V221" i="33"/>
  <c r="T221" i="33"/>
  <c r="Q221" i="33"/>
  <c r="Q218" i="33" s="1"/>
  <c r="Q217" i="33" s="1"/>
  <c r="O221" i="33"/>
  <c r="N221" i="33"/>
  <c r="J221" i="33"/>
  <c r="I221" i="33"/>
  <c r="H221" i="33"/>
  <c r="G221" i="33"/>
  <c r="F221" i="33"/>
  <c r="W220" i="33"/>
  <c r="W219" i="33" s="1"/>
  <c r="U220" i="33"/>
  <c r="U219" i="33" s="1"/>
  <c r="S220" i="33"/>
  <c r="K220" i="33"/>
  <c r="K219" i="33" s="1"/>
  <c r="V219" i="33"/>
  <c r="T219" i="33"/>
  <c r="S219" i="33"/>
  <c r="Q219" i="33"/>
  <c r="O219" i="33"/>
  <c r="O218" i="33" s="1"/>
  <c r="O217" i="33" s="1"/>
  <c r="N219" i="33"/>
  <c r="J219" i="33"/>
  <c r="I219" i="33"/>
  <c r="H219" i="33"/>
  <c r="G219" i="33"/>
  <c r="F219" i="33"/>
  <c r="W214" i="33"/>
  <c r="W213" i="33" s="1"/>
  <c r="W212" i="33" s="1"/>
  <c r="W211" i="33" s="1"/>
  <c r="W210" i="33" s="1"/>
  <c r="W209" i="33" s="1"/>
  <c r="U214" i="33"/>
  <c r="U213" i="33" s="1"/>
  <c r="U212" i="33" s="1"/>
  <c r="U211" i="33" s="1"/>
  <c r="U210" i="33" s="1"/>
  <c r="U209" i="33" s="1"/>
  <c r="S214" i="33"/>
  <c r="S213" i="33" s="1"/>
  <c r="S212" i="33" s="1"/>
  <c r="S211" i="33" s="1"/>
  <c r="S210" i="33" s="1"/>
  <c r="S209" i="33" s="1"/>
  <c r="K214" i="33"/>
  <c r="L214" i="33" s="1"/>
  <c r="V213" i="33"/>
  <c r="T213" i="33"/>
  <c r="Q213" i="33"/>
  <c r="Q212" i="33" s="1"/>
  <c r="Q211" i="33" s="1"/>
  <c r="O213" i="33"/>
  <c r="O212" i="33" s="1"/>
  <c r="O211" i="33" s="1"/>
  <c r="O210" i="33" s="1"/>
  <c r="O209" i="33" s="1"/>
  <c r="N213" i="33"/>
  <c r="N212" i="33" s="1"/>
  <c r="N211" i="33" s="1"/>
  <c r="N210" i="33" s="1"/>
  <c r="N209" i="33" s="1"/>
  <c r="J213" i="33"/>
  <c r="J212" i="33" s="1"/>
  <c r="J211" i="33" s="1"/>
  <c r="J210" i="33" s="1"/>
  <c r="J209" i="33" s="1"/>
  <c r="I213" i="33"/>
  <c r="I212" i="33" s="1"/>
  <c r="I211" i="33" s="1"/>
  <c r="I210" i="33" s="1"/>
  <c r="I209" i="33" s="1"/>
  <c r="H213" i="33"/>
  <c r="H212" i="33" s="1"/>
  <c r="G213" i="33"/>
  <c r="G212" i="33" s="1"/>
  <c r="G211" i="33" s="1"/>
  <c r="G210" i="33" s="1"/>
  <c r="G209" i="33" s="1"/>
  <c r="F213" i="33"/>
  <c r="F212" i="33" s="1"/>
  <c r="F211" i="33" s="1"/>
  <c r="F210" i="33" s="1"/>
  <c r="F209" i="33" s="1"/>
  <c r="H211" i="33"/>
  <c r="H210" i="33" s="1"/>
  <c r="H209" i="33" s="1"/>
  <c r="W208" i="33"/>
  <c r="W207" i="33" s="1"/>
  <c r="S208" i="33"/>
  <c r="S207" i="33" s="1"/>
  <c r="K208" i="33"/>
  <c r="K207" i="33" s="1"/>
  <c r="V207" i="33"/>
  <c r="U207" i="33"/>
  <c r="T207" i="33"/>
  <c r="Q207" i="33"/>
  <c r="O207" i="33"/>
  <c r="J207" i="33"/>
  <c r="I207" i="33"/>
  <c r="H207" i="33"/>
  <c r="G207" i="33"/>
  <c r="F207" i="33"/>
  <c r="W206" i="33"/>
  <c r="W205" i="33" s="1"/>
  <c r="U206" i="33"/>
  <c r="U205" i="33" s="1"/>
  <c r="S206" i="33"/>
  <c r="S205" i="33" s="1"/>
  <c r="K206" i="33"/>
  <c r="K205" i="33" s="1"/>
  <c r="V205" i="33"/>
  <c r="T205" i="33"/>
  <c r="Q205" i="33"/>
  <c r="O205" i="33"/>
  <c r="J205" i="33"/>
  <c r="I205" i="33"/>
  <c r="H205" i="33"/>
  <c r="G205" i="33"/>
  <c r="F205" i="33"/>
  <c r="W204" i="33"/>
  <c r="W203" i="33" s="1"/>
  <c r="U204" i="33"/>
  <c r="U203" i="33" s="1"/>
  <c r="S204" i="33"/>
  <c r="S203" i="33" s="1"/>
  <c r="K204" i="33"/>
  <c r="L204" i="33" s="1"/>
  <c r="P204" i="33" s="1"/>
  <c r="P203" i="33" s="1"/>
  <c r="V203" i="33"/>
  <c r="T203" i="33"/>
  <c r="Q203" i="33"/>
  <c r="O203" i="33"/>
  <c r="J203" i="33"/>
  <c r="I203" i="33"/>
  <c r="H203" i="33"/>
  <c r="G203" i="33"/>
  <c r="F203" i="33"/>
  <c r="W200" i="33"/>
  <c r="W199" i="33" s="1"/>
  <c r="W198" i="33" s="1"/>
  <c r="W197" i="33" s="1"/>
  <c r="U200" i="33"/>
  <c r="U199" i="33" s="1"/>
  <c r="S200" i="33"/>
  <c r="S199" i="33" s="1"/>
  <c r="S198" i="33" s="1"/>
  <c r="S197" i="33" s="1"/>
  <c r="K200" i="33"/>
  <c r="L200" i="33" s="1"/>
  <c r="V199" i="33"/>
  <c r="T199" i="33"/>
  <c r="Q199" i="33"/>
  <c r="Q198" i="33" s="1"/>
  <c r="Q197" i="33" s="1"/>
  <c r="O199" i="33"/>
  <c r="O198" i="33" s="1"/>
  <c r="O197" i="33" s="1"/>
  <c r="N199" i="33"/>
  <c r="N198" i="33" s="1"/>
  <c r="N197" i="33" s="1"/>
  <c r="J199" i="33"/>
  <c r="J198" i="33" s="1"/>
  <c r="J197" i="33" s="1"/>
  <c r="I199" i="33"/>
  <c r="I198" i="33" s="1"/>
  <c r="I197" i="33" s="1"/>
  <c r="H199" i="33"/>
  <c r="H198" i="33" s="1"/>
  <c r="H197" i="33" s="1"/>
  <c r="G199" i="33"/>
  <c r="G198" i="33" s="1"/>
  <c r="G197" i="33" s="1"/>
  <c r="F199" i="33"/>
  <c r="F198" i="33" s="1"/>
  <c r="F197" i="33" s="1"/>
  <c r="U198" i="33"/>
  <c r="U197" i="33" s="1"/>
  <c r="W196" i="33"/>
  <c r="U196" i="33"/>
  <c r="U195" i="33" s="1"/>
  <c r="U194" i="33" s="1"/>
  <c r="U193" i="33" s="1"/>
  <c r="S196" i="33"/>
  <c r="S195" i="33" s="1"/>
  <c r="S194" i="33" s="1"/>
  <c r="S193" i="33" s="1"/>
  <c r="K196" i="33"/>
  <c r="K195" i="33" s="1"/>
  <c r="K194" i="33" s="1"/>
  <c r="K193" i="33" s="1"/>
  <c r="W195" i="33"/>
  <c r="W194" i="33" s="1"/>
  <c r="W193" i="33" s="1"/>
  <c r="V195" i="33"/>
  <c r="T195" i="33"/>
  <c r="Q195" i="33"/>
  <c r="Q194" i="33" s="1"/>
  <c r="Q193" i="33" s="1"/>
  <c r="O195" i="33"/>
  <c r="O194" i="33" s="1"/>
  <c r="O193" i="33" s="1"/>
  <c r="N195" i="33"/>
  <c r="N194" i="33" s="1"/>
  <c r="N193" i="33" s="1"/>
  <c r="J195" i="33"/>
  <c r="J194" i="33" s="1"/>
  <c r="J193" i="33" s="1"/>
  <c r="I195" i="33"/>
  <c r="I194" i="33" s="1"/>
  <c r="I193" i="33" s="1"/>
  <c r="H195" i="33"/>
  <c r="H194" i="33" s="1"/>
  <c r="G195" i="33"/>
  <c r="G194" i="33" s="1"/>
  <c r="G193" i="33" s="1"/>
  <c r="F195" i="33"/>
  <c r="F194" i="33" s="1"/>
  <c r="F193" i="33" s="1"/>
  <c r="H193" i="33"/>
  <c r="W192" i="33"/>
  <c r="W191" i="33" s="1"/>
  <c r="W190" i="33" s="1"/>
  <c r="W189" i="33" s="1"/>
  <c r="U192" i="33"/>
  <c r="U191" i="33" s="1"/>
  <c r="U190" i="33" s="1"/>
  <c r="U189" i="33" s="1"/>
  <c r="S192" i="33"/>
  <c r="S191" i="33" s="1"/>
  <c r="S190" i="33" s="1"/>
  <c r="S189" i="33" s="1"/>
  <c r="K192" i="33"/>
  <c r="K191" i="33" s="1"/>
  <c r="K190" i="33" s="1"/>
  <c r="K189" i="33" s="1"/>
  <c r="V191" i="33"/>
  <c r="T191" i="33"/>
  <c r="Q191" i="33"/>
  <c r="Q190" i="33" s="1"/>
  <c r="Q189" i="33" s="1"/>
  <c r="O191" i="33"/>
  <c r="O190" i="33" s="1"/>
  <c r="O189" i="33" s="1"/>
  <c r="N191" i="33"/>
  <c r="N190" i="33" s="1"/>
  <c r="N189" i="33" s="1"/>
  <c r="J191" i="33"/>
  <c r="J190" i="33" s="1"/>
  <c r="J189" i="33" s="1"/>
  <c r="I191" i="33"/>
  <c r="I190" i="33" s="1"/>
  <c r="I189" i="33" s="1"/>
  <c r="H191" i="33"/>
  <c r="H190" i="33" s="1"/>
  <c r="H189" i="33" s="1"/>
  <c r="G191" i="33"/>
  <c r="G190" i="33" s="1"/>
  <c r="G189" i="33" s="1"/>
  <c r="F191" i="33"/>
  <c r="F190" i="33" s="1"/>
  <c r="F189" i="33" s="1"/>
  <c r="W188" i="33"/>
  <c r="W187" i="33" s="1"/>
  <c r="W186" i="33" s="1"/>
  <c r="W185" i="33" s="1"/>
  <c r="U188" i="33"/>
  <c r="U187" i="33" s="1"/>
  <c r="U186" i="33" s="1"/>
  <c r="U185" i="33" s="1"/>
  <c r="S188" i="33"/>
  <c r="S187" i="33" s="1"/>
  <c r="S186" i="33" s="1"/>
  <c r="S185" i="33" s="1"/>
  <c r="K188" i="33"/>
  <c r="L188" i="33" s="1"/>
  <c r="V187" i="33"/>
  <c r="T187" i="33"/>
  <c r="Q187" i="33"/>
  <c r="Q186" i="33" s="1"/>
  <c r="O187" i="33"/>
  <c r="O186" i="33" s="1"/>
  <c r="O185" i="33" s="1"/>
  <c r="N187" i="33"/>
  <c r="N186" i="33" s="1"/>
  <c r="N185" i="33" s="1"/>
  <c r="J187" i="33"/>
  <c r="J186" i="33" s="1"/>
  <c r="J185" i="33" s="1"/>
  <c r="I187" i="33"/>
  <c r="H187" i="33"/>
  <c r="H186" i="33" s="1"/>
  <c r="H185" i="33" s="1"/>
  <c r="G187" i="33"/>
  <c r="G186" i="33" s="1"/>
  <c r="G185" i="33" s="1"/>
  <c r="F187" i="33"/>
  <c r="F186" i="33" s="1"/>
  <c r="F185" i="33" s="1"/>
  <c r="I186" i="33"/>
  <c r="I185" i="33" s="1"/>
  <c r="W184" i="33"/>
  <c r="U184" i="33"/>
  <c r="U183" i="33" s="1"/>
  <c r="U182" i="33" s="1"/>
  <c r="U181" i="33" s="1"/>
  <c r="S184" i="33"/>
  <c r="S183" i="33" s="1"/>
  <c r="S182" i="33" s="1"/>
  <c r="S181" i="33" s="1"/>
  <c r="K184" i="33"/>
  <c r="L184" i="33" s="1"/>
  <c r="Z184" i="33" s="1"/>
  <c r="W183" i="33"/>
  <c r="W182" i="33" s="1"/>
  <c r="W181" i="33" s="1"/>
  <c r="V183" i="33"/>
  <c r="T183" i="33"/>
  <c r="Q183" i="33"/>
  <c r="Q182" i="33" s="1"/>
  <c r="O183" i="33"/>
  <c r="O182" i="33" s="1"/>
  <c r="O181" i="33" s="1"/>
  <c r="N183" i="33"/>
  <c r="N182" i="33" s="1"/>
  <c r="N181" i="33" s="1"/>
  <c r="J183" i="33"/>
  <c r="J182" i="33" s="1"/>
  <c r="J181" i="33" s="1"/>
  <c r="I183" i="33"/>
  <c r="I182" i="33" s="1"/>
  <c r="I181" i="33" s="1"/>
  <c r="H183" i="33"/>
  <c r="H182" i="33" s="1"/>
  <c r="H181" i="33" s="1"/>
  <c r="G183" i="33"/>
  <c r="G182" i="33" s="1"/>
  <c r="G181" i="33" s="1"/>
  <c r="F183" i="33"/>
  <c r="F182" i="33" s="1"/>
  <c r="F181" i="33" s="1"/>
  <c r="W180" i="33"/>
  <c r="W179" i="33" s="1"/>
  <c r="W178" i="33" s="1"/>
  <c r="W177" i="33" s="1"/>
  <c r="U180" i="33"/>
  <c r="S180" i="33"/>
  <c r="S179" i="33" s="1"/>
  <c r="S178" i="33" s="1"/>
  <c r="S177" i="33" s="1"/>
  <c r="K180" i="33"/>
  <c r="L180" i="33" s="1"/>
  <c r="P180" i="33" s="1"/>
  <c r="P179" i="33" s="1"/>
  <c r="P178" i="33" s="1"/>
  <c r="P177" i="33" s="1"/>
  <c r="V179" i="33"/>
  <c r="U179" i="33"/>
  <c r="U178" i="33" s="1"/>
  <c r="U177" i="33" s="1"/>
  <c r="T179" i="33"/>
  <c r="Q179" i="33"/>
  <c r="Q178" i="33" s="1"/>
  <c r="O179" i="33"/>
  <c r="O178" i="33" s="1"/>
  <c r="O177" i="33" s="1"/>
  <c r="N179" i="33"/>
  <c r="N178" i="33" s="1"/>
  <c r="N177" i="33" s="1"/>
  <c r="J179" i="33"/>
  <c r="J178" i="33" s="1"/>
  <c r="J177" i="33" s="1"/>
  <c r="I179" i="33"/>
  <c r="I178" i="33" s="1"/>
  <c r="I177" i="33" s="1"/>
  <c r="H179" i="33"/>
  <c r="H178" i="33" s="1"/>
  <c r="H177" i="33" s="1"/>
  <c r="G179" i="33"/>
  <c r="G178" i="33" s="1"/>
  <c r="G177" i="33" s="1"/>
  <c r="F179" i="33"/>
  <c r="F178" i="33" s="1"/>
  <c r="F177" i="33" s="1"/>
  <c r="W176" i="33"/>
  <c r="W175" i="33" s="1"/>
  <c r="W174" i="33" s="1"/>
  <c r="W173" i="33" s="1"/>
  <c r="U176" i="33"/>
  <c r="U175" i="33" s="1"/>
  <c r="U174" i="33" s="1"/>
  <c r="U173" i="33" s="1"/>
  <c r="S176" i="33"/>
  <c r="S175" i="33" s="1"/>
  <c r="S174" i="33" s="1"/>
  <c r="S173" i="33" s="1"/>
  <c r="K176" i="33"/>
  <c r="L176" i="33" s="1"/>
  <c r="Z176" i="33" s="1"/>
  <c r="V175" i="33"/>
  <c r="T175" i="33"/>
  <c r="Q175" i="33"/>
  <c r="Q174" i="33" s="1"/>
  <c r="Q173" i="33" s="1"/>
  <c r="O175" i="33"/>
  <c r="O174" i="33" s="1"/>
  <c r="N175" i="33"/>
  <c r="N174" i="33" s="1"/>
  <c r="N173" i="33" s="1"/>
  <c r="J175" i="33"/>
  <c r="J174" i="33" s="1"/>
  <c r="J173" i="33" s="1"/>
  <c r="I175" i="33"/>
  <c r="I174" i="33" s="1"/>
  <c r="I173" i="33" s="1"/>
  <c r="H175" i="33"/>
  <c r="H174" i="33" s="1"/>
  <c r="H173" i="33" s="1"/>
  <c r="G175" i="33"/>
  <c r="G174" i="33" s="1"/>
  <c r="G173" i="33" s="1"/>
  <c r="F175" i="33"/>
  <c r="F174" i="33" s="1"/>
  <c r="F173" i="33" s="1"/>
  <c r="O173" i="33"/>
  <c r="W172" i="33"/>
  <c r="W171" i="33" s="1"/>
  <c r="W170" i="33" s="1"/>
  <c r="W169" i="33" s="1"/>
  <c r="U172" i="33"/>
  <c r="U171" i="33" s="1"/>
  <c r="U170" i="33" s="1"/>
  <c r="U169" i="33" s="1"/>
  <c r="S172" i="33"/>
  <c r="S171" i="33" s="1"/>
  <c r="S170" i="33" s="1"/>
  <c r="S169" i="33" s="1"/>
  <c r="K172" i="33"/>
  <c r="L172" i="33" s="1"/>
  <c r="Y172" i="33" s="1"/>
  <c r="V171" i="33"/>
  <c r="T171" i="33"/>
  <c r="Q171" i="33"/>
  <c r="O171" i="33"/>
  <c r="O170" i="33" s="1"/>
  <c r="O169" i="33" s="1"/>
  <c r="N171" i="33"/>
  <c r="N170" i="33" s="1"/>
  <c r="N169" i="33" s="1"/>
  <c r="J171" i="33"/>
  <c r="J170" i="33" s="1"/>
  <c r="J169" i="33" s="1"/>
  <c r="I171" i="33"/>
  <c r="I170" i="33" s="1"/>
  <c r="I169" i="33" s="1"/>
  <c r="H171" i="33"/>
  <c r="H170" i="33" s="1"/>
  <c r="H169" i="33" s="1"/>
  <c r="G171" i="33"/>
  <c r="G170" i="33" s="1"/>
  <c r="G169" i="33" s="1"/>
  <c r="F171" i="33"/>
  <c r="F170" i="33" s="1"/>
  <c r="F169" i="33" s="1"/>
  <c r="W168" i="33"/>
  <c r="U168" i="33"/>
  <c r="U167" i="33" s="1"/>
  <c r="U166" i="33" s="1"/>
  <c r="U165" i="33" s="1"/>
  <c r="S168" i="33"/>
  <c r="S167" i="33" s="1"/>
  <c r="S166" i="33" s="1"/>
  <c r="S165" i="33" s="1"/>
  <c r="K168" i="33"/>
  <c r="W167" i="33"/>
  <c r="W166" i="33" s="1"/>
  <c r="W165" i="33" s="1"/>
  <c r="V167" i="33"/>
  <c r="T167" i="33"/>
  <c r="Q167" i="33"/>
  <c r="O167" i="33"/>
  <c r="O166" i="33" s="1"/>
  <c r="O165" i="33" s="1"/>
  <c r="N167" i="33"/>
  <c r="N166" i="33" s="1"/>
  <c r="N165" i="33" s="1"/>
  <c r="J167" i="33"/>
  <c r="J166" i="33" s="1"/>
  <c r="J165" i="33" s="1"/>
  <c r="I167" i="33"/>
  <c r="I166" i="33" s="1"/>
  <c r="I165" i="33" s="1"/>
  <c r="H167" i="33"/>
  <c r="H166" i="33" s="1"/>
  <c r="H165" i="33" s="1"/>
  <c r="G167" i="33"/>
  <c r="G166" i="33" s="1"/>
  <c r="G165" i="33" s="1"/>
  <c r="F167" i="33"/>
  <c r="F166" i="33" s="1"/>
  <c r="F165" i="33" s="1"/>
  <c r="W164" i="33"/>
  <c r="W163" i="33" s="1"/>
  <c r="W162" i="33" s="1"/>
  <c r="W161" i="33" s="1"/>
  <c r="U164" i="33"/>
  <c r="U163" i="33" s="1"/>
  <c r="U162" i="33" s="1"/>
  <c r="U161" i="33" s="1"/>
  <c r="S164" i="33"/>
  <c r="S163" i="33" s="1"/>
  <c r="S162" i="33" s="1"/>
  <c r="S161" i="33" s="1"/>
  <c r="K164" i="33"/>
  <c r="K163" i="33" s="1"/>
  <c r="K162" i="33" s="1"/>
  <c r="K161" i="33" s="1"/>
  <c r="V163" i="33"/>
  <c r="T163" i="33"/>
  <c r="Q163" i="33"/>
  <c r="O163" i="33"/>
  <c r="O162" i="33" s="1"/>
  <c r="O161" i="33" s="1"/>
  <c r="N163" i="33"/>
  <c r="N162" i="33" s="1"/>
  <c r="N161" i="33" s="1"/>
  <c r="J163" i="33"/>
  <c r="J162" i="33" s="1"/>
  <c r="J161" i="33" s="1"/>
  <c r="I163" i="33"/>
  <c r="I162" i="33" s="1"/>
  <c r="I161" i="33" s="1"/>
  <c r="H163" i="33"/>
  <c r="H162" i="33" s="1"/>
  <c r="H161" i="33" s="1"/>
  <c r="G163" i="33"/>
  <c r="G162" i="33" s="1"/>
  <c r="G161" i="33" s="1"/>
  <c r="F163" i="33"/>
  <c r="F162" i="33" s="1"/>
  <c r="F161" i="33" s="1"/>
  <c r="W160" i="33"/>
  <c r="W159" i="33" s="1"/>
  <c r="W158" i="33" s="1"/>
  <c r="W157" i="33" s="1"/>
  <c r="U160" i="33"/>
  <c r="U159" i="33" s="1"/>
  <c r="U158" i="33" s="1"/>
  <c r="U157" i="33" s="1"/>
  <c r="S160" i="33"/>
  <c r="S159" i="33" s="1"/>
  <c r="S158" i="33" s="1"/>
  <c r="S157" i="33" s="1"/>
  <c r="K160" i="33"/>
  <c r="L160" i="33" s="1"/>
  <c r="V159" i="33"/>
  <c r="T159" i="33"/>
  <c r="AA159" i="33" s="1"/>
  <c r="Q159" i="33"/>
  <c r="O159" i="33"/>
  <c r="O158" i="33" s="1"/>
  <c r="O157" i="33" s="1"/>
  <c r="N159" i="33"/>
  <c r="N158" i="33" s="1"/>
  <c r="N157" i="33" s="1"/>
  <c r="K159" i="33"/>
  <c r="K158" i="33" s="1"/>
  <c r="K157" i="33" s="1"/>
  <c r="J159" i="33"/>
  <c r="J158" i="33" s="1"/>
  <c r="J157" i="33" s="1"/>
  <c r="I159" i="33"/>
  <c r="I158" i="33" s="1"/>
  <c r="I157" i="33" s="1"/>
  <c r="H159" i="33"/>
  <c r="H158" i="33" s="1"/>
  <c r="H157" i="33" s="1"/>
  <c r="G159" i="33"/>
  <c r="G158" i="33" s="1"/>
  <c r="G157" i="33" s="1"/>
  <c r="F159" i="33"/>
  <c r="Q158" i="33"/>
  <c r="F158" i="33"/>
  <c r="F157" i="33" s="1"/>
  <c r="W156" i="33"/>
  <c r="U156" i="33"/>
  <c r="U155" i="33" s="1"/>
  <c r="U154" i="33" s="1"/>
  <c r="U153" i="33" s="1"/>
  <c r="S156" i="33"/>
  <c r="S155" i="33" s="1"/>
  <c r="S154" i="33" s="1"/>
  <c r="S153" i="33" s="1"/>
  <c r="K156" i="33"/>
  <c r="K155" i="33" s="1"/>
  <c r="K154" i="33" s="1"/>
  <c r="K153" i="33" s="1"/>
  <c r="W155" i="33"/>
  <c r="W154" i="33" s="1"/>
  <c r="W153" i="33" s="1"/>
  <c r="V155" i="33"/>
  <c r="T155" i="33"/>
  <c r="Q155" i="33"/>
  <c r="O155" i="33"/>
  <c r="N155" i="33"/>
  <c r="N154" i="33" s="1"/>
  <c r="N153" i="33" s="1"/>
  <c r="J155" i="33"/>
  <c r="J154" i="33" s="1"/>
  <c r="J153" i="33" s="1"/>
  <c r="I155" i="33"/>
  <c r="I154" i="33" s="1"/>
  <c r="I153" i="33" s="1"/>
  <c r="H155" i="33"/>
  <c r="H154" i="33" s="1"/>
  <c r="H153" i="33" s="1"/>
  <c r="G155" i="33"/>
  <c r="G154" i="33" s="1"/>
  <c r="G153" i="33" s="1"/>
  <c r="F155" i="33"/>
  <c r="F154" i="33" s="1"/>
  <c r="F153" i="33" s="1"/>
  <c r="T154" i="33"/>
  <c r="O154" i="33"/>
  <c r="O153" i="33" s="1"/>
  <c r="W152" i="33"/>
  <c r="W151" i="33" s="1"/>
  <c r="W150" i="33" s="1"/>
  <c r="W149" i="33" s="1"/>
  <c r="U152" i="33"/>
  <c r="U151" i="33" s="1"/>
  <c r="U150" i="33" s="1"/>
  <c r="U149" i="33" s="1"/>
  <c r="S152" i="33"/>
  <c r="S151" i="33" s="1"/>
  <c r="S150" i="33" s="1"/>
  <c r="S149" i="33" s="1"/>
  <c r="K152" i="33"/>
  <c r="L152" i="33" s="1"/>
  <c r="R152" i="33" s="1"/>
  <c r="R151" i="33" s="1"/>
  <c r="R150" i="33" s="1"/>
  <c r="R149" i="33" s="1"/>
  <c r="V151" i="33"/>
  <c r="T151" i="33"/>
  <c r="Q151" i="33"/>
  <c r="Q150" i="33" s="1"/>
  <c r="O151" i="33"/>
  <c r="O150" i="33" s="1"/>
  <c r="O149" i="33" s="1"/>
  <c r="N151" i="33"/>
  <c r="N150" i="33" s="1"/>
  <c r="N149" i="33" s="1"/>
  <c r="J151" i="33"/>
  <c r="J150" i="33" s="1"/>
  <c r="J149" i="33" s="1"/>
  <c r="I151" i="33"/>
  <c r="I150" i="33" s="1"/>
  <c r="I149" i="33" s="1"/>
  <c r="H151" i="33"/>
  <c r="H150" i="33" s="1"/>
  <c r="H149" i="33" s="1"/>
  <c r="G151" i="33"/>
  <c r="G150" i="33" s="1"/>
  <c r="G149" i="33" s="1"/>
  <c r="F151" i="33"/>
  <c r="F150" i="33" s="1"/>
  <c r="F149" i="33" s="1"/>
  <c r="W148" i="33"/>
  <c r="U148" i="33"/>
  <c r="S148" i="33"/>
  <c r="K148" i="33"/>
  <c r="L148" i="33" s="1"/>
  <c r="Z148" i="33" s="1"/>
  <c r="W147" i="33"/>
  <c r="U147" i="33"/>
  <c r="S147" i="33"/>
  <c r="K147" i="33"/>
  <c r="L147" i="33" s="1"/>
  <c r="Y147" i="33" s="1"/>
  <c r="W146" i="33"/>
  <c r="U146" i="33"/>
  <c r="S146" i="33"/>
  <c r="K146" i="33"/>
  <c r="V145" i="33"/>
  <c r="T145" i="33"/>
  <c r="Q145" i="33"/>
  <c r="Q144" i="33" s="1"/>
  <c r="O145" i="33"/>
  <c r="O144" i="33" s="1"/>
  <c r="O143" i="33" s="1"/>
  <c r="N145" i="33"/>
  <c r="N144" i="33" s="1"/>
  <c r="N143" i="33" s="1"/>
  <c r="J145" i="33"/>
  <c r="J144" i="33" s="1"/>
  <c r="J143" i="33" s="1"/>
  <c r="I145" i="33"/>
  <c r="I144" i="33" s="1"/>
  <c r="I143" i="33" s="1"/>
  <c r="H145" i="33"/>
  <c r="H144" i="33" s="1"/>
  <c r="H143" i="33" s="1"/>
  <c r="G145" i="33"/>
  <c r="G144" i="33" s="1"/>
  <c r="G143" i="33" s="1"/>
  <c r="F145" i="33"/>
  <c r="F144" i="33" s="1"/>
  <c r="F143" i="33" s="1"/>
  <c r="W142" i="33"/>
  <c r="U142" i="33"/>
  <c r="U141" i="33" s="1"/>
  <c r="U140" i="33" s="1"/>
  <c r="U139" i="33" s="1"/>
  <c r="S142" i="33"/>
  <c r="K142" i="33"/>
  <c r="L142" i="33" s="1"/>
  <c r="Z142" i="33" s="1"/>
  <c r="W141" i="33"/>
  <c r="W140" i="33" s="1"/>
  <c r="W139" i="33" s="1"/>
  <c r="V141" i="33"/>
  <c r="T141" i="33"/>
  <c r="Q141" i="33"/>
  <c r="O141" i="33"/>
  <c r="O140" i="33" s="1"/>
  <c r="O139" i="33" s="1"/>
  <c r="N141" i="33"/>
  <c r="N140" i="33" s="1"/>
  <c r="N139" i="33" s="1"/>
  <c r="J141" i="33"/>
  <c r="J140" i="33" s="1"/>
  <c r="J139" i="33" s="1"/>
  <c r="I141" i="33"/>
  <c r="I140" i="33" s="1"/>
  <c r="I139" i="33" s="1"/>
  <c r="H141" i="33"/>
  <c r="H140" i="33" s="1"/>
  <c r="H139" i="33" s="1"/>
  <c r="G141" i="33"/>
  <c r="G140" i="33" s="1"/>
  <c r="G139" i="33" s="1"/>
  <c r="F141" i="33"/>
  <c r="F140" i="33" s="1"/>
  <c r="F139" i="33" s="1"/>
  <c r="W138" i="33"/>
  <c r="U138" i="33"/>
  <c r="U137" i="33" s="1"/>
  <c r="U136" i="33" s="1"/>
  <c r="U135" i="33" s="1"/>
  <c r="S138" i="33"/>
  <c r="K138" i="33"/>
  <c r="W137" i="33"/>
  <c r="W136" i="33" s="1"/>
  <c r="W135" i="33" s="1"/>
  <c r="V137" i="33"/>
  <c r="T137" i="33"/>
  <c r="Q137" i="33"/>
  <c r="O137" i="33"/>
  <c r="O136" i="33" s="1"/>
  <c r="O135" i="33" s="1"/>
  <c r="N137" i="33"/>
  <c r="N136" i="33" s="1"/>
  <c r="N135" i="33" s="1"/>
  <c r="J137" i="33"/>
  <c r="J136" i="33" s="1"/>
  <c r="J135" i="33" s="1"/>
  <c r="I137" i="33"/>
  <c r="I136" i="33" s="1"/>
  <c r="I135" i="33" s="1"/>
  <c r="H137" i="33"/>
  <c r="H136" i="33" s="1"/>
  <c r="H135" i="33" s="1"/>
  <c r="G137" i="33"/>
  <c r="G136" i="33" s="1"/>
  <c r="G135" i="33" s="1"/>
  <c r="F137" i="33"/>
  <c r="F136" i="33" s="1"/>
  <c r="F135" i="33" s="1"/>
  <c r="W134" i="33"/>
  <c r="W133" i="33" s="1"/>
  <c r="W132" i="33" s="1"/>
  <c r="W131" i="33" s="1"/>
  <c r="U134" i="33"/>
  <c r="U133" i="33" s="1"/>
  <c r="U132" i="33" s="1"/>
  <c r="U131" i="33" s="1"/>
  <c r="S134" i="33"/>
  <c r="K134" i="33"/>
  <c r="K133" i="33" s="1"/>
  <c r="K132" i="33" s="1"/>
  <c r="K131" i="33" s="1"/>
  <c r="V133" i="33"/>
  <c r="T133" i="33"/>
  <c r="Q133" i="33"/>
  <c r="O133" i="33"/>
  <c r="O132" i="33" s="1"/>
  <c r="O131" i="33" s="1"/>
  <c r="N133" i="33"/>
  <c r="N132" i="33" s="1"/>
  <c r="N131" i="33" s="1"/>
  <c r="J133" i="33"/>
  <c r="J132" i="33" s="1"/>
  <c r="J131" i="33" s="1"/>
  <c r="I133" i="33"/>
  <c r="I132" i="33" s="1"/>
  <c r="I131" i="33" s="1"/>
  <c r="H133" i="33"/>
  <c r="H132" i="33" s="1"/>
  <c r="H131" i="33" s="1"/>
  <c r="G133" i="33"/>
  <c r="G132" i="33" s="1"/>
  <c r="G131" i="33" s="1"/>
  <c r="F133" i="33"/>
  <c r="F132" i="33"/>
  <c r="F131" i="33" s="1"/>
  <c r="W130" i="33"/>
  <c r="W129" i="33" s="1"/>
  <c r="W128" i="33" s="1"/>
  <c r="W127" i="33" s="1"/>
  <c r="U130" i="33"/>
  <c r="U129" i="33" s="1"/>
  <c r="U128" i="33" s="1"/>
  <c r="U127" i="33" s="1"/>
  <c r="S130" i="33"/>
  <c r="K130" i="33"/>
  <c r="L130" i="33" s="1"/>
  <c r="V129" i="33"/>
  <c r="T129" i="33"/>
  <c r="Q129" i="33"/>
  <c r="Q128" i="33" s="1"/>
  <c r="O129" i="33"/>
  <c r="O128" i="33" s="1"/>
  <c r="O127" i="33" s="1"/>
  <c r="N129" i="33"/>
  <c r="N128" i="33" s="1"/>
  <c r="N127" i="33" s="1"/>
  <c r="J129" i="33"/>
  <c r="J128" i="33" s="1"/>
  <c r="J127" i="33" s="1"/>
  <c r="I129" i="33"/>
  <c r="I128" i="33" s="1"/>
  <c r="I127" i="33" s="1"/>
  <c r="H129" i="33"/>
  <c r="H128" i="33" s="1"/>
  <c r="H127" i="33" s="1"/>
  <c r="G129" i="33"/>
  <c r="G128" i="33" s="1"/>
  <c r="G127" i="33" s="1"/>
  <c r="F129" i="33"/>
  <c r="F128" i="33" s="1"/>
  <c r="F127" i="33" s="1"/>
  <c r="W126" i="33"/>
  <c r="W125" i="33" s="1"/>
  <c r="W124" i="33" s="1"/>
  <c r="W123" i="33" s="1"/>
  <c r="U126" i="33"/>
  <c r="S126" i="33"/>
  <c r="K126" i="33"/>
  <c r="K125" i="33" s="1"/>
  <c r="K124" i="33" s="1"/>
  <c r="K123" i="33" s="1"/>
  <c r="V125" i="33"/>
  <c r="U125" i="33"/>
  <c r="U124" i="33" s="1"/>
  <c r="U123" i="33" s="1"/>
  <c r="T125" i="33"/>
  <c r="Q125" i="33"/>
  <c r="O125" i="33"/>
  <c r="O124" i="33" s="1"/>
  <c r="O123" i="33" s="1"/>
  <c r="N125" i="33"/>
  <c r="N124" i="33" s="1"/>
  <c r="N123" i="33" s="1"/>
  <c r="J125" i="33"/>
  <c r="J124" i="33" s="1"/>
  <c r="J123" i="33" s="1"/>
  <c r="I125" i="33"/>
  <c r="I124" i="33" s="1"/>
  <c r="I123" i="33" s="1"/>
  <c r="H125" i="33"/>
  <c r="H124" i="33" s="1"/>
  <c r="H123" i="33" s="1"/>
  <c r="G125" i="33"/>
  <c r="G124" i="33" s="1"/>
  <c r="G123" i="33" s="1"/>
  <c r="F125" i="33"/>
  <c r="F124" i="33"/>
  <c r="F123" i="33" s="1"/>
  <c r="W122" i="33"/>
  <c r="W121" i="33" s="1"/>
  <c r="W120" i="33" s="1"/>
  <c r="W119" i="33" s="1"/>
  <c r="U122" i="33"/>
  <c r="U121" i="33" s="1"/>
  <c r="U120" i="33" s="1"/>
  <c r="U119" i="33" s="1"/>
  <c r="S122" i="33"/>
  <c r="S121" i="33" s="1"/>
  <c r="S120" i="33" s="1"/>
  <c r="S119" i="33" s="1"/>
  <c r="K122" i="33"/>
  <c r="V121" i="33"/>
  <c r="T121" i="33"/>
  <c r="Q121" i="33"/>
  <c r="Q120" i="33" s="1"/>
  <c r="Q119" i="33" s="1"/>
  <c r="O121" i="33"/>
  <c r="O120" i="33" s="1"/>
  <c r="O119" i="33" s="1"/>
  <c r="N121" i="33"/>
  <c r="N120" i="33" s="1"/>
  <c r="N119" i="33" s="1"/>
  <c r="J121" i="33"/>
  <c r="J120" i="33" s="1"/>
  <c r="J119" i="33" s="1"/>
  <c r="I121" i="33"/>
  <c r="I120" i="33" s="1"/>
  <c r="I119" i="33" s="1"/>
  <c r="H121" i="33"/>
  <c r="H120" i="33" s="1"/>
  <c r="H119" i="33" s="1"/>
  <c r="G121" i="33"/>
  <c r="G120" i="33" s="1"/>
  <c r="G119" i="33" s="1"/>
  <c r="F121" i="33"/>
  <c r="F120" i="33" s="1"/>
  <c r="F119" i="33" s="1"/>
  <c r="W118" i="33"/>
  <c r="W117" i="33" s="1"/>
  <c r="W116" i="33" s="1"/>
  <c r="W115" i="33" s="1"/>
  <c r="U118" i="33"/>
  <c r="U117" i="33" s="1"/>
  <c r="U116" i="33" s="1"/>
  <c r="U115" i="33" s="1"/>
  <c r="S118" i="33"/>
  <c r="K118" i="33"/>
  <c r="V117" i="33"/>
  <c r="T117" i="33"/>
  <c r="Q117" i="33"/>
  <c r="Q116" i="33" s="1"/>
  <c r="O117" i="33"/>
  <c r="O116" i="33" s="1"/>
  <c r="O115" i="33" s="1"/>
  <c r="N117" i="33"/>
  <c r="N116" i="33" s="1"/>
  <c r="N115" i="33" s="1"/>
  <c r="J117" i="33"/>
  <c r="J116" i="33" s="1"/>
  <c r="J115" i="33" s="1"/>
  <c r="I117" i="33"/>
  <c r="I116" i="33" s="1"/>
  <c r="I115" i="33" s="1"/>
  <c r="H117" i="33"/>
  <c r="H116" i="33" s="1"/>
  <c r="H115" i="33" s="1"/>
  <c r="G117" i="33"/>
  <c r="G116" i="33" s="1"/>
  <c r="G115" i="33" s="1"/>
  <c r="F117" i="33"/>
  <c r="F116" i="33" s="1"/>
  <c r="F115" i="33" s="1"/>
  <c r="W114" i="33"/>
  <c r="W113" i="33" s="1"/>
  <c r="W112" i="33" s="1"/>
  <c r="W111" i="33" s="1"/>
  <c r="U114" i="33"/>
  <c r="U113" i="33" s="1"/>
  <c r="U112" i="33" s="1"/>
  <c r="U111" i="33" s="1"/>
  <c r="S114" i="33"/>
  <c r="K114" i="33"/>
  <c r="L114" i="33" s="1"/>
  <c r="V113" i="33"/>
  <c r="T113" i="33"/>
  <c r="Q113" i="33"/>
  <c r="O113" i="33"/>
  <c r="O112" i="33" s="1"/>
  <c r="O111" i="33" s="1"/>
  <c r="N113" i="33"/>
  <c r="N112" i="33" s="1"/>
  <c r="N111" i="33" s="1"/>
  <c r="J113" i="33"/>
  <c r="J112" i="33" s="1"/>
  <c r="J111" i="33" s="1"/>
  <c r="I113" i="33"/>
  <c r="I112" i="33" s="1"/>
  <c r="I111" i="33" s="1"/>
  <c r="H113" i="33"/>
  <c r="H112" i="33" s="1"/>
  <c r="H111" i="33" s="1"/>
  <c r="G113" i="33"/>
  <c r="G112" i="33" s="1"/>
  <c r="G111" i="33" s="1"/>
  <c r="F113" i="33"/>
  <c r="F112" i="33" s="1"/>
  <c r="F111" i="33" s="1"/>
  <c r="W110" i="33"/>
  <c r="W109" i="33" s="1"/>
  <c r="W108" i="33" s="1"/>
  <c r="W107" i="33" s="1"/>
  <c r="U110" i="33"/>
  <c r="U109" i="33" s="1"/>
  <c r="U108" i="33" s="1"/>
  <c r="U107" i="33" s="1"/>
  <c r="S110" i="33"/>
  <c r="S109" i="33" s="1"/>
  <c r="S108" i="33" s="1"/>
  <c r="S107" i="33" s="1"/>
  <c r="K110" i="33"/>
  <c r="K109" i="33" s="1"/>
  <c r="K108" i="33" s="1"/>
  <c r="K107" i="33" s="1"/>
  <c r="V109" i="33"/>
  <c r="T109" i="33"/>
  <c r="Q109" i="33"/>
  <c r="O109" i="33"/>
  <c r="O108" i="33" s="1"/>
  <c r="O107" i="33" s="1"/>
  <c r="N109" i="33"/>
  <c r="N108" i="33" s="1"/>
  <c r="N107" i="33" s="1"/>
  <c r="J109" i="33"/>
  <c r="J108" i="33" s="1"/>
  <c r="J107" i="33" s="1"/>
  <c r="I109" i="33"/>
  <c r="I108" i="33" s="1"/>
  <c r="I107" i="33" s="1"/>
  <c r="H109" i="33"/>
  <c r="H108" i="33" s="1"/>
  <c r="H107" i="33" s="1"/>
  <c r="G109" i="33"/>
  <c r="G108" i="33" s="1"/>
  <c r="G107" i="33" s="1"/>
  <c r="F109" i="33"/>
  <c r="F108" i="33" s="1"/>
  <c r="F107" i="33" s="1"/>
  <c r="W103" i="33"/>
  <c r="U103" i="33"/>
  <c r="U102" i="33" s="1"/>
  <c r="U101" i="33" s="1"/>
  <c r="S103" i="33"/>
  <c r="S102" i="33" s="1"/>
  <c r="S101" i="33" s="1"/>
  <c r="K103" i="33"/>
  <c r="L103" i="33" s="1"/>
  <c r="W102" i="33"/>
  <c r="W101" i="33" s="1"/>
  <c r="V102" i="33"/>
  <c r="T102" i="33"/>
  <c r="Q102" i="33"/>
  <c r="O102" i="33"/>
  <c r="O101" i="33" s="1"/>
  <c r="N102" i="33"/>
  <c r="N101" i="33" s="1"/>
  <c r="J102" i="33"/>
  <c r="J101" i="33" s="1"/>
  <c r="I102" i="33"/>
  <c r="I101" i="33" s="1"/>
  <c r="H102" i="33"/>
  <c r="H101" i="33" s="1"/>
  <c r="G102" i="33"/>
  <c r="G101" i="33" s="1"/>
  <c r="F102" i="33"/>
  <c r="F101" i="33" s="1"/>
  <c r="W100" i="33"/>
  <c r="W99" i="33" s="1"/>
  <c r="W98" i="33" s="1"/>
  <c r="U100" i="33"/>
  <c r="U99" i="33" s="1"/>
  <c r="U98" i="33" s="1"/>
  <c r="S100" i="33"/>
  <c r="S99" i="33" s="1"/>
  <c r="S98" i="33" s="1"/>
  <c r="K100" i="33"/>
  <c r="L100" i="33" s="1"/>
  <c r="Y100" i="33" s="1"/>
  <c r="V99" i="33"/>
  <c r="T99" i="33"/>
  <c r="Q99" i="33"/>
  <c r="Q98" i="33" s="1"/>
  <c r="O99" i="33"/>
  <c r="O98" i="33" s="1"/>
  <c r="N99" i="33"/>
  <c r="N98" i="33" s="1"/>
  <c r="J99" i="33"/>
  <c r="J98" i="33" s="1"/>
  <c r="I99" i="33"/>
  <c r="I98" i="33" s="1"/>
  <c r="H99" i="33"/>
  <c r="H98" i="33" s="1"/>
  <c r="G99" i="33"/>
  <c r="G98" i="33" s="1"/>
  <c r="F99" i="33"/>
  <c r="F98" i="33" s="1"/>
  <c r="W96" i="33"/>
  <c r="W95" i="33" s="1"/>
  <c r="W94" i="33" s="1"/>
  <c r="U96" i="33"/>
  <c r="U95" i="33" s="1"/>
  <c r="U94" i="33" s="1"/>
  <c r="S96" i="33"/>
  <c r="S95" i="33" s="1"/>
  <c r="S94" i="33" s="1"/>
  <c r="K96" i="33"/>
  <c r="L96" i="33" s="1"/>
  <c r="Z96" i="33" s="1"/>
  <c r="V95" i="33"/>
  <c r="T95" i="33"/>
  <c r="Q95" i="33"/>
  <c r="Q94" i="33" s="1"/>
  <c r="O95" i="33"/>
  <c r="O94" i="33" s="1"/>
  <c r="N95" i="33"/>
  <c r="N94" i="33" s="1"/>
  <c r="J95" i="33"/>
  <c r="J94" i="33" s="1"/>
  <c r="I95" i="33"/>
  <c r="I94" i="33" s="1"/>
  <c r="H95" i="33"/>
  <c r="H94" i="33" s="1"/>
  <c r="G95" i="33"/>
  <c r="G94" i="33" s="1"/>
  <c r="F95" i="33"/>
  <c r="F94" i="33" s="1"/>
  <c r="W93" i="33"/>
  <c r="U93" i="33"/>
  <c r="S93" i="33"/>
  <c r="K93" i="33"/>
  <c r="L93" i="33" s="1"/>
  <c r="Z93" i="33" s="1"/>
  <c r="W92" i="33"/>
  <c r="U92" i="33"/>
  <c r="S92" i="33"/>
  <c r="K92" i="33"/>
  <c r="L92" i="33" s="1"/>
  <c r="Y92" i="33" s="1"/>
  <c r="W91" i="33"/>
  <c r="U91" i="33"/>
  <c r="S91" i="33"/>
  <c r="K91" i="33"/>
  <c r="L91" i="33" s="1"/>
  <c r="P91" i="33" s="1"/>
  <c r="V90" i="33"/>
  <c r="T90" i="33"/>
  <c r="Q90" i="33"/>
  <c r="O90" i="33"/>
  <c r="O89" i="33" s="1"/>
  <c r="N90" i="33"/>
  <c r="N89" i="33" s="1"/>
  <c r="J90" i="33"/>
  <c r="J89" i="33" s="1"/>
  <c r="I90" i="33"/>
  <c r="I89" i="33" s="1"/>
  <c r="H90" i="33"/>
  <c r="H89" i="33" s="1"/>
  <c r="G90" i="33"/>
  <c r="G89" i="33" s="1"/>
  <c r="F90" i="33"/>
  <c r="F89" i="33" s="1"/>
  <c r="W88" i="33"/>
  <c r="U88" i="33"/>
  <c r="S88" i="33"/>
  <c r="K88" i="33"/>
  <c r="W87" i="33"/>
  <c r="U87" i="33"/>
  <c r="S87" i="33"/>
  <c r="K87" i="33"/>
  <c r="L87" i="33" s="1"/>
  <c r="X87" i="33" s="1"/>
  <c r="V86" i="33"/>
  <c r="T86" i="33"/>
  <c r="Q86" i="33"/>
  <c r="Q85" i="33" s="1"/>
  <c r="O86" i="33"/>
  <c r="O85" i="33" s="1"/>
  <c r="O84" i="33" s="1"/>
  <c r="N86" i="33"/>
  <c r="N85" i="33" s="1"/>
  <c r="N84" i="33" s="1"/>
  <c r="J86" i="33"/>
  <c r="I86" i="33"/>
  <c r="I85" i="33" s="1"/>
  <c r="I84" i="33" s="1"/>
  <c r="H86" i="33"/>
  <c r="H85" i="33" s="1"/>
  <c r="H84" i="33" s="1"/>
  <c r="G86" i="33"/>
  <c r="G85" i="33" s="1"/>
  <c r="G84" i="33" s="1"/>
  <c r="F86" i="33"/>
  <c r="F85" i="33" s="1"/>
  <c r="F84" i="33" s="1"/>
  <c r="J85" i="33"/>
  <c r="J84" i="33" s="1"/>
  <c r="W83" i="33"/>
  <c r="W82" i="33" s="1"/>
  <c r="W81" i="33" s="1"/>
  <c r="U83" i="33"/>
  <c r="U82" i="33" s="1"/>
  <c r="U81" i="33" s="1"/>
  <c r="S83" i="33"/>
  <c r="S82" i="33" s="1"/>
  <c r="S81" i="33" s="1"/>
  <c r="K83" i="33"/>
  <c r="V82" i="33"/>
  <c r="T82" i="33"/>
  <c r="Q82" i="33"/>
  <c r="O82" i="33"/>
  <c r="O81" i="33" s="1"/>
  <c r="N82" i="33"/>
  <c r="N81" i="33" s="1"/>
  <c r="J82" i="33"/>
  <c r="J81" i="33" s="1"/>
  <c r="I82" i="33"/>
  <c r="I81" i="33" s="1"/>
  <c r="H82" i="33"/>
  <c r="H81" i="33" s="1"/>
  <c r="G82" i="33"/>
  <c r="G81" i="33" s="1"/>
  <c r="F82" i="33"/>
  <c r="F81" i="33" s="1"/>
  <c r="W79" i="33"/>
  <c r="U79" i="33"/>
  <c r="S79" i="33"/>
  <c r="K79" i="33"/>
  <c r="L79" i="33" s="1"/>
  <c r="Y79" i="33" s="1"/>
  <c r="W78" i="33"/>
  <c r="U78" i="33"/>
  <c r="S78" i="33"/>
  <c r="K78" i="33"/>
  <c r="L78" i="33" s="1"/>
  <c r="Z78" i="33" s="1"/>
  <c r="W77" i="33"/>
  <c r="U77" i="33"/>
  <c r="S77" i="33"/>
  <c r="K77" i="33"/>
  <c r="L77" i="33" s="1"/>
  <c r="R77" i="33" s="1"/>
  <c r="W76" i="33"/>
  <c r="U76" i="33"/>
  <c r="S76" i="33"/>
  <c r="K76" i="33"/>
  <c r="L76" i="33" s="1"/>
  <c r="W75" i="33"/>
  <c r="U75" i="33"/>
  <c r="S75" i="33"/>
  <c r="K75" i="33"/>
  <c r="L75" i="33" s="1"/>
  <c r="Y75" i="33" s="1"/>
  <c r="W74" i="33"/>
  <c r="U74" i="33"/>
  <c r="S74" i="33"/>
  <c r="K74" i="33"/>
  <c r="L74" i="33" s="1"/>
  <c r="Y74" i="33" s="1"/>
  <c r="V73" i="33"/>
  <c r="T73" i="33"/>
  <c r="Q73" i="33"/>
  <c r="O73" i="33"/>
  <c r="N73" i="33"/>
  <c r="J73" i="33"/>
  <c r="I73" i="33"/>
  <c r="H73" i="33"/>
  <c r="G73" i="33"/>
  <c r="F73" i="33"/>
  <c r="W72" i="33"/>
  <c r="U72" i="33"/>
  <c r="S72" i="33"/>
  <c r="K72" i="33"/>
  <c r="L72" i="33" s="1"/>
  <c r="Y72" i="33" s="1"/>
  <c r="W71" i="33"/>
  <c r="U71" i="33"/>
  <c r="S71" i="33"/>
  <c r="K71" i="33"/>
  <c r="L71" i="33" s="1"/>
  <c r="W70" i="33"/>
  <c r="U70" i="33"/>
  <c r="S70" i="33"/>
  <c r="K70" i="33"/>
  <c r="L70" i="33" s="1"/>
  <c r="P70" i="33" s="1"/>
  <c r="W69" i="33"/>
  <c r="U69" i="33"/>
  <c r="S69" i="33"/>
  <c r="K69" i="33"/>
  <c r="L69" i="33" s="1"/>
  <c r="W68" i="33"/>
  <c r="U68" i="33"/>
  <c r="S68" i="33"/>
  <c r="J68" i="33"/>
  <c r="K68" i="33" s="1"/>
  <c r="L68" i="33" s="1"/>
  <c r="X68" i="33" s="1"/>
  <c r="W67" i="33"/>
  <c r="U67" i="33"/>
  <c r="S67" i="33"/>
  <c r="K67" i="33"/>
  <c r="L67" i="33" s="1"/>
  <c r="V66" i="33"/>
  <c r="T66" i="33"/>
  <c r="Q66" i="33"/>
  <c r="O66" i="33"/>
  <c r="N66" i="33"/>
  <c r="J66" i="33"/>
  <c r="I66" i="33"/>
  <c r="H66" i="33"/>
  <c r="G66" i="33"/>
  <c r="F66" i="33"/>
  <c r="W65" i="33"/>
  <c r="U65" i="33"/>
  <c r="S65" i="33"/>
  <c r="K65" i="33"/>
  <c r="L65" i="33" s="1"/>
  <c r="Z65" i="33" s="1"/>
  <c r="W64" i="33"/>
  <c r="U64" i="33"/>
  <c r="S64" i="33"/>
  <c r="K64" i="33"/>
  <c r="L64" i="33" s="1"/>
  <c r="Y64" i="33" s="1"/>
  <c r="W63" i="33"/>
  <c r="U63" i="33"/>
  <c r="S63" i="33"/>
  <c r="K63" i="33"/>
  <c r="V62" i="33"/>
  <c r="T62" i="33"/>
  <c r="Q62" i="33"/>
  <c r="O62" i="33"/>
  <c r="N62" i="33"/>
  <c r="J62" i="33"/>
  <c r="I62" i="33"/>
  <c r="H62" i="33"/>
  <c r="G62" i="33"/>
  <c r="F62" i="33"/>
  <c r="W61" i="33"/>
  <c r="U61" i="33"/>
  <c r="S61" i="33"/>
  <c r="K61" i="33"/>
  <c r="L61" i="33" s="1"/>
  <c r="P61" i="33" s="1"/>
  <c r="W60" i="33"/>
  <c r="U60" i="33"/>
  <c r="S60" i="33"/>
  <c r="K60" i="33"/>
  <c r="W59" i="33"/>
  <c r="U59" i="33"/>
  <c r="S59" i="33"/>
  <c r="K59" i="33"/>
  <c r="L59" i="33" s="1"/>
  <c r="X59" i="33" s="1"/>
  <c r="W58" i="33"/>
  <c r="U58" i="33"/>
  <c r="S58" i="33"/>
  <c r="K58" i="33"/>
  <c r="L58" i="33" s="1"/>
  <c r="W57" i="33"/>
  <c r="U57" i="33"/>
  <c r="S57" i="33"/>
  <c r="K57" i="33"/>
  <c r="L57" i="33" s="1"/>
  <c r="Z57" i="33" s="1"/>
  <c r="V56" i="33"/>
  <c r="T56" i="33"/>
  <c r="Q56" i="33"/>
  <c r="O56" i="33"/>
  <c r="N56" i="33"/>
  <c r="J56" i="33"/>
  <c r="I56" i="33"/>
  <c r="H56" i="33"/>
  <c r="G56" i="33"/>
  <c r="F56" i="33"/>
  <c r="W54" i="33"/>
  <c r="W53" i="33" s="1"/>
  <c r="U54" i="33"/>
  <c r="U53" i="33" s="1"/>
  <c r="S54" i="33"/>
  <c r="S53" i="33" s="1"/>
  <c r="K54" i="33"/>
  <c r="K53" i="33" s="1"/>
  <c r="V53" i="33"/>
  <c r="T53" i="33"/>
  <c r="Q53" i="33"/>
  <c r="O53" i="33"/>
  <c r="N53" i="33"/>
  <c r="J53" i="33"/>
  <c r="I53" i="33"/>
  <c r="H53" i="33"/>
  <c r="G53" i="33"/>
  <c r="F53" i="33"/>
  <c r="W52" i="33"/>
  <c r="U52" i="33"/>
  <c r="S52" i="33"/>
  <c r="K52" i="33"/>
  <c r="L52" i="33" s="1"/>
  <c r="W51" i="33"/>
  <c r="U51" i="33"/>
  <c r="S51" i="33"/>
  <c r="K51" i="33"/>
  <c r="L51" i="33" s="1"/>
  <c r="W50" i="33"/>
  <c r="U50" i="33"/>
  <c r="S50" i="33"/>
  <c r="K50" i="33"/>
  <c r="L50" i="33" s="1"/>
  <c r="W49" i="33"/>
  <c r="U49" i="33"/>
  <c r="S49" i="33"/>
  <c r="K49" i="33"/>
  <c r="L49" i="33" s="1"/>
  <c r="W48" i="33"/>
  <c r="U48" i="33"/>
  <c r="S48" i="33"/>
  <c r="K48" i="33"/>
  <c r="L48" i="33" s="1"/>
  <c r="W47" i="33"/>
  <c r="U47" i="33"/>
  <c r="S47" i="33"/>
  <c r="K47" i="33"/>
  <c r="V46" i="33"/>
  <c r="T46" i="33"/>
  <c r="Q46" i="33"/>
  <c r="O46" i="33"/>
  <c r="N46" i="33"/>
  <c r="J46" i="33"/>
  <c r="I46" i="33"/>
  <c r="H46" i="33"/>
  <c r="G46" i="33"/>
  <c r="F46" i="33"/>
  <c r="W45" i="33"/>
  <c r="U45" i="33"/>
  <c r="S45" i="33"/>
  <c r="K45" i="33"/>
  <c r="L45" i="33" s="1"/>
  <c r="W44" i="33"/>
  <c r="U44" i="33"/>
  <c r="U43" i="33" s="1"/>
  <c r="S44" i="33"/>
  <c r="K44" i="33"/>
  <c r="V43" i="33"/>
  <c r="T43" i="33"/>
  <c r="Q43" i="33"/>
  <c r="O43" i="33"/>
  <c r="N43" i="33"/>
  <c r="N42" i="33" s="1"/>
  <c r="J43" i="33"/>
  <c r="I43" i="33"/>
  <c r="H43" i="33"/>
  <c r="G43" i="33"/>
  <c r="F43" i="33"/>
  <c r="W40" i="33"/>
  <c r="W39" i="33" s="1"/>
  <c r="W38" i="33" s="1"/>
  <c r="W37" i="33" s="1"/>
  <c r="U40" i="33"/>
  <c r="U39" i="33" s="1"/>
  <c r="U38" i="33" s="1"/>
  <c r="U37" i="33" s="1"/>
  <c r="S40" i="33"/>
  <c r="S39" i="33" s="1"/>
  <c r="S38" i="33" s="1"/>
  <c r="S37" i="33" s="1"/>
  <c r="K40" i="33"/>
  <c r="K39" i="33" s="1"/>
  <c r="K38" i="33" s="1"/>
  <c r="K37" i="33" s="1"/>
  <c r="V39" i="33"/>
  <c r="T39" i="33"/>
  <c r="T38" i="33" s="1"/>
  <c r="Q39" i="33"/>
  <c r="Q38" i="33" s="1"/>
  <c r="Q37" i="33" s="1"/>
  <c r="O39" i="33"/>
  <c r="O38" i="33" s="1"/>
  <c r="O37" i="33" s="1"/>
  <c r="N39" i="33"/>
  <c r="N38" i="33" s="1"/>
  <c r="N37" i="33" s="1"/>
  <c r="J39" i="33"/>
  <c r="J38" i="33" s="1"/>
  <c r="J37" i="33" s="1"/>
  <c r="I39" i="33"/>
  <c r="I38" i="33" s="1"/>
  <c r="I37" i="33" s="1"/>
  <c r="H39" i="33"/>
  <c r="H38" i="33" s="1"/>
  <c r="H37" i="33" s="1"/>
  <c r="G39" i="33"/>
  <c r="G38" i="33" s="1"/>
  <c r="G37" i="33" s="1"/>
  <c r="F39" i="33"/>
  <c r="F38" i="33" s="1"/>
  <c r="F37" i="33" s="1"/>
  <c r="W35" i="33"/>
  <c r="U35" i="33"/>
  <c r="S35" i="33"/>
  <c r="K35" i="33"/>
  <c r="L35" i="33" s="1"/>
  <c r="Y35" i="33" s="1"/>
  <c r="W34" i="33"/>
  <c r="U34" i="33"/>
  <c r="S34" i="33"/>
  <c r="K34" i="33"/>
  <c r="L34" i="33" s="1"/>
  <c r="R34" i="33" s="1"/>
  <c r="W33" i="33"/>
  <c r="U33" i="33"/>
  <c r="S33" i="33"/>
  <c r="K33" i="33"/>
  <c r="L33" i="33" s="1"/>
  <c r="Y33" i="33" s="1"/>
  <c r="W32" i="33"/>
  <c r="U32" i="33"/>
  <c r="S32" i="33"/>
  <c r="K32" i="33"/>
  <c r="L32" i="33" s="1"/>
  <c r="R32" i="33" s="1"/>
  <c r="W31" i="33"/>
  <c r="U31" i="33"/>
  <c r="S31" i="33"/>
  <c r="K31" i="33"/>
  <c r="L31" i="33" s="1"/>
  <c r="W30" i="33"/>
  <c r="U30" i="33"/>
  <c r="S30" i="33"/>
  <c r="K30" i="33"/>
  <c r="V29" i="33"/>
  <c r="T29" i="33"/>
  <c r="Q29" i="33"/>
  <c r="Q28" i="33" s="1"/>
  <c r="O29" i="33"/>
  <c r="O28" i="33" s="1"/>
  <c r="N29" i="33"/>
  <c r="N28" i="33" s="1"/>
  <c r="J29" i="33"/>
  <c r="J28" i="33" s="1"/>
  <c r="I29" i="33"/>
  <c r="I28" i="33" s="1"/>
  <c r="H29" i="33"/>
  <c r="H28" i="33" s="1"/>
  <c r="G29" i="33"/>
  <c r="G28" i="33" s="1"/>
  <c r="F29" i="33"/>
  <c r="F28" i="33" s="1"/>
  <c r="W27" i="33"/>
  <c r="U27" i="33"/>
  <c r="S27" i="33"/>
  <c r="K27" i="33"/>
  <c r="L27" i="33" s="1"/>
  <c r="W26" i="33"/>
  <c r="U26" i="33"/>
  <c r="S26" i="33"/>
  <c r="K26" i="33"/>
  <c r="L26" i="33" s="1"/>
  <c r="X26" i="33" s="1"/>
  <c r="W25" i="33"/>
  <c r="U25" i="33"/>
  <c r="S25" i="33"/>
  <c r="K25" i="33"/>
  <c r="L25" i="33" s="1"/>
  <c r="W24" i="33"/>
  <c r="U24" i="33"/>
  <c r="S24" i="33"/>
  <c r="K24" i="33"/>
  <c r="L24" i="33" s="1"/>
  <c r="Y24" i="33" s="1"/>
  <c r="W23" i="33"/>
  <c r="U23" i="33"/>
  <c r="S23" i="33"/>
  <c r="K23" i="33"/>
  <c r="L23" i="33" s="1"/>
  <c r="W22" i="33"/>
  <c r="U22" i="33"/>
  <c r="S22" i="33"/>
  <c r="K22" i="33"/>
  <c r="L22" i="33" s="1"/>
  <c r="R22" i="33" s="1"/>
  <c r="W21" i="33"/>
  <c r="U21" i="33"/>
  <c r="S21" i="33"/>
  <c r="K21" i="33"/>
  <c r="L21" i="33" s="1"/>
  <c r="Y21" i="33" s="1"/>
  <c r="V20" i="33"/>
  <c r="T20" i="33"/>
  <c r="Q20" i="33"/>
  <c r="O20" i="33"/>
  <c r="N20" i="33"/>
  <c r="J20" i="33"/>
  <c r="I20" i="33"/>
  <c r="H20" i="33"/>
  <c r="G20" i="33"/>
  <c r="F20" i="33"/>
  <c r="W19" i="33"/>
  <c r="U19" i="33"/>
  <c r="S19" i="33"/>
  <c r="K19" i="33"/>
  <c r="L19" i="33" s="1"/>
  <c r="W18" i="33"/>
  <c r="U18" i="33"/>
  <c r="S18" i="33"/>
  <c r="K18" i="33"/>
  <c r="L18" i="33" s="1"/>
  <c r="W17" i="33"/>
  <c r="U17" i="33"/>
  <c r="S17" i="33"/>
  <c r="K17" i="33"/>
  <c r="L17" i="33" s="1"/>
  <c r="W16" i="33"/>
  <c r="U16" i="33"/>
  <c r="S16" i="33"/>
  <c r="K16" i="33"/>
  <c r="L16" i="33" s="1"/>
  <c r="W15" i="33"/>
  <c r="U15" i="33"/>
  <c r="S15" i="33"/>
  <c r="K15" i="33"/>
  <c r="L15" i="33" s="1"/>
  <c r="W14" i="33"/>
  <c r="U14" i="33"/>
  <c r="S14" i="33"/>
  <c r="K14" i="33"/>
  <c r="L14" i="33" s="1"/>
  <c r="P14" i="33" s="1"/>
  <c r="W13" i="33"/>
  <c r="U13" i="33"/>
  <c r="S13" i="33"/>
  <c r="K13" i="33"/>
  <c r="L13" i="33" s="1"/>
  <c r="W12" i="33"/>
  <c r="U12" i="33"/>
  <c r="S12" i="33"/>
  <c r="K12" i="33"/>
  <c r="V11" i="33"/>
  <c r="T11" i="33"/>
  <c r="Q11" i="33"/>
  <c r="Q10" i="33" s="1"/>
  <c r="O11" i="33"/>
  <c r="O10" i="33" s="1"/>
  <c r="N11" i="33"/>
  <c r="N10" i="33" s="1"/>
  <c r="J11" i="33"/>
  <c r="J10" i="33" s="1"/>
  <c r="I11" i="33"/>
  <c r="I10" i="33" s="1"/>
  <c r="H11" i="33"/>
  <c r="H10" i="33" s="1"/>
  <c r="G11" i="33"/>
  <c r="G10" i="33" s="1"/>
  <c r="F11" i="33"/>
  <c r="F10" i="33" s="1"/>
  <c r="L139" i="41" l="1"/>
  <c r="Y139" i="41" s="1"/>
  <c r="Y165" i="41"/>
  <c r="Z140" i="41"/>
  <c r="Y154" i="41"/>
  <c r="Y150" i="41"/>
  <c r="Z173" i="41"/>
  <c r="Z244" i="41"/>
  <c r="X173" i="41"/>
  <c r="Y162" i="41"/>
  <c r="X244" i="41"/>
  <c r="R104" i="41"/>
  <c r="P244" i="41"/>
  <c r="P239" i="41" s="1"/>
  <c r="P238" i="41" s="1"/>
  <c r="P104" i="41" s="1"/>
  <c r="P260" i="41" s="1"/>
  <c r="Y244" i="41"/>
  <c r="X178" i="41"/>
  <c r="X154" i="41"/>
  <c r="W260" i="41"/>
  <c r="K260" i="41"/>
  <c r="X181" i="41"/>
  <c r="Z178" i="41"/>
  <c r="Y251" i="41"/>
  <c r="R41" i="41"/>
  <c r="R36" i="41" s="1"/>
  <c r="R7" i="41" s="1"/>
  <c r="Z162" i="41"/>
  <c r="Z131" i="41"/>
  <c r="X185" i="41"/>
  <c r="Z185" i="41"/>
  <c r="L161" i="41"/>
  <c r="Y161" i="41" s="1"/>
  <c r="L153" i="41"/>
  <c r="Z153" i="41" s="1"/>
  <c r="Y178" i="41"/>
  <c r="L7" i="41"/>
  <c r="X7" i="41" s="1"/>
  <c r="X197" i="41"/>
  <c r="Z139" i="41"/>
  <c r="X139" i="41"/>
  <c r="AB238" i="41"/>
  <c r="AA36" i="41"/>
  <c r="AA239" i="41"/>
  <c r="Y149" i="41"/>
  <c r="Z111" i="41"/>
  <c r="Y111" i="41"/>
  <c r="AA216" i="41"/>
  <c r="AB216" i="41"/>
  <c r="X251" i="41"/>
  <c r="AB106" i="41"/>
  <c r="L107" i="41"/>
  <c r="Y108" i="41"/>
  <c r="X108" i="41"/>
  <c r="Z108" i="41"/>
  <c r="L216" i="41"/>
  <c r="Y216" i="41" s="1"/>
  <c r="Z217" i="41"/>
  <c r="X217" i="41"/>
  <c r="Z120" i="41"/>
  <c r="L119" i="41"/>
  <c r="X120" i="41"/>
  <c r="Y120" i="41"/>
  <c r="AA227" i="41"/>
  <c r="L193" i="41"/>
  <c r="Y194" i="41"/>
  <c r="X194" i="41"/>
  <c r="Z194" i="41"/>
  <c r="AB227" i="41"/>
  <c r="L36" i="41"/>
  <c r="Y36" i="41" s="1"/>
  <c r="Z37" i="41"/>
  <c r="X37" i="41"/>
  <c r="X85" i="41"/>
  <c r="L84" i="41"/>
  <c r="Z85" i="41"/>
  <c r="Y85" i="41"/>
  <c r="AA209" i="41"/>
  <c r="L228" i="41"/>
  <c r="X229" i="41"/>
  <c r="Z229" i="41"/>
  <c r="Y229" i="41"/>
  <c r="Y202" i="41"/>
  <c r="X202" i="41"/>
  <c r="Z202" i="41"/>
  <c r="L97" i="41"/>
  <c r="X98" i="41"/>
  <c r="Z98" i="41"/>
  <c r="Y98" i="41"/>
  <c r="Z149" i="41"/>
  <c r="L115" i="41"/>
  <c r="X116" i="41"/>
  <c r="Y116" i="41"/>
  <c r="Z116" i="41"/>
  <c r="X127" i="41"/>
  <c r="Z127" i="41"/>
  <c r="Y127" i="41"/>
  <c r="Y157" i="41"/>
  <c r="X157" i="41"/>
  <c r="Z157" i="41"/>
  <c r="L210" i="41"/>
  <c r="Z211" i="41"/>
  <c r="Y211" i="41"/>
  <c r="X211" i="41"/>
  <c r="Y217" i="41"/>
  <c r="Z181" i="41"/>
  <c r="Y177" i="41"/>
  <c r="X177" i="41"/>
  <c r="Z177" i="41"/>
  <c r="Y197" i="41"/>
  <c r="AA106" i="41"/>
  <c r="L240" i="41"/>
  <c r="Y241" i="41"/>
  <c r="Z241" i="41"/>
  <c r="X241" i="41"/>
  <c r="X256" i="41"/>
  <c r="Z256" i="41"/>
  <c r="Y256" i="41"/>
  <c r="AB239" i="41"/>
  <c r="AA80" i="41"/>
  <c r="AB80" i="41"/>
  <c r="U104" i="41"/>
  <c r="U260" i="41" s="1"/>
  <c r="X189" i="41"/>
  <c r="Z189" i="41"/>
  <c r="Y37" i="41"/>
  <c r="X124" i="41"/>
  <c r="L123" i="41"/>
  <c r="Z124" i="41"/>
  <c r="Y124" i="41"/>
  <c r="X41" i="41"/>
  <c r="Y41" i="41"/>
  <c r="Z165" i="41"/>
  <c r="AB36" i="41"/>
  <c r="Z10" i="41"/>
  <c r="Y10" i="41"/>
  <c r="L9" i="41"/>
  <c r="X10" i="41"/>
  <c r="X161" i="41"/>
  <c r="Z161" i="41"/>
  <c r="X131" i="41"/>
  <c r="H18" i="39"/>
  <c r="K18" i="39" s="1"/>
  <c r="F9" i="39"/>
  <c r="H9" i="39" s="1"/>
  <c r="K151" i="33"/>
  <c r="K150" i="33" s="1"/>
  <c r="K149" i="33" s="1"/>
  <c r="AA191" i="33"/>
  <c r="AB137" i="33"/>
  <c r="AB213" i="33"/>
  <c r="AB133" i="33"/>
  <c r="AA95" i="33"/>
  <c r="K175" i="33"/>
  <c r="K174" i="33" s="1"/>
  <c r="K173" i="33" s="1"/>
  <c r="AA90" i="33"/>
  <c r="I218" i="33"/>
  <c r="I217" i="33" s="1"/>
  <c r="AA221" i="33"/>
  <c r="I228" i="33"/>
  <c r="I227" i="33" s="1"/>
  <c r="V132" i="33"/>
  <c r="V131" i="33" s="1"/>
  <c r="K187" i="33"/>
  <c r="K186" i="33" s="1"/>
  <c r="K185" i="33" s="1"/>
  <c r="AA38" i="33"/>
  <c r="AA175" i="33"/>
  <c r="AA246" i="33"/>
  <c r="AA207" i="33"/>
  <c r="AB56" i="33"/>
  <c r="AA66" i="33"/>
  <c r="J97" i="33"/>
  <c r="K141" i="33"/>
  <c r="K140" i="33" s="1"/>
  <c r="K139" i="33" s="1"/>
  <c r="AA163" i="33"/>
  <c r="AB231" i="33"/>
  <c r="AB236" i="33"/>
  <c r="G245" i="33"/>
  <c r="G244" i="33" s="1"/>
  <c r="AA253" i="33"/>
  <c r="AA29" i="33"/>
  <c r="AB73" i="33"/>
  <c r="S97" i="33"/>
  <c r="AB102" i="33"/>
  <c r="AB167" i="33"/>
  <c r="AB171" i="33"/>
  <c r="I9" i="33"/>
  <c r="I8" i="33" s="1"/>
  <c r="G55" i="33"/>
  <c r="F9" i="33"/>
  <c r="F8" i="33" s="1"/>
  <c r="AA11" i="33"/>
  <c r="AB20" i="33"/>
  <c r="AA43" i="33"/>
  <c r="G97" i="33"/>
  <c r="T186" i="33"/>
  <c r="AA187" i="33"/>
  <c r="V252" i="33"/>
  <c r="AB253" i="33"/>
  <c r="T257" i="33"/>
  <c r="AA257" i="33" s="1"/>
  <c r="AA258" i="33"/>
  <c r="AA39" i="33"/>
  <c r="AA62" i="33"/>
  <c r="AB66" i="33"/>
  <c r="V89" i="33"/>
  <c r="AB90" i="33"/>
  <c r="V94" i="33"/>
  <c r="AB95" i="33"/>
  <c r="AB141" i="33"/>
  <c r="V158" i="33"/>
  <c r="AB221" i="33"/>
  <c r="T241" i="33"/>
  <c r="AA242" i="33"/>
  <c r="O245" i="33"/>
  <c r="O244" i="33" s="1"/>
  <c r="V257" i="33"/>
  <c r="AB258" i="33"/>
  <c r="X75" i="33"/>
  <c r="T140" i="33"/>
  <c r="AA141" i="33"/>
  <c r="T178" i="33"/>
  <c r="AA179" i="33"/>
  <c r="T81" i="33"/>
  <c r="AA109" i="33"/>
  <c r="V112" i="33"/>
  <c r="V111" i="33" s="1"/>
  <c r="T144" i="33"/>
  <c r="AA144" i="33" s="1"/>
  <c r="AA145" i="33"/>
  <c r="P152" i="33"/>
  <c r="P151" i="33" s="1"/>
  <c r="P150" i="33" s="1"/>
  <c r="P149" i="33" s="1"/>
  <c r="AA155" i="33"/>
  <c r="V186" i="33"/>
  <c r="V190" i="33"/>
  <c r="AB191" i="33"/>
  <c r="T194" i="33"/>
  <c r="AA194" i="33" s="1"/>
  <c r="AA195" i="33"/>
  <c r="O9" i="33"/>
  <c r="O8" i="33" s="1"/>
  <c r="T37" i="33"/>
  <c r="AA37" i="33" s="1"/>
  <c r="AA46" i="33"/>
  <c r="V55" i="33"/>
  <c r="I55" i="33"/>
  <c r="AB62" i="33"/>
  <c r="AA73" i="33"/>
  <c r="AA86" i="33"/>
  <c r="V101" i="33"/>
  <c r="V108" i="33"/>
  <c r="V107" i="33" s="1"/>
  <c r="AA117" i="33"/>
  <c r="AA121" i="33"/>
  <c r="AA125" i="33"/>
  <c r="V128" i="33"/>
  <c r="AB129" i="33"/>
  <c r="T132" i="33"/>
  <c r="AA133" i="33"/>
  <c r="AA137" i="33"/>
  <c r="V140" i="33"/>
  <c r="V144" i="33"/>
  <c r="AB145" i="33"/>
  <c r="AA151" i="33"/>
  <c r="T166" i="33"/>
  <c r="AA167" i="33"/>
  <c r="V170" i="33"/>
  <c r="V174" i="33"/>
  <c r="AB175" i="33"/>
  <c r="V178" i="33"/>
  <c r="AA183" i="33"/>
  <c r="V194" i="33"/>
  <c r="AB207" i="33"/>
  <c r="K213" i="33"/>
  <c r="K212" i="33" s="1"/>
  <c r="K211" i="33" s="1"/>
  <c r="K210" i="33" s="1"/>
  <c r="K209" i="33" s="1"/>
  <c r="T212" i="33"/>
  <c r="AA213" i="33"/>
  <c r="AA219" i="33"/>
  <c r="V98" i="33"/>
  <c r="T112" i="33"/>
  <c r="AA113" i="33"/>
  <c r="V124" i="33"/>
  <c r="S202" i="33"/>
  <c r="S201" i="33" s="1"/>
  <c r="V245" i="33"/>
  <c r="AB246" i="33"/>
  <c r="AB29" i="33"/>
  <c r="AB43" i="33"/>
  <c r="AA129" i="33"/>
  <c r="L151" i="33"/>
  <c r="L150" i="33" s="1"/>
  <c r="X150" i="33" s="1"/>
  <c r="X152" i="33"/>
  <c r="AA20" i="33"/>
  <c r="T28" i="33"/>
  <c r="AA28" i="33" s="1"/>
  <c r="V38" i="33"/>
  <c r="AB38" i="33" s="1"/>
  <c r="AB39" i="33"/>
  <c r="AB46" i="33"/>
  <c r="AA56" i="33"/>
  <c r="K62" i="33"/>
  <c r="V85" i="33"/>
  <c r="AB86" i="33"/>
  <c r="T89" i="33"/>
  <c r="T98" i="33"/>
  <c r="T101" i="33"/>
  <c r="T97" i="33" s="1"/>
  <c r="AA97" i="33" s="1"/>
  <c r="AA102" i="33"/>
  <c r="V116" i="33"/>
  <c r="V120" i="33"/>
  <c r="V150" i="33"/>
  <c r="T162" i="33"/>
  <c r="AA171" i="33"/>
  <c r="V182" i="33"/>
  <c r="AB183" i="33"/>
  <c r="L192" i="33"/>
  <c r="Y192" i="33" s="1"/>
  <c r="AA199" i="33"/>
  <c r="V218" i="33"/>
  <c r="AB219" i="33"/>
  <c r="AA225" i="33"/>
  <c r="AA231" i="33"/>
  <c r="T235" i="33"/>
  <c r="AA236" i="33"/>
  <c r="K86" i="39"/>
  <c r="G84" i="39"/>
  <c r="H85" i="39"/>
  <c r="K59" i="39"/>
  <c r="F44" i="39"/>
  <c r="H45" i="39"/>
  <c r="K60" i="39"/>
  <c r="K66" i="39"/>
  <c r="J65" i="39"/>
  <c r="K65" i="39" s="1"/>
  <c r="K10" i="39"/>
  <c r="J9" i="39"/>
  <c r="K46" i="39"/>
  <c r="J45" i="39"/>
  <c r="J21" i="38"/>
  <c r="L22" i="38"/>
  <c r="L9" i="38"/>
  <c r="H10" i="38"/>
  <c r="F9" i="38"/>
  <c r="N10" i="38"/>
  <c r="M11" i="38"/>
  <c r="M53" i="38"/>
  <c r="K52" i="38"/>
  <c r="N53" i="38"/>
  <c r="O53" i="38"/>
  <c r="L53" i="38"/>
  <c r="M37" i="38"/>
  <c r="M31" i="38"/>
  <c r="H22" i="38"/>
  <c r="F21" i="38"/>
  <c r="F35" i="38"/>
  <c r="H36" i="38"/>
  <c r="N36" i="38"/>
  <c r="K58" i="38"/>
  <c r="N59" i="38"/>
  <c r="O59" i="38"/>
  <c r="L59" i="38"/>
  <c r="K21" i="38"/>
  <c r="O22" i="38"/>
  <c r="N22" i="38"/>
  <c r="O42" i="38"/>
  <c r="N42" i="38"/>
  <c r="K41" i="38"/>
  <c r="L42" i="38"/>
  <c r="L35" i="38"/>
  <c r="O9" i="38"/>
  <c r="X234" i="36"/>
  <c r="L153" i="36"/>
  <c r="Z154" i="36"/>
  <c r="X154" i="36"/>
  <c r="Y154" i="36"/>
  <c r="P260" i="36"/>
  <c r="L161" i="36"/>
  <c r="X162" i="36"/>
  <c r="Z162" i="36"/>
  <c r="Y162" i="36"/>
  <c r="V238" i="36"/>
  <c r="AB239" i="36"/>
  <c r="Z97" i="36"/>
  <c r="X97" i="36"/>
  <c r="Y97" i="36"/>
  <c r="Z177" i="36"/>
  <c r="X177" i="36"/>
  <c r="Y177" i="36"/>
  <c r="Z185" i="36"/>
  <c r="Y185" i="36"/>
  <c r="X185" i="36"/>
  <c r="Z80" i="36"/>
  <c r="Y119" i="36"/>
  <c r="Z119" i="36"/>
  <c r="X119" i="36"/>
  <c r="Y197" i="36"/>
  <c r="Z240" i="36"/>
  <c r="L239" i="36"/>
  <c r="Y239" i="36" s="1"/>
  <c r="X240" i="36"/>
  <c r="Q7" i="36"/>
  <c r="Y173" i="36"/>
  <c r="AB210" i="36"/>
  <c r="V209" i="36"/>
  <c r="Z210" i="36"/>
  <c r="T105" i="36"/>
  <c r="AA106" i="36"/>
  <c r="T238" i="36"/>
  <c r="AA239" i="36"/>
  <c r="AB106" i="36"/>
  <c r="V105" i="36"/>
  <c r="Z197" i="36"/>
  <c r="L217" i="36"/>
  <c r="Z218" i="36"/>
  <c r="X218" i="36"/>
  <c r="Y218" i="36"/>
  <c r="U104" i="36"/>
  <c r="U260" i="36" s="1"/>
  <c r="L210" i="36"/>
  <c r="Y211" i="36"/>
  <c r="X211" i="36"/>
  <c r="Y240" i="36"/>
  <c r="Z131" i="36"/>
  <c r="Y131" i="36"/>
  <c r="Z55" i="36"/>
  <c r="Y55" i="36"/>
  <c r="L41" i="36"/>
  <c r="X55" i="36"/>
  <c r="Z157" i="36"/>
  <c r="X157" i="36"/>
  <c r="Y157" i="36"/>
  <c r="L107" i="36"/>
  <c r="X108" i="36"/>
  <c r="Z108" i="36"/>
  <c r="Y108" i="36"/>
  <c r="Z165" i="36"/>
  <c r="Y165" i="36"/>
  <c r="X165" i="36"/>
  <c r="Z189" i="36"/>
  <c r="X189" i="36"/>
  <c r="Y189" i="36"/>
  <c r="X127" i="36"/>
  <c r="Z127" i="36"/>
  <c r="Y139" i="36"/>
  <c r="X139" i="36"/>
  <c r="Z139" i="36"/>
  <c r="Q215" i="36"/>
  <c r="X111" i="36"/>
  <c r="Z111" i="36"/>
  <c r="Y111" i="36"/>
  <c r="Z234" i="36"/>
  <c r="Z36" i="36"/>
  <c r="AB36" i="36"/>
  <c r="V7" i="36"/>
  <c r="T215" i="36"/>
  <c r="AB215" i="36" s="1"/>
  <c r="AA216" i="36"/>
  <c r="Y136" i="36"/>
  <c r="L135" i="36"/>
  <c r="X136" i="36"/>
  <c r="Z136" i="36"/>
  <c r="AA7" i="36"/>
  <c r="Y7" i="36"/>
  <c r="Z211" i="36"/>
  <c r="X173" i="36"/>
  <c r="AA228" i="36"/>
  <c r="T227" i="36"/>
  <c r="L8" i="36"/>
  <c r="X8" i="36" s="1"/>
  <c r="Z9" i="36"/>
  <c r="Y9" i="36"/>
  <c r="Q105" i="36"/>
  <c r="X80" i="36"/>
  <c r="Y169" i="36"/>
  <c r="Z193" i="36"/>
  <c r="X193" i="36"/>
  <c r="Y193" i="36"/>
  <c r="L36" i="36"/>
  <c r="Z37" i="36"/>
  <c r="X37" i="36"/>
  <c r="X149" i="36"/>
  <c r="Z149" i="36"/>
  <c r="Y149" i="36"/>
  <c r="AB228" i="36"/>
  <c r="V227" i="36"/>
  <c r="L251" i="36"/>
  <c r="X252" i="36"/>
  <c r="Y252" i="36"/>
  <c r="Z252" i="36"/>
  <c r="AA8" i="36"/>
  <c r="Y230" i="36"/>
  <c r="L229" i="36"/>
  <c r="X230" i="36"/>
  <c r="Z230" i="36"/>
  <c r="X36" i="36"/>
  <c r="Y36" i="36"/>
  <c r="AA36" i="36"/>
  <c r="W228" i="33"/>
  <c r="W227" i="33" s="1"/>
  <c r="F42" i="33"/>
  <c r="S56" i="33"/>
  <c r="W97" i="33"/>
  <c r="L196" i="33"/>
  <c r="L195" i="33" s="1"/>
  <c r="Y195" i="33" s="1"/>
  <c r="L208" i="33"/>
  <c r="L243" i="33"/>
  <c r="H245" i="33"/>
  <c r="H244" i="33" s="1"/>
  <c r="H239" i="33" s="1"/>
  <c r="H238" i="33" s="1"/>
  <c r="K246" i="33"/>
  <c r="J42" i="33"/>
  <c r="K102" i="33"/>
  <c r="K101" i="33" s="1"/>
  <c r="K183" i="33"/>
  <c r="K182" i="33" s="1"/>
  <c r="K181" i="33" s="1"/>
  <c r="I245" i="33"/>
  <c r="I244" i="33" s="1"/>
  <c r="I239" i="33" s="1"/>
  <c r="I238" i="33" s="1"/>
  <c r="L40" i="33"/>
  <c r="Y40" i="33" s="1"/>
  <c r="H42" i="33"/>
  <c r="X61" i="33"/>
  <c r="P92" i="33"/>
  <c r="I202" i="33"/>
  <c r="I201" i="33" s="1"/>
  <c r="J218" i="33"/>
  <c r="J217" i="33" s="1"/>
  <c r="J216" i="33" s="1"/>
  <c r="J215" i="33" s="1"/>
  <c r="K253" i="33"/>
  <c r="K252" i="33" s="1"/>
  <c r="K251" i="33" s="1"/>
  <c r="W29" i="33"/>
  <c r="W28" i="33" s="1"/>
  <c r="U46" i="33"/>
  <c r="U42" i="33" s="1"/>
  <c r="Y70" i="33"/>
  <c r="P75" i="33"/>
  <c r="U145" i="33"/>
  <c r="U144" i="33" s="1"/>
  <c r="L254" i="33"/>
  <c r="Y254" i="33" s="1"/>
  <c r="W46" i="33"/>
  <c r="X176" i="33"/>
  <c r="Q245" i="33"/>
  <c r="Q244" i="33" s="1"/>
  <c r="O42" i="33"/>
  <c r="Y67" i="33"/>
  <c r="P67" i="33"/>
  <c r="R214" i="33"/>
  <c r="R213" i="33" s="1"/>
  <c r="R212" i="33" s="1"/>
  <c r="R211" i="33" s="1"/>
  <c r="R210" i="33" s="1"/>
  <c r="R209" i="33" s="1"/>
  <c r="Y214" i="33"/>
  <c r="Z71" i="33"/>
  <c r="R71" i="33"/>
  <c r="F228" i="33"/>
  <c r="F227" i="33" s="1"/>
  <c r="Y250" i="33"/>
  <c r="P250" i="33"/>
  <c r="P249" i="33" s="1"/>
  <c r="L249" i="33"/>
  <c r="X249" i="33" s="1"/>
  <c r="W73" i="33"/>
  <c r="K113" i="33"/>
  <c r="K112" i="33" s="1"/>
  <c r="K111" i="33" s="1"/>
  <c r="G202" i="33"/>
  <c r="G201" i="33" s="1"/>
  <c r="K221" i="33"/>
  <c r="L247" i="33"/>
  <c r="Y247" i="33" s="1"/>
  <c r="I42" i="33"/>
  <c r="I41" i="33" s="1"/>
  <c r="S46" i="33"/>
  <c r="Q55" i="33"/>
  <c r="Q41" i="33" s="1"/>
  <c r="U86" i="33"/>
  <c r="U85" i="33" s="1"/>
  <c r="U84" i="33" s="1"/>
  <c r="L126" i="33"/>
  <c r="Y126" i="33" s="1"/>
  <c r="L164" i="33"/>
  <c r="Z164" i="33" s="1"/>
  <c r="K179" i="33"/>
  <c r="K178" i="33" s="1"/>
  <c r="K177" i="33" s="1"/>
  <c r="R184" i="33"/>
  <c r="R183" i="33" s="1"/>
  <c r="R182" i="33" s="1"/>
  <c r="R181" i="33" s="1"/>
  <c r="L206" i="33"/>
  <c r="Z206" i="33" s="1"/>
  <c r="R233" i="33"/>
  <c r="U246" i="33"/>
  <c r="U245" i="33" s="1"/>
  <c r="K249" i="33"/>
  <c r="P254" i="33"/>
  <c r="S43" i="33"/>
  <c r="S42" i="33" s="1"/>
  <c r="O55" i="33"/>
  <c r="K56" i="33"/>
  <c r="U62" i="33"/>
  <c r="Z79" i="33"/>
  <c r="S86" i="33"/>
  <c r="S85" i="33" s="1"/>
  <c r="S84" i="33" s="1"/>
  <c r="U202" i="33"/>
  <c r="F218" i="33"/>
  <c r="F217" i="33" s="1"/>
  <c r="F216" i="33" s="1"/>
  <c r="F215" i="33" s="1"/>
  <c r="T174" i="33"/>
  <c r="AA174" i="33" s="1"/>
  <c r="K218" i="33"/>
  <c r="K217" i="33" s="1"/>
  <c r="K216" i="33" s="1"/>
  <c r="K215" i="33" s="1"/>
  <c r="S231" i="33"/>
  <c r="S230" i="33" s="1"/>
  <c r="S229" i="33" s="1"/>
  <c r="S228" i="33" s="1"/>
  <c r="S227" i="33" s="1"/>
  <c r="N9" i="33"/>
  <c r="N8" i="33" s="1"/>
  <c r="Z24" i="33"/>
  <c r="F55" i="33"/>
  <c r="R75" i="33"/>
  <c r="O97" i="33"/>
  <c r="L134" i="33"/>
  <c r="L133" i="33" s="1"/>
  <c r="Z204" i="33"/>
  <c r="O202" i="33"/>
  <c r="O201" i="33" s="1"/>
  <c r="O106" i="33" s="1"/>
  <c r="O105" i="33" s="1"/>
  <c r="L220" i="33"/>
  <c r="L219" i="33" s="1"/>
  <c r="O239" i="33"/>
  <c r="O238" i="33" s="1"/>
  <c r="H202" i="33"/>
  <c r="H201" i="33" s="1"/>
  <c r="I36" i="33"/>
  <c r="U73" i="33"/>
  <c r="X184" i="33"/>
  <c r="N218" i="33"/>
  <c r="N217" i="33" s="1"/>
  <c r="N216" i="33" s="1"/>
  <c r="N215" i="33" s="1"/>
  <c r="O216" i="33"/>
  <c r="O215" i="33" s="1"/>
  <c r="V235" i="33"/>
  <c r="AB235" i="33" s="1"/>
  <c r="S20" i="33"/>
  <c r="G42" i="33"/>
  <c r="K73" i="33"/>
  <c r="T170" i="33"/>
  <c r="T230" i="33"/>
  <c r="Y249" i="33"/>
  <c r="R51" i="33"/>
  <c r="X51" i="33"/>
  <c r="P51" i="33"/>
  <c r="P114" i="33"/>
  <c r="P113" i="33" s="1"/>
  <c r="P112" i="33" s="1"/>
  <c r="P111" i="33" s="1"/>
  <c r="X114" i="33"/>
  <c r="R114" i="33"/>
  <c r="R113" i="33" s="1"/>
  <c r="R112" i="33" s="1"/>
  <c r="R111" i="33" s="1"/>
  <c r="Y45" i="33"/>
  <c r="Z45" i="33"/>
  <c r="R45" i="33"/>
  <c r="P45" i="33"/>
  <c r="Y18" i="33"/>
  <c r="Z18" i="33"/>
  <c r="P18" i="33"/>
  <c r="Z13" i="33"/>
  <c r="R13" i="33"/>
  <c r="P13" i="33"/>
  <c r="Y27" i="33"/>
  <c r="R27" i="33"/>
  <c r="P27" i="33"/>
  <c r="Z27" i="33"/>
  <c r="Y31" i="33"/>
  <c r="Z31" i="33"/>
  <c r="P31" i="33"/>
  <c r="R31" i="33"/>
  <c r="Y48" i="33"/>
  <c r="Z48" i="33"/>
  <c r="P48" i="33"/>
  <c r="T10" i="33"/>
  <c r="AA10" i="33" s="1"/>
  <c r="W20" i="33"/>
  <c r="T42" i="33"/>
  <c r="N55" i="33"/>
  <c r="N41" i="33" s="1"/>
  <c r="N36" i="33" s="1"/>
  <c r="G80" i="33"/>
  <c r="K86" i="33"/>
  <c r="K85" i="33" s="1"/>
  <c r="K84" i="33" s="1"/>
  <c r="K90" i="33"/>
  <c r="K89" i="33" s="1"/>
  <c r="R92" i="33"/>
  <c r="I97" i="33"/>
  <c r="P142" i="33"/>
  <c r="P141" i="33" s="1"/>
  <c r="P140" i="33" s="1"/>
  <c r="P139" i="33" s="1"/>
  <c r="K167" i="33"/>
  <c r="K166" i="33" s="1"/>
  <c r="K165" i="33" s="1"/>
  <c r="L168" i="33"/>
  <c r="Y168" i="33" s="1"/>
  <c r="V212" i="33"/>
  <c r="V211" i="33" s="1"/>
  <c r="G228" i="33"/>
  <c r="G227" i="33" s="1"/>
  <c r="P40" i="33"/>
  <c r="P39" i="33" s="1"/>
  <c r="P38" i="33" s="1"/>
  <c r="P37" i="33" s="1"/>
  <c r="L60" i="33"/>
  <c r="Z60" i="33" s="1"/>
  <c r="P64" i="33"/>
  <c r="P78" i="33"/>
  <c r="X78" i="33"/>
  <c r="O80" i="33"/>
  <c r="K99" i="33"/>
  <c r="K98" i="33" s="1"/>
  <c r="T136" i="33"/>
  <c r="V143" i="33"/>
  <c r="R147" i="33"/>
  <c r="Y243" i="33"/>
  <c r="Z243" i="33"/>
  <c r="P243" i="33"/>
  <c r="P242" i="33" s="1"/>
  <c r="P241" i="33" s="1"/>
  <c r="P240" i="33" s="1"/>
  <c r="AB11" i="33"/>
  <c r="H9" i="33"/>
  <c r="H8" i="33" s="1"/>
  <c r="S29" i="33"/>
  <c r="S28" i="33" s="1"/>
  <c r="Q42" i="33"/>
  <c r="W43" i="33"/>
  <c r="W42" i="33" s="1"/>
  <c r="K46" i="33"/>
  <c r="R64" i="33"/>
  <c r="T116" i="33"/>
  <c r="AA116" i="33" s="1"/>
  <c r="R222" i="33"/>
  <c r="R221" i="33" s="1"/>
  <c r="P222" i="33"/>
  <c r="P221" i="33" s="1"/>
  <c r="L221" i="33"/>
  <c r="Y221" i="33" s="1"/>
  <c r="U29" i="33"/>
  <c r="U28" i="33" s="1"/>
  <c r="J55" i="33"/>
  <c r="J41" i="33" s="1"/>
  <c r="J36" i="33" s="1"/>
  <c r="S62" i="33"/>
  <c r="X77" i="33"/>
  <c r="P77" i="33"/>
  <c r="Z92" i="33"/>
  <c r="U97" i="33"/>
  <c r="Y142" i="33"/>
  <c r="N245" i="33"/>
  <c r="G9" i="33"/>
  <c r="G8" i="33" s="1"/>
  <c r="R14" i="33"/>
  <c r="P24" i="33"/>
  <c r="U56" i="33"/>
  <c r="Z69" i="33"/>
  <c r="X69" i="33"/>
  <c r="S66" i="33"/>
  <c r="V173" i="33"/>
  <c r="Y180" i="33"/>
  <c r="P188" i="33"/>
  <c r="P187" i="33" s="1"/>
  <c r="P186" i="33" s="1"/>
  <c r="P185" i="33" s="1"/>
  <c r="Y188" i="33"/>
  <c r="Z200" i="33"/>
  <c r="P200" i="33"/>
  <c r="P199" i="33" s="1"/>
  <c r="P198" i="33" s="1"/>
  <c r="P197" i="33" s="1"/>
  <c r="L199" i="33"/>
  <c r="L198" i="33" s="1"/>
  <c r="W218" i="33"/>
  <c r="W217" i="33" s="1"/>
  <c r="W216" i="33" s="1"/>
  <c r="W215" i="33" s="1"/>
  <c r="Q241" i="33"/>
  <c r="K231" i="33"/>
  <c r="K230" i="33" s="1"/>
  <c r="K229" i="33" s="1"/>
  <c r="L232" i="33"/>
  <c r="Z232" i="33" s="1"/>
  <c r="U20" i="33"/>
  <c r="Z40" i="33"/>
  <c r="Y76" i="33"/>
  <c r="R76" i="33"/>
  <c r="P76" i="33"/>
  <c r="H80" i="33"/>
  <c r="H106" i="33"/>
  <c r="H105" i="33" s="1"/>
  <c r="X147" i="33"/>
  <c r="T224" i="33"/>
  <c r="L248" i="33"/>
  <c r="P248" i="33" s="1"/>
  <c r="F246" i="33"/>
  <c r="F245" i="33" s="1"/>
  <c r="F244" i="33" s="1"/>
  <c r="J9" i="33"/>
  <c r="J8" i="33" s="1"/>
  <c r="U11" i="33"/>
  <c r="U10" i="33" s="1"/>
  <c r="W56" i="33"/>
  <c r="L63" i="33"/>
  <c r="Z64" i="33"/>
  <c r="K82" i="33"/>
  <c r="K81" i="33" s="1"/>
  <c r="L83" i="33"/>
  <c r="L82" i="33" s="1"/>
  <c r="Y82" i="33" s="1"/>
  <c r="L118" i="33"/>
  <c r="P118" i="33" s="1"/>
  <c r="P117" i="33" s="1"/>
  <c r="P116" i="33" s="1"/>
  <c r="P115" i="33" s="1"/>
  <c r="K117" i="33"/>
  <c r="K116" i="33" s="1"/>
  <c r="K115" i="33" s="1"/>
  <c r="Z160" i="33"/>
  <c r="R160" i="33"/>
  <c r="R159" i="33" s="1"/>
  <c r="R158" i="33" s="1"/>
  <c r="R157" i="33" s="1"/>
  <c r="P160" i="33"/>
  <c r="P159" i="33" s="1"/>
  <c r="P158" i="33" s="1"/>
  <c r="P157" i="33" s="1"/>
  <c r="T182" i="33"/>
  <c r="W66" i="33"/>
  <c r="N80" i="33"/>
  <c r="N97" i="33"/>
  <c r="L175" i="33"/>
  <c r="Y175" i="33" s="1"/>
  <c r="F202" i="33"/>
  <c r="F201" i="33" s="1"/>
  <c r="F106" i="33" s="1"/>
  <c r="F105" i="33" s="1"/>
  <c r="Z214" i="33"/>
  <c r="U253" i="33"/>
  <c r="U252" i="33" s="1"/>
  <c r="U251" i="33" s="1"/>
  <c r="G218" i="33"/>
  <c r="G217" i="33" s="1"/>
  <c r="G216" i="33" s="1"/>
  <c r="G215" i="33" s="1"/>
  <c r="U218" i="33"/>
  <c r="U217" i="33" s="1"/>
  <c r="U216" i="33" s="1"/>
  <c r="U215" i="33" s="1"/>
  <c r="N228" i="33"/>
  <c r="N227" i="33" s="1"/>
  <c r="H218" i="33"/>
  <c r="H217" i="33" s="1"/>
  <c r="H216" i="33" s="1"/>
  <c r="H215" i="33" s="1"/>
  <c r="H228" i="33"/>
  <c r="H227" i="33" s="1"/>
  <c r="S73" i="33"/>
  <c r="W86" i="33"/>
  <c r="W85" i="33" s="1"/>
  <c r="W84" i="33" s="1"/>
  <c r="S90" i="33"/>
  <c r="S89" i="33" s="1"/>
  <c r="K143" i="33"/>
  <c r="L143" i="33" s="1"/>
  <c r="R176" i="33"/>
  <c r="R175" i="33" s="1"/>
  <c r="R174" i="33" s="1"/>
  <c r="R173" i="33" s="1"/>
  <c r="P208" i="33"/>
  <c r="P207" i="33" s="1"/>
  <c r="L226" i="33"/>
  <c r="Z226" i="33" s="1"/>
  <c r="U231" i="33"/>
  <c r="U230" i="33" s="1"/>
  <c r="U229" i="33" s="1"/>
  <c r="U228" i="33" s="1"/>
  <c r="U227" i="33" s="1"/>
  <c r="W246" i="33"/>
  <c r="W245" i="33" s="1"/>
  <c r="S246" i="33"/>
  <c r="S245" i="33" s="1"/>
  <c r="S244" i="33" s="1"/>
  <c r="Z250" i="33"/>
  <c r="Z254" i="33"/>
  <c r="F80" i="33"/>
  <c r="U90" i="33"/>
  <c r="U89" i="33" s="1"/>
  <c r="J202" i="33"/>
  <c r="J201" i="33" s="1"/>
  <c r="J106" i="33" s="1"/>
  <c r="J105" i="33" s="1"/>
  <c r="J245" i="33"/>
  <c r="J244" i="33" s="1"/>
  <c r="S218" i="33"/>
  <c r="S217" i="33" s="1"/>
  <c r="S216" i="33" s="1"/>
  <c r="S215" i="33" s="1"/>
  <c r="G239" i="33"/>
  <c r="G238" i="33" s="1"/>
  <c r="N239" i="33"/>
  <c r="N238" i="33" s="1"/>
  <c r="W202" i="33"/>
  <c r="R17" i="33"/>
  <c r="P17" i="33"/>
  <c r="Z17" i="33"/>
  <c r="Y17" i="33"/>
  <c r="X17" i="33"/>
  <c r="R19" i="33"/>
  <c r="P19" i="33"/>
  <c r="Z19" i="33"/>
  <c r="Y19" i="33"/>
  <c r="X19" i="33"/>
  <c r="K20" i="33"/>
  <c r="P22" i="33"/>
  <c r="Z22" i="33"/>
  <c r="Y22" i="33"/>
  <c r="X22" i="33"/>
  <c r="K29" i="33"/>
  <c r="K28" i="33" s="1"/>
  <c r="L30" i="33"/>
  <c r="P34" i="33"/>
  <c r="Y34" i="33"/>
  <c r="X34" i="33"/>
  <c r="R50" i="33"/>
  <c r="P50" i="33"/>
  <c r="Y50" i="33"/>
  <c r="X50" i="33"/>
  <c r="Z50" i="33"/>
  <c r="K11" i="33"/>
  <c r="K10" i="33" s="1"/>
  <c r="L12" i="33"/>
  <c r="X15" i="33"/>
  <c r="Z15" i="33"/>
  <c r="R15" i="33"/>
  <c r="P15" i="33"/>
  <c r="P16" i="33"/>
  <c r="Z16" i="33"/>
  <c r="Y16" i="33"/>
  <c r="X16" i="33"/>
  <c r="R16" i="33"/>
  <c r="R49" i="33"/>
  <c r="P49" i="33"/>
  <c r="Z49" i="33"/>
  <c r="Y49" i="33"/>
  <c r="X49" i="33"/>
  <c r="S11" i="33"/>
  <c r="S10" i="33" s="1"/>
  <c r="Q9" i="33"/>
  <c r="W11" i="33"/>
  <c r="W10" i="33" s="1"/>
  <c r="R58" i="33"/>
  <c r="P58" i="33"/>
  <c r="Z58" i="33"/>
  <c r="Y58" i="33"/>
  <c r="X58" i="33"/>
  <c r="R26" i="33"/>
  <c r="P26" i="33"/>
  <c r="Y26" i="33"/>
  <c r="Z26" i="33"/>
  <c r="K43" i="33"/>
  <c r="L44" i="33"/>
  <c r="X21" i="33"/>
  <c r="L20" i="33"/>
  <c r="R21" i="33"/>
  <c r="P21" i="33"/>
  <c r="Z21" i="33"/>
  <c r="Y15" i="33"/>
  <c r="X35" i="33"/>
  <c r="R35" i="33"/>
  <c r="P35" i="33"/>
  <c r="X33" i="33"/>
  <c r="R33" i="33"/>
  <c r="P33" i="33"/>
  <c r="Z33" i="33"/>
  <c r="Z20" i="33"/>
  <c r="R23" i="33"/>
  <c r="P23" i="33"/>
  <c r="Z23" i="33"/>
  <c r="X23" i="33"/>
  <c r="Y23" i="33"/>
  <c r="R25" i="33"/>
  <c r="P25" i="33"/>
  <c r="Z25" i="33"/>
  <c r="X25" i="33"/>
  <c r="Y25" i="33"/>
  <c r="V37" i="33"/>
  <c r="R52" i="33"/>
  <c r="P52" i="33"/>
  <c r="Z52" i="33"/>
  <c r="Y52" i="33"/>
  <c r="X52" i="33"/>
  <c r="T158" i="33"/>
  <c r="AA158" i="33" s="1"/>
  <c r="L54" i="33"/>
  <c r="R59" i="33"/>
  <c r="Y96" i="33"/>
  <c r="L95" i="33"/>
  <c r="Z95" i="33" s="1"/>
  <c r="P96" i="33"/>
  <c r="P95" i="33" s="1"/>
  <c r="P94" i="33" s="1"/>
  <c r="P103" i="33"/>
  <c r="P102" i="33" s="1"/>
  <c r="P101" i="33" s="1"/>
  <c r="X103" i="33"/>
  <c r="L102" i="33"/>
  <c r="X102" i="33" s="1"/>
  <c r="Z103" i="33"/>
  <c r="Y103" i="33"/>
  <c r="T128" i="33"/>
  <c r="AA128" i="33" s="1"/>
  <c r="V10" i="33"/>
  <c r="X14" i="33"/>
  <c r="R18" i="33"/>
  <c r="R24" i="33"/>
  <c r="V28" i="33"/>
  <c r="X32" i="33"/>
  <c r="R40" i="33"/>
  <c r="R39" i="33" s="1"/>
  <c r="R38" i="33" s="1"/>
  <c r="R37" i="33" s="1"/>
  <c r="V42" i="33"/>
  <c r="L47" i="33"/>
  <c r="R48" i="33"/>
  <c r="R61" i="33"/>
  <c r="Z61" i="33"/>
  <c r="Y61" i="33"/>
  <c r="Z67" i="33"/>
  <c r="X67" i="33"/>
  <c r="L66" i="33"/>
  <c r="R67" i="33"/>
  <c r="R78" i="33"/>
  <c r="Y78" i="33"/>
  <c r="Q89" i="33"/>
  <c r="R103" i="33"/>
  <c r="R102" i="33" s="1"/>
  <c r="R101" i="33" s="1"/>
  <c r="T131" i="33"/>
  <c r="R57" i="33"/>
  <c r="Y57" i="33"/>
  <c r="Q81" i="33"/>
  <c r="Y32" i="33"/>
  <c r="P57" i="33"/>
  <c r="R68" i="33"/>
  <c r="Z68" i="33"/>
  <c r="Y68" i="33"/>
  <c r="R69" i="33"/>
  <c r="Y69" i="33"/>
  <c r="L73" i="33"/>
  <c r="X74" i="33"/>
  <c r="Z74" i="33"/>
  <c r="X79" i="33"/>
  <c r="P79" i="33"/>
  <c r="Z87" i="33"/>
  <c r="Y87" i="33"/>
  <c r="P87" i="33"/>
  <c r="T94" i="33"/>
  <c r="AA94" i="33" s="1"/>
  <c r="R96" i="33"/>
  <c r="R95" i="33" s="1"/>
  <c r="R94" i="33" s="1"/>
  <c r="Q101" i="33"/>
  <c r="Q97" i="33" s="1"/>
  <c r="K121" i="33"/>
  <c r="K120" i="33" s="1"/>
  <c r="K119" i="33" s="1"/>
  <c r="L122" i="33"/>
  <c r="Z32" i="33"/>
  <c r="T55" i="33"/>
  <c r="Y65" i="33"/>
  <c r="P68" i="33"/>
  <c r="Y71" i="33"/>
  <c r="P74" i="33"/>
  <c r="R79" i="33"/>
  <c r="I80" i="33"/>
  <c r="R87" i="33"/>
  <c r="L88" i="33"/>
  <c r="L86" i="33" s="1"/>
  <c r="K95" i="33"/>
  <c r="K94" i="33" s="1"/>
  <c r="N106" i="33"/>
  <c r="N105" i="33" s="1"/>
  <c r="Q108" i="33"/>
  <c r="L110" i="33"/>
  <c r="T111" i="33"/>
  <c r="V115" i="33"/>
  <c r="Q127" i="33"/>
  <c r="Z91" i="33"/>
  <c r="R91" i="33"/>
  <c r="Y91" i="33"/>
  <c r="L90" i="33"/>
  <c r="X90" i="33" s="1"/>
  <c r="Y14" i="33"/>
  <c r="Z14" i="33"/>
  <c r="X13" i="33"/>
  <c r="X27" i="33"/>
  <c r="X31" i="33"/>
  <c r="P32" i="33"/>
  <c r="L39" i="33"/>
  <c r="X45" i="33"/>
  <c r="Y51" i="33"/>
  <c r="H55" i="33"/>
  <c r="H41" i="33" s="1"/>
  <c r="H36" i="33" s="1"/>
  <c r="K66" i="33"/>
  <c r="U66" i="33"/>
  <c r="P69" i="33"/>
  <c r="R74" i="33"/>
  <c r="J80" i="33"/>
  <c r="Q84" i="33"/>
  <c r="X93" i="33"/>
  <c r="R93" i="33"/>
  <c r="P93" i="33"/>
  <c r="Y93" i="33"/>
  <c r="R100" i="33"/>
  <c r="R99" i="33" s="1"/>
  <c r="R98" i="33" s="1"/>
  <c r="X100" i="33"/>
  <c r="L99" i="33"/>
  <c r="Z99" i="33" s="1"/>
  <c r="P100" i="33"/>
  <c r="P99" i="33" s="1"/>
  <c r="P98" i="33" s="1"/>
  <c r="Z100" i="33"/>
  <c r="K129" i="33"/>
  <c r="K128" i="33" s="1"/>
  <c r="K127" i="33" s="1"/>
  <c r="P59" i="33"/>
  <c r="Z59" i="33"/>
  <c r="X18" i="33"/>
  <c r="X24" i="33"/>
  <c r="X40" i="33"/>
  <c r="X48" i="33"/>
  <c r="Z51" i="33"/>
  <c r="Y59" i="33"/>
  <c r="Z70" i="33"/>
  <c r="X70" i="33"/>
  <c r="R70" i="33"/>
  <c r="V81" i="33"/>
  <c r="X91" i="33"/>
  <c r="H97" i="33"/>
  <c r="Y130" i="33"/>
  <c r="P130" i="33"/>
  <c r="P129" i="33" s="1"/>
  <c r="P128" i="33" s="1"/>
  <c r="P127" i="33" s="1"/>
  <c r="L129" i="33"/>
  <c r="Z129" i="33" s="1"/>
  <c r="X130" i="33"/>
  <c r="R130" i="33"/>
  <c r="R129" i="33" s="1"/>
  <c r="R128" i="33" s="1"/>
  <c r="R127" i="33" s="1"/>
  <c r="Z130" i="33"/>
  <c r="P72" i="33"/>
  <c r="Z72" i="33"/>
  <c r="X72" i="33"/>
  <c r="R72" i="33"/>
  <c r="Y13" i="33"/>
  <c r="X57" i="33"/>
  <c r="W62" i="33"/>
  <c r="R65" i="33"/>
  <c r="P65" i="33"/>
  <c r="X65" i="33"/>
  <c r="X71" i="33"/>
  <c r="P71" i="33"/>
  <c r="X76" i="33"/>
  <c r="Z76" i="33"/>
  <c r="X96" i="33"/>
  <c r="T120" i="33"/>
  <c r="AA120" i="33" s="1"/>
  <c r="T85" i="33"/>
  <c r="AA85" i="33" s="1"/>
  <c r="Q112" i="33"/>
  <c r="T139" i="33"/>
  <c r="W145" i="33"/>
  <c r="W144" i="33" s="1"/>
  <c r="W143" i="33" s="1"/>
  <c r="T153" i="33"/>
  <c r="X64" i="33"/>
  <c r="Y77" i="33"/>
  <c r="X92" i="33"/>
  <c r="I106" i="33"/>
  <c r="I105" i="33" s="1"/>
  <c r="T108" i="33"/>
  <c r="Q124" i="33"/>
  <c r="V154" i="33"/>
  <c r="Q157" i="33"/>
  <c r="T169" i="33"/>
  <c r="Z75" i="33"/>
  <c r="Z77" i="33"/>
  <c r="T124" i="33"/>
  <c r="Q162" i="33"/>
  <c r="W90" i="33"/>
  <c r="W89" i="33" s="1"/>
  <c r="W80" i="33" s="1"/>
  <c r="F97" i="33"/>
  <c r="Q115" i="33"/>
  <c r="V198" i="33"/>
  <c r="Y114" i="33"/>
  <c r="Q136" i="33"/>
  <c r="K137" i="33"/>
  <c r="K136" i="33" s="1"/>
  <c r="K135" i="33" s="1"/>
  <c r="L138" i="33"/>
  <c r="Q140" i="33"/>
  <c r="X142" i="33"/>
  <c r="L141" i="33"/>
  <c r="X141" i="33" s="1"/>
  <c r="R142" i="33"/>
  <c r="R141" i="33" s="1"/>
  <c r="R140" i="33" s="1"/>
  <c r="R139" i="33" s="1"/>
  <c r="K145" i="33"/>
  <c r="K144" i="33" s="1"/>
  <c r="L146" i="33"/>
  <c r="V162" i="33"/>
  <c r="Q185" i="33"/>
  <c r="V189" i="33"/>
  <c r="Z114" i="33"/>
  <c r="Q143" i="33"/>
  <c r="Q149" i="33"/>
  <c r="Q166" i="33"/>
  <c r="L113" i="33"/>
  <c r="T143" i="33"/>
  <c r="S145" i="33"/>
  <c r="S144" i="33" s="1"/>
  <c r="S143" i="33" s="1"/>
  <c r="S106" i="33" s="1"/>
  <c r="S105" i="33" s="1"/>
  <c r="L156" i="33"/>
  <c r="Y160" i="33"/>
  <c r="X160" i="33"/>
  <c r="L159" i="33"/>
  <c r="Y159" i="33" s="1"/>
  <c r="Q181" i="33"/>
  <c r="R148" i="33"/>
  <c r="X148" i="33"/>
  <c r="Y148" i="33"/>
  <c r="P148" i="33"/>
  <c r="Q154" i="33"/>
  <c r="AA154" i="33" s="1"/>
  <c r="T190" i="33"/>
  <c r="AA190" i="33" s="1"/>
  <c r="V202" i="33"/>
  <c r="X151" i="33"/>
  <c r="V166" i="33"/>
  <c r="Z134" i="33"/>
  <c r="Z151" i="33"/>
  <c r="T165" i="33"/>
  <c r="Q216" i="33"/>
  <c r="Z152" i="33"/>
  <c r="Y152" i="33"/>
  <c r="K171" i="33"/>
  <c r="K170" i="33" s="1"/>
  <c r="K169" i="33" s="1"/>
  <c r="V136" i="33"/>
  <c r="Z147" i="33"/>
  <c r="Y151" i="33"/>
  <c r="T150" i="33"/>
  <c r="AA150" i="33" s="1"/>
  <c r="P164" i="33"/>
  <c r="P163" i="33" s="1"/>
  <c r="P162" i="33" s="1"/>
  <c r="P161" i="33" s="1"/>
  <c r="P172" i="33"/>
  <c r="P171" i="33" s="1"/>
  <c r="P170" i="33" s="1"/>
  <c r="P169" i="33" s="1"/>
  <c r="Z172" i="33"/>
  <c r="X172" i="33"/>
  <c r="R172" i="33"/>
  <c r="R171" i="33" s="1"/>
  <c r="R170" i="33" s="1"/>
  <c r="R169" i="33" s="1"/>
  <c r="L171" i="33"/>
  <c r="Y171" i="33" s="1"/>
  <c r="T173" i="33"/>
  <c r="AA173" i="33" s="1"/>
  <c r="Q177" i="33"/>
  <c r="Q132" i="33"/>
  <c r="P147" i="33"/>
  <c r="P184" i="33"/>
  <c r="P183" i="33" s="1"/>
  <c r="P182" i="33" s="1"/>
  <c r="P181" i="33" s="1"/>
  <c r="Y184" i="33"/>
  <c r="L183" i="33"/>
  <c r="X183" i="33" s="1"/>
  <c r="Q202" i="33"/>
  <c r="T218" i="33"/>
  <c r="AA218" i="33" s="1"/>
  <c r="Y219" i="33"/>
  <c r="P176" i="33"/>
  <c r="P175" i="33" s="1"/>
  <c r="P174" i="33" s="1"/>
  <c r="P173" i="33" s="1"/>
  <c r="Y176" i="33"/>
  <c r="R180" i="33"/>
  <c r="R179" i="33" s="1"/>
  <c r="R178" i="33" s="1"/>
  <c r="R177" i="33" s="1"/>
  <c r="Z180" i="33"/>
  <c r="X180" i="33"/>
  <c r="L179" i="33"/>
  <c r="X179" i="33" s="1"/>
  <c r="Z192" i="33"/>
  <c r="R192" i="33"/>
  <c r="R191" i="33" s="1"/>
  <c r="R190" i="33" s="1"/>
  <c r="R189" i="33" s="1"/>
  <c r="K203" i="33"/>
  <c r="K202" i="33" s="1"/>
  <c r="Z208" i="33"/>
  <c r="R208" i="33"/>
  <c r="R207" i="33" s="1"/>
  <c r="L207" i="33"/>
  <c r="Q210" i="33"/>
  <c r="R188" i="33"/>
  <c r="R187" i="33" s="1"/>
  <c r="R186" i="33" s="1"/>
  <c r="R185" i="33" s="1"/>
  <c r="Z188" i="33"/>
  <c r="X188" i="33"/>
  <c r="L187" i="33"/>
  <c r="Y200" i="33"/>
  <c r="X200" i="33"/>
  <c r="R204" i="33"/>
  <c r="R203" i="33" s="1"/>
  <c r="Y204" i="33"/>
  <c r="X204" i="33"/>
  <c r="L203" i="33"/>
  <c r="X203" i="33" s="1"/>
  <c r="X219" i="33"/>
  <c r="Q170" i="33"/>
  <c r="R200" i="33"/>
  <c r="R199" i="33" s="1"/>
  <c r="R198" i="33" s="1"/>
  <c r="R197" i="33" s="1"/>
  <c r="I216" i="33"/>
  <c r="I215" i="33" s="1"/>
  <c r="X220" i="33"/>
  <c r="R220" i="33"/>
  <c r="R219" i="33" s="1"/>
  <c r="Y220" i="33"/>
  <c r="P220" i="33"/>
  <c r="P219" i="33" s="1"/>
  <c r="Z220" i="33"/>
  <c r="Q229" i="33"/>
  <c r="K199" i="33"/>
  <c r="K198" i="33" s="1"/>
  <c r="K197" i="33" s="1"/>
  <c r="T198" i="33"/>
  <c r="AA198" i="33" s="1"/>
  <c r="Z219" i="33"/>
  <c r="Q235" i="33"/>
  <c r="T202" i="33"/>
  <c r="P214" i="33"/>
  <c r="P213" i="33" s="1"/>
  <c r="P212" i="33" s="1"/>
  <c r="P211" i="33" s="1"/>
  <c r="P210" i="33" s="1"/>
  <c r="P209" i="33" s="1"/>
  <c r="X214" i="33"/>
  <c r="L213" i="33"/>
  <c r="Z213" i="33" s="1"/>
  <c r="S253" i="33"/>
  <c r="S252" i="33" s="1"/>
  <c r="S251" i="33" s="1"/>
  <c r="P233" i="33"/>
  <c r="Z233" i="33"/>
  <c r="Y233" i="33"/>
  <c r="T256" i="33"/>
  <c r="AA256" i="33" s="1"/>
  <c r="K236" i="33"/>
  <c r="K235" i="33" s="1"/>
  <c r="K234" i="33" s="1"/>
  <c r="L237" i="33"/>
  <c r="Q240" i="33"/>
  <c r="V241" i="33"/>
  <c r="L253" i="33"/>
  <c r="Z253" i="33" s="1"/>
  <c r="T240" i="33"/>
  <c r="V230" i="33"/>
  <c r="AB230" i="33" s="1"/>
  <c r="T245" i="33"/>
  <c r="V224" i="33"/>
  <c r="AB224" i="33" s="1"/>
  <c r="J228" i="33"/>
  <c r="J227" i="33" s="1"/>
  <c r="T234" i="33"/>
  <c r="X248" i="33"/>
  <c r="R255" i="33"/>
  <c r="P255" i="33"/>
  <c r="Y255" i="33"/>
  <c r="X255" i="33"/>
  <c r="T252" i="33"/>
  <c r="AA252" i="33" s="1"/>
  <c r="L259" i="33"/>
  <c r="K258" i="33"/>
  <c r="K257" i="33" s="1"/>
  <c r="K256" i="33" s="1"/>
  <c r="X222" i="33"/>
  <c r="R243" i="33"/>
  <c r="R242" i="33" s="1"/>
  <c r="R241" i="33" s="1"/>
  <c r="R240" i="33" s="1"/>
  <c r="R250" i="33"/>
  <c r="R249" i="33" s="1"/>
  <c r="R254" i="33"/>
  <c r="Y222" i="33"/>
  <c r="Z222" i="33"/>
  <c r="L242" i="33"/>
  <c r="Z242" i="33" s="1"/>
  <c r="X243" i="33"/>
  <c r="X250" i="33"/>
  <c r="X254" i="33"/>
  <c r="R260" i="41" l="1"/>
  <c r="Y153" i="41"/>
  <c r="Z36" i="41"/>
  <c r="X153" i="41"/>
  <c r="X115" i="41"/>
  <c r="Z115" i="41"/>
  <c r="Y115" i="41"/>
  <c r="X123" i="41"/>
  <c r="Z123" i="41"/>
  <c r="Y123" i="41"/>
  <c r="Y193" i="41"/>
  <c r="Z193" i="41"/>
  <c r="X193" i="41"/>
  <c r="X119" i="41"/>
  <c r="Z119" i="41"/>
  <c r="Y119" i="41"/>
  <c r="AB7" i="41"/>
  <c r="Z7" i="41"/>
  <c r="L239" i="41"/>
  <c r="Y240" i="41"/>
  <c r="X240" i="41"/>
  <c r="Z240" i="41"/>
  <c r="L227" i="41"/>
  <c r="X228" i="41"/>
  <c r="Y228" i="41"/>
  <c r="Z228" i="41"/>
  <c r="AA105" i="41"/>
  <c r="L215" i="41"/>
  <c r="Y215" i="41" s="1"/>
  <c r="Z216" i="41"/>
  <c r="AB105" i="41"/>
  <c r="AA215" i="41"/>
  <c r="AB215" i="41"/>
  <c r="X216" i="41"/>
  <c r="L209" i="41"/>
  <c r="Y210" i="41"/>
  <c r="Z210" i="41"/>
  <c r="X210" i="41"/>
  <c r="X36" i="41"/>
  <c r="AA238" i="41"/>
  <c r="L8" i="41"/>
  <c r="X9" i="41"/>
  <c r="Z9" i="41"/>
  <c r="Y9" i="41"/>
  <c r="X97" i="41"/>
  <c r="Z97" i="41"/>
  <c r="Y97" i="41"/>
  <c r="Y7" i="41"/>
  <c r="AA7" i="41"/>
  <c r="Z84" i="41"/>
  <c r="X84" i="41"/>
  <c r="L80" i="41"/>
  <c r="Y84" i="41"/>
  <c r="L106" i="41"/>
  <c r="X107" i="41"/>
  <c r="Z107" i="41"/>
  <c r="Y107" i="41"/>
  <c r="T9" i="33"/>
  <c r="L225" i="33"/>
  <c r="K42" i="33"/>
  <c r="R134" i="33"/>
  <c r="R133" i="33" s="1"/>
  <c r="R132" i="33" s="1"/>
  <c r="R131" i="33" s="1"/>
  <c r="X226" i="33"/>
  <c r="T193" i="33"/>
  <c r="AA193" i="33" s="1"/>
  <c r="AB166" i="33"/>
  <c r="AA108" i="33"/>
  <c r="K244" i="33"/>
  <c r="S55" i="33"/>
  <c r="F41" i="33"/>
  <c r="F36" i="33" s="1"/>
  <c r="O41" i="33"/>
  <c r="O36" i="33" s="1"/>
  <c r="O7" i="33" s="1"/>
  <c r="O260" i="33" s="1"/>
  <c r="Z199" i="33"/>
  <c r="AB131" i="33"/>
  <c r="AA202" i="33"/>
  <c r="R118" i="33"/>
  <c r="R117" i="33" s="1"/>
  <c r="R116" i="33" s="1"/>
  <c r="R115" i="33" s="1"/>
  <c r="K245" i="33"/>
  <c r="X175" i="33"/>
  <c r="Z221" i="33"/>
  <c r="X199" i="33"/>
  <c r="AB37" i="33"/>
  <c r="G41" i="33"/>
  <c r="G36" i="33" s="1"/>
  <c r="G7" i="33" s="1"/>
  <c r="F7" i="33"/>
  <c r="AA101" i="33"/>
  <c r="AA241" i="33"/>
  <c r="R143" i="33"/>
  <c r="Y196" i="33"/>
  <c r="AB202" i="33"/>
  <c r="I7" i="33"/>
  <c r="AB55" i="33"/>
  <c r="X221" i="33"/>
  <c r="AB136" i="33"/>
  <c r="V177" i="33"/>
  <c r="AA143" i="33"/>
  <c r="AA124" i="33"/>
  <c r="AA89" i="33"/>
  <c r="AB128" i="33"/>
  <c r="T181" i="33"/>
  <c r="AA181" i="33" s="1"/>
  <c r="AA182" i="33"/>
  <c r="V169" i="33"/>
  <c r="AB169" i="33" s="1"/>
  <c r="AB170" i="33"/>
  <c r="V157" i="33"/>
  <c r="AA240" i="33"/>
  <c r="P196" i="33"/>
  <c r="P195" i="33" s="1"/>
  <c r="P194" i="33" s="1"/>
  <c r="P193" i="33" s="1"/>
  <c r="AB28" i="33"/>
  <c r="T223" i="33"/>
  <c r="AA223" i="33" s="1"/>
  <c r="AA224" i="33"/>
  <c r="AB143" i="33"/>
  <c r="AA42" i="33"/>
  <c r="T161" i="33"/>
  <c r="AA162" i="33"/>
  <c r="V119" i="33"/>
  <c r="V244" i="33"/>
  <c r="AB245" i="33"/>
  <c r="V185" i="33"/>
  <c r="T177" i="33"/>
  <c r="AA177" i="33" s="1"/>
  <c r="AA178" i="33"/>
  <c r="AB89" i="33"/>
  <c r="Z248" i="33"/>
  <c r="X232" i="33"/>
  <c r="AA55" i="33"/>
  <c r="AB42" i="33"/>
  <c r="V97" i="33"/>
  <c r="AB97" i="33" s="1"/>
  <c r="S80" i="33"/>
  <c r="P192" i="33"/>
  <c r="P191" i="33" s="1"/>
  <c r="P190" i="33" s="1"/>
  <c r="P189" i="33" s="1"/>
  <c r="T135" i="33"/>
  <c r="AA136" i="33"/>
  <c r="T229" i="33"/>
  <c r="AA229" i="33" s="1"/>
  <c r="AA230" i="33"/>
  <c r="K201" i="33"/>
  <c r="L201" i="33" s="1"/>
  <c r="V84" i="33"/>
  <c r="V80" i="33" s="1"/>
  <c r="AB85" i="33"/>
  <c r="AA112" i="33"/>
  <c r="V193" i="33"/>
  <c r="AA166" i="33"/>
  <c r="AB144" i="33"/>
  <c r="AA132" i="33"/>
  <c r="AB101" i="33"/>
  <c r="AB132" i="33"/>
  <c r="V256" i="33"/>
  <c r="AB256" i="33" s="1"/>
  <c r="AB257" i="33"/>
  <c r="T185" i="33"/>
  <c r="AA185" i="33" s="1"/>
  <c r="AA186" i="33"/>
  <c r="V123" i="33"/>
  <c r="T211" i="33"/>
  <c r="AB211" i="33" s="1"/>
  <c r="AA212" i="33"/>
  <c r="V251" i="33"/>
  <c r="AB252" i="33"/>
  <c r="V127" i="33"/>
  <c r="R247" i="33"/>
  <c r="AA245" i="33"/>
  <c r="Z102" i="33"/>
  <c r="X247" i="33"/>
  <c r="R218" i="33"/>
  <c r="R217" i="33" s="1"/>
  <c r="X192" i="33"/>
  <c r="P90" i="33"/>
  <c r="P89" i="33" s="1"/>
  <c r="Z249" i="33"/>
  <c r="U80" i="33"/>
  <c r="L191" i="33"/>
  <c r="AB173" i="33"/>
  <c r="AB212" i="33"/>
  <c r="AA170" i="33"/>
  <c r="AA235" i="33"/>
  <c r="V217" i="33"/>
  <c r="AB218" i="33"/>
  <c r="V181" i="33"/>
  <c r="AB182" i="33"/>
  <c r="V149" i="33"/>
  <c r="AB174" i="33"/>
  <c r="V139" i="33"/>
  <c r="AB139" i="33" s="1"/>
  <c r="AB140" i="33"/>
  <c r="AB190" i="33"/>
  <c r="AA140" i="33"/>
  <c r="AB94" i="33"/>
  <c r="G83" i="39"/>
  <c r="H84" i="39"/>
  <c r="K45" i="39"/>
  <c r="J44" i="39"/>
  <c r="F97" i="39"/>
  <c r="J97" i="39"/>
  <c r="K9" i="39"/>
  <c r="K85" i="39"/>
  <c r="N21" i="38"/>
  <c r="K20" i="38"/>
  <c r="O21" i="38"/>
  <c r="F20" i="38"/>
  <c r="F72" i="38" s="1"/>
  <c r="H21" i="38"/>
  <c r="N9" i="38"/>
  <c r="O52" i="38"/>
  <c r="N52" i="38"/>
  <c r="L52" i="38"/>
  <c r="H9" i="38"/>
  <c r="M10" i="38"/>
  <c r="O41" i="38"/>
  <c r="N41" i="38"/>
  <c r="L41" i="38"/>
  <c r="O58" i="38"/>
  <c r="N58" i="38"/>
  <c r="L58" i="38"/>
  <c r="M36" i="38"/>
  <c r="M22" i="38"/>
  <c r="H35" i="38"/>
  <c r="N35" i="38"/>
  <c r="L21" i="38"/>
  <c r="J20" i="38"/>
  <c r="AB7" i="36"/>
  <c r="Z7" i="36"/>
  <c r="AB209" i="36"/>
  <c r="Z239" i="36"/>
  <c r="Q104" i="36"/>
  <c r="Y135" i="36"/>
  <c r="X135" i="36"/>
  <c r="Z135" i="36"/>
  <c r="AA215" i="36"/>
  <c r="T104" i="36"/>
  <c r="AA105" i="36"/>
  <c r="AB238" i="36"/>
  <c r="X251" i="36"/>
  <c r="Z251" i="36"/>
  <c r="Y251" i="36"/>
  <c r="Z153" i="36"/>
  <c r="X153" i="36"/>
  <c r="Y153" i="36"/>
  <c r="AA227" i="36"/>
  <c r="L238" i="36"/>
  <c r="X239" i="36"/>
  <c r="L228" i="36"/>
  <c r="X229" i="36"/>
  <c r="Y229" i="36"/>
  <c r="Z229" i="36"/>
  <c r="AB227" i="36"/>
  <c r="Z41" i="36"/>
  <c r="Y41" i="36"/>
  <c r="X41" i="36"/>
  <c r="L216" i="36"/>
  <c r="Z217" i="36"/>
  <c r="X217" i="36"/>
  <c r="Y217" i="36"/>
  <c r="AA238" i="36"/>
  <c r="Z8" i="36"/>
  <c r="Y8" i="36"/>
  <c r="L106" i="36"/>
  <c r="X107" i="36"/>
  <c r="Z107" i="36"/>
  <c r="Y107" i="36"/>
  <c r="Q260" i="36"/>
  <c r="X7" i="36"/>
  <c r="Z161" i="36"/>
  <c r="X161" i="36"/>
  <c r="Y161" i="36"/>
  <c r="V104" i="36"/>
  <c r="AB105" i="36"/>
  <c r="L209" i="36"/>
  <c r="Y210" i="36"/>
  <c r="X210" i="36"/>
  <c r="X171" i="33"/>
  <c r="X242" i="33"/>
  <c r="K228" i="33"/>
  <c r="K227" i="33" s="1"/>
  <c r="P218" i="33"/>
  <c r="P217" i="33" s="1"/>
  <c r="X164" i="33"/>
  <c r="O104" i="33"/>
  <c r="Y164" i="33"/>
  <c r="X196" i="33"/>
  <c r="Z196" i="33"/>
  <c r="R196" i="33"/>
  <c r="R195" i="33" s="1"/>
  <c r="R194" i="33" s="1"/>
  <c r="R193" i="33" s="1"/>
  <c r="P73" i="33"/>
  <c r="L81" i="33"/>
  <c r="Y81" i="33" s="1"/>
  <c r="Z83" i="33"/>
  <c r="R73" i="33"/>
  <c r="K97" i="33"/>
  <c r="G106" i="33"/>
  <c r="G105" i="33" s="1"/>
  <c r="Y253" i="33"/>
  <c r="R164" i="33"/>
  <c r="R163" i="33" s="1"/>
  <c r="R162" i="33" s="1"/>
  <c r="R161" i="33" s="1"/>
  <c r="Z175" i="33"/>
  <c r="X126" i="33"/>
  <c r="L163" i="33"/>
  <c r="Z163" i="33" s="1"/>
  <c r="Z203" i="33"/>
  <c r="N7" i="33"/>
  <c r="X208" i="33"/>
  <c r="Y208" i="33"/>
  <c r="Z133" i="33"/>
  <c r="L132" i="33"/>
  <c r="Z132" i="33" s="1"/>
  <c r="X133" i="33"/>
  <c r="Y133" i="33"/>
  <c r="P253" i="33"/>
  <c r="P252" i="33" s="1"/>
  <c r="P251" i="33" s="1"/>
  <c r="X83" i="33"/>
  <c r="X134" i="33"/>
  <c r="X99" i="33"/>
  <c r="L218" i="33"/>
  <c r="Y218" i="33" s="1"/>
  <c r="X168" i="33"/>
  <c r="Y134" i="33"/>
  <c r="W9" i="33"/>
  <c r="W8" i="33" s="1"/>
  <c r="P134" i="33"/>
  <c r="P133" i="33" s="1"/>
  <c r="P132" i="33" s="1"/>
  <c r="P131" i="33" s="1"/>
  <c r="P247" i="33"/>
  <c r="P246" i="33" s="1"/>
  <c r="P245" i="33" s="1"/>
  <c r="V234" i="33"/>
  <c r="AB234" i="33" s="1"/>
  <c r="Z247" i="33"/>
  <c r="L125" i="33"/>
  <c r="Z126" i="33"/>
  <c r="R126" i="33"/>
  <c r="R125" i="33" s="1"/>
  <c r="R124" i="33" s="1"/>
  <c r="R123" i="33" s="1"/>
  <c r="Y199" i="33"/>
  <c r="P143" i="33"/>
  <c r="P126" i="33"/>
  <c r="P125" i="33" s="1"/>
  <c r="P124" i="33" s="1"/>
  <c r="P123" i="33" s="1"/>
  <c r="X82" i="33"/>
  <c r="Y206" i="33"/>
  <c r="X206" i="33"/>
  <c r="S239" i="33"/>
  <c r="S238" i="33" s="1"/>
  <c r="R168" i="33"/>
  <c r="R167" i="33" s="1"/>
  <c r="R166" i="33" s="1"/>
  <c r="R165" i="33" s="1"/>
  <c r="L174" i="33"/>
  <c r="L173" i="33" s="1"/>
  <c r="P83" i="33"/>
  <c r="P82" i="33" s="1"/>
  <c r="P81" i="33" s="1"/>
  <c r="U55" i="33"/>
  <c r="U41" i="33" s="1"/>
  <c r="U36" i="33" s="1"/>
  <c r="R83" i="33"/>
  <c r="R82" i="33" s="1"/>
  <c r="R81" i="33" s="1"/>
  <c r="X60" i="33"/>
  <c r="Z82" i="33"/>
  <c r="Z143" i="33"/>
  <c r="Y83" i="33"/>
  <c r="P97" i="33"/>
  <c r="K55" i="33"/>
  <c r="K41" i="33" s="1"/>
  <c r="K36" i="33" s="1"/>
  <c r="L56" i="33"/>
  <c r="Y56" i="33" s="1"/>
  <c r="P206" i="33"/>
  <c r="P205" i="33" s="1"/>
  <c r="P202" i="33" s="1"/>
  <c r="L205" i="33"/>
  <c r="L202" i="33" s="1"/>
  <c r="X202" i="33" s="1"/>
  <c r="R206" i="33"/>
  <c r="R205" i="33" s="1"/>
  <c r="R202" i="33" s="1"/>
  <c r="L244" i="33"/>
  <c r="Y248" i="33"/>
  <c r="R248" i="33"/>
  <c r="R246" i="33" s="1"/>
  <c r="R245" i="33" s="1"/>
  <c r="T115" i="33"/>
  <c r="AA115" i="33" s="1"/>
  <c r="L246" i="33"/>
  <c r="L62" i="33"/>
  <c r="Y63" i="33"/>
  <c r="R63" i="33"/>
  <c r="R62" i="33" s="1"/>
  <c r="P63" i="33"/>
  <c r="P62" i="33" s="1"/>
  <c r="Y232" i="33"/>
  <c r="R232" i="33"/>
  <c r="R231" i="33" s="1"/>
  <c r="R230" i="33" s="1"/>
  <c r="R229" i="33" s="1"/>
  <c r="R253" i="33"/>
  <c r="R252" i="33" s="1"/>
  <c r="R251" i="33" s="1"/>
  <c r="P232" i="33"/>
  <c r="P231" i="33" s="1"/>
  <c r="P230" i="33" s="1"/>
  <c r="P229" i="33" s="1"/>
  <c r="F239" i="33"/>
  <c r="F238" i="33" s="1"/>
  <c r="F104" i="33" s="1"/>
  <c r="F260" i="33" s="1"/>
  <c r="S41" i="33"/>
  <c r="S36" i="33" s="1"/>
  <c r="Z118" i="33"/>
  <c r="L117" i="33"/>
  <c r="Y118" i="33"/>
  <c r="R60" i="33"/>
  <c r="R56" i="33" s="1"/>
  <c r="P60" i="33"/>
  <c r="P56" i="33" s="1"/>
  <c r="Y60" i="33"/>
  <c r="H104" i="33"/>
  <c r="K106" i="33"/>
  <c r="K105" i="33" s="1"/>
  <c r="U9" i="33"/>
  <c r="U8" i="33" s="1"/>
  <c r="Z195" i="33"/>
  <c r="X118" i="33"/>
  <c r="H7" i="33"/>
  <c r="N104" i="33"/>
  <c r="Z63" i="33"/>
  <c r="G104" i="33"/>
  <c r="L167" i="33"/>
  <c r="Z168" i="33"/>
  <c r="P168" i="33"/>
  <c r="P167" i="33" s="1"/>
  <c r="P166" i="33" s="1"/>
  <c r="P165" i="33" s="1"/>
  <c r="W55" i="33"/>
  <c r="W41" i="33" s="1"/>
  <c r="W36" i="33" s="1"/>
  <c r="W7" i="33" s="1"/>
  <c r="K239" i="33"/>
  <c r="K238" i="33" s="1"/>
  <c r="L231" i="33"/>
  <c r="X231" i="33" s="1"/>
  <c r="I104" i="33"/>
  <c r="R97" i="33"/>
  <c r="X63" i="33"/>
  <c r="S9" i="33"/>
  <c r="S8" i="33" s="1"/>
  <c r="R226" i="33"/>
  <c r="R225" i="33" s="1"/>
  <c r="R224" i="33" s="1"/>
  <c r="R223" i="33" s="1"/>
  <c r="P226" i="33"/>
  <c r="P225" i="33" s="1"/>
  <c r="P224" i="33" s="1"/>
  <c r="P223" i="33" s="1"/>
  <c r="P216" i="33" s="1"/>
  <c r="P215" i="33" s="1"/>
  <c r="Y226" i="33"/>
  <c r="K80" i="33"/>
  <c r="J239" i="33"/>
  <c r="J238" i="33" s="1"/>
  <c r="J104" i="33" s="1"/>
  <c r="J7" i="33"/>
  <c r="S104" i="33"/>
  <c r="Z259" i="33"/>
  <c r="Y259" i="33"/>
  <c r="L258" i="33"/>
  <c r="X259" i="33"/>
  <c r="R259" i="33"/>
  <c r="R258" i="33" s="1"/>
  <c r="R257" i="33" s="1"/>
  <c r="R256" i="33" s="1"/>
  <c r="P259" i="33"/>
  <c r="P258" i="33" s="1"/>
  <c r="P257" i="33" s="1"/>
  <c r="P256" i="33" s="1"/>
  <c r="V240" i="33"/>
  <c r="X213" i="33"/>
  <c r="Z207" i="33"/>
  <c r="Y207" i="33"/>
  <c r="Z183" i="33"/>
  <c r="L182" i="33"/>
  <c r="Y183" i="33"/>
  <c r="V135" i="33"/>
  <c r="AB135" i="33" s="1"/>
  <c r="V165" i="33"/>
  <c r="AB165" i="33" s="1"/>
  <c r="T189" i="33"/>
  <c r="AA189" i="33" s="1"/>
  <c r="L158" i="33"/>
  <c r="Y158" i="33" s="1"/>
  <c r="X159" i="33"/>
  <c r="Z159" i="33"/>
  <c r="T84" i="33"/>
  <c r="AA84" i="33" s="1"/>
  <c r="L128" i="33"/>
  <c r="Y128" i="33" s="1"/>
  <c r="X129" i="33"/>
  <c r="Z122" i="33"/>
  <c r="X122" i="33"/>
  <c r="R122" i="33"/>
  <c r="R121" i="33" s="1"/>
  <c r="R120" i="33" s="1"/>
  <c r="R119" i="33" s="1"/>
  <c r="P122" i="33"/>
  <c r="P121" i="33" s="1"/>
  <c r="P120" i="33" s="1"/>
  <c r="P119" i="33" s="1"/>
  <c r="L121" i="33"/>
  <c r="Y122" i="33"/>
  <c r="Y90" i="33"/>
  <c r="Z54" i="33"/>
  <c r="X54" i="33"/>
  <c r="R54" i="33"/>
  <c r="R53" i="33" s="1"/>
  <c r="L53" i="33"/>
  <c r="Y54" i="33"/>
  <c r="P54" i="33"/>
  <c r="P53" i="33" s="1"/>
  <c r="Y20" i="33"/>
  <c r="L43" i="33"/>
  <c r="R44" i="33"/>
  <c r="R43" i="33" s="1"/>
  <c r="P44" i="33"/>
  <c r="P43" i="33" s="1"/>
  <c r="Z44" i="33"/>
  <c r="Y44" i="33"/>
  <c r="X44" i="33"/>
  <c r="X20" i="33"/>
  <c r="K9" i="33"/>
  <c r="K8" i="33" s="1"/>
  <c r="Q234" i="33"/>
  <c r="Q228" i="33" s="1"/>
  <c r="Y141" i="33"/>
  <c r="Z146" i="33"/>
  <c r="R146" i="33"/>
  <c r="R145" i="33" s="1"/>
  <c r="R144" i="33" s="1"/>
  <c r="X146" i="33"/>
  <c r="P146" i="33"/>
  <c r="P145" i="33" s="1"/>
  <c r="P144" i="33" s="1"/>
  <c r="L145" i="33"/>
  <c r="Y146" i="33"/>
  <c r="R90" i="33"/>
  <c r="R89" i="33" s="1"/>
  <c r="R66" i="33"/>
  <c r="R47" i="33"/>
  <c r="R46" i="33" s="1"/>
  <c r="X47" i="33"/>
  <c r="P47" i="33"/>
  <c r="P46" i="33" s="1"/>
  <c r="Z47" i="33"/>
  <c r="Y47" i="33"/>
  <c r="L46" i="33"/>
  <c r="X95" i="33"/>
  <c r="L94" i="33"/>
  <c r="Y94" i="33" s="1"/>
  <c r="Y95" i="33"/>
  <c r="T157" i="33"/>
  <c r="AA157" i="33" s="1"/>
  <c r="T8" i="33"/>
  <c r="AA9" i="33"/>
  <c r="T201" i="33"/>
  <c r="Q215" i="33"/>
  <c r="L112" i="33"/>
  <c r="X112" i="33" s="1"/>
  <c r="Y113" i="33"/>
  <c r="Z113" i="33"/>
  <c r="Q139" i="33"/>
  <c r="AA139" i="33" s="1"/>
  <c r="T123" i="33"/>
  <c r="X86" i="33"/>
  <c r="L85" i="33"/>
  <c r="Y85" i="33" s="1"/>
  <c r="Y86" i="33"/>
  <c r="Y66" i="33"/>
  <c r="Z66" i="33"/>
  <c r="X66" i="33"/>
  <c r="V41" i="33"/>
  <c r="V9" i="33"/>
  <c r="AB10" i="33"/>
  <c r="T244" i="33"/>
  <c r="AA244" i="33" s="1"/>
  <c r="Q239" i="33"/>
  <c r="V210" i="33"/>
  <c r="T217" i="33"/>
  <c r="AA217" i="33" s="1"/>
  <c r="U143" i="33"/>
  <c r="X143" i="33"/>
  <c r="P138" i="33"/>
  <c r="P137" i="33" s="1"/>
  <c r="P136" i="33" s="1"/>
  <c r="P135" i="33" s="1"/>
  <c r="R138" i="33"/>
  <c r="R137" i="33" s="1"/>
  <c r="R136" i="33" s="1"/>
  <c r="R135" i="33" s="1"/>
  <c r="Z138" i="33"/>
  <c r="X138" i="33"/>
  <c r="L137" i="33"/>
  <c r="Y138" i="33"/>
  <c r="Z198" i="33"/>
  <c r="V197" i="33"/>
  <c r="R110" i="33"/>
  <c r="R109" i="33" s="1"/>
  <c r="R108" i="33" s="1"/>
  <c r="R107" i="33" s="1"/>
  <c r="P110" i="33"/>
  <c r="P109" i="33" s="1"/>
  <c r="P108" i="33" s="1"/>
  <c r="P107" i="33" s="1"/>
  <c r="Z110" i="33"/>
  <c r="X110" i="33"/>
  <c r="Y110" i="33"/>
  <c r="L109" i="33"/>
  <c r="Q36" i="33"/>
  <c r="L29" i="33"/>
  <c r="Y30" i="33"/>
  <c r="R30" i="33"/>
  <c r="R29" i="33" s="1"/>
  <c r="R28" i="33" s="1"/>
  <c r="P30" i="33"/>
  <c r="P29" i="33" s="1"/>
  <c r="P28" i="33" s="1"/>
  <c r="Z30" i="33"/>
  <c r="X30" i="33"/>
  <c r="T251" i="33"/>
  <c r="AA251" i="33" s="1"/>
  <c r="P237" i="33"/>
  <c r="P236" i="33" s="1"/>
  <c r="P235" i="33" s="1"/>
  <c r="P234" i="33" s="1"/>
  <c r="P228" i="33" s="1"/>
  <c r="P227" i="33" s="1"/>
  <c r="Z237" i="33"/>
  <c r="Y237" i="33"/>
  <c r="X237" i="33"/>
  <c r="L236" i="33"/>
  <c r="R237" i="33"/>
  <c r="R236" i="33" s="1"/>
  <c r="R235" i="33" s="1"/>
  <c r="R234" i="33" s="1"/>
  <c r="P201" i="33"/>
  <c r="X195" i="33"/>
  <c r="L194" i="33"/>
  <c r="Q169" i="33"/>
  <c r="AA169" i="33" s="1"/>
  <c r="L217" i="33"/>
  <c r="X207" i="33"/>
  <c r="L178" i="33"/>
  <c r="Z179" i="33"/>
  <c r="Y179" i="33"/>
  <c r="Q131" i="33"/>
  <c r="AA131" i="33" s="1"/>
  <c r="L170" i="33"/>
  <c r="X170" i="33" s="1"/>
  <c r="T149" i="33"/>
  <c r="AA149" i="33" s="1"/>
  <c r="Y150" i="33"/>
  <c r="L149" i="33"/>
  <c r="X149" i="33" s="1"/>
  <c r="R156" i="33"/>
  <c r="R155" i="33" s="1"/>
  <c r="R154" i="33" s="1"/>
  <c r="R153" i="33" s="1"/>
  <c r="P156" i="33"/>
  <c r="P155" i="33" s="1"/>
  <c r="P154" i="33" s="1"/>
  <c r="P153" i="33" s="1"/>
  <c r="Y156" i="33"/>
  <c r="Z156" i="33"/>
  <c r="L155" i="33"/>
  <c r="X156" i="33"/>
  <c r="L197" i="33"/>
  <c r="X198" i="33"/>
  <c r="T119" i="33"/>
  <c r="AA119" i="33" s="1"/>
  <c r="L98" i="33"/>
  <c r="L38" i="33"/>
  <c r="X39" i="33"/>
  <c r="P66" i="33"/>
  <c r="Y99" i="33"/>
  <c r="Y129" i="33"/>
  <c r="L101" i="33"/>
  <c r="Y102" i="33"/>
  <c r="T41" i="33"/>
  <c r="AA41" i="33" s="1"/>
  <c r="Y242" i="33"/>
  <c r="L241" i="33"/>
  <c r="Z241" i="33" s="1"/>
  <c r="Q201" i="33"/>
  <c r="R201" i="33" s="1"/>
  <c r="Z171" i="33"/>
  <c r="Z150" i="33"/>
  <c r="X163" i="33"/>
  <c r="Q123" i="33"/>
  <c r="Z86" i="33"/>
  <c r="Z39" i="33"/>
  <c r="Q107" i="33"/>
  <c r="P88" i="33"/>
  <c r="P86" i="33" s="1"/>
  <c r="P85" i="33" s="1"/>
  <c r="P84" i="33" s="1"/>
  <c r="Z88" i="33"/>
  <c r="R88" i="33"/>
  <c r="R86" i="33" s="1"/>
  <c r="R85" i="33" s="1"/>
  <c r="R84" i="33" s="1"/>
  <c r="Y88" i="33"/>
  <c r="X88" i="33"/>
  <c r="Z73" i="33"/>
  <c r="Y73" i="33"/>
  <c r="X73" i="33"/>
  <c r="Y39" i="33"/>
  <c r="L252" i="33"/>
  <c r="Y252" i="33" s="1"/>
  <c r="X253" i="33"/>
  <c r="Y231" i="33"/>
  <c r="L212" i="33"/>
  <c r="Y213" i="33"/>
  <c r="Q209" i="33"/>
  <c r="Q165" i="33"/>
  <c r="AA165" i="33" s="1"/>
  <c r="Q135" i="33"/>
  <c r="Q161" i="33"/>
  <c r="V153" i="33"/>
  <c r="Q111" i="33"/>
  <c r="AA111" i="33" s="1"/>
  <c r="Q80" i="33"/>
  <c r="P20" i="33"/>
  <c r="V223" i="33"/>
  <c r="AB223" i="33" s="1"/>
  <c r="V229" i="33"/>
  <c r="L224" i="33"/>
  <c r="Z224" i="33" s="1"/>
  <c r="Y225" i="33"/>
  <c r="Z225" i="33"/>
  <c r="X225" i="33"/>
  <c r="T197" i="33"/>
  <c r="AA197" i="33" s="1"/>
  <c r="Y198" i="33"/>
  <c r="Y203" i="33"/>
  <c r="L186" i="33"/>
  <c r="Y187" i="33"/>
  <c r="Z187" i="33"/>
  <c r="X187" i="33"/>
  <c r="V201" i="33"/>
  <c r="Q153" i="33"/>
  <c r="AA153" i="33" s="1"/>
  <c r="Y143" i="33"/>
  <c r="V161" i="33"/>
  <c r="L140" i="33"/>
  <c r="X140" i="33" s="1"/>
  <c r="Z141" i="33"/>
  <c r="T107" i="33"/>
  <c r="X113" i="33"/>
  <c r="L89" i="33"/>
  <c r="X89" i="33" s="1"/>
  <c r="Z90" i="33"/>
  <c r="T127" i="33"/>
  <c r="AA127" i="33" s="1"/>
  <c r="R20" i="33"/>
  <c r="Q8" i="33"/>
  <c r="L11" i="33"/>
  <c r="Y12" i="33"/>
  <c r="R12" i="33"/>
  <c r="R11" i="33" s="1"/>
  <c r="R10" i="33" s="1"/>
  <c r="P12" i="33"/>
  <c r="P11" i="33" s="1"/>
  <c r="P10" i="33" s="1"/>
  <c r="Z12" i="33"/>
  <c r="X12" i="33"/>
  <c r="Z215" i="41" l="1"/>
  <c r="AB260" i="41"/>
  <c r="Y209" i="41"/>
  <c r="Z209" i="41"/>
  <c r="X209" i="41"/>
  <c r="AA104" i="41"/>
  <c r="X227" i="41"/>
  <c r="Y227" i="41"/>
  <c r="Z227" i="41"/>
  <c r="X8" i="41"/>
  <c r="Z8" i="41"/>
  <c r="Y8" i="41"/>
  <c r="Z80" i="41"/>
  <c r="X80" i="41"/>
  <c r="Y80" i="41"/>
  <c r="L238" i="41"/>
  <c r="Z239" i="41"/>
  <c r="X239" i="41"/>
  <c r="Y239" i="41"/>
  <c r="L105" i="41"/>
  <c r="X106" i="41"/>
  <c r="Z106" i="41"/>
  <c r="Y106" i="41"/>
  <c r="AB104" i="41"/>
  <c r="X215" i="41"/>
  <c r="L162" i="33"/>
  <c r="X162" i="33" s="1"/>
  <c r="S7" i="33"/>
  <c r="Z231" i="33"/>
  <c r="L230" i="33"/>
  <c r="Z230" i="33" s="1"/>
  <c r="AA201" i="33"/>
  <c r="Z162" i="33"/>
  <c r="AB229" i="33"/>
  <c r="X218" i="33"/>
  <c r="I260" i="33"/>
  <c r="AB181" i="33"/>
  <c r="K104" i="33"/>
  <c r="G260" i="33"/>
  <c r="AA107" i="33"/>
  <c r="Z218" i="33"/>
  <c r="N260" i="33"/>
  <c r="R216" i="33"/>
  <c r="R215" i="33" s="1"/>
  <c r="AA234" i="33"/>
  <c r="AB84" i="33"/>
  <c r="AB244" i="33"/>
  <c r="AA161" i="33"/>
  <c r="AB127" i="33"/>
  <c r="P80" i="33"/>
  <c r="AA123" i="33"/>
  <c r="AB217" i="33"/>
  <c r="AB251" i="33"/>
  <c r="AA135" i="33"/>
  <c r="AA211" i="33"/>
  <c r="T210" i="33"/>
  <c r="AB210" i="33" s="1"/>
  <c r="X132" i="33"/>
  <c r="Z201" i="33"/>
  <c r="AB201" i="33"/>
  <c r="X81" i="33"/>
  <c r="Z81" i="33"/>
  <c r="T228" i="33"/>
  <c r="AA228" i="33" s="1"/>
  <c r="V36" i="33"/>
  <c r="AB41" i="33"/>
  <c r="L190" i="33"/>
  <c r="Z191" i="33"/>
  <c r="X191" i="33"/>
  <c r="Y191" i="33"/>
  <c r="AB189" i="33"/>
  <c r="K84" i="39"/>
  <c r="G44" i="39"/>
  <c r="H83" i="39"/>
  <c r="M35" i="38"/>
  <c r="L20" i="38"/>
  <c r="J72" i="38"/>
  <c r="M9" i="38"/>
  <c r="H20" i="38"/>
  <c r="M21" i="38"/>
  <c r="O20" i="38"/>
  <c r="N20" i="38"/>
  <c r="K72" i="38"/>
  <c r="X238" i="36"/>
  <c r="Y209" i="36"/>
  <c r="X209" i="36"/>
  <c r="Z209" i="36"/>
  <c r="Z238" i="36"/>
  <c r="AB104" i="36"/>
  <c r="Y238" i="36"/>
  <c r="L227" i="36"/>
  <c r="X228" i="36"/>
  <c r="Z228" i="36"/>
  <c r="Y228" i="36"/>
  <c r="L215" i="36"/>
  <c r="Z216" i="36"/>
  <c r="X216" i="36"/>
  <c r="Y216" i="36"/>
  <c r="L105" i="36"/>
  <c r="Y106" i="36"/>
  <c r="Z106" i="36"/>
  <c r="X106" i="36"/>
  <c r="AA104" i="36"/>
  <c r="T260" i="36"/>
  <c r="V260" i="36"/>
  <c r="Y163" i="33"/>
  <c r="X56" i="33"/>
  <c r="L55" i="33"/>
  <c r="Y55" i="33" s="1"/>
  <c r="R80" i="33"/>
  <c r="Z56" i="33"/>
  <c r="S260" i="33"/>
  <c r="L131" i="33"/>
  <c r="Z131" i="33" s="1"/>
  <c r="X174" i="33"/>
  <c r="Z174" i="33"/>
  <c r="Y174" i="33"/>
  <c r="Z205" i="33"/>
  <c r="Y205" i="33"/>
  <c r="X205" i="33"/>
  <c r="Y132" i="33"/>
  <c r="R228" i="33"/>
  <c r="R227" i="33" s="1"/>
  <c r="P42" i="33"/>
  <c r="Z125" i="33"/>
  <c r="Y125" i="33"/>
  <c r="L124" i="33"/>
  <c r="X125" i="33"/>
  <c r="H260" i="33"/>
  <c r="U7" i="33"/>
  <c r="R42" i="33"/>
  <c r="K7" i="33"/>
  <c r="K260" i="33" s="1"/>
  <c r="J260" i="33"/>
  <c r="Y62" i="33"/>
  <c r="Z62" i="33"/>
  <c r="X62" i="33"/>
  <c r="P244" i="33"/>
  <c r="P239" i="33" s="1"/>
  <c r="P238" i="33" s="1"/>
  <c r="R244" i="33"/>
  <c r="R239" i="33" s="1"/>
  <c r="R238" i="33" s="1"/>
  <c r="Z244" i="33"/>
  <c r="X244" i="33"/>
  <c r="P55" i="33"/>
  <c r="Z202" i="33"/>
  <c r="L166" i="33"/>
  <c r="Y167" i="33"/>
  <c r="X167" i="33"/>
  <c r="Z167" i="33"/>
  <c r="P9" i="33"/>
  <c r="P8" i="33" s="1"/>
  <c r="L116" i="33"/>
  <c r="Y117" i="33"/>
  <c r="X117" i="33"/>
  <c r="Z117" i="33"/>
  <c r="Z246" i="33"/>
  <c r="L245" i="33"/>
  <c r="Y246" i="33"/>
  <c r="X246" i="33"/>
  <c r="Q227" i="33"/>
  <c r="X197" i="33"/>
  <c r="L193" i="33"/>
  <c r="X194" i="33"/>
  <c r="Z194" i="33"/>
  <c r="Y194" i="33"/>
  <c r="X43" i="33"/>
  <c r="L42" i="33"/>
  <c r="Z43" i="33"/>
  <c r="Y43" i="33"/>
  <c r="T106" i="33"/>
  <c r="X230" i="33"/>
  <c r="Y137" i="33"/>
  <c r="L136" i="33"/>
  <c r="Z137" i="33"/>
  <c r="X137" i="33"/>
  <c r="Y217" i="33"/>
  <c r="T216" i="33"/>
  <c r="AA216" i="33" s="1"/>
  <c r="V8" i="33"/>
  <c r="AB9" i="33"/>
  <c r="Q106" i="33"/>
  <c r="L240" i="33"/>
  <c r="Z240" i="33" s="1"/>
  <c r="X241" i="33"/>
  <c r="Y241" i="33"/>
  <c r="L177" i="33"/>
  <c r="Y178" i="33"/>
  <c r="Z178" i="33"/>
  <c r="X178" i="33"/>
  <c r="L120" i="33"/>
  <c r="X121" i="33"/>
  <c r="Z121" i="33"/>
  <c r="Y121" i="33"/>
  <c r="X11" i="33"/>
  <c r="L10" i="33"/>
  <c r="Z11" i="33"/>
  <c r="Y11" i="33"/>
  <c r="V216" i="33"/>
  <c r="Z55" i="33"/>
  <c r="X55" i="33"/>
  <c r="T36" i="33"/>
  <c r="AA36" i="33" s="1"/>
  <c r="P106" i="33"/>
  <c r="P105" i="33" s="1"/>
  <c r="V209" i="33"/>
  <c r="L181" i="33"/>
  <c r="Z182" i="33"/>
  <c r="X182" i="33"/>
  <c r="Y182" i="33"/>
  <c r="L185" i="33"/>
  <c r="Y186" i="33"/>
  <c r="Z186" i="33"/>
  <c r="X186" i="33"/>
  <c r="L97" i="33"/>
  <c r="Z98" i="33"/>
  <c r="Y98" i="33"/>
  <c r="X98" i="33"/>
  <c r="Z173" i="33"/>
  <c r="X173" i="33"/>
  <c r="L154" i="33"/>
  <c r="X155" i="33"/>
  <c r="Z155" i="33"/>
  <c r="Y155" i="33"/>
  <c r="Z149" i="33"/>
  <c r="Z217" i="33"/>
  <c r="X217" i="33"/>
  <c r="R106" i="33"/>
  <c r="R105" i="33" s="1"/>
  <c r="L111" i="33"/>
  <c r="X111" i="33" s="1"/>
  <c r="Z112" i="33"/>
  <c r="Y112" i="33"/>
  <c r="AA8" i="33"/>
  <c r="Z128" i="33"/>
  <c r="L127" i="33"/>
  <c r="Y127" i="33" s="1"/>
  <c r="X128" i="33"/>
  <c r="Q7" i="33"/>
  <c r="L139" i="33"/>
  <c r="Y140" i="33"/>
  <c r="Z140" i="33"/>
  <c r="X201" i="33"/>
  <c r="U201" i="33"/>
  <c r="U106" i="33" s="1"/>
  <c r="U105" i="33" s="1"/>
  <c r="Y101" i="33"/>
  <c r="Z101" i="33"/>
  <c r="Y244" i="33"/>
  <c r="W244" i="33"/>
  <c r="W239" i="33" s="1"/>
  <c r="W238" i="33" s="1"/>
  <c r="U244" i="33"/>
  <c r="U239" i="33" s="1"/>
  <c r="U238" i="33" s="1"/>
  <c r="X94" i="33"/>
  <c r="Z94" i="33"/>
  <c r="X145" i="33"/>
  <c r="L144" i="33"/>
  <c r="Z145" i="33"/>
  <c r="Y145" i="33"/>
  <c r="L161" i="33"/>
  <c r="X161" i="33" s="1"/>
  <c r="Y162" i="33"/>
  <c r="L157" i="33"/>
  <c r="Y157" i="33" s="1"/>
  <c r="Z158" i="33"/>
  <c r="X158" i="33"/>
  <c r="Z89" i="33"/>
  <c r="Y89" i="33"/>
  <c r="L223" i="33"/>
  <c r="L216" i="33" s="1"/>
  <c r="Y224" i="33"/>
  <c r="X224" i="33"/>
  <c r="Y212" i="33"/>
  <c r="L211" i="33"/>
  <c r="X212" i="33"/>
  <c r="Z212" i="33"/>
  <c r="Y149" i="33"/>
  <c r="L108" i="33"/>
  <c r="Z109" i="33"/>
  <c r="Y109" i="33"/>
  <c r="X109" i="33"/>
  <c r="Y173" i="33"/>
  <c r="Q238" i="33"/>
  <c r="Z258" i="33"/>
  <c r="Y258" i="33"/>
  <c r="L257" i="33"/>
  <c r="X258" i="33"/>
  <c r="L7" i="33"/>
  <c r="L251" i="33"/>
  <c r="Y251" i="33" s="1"/>
  <c r="Z252" i="33"/>
  <c r="X252" i="33"/>
  <c r="V106" i="33"/>
  <c r="AB106" i="33" s="1"/>
  <c r="Z236" i="33"/>
  <c r="Y236" i="33"/>
  <c r="L235" i="33"/>
  <c r="X236" i="33"/>
  <c r="X29" i="33"/>
  <c r="L28" i="33"/>
  <c r="Z29" i="33"/>
  <c r="Y29" i="33"/>
  <c r="Z197" i="33"/>
  <c r="Z85" i="33"/>
  <c r="L84" i="33"/>
  <c r="Y84" i="33" s="1"/>
  <c r="X85" i="33"/>
  <c r="Y202" i="33"/>
  <c r="Z46" i="33"/>
  <c r="X46" i="33"/>
  <c r="Y46" i="33"/>
  <c r="R55" i="33"/>
  <c r="T80" i="33"/>
  <c r="AA80" i="33" s="1"/>
  <c r="V228" i="33"/>
  <c r="Z170" i="33"/>
  <c r="L169" i="33"/>
  <c r="Y170" i="33"/>
  <c r="Z53" i="33"/>
  <c r="Y53" i="33"/>
  <c r="X53" i="33"/>
  <c r="R9" i="33"/>
  <c r="R8" i="33" s="1"/>
  <c r="Y197" i="33"/>
  <c r="L37" i="33"/>
  <c r="Y38" i="33"/>
  <c r="Z38" i="33"/>
  <c r="X38" i="33"/>
  <c r="T239" i="33"/>
  <c r="AA239" i="33" s="1"/>
  <c r="X101" i="33"/>
  <c r="Y201" i="33"/>
  <c r="W201" i="33"/>
  <c r="W106" i="33" s="1"/>
  <c r="W105" i="33" s="1"/>
  <c r="V239" i="33"/>
  <c r="AB239" i="33" s="1"/>
  <c r="X238" i="41" l="1"/>
  <c r="Z238" i="41"/>
  <c r="Y238" i="41"/>
  <c r="AA260" i="41"/>
  <c r="L104" i="41"/>
  <c r="Z105" i="41"/>
  <c r="Y105" i="41"/>
  <c r="X105" i="41"/>
  <c r="Y230" i="33"/>
  <c r="L229" i="33"/>
  <c r="Z229" i="33" s="1"/>
  <c r="T227" i="33"/>
  <c r="AA227" i="33" s="1"/>
  <c r="AB228" i="33"/>
  <c r="AB216" i="33"/>
  <c r="AA106" i="33"/>
  <c r="P41" i="33"/>
  <c r="P36" i="33" s="1"/>
  <c r="P7" i="33" s="1"/>
  <c r="AB36" i="33"/>
  <c r="X190" i="33"/>
  <c r="L189" i="33"/>
  <c r="Z190" i="33"/>
  <c r="Y190" i="33"/>
  <c r="U104" i="33"/>
  <c r="AA210" i="33"/>
  <c r="T209" i="33"/>
  <c r="AA209" i="33" s="1"/>
  <c r="AB80" i="33"/>
  <c r="K83" i="39"/>
  <c r="G97" i="39"/>
  <c r="H44" i="39"/>
  <c r="H72" i="38"/>
  <c r="O72" i="38"/>
  <c r="N72" i="38"/>
  <c r="M20" i="38"/>
  <c r="M72" i="38"/>
  <c r="L72" i="38"/>
  <c r="AB260" i="36"/>
  <c r="AA260" i="36"/>
  <c r="X227" i="36"/>
  <c r="Y227" i="36"/>
  <c r="Z227" i="36"/>
  <c r="L104" i="36"/>
  <c r="Z105" i="36"/>
  <c r="X105" i="36"/>
  <c r="Y105" i="36"/>
  <c r="Z215" i="36"/>
  <c r="X215" i="36"/>
  <c r="Y215" i="36"/>
  <c r="T7" i="33"/>
  <c r="Y7" i="33" s="1"/>
  <c r="Y131" i="33"/>
  <c r="X131" i="33"/>
  <c r="Y124" i="33"/>
  <c r="L123" i="33"/>
  <c r="Z124" i="33"/>
  <c r="X124" i="33"/>
  <c r="U260" i="33"/>
  <c r="P104" i="33"/>
  <c r="X245" i="33"/>
  <c r="Z245" i="33"/>
  <c r="Y245" i="33"/>
  <c r="R41" i="33"/>
  <c r="R36" i="33" s="1"/>
  <c r="R7" i="33" s="1"/>
  <c r="R104" i="33"/>
  <c r="L165" i="33"/>
  <c r="Y166" i="33"/>
  <c r="Z166" i="33"/>
  <c r="X166" i="33"/>
  <c r="X116" i="33"/>
  <c r="L115" i="33"/>
  <c r="Z116" i="33"/>
  <c r="Y116" i="33"/>
  <c r="L215" i="33"/>
  <c r="X216" i="33"/>
  <c r="L107" i="33"/>
  <c r="Z108" i="33"/>
  <c r="X108" i="33"/>
  <c r="Y108" i="33"/>
  <c r="Y144" i="33"/>
  <c r="Z144" i="33"/>
  <c r="X144" i="33"/>
  <c r="X37" i="33"/>
  <c r="Y37" i="33"/>
  <c r="Z37" i="33"/>
  <c r="T215" i="33"/>
  <c r="AA215" i="33" s="1"/>
  <c r="Y216" i="33"/>
  <c r="Z84" i="33"/>
  <c r="X84" i="33"/>
  <c r="L80" i="33"/>
  <c r="Y80" i="33" s="1"/>
  <c r="Z193" i="33"/>
  <c r="X193" i="33"/>
  <c r="Y193" i="33"/>
  <c r="L9" i="33"/>
  <c r="X10" i="33"/>
  <c r="Y10" i="33"/>
  <c r="Z10" i="33"/>
  <c r="V105" i="33"/>
  <c r="X127" i="33"/>
  <c r="Z127" i="33"/>
  <c r="Y111" i="33"/>
  <c r="Z111" i="33"/>
  <c r="V7" i="33"/>
  <c r="AB8" i="33"/>
  <c r="Y136" i="33"/>
  <c r="L135" i="33"/>
  <c r="Z136" i="33"/>
  <c r="X136" i="33"/>
  <c r="Y229" i="33"/>
  <c r="X229" i="33"/>
  <c r="L41" i="33"/>
  <c r="Y42" i="33"/>
  <c r="X42" i="33"/>
  <c r="Z42" i="33"/>
  <c r="Z169" i="33"/>
  <c r="Y169" i="33"/>
  <c r="Q105" i="33"/>
  <c r="Y161" i="33"/>
  <c r="L119" i="33"/>
  <c r="Z120" i="33"/>
  <c r="X120" i="33"/>
  <c r="Y120" i="33"/>
  <c r="V238" i="33"/>
  <c r="X169" i="33"/>
  <c r="Z161" i="33"/>
  <c r="W104" i="33"/>
  <c r="W260" i="33" s="1"/>
  <c r="Z181" i="33"/>
  <c r="X181" i="33"/>
  <c r="Y181" i="33"/>
  <c r="X240" i="33"/>
  <c r="Y240" i="33"/>
  <c r="AA7" i="33"/>
  <c r="Z216" i="33"/>
  <c r="V215" i="33"/>
  <c r="AB215" i="33" s="1"/>
  <c r="Z139" i="33"/>
  <c r="Y139" i="33"/>
  <c r="Z251" i="33"/>
  <c r="X251" i="33"/>
  <c r="L256" i="33"/>
  <c r="L239" i="33" s="1"/>
  <c r="Z239" i="33" s="1"/>
  <c r="Z257" i="33"/>
  <c r="Y257" i="33"/>
  <c r="X257" i="33"/>
  <c r="X139" i="33"/>
  <c r="X28" i="33"/>
  <c r="Y28" i="33"/>
  <c r="Z28" i="33"/>
  <c r="Y223" i="33"/>
  <c r="X223" i="33"/>
  <c r="Z157" i="33"/>
  <c r="X157" i="33"/>
  <c r="Z223" i="33"/>
  <c r="T105" i="33"/>
  <c r="Z235" i="33"/>
  <c r="L234" i="33"/>
  <c r="Y235" i="33"/>
  <c r="X235" i="33"/>
  <c r="X7" i="33"/>
  <c r="T238" i="33"/>
  <c r="AA238" i="33" s="1"/>
  <c r="V227" i="33"/>
  <c r="AB227" i="33" s="1"/>
  <c r="L210" i="33"/>
  <c r="Y211" i="33"/>
  <c r="X211" i="33"/>
  <c r="Z211" i="33"/>
  <c r="L153" i="33"/>
  <c r="Y154" i="33"/>
  <c r="Z154" i="33"/>
  <c r="X154" i="33"/>
  <c r="Z97" i="33"/>
  <c r="X97" i="33"/>
  <c r="Y97" i="33"/>
  <c r="Y185" i="33"/>
  <c r="Z185" i="33"/>
  <c r="X185" i="33"/>
  <c r="Y177" i="33"/>
  <c r="X177" i="33"/>
  <c r="Z177" i="33"/>
  <c r="L260" i="41" l="1"/>
  <c r="X104" i="41"/>
  <c r="Y104" i="41"/>
  <c r="Z104" i="41"/>
  <c r="P260" i="33"/>
  <c r="AA105" i="33"/>
  <c r="R260" i="33"/>
  <c r="AB209" i="33"/>
  <c r="Z189" i="33"/>
  <c r="X189" i="33"/>
  <c r="Y189" i="33"/>
  <c r="AB105" i="33"/>
  <c r="AB238" i="33"/>
  <c r="H97" i="39"/>
  <c r="K44" i="39"/>
  <c r="I40" i="38"/>
  <c r="I34" i="38"/>
  <c r="I14" i="38"/>
  <c r="I26" i="38"/>
  <c r="I72" i="38"/>
  <c r="I13" i="38"/>
  <c r="I25" i="38"/>
  <c r="I66" i="38"/>
  <c r="I17" i="38"/>
  <c r="I51" i="38"/>
  <c r="I71" i="38"/>
  <c r="I30" i="38"/>
  <c r="I45" i="38"/>
  <c r="I68" i="38"/>
  <c r="I19" i="38"/>
  <c r="I47" i="38"/>
  <c r="I18" i="38"/>
  <c r="I33" i="38"/>
  <c r="I57" i="38"/>
  <c r="I67" i="38"/>
  <c r="I56" i="38"/>
  <c r="I50" i="38"/>
  <c r="I44" i="38"/>
  <c r="I69" i="38"/>
  <c r="I70" i="38"/>
  <c r="I15" i="38"/>
  <c r="I49" i="38"/>
  <c r="I63" i="38"/>
  <c r="I61" i="38"/>
  <c r="I39" i="38"/>
  <c r="I46" i="38"/>
  <c r="I62" i="38"/>
  <c r="I48" i="38"/>
  <c r="I43" i="38"/>
  <c r="I28" i="38"/>
  <c r="I27" i="38"/>
  <c r="I29" i="38"/>
  <c r="I16" i="38"/>
  <c r="I65" i="38"/>
  <c r="I55" i="38"/>
  <c r="I64" i="38"/>
  <c r="I24" i="38"/>
  <c r="I38" i="38"/>
  <c r="I58" i="38"/>
  <c r="I41" i="38"/>
  <c r="I42" i="38"/>
  <c r="I23" i="38"/>
  <c r="I32" i="38"/>
  <c r="I60" i="38"/>
  <c r="I54" i="38"/>
  <c r="I12" i="38"/>
  <c r="I59" i="38"/>
  <c r="I11" i="38"/>
  <c r="I37" i="38"/>
  <c r="I53" i="38"/>
  <c r="I31" i="38"/>
  <c r="I52" i="38"/>
  <c r="I10" i="38"/>
  <c r="I36" i="38"/>
  <c r="I22" i="38"/>
  <c r="I21" i="38"/>
  <c r="I9" i="38"/>
  <c r="I35" i="38"/>
  <c r="I20" i="38"/>
  <c r="L260" i="36"/>
  <c r="Z104" i="36"/>
  <c r="Y104" i="36"/>
  <c r="X104" i="36"/>
  <c r="X123" i="33"/>
  <c r="Y123" i="33"/>
  <c r="Z123" i="33"/>
  <c r="Y165" i="33"/>
  <c r="Z165" i="33"/>
  <c r="X165" i="33"/>
  <c r="Z115" i="33"/>
  <c r="X115" i="33"/>
  <c r="Y115" i="33"/>
  <c r="L8" i="33"/>
  <c r="Y9" i="33"/>
  <c r="X9" i="33"/>
  <c r="Z9" i="33"/>
  <c r="Z256" i="33"/>
  <c r="X256" i="33"/>
  <c r="Y256" i="33"/>
  <c r="Y153" i="33"/>
  <c r="X153" i="33"/>
  <c r="Z153" i="33"/>
  <c r="Z215" i="33"/>
  <c r="L238" i="33"/>
  <c r="Y238" i="33" s="1"/>
  <c r="X239" i="33"/>
  <c r="X41" i="33"/>
  <c r="Y41" i="33"/>
  <c r="Z41" i="33"/>
  <c r="Y135" i="33"/>
  <c r="X135" i="33"/>
  <c r="Z135" i="33"/>
  <c r="V104" i="33"/>
  <c r="L36" i="33"/>
  <c r="X119" i="33"/>
  <c r="Z119" i="33"/>
  <c r="Y119" i="33"/>
  <c r="Y239" i="33"/>
  <c r="Z234" i="33"/>
  <c r="Y234" i="33"/>
  <c r="X234" i="33"/>
  <c r="Q104" i="33"/>
  <c r="Y215" i="33"/>
  <c r="L106" i="33"/>
  <c r="Z107" i="33"/>
  <c r="Y107" i="33"/>
  <c r="X107" i="33"/>
  <c r="T104" i="33"/>
  <c r="L228" i="33"/>
  <c r="X80" i="33"/>
  <c r="Z80" i="33"/>
  <c r="X215" i="33"/>
  <c r="L209" i="33"/>
  <c r="Y210" i="33"/>
  <c r="X210" i="33"/>
  <c r="Z210" i="33"/>
  <c r="Z7" i="33"/>
  <c r="AB7" i="33"/>
  <c r="M260" i="41" l="1"/>
  <c r="M232" i="41"/>
  <c r="M146" i="41"/>
  <c r="M176" i="41"/>
  <c r="M208" i="41"/>
  <c r="N208" i="41" s="1"/>
  <c r="N207" i="41" s="1"/>
  <c r="M180" i="41"/>
  <c r="M147" i="41"/>
  <c r="M103" i="41"/>
  <c r="M65" i="41"/>
  <c r="M47" i="41"/>
  <c r="M25" i="41"/>
  <c r="M233" i="41"/>
  <c r="M102" i="41"/>
  <c r="M79" i="41"/>
  <c r="M248" i="41"/>
  <c r="M236" i="41"/>
  <c r="M225" i="41"/>
  <c r="M71" i="41"/>
  <c r="M52" i="41"/>
  <c r="M101" i="41"/>
  <c r="M67" i="41"/>
  <c r="M48" i="41"/>
  <c r="M33" i="41"/>
  <c r="M30" i="41"/>
  <c r="M83" i="41"/>
  <c r="M26" i="41"/>
  <c r="M74" i="41"/>
  <c r="M142" i="41"/>
  <c r="M35" i="41"/>
  <c r="Z35" i="41" s="1"/>
  <c r="M34" i="41"/>
  <c r="Z34" i="41" s="1"/>
  <c r="M31" i="41"/>
  <c r="M148" i="41"/>
  <c r="M192" i="41"/>
  <c r="M152" i="41"/>
  <c r="M76" i="41"/>
  <c r="M17" i="41"/>
  <c r="M187" i="41"/>
  <c r="M32" i="41"/>
  <c r="M68" i="41"/>
  <c r="M59" i="41"/>
  <c r="M114" i="41"/>
  <c r="M171" i="41"/>
  <c r="M82" i="41"/>
  <c r="M14" i="41"/>
  <c r="M27" i="41"/>
  <c r="M70" i="41"/>
  <c r="M137" i="41"/>
  <c r="M64" i="41"/>
  <c r="M188" i="41"/>
  <c r="M259" i="41"/>
  <c r="M92" i="41"/>
  <c r="M60" i="41"/>
  <c r="M164" i="41"/>
  <c r="M77" i="41"/>
  <c r="M40" i="41"/>
  <c r="M69" i="41"/>
  <c r="M214" i="41"/>
  <c r="M58" i="41"/>
  <c r="M130" i="41"/>
  <c r="M19" i="41"/>
  <c r="M91" i="41"/>
  <c r="M16" i="41"/>
  <c r="M63" i="41"/>
  <c r="M134" i="41"/>
  <c r="M57" i="41"/>
  <c r="M207" i="41"/>
  <c r="M138" i="41"/>
  <c r="M220" i="41"/>
  <c r="M50" i="41"/>
  <c r="M18" i="41"/>
  <c r="M28" i="41"/>
  <c r="M96" i="41"/>
  <c r="M22" i="41"/>
  <c r="M12" i="41"/>
  <c r="M172" i="41"/>
  <c r="M141" i="41"/>
  <c r="M184" i="41"/>
  <c r="M54" i="41"/>
  <c r="M44" i="41"/>
  <c r="M72" i="41"/>
  <c r="M247" i="41"/>
  <c r="M254" i="41"/>
  <c r="M255" i="41"/>
  <c r="M186" i="41"/>
  <c r="M75" i="41"/>
  <c r="M23" i="41"/>
  <c r="M45" i="41"/>
  <c r="M175" i="41"/>
  <c r="M88" i="41"/>
  <c r="M15" i="41"/>
  <c r="M51" i="41"/>
  <c r="M29" i="41"/>
  <c r="M78" i="41"/>
  <c r="M24" i="41"/>
  <c r="M140" i="41"/>
  <c r="M168" i="41"/>
  <c r="M139" i="41"/>
  <c r="M156" i="41"/>
  <c r="M49" i="41"/>
  <c r="M61" i="41"/>
  <c r="M93" i="41"/>
  <c r="M224" i="41"/>
  <c r="M237" i="41"/>
  <c r="M160" i="41"/>
  <c r="M200" i="41"/>
  <c r="M226" i="41"/>
  <c r="M81" i="41"/>
  <c r="M167" i="41"/>
  <c r="M133" i="41"/>
  <c r="M151" i="41"/>
  <c r="M213" i="41"/>
  <c r="M100" i="41"/>
  <c r="M66" i="41"/>
  <c r="M253" i="41"/>
  <c r="M145" i="41"/>
  <c r="M199" i="41"/>
  <c r="M13" i="41"/>
  <c r="M235" i="41"/>
  <c r="M179" i="41"/>
  <c r="M46" i="41"/>
  <c r="M118" i="41"/>
  <c r="M206" i="41"/>
  <c r="N206" i="41" s="1"/>
  <c r="N205" i="41" s="1"/>
  <c r="M155" i="41"/>
  <c r="M219" i="41"/>
  <c r="M183" i="41"/>
  <c r="M258" i="41"/>
  <c r="M231" i="41"/>
  <c r="M159" i="41"/>
  <c r="M223" i="41"/>
  <c r="M136" i="41"/>
  <c r="M39" i="41"/>
  <c r="M204" i="41"/>
  <c r="N204" i="41" s="1"/>
  <c r="N203" i="41" s="1"/>
  <c r="N202" i="41" s="1"/>
  <c r="M196" i="41"/>
  <c r="M126" i="41"/>
  <c r="M113" i="41"/>
  <c r="M222" i="41"/>
  <c r="M73" i="41"/>
  <c r="M53" i="41"/>
  <c r="M246" i="41"/>
  <c r="M43" i="41"/>
  <c r="M201" i="41"/>
  <c r="M174" i="41"/>
  <c r="M129" i="41"/>
  <c r="M62" i="41"/>
  <c r="M244" i="41"/>
  <c r="M95" i="41"/>
  <c r="M56" i="41"/>
  <c r="M110" i="41"/>
  <c r="M163" i="41"/>
  <c r="M122" i="41"/>
  <c r="M250" i="41"/>
  <c r="M191" i="41"/>
  <c r="M243" i="41"/>
  <c r="M143" i="41"/>
  <c r="M185" i="41"/>
  <c r="M170" i="41"/>
  <c r="M21" i="41"/>
  <c r="M90" i="41"/>
  <c r="M87" i="41"/>
  <c r="M198" i="41"/>
  <c r="M178" i="41"/>
  <c r="M221" i="41"/>
  <c r="M154" i="41"/>
  <c r="M230" i="41"/>
  <c r="M86" i="41"/>
  <c r="M212" i="41"/>
  <c r="M242" i="41"/>
  <c r="M112" i="41"/>
  <c r="M135" i="41"/>
  <c r="M158" i="41"/>
  <c r="M128" i="41"/>
  <c r="M195" i="41"/>
  <c r="M94" i="41"/>
  <c r="M20" i="41"/>
  <c r="M121" i="41"/>
  <c r="M89" i="41"/>
  <c r="M109" i="41"/>
  <c r="M252" i="41"/>
  <c r="M257" i="41"/>
  <c r="M166" i="41"/>
  <c r="M249" i="41"/>
  <c r="M55" i="41"/>
  <c r="M205" i="41"/>
  <c r="M125" i="41"/>
  <c r="M218" i="41"/>
  <c r="M234" i="41"/>
  <c r="M38" i="41"/>
  <c r="M169" i="41"/>
  <c r="M203" i="41"/>
  <c r="M99" i="41"/>
  <c r="M182" i="41"/>
  <c r="M132" i="41"/>
  <c r="M245" i="41"/>
  <c r="M190" i="41"/>
  <c r="M173" i="41"/>
  <c r="M150" i="41"/>
  <c r="M42" i="41"/>
  <c r="M117" i="41"/>
  <c r="M144" i="41"/>
  <c r="M162" i="41"/>
  <c r="M11" i="41"/>
  <c r="M251" i="41"/>
  <c r="M37" i="41"/>
  <c r="M116" i="41"/>
  <c r="M211" i="41"/>
  <c r="M256" i="41"/>
  <c r="M149" i="41"/>
  <c r="M177" i="41"/>
  <c r="M127" i="41"/>
  <c r="M98" i="41"/>
  <c r="M10" i="41"/>
  <c r="M229" i="41"/>
  <c r="M202" i="41"/>
  <c r="M181" i="41"/>
  <c r="M197" i="41"/>
  <c r="M241" i="41"/>
  <c r="M41" i="41"/>
  <c r="M131" i="41"/>
  <c r="M120" i="41"/>
  <c r="M194" i="41"/>
  <c r="M85" i="41"/>
  <c r="M153" i="41"/>
  <c r="M124" i="41"/>
  <c r="M111" i="41"/>
  <c r="M108" i="41"/>
  <c r="M217" i="41"/>
  <c r="M157" i="41"/>
  <c r="M161" i="41"/>
  <c r="M7" i="41"/>
  <c r="M189" i="41"/>
  <c r="M165" i="41"/>
  <c r="M9" i="41"/>
  <c r="M107" i="41"/>
  <c r="M228" i="41"/>
  <c r="M216" i="41"/>
  <c r="M115" i="41"/>
  <c r="M119" i="41"/>
  <c r="M36" i="41"/>
  <c r="M84" i="41"/>
  <c r="M193" i="41"/>
  <c r="M97" i="41"/>
  <c r="M240" i="41"/>
  <c r="M210" i="41"/>
  <c r="M123" i="41"/>
  <c r="M215" i="41"/>
  <c r="M227" i="41"/>
  <c r="M239" i="41"/>
  <c r="M80" i="41"/>
  <c r="Z260" i="41"/>
  <c r="Y260" i="41"/>
  <c r="M209" i="41"/>
  <c r="M8" i="41"/>
  <c r="M106" i="41"/>
  <c r="X260" i="41"/>
  <c r="M105" i="41"/>
  <c r="M238" i="41"/>
  <c r="M104" i="41"/>
  <c r="AA104" i="33"/>
  <c r="V260" i="33"/>
  <c r="AB104" i="33"/>
  <c r="I97" i="39"/>
  <c r="I24" i="39"/>
  <c r="I35" i="39"/>
  <c r="I58" i="39"/>
  <c r="I17" i="39"/>
  <c r="I96" i="39"/>
  <c r="I14" i="39"/>
  <c r="I76" i="39"/>
  <c r="I40" i="39"/>
  <c r="I43" i="39"/>
  <c r="I81" i="39"/>
  <c r="I88" i="39"/>
  <c r="I39" i="39"/>
  <c r="I49" i="39"/>
  <c r="I70" i="39"/>
  <c r="I30" i="39"/>
  <c r="I72" i="39"/>
  <c r="I92" i="39"/>
  <c r="I95" i="39"/>
  <c r="I54" i="39"/>
  <c r="I64" i="39"/>
  <c r="I91" i="39"/>
  <c r="I15" i="39"/>
  <c r="I82" i="39"/>
  <c r="I23" i="39"/>
  <c r="I36" i="39"/>
  <c r="I31" i="39"/>
  <c r="I69" i="39"/>
  <c r="I63" i="39"/>
  <c r="I27" i="39"/>
  <c r="I22" i="39"/>
  <c r="I38" i="39"/>
  <c r="I32" i="39"/>
  <c r="I16" i="39"/>
  <c r="I34" i="39"/>
  <c r="I33" i="39"/>
  <c r="I50" i="39"/>
  <c r="I28" i="39"/>
  <c r="I55" i="39"/>
  <c r="I42" i="39"/>
  <c r="I53" i="39"/>
  <c r="I29" i="39"/>
  <c r="I89" i="39"/>
  <c r="I37" i="39"/>
  <c r="I56" i="39"/>
  <c r="I80" i="39"/>
  <c r="I13" i="39"/>
  <c r="I41" i="39"/>
  <c r="I94" i="39"/>
  <c r="I12" i="39"/>
  <c r="I75" i="39"/>
  <c r="I90" i="39"/>
  <c r="I21" i="39"/>
  <c r="I74" i="39"/>
  <c r="I57" i="39"/>
  <c r="I51" i="39"/>
  <c r="I62" i="39"/>
  <c r="I73" i="39"/>
  <c r="I20" i="39"/>
  <c r="I52" i="39"/>
  <c r="I71" i="39"/>
  <c r="I77" i="39"/>
  <c r="I93" i="39"/>
  <c r="I10" i="39"/>
  <c r="I68" i="39"/>
  <c r="I79" i="39"/>
  <c r="I26" i="39"/>
  <c r="I11" i="39"/>
  <c r="I87" i="39"/>
  <c r="I67" i="39"/>
  <c r="I19" i="39"/>
  <c r="I47" i="39"/>
  <c r="I48" i="39"/>
  <c r="I78" i="39"/>
  <c r="I61" i="39"/>
  <c r="I25" i="39"/>
  <c r="I18" i="39"/>
  <c r="I66" i="39"/>
  <c r="I59" i="39"/>
  <c r="I60" i="39"/>
  <c r="I86" i="39"/>
  <c r="I46" i="39"/>
  <c r="I9" i="39"/>
  <c r="I65" i="39"/>
  <c r="I85" i="39"/>
  <c r="I45" i="39"/>
  <c r="K97" i="39"/>
  <c r="I84" i="39"/>
  <c r="I83" i="39"/>
  <c r="I44" i="39"/>
  <c r="M260" i="36"/>
  <c r="M258" i="36"/>
  <c r="M249" i="36"/>
  <c r="M259" i="36"/>
  <c r="M247" i="36"/>
  <c r="M226" i="36"/>
  <c r="M246" i="36"/>
  <c r="M250" i="36"/>
  <c r="M118" i="36"/>
  <c r="M117" i="36"/>
  <c r="M160" i="36"/>
  <c r="M88" i="36"/>
  <c r="M26" i="36"/>
  <c r="M12" i="36"/>
  <c r="M59" i="36"/>
  <c r="M34" i="36"/>
  <c r="Z34" i="36" s="1"/>
  <c r="M32" i="36"/>
  <c r="M30" i="36"/>
  <c r="M96" i="36"/>
  <c r="M51" i="36"/>
  <c r="M27" i="36"/>
  <c r="M13" i="36"/>
  <c r="M87" i="36"/>
  <c r="M33" i="36"/>
  <c r="M31" i="36"/>
  <c r="M17" i="36"/>
  <c r="M95" i="36"/>
  <c r="M67" i="36"/>
  <c r="M91" i="36"/>
  <c r="M75" i="36"/>
  <c r="M130" i="36"/>
  <c r="M168" i="36"/>
  <c r="M176" i="36"/>
  <c r="M256" i="36"/>
  <c r="M255" i="36"/>
  <c r="M184" i="36"/>
  <c r="M68" i="36"/>
  <c r="M21" i="36"/>
  <c r="M70" i="36"/>
  <c r="M45" i="36"/>
  <c r="M77" i="36"/>
  <c r="M93" i="36"/>
  <c r="M61" i="36"/>
  <c r="M48" i="36"/>
  <c r="M92" i="36"/>
  <c r="M47" i="36"/>
  <c r="M72" i="36"/>
  <c r="M23" i="36"/>
  <c r="M44" i="36"/>
  <c r="M182" i="36"/>
  <c r="M200" i="36"/>
  <c r="M245" i="36"/>
  <c r="M207" i="36"/>
  <c r="M49" i="36"/>
  <c r="M50" i="36"/>
  <c r="M52" i="36"/>
  <c r="M83" i="36"/>
  <c r="M172" i="36"/>
  <c r="M125" i="36"/>
  <c r="M201" i="36"/>
  <c r="M183" i="36"/>
  <c r="M204" i="36"/>
  <c r="N204" i="36" s="1"/>
  <c r="N203" i="36" s="1"/>
  <c r="M237" i="36"/>
  <c r="M53" i="36"/>
  <c r="M35" i="36"/>
  <c r="Z35" i="36" s="1"/>
  <c r="M22" i="36"/>
  <c r="M25" i="36"/>
  <c r="M76" i="36"/>
  <c r="M69" i="36"/>
  <c r="M54" i="36"/>
  <c r="M86" i="36"/>
  <c r="M100" i="36"/>
  <c r="M79" i="36"/>
  <c r="M122" i="36"/>
  <c r="M126" i="36"/>
  <c r="M152" i="36"/>
  <c r="M142" i="36"/>
  <c r="M196" i="36"/>
  <c r="M192" i="36"/>
  <c r="M214" i="36"/>
  <c r="M248" i="36"/>
  <c r="M225" i="36"/>
  <c r="M24" i="36"/>
  <c r="M146" i="36"/>
  <c r="M71" i="36"/>
  <c r="M58" i="36"/>
  <c r="M134" i="36"/>
  <c r="M180" i="36"/>
  <c r="M208" i="36"/>
  <c r="N208" i="36" s="1"/>
  <c r="N207" i="36" s="1"/>
  <c r="M63" i="36"/>
  <c r="M65" i="36"/>
  <c r="M15" i="36"/>
  <c r="M14" i="36"/>
  <c r="M16" i="36"/>
  <c r="M18" i="36"/>
  <c r="M43" i="36"/>
  <c r="M116" i="36"/>
  <c r="M60" i="36"/>
  <c r="M257" i="36"/>
  <c r="M57" i="36"/>
  <c r="M114" i="36"/>
  <c r="M29" i="36"/>
  <c r="M78" i="36"/>
  <c r="M19" i="36"/>
  <c r="M103" i="36"/>
  <c r="M40" i="36"/>
  <c r="M82" i="36"/>
  <c r="M148" i="36"/>
  <c r="M147" i="36"/>
  <c r="M243" i="36"/>
  <c r="M232" i="36"/>
  <c r="M188" i="36"/>
  <c r="M156" i="36"/>
  <c r="M220" i="36"/>
  <c r="M115" i="36"/>
  <c r="M138" i="36"/>
  <c r="M179" i="36"/>
  <c r="M145" i="36"/>
  <c r="M11" i="36"/>
  <c r="M113" i="36"/>
  <c r="M102" i="36"/>
  <c r="M90" i="36"/>
  <c r="M81" i="36"/>
  <c r="M236" i="36"/>
  <c r="M191" i="36"/>
  <c r="M195" i="36"/>
  <c r="M213" i="36"/>
  <c r="M141" i="36"/>
  <c r="M164" i="36"/>
  <c r="M20" i="36"/>
  <c r="M254" i="36"/>
  <c r="M64" i="36"/>
  <c r="M39" i="36"/>
  <c r="M159" i="36"/>
  <c r="M110" i="36"/>
  <c r="M129" i="36"/>
  <c r="M42" i="36"/>
  <c r="M121" i="36"/>
  <c r="M167" i="36"/>
  <c r="M99" i="36"/>
  <c r="M74" i="36"/>
  <c r="M181" i="36"/>
  <c r="M56" i="36"/>
  <c r="M133" i="36"/>
  <c r="M175" i="36"/>
  <c r="M242" i="36"/>
  <c r="M94" i="36"/>
  <c r="M85" i="36"/>
  <c r="M171" i="36"/>
  <c r="M62" i="36"/>
  <c r="M233" i="36"/>
  <c r="M203" i="36"/>
  <c r="M124" i="36"/>
  <c r="M46" i="36"/>
  <c r="M66" i="36"/>
  <c r="M143" i="36"/>
  <c r="M224" i="36"/>
  <c r="M222" i="36"/>
  <c r="M199" i="36"/>
  <c r="M187" i="36"/>
  <c r="M28" i="36"/>
  <c r="M151" i="36"/>
  <c r="M206" i="36"/>
  <c r="N206" i="36" s="1"/>
  <c r="N205" i="36" s="1"/>
  <c r="M140" i="36"/>
  <c r="M212" i="36"/>
  <c r="M170" i="36"/>
  <c r="M123" i="36"/>
  <c r="M221" i="36"/>
  <c r="M89" i="36"/>
  <c r="M10" i="36"/>
  <c r="M144" i="36"/>
  <c r="M174" i="36"/>
  <c r="M178" i="36"/>
  <c r="M109" i="36"/>
  <c r="M112" i="36"/>
  <c r="M219" i="36"/>
  <c r="M155" i="36"/>
  <c r="M190" i="36"/>
  <c r="M166" i="36"/>
  <c r="M253" i="36"/>
  <c r="M132" i="36"/>
  <c r="M223" i="36"/>
  <c r="M98" i="36"/>
  <c r="M38" i="36"/>
  <c r="M194" i="36"/>
  <c r="M84" i="36"/>
  <c r="M202" i="36"/>
  <c r="M128" i="36"/>
  <c r="M241" i="36"/>
  <c r="M158" i="36"/>
  <c r="M163" i="36"/>
  <c r="M244" i="36"/>
  <c r="M101" i="36"/>
  <c r="M137" i="36"/>
  <c r="M186" i="36"/>
  <c r="M73" i="36"/>
  <c r="M205" i="36"/>
  <c r="M235" i="36"/>
  <c r="M231" i="36"/>
  <c r="M198" i="36"/>
  <c r="M120" i="36"/>
  <c r="M150" i="36"/>
  <c r="M234" i="36"/>
  <c r="M162" i="36"/>
  <c r="M97" i="36"/>
  <c r="M177" i="36"/>
  <c r="M108" i="36"/>
  <c r="M139" i="36"/>
  <c r="M9" i="36"/>
  <c r="M37" i="36"/>
  <c r="M80" i="36"/>
  <c r="M218" i="36"/>
  <c r="M189" i="36"/>
  <c r="M7" i="36"/>
  <c r="M240" i="36"/>
  <c r="M154" i="36"/>
  <c r="M185" i="36"/>
  <c r="M136" i="36"/>
  <c r="M169" i="36"/>
  <c r="M111" i="36"/>
  <c r="M197" i="36"/>
  <c r="M173" i="36"/>
  <c r="M230" i="36"/>
  <c r="M119" i="36"/>
  <c r="M211" i="36"/>
  <c r="M131" i="36"/>
  <c r="M157" i="36"/>
  <c r="M193" i="36"/>
  <c r="M149" i="36"/>
  <c r="M252" i="36"/>
  <c r="M165" i="36"/>
  <c r="M127" i="36"/>
  <c r="M55" i="36"/>
  <c r="M153" i="36"/>
  <c r="M41" i="36"/>
  <c r="M135" i="36"/>
  <c r="M229" i="36"/>
  <c r="M36" i="36"/>
  <c r="M251" i="36"/>
  <c r="M217" i="36"/>
  <c r="M8" i="36"/>
  <c r="M239" i="36"/>
  <c r="M161" i="36"/>
  <c r="M210" i="36"/>
  <c r="M107" i="36"/>
  <c r="M238" i="36"/>
  <c r="M216" i="36"/>
  <c r="M209" i="36"/>
  <c r="M228" i="36"/>
  <c r="X260" i="36"/>
  <c r="M106" i="36"/>
  <c r="Z260" i="36"/>
  <c r="Y260" i="36"/>
  <c r="M105" i="36"/>
  <c r="M227" i="36"/>
  <c r="M215" i="36"/>
  <c r="M104" i="36"/>
  <c r="X36" i="33"/>
  <c r="Z36" i="33"/>
  <c r="Y36" i="33"/>
  <c r="L105" i="33"/>
  <c r="Y106" i="33"/>
  <c r="Z106" i="33"/>
  <c r="X106" i="33"/>
  <c r="L227" i="33"/>
  <c r="X228" i="33"/>
  <c r="Y228" i="33"/>
  <c r="Z228" i="33"/>
  <c r="Y209" i="33"/>
  <c r="X209" i="33"/>
  <c r="Z209" i="33"/>
  <c r="T260" i="33"/>
  <c r="AB260" i="33" s="1"/>
  <c r="X238" i="33"/>
  <c r="Z238" i="33"/>
  <c r="Q260" i="33"/>
  <c r="Y8" i="33"/>
  <c r="X8" i="33"/>
  <c r="Z8" i="33"/>
  <c r="N202" i="36" l="1"/>
  <c r="L104" i="33"/>
  <c r="X105" i="33"/>
  <c r="Y105" i="33"/>
  <c r="Z105" i="33"/>
  <c r="Y227" i="33"/>
  <c r="X227" i="33"/>
  <c r="Z227" i="33"/>
  <c r="AA260" i="33"/>
  <c r="L260" i="33" l="1"/>
  <c r="Y104" i="33"/>
  <c r="X104" i="33"/>
  <c r="Z104" i="33"/>
  <c r="M255" i="33" l="1"/>
  <c r="M243" i="33"/>
  <c r="M254" i="33"/>
  <c r="M249" i="33"/>
  <c r="M247" i="33"/>
  <c r="M260" i="33"/>
  <c r="M250" i="33"/>
  <c r="M244" i="33"/>
  <c r="M176" i="33"/>
  <c r="M206" i="33"/>
  <c r="N206" i="33" s="1"/>
  <c r="N205" i="33" s="1"/>
  <c r="M196" i="33"/>
  <c r="M184" i="33"/>
  <c r="M167" i="33"/>
  <c r="M214" i="33"/>
  <c r="M168" i="33"/>
  <c r="M164" i="33"/>
  <c r="M147" i="33"/>
  <c r="M205" i="33"/>
  <c r="M118" i="33"/>
  <c r="M175" i="33"/>
  <c r="M148" i="33"/>
  <c r="M172" i="33"/>
  <c r="M51" i="33"/>
  <c r="M45" i="33"/>
  <c r="M31" i="33"/>
  <c r="M27" i="33"/>
  <c r="M65" i="33"/>
  <c r="M100" i="33"/>
  <c r="M93" i="33"/>
  <c r="M64" i="33"/>
  <c r="M92" i="33"/>
  <c r="M77" i="33"/>
  <c r="M40" i="33"/>
  <c r="M24" i="33"/>
  <c r="M48" i="33"/>
  <c r="M18" i="33"/>
  <c r="M22" i="33"/>
  <c r="M58" i="33"/>
  <c r="M35" i="33"/>
  <c r="Z35" i="33" s="1"/>
  <c r="M52" i="33"/>
  <c r="M79" i="33"/>
  <c r="M126" i="33"/>
  <c r="M13" i="33"/>
  <c r="M117" i="33"/>
  <c r="M246" i="33"/>
  <c r="M222" i="33"/>
  <c r="M16" i="33"/>
  <c r="M57" i="33"/>
  <c r="M63" i="33"/>
  <c r="M78" i="33"/>
  <c r="M116" i="33"/>
  <c r="M75" i="33"/>
  <c r="M152" i="33"/>
  <c r="M180" i="33"/>
  <c r="M220" i="33"/>
  <c r="M248" i="33"/>
  <c r="M19" i="33"/>
  <c r="M72" i="33"/>
  <c r="M60" i="33"/>
  <c r="M130" i="33"/>
  <c r="M142" i="33"/>
  <c r="M199" i="33"/>
  <c r="M200" i="33"/>
  <c r="M219" i="33"/>
  <c r="M17" i="33"/>
  <c r="M49" i="33"/>
  <c r="M82" i="33"/>
  <c r="M25" i="33"/>
  <c r="M67" i="33"/>
  <c r="M87" i="33"/>
  <c r="M32" i="33"/>
  <c r="M14" i="33"/>
  <c r="M62" i="33"/>
  <c r="M71" i="33"/>
  <c r="M134" i="33"/>
  <c r="M15" i="33"/>
  <c r="M26" i="33"/>
  <c r="M103" i="33"/>
  <c r="M69" i="33"/>
  <c r="M125" i="33"/>
  <c r="M143" i="33"/>
  <c r="M83" i="33"/>
  <c r="M151" i="33"/>
  <c r="M233" i="33"/>
  <c r="M50" i="33"/>
  <c r="M23" i="33"/>
  <c r="M61" i="33"/>
  <c r="M96" i="33"/>
  <c r="M74" i="33"/>
  <c r="M91" i="33"/>
  <c r="M160" i="33"/>
  <c r="M192" i="33"/>
  <c r="M208" i="33"/>
  <c r="N208" i="33" s="1"/>
  <c r="N207" i="33" s="1"/>
  <c r="M34" i="33"/>
  <c r="Z34" i="33" s="1"/>
  <c r="M21" i="33"/>
  <c r="M33" i="33"/>
  <c r="M68" i="33"/>
  <c r="M59" i="33"/>
  <c r="M70" i="33"/>
  <c r="M76" i="33"/>
  <c r="M165" i="33"/>
  <c r="M166" i="33"/>
  <c r="M114" i="33"/>
  <c r="M188" i="33"/>
  <c r="M204" i="33"/>
  <c r="N204" i="33" s="1"/>
  <c r="N203" i="33" s="1"/>
  <c r="M226" i="33"/>
  <c r="M133" i="33"/>
  <c r="M191" i="33"/>
  <c r="M221" i="33"/>
  <c r="M232" i="33"/>
  <c r="M183" i="33"/>
  <c r="M146" i="33"/>
  <c r="M47" i="33"/>
  <c r="M110" i="33"/>
  <c r="M195" i="33"/>
  <c r="M171" i="33"/>
  <c r="M56" i="33"/>
  <c r="M245" i="33"/>
  <c r="M163" i="33"/>
  <c r="M213" i="33"/>
  <c r="M225" i="33"/>
  <c r="M203" i="33"/>
  <c r="M207" i="33"/>
  <c r="M159" i="33"/>
  <c r="M115" i="33"/>
  <c r="M156" i="33"/>
  <c r="M198" i="33"/>
  <c r="M102" i="33"/>
  <c r="M73" i="33"/>
  <c r="M141" i="33"/>
  <c r="M12" i="33"/>
  <c r="M129" i="33"/>
  <c r="M86" i="33"/>
  <c r="M218" i="33"/>
  <c r="M179" i="33"/>
  <c r="M174" i="33"/>
  <c r="M124" i="33"/>
  <c r="M88" i="33"/>
  <c r="M90" i="33"/>
  <c r="M122" i="33"/>
  <c r="M44" i="33"/>
  <c r="M201" i="33"/>
  <c r="M54" i="33"/>
  <c r="M95" i="33"/>
  <c r="M138" i="33"/>
  <c r="M150" i="33"/>
  <c r="M99" i="33"/>
  <c r="M231" i="33"/>
  <c r="M259" i="33"/>
  <c r="M253" i="33"/>
  <c r="M190" i="33"/>
  <c r="M20" i="33"/>
  <c r="M113" i="33"/>
  <c r="M66" i="33"/>
  <c r="M81" i="33"/>
  <c r="M30" i="33"/>
  <c r="M237" i="33"/>
  <c r="M39" i="33"/>
  <c r="M242" i="33"/>
  <c r="M187" i="33"/>
  <c r="M132" i="33"/>
  <c r="M121" i="33"/>
  <c r="M202" i="33"/>
  <c r="M29" i="33"/>
  <c r="M131" i="33"/>
  <c r="M186" i="33"/>
  <c r="M145" i="33"/>
  <c r="M252" i="33"/>
  <c r="M236" i="33"/>
  <c r="M170" i="33"/>
  <c r="M38" i="33"/>
  <c r="M101" i="33"/>
  <c r="M224" i="33"/>
  <c r="M212" i="33"/>
  <c r="M182" i="33"/>
  <c r="M158" i="33"/>
  <c r="M258" i="33"/>
  <c r="M197" i="33"/>
  <c r="M43" i="33"/>
  <c r="M137" i="33"/>
  <c r="M173" i="33"/>
  <c r="M149" i="33"/>
  <c r="M140" i="33"/>
  <c r="M109" i="33"/>
  <c r="M194" i="33"/>
  <c r="M112" i="33"/>
  <c r="M85" i="33"/>
  <c r="M98" i="33"/>
  <c r="M217" i="33"/>
  <c r="M189" i="33"/>
  <c r="M241" i="33"/>
  <c r="M11" i="33"/>
  <c r="M55" i="33"/>
  <c r="M89" i="33"/>
  <c r="M46" i="33"/>
  <c r="M230" i="33"/>
  <c r="M128" i="33"/>
  <c r="M162" i="33"/>
  <c r="M155" i="33"/>
  <c r="M94" i="33"/>
  <c r="M123" i="33"/>
  <c r="M53" i="33"/>
  <c r="M178" i="33"/>
  <c r="M216" i="33"/>
  <c r="M144" i="33"/>
  <c r="M229" i="33"/>
  <c r="M181" i="33"/>
  <c r="M169" i="33"/>
  <c r="M211" i="33"/>
  <c r="M235" i="33"/>
  <c r="M120" i="33"/>
  <c r="M251" i="33"/>
  <c r="M177" i="33"/>
  <c r="M108" i="33"/>
  <c r="M37" i="33"/>
  <c r="M42" i="33"/>
  <c r="M240" i="33"/>
  <c r="M193" i="33"/>
  <c r="M111" i="33"/>
  <c r="M257" i="33"/>
  <c r="M127" i="33"/>
  <c r="M157" i="33"/>
  <c r="M97" i="33"/>
  <c r="M84" i="33"/>
  <c r="M10" i="33"/>
  <c r="M161" i="33"/>
  <c r="M139" i="33"/>
  <c r="M154" i="33"/>
  <c r="M185" i="33"/>
  <c r="M136" i="33"/>
  <c r="M7" i="33"/>
  <c r="M223" i="33"/>
  <c r="M28" i="33"/>
  <c r="M135" i="33"/>
  <c r="M119" i="33"/>
  <c r="M9" i="33"/>
  <c r="M239" i="33"/>
  <c r="M215" i="33"/>
  <c r="M153" i="33"/>
  <c r="M210" i="33"/>
  <c r="M41" i="33"/>
  <c r="M234" i="33"/>
  <c r="M107" i="33"/>
  <c r="M80" i="33"/>
  <c r="M256" i="33"/>
  <c r="M8" i="33"/>
  <c r="M106" i="33"/>
  <c r="M36" i="33"/>
  <c r="M209" i="33"/>
  <c r="M238" i="33"/>
  <c r="M228" i="33"/>
  <c r="Z260" i="33"/>
  <c r="Y260" i="33"/>
  <c r="M227" i="33"/>
  <c r="X260" i="33"/>
  <c r="M105" i="33"/>
  <c r="M104" i="33"/>
  <c r="N202" i="33" l="1"/>
  <c r="K47" i="16" l="1"/>
  <c r="K48" i="29"/>
  <c r="O71" i="31" l="1"/>
  <c r="N71" i="31"/>
  <c r="L71" i="31"/>
  <c r="H71" i="31"/>
  <c r="M71" i="31" s="1"/>
  <c r="O70" i="31"/>
  <c r="N70" i="31"/>
  <c r="L70" i="31"/>
  <c r="K70" i="31"/>
  <c r="K69" i="31" s="1"/>
  <c r="J70" i="31"/>
  <c r="G70" i="31"/>
  <c r="G69" i="31" s="1"/>
  <c r="G68" i="31" s="1"/>
  <c r="F70" i="31"/>
  <c r="J69" i="31"/>
  <c r="J68" i="31"/>
  <c r="O67" i="31"/>
  <c r="N67" i="31"/>
  <c r="M67" i="31"/>
  <c r="L67" i="31"/>
  <c r="H67" i="31"/>
  <c r="K66" i="31"/>
  <c r="K65" i="31" s="1"/>
  <c r="J66" i="31"/>
  <c r="H66" i="31"/>
  <c r="G66" i="31"/>
  <c r="G65" i="31" s="1"/>
  <c r="G64" i="31" s="1"/>
  <c r="F66" i="31"/>
  <c r="F65" i="31"/>
  <c r="F64" i="31"/>
  <c r="O63" i="31"/>
  <c r="N63" i="31"/>
  <c r="L63" i="31"/>
  <c r="H63" i="31"/>
  <c r="M63" i="31" s="1"/>
  <c r="O62" i="31"/>
  <c r="L62" i="31"/>
  <c r="K62" i="31"/>
  <c r="K61" i="31" s="1"/>
  <c r="J62" i="31"/>
  <c r="G62" i="31"/>
  <c r="G61" i="31" s="1"/>
  <c r="G60" i="31" s="1"/>
  <c r="F62" i="31"/>
  <c r="J61" i="31"/>
  <c r="J60" i="31"/>
  <c r="O57" i="31"/>
  <c r="N57" i="31"/>
  <c r="L57" i="31"/>
  <c r="H57" i="31"/>
  <c r="M57" i="31" s="1"/>
  <c r="O56" i="31"/>
  <c r="L56" i="31"/>
  <c r="K56" i="31"/>
  <c r="K55" i="31" s="1"/>
  <c r="J56" i="31"/>
  <c r="G56" i="31"/>
  <c r="G55" i="31" s="1"/>
  <c r="G54" i="31" s="1"/>
  <c r="G53" i="31" s="1"/>
  <c r="G52" i="31" s="1"/>
  <c r="F56" i="31"/>
  <c r="J55" i="31"/>
  <c r="J54" i="31"/>
  <c r="O51" i="31"/>
  <c r="N51" i="31"/>
  <c r="L51" i="31"/>
  <c r="H51" i="31"/>
  <c r="M51" i="31" s="1"/>
  <c r="O50" i="31"/>
  <c r="N50" i="31"/>
  <c r="L50" i="31"/>
  <c r="K50" i="31"/>
  <c r="K49" i="31" s="1"/>
  <c r="J50" i="31"/>
  <c r="G50" i="31"/>
  <c r="G49" i="31" s="1"/>
  <c r="G48" i="31" s="1"/>
  <c r="F50" i="31"/>
  <c r="J49" i="31"/>
  <c r="J48" i="31"/>
  <c r="O47" i="31"/>
  <c r="N47" i="31"/>
  <c r="M47" i="31"/>
  <c r="L47" i="31"/>
  <c r="H47" i="31"/>
  <c r="K46" i="31"/>
  <c r="J46" i="31"/>
  <c r="H46" i="31"/>
  <c r="G46" i="31"/>
  <c r="F46" i="31"/>
  <c r="O45" i="31"/>
  <c r="N45" i="31"/>
  <c r="M45" i="31"/>
  <c r="L45" i="31"/>
  <c r="H45" i="31"/>
  <c r="K44" i="31"/>
  <c r="K43" i="31" s="1"/>
  <c r="J44" i="31"/>
  <c r="H44" i="31"/>
  <c r="G44" i="31"/>
  <c r="G43" i="31" s="1"/>
  <c r="G42" i="31" s="1"/>
  <c r="G41" i="31" s="1"/>
  <c r="F44" i="31"/>
  <c r="F43" i="31"/>
  <c r="O40" i="31"/>
  <c r="N40" i="31"/>
  <c r="L40" i="31"/>
  <c r="H40" i="31"/>
  <c r="K39" i="31"/>
  <c r="J39" i="31"/>
  <c r="O39" i="31" s="1"/>
  <c r="H39" i="31"/>
  <c r="G39" i="31"/>
  <c r="F39" i="31"/>
  <c r="N39" i="31" s="1"/>
  <c r="K38" i="31"/>
  <c r="K37" i="31" s="1"/>
  <c r="J38" i="31"/>
  <c r="G38" i="31"/>
  <c r="G37" i="31" s="1"/>
  <c r="G36" i="31"/>
  <c r="G35" i="31" s="1"/>
  <c r="O34" i="31"/>
  <c r="N34" i="31"/>
  <c r="L34" i="31"/>
  <c r="H34" i="31"/>
  <c r="M34" i="31" s="1"/>
  <c r="K33" i="31"/>
  <c r="J33" i="31"/>
  <c r="O33" i="31" s="1"/>
  <c r="H33" i="31"/>
  <c r="G33" i="31"/>
  <c r="F33" i="31"/>
  <c r="N33" i="31" s="1"/>
  <c r="K32" i="31"/>
  <c r="J32" i="31"/>
  <c r="G32" i="31"/>
  <c r="G31" i="31" s="1"/>
  <c r="O30" i="31"/>
  <c r="N30" i="31"/>
  <c r="M30" i="31"/>
  <c r="L30" i="31"/>
  <c r="H30" i="31"/>
  <c r="M29" i="31"/>
  <c r="L29" i="31"/>
  <c r="K29" i="31"/>
  <c r="O29" i="31" s="1"/>
  <c r="J29" i="31"/>
  <c r="J28" i="31" s="1"/>
  <c r="G29" i="31"/>
  <c r="F29" i="31"/>
  <c r="H29" i="31" s="1"/>
  <c r="O28" i="31"/>
  <c r="N28" i="31"/>
  <c r="K28" i="31"/>
  <c r="K27" i="31" s="1"/>
  <c r="G28" i="31"/>
  <c r="G27" i="31" s="1"/>
  <c r="F28" i="31"/>
  <c r="N26" i="31"/>
  <c r="L26" i="31"/>
  <c r="H26" i="31"/>
  <c r="N25" i="31"/>
  <c r="L25" i="31"/>
  <c r="K25" i="31"/>
  <c r="K24" i="31" s="1"/>
  <c r="J25" i="31"/>
  <c r="J24" i="31" s="1"/>
  <c r="G25" i="31"/>
  <c r="F25" i="31"/>
  <c r="G24" i="31"/>
  <c r="G23" i="31" s="1"/>
  <c r="O19" i="31"/>
  <c r="N19" i="31"/>
  <c r="M19" i="31"/>
  <c r="L19" i="31"/>
  <c r="H19" i="31"/>
  <c r="O18" i="31"/>
  <c r="N18" i="31"/>
  <c r="L18" i="31"/>
  <c r="K18" i="31"/>
  <c r="K17" i="31" s="1"/>
  <c r="J18" i="31"/>
  <c r="G18" i="31"/>
  <c r="G17" i="31" s="1"/>
  <c r="G16" i="31" s="1"/>
  <c r="F18" i="31"/>
  <c r="J17" i="31"/>
  <c r="L17" i="31" s="1"/>
  <c r="K16" i="31"/>
  <c r="J16" i="31"/>
  <c r="O15" i="31"/>
  <c r="N15" i="31"/>
  <c r="M15" i="31"/>
  <c r="L15" i="31"/>
  <c r="H15" i="31"/>
  <c r="O14" i="31"/>
  <c r="N14" i="31"/>
  <c r="L14" i="31"/>
  <c r="H14" i="31"/>
  <c r="M14" i="31" s="1"/>
  <c r="L13" i="31"/>
  <c r="K13" i="31"/>
  <c r="J13" i="31"/>
  <c r="O13" i="31" s="1"/>
  <c r="H13" i="31"/>
  <c r="M13" i="31" s="1"/>
  <c r="G13" i="31"/>
  <c r="G11" i="31" s="1"/>
  <c r="F13" i="31"/>
  <c r="N13" i="31" s="1"/>
  <c r="K12" i="31"/>
  <c r="J12" i="31"/>
  <c r="G12" i="31"/>
  <c r="G10" i="31"/>
  <c r="O16" i="31" l="1"/>
  <c r="O69" i="31"/>
  <c r="K68" i="31"/>
  <c r="F61" i="31"/>
  <c r="H62" i="31"/>
  <c r="G22" i="31"/>
  <c r="G21" i="31" s="1"/>
  <c r="G20" i="31" s="1"/>
  <c r="M26" i="31"/>
  <c r="J31" i="31"/>
  <c r="L32" i="31"/>
  <c r="O49" i="31"/>
  <c r="N49" i="31"/>
  <c r="K48" i="31"/>
  <c r="G59" i="31"/>
  <c r="G58" i="31" s="1"/>
  <c r="M68" i="31"/>
  <c r="K31" i="31"/>
  <c r="O32" i="31"/>
  <c r="J43" i="31"/>
  <c r="M44" i="31"/>
  <c r="L44" i="31"/>
  <c r="O55" i="31"/>
  <c r="K54" i="31"/>
  <c r="J65" i="31"/>
  <c r="M66" i="31"/>
  <c r="L66" i="31"/>
  <c r="F24" i="31"/>
  <c r="H25" i="31"/>
  <c r="K42" i="31"/>
  <c r="N43" i="31"/>
  <c r="L48" i="31"/>
  <c r="L24" i="31"/>
  <c r="J23" i="31"/>
  <c r="L28" i="31"/>
  <c r="J27" i="31"/>
  <c r="H43" i="31"/>
  <c r="O46" i="31"/>
  <c r="L60" i="31"/>
  <c r="N62" i="31"/>
  <c r="H65" i="31"/>
  <c r="K36" i="31"/>
  <c r="O37" i="31"/>
  <c r="F55" i="31"/>
  <c r="N55" i="31" s="1"/>
  <c r="H56" i="31"/>
  <c r="O27" i="31"/>
  <c r="N27" i="31"/>
  <c r="J11" i="31"/>
  <c r="L12" i="31"/>
  <c r="F17" i="31"/>
  <c r="H18" i="31"/>
  <c r="O61" i="31"/>
  <c r="N61" i="31"/>
  <c r="K60" i="31"/>
  <c r="H64" i="31"/>
  <c r="K64" i="31"/>
  <c r="O65" i="31"/>
  <c r="N65" i="31"/>
  <c r="K11" i="31"/>
  <c r="O12" i="31"/>
  <c r="M46" i="31"/>
  <c r="L46" i="31"/>
  <c r="J53" i="31"/>
  <c r="N56" i="31"/>
  <c r="F69" i="31"/>
  <c r="F68" i="31" s="1"/>
  <c r="H68" i="31" s="1"/>
  <c r="H70" i="31"/>
  <c r="G9" i="31"/>
  <c r="G72" i="31" s="1"/>
  <c r="M18" i="31"/>
  <c r="L16" i="31"/>
  <c r="O17" i="31"/>
  <c r="N17" i="31"/>
  <c r="K23" i="31"/>
  <c r="F27" i="31"/>
  <c r="H27" i="31" s="1"/>
  <c r="H28" i="31"/>
  <c r="M28" i="31" s="1"/>
  <c r="J37" i="31"/>
  <c r="L38" i="31"/>
  <c r="M40" i="31"/>
  <c r="F49" i="31"/>
  <c r="H50" i="31"/>
  <c r="N29" i="31"/>
  <c r="F32" i="31"/>
  <c r="N32" i="31" s="1"/>
  <c r="L33" i="31"/>
  <c r="F38" i="31"/>
  <c r="N38" i="31"/>
  <c r="L39" i="31"/>
  <c r="N44" i="31"/>
  <c r="N46" i="31"/>
  <c r="L49" i="31"/>
  <c r="L55" i="31"/>
  <c r="L61" i="31"/>
  <c r="N66" i="31"/>
  <c r="L69" i="31"/>
  <c r="F12" i="31"/>
  <c r="N12" i="31" s="1"/>
  <c r="M33" i="31"/>
  <c r="O38" i="31"/>
  <c r="M39" i="31"/>
  <c r="O44" i="31"/>
  <c r="O66" i="31"/>
  <c r="F23" i="31" l="1"/>
  <c r="H24" i="31"/>
  <c r="N24" i="31"/>
  <c r="M70" i="31"/>
  <c r="H69" i="31"/>
  <c r="K59" i="31"/>
  <c r="O60" i="31"/>
  <c r="K35" i="31"/>
  <c r="M43" i="31"/>
  <c r="J42" i="31"/>
  <c r="L43" i="31"/>
  <c r="L31" i="31"/>
  <c r="O68" i="31"/>
  <c r="N68" i="31"/>
  <c r="M50" i="31"/>
  <c r="N23" i="31"/>
  <c r="K22" i="31"/>
  <c r="J10" i="31"/>
  <c r="L11" i="31"/>
  <c r="M27" i="31"/>
  <c r="L27" i="31"/>
  <c r="N69" i="31"/>
  <c r="H12" i="31"/>
  <c r="F11" i="31"/>
  <c r="J64" i="31"/>
  <c r="M65" i="31"/>
  <c r="L65" i="31"/>
  <c r="O48" i="31"/>
  <c r="K10" i="31"/>
  <c r="O11" i="31"/>
  <c r="N11" i="31"/>
  <c r="K53" i="31"/>
  <c r="O54" i="31"/>
  <c r="H38" i="31"/>
  <c r="F37" i="31"/>
  <c r="J36" i="31"/>
  <c r="L37" i="31"/>
  <c r="L54" i="31"/>
  <c r="M56" i="31"/>
  <c r="L23" i="31"/>
  <c r="J22" i="31"/>
  <c r="O43" i="31"/>
  <c r="O31" i="31"/>
  <c r="F54" i="31"/>
  <c r="N54" i="31" s="1"/>
  <c r="H55" i="31"/>
  <c r="K41" i="31"/>
  <c r="M62" i="31"/>
  <c r="H32" i="31"/>
  <c r="F31" i="31"/>
  <c r="H31" i="31" s="1"/>
  <c r="F48" i="31"/>
  <c r="H49" i="31"/>
  <c r="J52" i="31"/>
  <c r="L53" i="31"/>
  <c r="O64" i="31"/>
  <c r="N64" i="31"/>
  <c r="F16" i="31"/>
  <c r="H17" i="31"/>
  <c r="M25" i="31"/>
  <c r="L68" i="31"/>
  <c r="F60" i="31"/>
  <c r="H61" i="31"/>
  <c r="M17" i="31" l="1"/>
  <c r="M61" i="31"/>
  <c r="M32" i="31"/>
  <c r="M55" i="31"/>
  <c r="K58" i="31"/>
  <c r="M38" i="31"/>
  <c r="L42" i="31"/>
  <c r="J41" i="31"/>
  <c r="H60" i="31"/>
  <c r="F59" i="31"/>
  <c r="H59" i="31" s="1"/>
  <c r="F58" i="31"/>
  <c r="H58" i="31" s="1"/>
  <c r="H54" i="31"/>
  <c r="F53" i="31"/>
  <c r="M69" i="31"/>
  <c r="N31" i="31"/>
  <c r="K52" i="31"/>
  <c r="O53" i="31"/>
  <c r="M64" i="31"/>
  <c r="L64" i="31"/>
  <c r="J59" i="31"/>
  <c r="L52" i="31"/>
  <c r="H11" i="31"/>
  <c r="F10" i="31"/>
  <c r="L10" i="31"/>
  <c r="J9" i="31"/>
  <c r="O42" i="31"/>
  <c r="L36" i="31"/>
  <c r="J35" i="31"/>
  <c r="M12" i="31"/>
  <c r="M31" i="31"/>
  <c r="O36" i="31"/>
  <c r="M49" i="31"/>
  <c r="O41" i="31"/>
  <c r="J21" i="31"/>
  <c r="L22" i="31"/>
  <c r="K9" i="31"/>
  <c r="N10" i="31"/>
  <c r="O10" i="31"/>
  <c r="O35" i="31"/>
  <c r="M24" i="31"/>
  <c r="H16" i="31"/>
  <c r="N16" i="31"/>
  <c r="H48" i="31"/>
  <c r="F42" i="31"/>
  <c r="H37" i="31"/>
  <c r="F36" i="31"/>
  <c r="N37" i="31"/>
  <c r="N48" i="31"/>
  <c r="K21" i="31"/>
  <c r="O22" i="31"/>
  <c r="N22" i="31"/>
  <c r="N60" i="31"/>
  <c r="F22" i="31"/>
  <c r="H23" i="31"/>
  <c r="M59" i="31" l="1"/>
  <c r="J58" i="31"/>
  <c r="L59" i="31"/>
  <c r="O9" i="31"/>
  <c r="K72" i="31"/>
  <c r="L9" i="31"/>
  <c r="H53" i="31"/>
  <c r="F52" i="31"/>
  <c r="H52" i="31" s="1"/>
  <c r="M54" i="31"/>
  <c r="N53" i="31"/>
  <c r="M48" i="31"/>
  <c r="H42" i="31"/>
  <c r="J20" i="31"/>
  <c r="L21" i="31"/>
  <c r="H10" i="31"/>
  <c r="F9" i="31"/>
  <c r="N59" i="31"/>
  <c r="F41" i="31"/>
  <c r="N42" i="31"/>
  <c r="K20" i="31"/>
  <c r="O21" i="31"/>
  <c r="M23" i="31"/>
  <c r="F35" i="31"/>
  <c r="H36" i="31"/>
  <c r="N36" i="31"/>
  <c r="L35" i="31"/>
  <c r="M11" i="31"/>
  <c r="O52" i="31"/>
  <c r="M60" i="31"/>
  <c r="O59" i="31"/>
  <c r="M16" i="31"/>
  <c r="H22" i="31"/>
  <c r="F21" i="31"/>
  <c r="M37" i="31"/>
  <c r="L41" i="31"/>
  <c r="O58" i="31"/>
  <c r="N58" i="31"/>
  <c r="H9" i="31" l="1"/>
  <c r="M10" i="31"/>
  <c r="O20" i="31"/>
  <c r="H21" i="31"/>
  <c r="F20" i="31"/>
  <c r="N20" i="31" s="1"/>
  <c r="N9" i="31"/>
  <c r="M52" i="31"/>
  <c r="M22" i="31"/>
  <c r="N21" i="31"/>
  <c r="M36" i="31"/>
  <c r="H41" i="31"/>
  <c r="N41" i="31"/>
  <c r="M42" i="31"/>
  <c r="M53" i="31"/>
  <c r="M58" i="31"/>
  <c r="L58" i="31"/>
  <c r="L20" i="31"/>
  <c r="N52" i="31"/>
  <c r="H35" i="31"/>
  <c r="N35" i="31"/>
  <c r="J72" i="31"/>
  <c r="O72" i="31" s="1"/>
  <c r="H20" i="31" l="1"/>
  <c r="M21" i="31"/>
  <c r="F72" i="31"/>
  <c r="N72" i="31" s="1"/>
  <c r="M35" i="31"/>
  <c r="L72" i="31"/>
  <c r="M41" i="31"/>
  <c r="M9" i="31"/>
  <c r="I20" i="31" l="1"/>
  <c r="M20" i="31"/>
  <c r="H72" i="31"/>
  <c r="I30" i="31" l="1"/>
  <c r="I72" i="31"/>
  <c r="I39" i="31"/>
  <c r="I33" i="31"/>
  <c r="I14" i="31"/>
  <c r="I44" i="31"/>
  <c r="I19" i="31"/>
  <c r="I15" i="31"/>
  <c r="I29" i="31"/>
  <c r="I46" i="31"/>
  <c r="I67" i="31"/>
  <c r="I51" i="31"/>
  <c r="I26" i="31"/>
  <c r="I34" i="31"/>
  <c r="I57" i="31"/>
  <c r="I45" i="31"/>
  <c r="I66" i="31"/>
  <c r="I40" i="31"/>
  <c r="I63" i="31"/>
  <c r="I13" i="31"/>
  <c r="I47" i="31"/>
  <c r="I71" i="31"/>
  <c r="I18" i="31"/>
  <c r="I64" i="31"/>
  <c r="I68" i="31"/>
  <c r="I27" i="31"/>
  <c r="I25" i="31"/>
  <c r="I28" i="31"/>
  <c r="I70" i="31"/>
  <c r="I43" i="31"/>
  <c r="I62" i="31"/>
  <c r="I50" i="31"/>
  <c r="I65" i="31"/>
  <c r="I56" i="31"/>
  <c r="I17" i="31"/>
  <c r="I12" i="31"/>
  <c r="I24" i="31"/>
  <c r="I49" i="31"/>
  <c r="I61" i="31"/>
  <c r="I69" i="31"/>
  <c r="I31" i="31"/>
  <c r="I55" i="31"/>
  <c r="I32" i="31"/>
  <c r="I38" i="31"/>
  <c r="I37" i="31"/>
  <c r="I60" i="31"/>
  <c r="I11" i="31"/>
  <c r="I59" i="31"/>
  <c r="I16" i="31"/>
  <c r="I23" i="31"/>
  <c r="I54" i="31"/>
  <c r="I48" i="31"/>
  <c r="I58" i="31"/>
  <c r="I36" i="31"/>
  <c r="I52" i="31"/>
  <c r="I42" i="31"/>
  <c r="I22" i="31"/>
  <c r="I53" i="31"/>
  <c r="I10" i="31"/>
  <c r="I9" i="31"/>
  <c r="I35" i="31"/>
  <c r="M72" i="31"/>
  <c r="I41" i="31"/>
  <c r="I21" i="31"/>
  <c r="H97" i="29" l="1"/>
  <c r="H96" i="29" s="1"/>
  <c r="J96" i="29"/>
  <c r="J95" i="29" s="1"/>
  <c r="G96" i="29"/>
  <c r="G95" i="29" s="1"/>
  <c r="F96" i="29"/>
  <c r="F95" i="29"/>
  <c r="F94" i="29" s="1"/>
  <c r="H93" i="29"/>
  <c r="K93" i="29" s="1"/>
  <c r="J92" i="29"/>
  <c r="H92" i="29"/>
  <c r="G92" i="29"/>
  <c r="G91" i="29" s="1"/>
  <c r="G90" i="29" s="1"/>
  <c r="F92" i="29"/>
  <c r="J91" i="29"/>
  <c r="J90" i="29" s="1"/>
  <c r="F91" i="29"/>
  <c r="H89" i="29"/>
  <c r="K89" i="29" s="1"/>
  <c r="J88" i="29"/>
  <c r="J87" i="29" s="1"/>
  <c r="F88" i="29"/>
  <c r="K83" i="29"/>
  <c r="H83" i="29"/>
  <c r="J82" i="29"/>
  <c r="J81" i="29" s="1"/>
  <c r="G82" i="29"/>
  <c r="G81" i="29" s="1"/>
  <c r="G80" i="29" s="1"/>
  <c r="G79" i="29" s="1"/>
  <c r="G78" i="29" s="1"/>
  <c r="F82" i="29"/>
  <c r="H82" i="29" s="1"/>
  <c r="H77" i="29"/>
  <c r="K77" i="29" s="1"/>
  <c r="J76" i="29"/>
  <c r="G76" i="29"/>
  <c r="G75" i="29" s="1"/>
  <c r="G74" i="29" s="1"/>
  <c r="F76" i="29"/>
  <c r="H76" i="29" s="1"/>
  <c r="J75" i="29"/>
  <c r="J74" i="29" s="1"/>
  <c r="H73" i="29"/>
  <c r="K72" i="29"/>
  <c r="J72" i="29"/>
  <c r="H72" i="29"/>
  <c r="G72" i="29"/>
  <c r="F72" i="29"/>
  <c r="H71" i="29"/>
  <c r="K71" i="29" s="1"/>
  <c r="J70" i="29"/>
  <c r="J69" i="29" s="1"/>
  <c r="J68" i="29" s="1"/>
  <c r="G70" i="29"/>
  <c r="F70" i="29"/>
  <c r="H70" i="29" s="1"/>
  <c r="G69" i="29"/>
  <c r="G68" i="29" s="1"/>
  <c r="G67" i="29"/>
  <c r="G66" i="29" s="1"/>
  <c r="K65" i="29"/>
  <c r="H65" i="29"/>
  <c r="J64" i="29"/>
  <c r="J63" i="29" s="1"/>
  <c r="G64" i="29"/>
  <c r="G63" i="29" s="1"/>
  <c r="G62" i="29" s="1"/>
  <c r="G61" i="29" s="1"/>
  <c r="G60" i="29" s="1"/>
  <c r="F64" i="29"/>
  <c r="J62" i="29"/>
  <c r="H59" i="29"/>
  <c r="K59" i="29" s="1"/>
  <c r="J58" i="29"/>
  <c r="G58" i="29"/>
  <c r="F58" i="29"/>
  <c r="J57" i="29"/>
  <c r="J56" i="29" s="1"/>
  <c r="F57" i="29"/>
  <c r="H55" i="29"/>
  <c r="K54" i="29"/>
  <c r="J54" i="29"/>
  <c r="H54" i="29"/>
  <c r="G54" i="29"/>
  <c r="F54" i="29"/>
  <c r="J53" i="29"/>
  <c r="G53" i="29"/>
  <c r="G52" i="29" s="1"/>
  <c r="F53" i="29"/>
  <c r="H53" i="29" s="1"/>
  <c r="K51" i="29"/>
  <c r="H51" i="29"/>
  <c r="J50" i="29"/>
  <c r="J49" i="29" s="1"/>
  <c r="G50" i="29"/>
  <c r="F50" i="29"/>
  <c r="H50" i="29" s="1"/>
  <c r="G49" i="29"/>
  <c r="G48" i="29" s="1"/>
  <c r="H44" i="29"/>
  <c r="K44" i="29" s="1"/>
  <c r="J43" i="29"/>
  <c r="H43" i="29"/>
  <c r="G43" i="29"/>
  <c r="F43" i="29"/>
  <c r="J42" i="29"/>
  <c r="G42" i="29"/>
  <c r="F42" i="29"/>
  <c r="H42" i="29" s="1"/>
  <c r="H41" i="29"/>
  <c r="K41" i="29" s="1"/>
  <c r="K40" i="29"/>
  <c r="H40" i="29"/>
  <c r="J39" i="29"/>
  <c r="G39" i="29"/>
  <c r="G38" i="29" s="1"/>
  <c r="G37" i="29" s="1"/>
  <c r="F39" i="29"/>
  <c r="H39" i="29" s="1"/>
  <c r="H36" i="29"/>
  <c r="K36" i="29" s="1"/>
  <c r="K35" i="29"/>
  <c r="H35" i="29"/>
  <c r="H34" i="29"/>
  <c r="K34" i="29" s="1"/>
  <c r="H33" i="29"/>
  <c r="K33" i="29" s="1"/>
  <c r="J32" i="29"/>
  <c r="H32" i="29"/>
  <c r="G32" i="29"/>
  <c r="F32" i="29"/>
  <c r="K31" i="29"/>
  <c r="H31" i="29"/>
  <c r="J30" i="29"/>
  <c r="K30" i="29" s="1"/>
  <c r="G30" i="29"/>
  <c r="F30" i="29"/>
  <c r="H30" i="29" s="1"/>
  <c r="K29" i="29"/>
  <c r="H29" i="29"/>
  <c r="J28" i="29"/>
  <c r="G28" i="29"/>
  <c r="G27" i="29" s="1"/>
  <c r="G26" i="29" s="1"/>
  <c r="F28" i="29"/>
  <c r="H28" i="29" s="1"/>
  <c r="H25" i="29"/>
  <c r="K25" i="29" s="1"/>
  <c r="J24" i="29"/>
  <c r="G24" i="29"/>
  <c r="F24" i="29"/>
  <c r="H23" i="29"/>
  <c r="K23" i="29" s="1"/>
  <c r="J22" i="29"/>
  <c r="H22" i="29"/>
  <c r="G22" i="29"/>
  <c r="F22" i="29"/>
  <c r="J21" i="29"/>
  <c r="J20" i="29" s="1"/>
  <c r="F21" i="29"/>
  <c r="H18" i="29"/>
  <c r="K18" i="29" s="1"/>
  <c r="K17" i="29"/>
  <c r="J17" i="29"/>
  <c r="H17" i="29"/>
  <c r="G17" i="29"/>
  <c r="F17" i="29"/>
  <c r="H16" i="29"/>
  <c r="H15" i="29"/>
  <c r="K15" i="29" s="1"/>
  <c r="J14" i="29"/>
  <c r="G14" i="29"/>
  <c r="G13" i="29" s="1"/>
  <c r="G12" i="29" s="1"/>
  <c r="G11" i="29" s="1"/>
  <c r="F14" i="29"/>
  <c r="J13" i="29"/>
  <c r="J12" i="29" s="1"/>
  <c r="J11" i="29" s="1"/>
  <c r="H95" i="29" l="1"/>
  <c r="K96" i="29"/>
  <c r="H24" i="29"/>
  <c r="K28" i="29"/>
  <c r="J27" i="29"/>
  <c r="K43" i="29"/>
  <c r="K76" i="29"/>
  <c r="K92" i="29"/>
  <c r="K16" i="29"/>
  <c r="J52" i="29"/>
  <c r="K53" i="29"/>
  <c r="H64" i="29"/>
  <c r="F63" i="29"/>
  <c r="J86" i="29"/>
  <c r="H21" i="29"/>
  <c r="F20" i="29"/>
  <c r="K32" i="29"/>
  <c r="J48" i="29"/>
  <c r="J47" i="29" s="1"/>
  <c r="J38" i="29"/>
  <c r="K39" i="29"/>
  <c r="H57" i="29"/>
  <c r="J61" i="29"/>
  <c r="G21" i="29"/>
  <c r="G20" i="29" s="1"/>
  <c r="G19" i="29" s="1"/>
  <c r="G10" i="29" s="1"/>
  <c r="H58" i="29"/>
  <c r="G57" i="29"/>
  <c r="G56" i="29" s="1"/>
  <c r="G47" i="29" s="1"/>
  <c r="G46" i="29" s="1"/>
  <c r="G45" i="29" s="1"/>
  <c r="K82" i="29"/>
  <c r="H91" i="29"/>
  <c r="F90" i="29"/>
  <c r="H90" i="29" s="1"/>
  <c r="J80" i="29"/>
  <c r="H88" i="29"/>
  <c r="K88" i="29" s="1"/>
  <c r="K42" i="29"/>
  <c r="H14" i="29"/>
  <c r="K22" i="29"/>
  <c r="J67" i="29"/>
  <c r="K73" i="29"/>
  <c r="K90" i="29"/>
  <c r="G94" i="29"/>
  <c r="G88" i="29"/>
  <c r="G87" i="29" s="1"/>
  <c r="G86" i="29" s="1"/>
  <c r="G85" i="29" s="1"/>
  <c r="G84" i="29" s="1"/>
  <c r="J94" i="29"/>
  <c r="K95" i="29"/>
  <c r="K55" i="29"/>
  <c r="F75" i="29"/>
  <c r="K50" i="29"/>
  <c r="F81" i="29"/>
  <c r="F13" i="29"/>
  <c r="F56" i="29"/>
  <c r="H56" i="29" s="1"/>
  <c r="F69" i="29"/>
  <c r="F87" i="29"/>
  <c r="K97" i="29"/>
  <c r="F27" i="29"/>
  <c r="F38" i="29"/>
  <c r="F52" i="29"/>
  <c r="H52" i="29" s="1"/>
  <c r="K70" i="29"/>
  <c r="F49" i="29"/>
  <c r="O71" i="27"/>
  <c r="N71" i="27"/>
  <c r="L71" i="27"/>
  <c r="H71" i="27"/>
  <c r="M71" i="27" s="1"/>
  <c r="L70" i="27"/>
  <c r="K70" i="27"/>
  <c r="O70" i="27" s="1"/>
  <c r="J70" i="27"/>
  <c r="H70" i="27"/>
  <c r="H69" i="27" s="1"/>
  <c r="G70" i="27"/>
  <c r="F70" i="27"/>
  <c r="J69" i="27"/>
  <c r="J68" i="27" s="1"/>
  <c r="G69" i="27"/>
  <c r="G68" i="27" s="1"/>
  <c r="F69" i="27"/>
  <c r="F68" i="27" s="1"/>
  <c r="O67" i="27"/>
  <c r="N67" i="27"/>
  <c r="L67" i="27"/>
  <c r="H67" i="27"/>
  <c r="M67" i="27" s="1"/>
  <c r="L66" i="27"/>
  <c r="K66" i="27"/>
  <c r="O66" i="27" s="1"/>
  <c r="J66" i="27"/>
  <c r="M66" i="27" s="1"/>
  <c r="H66" i="27"/>
  <c r="G66" i="27"/>
  <c r="G65" i="27" s="1"/>
  <c r="G64" i="27" s="1"/>
  <c r="F66" i="27"/>
  <c r="K65" i="27"/>
  <c r="O65" i="27" s="1"/>
  <c r="J65" i="27"/>
  <c r="F65" i="27"/>
  <c r="F64" i="27" s="1"/>
  <c r="K64" i="27"/>
  <c r="O63" i="27"/>
  <c r="N63" i="27"/>
  <c r="L63" i="27"/>
  <c r="H63" i="27"/>
  <c r="M63" i="27" s="1"/>
  <c r="L62" i="27"/>
  <c r="K62" i="27"/>
  <c r="O62" i="27" s="1"/>
  <c r="J62" i="27"/>
  <c r="H62" i="27"/>
  <c r="M62" i="27" s="1"/>
  <c r="G62" i="27"/>
  <c r="F62" i="27"/>
  <c r="J61" i="27"/>
  <c r="J60" i="27" s="1"/>
  <c r="G61" i="27"/>
  <c r="F61" i="27"/>
  <c r="H61" i="27" s="1"/>
  <c r="G60" i="27"/>
  <c r="G59" i="27" s="1"/>
  <c r="G58" i="27" s="1"/>
  <c r="O57" i="27"/>
  <c r="N57" i="27"/>
  <c r="L57" i="27"/>
  <c r="H57" i="27"/>
  <c r="M57" i="27" s="1"/>
  <c r="L56" i="27"/>
  <c r="K56" i="27"/>
  <c r="O56" i="27" s="1"/>
  <c r="J56" i="27"/>
  <c r="M56" i="27" s="1"/>
  <c r="H56" i="27"/>
  <c r="G56" i="27"/>
  <c r="F56" i="27"/>
  <c r="J55" i="27"/>
  <c r="J54" i="27" s="1"/>
  <c r="G55" i="27"/>
  <c r="F55" i="27"/>
  <c r="H55" i="27" s="1"/>
  <c r="G54" i="27"/>
  <c r="G53" i="27" s="1"/>
  <c r="G52" i="27" s="1"/>
  <c r="O51" i="27"/>
  <c r="N51" i="27"/>
  <c r="L51" i="27"/>
  <c r="H51" i="27"/>
  <c r="M51" i="27" s="1"/>
  <c r="L50" i="27"/>
  <c r="K50" i="27"/>
  <c r="O50" i="27" s="1"/>
  <c r="J50" i="27"/>
  <c r="M50" i="27" s="1"/>
  <c r="H50" i="27"/>
  <c r="G50" i="27"/>
  <c r="F50" i="27"/>
  <c r="J49" i="27"/>
  <c r="J48" i="27" s="1"/>
  <c r="G49" i="27"/>
  <c r="F49" i="27"/>
  <c r="H49" i="27" s="1"/>
  <c r="G48" i="27"/>
  <c r="O47" i="27"/>
  <c r="N47" i="27"/>
  <c r="L47" i="27"/>
  <c r="H47" i="27"/>
  <c r="M47" i="27" s="1"/>
  <c r="O46" i="27"/>
  <c r="L46" i="27"/>
  <c r="K46" i="27"/>
  <c r="N46" i="27" s="1"/>
  <c r="J46" i="27"/>
  <c r="H46" i="27"/>
  <c r="G46" i="27"/>
  <c r="F46" i="27"/>
  <c r="O45" i="27"/>
  <c r="N45" i="27"/>
  <c r="L45" i="27"/>
  <c r="H45" i="27"/>
  <c r="M45" i="27" s="1"/>
  <c r="O44" i="27"/>
  <c r="L44" i="27"/>
  <c r="K44" i="27"/>
  <c r="K43" i="27" s="1"/>
  <c r="J44" i="27"/>
  <c r="H44" i="27"/>
  <c r="G44" i="27"/>
  <c r="G43" i="27" s="1"/>
  <c r="G42" i="27" s="1"/>
  <c r="G41" i="27" s="1"/>
  <c r="F44" i="27"/>
  <c r="J43" i="27"/>
  <c r="F43" i="27"/>
  <c r="O40" i="27"/>
  <c r="N40" i="27"/>
  <c r="L40" i="27"/>
  <c r="H40" i="27"/>
  <c r="K39" i="27"/>
  <c r="O39" i="27" s="1"/>
  <c r="J39" i="27"/>
  <c r="J38" i="27" s="1"/>
  <c r="G39" i="27"/>
  <c r="F39" i="27"/>
  <c r="H39" i="27" s="1"/>
  <c r="K38" i="27"/>
  <c r="K37" i="27" s="1"/>
  <c r="G38" i="27"/>
  <c r="G37" i="27" s="1"/>
  <c r="G36" i="27" s="1"/>
  <c r="G35" i="27" s="1"/>
  <c r="O34" i="27"/>
  <c r="N34" i="27"/>
  <c r="L34" i="27"/>
  <c r="H34" i="27"/>
  <c r="K33" i="27"/>
  <c r="O33" i="27" s="1"/>
  <c r="J33" i="27"/>
  <c r="J32" i="27" s="1"/>
  <c r="G33" i="27"/>
  <c r="F33" i="27"/>
  <c r="H33" i="27" s="1"/>
  <c r="K32" i="27"/>
  <c r="K31" i="27" s="1"/>
  <c r="G32" i="27"/>
  <c r="G31" i="27" s="1"/>
  <c r="O30" i="27"/>
  <c r="N30" i="27"/>
  <c r="L30" i="27"/>
  <c r="H30" i="27"/>
  <c r="M30" i="27" s="1"/>
  <c r="K29" i="27"/>
  <c r="O29" i="27" s="1"/>
  <c r="J29" i="27"/>
  <c r="G29" i="27"/>
  <c r="F29" i="27"/>
  <c r="F28" i="27" s="1"/>
  <c r="K28" i="27"/>
  <c r="G28" i="27"/>
  <c r="G27" i="27" s="1"/>
  <c r="N26" i="27"/>
  <c r="L26" i="27"/>
  <c r="H26" i="27"/>
  <c r="M26" i="27" s="1"/>
  <c r="L25" i="27"/>
  <c r="K25" i="27"/>
  <c r="K24" i="27" s="1"/>
  <c r="J25" i="27"/>
  <c r="M25" i="27" s="1"/>
  <c r="H25" i="27"/>
  <c r="G25" i="27"/>
  <c r="F25" i="27"/>
  <c r="N25" i="27" s="1"/>
  <c r="G24" i="27"/>
  <c r="G23" i="27" s="1"/>
  <c r="O19" i="27"/>
  <c r="N19" i="27"/>
  <c r="L19" i="27"/>
  <c r="H19" i="27"/>
  <c r="M19" i="27" s="1"/>
  <c r="L18" i="27"/>
  <c r="K18" i="27"/>
  <c r="O18" i="27" s="1"/>
  <c r="J18" i="27"/>
  <c r="M18" i="27" s="1"/>
  <c r="H18" i="27"/>
  <c r="G18" i="27"/>
  <c r="G17" i="27" s="1"/>
  <c r="G16" i="27" s="1"/>
  <c r="F18" i="27"/>
  <c r="N18" i="27" s="1"/>
  <c r="J17" i="27"/>
  <c r="J16" i="27" s="1"/>
  <c r="F17" i="27"/>
  <c r="H17" i="27" s="1"/>
  <c r="O15" i="27"/>
  <c r="N15" i="27"/>
  <c r="L15" i="27"/>
  <c r="H15" i="27"/>
  <c r="M15" i="27" s="1"/>
  <c r="O14" i="27"/>
  <c r="N14" i="27"/>
  <c r="L14" i="27"/>
  <c r="H14" i="27"/>
  <c r="N13" i="27"/>
  <c r="K13" i="27"/>
  <c r="J13" i="27"/>
  <c r="J12" i="27" s="1"/>
  <c r="G13" i="27"/>
  <c r="G11" i="27" s="1"/>
  <c r="F13" i="27"/>
  <c r="H13" i="27" s="1"/>
  <c r="K12" i="27"/>
  <c r="K11" i="27" s="1"/>
  <c r="G12" i="27"/>
  <c r="G10" i="27" s="1"/>
  <c r="G9" i="27" s="1"/>
  <c r="G98" i="29" l="1"/>
  <c r="H75" i="29"/>
  <c r="F74" i="29"/>
  <c r="H74" i="29" s="1"/>
  <c r="H63" i="29"/>
  <c r="F62" i="29"/>
  <c r="H38" i="29"/>
  <c r="F37" i="29"/>
  <c r="H37" i="29" s="1"/>
  <c r="H69" i="29"/>
  <c r="F68" i="29"/>
  <c r="J60" i="29"/>
  <c r="K64" i="29"/>
  <c r="K24" i="29"/>
  <c r="H20" i="29"/>
  <c r="F19" i="29"/>
  <c r="H19" i="29" s="1"/>
  <c r="H94" i="29"/>
  <c r="H49" i="29"/>
  <c r="F48" i="29"/>
  <c r="K56" i="29"/>
  <c r="H27" i="29"/>
  <c r="F26" i="29"/>
  <c r="H26" i="29" s="1"/>
  <c r="H13" i="29"/>
  <c r="F12" i="29"/>
  <c r="F11" i="29" s="1"/>
  <c r="J66" i="29"/>
  <c r="J79" i="29"/>
  <c r="K58" i="29"/>
  <c r="K21" i="29"/>
  <c r="K14" i="29"/>
  <c r="H87" i="29"/>
  <c r="F86" i="29"/>
  <c r="K94" i="29"/>
  <c r="J37" i="29"/>
  <c r="K37" i="29" s="1"/>
  <c r="K52" i="29"/>
  <c r="H81" i="29"/>
  <c r="F80" i="29"/>
  <c r="F79" i="29" s="1"/>
  <c r="J26" i="29"/>
  <c r="J46" i="29"/>
  <c r="K57" i="29"/>
  <c r="K91" i="29"/>
  <c r="J85" i="29"/>
  <c r="K23" i="27"/>
  <c r="K10" i="27"/>
  <c r="K36" i="27"/>
  <c r="G22" i="27"/>
  <c r="G21" i="27" s="1"/>
  <c r="G20" i="27" s="1"/>
  <c r="G72" i="27" s="1"/>
  <c r="J31" i="27"/>
  <c r="O32" i="27"/>
  <c r="L32" i="27"/>
  <c r="H68" i="27"/>
  <c r="M68" i="27" s="1"/>
  <c r="J11" i="27"/>
  <c r="O12" i="27"/>
  <c r="L12" i="27"/>
  <c r="J53" i="27"/>
  <c r="N28" i="27"/>
  <c r="F27" i="27"/>
  <c r="H27" i="27" s="1"/>
  <c r="H28" i="27"/>
  <c r="N43" i="27"/>
  <c r="O43" i="27"/>
  <c r="J37" i="27"/>
  <c r="O37" i="27" s="1"/>
  <c r="O38" i="27"/>
  <c r="L38" i="27"/>
  <c r="H64" i="27"/>
  <c r="N29" i="27"/>
  <c r="N65" i="27"/>
  <c r="M14" i="27"/>
  <c r="K17" i="27"/>
  <c r="L17" i="27" s="1"/>
  <c r="J24" i="27"/>
  <c r="K27" i="27"/>
  <c r="M34" i="27"/>
  <c r="M40" i="27"/>
  <c r="M44" i="27"/>
  <c r="M46" i="27"/>
  <c r="K49" i="27"/>
  <c r="K55" i="27"/>
  <c r="K61" i="27"/>
  <c r="L61" i="27" s="1"/>
  <c r="K69" i="27"/>
  <c r="F12" i="27"/>
  <c r="N12" i="27"/>
  <c r="L13" i="27"/>
  <c r="F16" i="27"/>
  <c r="H16" i="27" s="1"/>
  <c r="J28" i="27"/>
  <c r="H29" i="27"/>
  <c r="F32" i="27"/>
  <c r="L33" i="27"/>
  <c r="F38" i="27"/>
  <c r="N38" i="27"/>
  <c r="L39" i="27"/>
  <c r="J42" i="27"/>
  <c r="H43" i="27"/>
  <c r="N44" i="27"/>
  <c r="F48" i="27"/>
  <c r="H48" i="27" s="1"/>
  <c r="M48" i="27" s="1"/>
  <c r="F54" i="27"/>
  <c r="L55" i="27"/>
  <c r="F60" i="27"/>
  <c r="J64" i="27"/>
  <c r="O64" i="27" s="1"/>
  <c r="H65" i="27"/>
  <c r="N66" i="27"/>
  <c r="M13" i="27"/>
  <c r="M17" i="27"/>
  <c r="M33" i="27"/>
  <c r="M39" i="27"/>
  <c r="M49" i="27"/>
  <c r="M55" i="27"/>
  <c r="M61" i="27"/>
  <c r="M69" i="27"/>
  <c r="N33" i="27"/>
  <c r="N39" i="27"/>
  <c r="O13" i="27"/>
  <c r="F24" i="27"/>
  <c r="N24" i="27" s="1"/>
  <c r="M70" i="27"/>
  <c r="L29" i="27"/>
  <c r="L43" i="27"/>
  <c r="N50" i="27"/>
  <c r="N56" i="27"/>
  <c r="N62" i="27"/>
  <c r="N64" i="27"/>
  <c r="L65" i="27"/>
  <c r="N70" i="27"/>
  <c r="K20" i="29" l="1"/>
  <c r="K69" i="29"/>
  <c r="J84" i="29"/>
  <c r="F78" i="29"/>
  <c r="H78" i="29" s="1"/>
  <c r="H79" i="29"/>
  <c r="H86" i="29"/>
  <c r="F85" i="29"/>
  <c r="H80" i="29"/>
  <c r="K81" i="29"/>
  <c r="K87" i="29"/>
  <c r="J78" i="29"/>
  <c r="K78" i="29" s="1"/>
  <c r="K79" i="29"/>
  <c r="H48" i="29"/>
  <c r="F47" i="29"/>
  <c r="H62" i="29"/>
  <c r="F61" i="29"/>
  <c r="K26" i="29"/>
  <c r="J19" i="29"/>
  <c r="H68" i="29"/>
  <c r="F67" i="29"/>
  <c r="H11" i="29"/>
  <c r="F10" i="29"/>
  <c r="K74" i="29"/>
  <c r="K49" i="29"/>
  <c r="K63" i="29"/>
  <c r="K27" i="29"/>
  <c r="K38" i="29"/>
  <c r="H12" i="29"/>
  <c r="K13" i="29"/>
  <c r="K75" i="29"/>
  <c r="K48" i="27"/>
  <c r="O49" i="27"/>
  <c r="N49" i="27"/>
  <c r="K68" i="27"/>
  <c r="O69" i="27"/>
  <c r="N69" i="27"/>
  <c r="M42" i="27"/>
  <c r="J41" i="27"/>
  <c r="L11" i="27"/>
  <c r="J10" i="27"/>
  <c r="K22" i="27"/>
  <c r="L31" i="27"/>
  <c r="M28" i="27"/>
  <c r="L28" i="27"/>
  <c r="J27" i="27"/>
  <c r="F58" i="27"/>
  <c r="H58" i="27" s="1"/>
  <c r="H60" i="27"/>
  <c r="F59" i="27"/>
  <c r="H59" i="27" s="1"/>
  <c r="F42" i="27"/>
  <c r="F41" i="27" s="1"/>
  <c r="H41" i="27" s="1"/>
  <c r="M16" i="27"/>
  <c r="K35" i="27"/>
  <c r="O10" i="27"/>
  <c r="M64" i="27"/>
  <c r="L64" i="27"/>
  <c r="K60" i="27"/>
  <c r="O61" i="27"/>
  <c r="N61" i="27"/>
  <c r="J52" i="27"/>
  <c r="M65" i="27"/>
  <c r="H54" i="27"/>
  <c r="F53" i="27"/>
  <c r="F37" i="27"/>
  <c r="H38" i="27"/>
  <c r="O27" i="27"/>
  <c r="N27" i="27"/>
  <c r="M29" i="27"/>
  <c r="H42" i="27"/>
  <c r="L69" i="27"/>
  <c r="L49" i="27"/>
  <c r="H12" i="27"/>
  <c r="F11" i="27"/>
  <c r="K54" i="27"/>
  <c r="O55" i="27"/>
  <c r="N55" i="27"/>
  <c r="L24" i="27"/>
  <c r="J23" i="27"/>
  <c r="M43" i="27"/>
  <c r="O31" i="27"/>
  <c r="O11" i="27"/>
  <c r="K16" i="27"/>
  <c r="O17" i="27"/>
  <c r="N17" i="27"/>
  <c r="H24" i="27"/>
  <c r="M24" i="27" s="1"/>
  <c r="F23" i="27"/>
  <c r="H32" i="27"/>
  <c r="N32" i="27"/>
  <c r="F31" i="27"/>
  <c r="O28" i="27"/>
  <c r="L37" i="27"/>
  <c r="J36" i="27"/>
  <c r="J59" i="27"/>
  <c r="H47" i="29" l="1"/>
  <c r="F46" i="29"/>
  <c r="H10" i="29"/>
  <c r="K68" i="29"/>
  <c r="K62" i="29"/>
  <c r="K12" i="29"/>
  <c r="K11" i="29"/>
  <c r="K80" i="29"/>
  <c r="H67" i="29"/>
  <c r="F66" i="29"/>
  <c r="H66" i="29" s="1"/>
  <c r="H85" i="29"/>
  <c r="F84" i="29"/>
  <c r="H84" i="29" s="1"/>
  <c r="K19" i="29"/>
  <c r="J10" i="29"/>
  <c r="K86" i="29"/>
  <c r="J45" i="29"/>
  <c r="H61" i="29"/>
  <c r="F60" i="29"/>
  <c r="H60" i="29" s="1"/>
  <c r="M38" i="27"/>
  <c r="L36" i="27"/>
  <c r="J35" i="27"/>
  <c r="H23" i="27"/>
  <c r="F22" i="27"/>
  <c r="M12" i="27"/>
  <c r="M41" i="27"/>
  <c r="J22" i="27"/>
  <c r="M23" i="27"/>
  <c r="L23" i="27"/>
  <c r="F36" i="27"/>
  <c r="H37" i="27"/>
  <c r="N37" i="27"/>
  <c r="M60" i="27"/>
  <c r="N23" i="27"/>
  <c r="F52" i="27"/>
  <c r="H52" i="27" s="1"/>
  <c r="H53" i="27"/>
  <c r="O35" i="27"/>
  <c r="K21" i="27"/>
  <c r="H31" i="27"/>
  <c r="N31" i="27"/>
  <c r="O16" i="27"/>
  <c r="N16" i="27"/>
  <c r="L16" i="27"/>
  <c r="M54" i="27"/>
  <c r="K59" i="27"/>
  <c r="O60" i="27"/>
  <c r="N60" i="27"/>
  <c r="L60" i="27"/>
  <c r="M27" i="27"/>
  <c r="L27" i="27"/>
  <c r="L10" i="27"/>
  <c r="J9" i="27"/>
  <c r="O68" i="27"/>
  <c r="N68" i="27"/>
  <c r="L68" i="27"/>
  <c r="O36" i="27"/>
  <c r="M59" i="27"/>
  <c r="L59" i="27"/>
  <c r="J58" i="27"/>
  <c r="M32" i="27"/>
  <c r="K53" i="27"/>
  <c r="O54" i="27"/>
  <c r="N54" i="27"/>
  <c r="L54" i="27"/>
  <c r="M52" i="27"/>
  <c r="F10" i="27"/>
  <c r="H11" i="27"/>
  <c r="N11" i="27"/>
  <c r="K9" i="27"/>
  <c r="O48" i="27"/>
  <c r="N48" i="27"/>
  <c r="L48" i="27"/>
  <c r="K42" i="27"/>
  <c r="K10" i="29" l="1"/>
  <c r="J98" i="29"/>
  <c r="K60" i="29"/>
  <c r="K66" i="29"/>
  <c r="H46" i="29"/>
  <c r="F45" i="29"/>
  <c r="K85" i="29"/>
  <c r="K61" i="29"/>
  <c r="K67" i="29"/>
  <c r="K84" i="29"/>
  <c r="K47" i="29"/>
  <c r="M11" i="27"/>
  <c r="M37" i="27"/>
  <c r="O42" i="27"/>
  <c r="N42" i="27"/>
  <c r="K41" i="27"/>
  <c r="L42" i="27"/>
  <c r="F9" i="27"/>
  <c r="N9" i="27" s="1"/>
  <c r="H10" i="27"/>
  <c r="N10" i="27"/>
  <c r="F35" i="27"/>
  <c r="H36" i="27"/>
  <c r="N36" i="27"/>
  <c r="F21" i="27"/>
  <c r="H22" i="27"/>
  <c r="M58" i="27"/>
  <c r="M53" i="27"/>
  <c r="L9" i="27"/>
  <c r="K58" i="27"/>
  <c r="L58" i="27" s="1"/>
  <c r="O59" i="27"/>
  <c r="N59" i="27"/>
  <c r="M31" i="27"/>
  <c r="L35" i="27"/>
  <c r="N22" i="27"/>
  <c r="J21" i="27"/>
  <c r="L22" i="27"/>
  <c r="O22" i="27"/>
  <c r="O9" i="27"/>
  <c r="K72" i="27"/>
  <c r="K20" i="27"/>
  <c r="O21" i="27"/>
  <c r="N53" i="27"/>
  <c r="K52" i="27"/>
  <c r="O53" i="27"/>
  <c r="L53" i="27"/>
  <c r="H45" i="29" l="1"/>
  <c r="F98" i="29"/>
  <c r="K46" i="29"/>
  <c r="F20" i="27"/>
  <c r="H21" i="27"/>
  <c r="O41" i="27"/>
  <c r="N41" i="27"/>
  <c r="L41" i="27"/>
  <c r="O52" i="27"/>
  <c r="N52" i="27"/>
  <c r="L52" i="27"/>
  <c r="M36" i="27"/>
  <c r="M22" i="27"/>
  <c r="H35" i="27"/>
  <c r="N35" i="27"/>
  <c r="N21" i="27"/>
  <c r="L21" i="27"/>
  <c r="J20" i="27"/>
  <c r="H9" i="27"/>
  <c r="M10" i="27"/>
  <c r="O20" i="27"/>
  <c r="N20" i="27"/>
  <c r="O58" i="27"/>
  <c r="N58" i="27"/>
  <c r="F72" i="27"/>
  <c r="N72" i="27" s="1"/>
  <c r="H98" i="29" l="1"/>
  <c r="K45" i="29"/>
  <c r="M35" i="27"/>
  <c r="M9" i="27"/>
  <c r="M20" i="27"/>
  <c r="L20" i="27"/>
  <c r="J72" i="27"/>
  <c r="H20" i="27"/>
  <c r="H72" i="27" s="1"/>
  <c r="M21" i="27"/>
  <c r="I98" i="29" l="1"/>
  <c r="I83" i="29"/>
  <c r="I65" i="29"/>
  <c r="I93" i="29"/>
  <c r="I72" i="29"/>
  <c r="I54" i="29"/>
  <c r="I33" i="29"/>
  <c r="I44" i="29"/>
  <c r="I23" i="29"/>
  <c r="I51" i="29"/>
  <c r="I31" i="29"/>
  <c r="I40" i="29"/>
  <c r="I35" i="29"/>
  <c r="I29" i="29"/>
  <c r="I89" i="29"/>
  <c r="I71" i="29"/>
  <c r="I34" i="29"/>
  <c r="I50" i="29"/>
  <c r="I16" i="29"/>
  <c r="I77" i="29"/>
  <c r="I41" i="29"/>
  <c r="I28" i="29"/>
  <c r="I70" i="29"/>
  <c r="I17" i="29"/>
  <c r="I22" i="29"/>
  <c r="I15" i="29"/>
  <c r="I59" i="29"/>
  <c r="I30" i="29"/>
  <c r="I39" i="29"/>
  <c r="I97" i="29"/>
  <c r="I25" i="29"/>
  <c r="I36" i="29"/>
  <c r="I82" i="29"/>
  <c r="I18" i="29"/>
  <c r="I53" i="29"/>
  <c r="I43" i="29"/>
  <c r="I92" i="29"/>
  <c r="I96" i="29"/>
  <c r="I76" i="29"/>
  <c r="I55" i="29"/>
  <c r="I32" i="29"/>
  <c r="I42" i="29"/>
  <c r="I73" i="29"/>
  <c r="I95" i="29"/>
  <c r="I21" i="29"/>
  <c r="I90" i="29"/>
  <c r="I52" i="29"/>
  <c r="I64" i="29"/>
  <c r="I14" i="29"/>
  <c r="I57" i="29"/>
  <c r="I88" i="29"/>
  <c r="I58" i="29"/>
  <c r="I56" i="29"/>
  <c r="I24" i="29"/>
  <c r="I91" i="29"/>
  <c r="I26" i="29"/>
  <c r="I87" i="29"/>
  <c r="I74" i="29"/>
  <c r="I75" i="29"/>
  <c r="I20" i="29"/>
  <c r="I69" i="29"/>
  <c r="I27" i="29"/>
  <c r="I19" i="29"/>
  <c r="I38" i="29"/>
  <c r="I37" i="29"/>
  <c r="I49" i="29"/>
  <c r="I13" i="29"/>
  <c r="I81" i="29"/>
  <c r="I94" i="29"/>
  <c r="I63" i="29"/>
  <c r="I48" i="29"/>
  <c r="I86" i="29"/>
  <c r="I79" i="29"/>
  <c r="I78" i="29"/>
  <c r="I12" i="29"/>
  <c r="I62" i="29"/>
  <c r="I80" i="29"/>
  <c r="I68" i="29"/>
  <c r="I11" i="29"/>
  <c r="I85" i="29"/>
  <c r="I47" i="29"/>
  <c r="I61" i="29"/>
  <c r="I10" i="29"/>
  <c r="I67" i="29"/>
  <c r="I84" i="29"/>
  <c r="I60" i="29"/>
  <c r="I66" i="29"/>
  <c r="I46" i="29"/>
  <c r="K98" i="29"/>
  <c r="I45" i="29"/>
  <c r="I30" i="27"/>
  <c r="I72" i="27"/>
  <c r="I26" i="27"/>
  <c r="I17" i="27"/>
  <c r="I19" i="27"/>
  <c r="I51" i="27"/>
  <c r="I71" i="27"/>
  <c r="I47" i="27"/>
  <c r="I40" i="27"/>
  <c r="I45" i="27"/>
  <c r="I44" i="27"/>
  <c r="I67" i="27"/>
  <c r="I70" i="27"/>
  <c r="I56" i="27"/>
  <c r="I33" i="27"/>
  <c r="I49" i="27"/>
  <c r="I57" i="27"/>
  <c r="I14" i="27"/>
  <c r="I25" i="27"/>
  <c r="I39" i="27"/>
  <c r="I50" i="27"/>
  <c r="I61" i="27"/>
  <c r="I13" i="27"/>
  <c r="I62" i="27"/>
  <c r="I46" i="27"/>
  <c r="I34" i="27"/>
  <c r="I18" i="27"/>
  <c r="I66" i="27"/>
  <c r="I63" i="27"/>
  <c r="I15" i="27"/>
  <c r="I69" i="27"/>
  <c r="I55" i="27"/>
  <c r="I48" i="27"/>
  <c r="I27" i="27"/>
  <c r="I43" i="27"/>
  <c r="I65" i="27"/>
  <c r="I68" i="27"/>
  <c r="I64" i="27"/>
  <c r="I29" i="27"/>
  <c r="I16" i="27"/>
  <c r="I28" i="27"/>
  <c r="I38" i="27"/>
  <c r="I58" i="27"/>
  <c r="I24" i="27"/>
  <c r="I60" i="27"/>
  <c r="I42" i="27"/>
  <c r="I59" i="27"/>
  <c r="I54" i="27"/>
  <c r="I41" i="27"/>
  <c r="I32" i="27"/>
  <c r="I12" i="27"/>
  <c r="I11" i="27"/>
  <c r="I37" i="27"/>
  <c r="I53" i="27"/>
  <c r="I31" i="27"/>
  <c r="I23" i="27"/>
  <c r="I52" i="27"/>
  <c r="I10" i="27"/>
  <c r="I36" i="27"/>
  <c r="I22" i="27"/>
  <c r="I35" i="27"/>
  <c r="I21" i="27"/>
  <c r="I9" i="27"/>
  <c r="M72" i="27"/>
  <c r="L72" i="27"/>
  <c r="O72" i="27"/>
  <c r="I20" i="27"/>
  <c r="W258" i="22" l="1"/>
  <c r="U258" i="22"/>
  <c r="S258" i="22"/>
  <c r="S257" i="22" s="1"/>
  <c r="S256" i="22" s="1"/>
  <c r="S255" i="22" s="1"/>
  <c r="K258" i="22"/>
  <c r="W257" i="22"/>
  <c r="W256" i="22" s="1"/>
  <c r="W255" i="22" s="1"/>
  <c r="V257" i="22"/>
  <c r="V256" i="22" s="1"/>
  <c r="V255" i="22" s="1"/>
  <c r="U257" i="22"/>
  <c r="U256" i="22" s="1"/>
  <c r="U255" i="22" s="1"/>
  <c r="T257" i="22"/>
  <c r="AA257" i="22" s="1"/>
  <c r="Q257" i="22"/>
  <c r="Q256" i="22" s="1"/>
  <c r="O257" i="22"/>
  <c r="O256" i="22" s="1"/>
  <c r="O255" i="22" s="1"/>
  <c r="N257" i="22"/>
  <c r="N256" i="22" s="1"/>
  <c r="N255" i="22" s="1"/>
  <c r="J257" i="22"/>
  <c r="J256" i="22" s="1"/>
  <c r="J255" i="22" s="1"/>
  <c r="I257" i="22"/>
  <c r="I256" i="22" s="1"/>
  <c r="I255" i="22" s="1"/>
  <c r="H257" i="22"/>
  <c r="H256" i="22" s="1"/>
  <c r="H255" i="22" s="1"/>
  <c r="G257" i="22"/>
  <c r="G256" i="22" s="1"/>
  <c r="G255" i="22" s="1"/>
  <c r="F257" i="22"/>
  <c r="F256" i="22" s="1"/>
  <c r="F255" i="22" s="1"/>
  <c r="W254" i="22"/>
  <c r="U254" i="22"/>
  <c r="S254" i="22"/>
  <c r="K254" i="22"/>
  <c r="L254" i="22" s="1"/>
  <c r="W253" i="22"/>
  <c r="W252" i="22" s="1"/>
  <c r="W251" i="22" s="1"/>
  <c r="W250" i="22" s="1"/>
  <c r="U253" i="22"/>
  <c r="S253" i="22"/>
  <c r="K253" i="22"/>
  <c r="K252" i="22" s="1"/>
  <c r="K251" i="22" s="1"/>
  <c r="K250" i="22" s="1"/>
  <c r="V252" i="22"/>
  <c r="T252" i="22"/>
  <c r="Q252" i="22"/>
  <c r="Q251" i="22" s="1"/>
  <c r="Q250" i="22" s="1"/>
  <c r="O252" i="22"/>
  <c r="O251" i="22" s="1"/>
  <c r="O250" i="22" s="1"/>
  <c r="N252" i="22"/>
  <c r="N251" i="22" s="1"/>
  <c r="N250" i="22" s="1"/>
  <c r="J252" i="22"/>
  <c r="J251" i="22" s="1"/>
  <c r="I252" i="22"/>
  <c r="H252" i="22"/>
  <c r="H251" i="22" s="1"/>
  <c r="H250" i="22" s="1"/>
  <c r="G252" i="22"/>
  <c r="G251" i="22" s="1"/>
  <c r="G250" i="22" s="1"/>
  <c r="F252" i="22"/>
  <c r="F251" i="22" s="1"/>
  <c r="F250" i="22" s="1"/>
  <c r="I251" i="22"/>
  <c r="I250" i="22" s="1"/>
  <c r="J250" i="22"/>
  <c r="W249" i="22"/>
  <c r="W248" i="22" s="1"/>
  <c r="U249" i="22"/>
  <c r="S249" i="22"/>
  <c r="S248" i="22" s="1"/>
  <c r="K249" i="22"/>
  <c r="K248" i="22" s="1"/>
  <c r="V248" i="22"/>
  <c r="U248" i="22"/>
  <c r="T248" i="22"/>
  <c r="Q248" i="22"/>
  <c r="O248" i="22"/>
  <c r="N248" i="22"/>
  <c r="J248" i="22"/>
  <c r="I248" i="22"/>
  <c r="I244" i="22" s="1"/>
  <c r="I243" i="22" s="1"/>
  <c r="H248" i="22"/>
  <c r="G248" i="22"/>
  <c r="F248" i="22"/>
  <c r="W247" i="22"/>
  <c r="W245" i="22" s="1"/>
  <c r="W244" i="22" s="1"/>
  <c r="U247" i="22"/>
  <c r="S247" i="22"/>
  <c r="K247" i="22"/>
  <c r="L247" i="22" s="1"/>
  <c r="X247" i="22" s="1"/>
  <c r="F247" i="22"/>
  <c r="W246" i="22"/>
  <c r="U246" i="22"/>
  <c r="U245" i="22" s="1"/>
  <c r="S246" i="22"/>
  <c r="L246" i="22"/>
  <c r="K246" i="22"/>
  <c r="V245" i="22"/>
  <c r="V244" i="22" s="1"/>
  <c r="T245" i="22"/>
  <c r="T244" i="22" s="1"/>
  <c r="Q245" i="22"/>
  <c r="O245" i="22"/>
  <c r="O244" i="22" s="1"/>
  <c r="O243" i="22" s="1"/>
  <c r="N245" i="22"/>
  <c r="J245" i="22"/>
  <c r="J244" i="22" s="1"/>
  <c r="J243" i="22" s="1"/>
  <c r="I245" i="22"/>
  <c r="H245" i="22"/>
  <c r="H244" i="22" s="1"/>
  <c r="H243" i="22" s="1"/>
  <c r="G245" i="22"/>
  <c r="F245" i="22"/>
  <c r="F244" i="22" s="1"/>
  <c r="F243" i="22" s="1"/>
  <c r="W242" i="22"/>
  <c r="W241" i="22" s="1"/>
  <c r="W240" i="22" s="1"/>
  <c r="W239" i="22" s="1"/>
  <c r="U242" i="22"/>
  <c r="U241" i="22" s="1"/>
  <c r="U240" i="22" s="1"/>
  <c r="U239" i="22" s="1"/>
  <c r="S242" i="22"/>
  <c r="S241" i="22" s="1"/>
  <c r="S240" i="22" s="1"/>
  <c r="S239" i="22" s="1"/>
  <c r="K242" i="22"/>
  <c r="V241" i="22"/>
  <c r="T241" i="22"/>
  <c r="T240" i="22" s="1"/>
  <c r="Q241" i="22"/>
  <c r="Q240" i="22" s="1"/>
  <c r="O241" i="22"/>
  <c r="O240" i="22" s="1"/>
  <c r="O239" i="22" s="1"/>
  <c r="N241" i="22"/>
  <c r="N240" i="22" s="1"/>
  <c r="N239" i="22" s="1"/>
  <c r="J241" i="22"/>
  <c r="J240" i="22" s="1"/>
  <c r="J239" i="22" s="1"/>
  <c r="I241" i="22"/>
  <c r="I240" i="22" s="1"/>
  <c r="I239" i="22" s="1"/>
  <c r="H241" i="22"/>
  <c r="H240" i="22" s="1"/>
  <c r="H239" i="22" s="1"/>
  <c r="G241" i="22"/>
  <c r="G240" i="22" s="1"/>
  <c r="G239" i="22" s="1"/>
  <c r="F241" i="22"/>
  <c r="F240" i="22" s="1"/>
  <c r="F239" i="22" s="1"/>
  <c r="W236" i="22"/>
  <c r="W235" i="22" s="1"/>
  <c r="W234" i="22" s="1"/>
  <c r="W233" i="22" s="1"/>
  <c r="U236" i="22"/>
  <c r="U235" i="22" s="1"/>
  <c r="U234" i="22" s="1"/>
  <c r="U233" i="22" s="1"/>
  <c r="S236" i="22"/>
  <c r="S235" i="22" s="1"/>
  <c r="S234" i="22" s="1"/>
  <c r="S233" i="22" s="1"/>
  <c r="K236" i="22"/>
  <c r="L236" i="22" s="1"/>
  <c r="V235" i="22"/>
  <c r="V234" i="22" s="1"/>
  <c r="V233" i="22" s="1"/>
  <c r="T235" i="22"/>
  <c r="Q235" i="22"/>
  <c r="Q234" i="22" s="1"/>
  <c r="O235" i="22"/>
  <c r="O234" i="22" s="1"/>
  <c r="O233" i="22" s="1"/>
  <c r="N235" i="22"/>
  <c r="N234" i="22" s="1"/>
  <c r="N233" i="22" s="1"/>
  <c r="J235" i="22"/>
  <c r="J234" i="22" s="1"/>
  <c r="J233" i="22" s="1"/>
  <c r="I235" i="22"/>
  <c r="I234" i="22" s="1"/>
  <c r="I233" i="22" s="1"/>
  <c r="H235" i="22"/>
  <c r="H234" i="22" s="1"/>
  <c r="H233" i="22" s="1"/>
  <c r="G235" i="22"/>
  <c r="G234" i="22" s="1"/>
  <c r="G233" i="22" s="1"/>
  <c r="F235" i="22"/>
  <c r="F234" i="22" s="1"/>
  <c r="F233" i="22" s="1"/>
  <c r="W232" i="22"/>
  <c r="U232" i="22"/>
  <c r="S232" i="22"/>
  <c r="K232" i="22"/>
  <c r="L232" i="22" s="1"/>
  <c r="R232" i="22" s="1"/>
  <c r="W231" i="22"/>
  <c r="U231" i="22"/>
  <c r="S231" i="22"/>
  <c r="K231" i="22"/>
  <c r="V230" i="22"/>
  <c r="V229" i="22" s="1"/>
  <c r="V228" i="22" s="1"/>
  <c r="T230" i="22"/>
  <c r="Q230" i="22"/>
  <c r="Q229" i="22" s="1"/>
  <c r="O230" i="22"/>
  <c r="O229" i="22" s="1"/>
  <c r="O228" i="22" s="1"/>
  <c r="N230" i="22"/>
  <c r="N229" i="22" s="1"/>
  <c r="N228" i="22" s="1"/>
  <c r="J230" i="22"/>
  <c r="J229" i="22" s="1"/>
  <c r="J228" i="22" s="1"/>
  <c r="I230" i="22"/>
  <c r="I229" i="22" s="1"/>
  <c r="I228" i="22" s="1"/>
  <c r="H230" i="22"/>
  <c r="H229" i="22" s="1"/>
  <c r="H228" i="22" s="1"/>
  <c r="G230" i="22"/>
  <c r="G229" i="22" s="1"/>
  <c r="G228" i="22" s="1"/>
  <c r="F230" i="22"/>
  <c r="F229" i="22" s="1"/>
  <c r="F228" i="22" s="1"/>
  <c r="W225" i="22"/>
  <c r="U225" i="22"/>
  <c r="U224" i="22" s="1"/>
  <c r="U223" i="22" s="1"/>
  <c r="U222" i="22" s="1"/>
  <c r="S225" i="22"/>
  <c r="S224" i="22" s="1"/>
  <c r="S223" i="22" s="1"/>
  <c r="S222" i="22" s="1"/>
  <c r="K225" i="22"/>
  <c r="W224" i="22"/>
  <c r="W223" i="22" s="1"/>
  <c r="W222" i="22" s="1"/>
  <c r="V224" i="22"/>
  <c r="T224" i="22"/>
  <c r="T223" i="22" s="1"/>
  <c r="T222" i="22" s="1"/>
  <c r="Q224" i="22"/>
  <c r="O224" i="22"/>
  <c r="O223" i="22" s="1"/>
  <c r="O222" i="22" s="1"/>
  <c r="N224" i="22"/>
  <c r="N223" i="22" s="1"/>
  <c r="N222" i="22" s="1"/>
  <c r="J224" i="22"/>
  <c r="J223" i="22" s="1"/>
  <c r="J222" i="22" s="1"/>
  <c r="I224" i="22"/>
  <c r="I223" i="22" s="1"/>
  <c r="I222" i="22" s="1"/>
  <c r="H224" i="22"/>
  <c r="H223" i="22" s="1"/>
  <c r="H222" i="22" s="1"/>
  <c r="G224" i="22"/>
  <c r="G223" i="22" s="1"/>
  <c r="G222" i="22" s="1"/>
  <c r="F224" i="22"/>
  <c r="F223" i="22" s="1"/>
  <c r="F222" i="22" s="1"/>
  <c r="W221" i="22"/>
  <c r="W220" i="22" s="1"/>
  <c r="U221" i="22"/>
  <c r="U220" i="22" s="1"/>
  <c r="S221" i="22"/>
  <c r="S220" i="22" s="1"/>
  <c r="K221" i="22"/>
  <c r="L221" i="22" s="1"/>
  <c r="V220" i="22"/>
  <c r="T220" i="22"/>
  <c r="Q220" i="22"/>
  <c r="O220" i="22"/>
  <c r="N220" i="22"/>
  <c r="J220" i="22"/>
  <c r="I220" i="22"/>
  <c r="H220" i="22"/>
  <c r="G220" i="22"/>
  <c r="F220" i="22"/>
  <c r="W219" i="22"/>
  <c r="W218" i="22" s="1"/>
  <c r="U219" i="22"/>
  <c r="S219" i="22"/>
  <c r="S218" i="22" s="1"/>
  <c r="K219" i="22"/>
  <c r="K218" i="22" s="1"/>
  <c r="V218" i="22"/>
  <c r="U218" i="22"/>
  <c r="T218" i="22"/>
  <c r="Q218" i="22"/>
  <c r="O218" i="22"/>
  <c r="N218" i="22"/>
  <c r="J218" i="22"/>
  <c r="I218" i="22"/>
  <c r="H218" i="22"/>
  <c r="G218" i="22"/>
  <c r="F218" i="22"/>
  <c r="W213" i="22"/>
  <c r="W212" i="22" s="1"/>
  <c r="W211" i="22" s="1"/>
  <c r="W210" i="22" s="1"/>
  <c r="W209" i="22" s="1"/>
  <c r="W208" i="22" s="1"/>
  <c r="U213" i="22"/>
  <c r="U212" i="22" s="1"/>
  <c r="U211" i="22" s="1"/>
  <c r="U210" i="22" s="1"/>
  <c r="U209" i="22" s="1"/>
  <c r="U208" i="22" s="1"/>
  <c r="S213" i="22"/>
  <c r="S212" i="22" s="1"/>
  <c r="S211" i="22" s="1"/>
  <c r="S210" i="22" s="1"/>
  <c r="S209" i="22" s="1"/>
  <c r="S208" i="22" s="1"/>
  <c r="K213" i="22"/>
  <c r="V212" i="22"/>
  <c r="T212" i="22"/>
  <c r="Q212" i="22"/>
  <c r="O212" i="22"/>
  <c r="O211" i="22" s="1"/>
  <c r="O210" i="22" s="1"/>
  <c r="O209" i="22" s="1"/>
  <c r="O208" i="22" s="1"/>
  <c r="N212" i="22"/>
  <c r="N211" i="22" s="1"/>
  <c r="N210" i="22" s="1"/>
  <c r="N209" i="22" s="1"/>
  <c r="N208" i="22" s="1"/>
  <c r="J212" i="22"/>
  <c r="J211" i="22" s="1"/>
  <c r="J210" i="22" s="1"/>
  <c r="J209" i="22" s="1"/>
  <c r="J208" i="22" s="1"/>
  <c r="I212" i="22"/>
  <c r="I211" i="22" s="1"/>
  <c r="I210" i="22" s="1"/>
  <c r="I209" i="22" s="1"/>
  <c r="I208" i="22" s="1"/>
  <c r="H212" i="22"/>
  <c r="H211" i="22" s="1"/>
  <c r="H210" i="22" s="1"/>
  <c r="H209" i="22" s="1"/>
  <c r="H208" i="22" s="1"/>
  <c r="G212" i="22"/>
  <c r="G211" i="22" s="1"/>
  <c r="G210" i="22" s="1"/>
  <c r="G209" i="22" s="1"/>
  <c r="G208" i="22" s="1"/>
  <c r="F212" i="22"/>
  <c r="F211" i="22" s="1"/>
  <c r="F210" i="22" s="1"/>
  <c r="F209" i="22" s="1"/>
  <c r="F208" i="22" s="1"/>
  <c r="Q211" i="22"/>
  <c r="Q210" i="22" s="1"/>
  <c r="W207" i="22"/>
  <c r="W206" i="22" s="1"/>
  <c r="S207" i="22"/>
  <c r="S206" i="22" s="1"/>
  <c r="K207" i="22"/>
  <c r="V206" i="22"/>
  <c r="U206" i="22"/>
  <c r="T206" i="22"/>
  <c r="Q206" i="22"/>
  <c r="O206" i="22"/>
  <c r="J206" i="22"/>
  <c r="I206" i="22"/>
  <c r="H206" i="22"/>
  <c r="G206" i="22"/>
  <c r="F206" i="22"/>
  <c r="W205" i="22"/>
  <c r="W204" i="22" s="1"/>
  <c r="U205" i="22"/>
  <c r="U204" i="22" s="1"/>
  <c r="S205" i="22"/>
  <c r="S204" i="22" s="1"/>
  <c r="K205" i="22"/>
  <c r="L205" i="22" s="1"/>
  <c r="V204" i="22"/>
  <c r="T204" i="22"/>
  <c r="Q204" i="22"/>
  <c r="O204" i="22"/>
  <c r="J204" i="22"/>
  <c r="I204" i="22"/>
  <c r="H204" i="22"/>
  <c r="G204" i="22"/>
  <c r="F204" i="22"/>
  <c r="W203" i="22"/>
  <c r="W202" i="22" s="1"/>
  <c r="U203" i="22"/>
  <c r="S203" i="22"/>
  <c r="S202" i="22" s="1"/>
  <c r="S201" i="22" s="1"/>
  <c r="S200" i="22" s="1"/>
  <c r="K203" i="22"/>
  <c r="V202" i="22"/>
  <c r="U202" i="22"/>
  <c r="T202" i="22"/>
  <c r="T201" i="22" s="1"/>
  <c r="Q202" i="22"/>
  <c r="O202" i="22"/>
  <c r="J202" i="22"/>
  <c r="I202" i="22"/>
  <c r="I201" i="22" s="1"/>
  <c r="I200" i="22" s="1"/>
  <c r="H202" i="22"/>
  <c r="G202" i="22"/>
  <c r="F202" i="22"/>
  <c r="W199" i="22"/>
  <c r="W198" i="22" s="1"/>
  <c r="W197" i="22" s="1"/>
  <c r="W196" i="22" s="1"/>
  <c r="U199" i="22"/>
  <c r="S199" i="22"/>
  <c r="S198" i="22" s="1"/>
  <c r="S197" i="22" s="1"/>
  <c r="S196" i="22" s="1"/>
  <c r="K199" i="22"/>
  <c r="K198" i="22" s="1"/>
  <c r="K197" i="22" s="1"/>
  <c r="K196" i="22" s="1"/>
  <c r="V198" i="22"/>
  <c r="U198" i="22"/>
  <c r="U197" i="22" s="1"/>
  <c r="U196" i="22" s="1"/>
  <c r="T198" i="22"/>
  <c r="Q198" i="22"/>
  <c r="Q197" i="22" s="1"/>
  <c r="Q196" i="22" s="1"/>
  <c r="O198" i="22"/>
  <c r="O197" i="22" s="1"/>
  <c r="O196" i="22" s="1"/>
  <c r="N198" i="22"/>
  <c r="N197" i="22" s="1"/>
  <c r="N196" i="22" s="1"/>
  <c r="J198" i="22"/>
  <c r="J197" i="22" s="1"/>
  <c r="J196" i="22" s="1"/>
  <c r="I198" i="22"/>
  <c r="I197" i="22" s="1"/>
  <c r="H198" i="22"/>
  <c r="H197" i="22" s="1"/>
  <c r="H196" i="22" s="1"/>
  <c r="G198" i="22"/>
  <c r="G197" i="22" s="1"/>
  <c r="G196" i="22" s="1"/>
  <c r="F198" i="22"/>
  <c r="F197" i="22" s="1"/>
  <c r="F196" i="22" s="1"/>
  <c r="I196" i="22"/>
  <c r="W195" i="22"/>
  <c r="W194" i="22" s="1"/>
  <c r="W193" i="22" s="1"/>
  <c r="W192" i="22" s="1"/>
  <c r="U195" i="22"/>
  <c r="U194" i="22" s="1"/>
  <c r="U193" i="22" s="1"/>
  <c r="U192" i="22" s="1"/>
  <c r="S195" i="22"/>
  <c r="K195" i="22"/>
  <c r="L195" i="22" s="1"/>
  <c r="Y195" i="22" s="1"/>
  <c r="V194" i="22"/>
  <c r="V193" i="22" s="1"/>
  <c r="T194" i="22"/>
  <c r="S194" i="22"/>
  <c r="S193" i="22" s="1"/>
  <c r="S192" i="22" s="1"/>
  <c r="Q194" i="22"/>
  <c r="O194" i="22"/>
  <c r="O193" i="22" s="1"/>
  <c r="O192" i="22" s="1"/>
  <c r="N194" i="22"/>
  <c r="N193" i="22" s="1"/>
  <c r="N192" i="22" s="1"/>
  <c r="J194" i="22"/>
  <c r="J193" i="22" s="1"/>
  <c r="J192" i="22" s="1"/>
  <c r="I194" i="22"/>
  <c r="I193" i="22" s="1"/>
  <c r="I192" i="22" s="1"/>
  <c r="H194" i="22"/>
  <c r="H193" i="22" s="1"/>
  <c r="H192" i="22" s="1"/>
  <c r="G194" i="22"/>
  <c r="G193" i="22" s="1"/>
  <c r="F194" i="22"/>
  <c r="F193" i="22" s="1"/>
  <c r="F192" i="22" s="1"/>
  <c r="Q193" i="22"/>
  <c r="G192" i="22"/>
  <c r="W191" i="22"/>
  <c r="W190" i="22" s="1"/>
  <c r="W189" i="22" s="1"/>
  <c r="W188" i="22" s="1"/>
  <c r="U191" i="22"/>
  <c r="U190" i="22" s="1"/>
  <c r="U189" i="22" s="1"/>
  <c r="U188" i="22" s="1"/>
  <c r="S191" i="22"/>
  <c r="S190" i="22" s="1"/>
  <c r="S189" i="22" s="1"/>
  <c r="S188" i="22" s="1"/>
  <c r="K191" i="22"/>
  <c r="K190" i="22" s="1"/>
  <c r="K189" i="22" s="1"/>
  <c r="K188" i="22" s="1"/>
  <c r="V190" i="22"/>
  <c r="T190" i="22"/>
  <c r="Q190" i="22"/>
  <c r="O190" i="22"/>
  <c r="O189" i="22" s="1"/>
  <c r="O188" i="22" s="1"/>
  <c r="N190" i="22"/>
  <c r="N189" i="22" s="1"/>
  <c r="N188" i="22" s="1"/>
  <c r="J190" i="22"/>
  <c r="J189" i="22" s="1"/>
  <c r="J188" i="22" s="1"/>
  <c r="I190" i="22"/>
  <c r="I189" i="22" s="1"/>
  <c r="I188" i="22" s="1"/>
  <c r="H190" i="22"/>
  <c r="H189" i="22" s="1"/>
  <c r="H188" i="22" s="1"/>
  <c r="G190" i="22"/>
  <c r="G189" i="22" s="1"/>
  <c r="G188" i="22" s="1"/>
  <c r="F190" i="22"/>
  <c r="Q189" i="22"/>
  <c r="Q188" i="22" s="1"/>
  <c r="F189" i="22"/>
  <c r="F188" i="22" s="1"/>
  <c r="W187" i="22"/>
  <c r="W186" i="22" s="1"/>
  <c r="W185" i="22" s="1"/>
  <c r="W184" i="22" s="1"/>
  <c r="U187" i="22"/>
  <c r="U186" i="22" s="1"/>
  <c r="U185" i="22" s="1"/>
  <c r="U184" i="22" s="1"/>
  <c r="S187" i="22"/>
  <c r="S186" i="22" s="1"/>
  <c r="S185" i="22" s="1"/>
  <c r="S184" i="22" s="1"/>
  <c r="K187" i="22"/>
  <c r="L187" i="22" s="1"/>
  <c r="Y187" i="22" s="1"/>
  <c r="V186" i="22"/>
  <c r="T186" i="22"/>
  <c r="Q186" i="22"/>
  <c r="Q185" i="22" s="1"/>
  <c r="O186" i="22"/>
  <c r="O185" i="22" s="1"/>
  <c r="O184" i="22" s="1"/>
  <c r="N186" i="22"/>
  <c r="N185" i="22" s="1"/>
  <c r="N184" i="22" s="1"/>
  <c r="J186" i="22"/>
  <c r="J185" i="22" s="1"/>
  <c r="J184" i="22" s="1"/>
  <c r="I186" i="22"/>
  <c r="I185" i="22" s="1"/>
  <c r="I184" i="22" s="1"/>
  <c r="H186" i="22"/>
  <c r="H185" i="22" s="1"/>
  <c r="H184" i="22" s="1"/>
  <c r="G186" i="22"/>
  <c r="G185" i="22" s="1"/>
  <c r="G184" i="22" s="1"/>
  <c r="F186" i="22"/>
  <c r="F185" i="22" s="1"/>
  <c r="F184" i="22" s="1"/>
  <c r="W183" i="22"/>
  <c r="W182" i="22" s="1"/>
  <c r="W181" i="22" s="1"/>
  <c r="W180" i="22" s="1"/>
  <c r="U183" i="22"/>
  <c r="U182" i="22" s="1"/>
  <c r="U181" i="22" s="1"/>
  <c r="U180" i="22" s="1"/>
  <c r="S183" i="22"/>
  <c r="K183" i="22"/>
  <c r="L183" i="22" s="1"/>
  <c r="Y183" i="22" s="1"/>
  <c r="V182" i="22"/>
  <c r="V181" i="22" s="1"/>
  <c r="T182" i="22"/>
  <c r="S182" i="22"/>
  <c r="S181" i="22" s="1"/>
  <c r="Q182" i="22"/>
  <c r="Q181" i="22" s="1"/>
  <c r="Q180" i="22" s="1"/>
  <c r="O182" i="22"/>
  <c r="O181" i="22" s="1"/>
  <c r="O180" i="22" s="1"/>
  <c r="N182" i="22"/>
  <c r="N181" i="22" s="1"/>
  <c r="N180" i="22" s="1"/>
  <c r="J182" i="22"/>
  <c r="I182" i="22"/>
  <c r="I181" i="22" s="1"/>
  <c r="I180" i="22" s="1"/>
  <c r="H182" i="22"/>
  <c r="H181" i="22" s="1"/>
  <c r="H180" i="22" s="1"/>
  <c r="G182" i="22"/>
  <c r="G181" i="22" s="1"/>
  <c r="G180" i="22" s="1"/>
  <c r="F182" i="22"/>
  <c r="F181" i="22" s="1"/>
  <c r="F180" i="22" s="1"/>
  <c r="J181" i="22"/>
  <c r="J180" i="22" s="1"/>
  <c r="S180" i="22"/>
  <c r="W179" i="22"/>
  <c r="W178" i="22" s="1"/>
  <c r="W177" i="22" s="1"/>
  <c r="W176" i="22" s="1"/>
  <c r="U179" i="22"/>
  <c r="U178" i="22" s="1"/>
  <c r="U177" i="22" s="1"/>
  <c r="U176" i="22" s="1"/>
  <c r="S179" i="22"/>
  <c r="S178" i="22" s="1"/>
  <c r="S177" i="22" s="1"/>
  <c r="S176" i="22" s="1"/>
  <c r="K179" i="22"/>
  <c r="V178" i="22"/>
  <c r="T178" i="22"/>
  <c r="Q178" i="22"/>
  <c r="O178" i="22"/>
  <c r="O177" i="22" s="1"/>
  <c r="O176" i="22" s="1"/>
  <c r="N178" i="22"/>
  <c r="N177" i="22" s="1"/>
  <c r="N176" i="22" s="1"/>
  <c r="J178" i="22"/>
  <c r="J177" i="22" s="1"/>
  <c r="J176" i="22" s="1"/>
  <c r="I178" i="22"/>
  <c r="I177" i="22" s="1"/>
  <c r="I176" i="22" s="1"/>
  <c r="H178" i="22"/>
  <c r="H177" i="22" s="1"/>
  <c r="H176" i="22" s="1"/>
  <c r="G178" i="22"/>
  <c r="G177" i="22" s="1"/>
  <c r="G176" i="22" s="1"/>
  <c r="F178" i="22"/>
  <c r="F177" i="22" s="1"/>
  <c r="F176" i="22" s="1"/>
  <c r="Q177" i="22"/>
  <c r="Q176" i="22" s="1"/>
  <c r="W175" i="22"/>
  <c r="W174" i="22" s="1"/>
  <c r="W173" i="22" s="1"/>
  <c r="W172" i="22" s="1"/>
  <c r="U175" i="22"/>
  <c r="U174" i="22" s="1"/>
  <c r="U173" i="22" s="1"/>
  <c r="U172" i="22" s="1"/>
  <c r="S175" i="22"/>
  <c r="K175" i="22"/>
  <c r="L175" i="22" s="1"/>
  <c r="V174" i="22"/>
  <c r="T174" i="22"/>
  <c r="T173" i="22" s="1"/>
  <c r="S174" i="22"/>
  <c r="S173" i="22" s="1"/>
  <c r="S172" i="22" s="1"/>
  <c r="Q174" i="22"/>
  <c r="Q173" i="22" s="1"/>
  <c r="Q172" i="22" s="1"/>
  <c r="O174" i="22"/>
  <c r="O173" i="22" s="1"/>
  <c r="O172" i="22" s="1"/>
  <c r="N174" i="22"/>
  <c r="N173" i="22" s="1"/>
  <c r="N172" i="22" s="1"/>
  <c r="J174" i="22"/>
  <c r="J173" i="22" s="1"/>
  <c r="J172" i="22" s="1"/>
  <c r="I174" i="22"/>
  <c r="I173" i="22" s="1"/>
  <c r="I172" i="22" s="1"/>
  <c r="H174" i="22"/>
  <c r="H173" i="22" s="1"/>
  <c r="H172" i="22" s="1"/>
  <c r="G174" i="22"/>
  <c r="G173" i="22" s="1"/>
  <c r="G172" i="22" s="1"/>
  <c r="F174" i="22"/>
  <c r="F173" i="22" s="1"/>
  <c r="F172" i="22" s="1"/>
  <c r="W171" i="22"/>
  <c r="U171" i="22"/>
  <c r="U170" i="22" s="1"/>
  <c r="U169" i="22" s="1"/>
  <c r="U168" i="22" s="1"/>
  <c r="S171" i="22"/>
  <c r="S170" i="22" s="1"/>
  <c r="S169" i="22" s="1"/>
  <c r="S168" i="22" s="1"/>
  <c r="K171" i="22"/>
  <c r="W170" i="22"/>
  <c r="W169" i="22" s="1"/>
  <c r="W168" i="22" s="1"/>
  <c r="V170" i="22"/>
  <c r="T170" i="22"/>
  <c r="Q170" i="22"/>
  <c r="O170" i="22"/>
  <c r="O169" i="22" s="1"/>
  <c r="O168" i="22" s="1"/>
  <c r="N170" i="22"/>
  <c r="N169" i="22" s="1"/>
  <c r="N168" i="22" s="1"/>
  <c r="J170" i="22"/>
  <c r="J169" i="22" s="1"/>
  <c r="J168" i="22" s="1"/>
  <c r="I170" i="22"/>
  <c r="I169" i="22" s="1"/>
  <c r="I168" i="22" s="1"/>
  <c r="H170" i="22"/>
  <c r="H169" i="22" s="1"/>
  <c r="H168" i="22" s="1"/>
  <c r="G170" i="22"/>
  <c r="G169" i="22" s="1"/>
  <c r="G168" i="22" s="1"/>
  <c r="F170" i="22"/>
  <c r="F169" i="22" s="1"/>
  <c r="F168" i="22" s="1"/>
  <c r="W167" i="22"/>
  <c r="W166" i="22" s="1"/>
  <c r="W165" i="22" s="1"/>
  <c r="W164" i="22" s="1"/>
  <c r="U167" i="22"/>
  <c r="U166" i="22" s="1"/>
  <c r="U165" i="22" s="1"/>
  <c r="U164" i="22" s="1"/>
  <c r="S167" i="22"/>
  <c r="S166" i="22" s="1"/>
  <c r="S165" i="22" s="1"/>
  <c r="S164" i="22" s="1"/>
  <c r="K167" i="22"/>
  <c r="K166" i="22" s="1"/>
  <c r="K165" i="22" s="1"/>
  <c r="K164" i="22" s="1"/>
  <c r="V166" i="22"/>
  <c r="V165" i="22" s="1"/>
  <c r="T166" i="22"/>
  <c r="Q166" i="22"/>
  <c r="O166" i="22"/>
  <c r="O165" i="22" s="1"/>
  <c r="O164" i="22" s="1"/>
  <c r="N166" i="22"/>
  <c r="N165" i="22" s="1"/>
  <c r="N164" i="22" s="1"/>
  <c r="J166" i="22"/>
  <c r="J165" i="22" s="1"/>
  <c r="J164" i="22" s="1"/>
  <c r="I166" i="22"/>
  <c r="I165" i="22" s="1"/>
  <c r="I164" i="22" s="1"/>
  <c r="H166" i="22"/>
  <c r="H165" i="22" s="1"/>
  <c r="H164" i="22" s="1"/>
  <c r="G166" i="22"/>
  <c r="G165" i="22" s="1"/>
  <c r="G164" i="22" s="1"/>
  <c r="F166" i="22"/>
  <c r="F165" i="22" s="1"/>
  <c r="F164" i="22" s="1"/>
  <c r="W163" i="22"/>
  <c r="W162" i="22" s="1"/>
  <c r="W161" i="22" s="1"/>
  <c r="W160" i="22" s="1"/>
  <c r="U163" i="22"/>
  <c r="U162" i="22" s="1"/>
  <c r="U161" i="22" s="1"/>
  <c r="U160" i="22" s="1"/>
  <c r="S163" i="22"/>
  <c r="K163" i="22"/>
  <c r="V162" i="22"/>
  <c r="T162" i="22"/>
  <c r="T161" i="22" s="1"/>
  <c r="S162" i="22"/>
  <c r="S161" i="22" s="1"/>
  <c r="S160" i="22" s="1"/>
  <c r="Q162" i="22"/>
  <c r="Q161" i="22" s="1"/>
  <c r="O162" i="22"/>
  <c r="O161" i="22" s="1"/>
  <c r="O160" i="22" s="1"/>
  <c r="N162" i="22"/>
  <c r="N161" i="22" s="1"/>
  <c r="N160" i="22" s="1"/>
  <c r="J162" i="22"/>
  <c r="J161" i="22" s="1"/>
  <c r="J160" i="22" s="1"/>
  <c r="I162" i="22"/>
  <c r="I161" i="22" s="1"/>
  <c r="I160" i="22" s="1"/>
  <c r="H162" i="22"/>
  <c r="H161" i="22" s="1"/>
  <c r="H160" i="22" s="1"/>
  <c r="G162" i="22"/>
  <c r="G161" i="22" s="1"/>
  <c r="G160" i="22" s="1"/>
  <c r="F162" i="22"/>
  <c r="F161" i="22" s="1"/>
  <c r="F160" i="22" s="1"/>
  <c r="W159" i="22"/>
  <c r="W158" i="22" s="1"/>
  <c r="W157" i="22" s="1"/>
  <c r="W156" i="22" s="1"/>
  <c r="U159" i="22"/>
  <c r="U158" i="22" s="1"/>
  <c r="U157" i="22" s="1"/>
  <c r="U156" i="22" s="1"/>
  <c r="S159" i="22"/>
  <c r="S158" i="22" s="1"/>
  <c r="S157" i="22" s="1"/>
  <c r="S156" i="22" s="1"/>
  <c r="K159" i="22"/>
  <c r="K158" i="22" s="1"/>
  <c r="K157" i="22" s="1"/>
  <c r="K156" i="22" s="1"/>
  <c r="V158" i="22"/>
  <c r="V157" i="22" s="1"/>
  <c r="T158" i="22"/>
  <c r="Q158" i="22"/>
  <c r="O158" i="22"/>
  <c r="O157" i="22" s="1"/>
  <c r="O156" i="22" s="1"/>
  <c r="N158" i="22"/>
  <c r="N157" i="22" s="1"/>
  <c r="N156" i="22" s="1"/>
  <c r="J158" i="22"/>
  <c r="J157" i="22" s="1"/>
  <c r="J156" i="22" s="1"/>
  <c r="I158" i="22"/>
  <c r="I157" i="22" s="1"/>
  <c r="I156" i="22" s="1"/>
  <c r="H158" i="22"/>
  <c r="H157" i="22" s="1"/>
  <c r="H156" i="22" s="1"/>
  <c r="G158" i="22"/>
  <c r="G157" i="22" s="1"/>
  <c r="G156" i="22" s="1"/>
  <c r="F158" i="22"/>
  <c r="F157" i="22" s="1"/>
  <c r="F156" i="22" s="1"/>
  <c r="W155" i="22"/>
  <c r="U155" i="22"/>
  <c r="U154" i="22" s="1"/>
  <c r="U153" i="22" s="1"/>
  <c r="U152" i="22" s="1"/>
  <c r="S155" i="22"/>
  <c r="S154" i="22" s="1"/>
  <c r="S153" i="22" s="1"/>
  <c r="S152" i="22" s="1"/>
  <c r="K155" i="22"/>
  <c r="L155" i="22" s="1"/>
  <c r="W154" i="22"/>
  <c r="W153" i="22" s="1"/>
  <c r="W152" i="22" s="1"/>
  <c r="V154" i="22"/>
  <c r="T154" i="22"/>
  <c r="Q154" i="22"/>
  <c r="O154" i="22"/>
  <c r="O153" i="22" s="1"/>
  <c r="O152" i="22" s="1"/>
  <c r="N154" i="22"/>
  <c r="N153" i="22" s="1"/>
  <c r="N152" i="22" s="1"/>
  <c r="J154" i="22"/>
  <c r="J153" i="22" s="1"/>
  <c r="J152" i="22" s="1"/>
  <c r="I154" i="22"/>
  <c r="I153" i="22" s="1"/>
  <c r="I152" i="22" s="1"/>
  <c r="H154" i="22"/>
  <c r="H153" i="22" s="1"/>
  <c r="H152" i="22" s="1"/>
  <c r="G154" i="22"/>
  <c r="G153" i="22" s="1"/>
  <c r="G152" i="22" s="1"/>
  <c r="F154" i="22"/>
  <c r="F153" i="22" s="1"/>
  <c r="F152" i="22" s="1"/>
  <c r="Q153" i="22"/>
  <c r="Q152" i="22" s="1"/>
  <c r="W151" i="22"/>
  <c r="W150" i="22" s="1"/>
  <c r="W149" i="22" s="1"/>
  <c r="W148" i="22" s="1"/>
  <c r="U151" i="22"/>
  <c r="S151" i="22"/>
  <c r="S150" i="22" s="1"/>
  <c r="S149" i="22" s="1"/>
  <c r="S148" i="22" s="1"/>
  <c r="K151" i="22"/>
  <c r="V150" i="22"/>
  <c r="U150" i="22"/>
  <c r="U149" i="22" s="1"/>
  <c r="U148" i="22" s="1"/>
  <c r="T150" i="22"/>
  <c r="Q150" i="22"/>
  <c r="O150" i="22"/>
  <c r="O149" i="22" s="1"/>
  <c r="O148" i="22" s="1"/>
  <c r="N150" i="22"/>
  <c r="N149" i="22" s="1"/>
  <c r="N148" i="22" s="1"/>
  <c r="J150" i="22"/>
  <c r="J149" i="22" s="1"/>
  <c r="J148" i="22" s="1"/>
  <c r="I150" i="22"/>
  <c r="I149" i="22" s="1"/>
  <c r="I148" i="22" s="1"/>
  <c r="H150" i="22"/>
  <c r="H149" i="22" s="1"/>
  <c r="H148" i="22" s="1"/>
  <c r="G150" i="22"/>
  <c r="G149" i="22" s="1"/>
  <c r="G148" i="22" s="1"/>
  <c r="F150" i="22"/>
  <c r="F149" i="22" s="1"/>
  <c r="F148" i="22" s="1"/>
  <c r="W147" i="22"/>
  <c r="U147" i="22"/>
  <c r="S147" i="22"/>
  <c r="K147" i="22"/>
  <c r="L147" i="22" s="1"/>
  <c r="W146" i="22"/>
  <c r="U146" i="22"/>
  <c r="S146" i="22"/>
  <c r="K146" i="22"/>
  <c r="L146" i="22" s="1"/>
  <c r="Y146" i="22" s="1"/>
  <c r="W145" i="22"/>
  <c r="U145" i="22"/>
  <c r="S145" i="22"/>
  <c r="S144" i="22" s="1"/>
  <c r="S143" i="22" s="1"/>
  <c r="S142" i="22" s="1"/>
  <c r="K145" i="22"/>
  <c r="V144" i="22"/>
  <c r="V143" i="22" s="1"/>
  <c r="U144" i="22"/>
  <c r="U143" i="22" s="1"/>
  <c r="T144" i="22"/>
  <c r="T143" i="22" s="1"/>
  <c r="Q144" i="22"/>
  <c r="Q143" i="22" s="1"/>
  <c r="O144" i="22"/>
  <c r="O143" i="22" s="1"/>
  <c r="O142" i="22" s="1"/>
  <c r="N144" i="22"/>
  <c r="N143" i="22" s="1"/>
  <c r="N142" i="22" s="1"/>
  <c r="J144" i="22"/>
  <c r="J143" i="22" s="1"/>
  <c r="J142" i="22" s="1"/>
  <c r="I144" i="22"/>
  <c r="I143" i="22" s="1"/>
  <c r="I142" i="22" s="1"/>
  <c r="H144" i="22"/>
  <c r="H143" i="22" s="1"/>
  <c r="H142" i="22" s="1"/>
  <c r="G144" i="22"/>
  <c r="G143" i="22" s="1"/>
  <c r="G142" i="22" s="1"/>
  <c r="F144" i="22"/>
  <c r="F143" i="22" s="1"/>
  <c r="F142" i="22" s="1"/>
  <c r="W141" i="22"/>
  <c r="W140" i="22" s="1"/>
  <c r="W139" i="22" s="1"/>
  <c r="W138" i="22" s="1"/>
  <c r="U141" i="22"/>
  <c r="U140" i="22" s="1"/>
  <c r="U139" i="22" s="1"/>
  <c r="U138" i="22" s="1"/>
  <c r="S141" i="22"/>
  <c r="K141" i="22"/>
  <c r="V140" i="22"/>
  <c r="T140" i="22"/>
  <c r="Q140" i="22"/>
  <c r="O140" i="22"/>
  <c r="O139" i="22" s="1"/>
  <c r="O138" i="22" s="1"/>
  <c r="N140" i="22"/>
  <c r="N139" i="22" s="1"/>
  <c r="N138" i="22" s="1"/>
  <c r="J140" i="22"/>
  <c r="J139" i="22" s="1"/>
  <c r="J138" i="22" s="1"/>
  <c r="I140" i="22"/>
  <c r="I139" i="22" s="1"/>
  <c r="I138" i="22" s="1"/>
  <c r="H140" i="22"/>
  <c r="H139" i="22" s="1"/>
  <c r="H138" i="22" s="1"/>
  <c r="G140" i="22"/>
  <c r="G139" i="22" s="1"/>
  <c r="G138" i="22" s="1"/>
  <c r="F140" i="22"/>
  <c r="F139" i="22" s="1"/>
  <c r="F138" i="22" s="1"/>
  <c r="Q139" i="22"/>
  <c r="W137" i="22"/>
  <c r="W136" i="22" s="1"/>
  <c r="W135" i="22" s="1"/>
  <c r="W134" i="22" s="1"/>
  <c r="U137" i="22"/>
  <c r="U136" i="22" s="1"/>
  <c r="U135" i="22" s="1"/>
  <c r="U134" i="22" s="1"/>
  <c r="S137" i="22"/>
  <c r="K137" i="22"/>
  <c r="L137" i="22" s="1"/>
  <c r="Y137" i="22" s="1"/>
  <c r="V136" i="22"/>
  <c r="V135" i="22" s="1"/>
  <c r="T136" i="22"/>
  <c r="Q136" i="22"/>
  <c r="Q135" i="22" s="1"/>
  <c r="O136" i="22"/>
  <c r="O135" i="22" s="1"/>
  <c r="O134" i="22" s="1"/>
  <c r="N136" i="22"/>
  <c r="N135" i="22" s="1"/>
  <c r="N134" i="22" s="1"/>
  <c r="J136" i="22"/>
  <c r="J135" i="22" s="1"/>
  <c r="J134" i="22" s="1"/>
  <c r="I136" i="22"/>
  <c r="I135" i="22" s="1"/>
  <c r="I134" i="22" s="1"/>
  <c r="H136" i="22"/>
  <c r="H135" i="22" s="1"/>
  <c r="H134" i="22" s="1"/>
  <c r="G136" i="22"/>
  <c r="G135" i="22" s="1"/>
  <c r="G134" i="22" s="1"/>
  <c r="F136" i="22"/>
  <c r="F135" i="22" s="1"/>
  <c r="F134" i="22" s="1"/>
  <c r="W133" i="22"/>
  <c r="U133" i="22"/>
  <c r="U132" i="22" s="1"/>
  <c r="U131" i="22" s="1"/>
  <c r="U130" i="22" s="1"/>
  <c r="S133" i="22"/>
  <c r="K133" i="22"/>
  <c r="W132" i="22"/>
  <c r="W131" i="22" s="1"/>
  <c r="W130" i="22" s="1"/>
  <c r="V132" i="22"/>
  <c r="T132" i="22"/>
  <c r="T131" i="22" s="1"/>
  <c r="Q132" i="22"/>
  <c r="O132" i="22"/>
  <c r="O131" i="22" s="1"/>
  <c r="O130" i="22" s="1"/>
  <c r="N132" i="22"/>
  <c r="N131" i="22" s="1"/>
  <c r="N130" i="22" s="1"/>
  <c r="J132" i="22"/>
  <c r="J131" i="22" s="1"/>
  <c r="J130" i="22" s="1"/>
  <c r="I132" i="22"/>
  <c r="I131" i="22" s="1"/>
  <c r="I130" i="22" s="1"/>
  <c r="H132" i="22"/>
  <c r="H131" i="22" s="1"/>
  <c r="H130" i="22" s="1"/>
  <c r="G132" i="22"/>
  <c r="G131" i="22" s="1"/>
  <c r="G130" i="22" s="1"/>
  <c r="F132" i="22"/>
  <c r="F131" i="22" s="1"/>
  <c r="F130" i="22" s="1"/>
  <c r="W129" i="22"/>
  <c r="W128" i="22" s="1"/>
  <c r="W127" i="22" s="1"/>
  <c r="W126" i="22" s="1"/>
  <c r="U129" i="22"/>
  <c r="S129" i="22"/>
  <c r="K129" i="22"/>
  <c r="L129" i="22" s="1"/>
  <c r="V128" i="22"/>
  <c r="U128" i="22"/>
  <c r="U127" i="22" s="1"/>
  <c r="U126" i="22" s="1"/>
  <c r="T128" i="22"/>
  <c r="T127" i="22" s="1"/>
  <c r="Q128" i="22"/>
  <c r="Q127" i="22" s="1"/>
  <c r="O128" i="22"/>
  <c r="O127" i="22" s="1"/>
  <c r="O126" i="22" s="1"/>
  <c r="N128" i="22"/>
  <c r="N127" i="22" s="1"/>
  <c r="N126" i="22" s="1"/>
  <c r="J128" i="22"/>
  <c r="J127" i="22" s="1"/>
  <c r="J126" i="22" s="1"/>
  <c r="I128" i="22"/>
  <c r="I127" i="22" s="1"/>
  <c r="I126" i="22" s="1"/>
  <c r="H128" i="22"/>
  <c r="H127" i="22" s="1"/>
  <c r="H126" i="22" s="1"/>
  <c r="G128" i="22"/>
  <c r="G127" i="22" s="1"/>
  <c r="G126" i="22" s="1"/>
  <c r="F128" i="22"/>
  <c r="F127" i="22" s="1"/>
  <c r="F126" i="22" s="1"/>
  <c r="W125" i="22"/>
  <c r="W124" i="22" s="1"/>
  <c r="W123" i="22" s="1"/>
  <c r="W122" i="22" s="1"/>
  <c r="U125" i="22"/>
  <c r="U124" i="22" s="1"/>
  <c r="U123" i="22" s="1"/>
  <c r="U122" i="22" s="1"/>
  <c r="S125" i="22"/>
  <c r="K125" i="22"/>
  <c r="L125" i="22" s="1"/>
  <c r="Z125" i="22" s="1"/>
  <c r="V124" i="22"/>
  <c r="T124" i="22"/>
  <c r="T123" i="22" s="1"/>
  <c r="Q124" i="22"/>
  <c r="O124" i="22"/>
  <c r="O123" i="22" s="1"/>
  <c r="O122" i="22" s="1"/>
  <c r="N124" i="22"/>
  <c r="N123" i="22" s="1"/>
  <c r="N122" i="22" s="1"/>
  <c r="J124" i="22"/>
  <c r="J123" i="22" s="1"/>
  <c r="J122" i="22" s="1"/>
  <c r="I124" i="22"/>
  <c r="I123" i="22" s="1"/>
  <c r="I122" i="22" s="1"/>
  <c r="H124" i="22"/>
  <c r="H123" i="22" s="1"/>
  <c r="H122" i="22" s="1"/>
  <c r="G124" i="22"/>
  <c r="G123" i="22" s="1"/>
  <c r="G122" i="22" s="1"/>
  <c r="F124" i="22"/>
  <c r="F123" i="22" s="1"/>
  <c r="F122" i="22" s="1"/>
  <c r="W121" i="22"/>
  <c r="W120" i="22" s="1"/>
  <c r="W119" i="22" s="1"/>
  <c r="W118" i="22" s="1"/>
  <c r="U121" i="22"/>
  <c r="U120" i="22" s="1"/>
  <c r="U119" i="22" s="1"/>
  <c r="U118" i="22" s="1"/>
  <c r="S121" i="22"/>
  <c r="S120" i="22" s="1"/>
  <c r="S119" i="22" s="1"/>
  <c r="S118" i="22" s="1"/>
  <c r="K121" i="22"/>
  <c r="V120" i="22"/>
  <c r="V119" i="22" s="1"/>
  <c r="V118" i="22" s="1"/>
  <c r="T120" i="22"/>
  <c r="Q120" i="22"/>
  <c r="O120" i="22"/>
  <c r="O119" i="22" s="1"/>
  <c r="O118" i="22" s="1"/>
  <c r="N120" i="22"/>
  <c r="N119" i="22" s="1"/>
  <c r="N118" i="22" s="1"/>
  <c r="J120" i="22"/>
  <c r="J119" i="22" s="1"/>
  <c r="J118" i="22" s="1"/>
  <c r="I120" i="22"/>
  <c r="I119" i="22" s="1"/>
  <c r="I118" i="22" s="1"/>
  <c r="H120" i="22"/>
  <c r="H119" i="22" s="1"/>
  <c r="H118" i="22" s="1"/>
  <c r="G120" i="22"/>
  <c r="G119" i="22" s="1"/>
  <c r="G118" i="22" s="1"/>
  <c r="F120" i="22"/>
  <c r="F119" i="22" s="1"/>
  <c r="F118" i="22" s="1"/>
  <c r="W117" i="22"/>
  <c r="W116" i="22" s="1"/>
  <c r="W115" i="22" s="1"/>
  <c r="W114" i="22" s="1"/>
  <c r="U117" i="22"/>
  <c r="U116" i="22" s="1"/>
  <c r="U115" i="22" s="1"/>
  <c r="U114" i="22" s="1"/>
  <c r="S117" i="22"/>
  <c r="K117" i="22"/>
  <c r="L117" i="22" s="1"/>
  <c r="V116" i="22"/>
  <c r="T116" i="22"/>
  <c r="Q116" i="22"/>
  <c r="Q115" i="22" s="1"/>
  <c r="Q114" i="22" s="1"/>
  <c r="O116" i="22"/>
  <c r="O115" i="22" s="1"/>
  <c r="O114" i="22" s="1"/>
  <c r="N116" i="22"/>
  <c r="N115" i="22" s="1"/>
  <c r="N114" i="22" s="1"/>
  <c r="J116" i="22"/>
  <c r="J115" i="22" s="1"/>
  <c r="J114" i="22" s="1"/>
  <c r="I116" i="22"/>
  <c r="I115" i="22" s="1"/>
  <c r="I114" i="22" s="1"/>
  <c r="H116" i="22"/>
  <c r="H115" i="22" s="1"/>
  <c r="H114" i="22" s="1"/>
  <c r="G116" i="22"/>
  <c r="G115" i="22" s="1"/>
  <c r="G114" i="22" s="1"/>
  <c r="F116" i="22"/>
  <c r="F115" i="22" s="1"/>
  <c r="F114" i="22" s="1"/>
  <c r="W113" i="22"/>
  <c r="W112" i="22" s="1"/>
  <c r="W111" i="22" s="1"/>
  <c r="W110" i="22" s="1"/>
  <c r="U113" i="22"/>
  <c r="U112" i="22" s="1"/>
  <c r="U111" i="22" s="1"/>
  <c r="U110" i="22" s="1"/>
  <c r="S113" i="22"/>
  <c r="K113" i="22"/>
  <c r="K112" i="22" s="1"/>
  <c r="K111" i="22" s="1"/>
  <c r="K110" i="22" s="1"/>
  <c r="V112" i="22"/>
  <c r="T112" i="22"/>
  <c r="T111" i="22" s="1"/>
  <c r="Q112" i="22"/>
  <c r="Q111" i="22" s="1"/>
  <c r="Q110" i="22" s="1"/>
  <c r="O112" i="22"/>
  <c r="O111" i="22" s="1"/>
  <c r="O110" i="22" s="1"/>
  <c r="N112" i="22"/>
  <c r="N111" i="22" s="1"/>
  <c r="N110" i="22" s="1"/>
  <c r="J112" i="22"/>
  <c r="J111" i="22" s="1"/>
  <c r="J110" i="22" s="1"/>
  <c r="I112" i="22"/>
  <c r="I111" i="22" s="1"/>
  <c r="I110" i="22" s="1"/>
  <c r="H112" i="22"/>
  <c r="H111" i="22" s="1"/>
  <c r="H110" i="22" s="1"/>
  <c r="G112" i="22"/>
  <c r="G111" i="22" s="1"/>
  <c r="G110" i="22" s="1"/>
  <c r="F112" i="22"/>
  <c r="F111" i="22" s="1"/>
  <c r="F110" i="22" s="1"/>
  <c r="W109" i="22"/>
  <c r="W108" i="22" s="1"/>
  <c r="W107" i="22" s="1"/>
  <c r="W106" i="22" s="1"/>
  <c r="U109" i="22"/>
  <c r="U108" i="22" s="1"/>
  <c r="U107" i="22" s="1"/>
  <c r="U106" i="22" s="1"/>
  <c r="S109" i="22"/>
  <c r="S108" i="22" s="1"/>
  <c r="S107" i="22" s="1"/>
  <c r="S106" i="22" s="1"/>
  <c r="K109" i="22"/>
  <c r="V108" i="22"/>
  <c r="T108" i="22"/>
  <c r="Q108" i="22"/>
  <c r="Q107" i="22" s="1"/>
  <c r="Q106" i="22" s="1"/>
  <c r="O108" i="22"/>
  <c r="O107" i="22" s="1"/>
  <c r="O106" i="22" s="1"/>
  <c r="N108" i="22"/>
  <c r="N107" i="22" s="1"/>
  <c r="N106" i="22" s="1"/>
  <c r="J108" i="22"/>
  <c r="J107" i="22" s="1"/>
  <c r="J106" i="22" s="1"/>
  <c r="I108" i="22"/>
  <c r="I107" i="22" s="1"/>
  <c r="I106" i="22" s="1"/>
  <c r="H108" i="22"/>
  <c r="H107" i="22" s="1"/>
  <c r="H106" i="22" s="1"/>
  <c r="G108" i="22"/>
  <c r="G107" i="22" s="1"/>
  <c r="G106" i="22" s="1"/>
  <c r="F108" i="22"/>
  <c r="F107" i="22" s="1"/>
  <c r="F106" i="22" s="1"/>
  <c r="V107" i="22"/>
  <c r="V106" i="22" s="1"/>
  <c r="W102" i="22"/>
  <c r="U102" i="22"/>
  <c r="U101" i="22" s="1"/>
  <c r="U100" i="22" s="1"/>
  <c r="S102" i="22"/>
  <c r="S101" i="22" s="1"/>
  <c r="S100" i="22" s="1"/>
  <c r="K102" i="22"/>
  <c r="W101" i="22"/>
  <c r="W100" i="22" s="1"/>
  <c r="V101" i="22"/>
  <c r="T101" i="22"/>
  <c r="Q101" i="22"/>
  <c r="O101" i="22"/>
  <c r="O100" i="22" s="1"/>
  <c r="N101" i="22"/>
  <c r="N100" i="22" s="1"/>
  <c r="J101" i="22"/>
  <c r="J100" i="22" s="1"/>
  <c r="I101" i="22"/>
  <c r="I100" i="22" s="1"/>
  <c r="H101" i="22"/>
  <c r="H100" i="22" s="1"/>
  <c r="G101" i="22"/>
  <c r="G100" i="22" s="1"/>
  <c r="F101" i="22"/>
  <c r="F100" i="22" s="1"/>
  <c r="W99" i="22"/>
  <c r="U99" i="22"/>
  <c r="U98" i="22" s="1"/>
  <c r="U97" i="22" s="1"/>
  <c r="S99" i="22"/>
  <c r="S98" i="22" s="1"/>
  <c r="S97" i="22" s="1"/>
  <c r="K99" i="22"/>
  <c r="L99" i="22" s="1"/>
  <c r="W98" i="22"/>
  <c r="W97" i="22" s="1"/>
  <c r="V98" i="22"/>
  <c r="T98" i="22"/>
  <c r="Q98" i="22"/>
  <c r="Q97" i="22" s="1"/>
  <c r="O98" i="22"/>
  <c r="O97" i="22" s="1"/>
  <c r="N98" i="22"/>
  <c r="N97" i="22" s="1"/>
  <c r="N96" i="22" s="1"/>
  <c r="J98" i="22"/>
  <c r="I98" i="22"/>
  <c r="I97" i="22" s="1"/>
  <c r="H98" i="22"/>
  <c r="H97" i="22" s="1"/>
  <c r="G98" i="22"/>
  <c r="G97" i="22" s="1"/>
  <c r="F98" i="22"/>
  <c r="V97" i="22"/>
  <c r="J97" i="22"/>
  <c r="F97" i="22"/>
  <c r="W95" i="22"/>
  <c r="W94" i="22" s="1"/>
  <c r="W93" i="22" s="1"/>
  <c r="U95" i="22"/>
  <c r="U94" i="22" s="1"/>
  <c r="U93" i="22" s="1"/>
  <c r="S95" i="22"/>
  <c r="S94" i="22" s="1"/>
  <c r="S93" i="22" s="1"/>
  <c r="K95" i="22"/>
  <c r="L95" i="22" s="1"/>
  <c r="P95" i="22" s="1"/>
  <c r="P94" i="22" s="1"/>
  <c r="P93" i="22" s="1"/>
  <c r="V94" i="22"/>
  <c r="T94" i="22"/>
  <c r="Q94" i="22"/>
  <c r="Q93" i="22" s="1"/>
  <c r="O94" i="22"/>
  <c r="O93" i="22" s="1"/>
  <c r="N94" i="22"/>
  <c r="N93" i="22" s="1"/>
  <c r="J94" i="22"/>
  <c r="J93" i="22" s="1"/>
  <c r="I94" i="22"/>
  <c r="I93" i="22" s="1"/>
  <c r="H94" i="22"/>
  <c r="H93" i="22" s="1"/>
  <c r="G94" i="22"/>
  <c r="G93" i="22" s="1"/>
  <c r="F94" i="22"/>
  <c r="F93" i="22" s="1"/>
  <c r="W92" i="22"/>
  <c r="U92" i="22"/>
  <c r="S92" i="22"/>
  <c r="K92" i="22"/>
  <c r="L92" i="22" s="1"/>
  <c r="W91" i="22"/>
  <c r="U91" i="22"/>
  <c r="S91" i="22"/>
  <c r="K91" i="22"/>
  <c r="L91" i="22" s="1"/>
  <c r="W90" i="22"/>
  <c r="U90" i="22"/>
  <c r="U89" i="22" s="1"/>
  <c r="U88" i="22" s="1"/>
  <c r="S90" i="22"/>
  <c r="S89" i="22" s="1"/>
  <c r="S88" i="22" s="1"/>
  <c r="K90" i="22"/>
  <c r="L90" i="22" s="1"/>
  <c r="Y90" i="22" s="1"/>
  <c r="V89" i="22"/>
  <c r="T89" i="22"/>
  <c r="AA89" i="22" s="1"/>
  <c r="Q89" i="22"/>
  <c r="O89" i="22"/>
  <c r="O88" i="22" s="1"/>
  <c r="N89" i="22"/>
  <c r="N88" i="22" s="1"/>
  <c r="J89" i="22"/>
  <c r="J88" i="22" s="1"/>
  <c r="I89" i="22"/>
  <c r="I88" i="22" s="1"/>
  <c r="H89" i="22"/>
  <c r="H88" i="22" s="1"/>
  <c r="G89" i="22"/>
  <c r="G88" i="22" s="1"/>
  <c r="F89" i="22"/>
  <c r="F88" i="22" s="1"/>
  <c r="W87" i="22"/>
  <c r="U87" i="22"/>
  <c r="S87" i="22"/>
  <c r="K87" i="22"/>
  <c r="L87" i="22" s="1"/>
  <c r="W86" i="22"/>
  <c r="U86" i="22"/>
  <c r="U85" i="22" s="1"/>
  <c r="U84" i="22" s="1"/>
  <c r="U83" i="22" s="1"/>
  <c r="S86" i="22"/>
  <c r="K86" i="22"/>
  <c r="K85" i="22" s="1"/>
  <c r="K84" i="22" s="1"/>
  <c r="K83" i="22" s="1"/>
  <c r="V85" i="22"/>
  <c r="T85" i="22"/>
  <c r="Q85" i="22"/>
  <c r="O85" i="22"/>
  <c r="O84" i="22" s="1"/>
  <c r="O83" i="22" s="1"/>
  <c r="N85" i="22"/>
  <c r="N84" i="22" s="1"/>
  <c r="N83" i="22" s="1"/>
  <c r="J85" i="22"/>
  <c r="J84" i="22" s="1"/>
  <c r="J83" i="22" s="1"/>
  <c r="I85" i="22"/>
  <c r="I84" i="22" s="1"/>
  <c r="I83" i="22" s="1"/>
  <c r="H85" i="22"/>
  <c r="H84" i="22" s="1"/>
  <c r="H83" i="22" s="1"/>
  <c r="G85" i="22"/>
  <c r="G84" i="22" s="1"/>
  <c r="G83" i="22" s="1"/>
  <c r="F85" i="22"/>
  <c r="F84" i="22" s="1"/>
  <c r="F83" i="22" s="1"/>
  <c r="W82" i="22"/>
  <c r="W81" i="22" s="1"/>
  <c r="W80" i="22" s="1"/>
  <c r="U82" i="22"/>
  <c r="U81" i="22" s="1"/>
  <c r="U80" i="22" s="1"/>
  <c r="S82" i="22"/>
  <c r="K82" i="22"/>
  <c r="L82" i="22" s="1"/>
  <c r="V81" i="22"/>
  <c r="V80" i="22" s="1"/>
  <c r="T81" i="22"/>
  <c r="S81" i="22"/>
  <c r="S80" i="22" s="1"/>
  <c r="Q81" i="22"/>
  <c r="Q80" i="22" s="1"/>
  <c r="O81" i="22"/>
  <c r="O80" i="22" s="1"/>
  <c r="N81" i="22"/>
  <c r="N80" i="22" s="1"/>
  <c r="J81" i="22"/>
  <c r="J80" i="22" s="1"/>
  <c r="I81" i="22"/>
  <c r="I80" i="22" s="1"/>
  <c r="H81" i="22"/>
  <c r="H80" i="22" s="1"/>
  <c r="G81" i="22"/>
  <c r="G80" i="22" s="1"/>
  <c r="F81" i="22"/>
  <c r="F80" i="22" s="1"/>
  <c r="T80" i="22"/>
  <c r="W78" i="22"/>
  <c r="U78" i="22"/>
  <c r="S78" i="22"/>
  <c r="K78" i="22"/>
  <c r="L78" i="22" s="1"/>
  <c r="W77" i="22"/>
  <c r="U77" i="22"/>
  <c r="S77" i="22"/>
  <c r="K77" i="22"/>
  <c r="L77" i="22" s="1"/>
  <c r="Z77" i="22" s="1"/>
  <c r="W76" i="22"/>
  <c r="U76" i="22"/>
  <c r="S76" i="22"/>
  <c r="K76" i="22"/>
  <c r="L76" i="22" s="1"/>
  <c r="W75" i="22"/>
  <c r="U75" i="22"/>
  <c r="S75" i="22"/>
  <c r="K75" i="22"/>
  <c r="L75" i="22" s="1"/>
  <c r="P75" i="22" s="1"/>
  <c r="W74" i="22"/>
  <c r="U74" i="22"/>
  <c r="S74" i="22"/>
  <c r="K74" i="22"/>
  <c r="L74" i="22" s="1"/>
  <c r="W73" i="22"/>
  <c r="U73" i="22"/>
  <c r="S73" i="22"/>
  <c r="S72" i="22" s="1"/>
  <c r="K73" i="22"/>
  <c r="V72" i="22"/>
  <c r="T72" i="22"/>
  <c r="Q72" i="22"/>
  <c r="O72" i="22"/>
  <c r="N72" i="22"/>
  <c r="J72" i="22"/>
  <c r="I72" i="22"/>
  <c r="H72" i="22"/>
  <c r="G72" i="22"/>
  <c r="F72" i="22"/>
  <c r="W71" i="22"/>
  <c r="U71" i="22"/>
  <c r="S71" i="22"/>
  <c r="K71" i="22"/>
  <c r="L71" i="22" s="1"/>
  <c r="W70" i="22"/>
  <c r="U70" i="22"/>
  <c r="S70" i="22"/>
  <c r="K70" i="22"/>
  <c r="L70" i="22" s="1"/>
  <c r="W69" i="22"/>
  <c r="U69" i="22"/>
  <c r="S69" i="22"/>
  <c r="K69" i="22"/>
  <c r="L69" i="22" s="1"/>
  <c r="P69" i="22" s="1"/>
  <c r="W68" i="22"/>
  <c r="U68" i="22"/>
  <c r="S68" i="22"/>
  <c r="K68" i="22"/>
  <c r="L68" i="22" s="1"/>
  <c r="Y68" i="22" s="1"/>
  <c r="W67" i="22"/>
  <c r="U67" i="22"/>
  <c r="S67" i="22"/>
  <c r="K67" i="22"/>
  <c r="L67" i="22" s="1"/>
  <c r="W66" i="22"/>
  <c r="U66" i="22"/>
  <c r="U65" i="22" s="1"/>
  <c r="S66" i="22"/>
  <c r="K66" i="22"/>
  <c r="L66" i="22" s="1"/>
  <c r="P66" i="22" s="1"/>
  <c r="V65" i="22"/>
  <c r="T65" i="22"/>
  <c r="Q65" i="22"/>
  <c r="O65" i="22"/>
  <c r="N65" i="22"/>
  <c r="J65" i="22"/>
  <c r="I65" i="22"/>
  <c r="H65" i="22"/>
  <c r="G65" i="22"/>
  <c r="F65" i="22"/>
  <c r="W64" i="22"/>
  <c r="U64" i="22"/>
  <c r="S64" i="22"/>
  <c r="K64" i="22"/>
  <c r="L64" i="22" s="1"/>
  <c r="W63" i="22"/>
  <c r="U63" i="22"/>
  <c r="S63" i="22"/>
  <c r="K63" i="22"/>
  <c r="L63" i="22" s="1"/>
  <c r="W62" i="22"/>
  <c r="W61" i="22" s="1"/>
  <c r="U62" i="22"/>
  <c r="S62" i="22"/>
  <c r="K62" i="22"/>
  <c r="K61" i="22" s="1"/>
  <c r="V61" i="22"/>
  <c r="T61" i="22"/>
  <c r="Q61" i="22"/>
  <c r="O61" i="22"/>
  <c r="N61" i="22"/>
  <c r="J61" i="22"/>
  <c r="I61" i="22"/>
  <c r="H61" i="22"/>
  <c r="G61" i="22"/>
  <c r="F61" i="22"/>
  <c r="W60" i="22"/>
  <c r="U60" i="22"/>
  <c r="S60" i="22"/>
  <c r="K60" i="22"/>
  <c r="L60" i="22" s="1"/>
  <c r="W59" i="22"/>
  <c r="U59" i="22"/>
  <c r="S59" i="22"/>
  <c r="K59" i="22"/>
  <c r="L59" i="22" s="1"/>
  <c r="W58" i="22"/>
  <c r="U58" i="22"/>
  <c r="S58" i="22"/>
  <c r="K58" i="22"/>
  <c r="L58" i="22" s="1"/>
  <c r="Z58" i="22" s="1"/>
  <c r="W57" i="22"/>
  <c r="U57" i="22"/>
  <c r="S57" i="22"/>
  <c r="K57" i="22"/>
  <c r="L57" i="22" s="1"/>
  <c r="X57" i="22" s="1"/>
  <c r="W56" i="22"/>
  <c r="U56" i="22"/>
  <c r="S56" i="22"/>
  <c r="K56" i="22"/>
  <c r="L56" i="22" s="1"/>
  <c r="V55" i="22"/>
  <c r="T55" i="22"/>
  <c r="Q55" i="22"/>
  <c r="O55" i="22"/>
  <c r="N55" i="22"/>
  <c r="J55" i="22"/>
  <c r="I55" i="22"/>
  <c r="H55" i="22"/>
  <c r="G55" i="22"/>
  <c r="F55" i="22"/>
  <c r="W53" i="22"/>
  <c r="U53" i="22"/>
  <c r="S53" i="22"/>
  <c r="K53" i="22"/>
  <c r="L53" i="22" s="1"/>
  <c r="X53" i="22" s="1"/>
  <c r="W52" i="22"/>
  <c r="U52" i="22"/>
  <c r="S52" i="22"/>
  <c r="K52" i="22"/>
  <c r="L52" i="22" s="1"/>
  <c r="W51" i="22"/>
  <c r="U51" i="22"/>
  <c r="S51" i="22"/>
  <c r="K51" i="22"/>
  <c r="L51" i="22" s="1"/>
  <c r="Y51" i="22" s="1"/>
  <c r="W50" i="22"/>
  <c r="U50" i="22"/>
  <c r="S50" i="22"/>
  <c r="K50" i="22"/>
  <c r="L50" i="22" s="1"/>
  <c r="W49" i="22"/>
  <c r="U49" i="22"/>
  <c r="S49" i="22"/>
  <c r="K49" i="22"/>
  <c r="L49" i="22" s="1"/>
  <c r="W48" i="22"/>
  <c r="U48" i="22"/>
  <c r="S48" i="22"/>
  <c r="K48" i="22"/>
  <c r="V47" i="22"/>
  <c r="T47" i="22"/>
  <c r="Q47" i="22"/>
  <c r="O47" i="22"/>
  <c r="N47" i="22"/>
  <c r="J47" i="22"/>
  <c r="I47" i="22"/>
  <c r="H47" i="22"/>
  <c r="G47" i="22"/>
  <c r="F47" i="22"/>
  <c r="W46" i="22"/>
  <c r="U46" i="22"/>
  <c r="S46" i="22"/>
  <c r="K46" i="22"/>
  <c r="L46" i="22" s="1"/>
  <c r="W45" i="22"/>
  <c r="W44" i="22" s="1"/>
  <c r="U45" i="22"/>
  <c r="S45" i="22"/>
  <c r="K45" i="22"/>
  <c r="L45" i="22" s="1"/>
  <c r="V44" i="22"/>
  <c r="T44" i="22"/>
  <c r="Q44" i="22"/>
  <c r="O44" i="22"/>
  <c r="N44" i="22"/>
  <c r="J44" i="22"/>
  <c r="I44" i="22"/>
  <c r="H44" i="22"/>
  <c r="G44" i="22"/>
  <c r="F44" i="22"/>
  <c r="N43" i="22"/>
  <c r="W41" i="22"/>
  <c r="W40" i="22" s="1"/>
  <c r="W39" i="22" s="1"/>
  <c r="W38" i="22" s="1"/>
  <c r="U41" i="22"/>
  <c r="U40" i="22" s="1"/>
  <c r="U39" i="22" s="1"/>
  <c r="U38" i="22" s="1"/>
  <c r="S41" i="22"/>
  <c r="K41" i="22"/>
  <c r="K40" i="22" s="1"/>
  <c r="K39" i="22" s="1"/>
  <c r="K38" i="22" s="1"/>
  <c r="V40" i="22"/>
  <c r="T40" i="22"/>
  <c r="S40" i="22"/>
  <c r="S39" i="22" s="1"/>
  <c r="S38" i="22" s="1"/>
  <c r="Q40" i="22"/>
  <c r="O40" i="22"/>
  <c r="O39" i="22" s="1"/>
  <c r="O38" i="22" s="1"/>
  <c r="N40" i="22"/>
  <c r="N39" i="22" s="1"/>
  <c r="N38" i="22" s="1"/>
  <c r="J40" i="22"/>
  <c r="J39" i="22" s="1"/>
  <c r="J38" i="22" s="1"/>
  <c r="I40" i="22"/>
  <c r="I39" i="22" s="1"/>
  <c r="I38" i="22" s="1"/>
  <c r="H40" i="22"/>
  <c r="H39" i="22" s="1"/>
  <c r="H38" i="22" s="1"/>
  <c r="G40" i="22"/>
  <c r="F40" i="22"/>
  <c r="F39" i="22" s="1"/>
  <c r="F38" i="22" s="1"/>
  <c r="G39" i="22"/>
  <c r="G38" i="22" s="1"/>
  <c r="W36" i="22"/>
  <c r="U36" i="22"/>
  <c r="S36" i="22"/>
  <c r="K36" i="22"/>
  <c r="L36" i="22" s="1"/>
  <c r="P36" i="22" s="1"/>
  <c r="W35" i="22"/>
  <c r="U35" i="22"/>
  <c r="S35" i="22"/>
  <c r="K35" i="22"/>
  <c r="L35" i="22" s="1"/>
  <c r="R35" i="22" s="1"/>
  <c r="W34" i="22"/>
  <c r="U34" i="22"/>
  <c r="S34" i="22"/>
  <c r="K34" i="22"/>
  <c r="L34" i="22" s="1"/>
  <c r="W33" i="22"/>
  <c r="U33" i="22"/>
  <c r="S33" i="22"/>
  <c r="K33" i="22"/>
  <c r="L33" i="22" s="1"/>
  <c r="X33" i="22" s="1"/>
  <c r="W32" i="22"/>
  <c r="U32" i="22"/>
  <c r="S32" i="22"/>
  <c r="K32" i="22"/>
  <c r="L32" i="22" s="1"/>
  <c r="W31" i="22"/>
  <c r="U31" i="22"/>
  <c r="S31" i="22"/>
  <c r="S30" i="22" s="1"/>
  <c r="K31" i="22"/>
  <c r="L31" i="22" s="1"/>
  <c r="Y31" i="22" s="1"/>
  <c r="V30" i="22"/>
  <c r="U30" i="22"/>
  <c r="T30" i="22"/>
  <c r="Q30" i="22"/>
  <c r="O30" i="22"/>
  <c r="O29" i="22" s="1"/>
  <c r="N30" i="22"/>
  <c r="N29" i="22" s="1"/>
  <c r="J30" i="22"/>
  <c r="J29" i="22" s="1"/>
  <c r="I30" i="22"/>
  <c r="I29" i="22" s="1"/>
  <c r="H30" i="22"/>
  <c r="G30" i="22"/>
  <c r="G29" i="22" s="1"/>
  <c r="F30" i="22"/>
  <c r="F29" i="22" s="1"/>
  <c r="Q29" i="22"/>
  <c r="H29" i="22"/>
  <c r="W28" i="22"/>
  <c r="U28" i="22"/>
  <c r="S28" i="22"/>
  <c r="K28" i="22"/>
  <c r="L28" i="22" s="1"/>
  <c r="W27" i="22"/>
  <c r="U27" i="22"/>
  <c r="S27" i="22"/>
  <c r="K27" i="22"/>
  <c r="L27" i="22" s="1"/>
  <c r="W26" i="22"/>
  <c r="U26" i="22"/>
  <c r="S26" i="22"/>
  <c r="K26" i="22"/>
  <c r="L26" i="22" s="1"/>
  <c r="W25" i="22"/>
  <c r="U25" i="22"/>
  <c r="S25" i="22"/>
  <c r="K25" i="22"/>
  <c r="L25" i="22" s="1"/>
  <c r="W24" i="22"/>
  <c r="U24" i="22"/>
  <c r="S24" i="22"/>
  <c r="K24" i="22"/>
  <c r="W23" i="22"/>
  <c r="U23" i="22"/>
  <c r="S23" i="22"/>
  <c r="K23" i="22"/>
  <c r="L23" i="22" s="1"/>
  <c r="R23" i="22" s="1"/>
  <c r="W22" i="22"/>
  <c r="U22" i="22"/>
  <c r="S22" i="22"/>
  <c r="K22" i="22"/>
  <c r="L22" i="22" s="1"/>
  <c r="V21" i="22"/>
  <c r="T21" i="22"/>
  <c r="Q21" i="22"/>
  <c r="O21" i="22"/>
  <c r="N21" i="22"/>
  <c r="J21" i="22"/>
  <c r="I21" i="22"/>
  <c r="H21" i="22"/>
  <c r="G21" i="22"/>
  <c r="F21" i="22"/>
  <c r="W20" i="22"/>
  <c r="U20" i="22"/>
  <c r="S20" i="22"/>
  <c r="K20" i="22"/>
  <c r="L20" i="22" s="1"/>
  <c r="W19" i="22"/>
  <c r="U19" i="22"/>
  <c r="S19" i="22"/>
  <c r="K19" i="22"/>
  <c r="L19" i="22" s="1"/>
  <c r="Z19" i="22" s="1"/>
  <c r="W18" i="22"/>
  <c r="U18" i="22"/>
  <c r="S18" i="22"/>
  <c r="K18" i="22"/>
  <c r="L18" i="22" s="1"/>
  <c r="W17" i="22"/>
  <c r="U17" i="22"/>
  <c r="S17" i="22"/>
  <c r="K17" i="22"/>
  <c r="L17" i="22" s="1"/>
  <c r="R17" i="22" s="1"/>
  <c r="W16" i="22"/>
  <c r="U16" i="22"/>
  <c r="S16" i="22"/>
  <c r="K16" i="22"/>
  <c r="L16" i="22" s="1"/>
  <c r="P16" i="22" s="1"/>
  <c r="W15" i="22"/>
  <c r="U15" i="22"/>
  <c r="S15" i="22"/>
  <c r="K15" i="22"/>
  <c r="L15" i="22" s="1"/>
  <c r="X15" i="22" s="1"/>
  <c r="W14" i="22"/>
  <c r="U14" i="22"/>
  <c r="S14" i="22"/>
  <c r="K14" i="22"/>
  <c r="L14" i="22" s="1"/>
  <c r="W13" i="22"/>
  <c r="U13" i="22"/>
  <c r="S13" i="22"/>
  <c r="K13" i="22"/>
  <c r="L13" i="22" s="1"/>
  <c r="V12" i="22"/>
  <c r="T12" i="22"/>
  <c r="Q12" i="22"/>
  <c r="O12" i="22"/>
  <c r="O11" i="22" s="1"/>
  <c r="N12" i="22"/>
  <c r="N11" i="22" s="1"/>
  <c r="J12" i="22"/>
  <c r="J11" i="22" s="1"/>
  <c r="I12" i="22"/>
  <c r="I11" i="22" s="1"/>
  <c r="H12" i="22"/>
  <c r="H11" i="22" s="1"/>
  <c r="G12" i="22"/>
  <c r="G11" i="22" s="1"/>
  <c r="F12" i="22"/>
  <c r="F11" i="22" s="1"/>
  <c r="Q11" i="22"/>
  <c r="K98" i="22" l="1"/>
  <c r="K97" i="22" s="1"/>
  <c r="H54" i="22"/>
  <c r="K116" i="22"/>
  <c r="K115" i="22" s="1"/>
  <c r="K114" i="22" s="1"/>
  <c r="I217" i="22"/>
  <c r="I216" i="22" s="1"/>
  <c r="I215" i="22" s="1"/>
  <c r="I214" i="22" s="1"/>
  <c r="H96" i="22"/>
  <c r="N217" i="22"/>
  <c r="N216" i="22" s="1"/>
  <c r="Y99" i="22"/>
  <c r="L98" i="22"/>
  <c r="Z98" i="22" s="1"/>
  <c r="AA116" i="22"/>
  <c r="G201" i="22"/>
  <c r="G200" i="22" s="1"/>
  <c r="G105" i="22" s="1"/>
  <c r="G104" i="22" s="1"/>
  <c r="K128" i="22"/>
  <c r="K127" i="22" s="1"/>
  <c r="K126" i="22" s="1"/>
  <c r="AB174" i="22"/>
  <c r="O227" i="22"/>
  <c r="O226" i="22" s="1"/>
  <c r="J201" i="22"/>
  <c r="J200" i="22" s="1"/>
  <c r="AB220" i="22"/>
  <c r="X205" i="22"/>
  <c r="Y205" i="22"/>
  <c r="R205" i="22"/>
  <c r="R204" i="22" s="1"/>
  <c r="X129" i="22"/>
  <c r="L128" i="22"/>
  <c r="Z128" i="22" s="1"/>
  <c r="W30" i="22"/>
  <c r="W29" i="22" s="1"/>
  <c r="AB132" i="22"/>
  <c r="L191" i="22"/>
  <c r="Z191" i="22" s="1"/>
  <c r="K204" i="22"/>
  <c r="G43" i="22"/>
  <c r="Q43" i="22"/>
  <c r="K81" i="22"/>
  <c r="K80" i="22" s="1"/>
  <c r="AA143" i="22"/>
  <c r="P195" i="22"/>
  <c r="P194" i="22" s="1"/>
  <c r="P193" i="22" s="1"/>
  <c r="P192" i="22" s="1"/>
  <c r="F217" i="22"/>
  <c r="F216" i="22" s="1"/>
  <c r="J217" i="22"/>
  <c r="J216" i="22" s="1"/>
  <c r="J215" i="22" s="1"/>
  <c r="J214" i="22" s="1"/>
  <c r="K220" i="22"/>
  <c r="K217" i="22" s="1"/>
  <c r="K216" i="22" s="1"/>
  <c r="U230" i="22"/>
  <c r="U229" i="22" s="1"/>
  <c r="U228" i="22" s="1"/>
  <c r="U227" i="22" s="1"/>
  <c r="U226" i="22" s="1"/>
  <c r="AA235" i="22"/>
  <c r="AA252" i="22"/>
  <c r="AA30" i="22"/>
  <c r="F79" i="22"/>
  <c r="AA127" i="22"/>
  <c r="AA128" i="22"/>
  <c r="V173" i="22"/>
  <c r="AB173" i="22" s="1"/>
  <c r="AB224" i="22"/>
  <c r="I10" i="22"/>
  <c r="I9" i="22" s="1"/>
  <c r="F43" i="22"/>
  <c r="U47" i="22"/>
  <c r="J54" i="22"/>
  <c r="AA55" i="22"/>
  <c r="AB61" i="22"/>
  <c r="H79" i="22"/>
  <c r="AA140" i="22"/>
  <c r="K154" i="22"/>
  <c r="K153" i="22" s="1"/>
  <c r="K152" i="22" s="1"/>
  <c r="AA170" i="22"/>
  <c r="K182" i="22"/>
  <c r="K181" i="22" s="1"/>
  <c r="K180" i="22" s="1"/>
  <c r="AA198" i="22"/>
  <c r="L199" i="22"/>
  <c r="N215" i="22"/>
  <c r="N214" i="22" s="1"/>
  <c r="W230" i="22"/>
  <c r="W229" i="22" s="1"/>
  <c r="W228" i="22" s="1"/>
  <c r="W227" i="22" s="1"/>
  <c r="W226" i="22" s="1"/>
  <c r="AB252" i="22"/>
  <c r="Y221" i="22"/>
  <c r="L220" i="22"/>
  <c r="Y220" i="22" s="1"/>
  <c r="Y254" i="22"/>
  <c r="Z254" i="22"/>
  <c r="R254" i="22"/>
  <c r="P20" i="22"/>
  <c r="Z20" i="22"/>
  <c r="R20" i="22"/>
  <c r="AB30" i="22"/>
  <c r="I43" i="22"/>
  <c r="AB47" i="22"/>
  <c r="G54" i="22"/>
  <c r="AA65" i="22"/>
  <c r="O79" i="22"/>
  <c r="O96" i="22"/>
  <c r="AA101" i="22"/>
  <c r="S105" i="22"/>
  <c r="S104" i="22" s="1"/>
  <c r="K136" i="22"/>
  <c r="K135" i="22" s="1"/>
  <c r="K134" i="22" s="1"/>
  <c r="L159" i="22"/>
  <c r="X159" i="22" s="1"/>
  <c r="L167" i="22"/>
  <c r="AA182" i="22"/>
  <c r="AB190" i="22"/>
  <c r="O217" i="22"/>
  <c r="O216" i="22" s="1"/>
  <c r="O215" i="22" s="1"/>
  <c r="O214" i="22" s="1"/>
  <c r="U217" i="22"/>
  <c r="U216" i="22" s="1"/>
  <c r="U215" i="22" s="1"/>
  <c r="U214" i="22" s="1"/>
  <c r="S217" i="22"/>
  <c r="S216" i="22" s="1"/>
  <c r="S215" i="22" s="1"/>
  <c r="S214" i="22" s="1"/>
  <c r="J227" i="22"/>
  <c r="J226" i="22" s="1"/>
  <c r="U252" i="22"/>
  <c r="U251" i="22" s="1"/>
  <c r="U250" i="22" s="1"/>
  <c r="N238" i="22"/>
  <c r="N237" i="22" s="1"/>
  <c r="I54" i="22"/>
  <c r="K21" i="22"/>
  <c r="T29" i="22"/>
  <c r="AA29" i="22" s="1"/>
  <c r="J43" i="22"/>
  <c r="H43" i="22"/>
  <c r="H42" i="22" s="1"/>
  <c r="H37" i="22" s="1"/>
  <c r="K47" i="22"/>
  <c r="K194" i="22"/>
  <c r="K193" i="22" s="1"/>
  <c r="K192" i="22" s="1"/>
  <c r="T197" i="22"/>
  <c r="AA197" i="22" s="1"/>
  <c r="O201" i="22"/>
  <c r="O200" i="22" s="1"/>
  <c r="O105" i="22" s="1"/>
  <c r="O104" i="22" s="1"/>
  <c r="L204" i="22"/>
  <c r="X204" i="22" s="1"/>
  <c r="W217" i="22"/>
  <c r="W216" i="22" s="1"/>
  <c r="W215" i="22" s="1"/>
  <c r="W214" i="22" s="1"/>
  <c r="K245" i="22"/>
  <c r="K244" i="22" s="1"/>
  <c r="S245" i="22"/>
  <c r="S244" i="22" s="1"/>
  <c r="S243" i="22" s="1"/>
  <c r="F10" i="22"/>
  <c r="F9" i="22" s="1"/>
  <c r="Q54" i="22"/>
  <c r="I96" i="22"/>
  <c r="U21" i="22"/>
  <c r="Z31" i="22"/>
  <c r="G79" i="22"/>
  <c r="K142" i="22"/>
  <c r="L142" i="22" s="1"/>
  <c r="H201" i="22"/>
  <c r="H200" i="22" s="1"/>
  <c r="H105" i="22" s="1"/>
  <c r="H104" i="22" s="1"/>
  <c r="Y63" i="22"/>
  <c r="Z63" i="22"/>
  <c r="Y70" i="22"/>
  <c r="P70" i="22"/>
  <c r="Z70" i="22"/>
  <c r="Y45" i="22"/>
  <c r="Z45" i="22"/>
  <c r="Y76" i="22"/>
  <c r="Z76" i="22"/>
  <c r="R76" i="22"/>
  <c r="P76" i="22"/>
  <c r="Y78" i="22"/>
  <c r="P78" i="22"/>
  <c r="Z78" i="22"/>
  <c r="R78" i="22"/>
  <c r="Y13" i="22"/>
  <c r="Z13" i="22"/>
  <c r="Z25" i="22"/>
  <c r="P25" i="22"/>
  <c r="R25" i="22"/>
  <c r="R26" i="22"/>
  <c r="Z26" i="22"/>
  <c r="Y27" i="22"/>
  <c r="Z27" i="22"/>
  <c r="Z49" i="22"/>
  <c r="R49" i="22"/>
  <c r="P49" i="22"/>
  <c r="R50" i="22"/>
  <c r="Z50" i="22"/>
  <c r="L81" i="22"/>
  <c r="X81" i="22" s="1"/>
  <c r="Y82" i="22"/>
  <c r="X82" i="22"/>
  <c r="R82" i="22"/>
  <c r="R81" i="22" s="1"/>
  <c r="R80" i="22" s="1"/>
  <c r="R59" i="22"/>
  <c r="Z59" i="22"/>
  <c r="Y92" i="22"/>
  <c r="P92" i="22"/>
  <c r="R92" i="22"/>
  <c r="Z92" i="22"/>
  <c r="T11" i="22"/>
  <c r="AA11" i="22" s="1"/>
  <c r="AA12" i="22"/>
  <c r="T110" i="22"/>
  <c r="AA110" i="22" s="1"/>
  <c r="AA111" i="22"/>
  <c r="N10" i="22"/>
  <c r="N9" i="22" s="1"/>
  <c r="S21" i="22"/>
  <c r="S29" i="22"/>
  <c r="L62" i="22"/>
  <c r="X62" i="22" s="1"/>
  <c r="S65" i="22"/>
  <c r="T135" i="22"/>
  <c r="AB135" i="22" s="1"/>
  <c r="AA136" i="22"/>
  <c r="Z137" i="22"/>
  <c r="T160" i="22"/>
  <c r="AA161" i="22"/>
  <c r="L163" i="22"/>
  <c r="R163" i="22" s="1"/>
  <c r="R162" i="22" s="1"/>
  <c r="R161" i="22" s="1"/>
  <c r="R160" i="22" s="1"/>
  <c r="K162" i="22"/>
  <c r="K161" i="22" s="1"/>
  <c r="K160" i="22" s="1"/>
  <c r="AA166" i="22"/>
  <c r="P167" i="22"/>
  <c r="P166" i="22" s="1"/>
  <c r="P165" i="22" s="1"/>
  <c r="P164" i="22" s="1"/>
  <c r="Z167" i="22"/>
  <c r="R167" i="22"/>
  <c r="R166" i="22" s="1"/>
  <c r="R165" i="22" s="1"/>
  <c r="R164" i="22" s="1"/>
  <c r="AB170" i="22"/>
  <c r="V169" i="22"/>
  <c r="V168" i="22" s="1"/>
  <c r="X187" i="22"/>
  <c r="H238" i="22"/>
  <c r="H237" i="22" s="1"/>
  <c r="T256" i="22"/>
  <c r="AB256" i="22" s="1"/>
  <c r="W21" i="22"/>
  <c r="Z51" i="22"/>
  <c r="T97" i="22"/>
  <c r="AB12" i="22"/>
  <c r="P19" i="22"/>
  <c r="AA21" i="22"/>
  <c r="U55" i="22"/>
  <c r="S61" i="22"/>
  <c r="U72" i="22"/>
  <c r="L86" i="22"/>
  <c r="L85" i="22" s="1"/>
  <c r="L113" i="22"/>
  <c r="P113" i="22" s="1"/>
  <c r="P112" i="22" s="1"/>
  <c r="P111" i="22" s="1"/>
  <c r="P110" i="22" s="1"/>
  <c r="Q10" i="22"/>
  <c r="Q9" i="22" s="1"/>
  <c r="O10" i="22"/>
  <c r="O9" i="22" s="1"/>
  <c r="R19" i="22"/>
  <c r="AB21" i="22"/>
  <c r="V29" i="22"/>
  <c r="T39" i="22"/>
  <c r="T38" i="22" s="1"/>
  <c r="AA40" i="22"/>
  <c r="L41" i="22"/>
  <c r="X41" i="22" s="1"/>
  <c r="AB44" i="22"/>
  <c r="AA47" i="22"/>
  <c r="L48" i="22"/>
  <c r="Y48" i="22" s="1"/>
  <c r="O54" i="22"/>
  <c r="R58" i="22"/>
  <c r="AA61" i="22"/>
  <c r="AB65" i="22"/>
  <c r="AB72" i="22"/>
  <c r="AB89" i="22"/>
  <c r="U96" i="22"/>
  <c r="V100" i="22"/>
  <c r="AB101" i="22"/>
  <c r="AA108" i="22"/>
  <c r="AA112" i="22"/>
  <c r="T115" i="22"/>
  <c r="P125" i="22"/>
  <c r="P124" i="22" s="1"/>
  <c r="P123" i="22" s="1"/>
  <c r="P122" i="22" s="1"/>
  <c r="AB128" i="22"/>
  <c r="L145" i="22"/>
  <c r="X145" i="22" s="1"/>
  <c r="K144" i="22"/>
  <c r="K143" i="22" s="1"/>
  <c r="V149" i="22"/>
  <c r="T165" i="22"/>
  <c r="K174" i="22"/>
  <c r="K173" i="22" s="1"/>
  <c r="K172" i="22" s="1"/>
  <c r="V177" i="22"/>
  <c r="K178" i="22"/>
  <c r="K177" i="22" s="1"/>
  <c r="K176" i="22" s="1"/>
  <c r="L179" i="22"/>
  <c r="Y179" i="22" s="1"/>
  <c r="AA186" i="22"/>
  <c r="T185" i="22"/>
  <c r="AA185" i="22" s="1"/>
  <c r="AA212" i="22"/>
  <c r="T211" i="22"/>
  <c r="F54" i="22"/>
  <c r="Z68" i="22"/>
  <c r="X90" i="22"/>
  <c r="Y129" i="22"/>
  <c r="L203" i="22"/>
  <c r="K202" i="22"/>
  <c r="G10" i="22"/>
  <c r="G9" i="22" s="1"/>
  <c r="L24" i="22"/>
  <c r="Y24" i="22" s="1"/>
  <c r="U29" i="22"/>
  <c r="T43" i="22"/>
  <c r="AA43" i="22" s="1"/>
  <c r="AA44" i="22"/>
  <c r="AB55" i="22"/>
  <c r="P58" i="22"/>
  <c r="N54" i="22"/>
  <c r="N42" i="22" s="1"/>
  <c r="N37" i="22" s="1"/>
  <c r="AA72" i="22"/>
  <c r="AA85" i="22"/>
  <c r="V93" i="22"/>
  <c r="AB94" i="22"/>
  <c r="I105" i="22"/>
  <c r="I104" i="22" s="1"/>
  <c r="AA120" i="22"/>
  <c r="V123" i="22"/>
  <c r="V11" i="22"/>
  <c r="W12" i="22"/>
  <c r="W11" i="22" s="1"/>
  <c r="H10" i="22"/>
  <c r="H9" i="22" s="1"/>
  <c r="V39" i="22"/>
  <c r="V38" i="22" s="1"/>
  <c r="AB40" i="22"/>
  <c r="O43" i="22"/>
  <c r="U44" i="22"/>
  <c r="S55" i="22"/>
  <c r="U61" i="22"/>
  <c r="K65" i="22"/>
  <c r="W65" i="22"/>
  <c r="W72" i="22"/>
  <c r="T84" i="22"/>
  <c r="T83" i="22" s="1"/>
  <c r="AB85" i="22"/>
  <c r="S85" i="22"/>
  <c r="S84" i="22" s="1"/>
  <c r="S83" i="22" s="1"/>
  <c r="S79" i="22" s="1"/>
  <c r="T88" i="22"/>
  <c r="K89" i="22"/>
  <c r="K88" i="22" s="1"/>
  <c r="W89" i="22"/>
  <c r="W88" i="22" s="1"/>
  <c r="AA94" i="22"/>
  <c r="T100" i="22"/>
  <c r="V111" i="22"/>
  <c r="K124" i="22"/>
  <c r="K123" i="22" s="1"/>
  <c r="K122" i="22" s="1"/>
  <c r="AA124" i="22"/>
  <c r="T130" i="22"/>
  <c r="V134" i="22"/>
  <c r="AB140" i="22"/>
  <c r="V139" i="22"/>
  <c r="T149" i="22"/>
  <c r="AA150" i="22"/>
  <c r="AA154" i="22"/>
  <c r="T153" i="22"/>
  <c r="AA153" i="22" s="1"/>
  <c r="AA162" i="22"/>
  <c r="T169" i="22"/>
  <c r="T168" i="22" s="1"/>
  <c r="AA178" i="22"/>
  <c r="T177" i="22"/>
  <c r="V185" i="22"/>
  <c r="Z199" i="22"/>
  <c r="Y199" i="22"/>
  <c r="R199" i="22"/>
  <c r="R198" i="22" s="1"/>
  <c r="R197" i="22" s="1"/>
  <c r="R196" i="22" s="1"/>
  <c r="F227" i="22"/>
  <c r="F226" i="22" s="1"/>
  <c r="AA230" i="22"/>
  <c r="T229" i="22"/>
  <c r="AA229" i="22" s="1"/>
  <c r="AA132" i="22"/>
  <c r="AB136" i="22"/>
  <c r="AB143" i="22"/>
  <c r="AB144" i="22"/>
  <c r="W144" i="22"/>
  <c r="W143" i="22" s="1"/>
  <c r="W142" i="22" s="1"/>
  <c r="V153" i="22"/>
  <c r="T157" i="22"/>
  <c r="AA158" i="22"/>
  <c r="AA173" i="22"/>
  <c r="AA174" i="22"/>
  <c r="AB182" i="22"/>
  <c r="R195" i="22"/>
  <c r="R194" i="22" s="1"/>
  <c r="R193" i="22" s="1"/>
  <c r="R192" i="22" s="1"/>
  <c r="X195" i="22"/>
  <c r="Z205" i="22"/>
  <c r="AB218" i="22"/>
  <c r="AA220" i="22"/>
  <c r="AA224" i="22"/>
  <c r="G227" i="22"/>
  <c r="G226" i="22" s="1"/>
  <c r="N227" i="22"/>
  <c r="N226" i="22" s="1"/>
  <c r="AB230" i="22"/>
  <c r="AB235" i="22"/>
  <c r="I238" i="22"/>
  <c r="I237" i="22" s="1"/>
  <c r="AA240" i="22"/>
  <c r="AB244" i="22"/>
  <c r="AB245" i="22"/>
  <c r="U244" i="22"/>
  <c r="S252" i="22"/>
  <c r="S251" i="22" s="1"/>
  <c r="S250" i="22" s="1"/>
  <c r="W201" i="22"/>
  <c r="AA206" i="22"/>
  <c r="AB212" i="22"/>
  <c r="F215" i="22"/>
  <c r="F214" i="22" s="1"/>
  <c r="H227" i="22"/>
  <c r="H226" i="22" s="1"/>
  <c r="J238" i="22"/>
  <c r="J237" i="22" s="1"/>
  <c r="AB257" i="22"/>
  <c r="AA144" i="22"/>
  <c r="V161" i="22"/>
  <c r="AB165" i="22"/>
  <c r="AB166" i="22"/>
  <c r="AA190" i="22"/>
  <c r="T193" i="22"/>
  <c r="AA193" i="22" s="1"/>
  <c r="AA194" i="22"/>
  <c r="P205" i="22"/>
  <c r="P204" i="22" s="1"/>
  <c r="T217" i="22"/>
  <c r="AA218" i="22"/>
  <c r="G217" i="22"/>
  <c r="G216" i="22" s="1"/>
  <c r="G215" i="22" s="1"/>
  <c r="G214" i="22" s="1"/>
  <c r="K235" i="22"/>
  <c r="K234" i="22" s="1"/>
  <c r="K233" i="22" s="1"/>
  <c r="AA241" i="22"/>
  <c r="G244" i="22"/>
  <c r="G243" i="22" s="1"/>
  <c r="K243" i="22" s="1"/>
  <c r="L243" i="22" s="1"/>
  <c r="N244" i="22"/>
  <c r="AA245" i="22"/>
  <c r="P247" i="22"/>
  <c r="P254" i="22"/>
  <c r="Z34" i="22"/>
  <c r="Y34" i="22"/>
  <c r="X34" i="22"/>
  <c r="R34" i="22"/>
  <c r="Z60" i="22"/>
  <c r="Y60" i="22"/>
  <c r="X60" i="22"/>
  <c r="R60" i="22"/>
  <c r="R28" i="22"/>
  <c r="P28" i="22"/>
  <c r="Z28" i="22"/>
  <c r="X28" i="22"/>
  <c r="Y28" i="22"/>
  <c r="P34" i="22"/>
  <c r="X18" i="22"/>
  <c r="R18" i="22"/>
  <c r="P18" i="22"/>
  <c r="Z18" i="22"/>
  <c r="R32" i="22"/>
  <c r="P32" i="22"/>
  <c r="Z32" i="22"/>
  <c r="Y32" i="22"/>
  <c r="X32" i="22"/>
  <c r="W47" i="22"/>
  <c r="W43" i="22" s="1"/>
  <c r="S12" i="22"/>
  <c r="S11" i="22" s="1"/>
  <c r="Z22" i="22"/>
  <c r="Y22" i="22"/>
  <c r="X22" i="22"/>
  <c r="R22" i="22"/>
  <c r="P22" i="22"/>
  <c r="K30" i="22"/>
  <c r="K29" i="22" s="1"/>
  <c r="Q39" i="22"/>
  <c r="R57" i="22"/>
  <c r="P57" i="22"/>
  <c r="Z57" i="22"/>
  <c r="Y57" i="22"/>
  <c r="P71" i="22"/>
  <c r="Z71" i="22"/>
  <c r="Y71" i="22"/>
  <c r="X71" i="22"/>
  <c r="R71" i="22"/>
  <c r="Z16" i="22"/>
  <c r="Y16" i="22"/>
  <c r="X16" i="22"/>
  <c r="R16" i="22"/>
  <c r="Z36" i="22"/>
  <c r="Y36" i="22"/>
  <c r="X36" i="22"/>
  <c r="R36" i="22"/>
  <c r="R46" i="22"/>
  <c r="P46" i="22"/>
  <c r="Z46" i="22"/>
  <c r="Y46" i="22"/>
  <c r="X46" i="22"/>
  <c r="R56" i="22"/>
  <c r="P56" i="22"/>
  <c r="Z56" i="22"/>
  <c r="Y56" i="22"/>
  <c r="X56" i="22"/>
  <c r="L55" i="22"/>
  <c r="X55" i="22" s="1"/>
  <c r="P53" i="22"/>
  <c r="R53" i="22"/>
  <c r="Z53" i="22"/>
  <c r="Y53" i="22"/>
  <c r="R64" i="22"/>
  <c r="P64" i="22"/>
  <c r="Z64" i="22"/>
  <c r="Y64" i="22"/>
  <c r="X64" i="22"/>
  <c r="R67" i="22"/>
  <c r="P67" i="22"/>
  <c r="Z67" i="22"/>
  <c r="Y67" i="22"/>
  <c r="X67" i="22"/>
  <c r="P15" i="22"/>
  <c r="R15" i="22"/>
  <c r="Z15" i="22"/>
  <c r="Y15" i="22"/>
  <c r="K12" i="22"/>
  <c r="K11" i="22" s="1"/>
  <c r="S44" i="22"/>
  <c r="J10" i="22"/>
  <c r="J9" i="22" s="1"/>
  <c r="R14" i="22"/>
  <c r="P14" i="22"/>
  <c r="Z14" i="22"/>
  <c r="Y14" i="22"/>
  <c r="X14" i="22"/>
  <c r="U12" i="22"/>
  <c r="U11" i="22" s="1"/>
  <c r="Y18" i="22"/>
  <c r="V43" i="22"/>
  <c r="R52" i="22"/>
  <c r="P52" i="22"/>
  <c r="Z52" i="22"/>
  <c r="Y52" i="22"/>
  <c r="X52" i="22"/>
  <c r="W55" i="22"/>
  <c r="P74" i="22"/>
  <c r="Z74" i="22"/>
  <c r="Y74" i="22"/>
  <c r="X74" i="22"/>
  <c r="R74" i="22"/>
  <c r="P33" i="22"/>
  <c r="R33" i="22"/>
  <c r="Z33" i="22"/>
  <c r="Y33" i="22"/>
  <c r="S47" i="22"/>
  <c r="P60" i="22"/>
  <c r="T54" i="22"/>
  <c r="P13" i="22"/>
  <c r="X20" i="22"/>
  <c r="X26" i="22"/>
  <c r="P27" i="22"/>
  <c r="P31" i="22"/>
  <c r="P45" i="22"/>
  <c r="X50" i="22"/>
  <c r="P51" i="22"/>
  <c r="K55" i="22"/>
  <c r="X59" i="22"/>
  <c r="P63" i="22"/>
  <c r="X69" i="22"/>
  <c r="L73" i="22"/>
  <c r="K72" i="22"/>
  <c r="W96" i="22"/>
  <c r="Z66" i="22"/>
  <c r="V88" i="22"/>
  <c r="R13" i="22"/>
  <c r="X17" i="22"/>
  <c r="Y20" i="22"/>
  <c r="X23" i="22"/>
  <c r="Y26" i="22"/>
  <c r="R27" i="22"/>
  <c r="R31" i="22"/>
  <c r="X35" i="22"/>
  <c r="R45" i="22"/>
  <c r="Y50" i="22"/>
  <c r="R51" i="22"/>
  <c r="Y59" i="22"/>
  <c r="R63" i="22"/>
  <c r="R66" i="22"/>
  <c r="P68" i="22"/>
  <c r="Z69" i="22"/>
  <c r="Z75" i="22"/>
  <c r="Y75" i="22"/>
  <c r="X75" i="22"/>
  <c r="I79" i="22"/>
  <c r="P82" i="22"/>
  <c r="P81" i="22" s="1"/>
  <c r="P80" i="22" s="1"/>
  <c r="Z82" i="22"/>
  <c r="Z95" i="22"/>
  <c r="Y95" i="22"/>
  <c r="X95" i="22"/>
  <c r="F96" i="22"/>
  <c r="V115" i="22"/>
  <c r="T122" i="22"/>
  <c r="Y17" i="22"/>
  <c r="Z87" i="22"/>
  <c r="Y87" i="22"/>
  <c r="X87" i="22"/>
  <c r="L89" i="22"/>
  <c r="P90" i="22"/>
  <c r="Z90" i="22"/>
  <c r="L102" i="22"/>
  <c r="K101" i="22"/>
  <c r="K100" i="22" s="1"/>
  <c r="K96" i="22" s="1"/>
  <c r="Y35" i="22"/>
  <c r="Z17" i="22"/>
  <c r="X19" i="22"/>
  <c r="Z23" i="22"/>
  <c r="X25" i="22"/>
  <c r="P26" i="22"/>
  <c r="Z35" i="22"/>
  <c r="K44" i="22"/>
  <c r="X49" i="22"/>
  <c r="P50" i="22"/>
  <c r="X58" i="22"/>
  <c r="P59" i="22"/>
  <c r="R75" i="22"/>
  <c r="Y77" i="22"/>
  <c r="X77" i="22"/>
  <c r="R77" i="22"/>
  <c r="N79" i="22"/>
  <c r="Q84" i="22"/>
  <c r="P87" i="22"/>
  <c r="R90" i="22"/>
  <c r="Z91" i="22"/>
  <c r="Y91" i="22"/>
  <c r="X91" i="22"/>
  <c r="T93" i="22"/>
  <c r="AA93" i="22" s="1"/>
  <c r="R95" i="22"/>
  <c r="R94" i="22" s="1"/>
  <c r="R93" i="22" s="1"/>
  <c r="J96" i="22"/>
  <c r="P117" i="22"/>
  <c r="P116" i="22" s="1"/>
  <c r="P115" i="22" s="1"/>
  <c r="P114" i="22" s="1"/>
  <c r="Y117" i="22"/>
  <c r="L116" i="22"/>
  <c r="X117" i="22"/>
  <c r="R117" i="22"/>
  <c r="R116" i="22" s="1"/>
  <c r="R115" i="22" s="1"/>
  <c r="R114" i="22" s="1"/>
  <c r="Z117" i="22"/>
  <c r="Y23" i="22"/>
  <c r="R68" i="22"/>
  <c r="L12" i="22"/>
  <c r="P17" i="22"/>
  <c r="Y19" i="22"/>
  <c r="P23" i="22"/>
  <c r="Y25" i="22"/>
  <c r="L30" i="22"/>
  <c r="X30" i="22" s="1"/>
  <c r="P35" i="22"/>
  <c r="Y41" i="22"/>
  <c r="L44" i="22"/>
  <c r="Z44" i="22" s="1"/>
  <c r="Y49" i="22"/>
  <c r="V54" i="22"/>
  <c r="Y58" i="22"/>
  <c r="U79" i="22"/>
  <c r="R87" i="22"/>
  <c r="Q88" i="22"/>
  <c r="P91" i="22"/>
  <c r="G96" i="22"/>
  <c r="R99" i="22"/>
  <c r="R98" i="22" s="1"/>
  <c r="R97" i="22" s="1"/>
  <c r="P99" i="22"/>
  <c r="P98" i="22" s="1"/>
  <c r="P97" i="22" s="1"/>
  <c r="Z99" i="22"/>
  <c r="X99" i="22"/>
  <c r="J105" i="22"/>
  <c r="J104" i="22" s="1"/>
  <c r="Y69" i="22"/>
  <c r="R69" i="22"/>
  <c r="X13" i="22"/>
  <c r="X27" i="22"/>
  <c r="X31" i="22"/>
  <c r="X45" i="22"/>
  <c r="X51" i="22"/>
  <c r="X63" i="22"/>
  <c r="L65" i="22"/>
  <c r="X66" i="22"/>
  <c r="R70" i="22"/>
  <c r="X70" i="22"/>
  <c r="P77" i="22"/>
  <c r="W85" i="22"/>
  <c r="W84" i="22" s="1"/>
  <c r="W83" i="22" s="1"/>
  <c r="R91" i="22"/>
  <c r="L94" i="22"/>
  <c r="Z94" i="22" s="1"/>
  <c r="S96" i="22"/>
  <c r="Q100" i="22"/>
  <c r="Q96" i="22" s="1"/>
  <c r="N105" i="22"/>
  <c r="N104" i="22" s="1"/>
  <c r="K108" i="22"/>
  <c r="K107" i="22" s="1"/>
  <c r="K106" i="22" s="1"/>
  <c r="L109" i="22"/>
  <c r="V192" i="22"/>
  <c r="Y66" i="22"/>
  <c r="X68" i="22"/>
  <c r="J79" i="22"/>
  <c r="V84" i="22"/>
  <c r="AB84" i="22" s="1"/>
  <c r="V201" i="22"/>
  <c r="X76" i="22"/>
  <c r="X78" i="22"/>
  <c r="X92" i="22"/>
  <c r="T119" i="22"/>
  <c r="V131" i="22"/>
  <c r="AB131" i="22" s="1"/>
  <c r="X146" i="22"/>
  <c r="Q149" i="22"/>
  <c r="T172" i="22"/>
  <c r="AA172" i="22" s="1"/>
  <c r="R175" i="22"/>
  <c r="R174" i="22" s="1"/>
  <c r="R173" i="22" s="1"/>
  <c r="R172" i="22" s="1"/>
  <c r="L174" i="22"/>
  <c r="Z174" i="22" s="1"/>
  <c r="Y175" i="22"/>
  <c r="X175" i="22"/>
  <c r="P175" i="22"/>
  <c r="P174" i="22" s="1"/>
  <c r="P173" i="22" s="1"/>
  <c r="P172" i="22" s="1"/>
  <c r="K94" i="22"/>
  <c r="K93" i="22" s="1"/>
  <c r="T107" i="22"/>
  <c r="AA107" i="22" s="1"/>
  <c r="V127" i="22"/>
  <c r="AB127" i="22" s="1"/>
  <c r="Q142" i="22"/>
  <c r="V148" i="22"/>
  <c r="K150" i="22"/>
  <c r="K149" i="22" s="1"/>
  <c r="K148" i="22" s="1"/>
  <c r="L151" i="22"/>
  <c r="K132" i="22"/>
  <c r="K131" i="22" s="1"/>
  <c r="K130" i="22" s="1"/>
  <c r="L133" i="22"/>
  <c r="K212" i="22"/>
  <c r="K211" i="22" s="1"/>
  <c r="K210" i="22" s="1"/>
  <c r="K209" i="22" s="1"/>
  <c r="K208" i="22" s="1"/>
  <c r="L213" i="22"/>
  <c r="V142" i="22"/>
  <c r="Z146" i="22"/>
  <c r="P146" i="22"/>
  <c r="T181" i="22"/>
  <c r="AA181" i="22" s="1"/>
  <c r="Q209" i="22"/>
  <c r="L121" i="22"/>
  <c r="K120" i="22"/>
  <c r="K119" i="22" s="1"/>
  <c r="K118" i="22" s="1"/>
  <c r="R146" i="22"/>
  <c r="Z147" i="22"/>
  <c r="Y147" i="22"/>
  <c r="R147" i="22"/>
  <c r="P147" i="22"/>
  <c r="X147" i="22"/>
  <c r="Z175" i="22"/>
  <c r="X155" i="22"/>
  <c r="L154" i="22"/>
  <c r="Y154" i="22" s="1"/>
  <c r="R155" i="22"/>
  <c r="R154" i="22" s="1"/>
  <c r="R153" i="22" s="1"/>
  <c r="R152" i="22" s="1"/>
  <c r="P155" i="22"/>
  <c r="P154" i="22" s="1"/>
  <c r="P153" i="22" s="1"/>
  <c r="P152" i="22" s="1"/>
  <c r="Z155" i="22"/>
  <c r="Y155" i="22"/>
  <c r="V189" i="22"/>
  <c r="Q126" i="22"/>
  <c r="Q131" i="22"/>
  <c r="AA131" i="22" s="1"/>
  <c r="Q134" i="22"/>
  <c r="L141" i="22"/>
  <c r="K140" i="22"/>
  <c r="K139" i="22" s="1"/>
  <c r="K138" i="22" s="1"/>
  <c r="V164" i="22"/>
  <c r="Z159" i="22"/>
  <c r="X183" i="22"/>
  <c r="R183" i="22"/>
  <c r="R182" i="22" s="1"/>
  <c r="R181" i="22" s="1"/>
  <c r="R180" i="22" s="1"/>
  <c r="Z183" i="22"/>
  <c r="P183" i="22"/>
  <c r="P182" i="22" s="1"/>
  <c r="P181" i="22" s="1"/>
  <c r="P180" i="22" s="1"/>
  <c r="L182" i="22"/>
  <c r="Z182" i="22" s="1"/>
  <c r="Q192" i="22"/>
  <c r="T239" i="22"/>
  <c r="Q138" i="22"/>
  <c r="Q157" i="22"/>
  <c r="Q165" i="22"/>
  <c r="Q184" i="22"/>
  <c r="T126" i="22"/>
  <c r="X137" i="22"/>
  <c r="L136" i="22"/>
  <c r="R137" i="22"/>
  <c r="R136" i="22" s="1"/>
  <c r="R135" i="22" s="1"/>
  <c r="R134" i="22" s="1"/>
  <c r="T139" i="22"/>
  <c r="AA139" i="22" s="1"/>
  <c r="L171" i="22"/>
  <c r="K170" i="22"/>
  <c r="K169" i="22" s="1"/>
  <c r="K168" i="22" s="1"/>
  <c r="P129" i="22"/>
  <c r="P128" i="22" s="1"/>
  <c r="P127" i="22" s="1"/>
  <c r="P126" i="22" s="1"/>
  <c r="Z129" i="22"/>
  <c r="Q160" i="22"/>
  <c r="V160" i="22"/>
  <c r="Q119" i="22"/>
  <c r="Q123" i="22"/>
  <c r="AA123" i="22" s="1"/>
  <c r="R125" i="22"/>
  <c r="R124" i="22" s="1"/>
  <c r="R123" i="22" s="1"/>
  <c r="R122" i="22" s="1"/>
  <c r="Y125" i="22"/>
  <c r="L124" i="22"/>
  <c r="X124" i="22" s="1"/>
  <c r="X125" i="22"/>
  <c r="R129" i="22"/>
  <c r="R128" i="22" s="1"/>
  <c r="R127" i="22" s="1"/>
  <c r="R126" i="22" s="1"/>
  <c r="P137" i="22"/>
  <c r="P136" i="22" s="1"/>
  <c r="P135" i="22" s="1"/>
  <c r="P134" i="22" s="1"/>
  <c r="T142" i="22"/>
  <c r="Q169" i="22"/>
  <c r="V180" i="22"/>
  <c r="R246" i="22"/>
  <c r="P246" i="22"/>
  <c r="Z246" i="22"/>
  <c r="L245" i="22"/>
  <c r="Z245" i="22" s="1"/>
  <c r="Y246" i="22"/>
  <c r="X246" i="22"/>
  <c r="V156" i="22"/>
  <c r="L166" i="22"/>
  <c r="P187" i="22"/>
  <c r="P186" i="22" s="1"/>
  <c r="P185" i="22" s="1"/>
  <c r="P184" i="22" s="1"/>
  <c r="Z195" i="22"/>
  <c r="P199" i="22"/>
  <c r="P198" i="22" s="1"/>
  <c r="P197" i="22" s="1"/>
  <c r="P196" i="22" s="1"/>
  <c r="X199" i="22"/>
  <c r="L198" i="22"/>
  <c r="Z198" i="22" s="1"/>
  <c r="Q223" i="22"/>
  <c r="AA223" i="22" s="1"/>
  <c r="T234" i="22"/>
  <c r="AA234" i="22" s="1"/>
  <c r="V240" i="22"/>
  <c r="V251" i="22"/>
  <c r="X167" i="22"/>
  <c r="K186" i="22"/>
  <c r="K185" i="22" s="1"/>
  <c r="K184" i="22" s="1"/>
  <c r="R187" i="22"/>
  <c r="R186" i="22" s="1"/>
  <c r="R185" i="22" s="1"/>
  <c r="R184" i="22" s="1"/>
  <c r="V197" i="22"/>
  <c r="Y167" i="22"/>
  <c r="L186" i="22"/>
  <c r="Z186" i="22" s="1"/>
  <c r="T189" i="22"/>
  <c r="AA189" i="22" s="1"/>
  <c r="U201" i="22"/>
  <c r="V227" i="22"/>
  <c r="V217" i="22"/>
  <c r="Z220" i="22"/>
  <c r="K230" i="22"/>
  <c r="K229" i="22" s="1"/>
  <c r="K228" i="22" s="1"/>
  <c r="L231" i="22"/>
  <c r="K241" i="22"/>
  <c r="K240" i="22" s="1"/>
  <c r="K239" i="22" s="1"/>
  <c r="L242" i="22"/>
  <c r="L194" i="22"/>
  <c r="Y194" i="22" s="1"/>
  <c r="F201" i="22"/>
  <c r="F200" i="22" s="1"/>
  <c r="L207" i="22"/>
  <c r="K206" i="22"/>
  <c r="V211" i="22"/>
  <c r="AB211" i="22" s="1"/>
  <c r="S230" i="22"/>
  <c r="S229" i="22" s="1"/>
  <c r="S228" i="22" s="1"/>
  <c r="S227" i="22" s="1"/>
  <c r="S226" i="22" s="1"/>
  <c r="Q233" i="22"/>
  <c r="Z236" i="22"/>
  <c r="Y236" i="22"/>
  <c r="R236" i="22"/>
  <c r="R235" i="22" s="1"/>
  <c r="R234" i="22" s="1"/>
  <c r="R233" i="22" s="1"/>
  <c r="P236" i="22"/>
  <c r="P235" i="22" s="1"/>
  <c r="P234" i="22" s="1"/>
  <c r="P233" i="22" s="1"/>
  <c r="X236" i="22"/>
  <c r="L235" i="22"/>
  <c r="X221" i="22"/>
  <c r="P221" i="22"/>
  <c r="P220" i="22" s="1"/>
  <c r="Z221" i="22"/>
  <c r="Q239" i="22"/>
  <c r="T243" i="22"/>
  <c r="Z187" i="22"/>
  <c r="Q201" i="22"/>
  <c r="AA201" i="22" s="1"/>
  <c r="L219" i="22"/>
  <c r="Q217" i="22"/>
  <c r="R221" i="22"/>
  <c r="R220" i="22" s="1"/>
  <c r="I227" i="22"/>
  <c r="I226" i="22" s="1"/>
  <c r="Q228" i="22"/>
  <c r="F238" i="22"/>
  <c r="F237" i="22" s="1"/>
  <c r="K257" i="22"/>
  <c r="K256" i="22" s="1"/>
  <c r="K255" i="22" s="1"/>
  <c r="L258" i="22"/>
  <c r="V223" i="22"/>
  <c r="AB223" i="22" s="1"/>
  <c r="Z232" i="22"/>
  <c r="Y232" i="22"/>
  <c r="P232" i="22"/>
  <c r="X232" i="22"/>
  <c r="O238" i="22"/>
  <c r="O237" i="22" s="1"/>
  <c r="L249" i="22"/>
  <c r="K224" i="22"/>
  <c r="K223" i="22" s="1"/>
  <c r="K222" i="22" s="1"/>
  <c r="L225" i="22"/>
  <c r="T251" i="22"/>
  <c r="AA251" i="22" s="1"/>
  <c r="Y247" i="22"/>
  <c r="Q255" i="22"/>
  <c r="H217" i="22"/>
  <c r="H216" i="22" s="1"/>
  <c r="H215" i="22" s="1"/>
  <c r="H214" i="22" s="1"/>
  <c r="V243" i="22"/>
  <c r="Z247" i="22"/>
  <c r="L253" i="22"/>
  <c r="R247" i="22"/>
  <c r="Q244" i="22"/>
  <c r="AA244" i="22" s="1"/>
  <c r="X254" i="22"/>
  <c r="H97" i="19"/>
  <c r="H96" i="19" s="1"/>
  <c r="H95" i="19" s="1"/>
  <c r="J96" i="19"/>
  <c r="G96" i="19"/>
  <c r="G95" i="19" s="1"/>
  <c r="F96" i="19"/>
  <c r="F95" i="19" s="1"/>
  <c r="F94" i="19" s="1"/>
  <c r="H93" i="19"/>
  <c r="H92" i="19" s="1"/>
  <c r="J92" i="19"/>
  <c r="G92" i="19"/>
  <c r="G91" i="19" s="1"/>
  <c r="G90" i="19" s="1"/>
  <c r="F92" i="19"/>
  <c r="F91" i="19" s="1"/>
  <c r="H89" i="19"/>
  <c r="K89" i="19" s="1"/>
  <c r="J88" i="19"/>
  <c r="J87" i="19" s="1"/>
  <c r="F88" i="19"/>
  <c r="F87" i="19"/>
  <c r="H83" i="19"/>
  <c r="K83" i="19" s="1"/>
  <c r="J82" i="19"/>
  <c r="J81" i="19" s="1"/>
  <c r="G82" i="19"/>
  <c r="G81" i="19" s="1"/>
  <c r="G80" i="19" s="1"/>
  <c r="G79" i="19" s="1"/>
  <c r="G78" i="19" s="1"/>
  <c r="F82" i="19"/>
  <c r="H82" i="19" s="1"/>
  <c r="K82" i="19" s="1"/>
  <c r="H77" i="19"/>
  <c r="K77" i="19" s="1"/>
  <c r="J76" i="19"/>
  <c r="J75" i="19" s="1"/>
  <c r="G76" i="19"/>
  <c r="F76" i="19"/>
  <c r="G75" i="19"/>
  <c r="G74" i="19" s="1"/>
  <c r="F75" i="19"/>
  <c r="F74" i="19" s="1"/>
  <c r="H74" i="19" s="1"/>
  <c r="H73" i="19"/>
  <c r="K73" i="19" s="1"/>
  <c r="J72" i="19"/>
  <c r="G72" i="19"/>
  <c r="F72" i="19"/>
  <c r="H71" i="19"/>
  <c r="K71" i="19" s="1"/>
  <c r="J70" i="19"/>
  <c r="J69" i="19" s="1"/>
  <c r="G70" i="19"/>
  <c r="G69" i="19" s="1"/>
  <c r="G68" i="19" s="1"/>
  <c r="F70" i="19"/>
  <c r="H65" i="19"/>
  <c r="K65" i="19" s="1"/>
  <c r="J64" i="19"/>
  <c r="J63" i="19" s="1"/>
  <c r="G64" i="19"/>
  <c r="F64" i="19"/>
  <c r="H64" i="19" s="1"/>
  <c r="G63" i="19"/>
  <c r="G62" i="19" s="1"/>
  <c r="G61" i="19" s="1"/>
  <c r="G60" i="19" s="1"/>
  <c r="H59" i="19"/>
  <c r="K59" i="19" s="1"/>
  <c r="J58" i="19"/>
  <c r="J57" i="19" s="1"/>
  <c r="G58" i="19"/>
  <c r="G57" i="19" s="1"/>
  <c r="G56" i="19" s="1"/>
  <c r="F58" i="19"/>
  <c r="F57" i="19"/>
  <c r="F56" i="19"/>
  <c r="H55" i="19"/>
  <c r="K55" i="19" s="1"/>
  <c r="J54" i="19"/>
  <c r="J53" i="19" s="1"/>
  <c r="G54" i="19"/>
  <c r="G53" i="19" s="1"/>
  <c r="G52" i="19" s="1"/>
  <c r="F54" i="19"/>
  <c r="H51" i="19"/>
  <c r="K51" i="19" s="1"/>
  <c r="J50" i="19"/>
  <c r="J49" i="19" s="1"/>
  <c r="J48" i="19" s="1"/>
  <c r="G50" i="19"/>
  <c r="G49" i="19" s="1"/>
  <c r="G48" i="19" s="1"/>
  <c r="F50" i="19"/>
  <c r="H44" i="19"/>
  <c r="K44" i="19" s="1"/>
  <c r="J43" i="19"/>
  <c r="J42" i="19" s="1"/>
  <c r="G43" i="19"/>
  <c r="F43" i="19"/>
  <c r="H43" i="19" s="1"/>
  <c r="G42" i="19"/>
  <c r="H41" i="19"/>
  <c r="K41" i="19" s="1"/>
  <c r="H40" i="19"/>
  <c r="J39" i="19"/>
  <c r="J38" i="19" s="1"/>
  <c r="G39" i="19"/>
  <c r="G38" i="19" s="1"/>
  <c r="G37" i="19" s="1"/>
  <c r="F39" i="19"/>
  <c r="H39" i="19" s="1"/>
  <c r="H36" i="19"/>
  <c r="K36" i="19" s="1"/>
  <c r="H35" i="19"/>
  <c r="H34" i="19"/>
  <c r="K34" i="19" s="1"/>
  <c r="H33" i="19"/>
  <c r="K33" i="19" s="1"/>
  <c r="J32" i="19"/>
  <c r="G32" i="19"/>
  <c r="F32" i="19"/>
  <c r="H32" i="19" s="1"/>
  <c r="H31" i="19"/>
  <c r="K31" i="19" s="1"/>
  <c r="J30" i="19"/>
  <c r="G30" i="19"/>
  <c r="F30" i="19"/>
  <c r="H30" i="19" s="1"/>
  <c r="H29" i="19"/>
  <c r="J28" i="19"/>
  <c r="G28" i="19"/>
  <c r="G27" i="19" s="1"/>
  <c r="G26" i="19" s="1"/>
  <c r="F28" i="19"/>
  <c r="H28" i="19" s="1"/>
  <c r="J27" i="19"/>
  <c r="H25" i="19"/>
  <c r="K25" i="19" s="1"/>
  <c r="J24" i="19"/>
  <c r="G24" i="19"/>
  <c r="F24" i="19"/>
  <c r="H23" i="19"/>
  <c r="K23" i="19" s="1"/>
  <c r="J22" i="19"/>
  <c r="G22" i="19"/>
  <c r="G21" i="19" s="1"/>
  <c r="G20" i="19" s="1"/>
  <c r="G19" i="19" s="1"/>
  <c r="F22" i="19"/>
  <c r="H18" i="19"/>
  <c r="K18" i="19" s="1"/>
  <c r="J17" i="19"/>
  <c r="G17" i="19"/>
  <c r="F17" i="19"/>
  <c r="H17" i="19" s="1"/>
  <c r="H16" i="19"/>
  <c r="K16" i="19" s="1"/>
  <c r="H15" i="19"/>
  <c r="K15" i="19" s="1"/>
  <c r="J14" i="19"/>
  <c r="J13" i="19" s="1"/>
  <c r="G14" i="19"/>
  <c r="G13" i="19" s="1"/>
  <c r="G12" i="19" s="1"/>
  <c r="G11" i="19" s="1"/>
  <c r="F14" i="19"/>
  <c r="H14" i="19" s="1"/>
  <c r="G47" i="19" l="1"/>
  <c r="G46" i="19" s="1"/>
  <c r="H56" i="19"/>
  <c r="K96" i="19"/>
  <c r="F69" i="19"/>
  <c r="H76" i="19"/>
  <c r="F81" i="19"/>
  <c r="H81" i="19" s="1"/>
  <c r="H80" i="19" s="1"/>
  <c r="K97" i="19"/>
  <c r="J95" i="19"/>
  <c r="J94" i="19" s="1"/>
  <c r="H22" i="19"/>
  <c r="H24" i="19"/>
  <c r="K24" i="19" s="1"/>
  <c r="H50" i="19"/>
  <c r="H54" i="19"/>
  <c r="H58" i="19"/>
  <c r="F63" i="19"/>
  <c r="H63" i="19" s="1"/>
  <c r="G67" i="19"/>
  <c r="G66" i="19" s="1"/>
  <c r="T184" i="22"/>
  <c r="Y128" i="22"/>
  <c r="Y98" i="22"/>
  <c r="AB43" i="22"/>
  <c r="I42" i="22"/>
  <c r="I37" i="22" s="1"/>
  <c r="Z48" i="22"/>
  <c r="T10" i="22"/>
  <c r="U43" i="22"/>
  <c r="AB29" i="22"/>
  <c r="L127" i="22"/>
  <c r="X127" i="22" s="1"/>
  <c r="L97" i="22"/>
  <c r="X97" i="22" s="1"/>
  <c r="AA54" i="22"/>
  <c r="L47" i="22"/>
  <c r="X47" i="22" s="1"/>
  <c r="X220" i="22"/>
  <c r="P62" i="22"/>
  <c r="P61" i="22" s="1"/>
  <c r="X48" i="22"/>
  <c r="X98" i="22"/>
  <c r="Y62" i="22"/>
  <c r="P44" i="22"/>
  <c r="T196" i="22"/>
  <c r="AA196" i="22" s="1"/>
  <c r="S238" i="22"/>
  <c r="S237" i="22" s="1"/>
  <c r="S103" i="22" s="1"/>
  <c r="G42" i="22"/>
  <c r="G37" i="22" s="1"/>
  <c r="G8" i="22" s="1"/>
  <c r="T152" i="22"/>
  <c r="AA152" i="22" s="1"/>
  <c r="F42" i="22"/>
  <c r="F37" i="22" s="1"/>
  <c r="F8" i="22" s="1"/>
  <c r="Z179" i="22"/>
  <c r="Z86" i="22"/>
  <c r="W10" i="22"/>
  <c r="W9" i="22" s="1"/>
  <c r="Z204" i="22"/>
  <c r="Z194" i="22"/>
  <c r="V172" i="22"/>
  <c r="Z24" i="22"/>
  <c r="AA10" i="22"/>
  <c r="J42" i="22"/>
  <c r="J37" i="22" s="1"/>
  <c r="J8" i="22" s="1"/>
  <c r="X128" i="22"/>
  <c r="Y127" i="22"/>
  <c r="X163" i="22"/>
  <c r="K200" i="22"/>
  <c r="K105" i="22" s="1"/>
  <c r="K104" i="22" s="1"/>
  <c r="K43" i="22"/>
  <c r="AB181" i="22"/>
  <c r="Q42" i="22"/>
  <c r="X85" i="22"/>
  <c r="Z85" i="22"/>
  <c r="AB243" i="22"/>
  <c r="R191" i="22"/>
  <c r="R190" i="22" s="1"/>
  <c r="R189" i="22" s="1"/>
  <c r="R188" i="22" s="1"/>
  <c r="P86" i="22"/>
  <c r="P85" i="22" s="1"/>
  <c r="P84" i="22" s="1"/>
  <c r="P83" i="22" s="1"/>
  <c r="P191" i="22"/>
  <c r="P190" i="22" s="1"/>
  <c r="P189" i="22" s="1"/>
  <c r="P188" i="22" s="1"/>
  <c r="X191" i="22"/>
  <c r="Y159" i="22"/>
  <c r="L158" i="22"/>
  <c r="X158" i="22" s="1"/>
  <c r="P179" i="22"/>
  <c r="P178" i="22" s="1"/>
  <c r="P177" i="22" s="1"/>
  <c r="P176" i="22" s="1"/>
  <c r="AB172" i="22"/>
  <c r="AB54" i="22"/>
  <c r="Y113" i="22"/>
  <c r="W54" i="22"/>
  <c r="W42" i="22" s="1"/>
  <c r="W37" i="22" s="1"/>
  <c r="P48" i="22"/>
  <c r="P47" i="22" s="1"/>
  <c r="P43" i="22" s="1"/>
  <c r="G238" i="22"/>
  <c r="G237" i="22" s="1"/>
  <c r="G103" i="22" s="1"/>
  <c r="G259" i="22" s="1"/>
  <c r="O42" i="22"/>
  <c r="O37" i="22" s="1"/>
  <c r="O8" i="22" s="1"/>
  <c r="Y191" i="22"/>
  <c r="R159" i="22"/>
  <c r="R158" i="22" s="1"/>
  <c r="R157" i="22" s="1"/>
  <c r="R156" i="22" s="1"/>
  <c r="V122" i="22"/>
  <c r="V10" i="22"/>
  <c r="V9" i="22" s="1"/>
  <c r="K215" i="22"/>
  <c r="K214" i="22" s="1"/>
  <c r="L190" i="22"/>
  <c r="L189" i="22" s="1"/>
  <c r="AA126" i="22"/>
  <c r="P159" i="22"/>
  <c r="P158" i="22" s="1"/>
  <c r="P157" i="22" s="1"/>
  <c r="P156" i="22" s="1"/>
  <c r="X179" i="22"/>
  <c r="Y97" i="22"/>
  <c r="AB88" i="22"/>
  <c r="R113" i="22"/>
  <c r="R112" i="22" s="1"/>
  <c r="R111" i="22" s="1"/>
  <c r="R110" i="22" s="1"/>
  <c r="R48" i="22"/>
  <c r="R47" i="22" s="1"/>
  <c r="K79" i="22"/>
  <c r="AB100" i="22"/>
  <c r="S54" i="22"/>
  <c r="AB169" i="22"/>
  <c r="J103" i="22"/>
  <c r="Y204" i="22"/>
  <c r="AA239" i="22"/>
  <c r="H103" i="22"/>
  <c r="K201" i="22"/>
  <c r="P245" i="22"/>
  <c r="Z145" i="22"/>
  <c r="U10" i="22"/>
  <c r="U9" i="22" s="1"/>
  <c r="AA217" i="22"/>
  <c r="AA157" i="22"/>
  <c r="AB139" i="22"/>
  <c r="AB189" i="22"/>
  <c r="AB168" i="22"/>
  <c r="O103" i="22"/>
  <c r="AB142" i="22"/>
  <c r="Y81" i="22"/>
  <c r="X44" i="22"/>
  <c r="K10" i="22"/>
  <c r="K9" i="22" s="1"/>
  <c r="AB93" i="22"/>
  <c r="U54" i="22"/>
  <c r="AA184" i="22"/>
  <c r="X203" i="22"/>
  <c r="L202" i="22"/>
  <c r="Z203" i="22"/>
  <c r="P203" i="22"/>
  <c r="P202" i="22" s="1"/>
  <c r="AA115" i="22"/>
  <c r="T114" i="22"/>
  <c r="AA114" i="22" s="1"/>
  <c r="AA39" i="22"/>
  <c r="T228" i="22"/>
  <c r="AB217" i="22"/>
  <c r="Y163" i="22"/>
  <c r="P145" i="22"/>
  <c r="P144" i="22" s="1"/>
  <c r="P143" i="22" s="1"/>
  <c r="P65" i="22"/>
  <c r="Z113" i="22"/>
  <c r="X113" i="22"/>
  <c r="L21" i="22"/>
  <c r="Y21" i="22" s="1"/>
  <c r="AA165" i="22"/>
  <c r="T164" i="22"/>
  <c r="AB164" i="22" s="1"/>
  <c r="I103" i="22"/>
  <c r="AB251" i="22"/>
  <c r="T216" i="22"/>
  <c r="T215" i="22" s="1"/>
  <c r="Z163" i="22"/>
  <c r="L178" i="22"/>
  <c r="Z178" i="22" s="1"/>
  <c r="R179" i="22"/>
  <c r="R178" i="22" s="1"/>
  <c r="R177" i="22" s="1"/>
  <c r="R176" i="22" s="1"/>
  <c r="T192" i="22"/>
  <c r="AA192" i="22" s="1"/>
  <c r="R145" i="22"/>
  <c r="R144" i="22" s="1"/>
  <c r="R143" i="22" s="1"/>
  <c r="Z81" i="22"/>
  <c r="N103" i="22"/>
  <c r="N8" i="22"/>
  <c r="Z97" i="22"/>
  <c r="L112" i="22"/>
  <c r="X112" i="22" s="1"/>
  <c r="R24" i="22"/>
  <c r="R21" i="22" s="1"/>
  <c r="L80" i="22"/>
  <c r="X80" i="22" s="1"/>
  <c r="AB229" i="22"/>
  <c r="V152" i="22"/>
  <c r="AA169" i="22"/>
  <c r="AA100" i="22"/>
  <c r="AA88" i="22"/>
  <c r="AB39" i="22"/>
  <c r="AA211" i="22"/>
  <c r="T210" i="22"/>
  <c r="Z41" i="22"/>
  <c r="P41" i="22"/>
  <c r="P40" i="22" s="1"/>
  <c r="P39" i="22" s="1"/>
  <c r="P38" i="22" s="1"/>
  <c r="R41" i="22"/>
  <c r="R40" i="22" s="1"/>
  <c r="R39" i="22" s="1"/>
  <c r="R38" i="22" s="1"/>
  <c r="L40" i="22"/>
  <c r="AA256" i="22"/>
  <c r="T255" i="22"/>
  <c r="AA160" i="22"/>
  <c r="AA177" i="22"/>
  <c r="T176" i="22"/>
  <c r="AA176" i="22" s="1"/>
  <c r="AB234" i="22"/>
  <c r="Y203" i="22"/>
  <c r="V96" i="22"/>
  <c r="R12" i="22"/>
  <c r="R11" i="22" s="1"/>
  <c r="P24" i="22"/>
  <c r="P21" i="22" s="1"/>
  <c r="AB38" i="22"/>
  <c r="R55" i="22"/>
  <c r="S10" i="22"/>
  <c r="S9" i="22" s="1"/>
  <c r="AB10" i="22"/>
  <c r="AA84" i="22"/>
  <c r="AB11" i="22"/>
  <c r="T96" i="22"/>
  <c r="AA96" i="22" s="1"/>
  <c r="AA135" i="22"/>
  <c r="T134" i="22"/>
  <c r="AA134" i="22" s="1"/>
  <c r="R203" i="22"/>
  <c r="R202" i="22" s="1"/>
  <c r="K227" i="22"/>
  <c r="K226" i="22" s="1"/>
  <c r="R245" i="22"/>
  <c r="AA142" i="22"/>
  <c r="V138" i="22"/>
  <c r="P163" i="22"/>
  <c r="P162" i="22" s="1"/>
  <c r="P161" i="22" s="1"/>
  <c r="P160" i="22" s="1"/>
  <c r="L162" i="22"/>
  <c r="X162" i="22" s="1"/>
  <c r="Y145" i="22"/>
  <c r="L144" i="22"/>
  <c r="Z144" i="22" s="1"/>
  <c r="AA119" i="22"/>
  <c r="T156" i="22"/>
  <c r="W79" i="22"/>
  <c r="V110" i="22"/>
  <c r="P89" i="22"/>
  <c r="P88" i="22" s="1"/>
  <c r="R30" i="22"/>
  <c r="R29" i="22" s="1"/>
  <c r="T42" i="22"/>
  <c r="X24" i="22"/>
  <c r="I8" i="22"/>
  <c r="I259" i="22" s="1"/>
  <c r="V184" i="22"/>
  <c r="T148" i="22"/>
  <c r="AA149" i="22"/>
  <c r="H8" i="22"/>
  <c r="V176" i="22"/>
  <c r="Y86" i="22"/>
  <c r="X86" i="22"/>
  <c r="R86" i="22"/>
  <c r="R85" i="22" s="1"/>
  <c r="R84" i="22" s="1"/>
  <c r="R83" i="22" s="1"/>
  <c r="R62" i="22"/>
  <c r="R61" i="22" s="1"/>
  <c r="Z62" i="22"/>
  <c r="L61" i="22"/>
  <c r="Z235" i="22"/>
  <c r="X235" i="22"/>
  <c r="L234" i="22"/>
  <c r="Y234" i="22" s="1"/>
  <c r="Y235" i="22"/>
  <c r="V216" i="22"/>
  <c r="AB216" i="22" s="1"/>
  <c r="L200" i="22"/>
  <c r="K238" i="22"/>
  <c r="K237" i="22" s="1"/>
  <c r="T233" i="22"/>
  <c r="Z166" i="22"/>
  <c r="L165" i="22"/>
  <c r="X165" i="22" s="1"/>
  <c r="Y166" i="22"/>
  <c r="L135" i="22"/>
  <c r="X136" i="22"/>
  <c r="Q130" i="22"/>
  <c r="AA130" i="22" s="1"/>
  <c r="X178" i="22"/>
  <c r="L153" i="22"/>
  <c r="Z154" i="22"/>
  <c r="X116" i="22"/>
  <c r="L115" i="22"/>
  <c r="Z115" i="22" s="1"/>
  <c r="L88" i="22"/>
  <c r="Z88" i="22" s="1"/>
  <c r="Y89" i="22"/>
  <c r="R65" i="22"/>
  <c r="R44" i="22"/>
  <c r="Z21" i="22"/>
  <c r="X21" i="22"/>
  <c r="W243" i="22"/>
  <c r="W238" i="22" s="1"/>
  <c r="W237" i="22" s="1"/>
  <c r="Y243" i="22"/>
  <c r="Y207" i="22"/>
  <c r="R207" i="22"/>
  <c r="R206" i="22" s="1"/>
  <c r="R201" i="22" s="1"/>
  <c r="Z207" i="22"/>
  <c r="X207" i="22"/>
  <c r="L206" i="22"/>
  <c r="P207" i="22"/>
  <c r="P206" i="22" s="1"/>
  <c r="T188" i="22"/>
  <c r="AA188" i="22" s="1"/>
  <c r="Q118" i="22"/>
  <c r="Q208" i="22"/>
  <c r="Y65" i="22"/>
  <c r="Z243" i="22"/>
  <c r="V222" i="22"/>
  <c r="AB222" i="22" s="1"/>
  <c r="L224" i="22"/>
  <c r="Y225" i="22"/>
  <c r="Z225" i="22"/>
  <c r="X225" i="22"/>
  <c r="R225" i="22"/>
  <c r="R224" i="22" s="1"/>
  <c r="R223" i="22" s="1"/>
  <c r="R222" i="22" s="1"/>
  <c r="P225" i="22"/>
  <c r="P224" i="22" s="1"/>
  <c r="P223" i="22" s="1"/>
  <c r="P222" i="22" s="1"/>
  <c r="X198" i="22"/>
  <c r="X186" i="22"/>
  <c r="L185" i="22"/>
  <c r="P171" i="22"/>
  <c r="P170" i="22" s="1"/>
  <c r="P169" i="22" s="1"/>
  <c r="P168" i="22" s="1"/>
  <c r="Y171" i="22"/>
  <c r="L170" i="22"/>
  <c r="R171" i="22"/>
  <c r="R170" i="22" s="1"/>
  <c r="R169" i="22" s="1"/>
  <c r="R168" i="22" s="1"/>
  <c r="X171" i="22"/>
  <c r="Z171" i="22"/>
  <c r="Q156" i="22"/>
  <c r="Y158" i="22"/>
  <c r="Z213" i="22"/>
  <c r="L212" i="22"/>
  <c r="Y213" i="22"/>
  <c r="X213" i="22"/>
  <c r="R213" i="22"/>
  <c r="R212" i="22" s="1"/>
  <c r="R211" i="22" s="1"/>
  <c r="R210" i="22" s="1"/>
  <c r="R209" i="22" s="1"/>
  <c r="R208" i="22" s="1"/>
  <c r="P213" i="22"/>
  <c r="P212" i="22" s="1"/>
  <c r="P211" i="22" s="1"/>
  <c r="P210" i="22" s="1"/>
  <c r="P209" i="22" s="1"/>
  <c r="P208" i="22" s="1"/>
  <c r="V126" i="22"/>
  <c r="AB126" i="22" s="1"/>
  <c r="Q148" i="22"/>
  <c r="X89" i="22"/>
  <c r="Q83" i="22"/>
  <c r="AA83" i="22" s="1"/>
  <c r="P102" i="22"/>
  <c r="P101" i="22" s="1"/>
  <c r="P100" i="22" s="1"/>
  <c r="P96" i="22" s="1"/>
  <c r="Z102" i="22"/>
  <c r="Y102" i="22"/>
  <c r="L101" i="22"/>
  <c r="R102" i="22"/>
  <c r="R101" i="22" s="1"/>
  <c r="R100" i="22" s="1"/>
  <c r="R96" i="22" s="1"/>
  <c r="X102" i="22"/>
  <c r="X65" i="22"/>
  <c r="P30" i="22"/>
  <c r="P29" i="22" s="1"/>
  <c r="F105" i="22"/>
  <c r="F104" i="22" s="1"/>
  <c r="F103" i="22" s="1"/>
  <c r="R249" i="22"/>
  <c r="R248" i="22" s="1"/>
  <c r="P249" i="22"/>
  <c r="P248" i="22" s="1"/>
  <c r="Y249" i="22"/>
  <c r="Z249" i="22"/>
  <c r="L248" i="22"/>
  <c r="L244" i="22" s="1"/>
  <c r="X244" i="22" s="1"/>
  <c r="X249" i="22"/>
  <c r="Q227" i="22"/>
  <c r="Q216" i="22"/>
  <c r="L230" i="22"/>
  <c r="P231" i="22"/>
  <c r="P230" i="22" s="1"/>
  <c r="P229" i="22" s="1"/>
  <c r="P228" i="22" s="1"/>
  <c r="P227" i="22" s="1"/>
  <c r="P226" i="22" s="1"/>
  <c r="Z231" i="22"/>
  <c r="R231" i="22"/>
  <c r="R230" i="22" s="1"/>
  <c r="R229" i="22" s="1"/>
  <c r="R228" i="22" s="1"/>
  <c r="R227" i="22" s="1"/>
  <c r="R226" i="22" s="1"/>
  <c r="Y231" i="22"/>
  <c r="X231" i="22"/>
  <c r="V250" i="22"/>
  <c r="Q222" i="22"/>
  <c r="AA222" i="22" s="1"/>
  <c r="L123" i="22"/>
  <c r="X123" i="22" s="1"/>
  <c r="Y124" i="22"/>
  <c r="Y136" i="22"/>
  <c r="P151" i="22"/>
  <c r="P150" i="22" s="1"/>
  <c r="P149" i="22" s="1"/>
  <c r="P148" i="22" s="1"/>
  <c r="Z151" i="22"/>
  <c r="L150" i="22"/>
  <c r="R151" i="22"/>
  <c r="R150" i="22" s="1"/>
  <c r="R149" i="22" s="1"/>
  <c r="R148" i="22" s="1"/>
  <c r="Y151" i="22"/>
  <c r="X151" i="22"/>
  <c r="Z124" i="22"/>
  <c r="T79" i="22"/>
  <c r="X88" i="22"/>
  <c r="L43" i="22"/>
  <c r="Z43" i="22" s="1"/>
  <c r="Y44" i="22"/>
  <c r="Z65" i="22"/>
  <c r="Z89" i="22"/>
  <c r="P55" i="22"/>
  <c r="Q38" i="22"/>
  <c r="AA38" i="22" s="1"/>
  <c r="Z142" i="22"/>
  <c r="X174" i="22"/>
  <c r="L173" i="22"/>
  <c r="V200" i="22"/>
  <c r="L11" i="22"/>
  <c r="R142" i="22"/>
  <c r="P142" i="22"/>
  <c r="R253" i="22"/>
  <c r="R252" i="22" s="1"/>
  <c r="R251" i="22" s="1"/>
  <c r="R250" i="22" s="1"/>
  <c r="P253" i="22"/>
  <c r="P252" i="22" s="1"/>
  <c r="P251" i="22" s="1"/>
  <c r="P250" i="22" s="1"/>
  <c r="Z253" i="22"/>
  <c r="L252" i="22"/>
  <c r="Y253" i="22"/>
  <c r="X253" i="22"/>
  <c r="L257" i="22"/>
  <c r="R258" i="22"/>
  <c r="R257" i="22" s="1"/>
  <c r="R256" i="22" s="1"/>
  <c r="R255" i="22" s="1"/>
  <c r="P258" i="22"/>
  <c r="P257" i="22" s="1"/>
  <c r="P256" i="22" s="1"/>
  <c r="P255" i="22" s="1"/>
  <c r="Z258" i="22"/>
  <c r="X258" i="22"/>
  <c r="Y258" i="22"/>
  <c r="V210" i="22"/>
  <c r="X194" i="22"/>
  <c r="L193" i="22"/>
  <c r="V226" i="22"/>
  <c r="Y174" i="22"/>
  <c r="X166" i="22"/>
  <c r="L181" i="22"/>
  <c r="Y181" i="22" s="1"/>
  <c r="X182" i="22"/>
  <c r="Y116" i="22"/>
  <c r="T180" i="22"/>
  <c r="AA180" i="22" s="1"/>
  <c r="T106" i="22"/>
  <c r="V130" i="22"/>
  <c r="AB130" i="22" s="1"/>
  <c r="L84" i="22"/>
  <c r="Z84" i="22" s="1"/>
  <c r="Y85" i="22"/>
  <c r="Y12" i="22"/>
  <c r="P73" i="22"/>
  <c r="P72" i="22" s="1"/>
  <c r="Z73" i="22"/>
  <c r="Y73" i="22"/>
  <c r="L72" i="22"/>
  <c r="X73" i="22"/>
  <c r="R73" i="22"/>
  <c r="R72" i="22" s="1"/>
  <c r="K54" i="22"/>
  <c r="V42" i="22"/>
  <c r="AB42" i="22" s="1"/>
  <c r="Y47" i="22"/>
  <c r="Z47" i="22"/>
  <c r="Z12" i="22"/>
  <c r="T9" i="22"/>
  <c r="R219" i="22"/>
  <c r="R218" i="22" s="1"/>
  <c r="R217" i="22" s="1"/>
  <c r="R216" i="22" s="1"/>
  <c r="X219" i="22"/>
  <c r="P219" i="22"/>
  <c r="P218" i="22" s="1"/>
  <c r="P217" i="22" s="1"/>
  <c r="P216" i="22" s="1"/>
  <c r="Y219" i="22"/>
  <c r="Z219" i="22"/>
  <c r="L218" i="22"/>
  <c r="Y142" i="22"/>
  <c r="Y141" i="22"/>
  <c r="R141" i="22"/>
  <c r="R140" i="22" s="1"/>
  <c r="R139" i="22" s="1"/>
  <c r="R138" i="22" s="1"/>
  <c r="P141" i="22"/>
  <c r="P140" i="22" s="1"/>
  <c r="P139" i="22" s="1"/>
  <c r="P138" i="22" s="1"/>
  <c r="X141" i="22"/>
  <c r="L140" i="22"/>
  <c r="Z141" i="22"/>
  <c r="R133" i="22"/>
  <c r="R132" i="22" s="1"/>
  <c r="R131" i="22" s="1"/>
  <c r="R130" i="22" s="1"/>
  <c r="P133" i="22"/>
  <c r="P132" i="22" s="1"/>
  <c r="P131" i="22" s="1"/>
  <c r="P130" i="22" s="1"/>
  <c r="Y133" i="22"/>
  <c r="X133" i="22"/>
  <c r="Z133" i="22"/>
  <c r="L132" i="22"/>
  <c r="Q243" i="22"/>
  <c r="AA243" i="22" s="1"/>
  <c r="P243" i="22"/>
  <c r="X245" i="22"/>
  <c r="Q168" i="22"/>
  <c r="AA168" i="22" s="1"/>
  <c r="Q122" i="22"/>
  <c r="AA122" i="22" s="1"/>
  <c r="Q164" i="22"/>
  <c r="V188" i="22"/>
  <c r="V83" i="22"/>
  <c r="AB83" i="22" s="1"/>
  <c r="P109" i="22"/>
  <c r="P108" i="22" s="1"/>
  <c r="P107" i="22" s="1"/>
  <c r="P106" i="22" s="1"/>
  <c r="R109" i="22"/>
  <c r="R108" i="22" s="1"/>
  <c r="R107" i="22" s="1"/>
  <c r="R106" i="22" s="1"/>
  <c r="L108" i="22"/>
  <c r="Z109" i="22"/>
  <c r="X109" i="22"/>
  <c r="Y109" i="22"/>
  <c r="L93" i="22"/>
  <c r="Y93" i="22" s="1"/>
  <c r="X94" i="22"/>
  <c r="Y94" i="22"/>
  <c r="L29" i="22"/>
  <c r="Y30" i="22"/>
  <c r="Z116" i="22"/>
  <c r="P12" i="22"/>
  <c r="P11" i="22" s="1"/>
  <c r="Y55" i="22"/>
  <c r="L54" i="22"/>
  <c r="Z54" i="22" s="1"/>
  <c r="Z55" i="22"/>
  <c r="T250" i="22"/>
  <c r="AA250" i="22" s="1"/>
  <c r="R121" i="22"/>
  <c r="R120" i="22" s="1"/>
  <c r="R119" i="22" s="1"/>
  <c r="R118" i="22" s="1"/>
  <c r="P121" i="22"/>
  <c r="P120" i="22" s="1"/>
  <c r="P119" i="22" s="1"/>
  <c r="P118" i="22" s="1"/>
  <c r="Y121" i="22"/>
  <c r="X121" i="22"/>
  <c r="L120" i="22"/>
  <c r="Z121" i="22"/>
  <c r="Y245" i="22"/>
  <c r="Q200" i="22"/>
  <c r="AA200" i="22" s="1"/>
  <c r="Y178" i="22"/>
  <c r="V239" i="22"/>
  <c r="Y186" i="22"/>
  <c r="Z136" i="22"/>
  <c r="T138" i="22"/>
  <c r="AA138" i="22" s="1"/>
  <c r="X154" i="22"/>
  <c r="Y182" i="22"/>
  <c r="L126" i="22"/>
  <c r="Y126" i="22" s="1"/>
  <c r="X142" i="22"/>
  <c r="U142" i="22"/>
  <c r="T118" i="22"/>
  <c r="Z30" i="22"/>
  <c r="R89" i="22"/>
  <c r="R88" i="22" s="1"/>
  <c r="V114" i="22"/>
  <c r="S43" i="22"/>
  <c r="S42" i="22" s="1"/>
  <c r="S37" i="22" s="1"/>
  <c r="X12" i="22"/>
  <c r="R242" i="22"/>
  <c r="R241" i="22" s="1"/>
  <c r="R240" i="22" s="1"/>
  <c r="R239" i="22" s="1"/>
  <c r="P242" i="22"/>
  <c r="P241" i="22" s="1"/>
  <c r="P240" i="22" s="1"/>
  <c r="P239" i="22" s="1"/>
  <c r="Z242" i="22"/>
  <c r="Y242" i="22"/>
  <c r="X242" i="22"/>
  <c r="L241" i="22"/>
  <c r="V196" i="22"/>
  <c r="L197" i="22"/>
  <c r="Y198" i="22"/>
  <c r="J86" i="19"/>
  <c r="J68" i="19"/>
  <c r="J12" i="19"/>
  <c r="H69" i="19"/>
  <c r="K69" i="19" s="1"/>
  <c r="F68" i="19"/>
  <c r="G94" i="19"/>
  <c r="G88" i="19"/>
  <c r="H91" i="19"/>
  <c r="F90" i="19"/>
  <c r="H90" i="19" s="1"/>
  <c r="K22" i="19"/>
  <c r="J62" i="19"/>
  <c r="K63" i="19"/>
  <c r="J74" i="19"/>
  <c r="K74" i="19" s="1"/>
  <c r="K17" i="19"/>
  <c r="K28" i="19"/>
  <c r="K32" i="19"/>
  <c r="J52" i="19"/>
  <c r="J56" i="19"/>
  <c r="K56" i="19" s="1"/>
  <c r="K92" i="19"/>
  <c r="K30" i="19"/>
  <c r="K50" i="19"/>
  <c r="K39" i="19"/>
  <c r="J80" i="19"/>
  <c r="K81" i="19"/>
  <c r="H94" i="19"/>
  <c r="K95" i="19"/>
  <c r="G10" i="19"/>
  <c r="J47" i="19"/>
  <c r="K43" i="19"/>
  <c r="H57" i="19"/>
  <c r="H70" i="19"/>
  <c r="H75" i="19"/>
  <c r="K14" i="19"/>
  <c r="J21" i="19"/>
  <c r="J26" i="19"/>
  <c r="K29" i="19"/>
  <c r="K35" i="19"/>
  <c r="J37" i="19"/>
  <c r="K40" i="19"/>
  <c r="F53" i="19"/>
  <c r="K58" i="19"/>
  <c r="H72" i="19"/>
  <c r="K72" i="19" s="1"/>
  <c r="K76" i="19"/>
  <c r="J91" i="19"/>
  <c r="K64" i="19"/>
  <c r="F86" i="19"/>
  <c r="F27" i="19"/>
  <c r="F38" i="19"/>
  <c r="K93" i="19"/>
  <c r="F49" i="19"/>
  <c r="K54" i="19"/>
  <c r="F21" i="19"/>
  <c r="F42" i="19"/>
  <c r="H42" i="19" s="1"/>
  <c r="F13" i="19"/>
  <c r="F80" i="19" l="1"/>
  <c r="F79" i="19" s="1"/>
  <c r="F62" i="19"/>
  <c r="F259" i="22"/>
  <c r="U42" i="22"/>
  <c r="U37" i="22" s="1"/>
  <c r="U8" i="22" s="1"/>
  <c r="K42" i="22"/>
  <c r="K37" i="22" s="1"/>
  <c r="K8" i="22" s="1"/>
  <c r="L8" i="22" s="1"/>
  <c r="Z127" i="22"/>
  <c r="AA42" i="22"/>
  <c r="O259" i="22"/>
  <c r="P244" i="22"/>
  <c r="Z158" i="22"/>
  <c r="L157" i="22"/>
  <c r="L156" i="22" s="1"/>
  <c r="X156" i="22" s="1"/>
  <c r="AB188" i="22"/>
  <c r="Y190" i="22"/>
  <c r="X190" i="22"/>
  <c r="Y144" i="22"/>
  <c r="T37" i="22"/>
  <c r="T8" i="22" s="1"/>
  <c r="L143" i="22"/>
  <c r="X143" i="22" s="1"/>
  <c r="X144" i="22"/>
  <c r="L111" i="22"/>
  <c r="X111" i="22" s="1"/>
  <c r="Z189" i="22"/>
  <c r="Y189" i="22"/>
  <c r="Z190" i="22"/>
  <c r="R43" i="22"/>
  <c r="S8" i="22"/>
  <c r="S259" i="22" s="1"/>
  <c r="J259" i="22"/>
  <c r="P79" i="22"/>
  <c r="AB250" i="22"/>
  <c r="R79" i="22"/>
  <c r="P215" i="22"/>
  <c r="P214" i="22" s="1"/>
  <c r="H259" i="22"/>
  <c r="W8" i="22"/>
  <c r="T227" i="22"/>
  <c r="AA227" i="22" s="1"/>
  <c r="K103" i="22"/>
  <c r="AB96" i="22"/>
  <c r="N259" i="22"/>
  <c r="Y112" i="22"/>
  <c r="R243" i="22"/>
  <c r="R238" i="22" s="1"/>
  <c r="R237" i="22" s="1"/>
  <c r="AB134" i="22"/>
  <c r="P201" i="22"/>
  <c r="Z112" i="22"/>
  <c r="L177" i="22"/>
  <c r="Z177" i="22" s="1"/>
  <c r="R54" i="22"/>
  <c r="Y162" i="22"/>
  <c r="AA106" i="22"/>
  <c r="AB180" i="22"/>
  <c r="AA255" i="22"/>
  <c r="AB255" i="22"/>
  <c r="Y202" i="22"/>
  <c r="X202" i="22"/>
  <c r="Z202" i="22"/>
  <c r="V37" i="22"/>
  <c r="Y54" i="22"/>
  <c r="L161" i="22"/>
  <c r="X161" i="22" s="1"/>
  <c r="AB210" i="22"/>
  <c r="Q238" i="22"/>
  <c r="Q237" i="22" s="1"/>
  <c r="AA148" i="22"/>
  <c r="AA156" i="22"/>
  <c r="AB138" i="22"/>
  <c r="AA228" i="22"/>
  <c r="AB228" i="22"/>
  <c r="AA233" i="22"/>
  <c r="AB233" i="22"/>
  <c r="AA210" i="22"/>
  <c r="T209" i="22"/>
  <c r="AA118" i="22"/>
  <c r="Z162" i="22"/>
  <c r="R244" i="22"/>
  <c r="Z61" i="22"/>
  <c r="Y61" i="22"/>
  <c r="X61" i="22"/>
  <c r="R10" i="22"/>
  <c r="R9" i="22" s="1"/>
  <c r="Y40" i="22"/>
  <c r="Z40" i="22"/>
  <c r="L39" i="22"/>
  <c r="X40" i="22"/>
  <c r="Z80" i="22"/>
  <c r="Y80" i="22"/>
  <c r="AA216" i="22"/>
  <c r="AA164" i="22"/>
  <c r="X140" i="22"/>
  <c r="L139" i="22"/>
  <c r="Z140" i="22"/>
  <c r="Y140" i="22"/>
  <c r="Q226" i="22"/>
  <c r="Z126" i="22"/>
  <c r="R200" i="22"/>
  <c r="R105" i="22" s="1"/>
  <c r="R104" i="22" s="1"/>
  <c r="Y200" i="22"/>
  <c r="P200" i="22"/>
  <c r="P105" i="22" s="1"/>
  <c r="P104" i="22" s="1"/>
  <c r="AB9" i="22"/>
  <c r="T214" i="22"/>
  <c r="L256" i="22"/>
  <c r="X257" i="22"/>
  <c r="Z257" i="22"/>
  <c r="Y257" i="22"/>
  <c r="Z248" i="22"/>
  <c r="X248" i="22"/>
  <c r="Y248" i="22"/>
  <c r="P238" i="22"/>
  <c r="P237" i="22" s="1"/>
  <c r="V105" i="22"/>
  <c r="L119" i="22"/>
  <c r="Z120" i="22"/>
  <c r="Y120" i="22"/>
  <c r="X120" i="22"/>
  <c r="Y29" i="22"/>
  <c r="X29" i="22"/>
  <c r="Z29" i="22"/>
  <c r="X218" i="22"/>
  <c r="L217" i="22"/>
  <c r="Z218" i="22"/>
  <c r="Y218" i="22"/>
  <c r="L180" i="22"/>
  <c r="Z181" i="22"/>
  <c r="X181" i="22"/>
  <c r="L42" i="22"/>
  <c r="Z42" i="22" s="1"/>
  <c r="Y43" i="22"/>
  <c r="X43" i="22"/>
  <c r="Z150" i="22"/>
  <c r="L149" i="22"/>
  <c r="Y150" i="22"/>
  <c r="X150" i="22"/>
  <c r="X126" i="22"/>
  <c r="T238" i="22"/>
  <c r="U200" i="22"/>
  <c r="U105" i="22" s="1"/>
  <c r="U104" i="22" s="1"/>
  <c r="X200" i="22"/>
  <c r="Y161" i="22"/>
  <c r="W200" i="22"/>
  <c r="W105" i="22" s="1"/>
  <c r="W104" i="22" s="1"/>
  <c r="W103" i="22" s="1"/>
  <c r="Z200" i="22"/>
  <c r="Z157" i="22"/>
  <c r="Y157" i="22"/>
  <c r="Y72" i="22"/>
  <c r="Z72" i="22"/>
  <c r="X72" i="22"/>
  <c r="L83" i="22"/>
  <c r="Z83" i="22" s="1"/>
  <c r="Y84" i="22"/>
  <c r="Y180" i="22"/>
  <c r="Q215" i="22"/>
  <c r="AA215" i="22" s="1"/>
  <c r="X84" i="22"/>
  <c r="X206" i="22"/>
  <c r="L201" i="22"/>
  <c r="Z206" i="22"/>
  <c r="Y206" i="22"/>
  <c r="Y88" i="22"/>
  <c r="L233" i="22"/>
  <c r="Y233" i="22" s="1"/>
  <c r="Z234" i="22"/>
  <c r="X234" i="22"/>
  <c r="L131" i="22"/>
  <c r="Z132" i="22"/>
  <c r="Y132" i="22"/>
  <c r="X132" i="22"/>
  <c r="Y165" i="22"/>
  <c r="L164" i="22"/>
  <c r="X164" i="22" s="1"/>
  <c r="Z165" i="22"/>
  <c r="Q37" i="22"/>
  <c r="L196" i="22"/>
  <c r="Z196" i="22" s="1"/>
  <c r="X197" i="22"/>
  <c r="Y197" i="22"/>
  <c r="V238" i="22"/>
  <c r="Z244" i="22"/>
  <c r="Y244" i="22"/>
  <c r="AA9" i="22"/>
  <c r="T105" i="22"/>
  <c r="Z197" i="22"/>
  <c r="L107" i="22"/>
  <c r="Z108" i="22"/>
  <c r="X108" i="22"/>
  <c r="Y108" i="22"/>
  <c r="X243" i="22"/>
  <c r="U243" i="22"/>
  <c r="U238" i="22" s="1"/>
  <c r="U237" i="22" s="1"/>
  <c r="X252" i="22"/>
  <c r="L251" i="22"/>
  <c r="Z252" i="22"/>
  <c r="Y252" i="22"/>
  <c r="Q79" i="22"/>
  <c r="AA79" i="22" s="1"/>
  <c r="X157" i="22"/>
  <c r="Q105" i="22"/>
  <c r="X115" i="22"/>
  <c r="L114" i="22"/>
  <c r="Z114" i="22" s="1"/>
  <c r="Y115" i="22"/>
  <c r="L240" i="22"/>
  <c r="Z241" i="22"/>
  <c r="Y241" i="22"/>
  <c r="X241" i="22"/>
  <c r="P10" i="22"/>
  <c r="P9" i="22" s="1"/>
  <c r="L192" i="22"/>
  <c r="Z193" i="22"/>
  <c r="Y193" i="22"/>
  <c r="X193" i="22"/>
  <c r="L10" i="22"/>
  <c r="X11" i="22"/>
  <c r="Y11" i="22"/>
  <c r="Z11" i="22"/>
  <c r="L100" i="22"/>
  <c r="Z101" i="22"/>
  <c r="Y101" i="22"/>
  <c r="X101" i="22"/>
  <c r="Y212" i="22"/>
  <c r="Z212" i="22"/>
  <c r="L211" i="22"/>
  <c r="X212" i="22"/>
  <c r="Z185" i="22"/>
  <c r="L184" i="22"/>
  <c r="X185" i="22"/>
  <c r="Y185" i="22"/>
  <c r="Y111" i="22"/>
  <c r="Z111" i="22"/>
  <c r="L152" i="22"/>
  <c r="X153" i="22"/>
  <c r="Y153" i="22"/>
  <c r="Z153" i="22"/>
  <c r="X93" i="22"/>
  <c r="Z93" i="22"/>
  <c r="Y143" i="22"/>
  <c r="V215" i="22"/>
  <c r="AB215" i="22" s="1"/>
  <c r="X54" i="22"/>
  <c r="L188" i="22"/>
  <c r="Z188" i="22" s="1"/>
  <c r="X189" i="22"/>
  <c r="R215" i="22"/>
  <c r="R214" i="22" s="1"/>
  <c r="V209" i="22"/>
  <c r="AB209" i="22" s="1"/>
  <c r="P54" i="22"/>
  <c r="P42" i="22" s="1"/>
  <c r="P37" i="22" s="1"/>
  <c r="L122" i="22"/>
  <c r="X122" i="22" s="1"/>
  <c r="Y123" i="22"/>
  <c r="Z123" i="22"/>
  <c r="V79" i="22"/>
  <c r="L172" i="22"/>
  <c r="Y173" i="22"/>
  <c r="Z173" i="22"/>
  <c r="X173" i="22"/>
  <c r="Y230" i="22"/>
  <c r="L229" i="22"/>
  <c r="Z230" i="22"/>
  <c r="X230" i="22"/>
  <c r="Z170" i="22"/>
  <c r="Y170" i="22"/>
  <c r="L169" i="22"/>
  <c r="X170" i="22"/>
  <c r="Y224" i="22"/>
  <c r="Z224" i="22"/>
  <c r="L223" i="22"/>
  <c r="X224" i="22"/>
  <c r="L134" i="22"/>
  <c r="Z135" i="22"/>
  <c r="X135" i="22"/>
  <c r="Y135" i="22"/>
  <c r="K21" i="19"/>
  <c r="J20" i="19"/>
  <c r="H49" i="19"/>
  <c r="F48" i="19"/>
  <c r="H38" i="19"/>
  <c r="F37" i="19"/>
  <c r="H37" i="19" s="1"/>
  <c r="J90" i="19"/>
  <c r="K90" i="19" s="1"/>
  <c r="K91" i="19"/>
  <c r="J11" i="19"/>
  <c r="H79" i="19"/>
  <c r="F78" i="19"/>
  <c r="H78" i="19" s="1"/>
  <c r="J46" i="19"/>
  <c r="H68" i="19"/>
  <c r="K68" i="19" s="1"/>
  <c r="F67" i="19"/>
  <c r="H27" i="19"/>
  <c r="F26" i="19"/>
  <c r="H26" i="19" s="1"/>
  <c r="K37" i="19"/>
  <c r="K80" i="19"/>
  <c r="J79" i="19"/>
  <c r="J61" i="19"/>
  <c r="J67" i="19"/>
  <c r="H13" i="19"/>
  <c r="F12" i="19"/>
  <c r="F11" i="19" s="1"/>
  <c r="H21" i="19"/>
  <c r="F20" i="19"/>
  <c r="H62" i="19"/>
  <c r="F61" i="19"/>
  <c r="K94" i="19"/>
  <c r="J85" i="19"/>
  <c r="K57" i="19"/>
  <c r="K70" i="19"/>
  <c r="F85" i="19"/>
  <c r="H53" i="19"/>
  <c r="F52" i="19"/>
  <c r="H52" i="19" s="1"/>
  <c r="K42" i="19"/>
  <c r="K52" i="19"/>
  <c r="K75" i="19"/>
  <c r="G87" i="19"/>
  <c r="H88" i="19"/>
  <c r="Z143" i="22" l="1"/>
  <c r="T226" i="22"/>
  <c r="AB226" i="22" s="1"/>
  <c r="W259" i="22"/>
  <c r="AB37" i="22"/>
  <c r="Y177" i="22"/>
  <c r="L110" i="22"/>
  <c r="Z110" i="22" s="1"/>
  <c r="K259" i="22"/>
  <c r="X177" i="22"/>
  <c r="AA37" i="22"/>
  <c r="L176" i="22"/>
  <c r="Z176" i="22" s="1"/>
  <c r="R42" i="22"/>
  <c r="R37" i="22" s="1"/>
  <c r="R8" i="22" s="1"/>
  <c r="R259" i="22" s="1"/>
  <c r="AA238" i="22"/>
  <c r="X83" i="22"/>
  <c r="Z161" i="22"/>
  <c r="L160" i="22"/>
  <c r="X160" i="22" s="1"/>
  <c r="AB227" i="22"/>
  <c r="AB238" i="22"/>
  <c r="AB105" i="22"/>
  <c r="AA209" i="22"/>
  <c r="T208" i="22"/>
  <c r="AA208" i="22" s="1"/>
  <c r="R103" i="22"/>
  <c r="V8" i="22"/>
  <c r="AB8" i="22" s="1"/>
  <c r="AB79" i="22"/>
  <c r="L38" i="22"/>
  <c r="L37" i="22" s="1"/>
  <c r="Z39" i="22"/>
  <c r="Y39" i="22"/>
  <c r="X39" i="22"/>
  <c r="AA105" i="22"/>
  <c r="X110" i="22"/>
  <c r="Y110" i="22"/>
  <c r="L250" i="22"/>
  <c r="X251" i="22"/>
  <c r="Y251" i="22"/>
  <c r="Z251" i="22"/>
  <c r="X188" i="22"/>
  <c r="L130" i="22"/>
  <c r="Y131" i="22"/>
  <c r="Z131" i="22"/>
  <c r="X131" i="22"/>
  <c r="L222" i="22"/>
  <c r="Y223" i="22"/>
  <c r="Z223" i="22"/>
  <c r="X223" i="22"/>
  <c r="P8" i="22"/>
  <c r="V237" i="22"/>
  <c r="X180" i="22"/>
  <c r="Z180" i="22"/>
  <c r="Y229" i="22"/>
  <c r="L228" i="22"/>
  <c r="Z229" i="22"/>
  <c r="X229" i="22"/>
  <c r="L216" i="22"/>
  <c r="Y217" i="22"/>
  <c r="Z217" i="22"/>
  <c r="X217" i="22"/>
  <c r="Y201" i="22"/>
  <c r="Z201" i="22"/>
  <c r="X201" i="22"/>
  <c r="Q104" i="22"/>
  <c r="Y164" i="22"/>
  <c r="Z164" i="22"/>
  <c r="L255" i="22"/>
  <c r="X256" i="22"/>
  <c r="Z256" i="22"/>
  <c r="Y256" i="22"/>
  <c r="L9" i="22"/>
  <c r="X10" i="22"/>
  <c r="Z10" i="22"/>
  <c r="Y10" i="22"/>
  <c r="Z233" i="22"/>
  <c r="X233" i="22"/>
  <c r="Z122" i="22"/>
  <c r="Y122" i="22"/>
  <c r="T104" i="22"/>
  <c r="Q8" i="22"/>
  <c r="Y149" i="22"/>
  <c r="L148" i="22"/>
  <c r="Z149" i="22"/>
  <c r="X149" i="22"/>
  <c r="X172" i="22"/>
  <c r="Z172" i="22"/>
  <c r="Y172" i="22"/>
  <c r="Y188" i="22"/>
  <c r="V208" i="22"/>
  <c r="Z152" i="22"/>
  <c r="X152" i="22"/>
  <c r="Y152" i="22"/>
  <c r="Z184" i="22"/>
  <c r="X184" i="22"/>
  <c r="Y184" i="22"/>
  <c r="Z192" i="22"/>
  <c r="X192" i="22"/>
  <c r="Y192" i="22"/>
  <c r="Y8" i="22"/>
  <c r="AA8" i="22"/>
  <c r="Q214" i="22"/>
  <c r="AA214" i="22" s="1"/>
  <c r="Z156" i="22"/>
  <c r="Y156" i="22"/>
  <c r="T237" i="22"/>
  <c r="AA237" i="22" s="1"/>
  <c r="L118" i="22"/>
  <c r="Z119" i="22"/>
  <c r="X119" i="22"/>
  <c r="Y119" i="22"/>
  <c r="Z134" i="22"/>
  <c r="Y134" i="22"/>
  <c r="X134" i="22"/>
  <c r="X176" i="22"/>
  <c r="Y176" i="22"/>
  <c r="X42" i="22"/>
  <c r="Y42" i="22"/>
  <c r="V104" i="22"/>
  <c r="L138" i="22"/>
  <c r="Z139" i="22"/>
  <c r="X139" i="22"/>
  <c r="Y139" i="22"/>
  <c r="Y196" i="22"/>
  <c r="X196" i="22"/>
  <c r="L168" i="22"/>
  <c r="Z169" i="22"/>
  <c r="Y169" i="22"/>
  <c r="X169" i="22"/>
  <c r="V214" i="22"/>
  <c r="AB214" i="22" s="1"/>
  <c r="L210" i="22"/>
  <c r="Y211" i="22"/>
  <c r="X211" i="22"/>
  <c r="Z211" i="22"/>
  <c r="Z100" i="22"/>
  <c r="Y100" i="22"/>
  <c r="X100" i="22"/>
  <c r="L96" i="22"/>
  <c r="L239" i="22"/>
  <c r="X240" i="22"/>
  <c r="Y240" i="22"/>
  <c r="Z240" i="22"/>
  <c r="X114" i="22"/>
  <c r="Y114" i="22"/>
  <c r="X107" i="22"/>
  <c r="L106" i="22"/>
  <c r="Z107" i="22"/>
  <c r="Y107" i="22"/>
  <c r="L79" i="22"/>
  <c r="Y83" i="22"/>
  <c r="U103" i="22"/>
  <c r="U259" i="22" s="1"/>
  <c r="P103" i="22"/>
  <c r="J84" i="19"/>
  <c r="J78" i="19"/>
  <c r="K78" i="19" s="1"/>
  <c r="K79" i="19"/>
  <c r="G86" i="19"/>
  <c r="H87" i="19"/>
  <c r="H11" i="19"/>
  <c r="H12" i="19"/>
  <c r="K13" i="19"/>
  <c r="F84" i="19"/>
  <c r="K26" i="19"/>
  <c r="K27" i="19"/>
  <c r="H48" i="19"/>
  <c r="K48" i="19" s="1"/>
  <c r="F47" i="19"/>
  <c r="K88" i="19"/>
  <c r="H61" i="19"/>
  <c r="K61" i="19" s="1"/>
  <c r="F60" i="19"/>
  <c r="H60" i="19" s="1"/>
  <c r="J66" i="19"/>
  <c r="H20" i="19"/>
  <c r="F19" i="19"/>
  <c r="H19" i="19" s="1"/>
  <c r="J60" i="19"/>
  <c r="K60" i="19" s="1"/>
  <c r="K11" i="19"/>
  <c r="K49" i="19"/>
  <c r="K38" i="19"/>
  <c r="K53" i="19"/>
  <c r="K62" i="19"/>
  <c r="H67" i="19"/>
  <c r="F66" i="19"/>
  <c r="H66" i="19" s="1"/>
  <c r="J19" i="19"/>
  <c r="J10" i="19" s="1"/>
  <c r="K20" i="19"/>
  <c r="F10" i="19" l="1"/>
  <c r="K66" i="19"/>
  <c r="AA226" i="22"/>
  <c r="Z160" i="22"/>
  <c r="Y160" i="22"/>
  <c r="Z8" i="22"/>
  <c r="AA104" i="22"/>
  <c r="Y37" i="22"/>
  <c r="Z37" i="22"/>
  <c r="AB104" i="22"/>
  <c r="AB208" i="22"/>
  <c r="AB237" i="22"/>
  <c r="X37" i="22"/>
  <c r="Z38" i="22"/>
  <c r="Y38" i="22"/>
  <c r="X38" i="22"/>
  <c r="Y79" i="22"/>
  <c r="Q103" i="22"/>
  <c r="L105" i="22"/>
  <c r="Z106" i="22"/>
  <c r="X106" i="22"/>
  <c r="Y106" i="22"/>
  <c r="Y255" i="22"/>
  <c r="Z255" i="22"/>
  <c r="X255" i="22"/>
  <c r="T103" i="22"/>
  <c r="AA103" i="22" s="1"/>
  <c r="X8" i="22"/>
  <c r="Z79" i="22"/>
  <c r="L227" i="22"/>
  <c r="Z228" i="22"/>
  <c r="Y228" i="22"/>
  <c r="X228" i="22"/>
  <c r="X9" i="22"/>
  <c r="Y9" i="22"/>
  <c r="Z9" i="22"/>
  <c r="V103" i="22"/>
  <c r="X79" i="22"/>
  <c r="L238" i="22"/>
  <c r="Y239" i="22"/>
  <c r="X239" i="22"/>
  <c r="Z239" i="22"/>
  <c r="Z118" i="22"/>
  <c r="Y118" i="22"/>
  <c r="X118" i="22"/>
  <c r="P259" i="22"/>
  <c r="Y96" i="22"/>
  <c r="X96" i="22"/>
  <c r="Z96" i="22"/>
  <c r="L209" i="22"/>
  <c r="X210" i="22"/>
  <c r="Y210" i="22"/>
  <c r="Z210" i="22"/>
  <c r="L215" i="22"/>
  <c r="Y216" i="22"/>
  <c r="X216" i="22"/>
  <c r="Z216" i="22"/>
  <c r="X250" i="22"/>
  <c r="Z250" i="22"/>
  <c r="Y250" i="22"/>
  <c r="Y168" i="22"/>
  <c r="Z168" i="22"/>
  <c r="X168" i="22"/>
  <c r="Y130" i="22"/>
  <c r="Z130" i="22"/>
  <c r="X130" i="22"/>
  <c r="X138" i="22"/>
  <c r="Z138" i="22"/>
  <c r="Y138" i="22"/>
  <c r="Y148" i="22"/>
  <c r="Z148" i="22"/>
  <c r="X148" i="22"/>
  <c r="Y222" i="22"/>
  <c r="X222" i="22"/>
  <c r="Z222" i="22"/>
  <c r="H47" i="19"/>
  <c r="F46" i="19"/>
  <c r="H10" i="19"/>
  <c r="K10" i="19" s="1"/>
  <c r="K67" i="19"/>
  <c r="K87" i="19"/>
  <c r="G85" i="19"/>
  <c r="H86" i="19"/>
  <c r="J45" i="19"/>
  <c r="J98" i="19" s="1"/>
  <c r="K19" i="19"/>
  <c r="K12" i="19"/>
  <c r="AB103" i="22" l="1"/>
  <c r="T259" i="22"/>
  <c r="V259" i="22"/>
  <c r="L237" i="22"/>
  <c r="X238" i="22"/>
  <c r="Z238" i="22"/>
  <c r="Y238" i="22"/>
  <c r="L214" i="22"/>
  <c r="Y215" i="22"/>
  <c r="Z215" i="22"/>
  <c r="X215" i="22"/>
  <c r="Q259" i="22"/>
  <c r="L104" i="22"/>
  <c r="X105" i="22"/>
  <c r="Y105" i="22"/>
  <c r="Z105" i="22"/>
  <c r="L208" i="22"/>
  <c r="X209" i="22"/>
  <c r="Y209" i="22"/>
  <c r="Z209" i="22"/>
  <c r="L226" i="22"/>
  <c r="Z227" i="22"/>
  <c r="X227" i="22"/>
  <c r="Y227" i="22"/>
  <c r="K47" i="19"/>
  <c r="K86" i="19"/>
  <c r="G84" i="19"/>
  <c r="H85" i="19"/>
  <c r="H46" i="19"/>
  <c r="F45" i="19"/>
  <c r="X208" i="22" l="1"/>
  <c r="Y208" i="22"/>
  <c r="Z208" i="22"/>
  <c r="X237" i="22"/>
  <c r="Y237" i="22"/>
  <c r="Z237" i="22"/>
  <c r="AB259" i="22"/>
  <c r="Z226" i="22"/>
  <c r="X226" i="22"/>
  <c r="Y226" i="22"/>
  <c r="Y214" i="22"/>
  <c r="Z214" i="22"/>
  <c r="X214" i="22"/>
  <c r="L103" i="22"/>
  <c r="Y104" i="22"/>
  <c r="Z104" i="22"/>
  <c r="X104" i="22"/>
  <c r="AA259" i="22"/>
  <c r="G45" i="19"/>
  <c r="G98" i="19" s="1"/>
  <c r="H84" i="19"/>
  <c r="F98" i="19"/>
  <c r="K85" i="19"/>
  <c r="K46" i="19"/>
  <c r="L259" i="22" l="1"/>
  <c r="X103" i="22"/>
  <c r="Y103" i="22"/>
  <c r="Z103" i="22"/>
  <c r="K84" i="19"/>
  <c r="H45" i="19"/>
  <c r="M259" i="22" l="1"/>
  <c r="M254" i="22"/>
  <c r="M204" i="22"/>
  <c r="M247" i="22"/>
  <c r="M205" i="22"/>
  <c r="N205" i="22" s="1"/>
  <c r="N204" i="22" s="1"/>
  <c r="M191" i="22"/>
  <c r="M203" i="22"/>
  <c r="N203" i="22" s="1"/>
  <c r="N202" i="22" s="1"/>
  <c r="M187" i="22"/>
  <c r="M137" i="22"/>
  <c r="M125" i="22"/>
  <c r="M167" i="22"/>
  <c r="M202" i="22"/>
  <c r="M70" i="22"/>
  <c r="M92" i="22"/>
  <c r="M78" i="22"/>
  <c r="M26" i="22"/>
  <c r="M76" i="22"/>
  <c r="M59" i="22"/>
  <c r="M50" i="22"/>
  <c r="M20" i="22"/>
  <c r="M62" i="22"/>
  <c r="M51" i="22"/>
  <c r="M63" i="22"/>
  <c r="M13" i="22"/>
  <c r="M45" i="22"/>
  <c r="M31" i="22"/>
  <c r="M27" i="22"/>
  <c r="M60" i="22"/>
  <c r="M52" i="22"/>
  <c r="M74" i="22"/>
  <c r="M24" i="22"/>
  <c r="M66" i="22"/>
  <c r="M95" i="22"/>
  <c r="M145" i="22"/>
  <c r="M57" i="22"/>
  <c r="M15" i="22"/>
  <c r="M68" i="22"/>
  <c r="M77" i="22"/>
  <c r="M163" i="22"/>
  <c r="M199" i="22"/>
  <c r="M232" i="22"/>
  <c r="M159" i="22"/>
  <c r="M28" i="22"/>
  <c r="M18" i="22"/>
  <c r="M36" i="22"/>
  <c r="M61" i="22"/>
  <c r="M81" i="22"/>
  <c r="M82" i="22"/>
  <c r="M90" i="22"/>
  <c r="M35" i="22"/>
  <c r="M117" i="22"/>
  <c r="M41" i="22"/>
  <c r="M155" i="22"/>
  <c r="M183" i="22"/>
  <c r="M220" i="22"/>
  <c r="M34" i="22"/>
  <c r="M33" i="22"/>
  <c r="M17" i="22"/>
  <c r="M91" i="22"/>
  <c r="M175" i="22"/>
  <c r="M128" i="22"/>
  <c r="M147" i="22"/>
  <c r="M129" i="22"/>
  <c r="M236" i="22"/>
  <c r="M221" i="22"/>
  <c r="M22" i="22"/>
  <c r="M75" i="22"/>
  <c r="M87" i="22"/>
  <c r="M49" i="22"/>
  <c r="M179" i="22"/>
  <c r="M16" i="22"/>
  <c r="M67" i="22"/>
  <c r="M99" i="22"/>
  <c r="M146" i="22"/>
  <c r="M246" i="22"/>
  <c r="M32" i="22"/>
  <c r="M71" i="22"/>
  <c r="M14" i="22"/>
  <c r="M113" i="22"/>
  <c r="M86" i="22"/>
  <c r="M23" i="22"/>
  <c r="M69" i="22"/>
  <c r="M19" i="22"/>
  <c r="M58" i="22"/>
  <c r="M46" i="22"/>
  <c r="M56" i="22"/>
  <c r="M53" i="22"/>
  <c r="M64" i="22"/>
  <c r="M40" i="22"/>
  <c r="M48" i="22"/>
  <c r="M98" i="22"/>
  <c r="M25" i="22"/>
  <c r="M195" i="22"/>
  <c r="M178" i="22"/>
  <c r="M144" i="22"/>
  <c r="M182" i="22"/>
  <c r="M213" i="22"/>
  <c r="M136" i="22"/>
  <c r="M65" i="22"/>
  <c r="M80" i="22"/>
  <c r="M141" i="22"/>
  <c r="M94" i="22"/>
  <c r="M166" i="22"/>
  <c r="M171" i="22"/>
  <c r="M102" i="22"/>
  <c r="M249" i="22"/>
  <c r="M124" i="22"/>
  <c r="M235" i="22"/>
  <c r="M253" i="22"/>
  <c r="M73" i="22"/>
  <c r="M162" i="22"/>
  <c r="M243" i="22"/>
  <c r="M109" i="22"/>
  <c r="M127" i="22"/>
  <c r="M112" i="22"/>
  <c r="M158" i="22"/>
  <c r="M142" i="22"/>
  <c r="M219" i="22"/>
  <c r="M121" i="22"/>
  <c r="M242" i="22"/>
  <c r="M207" i="22"/>
  <c r="N207" i="22" s="1"/>
  <c r="N206" i="22" s="1"/>
  <c r="M231" i="22"/>
  <c r="M225" i="22"/>
  <c r="M151" i="22"/>
  <c r="M44" i="22"/>
  <c r="M30" i="22"/>
  <c r="M55" i="22"/>
  <c r="M194" i="22"/>
  <c r="M154" i="22"/>
  <c r="M116" i="22"/>
  <c r="M21" i="22"/>
  <c r="M12" i="22"/>
  <c r="M89" i="22"/>
  <c r="M97" i="22"/>
  <c r="M174" i="22"/>
  <c r="M39" i="22"/>
  <c r="M85" i="22"/>
  <c r="M47" i="22"/>
  <c r="M133" i="22"/>
  <c r="M245" i="22"/>
  <c r="M198" i="22"/>
  <c r="M190" i="22"/>
  <c r="M186" i="22"/>
  <c r="M258" i="22"/>
  <c r="M241" i="22"/>
  <c r="M200" i="22"/>
  <c r="M206" i="22"/>
  <c r="M150" i="22"/>
  <c r="M38" i="22"/>
  <c r="M189" i="22"/>
  <c r="M123" i="22"/>
  <c r="M170" i="22"/>
  <c r="M140" i="22"/>
  <c r="M43" i="22"/>
  <c r="M29" i="22"/>
  <c r="M218" i="22"/>
  <c r="M157" i="22"/>
  <c r="M101" i="22"/>
  <c r="M185" i="22"/>
  <c r="M257" i="22"/>
  <c r="M248" i="22"/>
  <c r="M161" i="22"/>
  <c r="M72" i="22"/>
  <c r="M165" i="22"/>
  <c r="M54" i="22"/>
  <c r="M173" i="22"/>
  <c r="M135" i="22"/>
  <c r="M126" i="22"/>
  <c r="M193" i="22"/>
  <c r="M143" i="22"/>
  <c r="M224" i="22"/>
  <c r="M234" i="22"/>
  <c r="M197" i="22"/>
  <c r="M177" i="22"/>
  <c r="M230" i="22"/>
  <c r="M88" i="22"/>
  <c r="M111" i="22"/>
  <c r="M11" i="22"/>
  <c r="M93" i="22"/>
  <c r="M120" i="22"/>
  <c r="M132" i="22"/>
  <c r="M115" i="22"/>
  <c r="M153" i="22"/>
  <c r="M181" i="22"/>
  <c r="M84" i="22"/>
  <c r="M244" i="22"/>
  <c r="M108" i="22"/>
  <c r="M212" i="22"/>
  <c r="M252" i="22"/>
  <c r="M180" i="22"/>
  <c r="M256" i="22"/>
  <c r="M184" i="22"/>
  <c r="M134" i="22"/>
  <c r="M42" i="22"/>
  <c r="M169" i="22"/>
  <c r="M8" i="22"/>
  <c r="M217" i="22"/>
  <c r="M229" i="22"/>
  <c r="M233" i="22"/>
  <c r="M172" i="22"/>
  <c r="M164" i="22"/>
  <c r="M152" i="22"/>
  <c r="M192" i="22"/>
  <c r="M176" i="22"/>
  <c r="M240" i="22"/>
  <c r="M107" i="22"/>
  <c r="M110" i="22"/>
  <c r="M149" i="22"/>
  <c r="M139" i="22"/>
  <c r="M119" i="22"/>
  <c r="M211" i="22"/>
  <c r="M156" i="22"/>
  <c r="M196" i="22"/>
  <c r="M201" i="22"/>
  <c r="M122" i="22"/>
  <c r="M37" i="22"/>
  <c r="M188" i="22"/>
  <c r="M223" i="22"/>
  <c r="M10" i="22"/>
  <c r="M100" i="22"/>
  <c r="M114" i="22"/>
  <c r="M160" i="22"/>
  <c r="M131" i="22"/>
  <c r="M83" i="22"/>
  <c r="M251" i="22"/>
  <c r="M228" i="22"/>
  <c r="M210" i="22"/>
  <c r="M79" i="22"/>
  <c r="M106" i="22"/>
  <c r="M239" i="22"/>
  <c r="M96" i="22"/>
  <c r="M216" i="22"/>
  <c r="M168" i="22"/>
  <c r="M138" i="22"/>
  <c r="M250" i="22"/>
  <c r="M255" i="22"/>
  <c r="M118" i="22"/>
  <c r="M222" i="22"/>
  <c r="M130" i="22"/>
  <c r="M9" i="22"/>
  <c r="M148" i="22"/>
  <c r="M209" i="22"/>
  <c r="M105" i="22"/>
  <c r="M215" i="22"/>
  <c r="M227" i="22"/>
  <c r="M238" i="22"/>
  <c r="M208" i="22"/>
  <c r="Z259" i="22"/>
  <c r="M226" i="22"/>
  <c r="M104" i="22"/>
  <c r="M214" i="22"/>
  <c r="Y259" i="22"/>
  <c r="X259" i="22"/>
  <c r="M237" i="22"/>
  <c r="M103" i="22"/>
  <c r="K45" i="19"/>
  <c r="H98" i="19"/>
  <c r="N201" i="22" l="1"/>
  <c r="I73" i="19"/>
  <c r="I55" i="19"/>
  <c r="I97" i="19"/>
  <c r="I98" i="19"/>
  <c r="I18" i="19"/>
  <c r="I44" i="19"/>
  <c r="I33" i="19"/>
  <c r="I23" i="19"/>
  <c r="I43" i="19"/>
  <c r="I92" i="19"/>
  <c r="I59" i="19"/>
  <c r="I65" i="19"/>
  <c r="I58" i="19"/>
  <c r="I15" i="19"/>
  <c r="I64" i="19"/>
  <c r="I25" i="19"/>
  <c r="I50" i="19"/>
  <c r="I51" i="19"/>
  <c r="I22" i="19"/>
  <c r="I14" i="19"/>
  <c r="I74" i="19"/>
  <c r="I54" i="19"/>
  <c r="I93" i="19"/>
  <c r="I83" i="19"/>
  <c r="I35" i="19"/>
  <c r="I24" i="19"/>
  <c r="I31" i="19"/>
  <c r="I77" i="19"/>
  <c r="I56" i="19"/>
  <c r="I16" i="19"/>
  <c r="I29" i="19"/>
  <c r="I34" i="19"/>
  <c r="I95" i="19"/>
  <c r="I17" i="19"/>
  <c r="I28" i="19"/>
  <c r="I40" i="19"/>
  <c r="I30" i="19"/>
  <c r="I32" i="19"/>
  <c r="I82" i="19"/>
  <c r="I36" i="19"/>
  <c r="I96" i="19"/>
  <c r="I71" i="19"/>
  <c r="I76" i="19"/>
  <c r="I89" i="19"/>
  <c r="I63" i="19"/>
  <c r="I39" i="19"/>
  <c r="I81" i="19"/>
  <c r="I41" i="19"/>
  <c r="I94" i="19"/>
  <c r="I72" i="19"/>
  <c r="I42" i="19"/>
  <c r="I70" i="19"/>
  <c r="I69" i="19"/>
  <c r="I57" i="19"/>
  <c r="I80" i="19"/>
  <c r="I90" i="19"/>
  <c r="I91" i="19"/>
  <c r="I75" i="19"/>
  <c r="I88" i="19"/>
  <c r="I52" i="19"/>
  <c r="I13" i="19"/>
  <c r="I26" i="19"/>
  <c r="I38" i="19"/>
  <c r="I78" i="19"/>
  <c r="I68" i="19"/>
  <c r="I62" i="19"/>
  <c r="I53" i="19"/>
  <c r="I27" i="19"/>
  <c r="I21" i="19"/>
  <c r="I37" i="19"/>
  <c r="I79" i="19"/>
  <c r="I49" i="19"/>
  <c r="I11" i="19"/>
  <c r="I19" i="19"/>
  <c r="I87" i="19"/>
  <c r="I12" i="19"/>
  <c r="I61" i="19"/>
  <c r="I48" i="19"/>
  <c r="I20" i="19"/>
  <c r="I60" i="19"/>
  <c r="I66" i="19"/>
  <c r="I67" i="19"/>
  <c r="K98" i="19"/>
  <c r="I10" i="19"/>
  <c r="I47" i="19"/>
  <c r="I86" i="19"/>
  <c r="I85" i="19"/>
  <c r="I46" i="19"/>
  <c r="I84" i="19"/>
  <c r="I45" i="19"/>
  <c r="AB258" i="17" l="1"/>
  <c r="AA258" i="17"/>
  <c r="W258" i="17"/>
  <c r="W257" i="17" s="1"/>
  <c r="W256" i="17" s="1"/>
  <c r="U258" i="17"/>
  <c r="S258" i="17"/>
  <c r="R258" i="17"/>
  <c r="R257" i="17" s="1"/>
  <c r="R256" i="17" s="1"/>
  <c r="R255" i="17" s="1"/>
  <c r="L258" i="17"/>
  <c r="P258" i="17" s="1"/>
  <c r="P257" i="17" s="1"/>
  <c r="P256" i="17" s="1"/>
  <c r="P255" i="17" s="1"/>
  <c r="K258" i="17"/>
  <c r="Y257" i="17"/>
  <c r="V257" i="17"/>
  <c r="AB257" i="17" s="1"/>
  <c r="U257" i="17"/>
  <c r="T257" i="17"/>
  <c r="T256" i="17" s="1"/>
  <c r="S257" i="17"/>
  <c r="Q257" i="17"/>
  <c r="O257" i="17"/>
  <c r="N257" i="17"/>
  <c r="L257" i="17"/>
  <c r="K257" i="17"/>
  <c r="J257" i="17"/>
  <c r="I257" i="17"/>
  <c r="I256" i="17" s="1"/>
  <c r="I255" i="17" s="1"/>
  <c r="H257" i="17"/>
  <c r="G257" i="17"/>
  <c r="F257" i="17"/>
  <c r="V256" i="17"/>
  <c r="AB256" i="17" s="1"/>
  <c r="U256" i="17"/>
  <c r="S256" i="17"/>
  <c r="S255" i="17" s="1"/>
  <c r="O256" i="17"/>
  <c r="N256" i="17"/>
  <c r="K256" i="17"/>
  <c r="K255" i="17" s="1"/>
  <c r="J256" i="17"/>
  <c r="H256" i="17"/>
  <c r="H255" i="17" s="1"/>
  <c r="G256" i="17"/>
  <c r="F256" i="17"/>
  <c r="W255" i="17"/>
  <c r="V255" i="17"/>
  <c r="U255" i="17"/>
  <c r="O255" i="17"/>
  <c r="N255" i="17"/>
  <c r="J255" i="17"/>
  <c r="G255" i="17"/>
  <c r="F255" i="17"/>
  <c r="AB254" i="17"/>
  <c r="AA254" i="17"/>
  <c r="W254" i="17"/>
  <c r="U254" i="17"/>
  <c r="U252" i="17" s="1"/>
  <c r="U251" i="17" s="1"/>
  <c r="U250" i="17" s="1"/>
  <c r="S254" i="17"/>
  <c r="R254" i="17"/>
  <c r="L254" i="17"/>
  <c r="P254" i="17" s="1"/>
  <c r="K254" i="17"/>
  <c r="AB253" i="17"/>
  <c r="AA253" i="17"/>
  <c r="W253" i="17"/>
  <c r="U253" i="17"/>
  <c r="S253" i="17"/>
  <c r="K253" i="17"/>
  <c r="L253" i="17" s="1"/>
  <c r="AA252" i="17"/>
  <c r="W252" i="17"/>
  <c r="V252" i="17"/>
  <c r="AB252" i="17" s="1"/>
  <c r="T252" i="17"/>
  <c r="S252" i="17"/>
  <c r="S251" i="17" s="1"/>
  <c r="S250" i="17" s="1"/>
  <c r="Q252" i="17"/>
  <c r="O252" i="17"/>
  <c r="N252" i="17"/>
  <c r="K252" i="17"/>
  <c r="K251" i="17" s="1"/>
  <c r="K250" i="17" s="1"/>
  <c r="J252" i="17"/>
  <c r="I252" i="17"/>
  <c r="H252" i="17"/>
  <c r="H251" i="17" s="1"/>
  <c r="H250" i="17" s="1"/>
  <c r="G252" i="17"/>
  <c r="F252" i="17"/>
  <c r="W251" i="17"/>
  <c r="W250" i="17" s="1"/>
  <c r="V251" i="17"/>
  <c r="AB251" i="17" s="1"/>
  <c r="T251" i="17"/>
  <c r="AA251" i="17" s="1"/>
  <c r="Q251" i="17"/>
  <c r="O251" i="17"/>
  <c r="O250" i="17" s="1"/>
  <c r="O238" i="17" s="1"/>
  <c r="O237" i="17" s="1"/>
  <c r="N251" i="17"/>
  <c r="J251" i="17"/>
  <c r="J250" i="17" s="1"/>
  <c r="I251" i="17"/>
  <c r="G251" i="17"/>
  <c r="G250" i="17" s="1"/>
  <c r="F251" i="17"/>
  <c r="V250" i="17"/>
  <c r="T250" i="17"/>
  <c r="AA250" i="17" s="1"/>
  <c r="Q250" i="17"/>
  <c r="N250" i="17"/>
  <c r="I250" i="17"/>
  <c r="F250" i="17"/>
  <c r="W249" i="17"/>
  <c r="U249" i="17"/>
  <c r="S249" i="17"/>
  <c r="K249" i="17"/>
  <c r="L249" i="17" s="1"/>
  <c r="W248" i="17"/>
  <c r="V248" i="17"/>
  <c r="V244" i="17" s="1"/>
  <c r="U248" i="17"/>
  <c r="T248" i="17"/>
  <c r="S248" i="17"/>
  <c r="Q248" i="17"/>
  <c r="O248" i="17"/>
  <c r="N248" i="17"/>
  <c r="N244" i="17" s="1"/>
  <c r="K248" i="17"/>
  <c r="J248" i="17"/>
  <c r="I248" i="17"/>
  <c r="H248" i="17"/>
  <c r="G248" i="17"/>
  <c r="F248" i="17"/>
  <c r="AA247" i="17"/>
  <c r="W247" i="17"/>
  <c r="U247" i="17"/>
  <c r="S247" i="17"/>
  <c r="R247" i="17"/>
  <c r="L247" i="17"/>
  <c r="P247" i="17" s="1"/>
  <c r="K247" i="17"/>
  <c r="F247" i="17"/>
  <c r="AB246" i="17"/>
  <c r="AA246" i="17"/>
  <c r="Z246" i="17"/>
  <c r="W246" i="17"/>
  <c r="U246" i="17"/>
  <c r="S246" i="17"/>
  <c r="S245" i="17" s="1"/>
  <c r="K246" i="17"/>
  <c r="L246" i="17" s="1"/>
  <c r="W245" i="17"/>
  <c r="W244" i="17" s="1"/>
  <c r="V245" i="17"/>
  <c r="U245" i="17"/>
  <c r="U244" i="17" s="1"/>
  <c r="T245" i="17"/>
  <c r="AB245" i="17" s="1"/>
  <c r="Q245" i="17"/>
  <c r="O245" i="17"/>
  <c r="O244" i="17" s="1"/>
  <c r="O243" i="17" s="1"/>
  <c r="N245" i="17"/>
  <c r="J245" i="17"/>
  <c r="J244" i="17" s="1"/>
  <c r="I245" i="17"/>
  <c r="H245" i="17"/>
  <c r="G245" i="17"/>
  <c r="G244" i="17" s="1"/>
  <c r="G243" i="17" s="1"/>
  <c r="K243" i="17" s="1"/>
  <c r="L243" i="17" s="1"/>
  <c r="F245" i="17"/>
  <c r="AA244" i="17"/>
  <c r="T244" i="17"/>
  <c r="S244" i="17"/>
  <c r="Q244" i="17"/>
  <c r="Q243" i="17" s="1"/>
  <c r="I244" i="17"/>
  <c r="H244" i="17"/>
  <c r="H243" i="17" s="1"/>
  <c r="F244" i="17"/>
  <c r="F243" i="17" s="1"/>
  <c r="S243" i="17"/>
  <c r="J243" i="17"/>
  <c r="I243" i="17"/>
  <c r="I238" i="17" s="1"/>
  <c r="I237" i="17" s="1"/>
  <c r="AA242" i="17"/>
  <c r="W242" i="17"/>
  <c r="W241" i="17" s="1"/>
  <c r="U242" i="17"/>
  <c r="S242" i="17"/>
  <c r="L242" i="17"/>
  <c r="K242" i="17"/>
  <c r="K241" i="17" s="1"/>
  <c r="K240" i="17" s="1"/>
  <c r="K239" i="17" s="1"/>
  <c r="V241" i="17"/>
  <c r="U241" i="17"/>
  <c r="U240" i="17" s="1"/>
  <c r="T241" i="17"/>
  <c r="S241" i="17"/>
  <c r="Q241" i="17"/>
  <c r="O241" i="17"/>
  <c r="N241" i="17"/>
  <c r="N240" i="17" s="1"/>
  <c r="N239" i="17" s="1"/>
  <c r="N238" i="17" s="1"/>
  <c r="N237" i="17" s="1"/>
  <c r="J241" i="17"/>
  <c r="I241" i="17"/>
  <c r="H241" i="17"/>
  <c r="H240" i="17" s="1"/>
  <c r="H239" i="17" s="1"/>
  <c r="G241" i="17"/>
  <c r="F241" i="17"/>
  <c r="F240" i="17" s="1"/>
  <c r="F239" i="17" s="1"/>
  <c r="W240" i="17"/>
  <c r="W239" i="17" s="1"/>
  <c r="T240" i="17"/>
  <c r="S240" i="17"/>
  <c r="S239" i="17" s="1"/>
  <c r="O240" i="17"/>
  <c r="J240" i="17"/>
  <c r="J239" i="17" s="1"/>
  <c r="J238" i="17" s="1"/>
  <c r="J237" i="17" s="1"/>
  <c r="I240" i="17"/>
  <c r="I239" i="17" s="1"/>
  <c r="G240" i="17"/>
  <c r="U239" i="17"/>
  <c r="O239" i="17"/>
  <c r="G239" i="17"/>
  <c r="AB236" i="17"/>
  <c r="AA236" i="17"/>
  <c r="Z236" i="17"/>
  <c r="W236" i="17"/>
  <c r="W235" i="17" s="1"/>
  <c r="W234" i="17" s="1"/>
  <c r="W233" i="17" s="1"/>
  <c r="U236" i="17"/>
  <c r="U235" i="17" s="1"/>
  <c r="U234" i="17" s="1"/>
  <c r="U233" i="17" s="1"/>
  <c r="S236" i="17"/>
  <c r="S235" i="17" s="1"/>
  <c r="R236" i="17"/>
  <c r="L236" i="17"/>
  <c r="P236" i="17" s="1"/>
  <c r="P235" i="17" s="1"/>
  <c r="K236" i="17"/>
  <c r="AB235" i="17"/>
  <c r="AA235" i="17"/>
  <c r="Z235" i="17"/>
  <c r="V235" i="17"/>
  <c r="T235" i="17"/>
  <c r="T234" i="17" s="1"/>
  <c r="T233" i="17" s="1"/>
  <c r="R235" i="17"/>
  <c r="Q235" i="17"/>
  <c r="O235" i="17"/>
  <c r="O234" i="17" s="1"/>
  <c r="O233" i="17" s="1"/>
  <c r="N235" i="17"/>
  <c r="L235" i="17"/>
  <c r="K235" i="17"/>
  <c r="J235" i="17"/>
  <c r="I235" i="17"/>
  <c r="H235" i="17"/>
  <c r="G235" i="17"/>
  <c r="G234" i="17" s="1"/>
  <c r="G233" i="17" s="1"/>
  <c r="F235" i="17"/>
  <c r="V234" i="17"/>
  <c r="S234" i="17"/>
  <c r="S233" i="17" s="1"/>
  <c r="R234" i="17"/>
  <c r="R233" i="17" s="1"/>
  <c r="P234" i="17"/>
  <c r="P233" i="17" s="1"/>
  <c r="N234" i="17"/>
  <c r="N233" i="17" s="1"/>
  <c r="K234" i="17"/>
  <c r="K233" i="17" s="1"/>
  <c r="J234" i="17"/>
  <c r="I234" i="17"/>
  <c r="I233" i="17" s="1"/>
  <c r="H234" i="17"/>
  <c r="H233" i="17" s="1"/>
  <c r="F234" i="17"/>
  <c r="F233" i="17" s="1"/>
  <c r="J233" i="17"/>
  <c r="Z232" i="17"/>
  <c r="W232" i="17"/>
  <c r="U232" i="17"/>
  <c r="U230" i="17" s="1"/>
  <c r="U229" i="17" s="1"/>
  <c r="U228" i="17" s="1"/>
  <c r="U227" i="17" s="1"/>
  <c r="U226" i="17" s="1"/>
  <c r="S232" i="17"/>
  <c r="S230" i="17" s="1"/>
  <c r="R232" i="17"/>
  <c r="K232" i="17"/>
  <c r="L232" i="17" s="1"/>
  <c r="AB231" i="17"/>
  <c r="AA231" i="17"/>
  <c r="Z231" i="17"/>
  <c r="Y231" i="17"/>
  <c r="W231" i="17"/>
  <c r="U231" i="17"/>
  <c r="S231" i="17"/>
  <c r="L231" i="17"/>
  <c r="K231" i="17"/>
  <c r="V230" i="17"/>
  <c r="T230" i="17"/>
  <c r="Q230" i="17"/>
  <c r="O230" i="17"/>
  <c r="N230" i="17"/>
  <c r="K230" i="17"/>
  <c r="J230" i="17"/>
  <c r="I230" i="17"/>
  <c r="I229" i="17" s="1"/>
  <c r="I228" i="17" s="1"/>
  <c r="I227" i="17" s="1"/>
  <c r="I226" i="17" s="1"/>
  <c r="H230" i="17"/>
  <c r="H229" i="17" s="1"/>
  <c r="H228" i="17" s="1"/>
  <c r="H227" i="17" s="1"/>
  <c r="H226" i="17" s="1"/>
  <c r="G230" i="17"/>
  <c r="G229" i="17" s="1"/>
  <c r="G228" i="17" s="1"/>
  <c r="G227" i="17" s="1"/>
  <c r="G226" i="17" s="1"/>
  <c r="F230" i="17"/>
  <c r="V229" i="17"/>
  <c r="S229" i="17"/>
  <c r="S228" i="17" s="1"/>
  <c r="S227" i="17" s="1"/>
  <c r="S226" i="17" s="1"/>
  <c r="O229" i="17"/>
  <c r="O228" i="17" s="1"/>
  <c r="N229" i="17"/>
  <c r="N228" i="17" s="1"/>
  <c r="K229" i="17"/>
  <c r="K228" i="17" s="1"/>
  <c r="J229" i="17"/>
  <c r="F229" i="17"/>
  <c r="F228" i="17" s="1"/>
  <c r="F227" i="17" s="1"/>
  <c r="F226" i="17" s="1"/>
  <c r="V228" i="17"/>
  <c r="J228" i="17"/>
  <c r="N227" i="17"/>
  <c r="N226" i="17" s="1"/>
  <c r="K227" i="17"/>
  <c r="K226" i="17"/>
  <c r="AB225" i="17"/>
  <c r="AA225" i="17"/>
  <c r="Y225" i="17"/>
  <c r="W225" i="17"/>
  <c r="W224" i="17" s="1"/>
  <c r="W223" i="17" s="1"/>
  <c r="W222" i="17" s="1"/>
  <c r="U225" i="17"/>
  <c r="S225" i="17"/>
  <c r="R225" i="17"/>
  <c r="R224" i="17" s="1"/>
  <c r="R223" i="17" s="1"/>
  <c r="L225" i="17"/>
  <c r="X225" i="17" s="1"/>
  <c r="K225" i="17"/>
  <c r="AB224" i="17"/>
  <c r="V224" i="17"/>
  <c r="U224" i="17"/>
  <c r="T224" i="17"/>
  <c r="S224" i="17"/>
  <c r="Q224" i="17"/>
  <c r="Q223" i="17" s="1"/>
  <c r="O224" i="17"/>
  <c r="O223" i="17" s="1"/>
  <c r="O222" i="17" s="1"/>
  <c r="N224" i="17"/>
  <c r="N223" i="17" s="1"/>
  <c r="N222" i="17" s="1"/>
  <c r="K224" i="17"/>
  <c r="J224" i="17"/>
  <c r="I224" i="17"/>
  <c r="I223" i="17" s="1"/>
  <c r="I222" i="17" s="1"/>
  <c r="H224" i="17"/>
  <c r="G224" i="17"/>
  <c r="F224" i="17"/>
  <c r="F223" i="17" s="1"/>
  <c r="F222" i="17" s="1"/>
  <c r="V223" i="17"/>
  <c r="U223" i="17"/>
  <c r="U222" i="17" s="1"/>
  <c r="S223" i="17"/>
  <c r="S222" i="17" s="1"/>
  <c r="K223" i="17"/>
  <c r="K222" i="17" s="1"/>
  <c r="J223" i="17"/>
  <c r="H223" i="17"/>
  <c r="H222" i="17" s="1"/>
  <c r="G223" i="17"/>
  <c r="G222" i="17" s="1"/>
  <c r="V222" i="17"/>
  <c r="R222" i="17"/>
  <c r="J222" i="17"/>
  <c r="AA221" i="17"/>
  <c r="W221" i="17"/>
  <c r="U221" i="17"/>
  <c r="S221" i="17"/>
  <c r="S220" i="17" s="1"/>
  <c r="K221" i="17"/>
  <c r="W220" i="17"/>
  <c r="V220" i="17"/>
  <c r="U220" i="17"/>
  <c r="T220" i="17"/>
  <c r="Q220" i="17"/>
  <c r="Q217" i="17" s="1"/>
  <c r="O220" i="17"/>
  <c r="O217" i="17" s="1"/>
  <c r="O216" i="17" s="1"/>
  <c r="O215" i="17" s="1"/>
  <c r="O214" i="17" s="1"/>
  <c r="N220" i="17"/>
  <c r="J220" i="17"/>
  <c r="I220" i="17"/>
  <c r="H220" i="17"/>
  <c r="G220" i="17"/>
  <c r="G217" i="17" s="1"/>
  <c r="G216" i="17" s="1"/>
  <c r="F220" i="17"/>
  <c r="F217" i="17" s="1"/>
  <c r="F216" i="17" s="1"/>
  <c r="AB219" i="17"/>
  <c r="AA219" i="17"/>
  <c r="W219" i="17"/>
  <c r="W218" i="17" s="1"/>
  <c r="U219" i="17"/>
  <c r="S219" i="17"/>
  <c r="K219" i="17"/>
  <c r="L219" i="17" s="1"/>
  <c r="V218" i="17"/>
  <c r="U218" i="17"/>
  <c r="U217" i="17" s="1"/>
  <c r="U216" i="17" s="1"/>
  <c r="U215" i="17" s="1"/>
  <c r="U214" i="17" s="1"/>
  <c r="T218" i="17"/>
  <c r="S218" i="17"/>
  <c r="S217" i="17" s="1"/>
  <c r="S216" i="17" s="1"/>
  <c r="Q218" i="17"/>
  <c r="O218" i="17"/>
  <c r="N218" i="17"/>
  <c r="L218" i="17"/>
  <c r="K218" i="17"/>
  <c r="J218" i="17"/>
  <c r="J217" i="17" s="1"/>
  <c r="J216" i="17" s="1"/>
  <c r="J215" i="17" s="1"/>
  <c r="J214" i="17" s="1"/>
  <c r="I218" i="17"/>
  <c r="H218" i="17"/>
  <c r="G218" i="17"/>
  <c r="F218" i="17"/>
  <c r="W217" i="17"/>
  <c r="N217" i="17"/>
  <c r="N216" i="17" s="1"/>
  <c r="N215" i="17" s="1"/>
  <c r="N214" i="17" s="1"/>
  <c r="I217" i="17"/>
  <c r="I216" i="17" s="1"/>
  <c r="I215" i="17" s="1"/>
  <c r="I214" i="17" s="1"/>
  <c r="H217" i="17"/>
  <c r="W216" i="17"/>
  <c r="W215" i="17" s="1"/>
  <c r="W214" i="17" s="1"/>
  <c r="H216" i="17"/>
  <c r="H215" i="17" s="1"/>
  <c r="H214" i="17" s="1"/>
  <c r="S215" i="17"/>
  <c r="G215" i="17"/>
  <c r="G214" i="17" s="1"/>
  <c r="F215" i="17"/>
  <c r="F214" i="17" s="1"/>
  <c r="S214" i="17"/>
  <c r="AB213" i="17"/>
  <c r="AA213" i="17"/>
  <c r="W213" i="17"/>
  <c r="U213" i="17"/>
  <c r="S213" i="17"/>
  <c r="S212" i="17" s="1"/>
  <c r="S211" i="17" s="1"/>
  <c r="S210" i="17" s="1"/>
  <c r="P213" i="17"/>
  <c r="P212" i="17" s="1"/>
  <c r="P211" i="17" s="1"/>
  <c r="P210" i="17" s="1"/>
  <c r="P209" i="17" s="1"/>
  <c r="P208" i="17" s="1"/>
  <c r="L213" i="17"/>
  <c r="Y213" i="17" s="1"/>
  <c r="K213" i="17"/>
  <c r="W212" i="17"/>
  <c r="V212" i="17"/>
  <c r="U212" i="17"/>
  <c r="T212" i="17"/>
  <c r="T211" i="17" s="1"/>
  <c r="AA211" i="17" s="1"/>
  <c r="Q212" i="17"/>
  <c r="O212" i="17"/>
  <c r="O211" i="17" s="1"/>
  <c r="O210" i="17" s="1"/>
  <c r="O209" i="17" s="1"/>
  <c r="O208" i="17" s="1"/>
  <c r="N212" i="17"/>
  <c r="K212" i="17"/>
  <c r="J212" i="17"/>
  <c r="J211" i="17" s="1"/>
  <c r="J210" i="17" s="1"/>
  <c r="J209" i="17" s="1"/>
  <c r="J208" i="17" s="1"/>
  <c r="I212" i="17"/>
  <c r="H212" i="17"/>
  <c r="G212" i="17"/>
  <c r="F212" i="17"/>
  <c r="F211" i="17" s="1"/>
  <c r="F210" i="17" s="1"/>
  <c r="F209" i="17" s="1"/>
  <c r="F208" i="17" s="1"/>
  <c r="W211" i="17"/>
  <c r="W210" i="17" s="1"/>
  <c r="W209" i="17" s="1"/>
  <c r="W208" i="17" s="1"/>
  <c r="U211" i="17"/>
  <c r="Q211" i="17"/>
  <c r="Q210" i="17" s="1"/>
  <c r="Q209" i="17" s="1"/>
  <c r="N211" i="17"/>
  <c r="N210" i="17" s="1"/>
  <c r="N209" i="17" s="1"/>
  <c r="N208" i="17" s="1"/>
  <c r="K211" i="17"/>
  <c r="K210" i="17" s="1"/>
  <c r="K209" i="17" s="1"/>
  <c r="K208" i="17" s="1"/>
  <c r="I211" i="17"/>
  <c r="I210" i="17" s="1"/>
  <c r="I209" i="17" s="1"/>
  <c r="I208" i="17" s="1"/>
  <c r="H211" i="17"/>
  <c r="G211" i="17"/>
  <c r="U210" i="17"/>
  <c r="U209" i="17" s="1"/>
  <c r="U208" i="17" s="1"/>
  <c r="T210" i="17"/>
  <c r="H210" i="17"/>
  <c r="H209" i="17" s="1"/>
  <c r="H208" i="17" s="1"/>
  <c r="G210" i="17"/>
  <c r="G209" i="17" s="1"/>
  <c r="G208" i="17" s="1"/>
  <c r="T209" i="17"/>
  <c r="S209" i="17"/>
  <c r="S208" i="17" s="1"/>
  <c r="AA207" i="17"/>
  <c r="W207" i="17"/>
  <c r="S207" i="17"/>
  <c r="S206" i="17" s="1"/>
  <c r="K207" i="17"/>
  <c r="W206" i="17"/>
  <c r="V206" i="17"/>
  <c r="U206" i="17"/>
  <c r="T206" i="17"/>
  <c r="Q206" i="17"/>
  <c r="O206" i="17"/>
  <c r="O201" i="17" s="1"/>
  <c r="O200" i="17" s="1"/>
  <c r="J206" i="17"/>
  <c r="I206" i="17"/>
  <c r="H206" i="17"/>
  <c r="G206" i="17"/>
  <c r="G201" i="17" s="1"/>
  <c r="G200" i="17" s="1"/>
  <c r="F206" i="17"/>
  <c r="Z205" i="17"/>
  <c r="W205" i="17"/>
  <c r="U205" i="17"/>
  <c r="S205" i="17"/>
  <c r="S204" i="17" s="1"/>
  <c r="P205" i="17"/>
  <c r="P204" i="17" s="1"/>
  <c r="K205" i="17"/>
  <c r="L205" i="17" s="1"/>
  <c r="W204" i="17"/>
  <c r="V204" i="17"/>
  <c r="U204" i="17"/>
  <c r="U201" i="17" s="1"/>
  <c r="T204" i="17"/>
  <c r="Q204" i="17"/>
  <c r="O204" i="17"/>
  <c r="K204" i="17"/>
  <c r="J204" i="17"/>
  <c r="I204" i="17"/>
  <c r="H204" i="17"/>
  <c r="G204" i="17"/>
  <c r="F204" i="17"/>
  <c r="Z203" i="17"/>
  <c r="W203" i="17"/>
  <c r="U203" i="17"/>
  <c r="U202" i="17" s="1"/>
  <c r="S203" i="17"/>
  <c r="S202" i="17" s="1"/>
  <c r="S201" i="17" s="1"/>
  <c r="S200" i="17" s="1"/>
  <c r="R203" i="17"/>
  <c r="R202" i="17" s="1"/>
  <c r="P203" i="17"/>
  <c r="P202" i="17" s="1"/>
  <c r="L203" i="17"/>
  <c r="Y203" i="17" s="1"/>
  <c r="K203" i="17"/>
  <c r="Y202" i="17"/>
  <c r="X202" i="17"/>
  <c r="W202" i="17"/>
  <c r="V202" i="17"/>
  <c r="Z202" i="17" s="1"/>
  <c r="T202" i="17"/>
  <c r="Q202" i="17"/>
  <c r="O202" i="17"/>
  <c r="L202" i="17"/>
  <c r="K202" i="17"/>
  <c r="J202" i="17"/>
  <c r="J201" i="17" s="1"/>
  <c r="I202" i="17"/>
  <c r="H202" i="17"/>
  <c r="G202" i="17"/>
  <c r="F202" i="17"/>
  <c r="W201" i="17"/>
  <c r="V201" i="17"/>
  <c r="H201" i="17"/>
  <c r="V200" i="17"/>
  <c r="J200" i="17"/>
  <c r="H200" i="17"/>
  <c r="AA199" i="17"/>
  <c r="W199" i="17"/>
  <c r="W198" i="17" s="1"/>
  <c r="W197" i="17" s="1"/>
  <c r="W196" i="17" s="1"/>
  <c r="U199" i="17"/>
  <c r="U198" i="17" s="1"/>
  <c r="U197" i="17" s="1"/>
  <c r="U196" i="17" s="1"/>
  <c r="S199" i="17"/>
  <c r="K199" i="17"/>
  <c r="L199" i="17" s="1"/>
  <c r="AA198" i="17"/>
  <c r="V198" i="17"/>
  <c r="V197" i="17" s="1"/>
  <c r="T198" i="17"/>
  <c r="S198" i="17"/>
  <c r="Q198" i="17"/>
  <c r="O198" i="17"/>
  <c r="N198" i="17"/>
  <c r="N197" i="17" s="1"/>
  <c r="J198" i="17"/>
  <c r="I198" i="17"/>
  <c r="H198" i="17"/>
  <c r="H197" i="17" s="1"/>
  <c r="H196" i="17" s="1"/>
  <c r="G198" i="17"/>
  <c r="F198" i="17"/>
  <c r="F197" i="17" s="1"/>
  <c r="F196" i="17" s="1"/>
  <c r="T197" i="17"/>
  <c r="S197" i="17"/>
  <c r="S196" i="17" s="1"/>
  <c r="Q197" i="17"/>
  <c r="Q196" i="17" s="1"/>
  <c r="O197" i="17"/>
  <c r="J197" i="17"/>
  <c r="J196" i="17" s="1"/>
  <c r="I197" i="17"/>
  <c r="I196" i="17" s="1"/>
  <c r="G197" i="17"/>
  <c r="V196" i="17"/>
  <c r="O196" i="17"/>
  <c r="N196" i="17"/>
  <c r="G196" i="17"/>
  <c r="AA195" i="17"/>
  <c r="Z195" i="17"/>
  <c r="X195" i="17"/>
  <c r="W195" i="17"/>
  <c r="W194" i="17" s="1"/>
  <c r="W193" i="17" s="1"/>
  <c r="W192" i="17" s="1"/>
  <c r="U195" i="17"/>
  <c r="U194" i="17" s="1"/>
  <c r="S195" i="17"/>
  <c r="K195" i="17"/>
  <c r="L195" i="17" s="1"/>
  <c r="V194" i="17"/>
  <c r="T194" i="17"/>
  <c r="S194" i="17"/>
  <c r="S193" i="17" s="1"/>
  <c r="S192" i="17" s="1"/>
  <c r="Q194" i="17"/>
  <c r="O194" i="17"/>
  <c r="N194" i="17"/>
  <c r="K194" i="17"/>
  <c r="K193" i="17" s="1"/>
  <c r="K192" i="17" s="1"/>
  <c r="J194" i="17"/>
  <c r="J193" i="17" s="1"/>
  <c r="J192" i="17" s="1"/>
  <c r="I194" i="17"/>
  <c r="I193" i="17" s="1"/>
  <c r="I192" i="17" s="1"/>
  <c r="H194" i="17"/>
  <c r="H193" i="17" s="1"/>
  <c r="H192" i="17" s="1"/>
  <c r="G194" i="17"/>
  <c r="G193" i="17" s="1"/>
  <c r="G192" i="17" s="1"/>
  <c r="F194" i="17"/>
  <c r="V193" i="17"/>
  <c r="U193" i="17"/>
  <c r="T193" i="17"/>
  <c r="O193" i="17"/>
  <c r="O192" i="17" s="1"/>
  <c r="N193" i="17"/>
  <c r="N192" i="17" s="1"/>
  <c r="F193" i="17"/>
  <c r="F192" i="17" s="1"/>
  <c r="U192" i="17"/>
  <c r="T192" i="17"/>
  <c r="AB191" i="17"/>
  <c r="AA191" i="17"/>
  <c r="Z191" i="17"/>
  <c r="W191" i="17"/>
  <c r="U191" i="17"/>
  <c r="U190" i="17" s="1"/>
  <c r="U189" i="17" s="1"/>
  <c r="U188" i="17" s="1"/>
  <c r="S191" i="17"/>
  <c r="R191" i="17"/>
  <c r="R190" i="17" s="1"/>
  <c r="R189" i="17" s="1"/>
  <c r="R188" i="17" s="1"/>
  <c r="P191" i="17"/>
  <c r="L191" i="17"/>
  <c r="X191" i="17" s="1"/>
  <c r="K191" i="17"/>
  <c r="W190" i="17"/>
  <c r="W189" i="17" s="1"/>
  <c r="V190" i="17"/>
  <c r="AB190" i="17" s="1"/>
  <c r="T190" i="17"/>
  <c r="S190" i="17"/>
  <c r="S189" i="17" s="1"/>
  <c r="S188" i="17" s="1"/>
  <c r="Q190" i="17"/>
  <c r="P190" i="17"/>
  <c r="P189" i="17" s="1"/>
  <c r="P188" i="17" s="1"/>
  <c r="O190" i="17"/>
  <c r="O189" i="17" s="1"/>
  <c r="O188" i="17" s="1"/>
  <c r="N190" i="17"/>
  <c r="K190" i="17"/>
  <c r="K189" i="17" s="1"/>
  <c r="K188" i="17" s="1"/>
  <c r="J190" i="17"/>
  <c r="I190" i="17"/>
  <c r="I189" i="17" s="1"/>
  <c r="I188" i="17" s="1"/>
  <c r="H190" i="17"/>
  <c r="G190" i="17"/>
  <c r="G189" i="17" s="1"/>
  <c r="F190" i="17"/>
  <c r="V189" i="17"/>
  <c r="T189" i="17"/>
  <c r="N189" i="17"/>
  <c r="J189" i="17"/>
  <c r="J188" i="17" s="1"/>
  <c r="H189" i="17"/>
  <c r="H188" i="17" s="1"/>
  <c r="F189" i="17"/>
  <c r="F188" i="17" s="1"/>
  <c r="W188" i="17"/>
  <c r="T188" i="17"/>
  <c r="N188" i="17"/>
  <c r="G188" i="17"/>
  <c r="AA187" i="17"/>
  <c r="Z187" i="17"/>
  <c r="W187" i="17"/>
  <c r="U187" i="17"/>
  <c r="U186" i="17" s="1"/>
  <c r="S187" i="17"/>
  <c r="S186" i="17" s="1"/>
  <c r="S185" i="17" s="1"/>
  <c r="S184" i="17" s="1"/>
  <c r="R187" i="17"/>
  <c r="R186" i="17" s="1"/>
  <c r="R185" i="17" s="1"/>
  <c r="R184" i="17" s="1"/>
  <c r="P187" i="17"/>
  <c r="P186" i="17" s="1"/>
  <c r="P185" i="17" s="1"/>
  <c r="P184" i="17" s="1"/>
  <c r="L187" i="17"/>
  <c r="Y187" i="17" s="1"/>
  <c r="K187" i="17"/>
  <c r="Y186" i="17"/>
  <c r="W186" i="17"/>
  <c r="W185" i="17" s="1"/>
  <c r="W184" i="17" s="1"/>
  <c r="V186" i="17"/>
  <c r="Z186" i="17" s="1"/>
  <c r="T186" i="17"/>
  <c r="Q186" i="17"/>
  <c r="O186" i="17"/>
  <c r="N186" i="17"/>
  <c r="L186" i="17"/>
  <c r="K186" i="17"/>
  <c r="K185" i="17" s="1"/>
  <c r="J186" i="17"/>
  <c r="J185" i="17" s="1"/>
  <c r="I186" i="17"/>
  <c r="I185" i="17" s="1"/>
  <c r="I184" i="17" s="1"/>
  <c r="H186" i="17"/>
  <c r="H185" i="17" s="1"/>
  <c r="H184" i="17" s="1"/>
  <c r="G186" i="17"/>
  <c r="F186" i="17"/>
  <c r="V185" i="17"/>
  <c r="U185" i="17"/>
  <c r="T185" i="17"/>
  <c r="O185" i="17"/>
  <c r="O184" i="17" s="1"/>
  <c r="N185" i="17"/>
  <c r="N184" i="17" s="1"/>
  <c r="L185" i="17"/>
  <c r="G185" i="17"/>
  <c r="G184" i="17" s="1"/>
  <c r="F185" i="17"/>
  <c r="F184" i="17" s="1"/>
  <c r="U184" i="17"/>
  <c r="T184" i="17"/>
  <c r="L184" i="17"/>
  <c r="K184" i="17"/>
  <c r="J184" i="17"/>
  <c r="AB183" i="17"/>
  <c r="AA183" i="17"/>
  <c r="Y183" i="17"/>
  <c r="W183" i="17"/>
  <c r="U183" i="17"/>
  <c r="U182" i="17" s="1"/>
  <c r="U181" i="17" s="1"/>
  <c r="U180" i="17" s="1"/>
  <c r="S183" i="17"/>
  <c r="R183" i="17"/>
  <c r="R182" i="17" s="1"/>
  <c r="R181" i="17" s="1"/>
  <c r="R180" i="17" s="1"/>
  <c r="P183" i="17"/>
  <c r="L183" i="17"/>
  <c r="K183" i="17"/>
  <c r="AA182" i="17"/>
  <c r="W182" i="17"/>
  <c r="V182" i="17"/>
  <c r="T182" i="17"/>
  <c r="S182" i="17"/>
  <c r="S181" i="17" s="1"/>
  <c r="S180" i="17" s="1"/>
  <c r="Q182" i="17"/>
  <c r="Q181" i="17" s="1"/>
  <c r="Q180" i="17" s="1"/>
  <c r="P182" i="17"/>
  <c r="P181" i="17" s="1"/>
  <c r="P180" i="17" s="1"/>
  <c r="O182" i="17"/>
  <c r="N182" i="17"/>
  <c r="N181" i="17" s="1"/>
  <c r="N180" i="17" s="1"/>
  <c r="K182" i="17"/>
  <c r="K181" i="17" s="1"/>
  <c r="K180" i="17" s="1"/>
  <c r="J182" i="17"/>
  <c r="I182" i="17"/>
  <c r="I181" i="17" s="1"/>
  <c r="I180" i="17" s="1"/>
  <c r="H182" i="17"/>
  <c r="G182" i="17"/>
  <c r="G181" i="17" s="1"/>
  <c r="G180" i="17" s="1"/>
  <c r="F182" i="17"/>
  <c r="F181" i="17" s="1"/>
  <c r="F180" i="17" s="1"/>
  <c r="W181" i="17"/>
  <c r="V181" i="17"/>
  <c r="T181" i="17"/>
  <c r="O181" i="17"/>
  <c r="O180" i="17" s="1"/>
  <c r="J181" i="17"/>
  <c r="J180" i="17" s="1"/>
  <c r="H181" i="17"/>
  <c r="H180" i="17" s="1"/>
  <c r="W180" i="17"/>
  <c r="T180" i="17"/>
  <c r="AA179" i="17"/>
  <c r="Z179" i="17"/>
  <c r="W179" i="17"/>
  <c r="W178" i="17" s="1"/>
  <c r="W177" i="17" s="1"/>
  <c r="W176" i="17" s="1"/>
  <c r="U179" i="17"/>
  <c r="U178" i="17" s="1"/>
  <c r="U177" i="17" s="1"/>
  <c r="U176" i="17" s="1"/>
  <c r="S179" i="17"/>
  <c r="S178" i="17" s="1"/>
  <c r="S177" i="17" s="1"/>
  <c r="S176" i="17" s="1"/>
  <c r="R179" i="17"/>
  <c r="P179" i="17"/>
  <c r="L179" i="17"/>
  <c r="Y179" i="17" s="1"/>
  <c r="K179" i="17"/>
  <c r="AA178" i="17"/>
  <c r="Z178" i="17"/>
  <c r="Y178" i="17"/>
  <c r="V178" i="17"/>
  <c r="V177" i="17" s="1"/>
  <c r="Z177" i="17" s="1"/>
  <c r="T178" i="17"/>
  <c r="R178" i="17"/>
  <c r="R177" i="17" s="1"/>
  <c r="R176" i="17" s="1"/>
  <c r="Q178" i="17"/>
  <c r="X178" i="17" s="1"/>
  <c r="P178" i="17"/>
  <c r="P177" i="17" s="1"/>
  <c r="P176" i="17" s="1"/>
  <c r="O178" i="17"/>
  <c r="N178" i="17"/>
  <c r="N177" i="17" s="1"/>
  <c r="N176" i="17" s="1"/>
  <c r="L178" i="17"/>
  <c r="K178" i="17"/>
  <c r="J178" i="17"/>
  <c r="J177" i="17" s="1"/>
  <c r="J176" i="17" s="1"/>
  <c r="I178" i="17"/>
  <c r="H178" i="17"/>
  <c r="G178" i="17"/>
  <c r="G177" i="17" s="1"/>
  <c r="F178" i="17"/>
  <c r="Y177" i="17"/>
  <c r="X177" i="17"/>
  <c r="T177" i="17"/>
  <c r="AA177" i="17" s="1"/>
  <c r="Q177" i="17"/>
  <c r="Q176" i="17" s="1"/>
  <c r="X176" i="17" s="1"/>
  <c r="O177" i="17"/>
  <c r="L177" i="17"/>
  <c r="K177" i="17"/>
  <c r="K176" i="17" s="1"/>
  <c r="I177" i="17"/>
  <c r="I176" i="17" s="1"/>
  <c r="H177" i="17"/>
  <c r="F177" i="17"/>
  <c r="V176" i="17"/>
  <c r="Z176" i="17" s="1"/>
  <c r="T176" i="17"/>
  <c r="O176" i="17"/>
  <c r="L176" i="17"/>
  <c r="H176" i="17"/>
  <c r="G176" i="17"/>
  <c r="F176" i="17"/>
  <c r="AB175" i="17"/>
  <c r="AA175" i="17"/>
  <c r="Z175" i="17"/>
  <c r="W175" i="17"/>
  <c r="U175" i="17"/>
  <c r="U174" i="17" s="1"/>
  <c r="U173" i="17" s="1"/>
  <c r="U172" i="17" s="1"/>
  <c r="S175" i="17"/>
  <c r="S174" i="17" s="1"/>
  <c r="S173" i="17" s="1"/>
  <c r="S172" i="17" s="1"/>
  <c r="P175" i="17"/>
  <c r="P174" i="17" s="1"/>
  <c r="P173" i="17" s="1"/>
  <c r="P172" i="17" s="1"/>
  <c r="K175" i="17"/>
  <c r="L175" i="17" s="1"/>
  <c r="W174" i="17"/>
  <c r="W173" i="17" s="1"/>
  <c r="W172" i="17" s="1"/>
  <c r="V174" i="17"/>
  <c r="T174" i="17"/>
  <c r="Q174" i="17"/>
  <c r="O174" i="17"/>
  <c r="O173" i="17" s="1"/>
  <c r="O172" i="17" s="1"/>
  <c r="N174" i="17"/>
  <c r="L174" i="17"/>
  <c r="X174" i="17" s="1"/>
  <c r="K174" i="17"/>
  <c r="J174" i="17"/>
  <c r="I174" i="17"/>
  <c r="H174" i="17"/>
  <c r="H173" i="17" s="1"/>
  <c r="H172" i="17" s="1"/>
  <c r="G174" i="17"/>
  <c r="F174" i="17"/>
  <c r="V173" i="17"/>
  <c r="Q173" i="17"/>
  <c r="N173" i="17"/>
  <c r="K173" i="17"/>
  <c r="K172" i="17" s="1"/>
  <c r="J173" i="17"/>
  <c r="I173" i="17"/>
  <c r="G173" i="17"/>
  <c r="G172" i="17" s="1"/>
  <c r="F173" i="17"/>
  <c r="V172" i="17"/>
  <c r="N172" i="17"/>
  <c r="J172" i="17"/>
  <c r="I172" i="17"/>
  <c r="F172" i="17"/>
  <c r="AB171" i="17"/>
  <c r="AA171" i="17"/>
  <c r="Y171" i="17"/>
  <c r="X171" i="17"/>
  <c r="W171" i="17"/>
  <c r="W170" i="17" s="1"/>
  <c r="W169" i="17" s="1"/>
  <c r="W168" i="17" s="1"/>
  <c r="U171" i="17"/>
  <c r="S171" i="17"/>
  <c r="S170" i="17" s="1"/>
  <c r="R171" i="17"/>
  <c r="R170" i="17" s="1"/>
  <c r="R169" i="17" s="1"/>
  <c r="L171" i="17"/>
  <c r="K171" i="17"/>
  <c r="K170" i="17" s="1"/>
  <c r="AB170" i="17"/>
  <c r="V170" i="17"/>
  <c r="U170" i="17"/>
  <c r="T170" i="17"/>
  <c r="AA170" i="17" s="1"/>
  <c r="Q170" i="17"/>
  <c r="O170" i="17"/>
  <c r="N170" i="17"/>
  <c r="N169" i="17" s="1"/>
  <c r="N168" i="17" s="1"/>
  <c r="L170" i="17"/>
  <c r="L169" i="17" s="1"/>
  <c r="J170" i="17"/>
  <c r="J169" i="17" s="1"/>
  <c r="I170" i="17"/>
  <c r="I169" i="17" s="1"/>
  <c r="I168" i="17" s="1"/>
  <c r="H170" i="17"/>
  <c r="G170" i="17"/>
  <c r="F170" i="17"/>
  <c r="F169" i="17" s="1"/>
  <c r="F168" i="17" s="1"/>
  <c r="U169" i="17"/>
  <c r="U168" i="17" s="1"/>
  <c r="S169" i="17"/>
  <c r="Q169" i="17"/>
  <c r="O169" i="17"/>
  <c r="K169" i="17"/>
  <c r="K168" i="17" s="1"/>
  <c r="H169" i="17"/>
  <c r="G169" i="17"/>
  <c r="S168" i="17"/>
  <c r="R168" i="17"/>
  <c r="O168" i="17"/>
  <c r="J168" i="17"/>
  <c r="H168" i="17"/>
  <c r="G168" i="17"/>
  <c r="AB167" i="17"/>
  <c r="AA167" i="17"/>
  <c r="Z167" i="17"/>
  <c r="Y167" i="17"/>
  <c r="W167" i="17"/>
  <c r="U167" i="17"/>
  <c r="U166" i="17" s="1"/>
  <c r="S167" i="17"/>
  <c r="L167" i="17"/>
  <c r="L166" i="17" s="1"/>
  <c r="K167" i="17"/>
  <c r="AB166" i="17"/>
  <c r="W166" i="17"/>
  <c r="W165" i="17" s="1"/>
  <c r="W164" i="17" s="1"/>
  <c r="V166" i="17"/>
  <c r="T166" i="17"/>
  <c r="S166" i="17"/>
  <c r="Q166" i="17"/>
  <c r="O166" i="17"/>
  <c r="N166" i="17"/>
  <c r="N165" i="17" s="1"/>
  <c r="N164" i="17" s="1"/>
  <c r="K166" i="17"/>
  <c r="J166" i="17"/>
  <c r="I166" i="17"/>
  <c r="H166" i="17"/>
  <c r="H165" i="17" s="1"/>
  <c r="H164" i="17" s="1"/>
  <c r="G166" i="17"/>
  <c r="F166" i="17"/>
  <c r="V165" i="17"/>
  <c r="V164" i="17" s="1"/>
  <c r="U165" i="17"/>
  <c r="S165" i="17"/>
  <c r="S164" i="17" s="1"/>
  <c r="Q165" i="17"/>
  <c r="O165" i="17"/>
  <c r="O164" i="17" s="1"/>
  <c r="K165" i="17"/>
  <c r="K164" i="17" s="1"/>
  <c r="J165" i="17"/>
  <c r="I165" i="17"/>
  <c r="G165" i="17"/>
  <c r="G164" i="17" s="1"/>
  <c r="F165" i="17"/>
  <c r="U164" i="17"/>
  <c r="Q164" i="17"/>
  <c r="J164" i="17"/>
  <c r="I164" i="17"/>
  <c r="F164" i="17"/>
  <c r="AA163" i="17"/>
  <c r="X163" i="17"/>
  <c r="W163" i="17"/>
  <c r="W162" i="17" s="1"/>
  <c r="W161" i="17" s="1"/>
  <c r="W160" i="17" s="1"/>
  <c r="U163" i="17"/>
  <c r="S163" i="17"/>
  <c r="R163" i="17"/>
  <c r="R162" i="17" s="1"/>
  <c r="R161" i="17" s="1"/>
  <c r="R160" i="17" s="1"/>
  <c r="P163" i="17"/>
  <c r="P162" i="17" s="1"/>
  <c r="P161" i="17" s="1"/>
  <c r="K163" i="17"/>
  <c r="L163" i="17" s="1"/>
  <c r="Y163" i="17" s="1"/>
  <c r="V162" i="17"/>
  <c r="U162" i="17"/>
  <c r="T162" i="17"/>
  <c r="T161" i="17" s="1"/>
  <c r="S162" i="17"/>
  <c r="S161" i="17" s="1"/>
  <c r="S160" i="17" s="1"/>
  <c r="Q162" i="17"/>
  <c r="O162" i="17"/>
  <c r="O161" i="17" s="1"/>
  <c r="O160" i="17" s="1"/>
  <c r="N162" i="17"/>
  <c r="L162" i="17"/>
  <c r="K162" i="17"/>
  <c r="K161" i="17" s="1"/>
  <c r="K160" i="17" s="1"/>
  <c r="J162" i="17"/>
  <c r="I162" i="17"/>
  <c r="H162" i="17"/>
  <c r="H161" i="17" s="1"/>
  <c r="G162" i="17"/>
  <c r="G161" i="17" s="1"/>
  <c r="F162" i="17"/>
  <c r="U161" i="17"/>
  <c r="U160" i="17" s="1"/>
  <c r="Q161" i="17"/>
  <c r="N161" i="17"/>
  <c r="N160" i="17" s="1"/>
  <c r="L161" i="17"/>
  <c r="J161" i="17"/>
  <c r="J160" i="17" s="1"/>
  <c r="I161" i="17"/>
  <c r="I160" i="17" s="1"/>
  <c r="F161" i="17"/>
  <c r="F160" i="17" s="1"/>
  <c r="P160" i="17"/>
  <c r="H160" i="17"/>
  <c r="G160" i="17"/>
  <c r="AA159" i="17"/>
  <c r="W159" i="17"/>
  <c r="U159" i="17"/>
  <c r="S159" i="17"/>
  <c r="S158" i="17" s="1"/>
  <c r="L159" i="17"/>
  <c r="K159" i="17"/>
  <c r="K158" i="17" s="1"/>
  <c r="K157" i="17" s="1"/>
  <c r="K156" i="17" s="1"/>
  <c r="W158" i="17"/>
  <c r="V158" i="17"/>
  <c r="V157" i="17" s="1"/>
  <c r="U158" i="17"/>
  <c r="U157" i="17" s="1"/>
  <c r="U156" i="17" s="1"/>
  <c r="T158" i="17"/>
  <c r="Q158" i="17"/>
  <c r="O158" i="17"/>
  <c r="N158" i="17"/>
  <c r="N157" i="17" s="1"/>
  <c r="N156" i="17" s="1"/>
  <c r="J158" i="17"/>
  <c r="J157" i="17" s="1"/>
  <c r="J156" i="17" s="1"/>
  <c r="I158" i="17"/>
  <c r="I157" i="17" s="1"/>
  <c r="I156" i="17" s="1"/>
  <c r="H158" i="17"/>
  <c r="G158" i="17"/>
  <c r="F158" i="17"/>
  <c r="F157" i="17" s="1"/>
  <c r="W157" i="17"/>
  <c r="W156" i="17" s="1"/>
  <c r="T157" i="17"/>
  <c r="S157" i="17"/>
  <c r="S156" i="17" s="1"/>
  <c r="O157" i="17"/>
  <c r="O156" i="17" s="1"/>
  <c r="H157" i="17"/>
  <c r="H156" i="17" s="1"/>
  <c r="G157" i="17"/>
  <c r="G156" i="17" s="1"/>
  <c r="V156" i="17"/>
  <c r="F156" i="17"/>
  <c r="AA155" i="17"/>
  <c r="W155" i="17"/>
  <c r="W154" i="17" s="1"/>
  <c r="W153" i="17" s="1"/>
  <c r="W152" i="17" s="1"/>
  <c r="U155" i="17"/>
  <c r="U154" i="17" s="1"/>
  <c r="S155" i="17"/>
  <c r="K155" i="17"/>
  <c r="AA154" i="17"/>
  <c r="V154" i="17"/>
  <c r="T154" i="17"/>
  <c r="S154" i="17"/>
  <c r="S153" i="17" s="1"/>
  <c r="Q154" i="17"/>
  <c r="O154" i="17"/>
  <c r="O153" i="17" s="1"/>
  <c r="O152" i="17" s="1"/>
  <c r="N154" i="17"/>
  <c r="J154" i="17"/>
  <c r="I154" i="17"/>
  <c r="H154" i="17"/>
  <c r="G154" i="17"/>
  <c r="G153" i="17" s="1"/>
  <c r="G152" i="17" s="1"/>
  <c r="F154" i="17"/>
  <c r="V153" i="17"/>
  <c r="U153" i="17"/>
  <c r="U152" i="17" s="1"/>
  <c r="Q153" i="17"/>
  <c r="N153" i="17"/>
  <c r="J153" i="17"/>
  <c r="J152" i="17" s="1"/>
  <c r="I153" i="17"/>
  <c r="I152" i="17" s="1"/>
  <c r="H153" i="17"/>
  <c r="F153" i="17"/>
  <c r="F152" i="17" s="1"/>
  <c r="V152" i="17"/>
  <c r="S152" i="17"/>
  <c r="N152" i="17"/>
  <c r="H152" i="17"/>
  <c r="AA151" i="17"/>
  <c r="W151" i="17"/>
  <c r="U151" i="17"/>
  <c r="U150" i="17" s="1"/>
  <c r="U149" i="17" s="1"/>
  <c r="U148" i="17" s="1"/>
  <c r="S151" i="17"/>
  <c r="S150" i="17" s="1"/>
  <c r="L151" i="17"/>
  <c r="Z151" i="17" s="1"/>
  <c r="K151" i="17"/>
  <c r="K150" i="17" s="1"/>
  <c r="W150" i="17"/>
  <c r="V150" i="17"/>
  <c r="T150" i="17"/>
  <c r="AA150" i="17" s="1"/>
  <c r="Q150" i="17"/>
  <c r="O150" i="17"/>
  <c r="N150" i="17"/>
  <c r="N149" i="17" s="1"/>
  <c r="N148" i="17" s="1"/>
  <c r="J150" i="17"/>
  <c r="J149" i="17" s="1"/>
  <c r="J148" i="17" s="1"/>
  <c r="I150" i="17"/>
  <c r="I149" i="17" s="1"/>
  <c r="I148" i="17" s="1"/>
  <c r="H150" i="17"/>
  <c r="H149" i="17" s="1"/>
  <c r="H148" i="17" s="1"/>
  <c r="G150" i="17"/>
  <c r="F150" i="17"/>
  <c r="W149" i="17"/>
  <c r="W148" i="17" s="1"/>
  <c r="V149" i="17"/>
  <c r="S149" i="17"/>
  <c r="S148" i="17" s="1"/>
  <c r="O149" i="17"/>
  <c r="K149" i="17"/>
  <c r="K148" i="17" s="1"/>
  <c r="G149" i="17"/>
  <c r="F149" i="17"/>
  <c r="F148" i="17" s="1"/>
  <c r="V148" i="17"/>
  <c r="O148" i="17"/>
  <c r="G148" i="17"/>
  <c r="AB147" i="17"/>
  <c r="AA147" i="17"/>
  <c r="W147" i="17"/>
  <c r="U147" i="17"/>
  <c r="S147" i="17"/>
  <c r="R147" i="17"/>
  <c r="P147" i="17"/>
  <c r="L147" i="17"/>
  <c r="Y147" i="17" s="1"/>
  <c r="K147" i="17"/>
  <c r="AA146" i="17"/>
  <c r="W146" i="17"/>
  <c r="U146" i="17"/>
  <c r="S146" i="17"/>
  <c r="K146" i="17"/>
  <c r="L146" i="17" s="1"/>
  <c r="Z146" i="17" s="1"/>
  <c r="AB145" i="17"/>
  <c r="AA145" i="17"/>
  <c r="Z145" i="17"/>
  <c r="W145" i="17"/>
  <c r="W144" i="17" s="1"/>
  <c r="W143" i="17" s="1"/>
  <c r="U145" i="17"/>
  <c r="S145" i="17"/>
  <c r="R145" i="17"/>
  <c r="L145" i="17"/>
  <c r="P145" i="17" s="1"/>
  <c r="K145" i="17"/>
  <c r="V144" i="17"/>
  <c r="T144" i="17"/>
  <c r="T143" i="17" s="1"/>
  <c r="T142" i="17" s="1"/>
  <c r="S144" i="17"/>
  <c r="Q144" i="17"/>
  <c r="Q143" i="17" s="1"/>
  <c r="O144" i="17"/>
  <c r="O143" i="17" s="1"/>
  <c r="N144" i="17"/>
  <c r="J144" i="17"/>
  <c r="I144" i="17"/>
  <c r="H144" i="17"/>
  <c r="G144" i="17"/>
  <c r="G143" i="17" s="1"/>
  <c r="F144" i="17"/>
  <c r="V143" i="17"/>
  <c r="S143" i="17"/>
  <c r="S142" i="17" s="1"/>
  <c r="N143" i="17"/>
  <c r="N142" i="17" s="1"/>
  <c r="J143" i="17"/>
  <c r="J142" i="17" s="1"/>
  <c r="I143" i="17"/>
  <c r="H143" i="17"/>
  <c r="F143" i="17"/>
  <c r="F142" i="17" s="1"/>
  <c r="W142" i="17"/>
  <c r="O142" i="17"/>
  <c r="I142" i="17"/>
  <c r="H142" i="17"/>
  <c r="G142" i="17"/>
  <c r="AB141" i="17"/>
  <c r="AA141" i="17"/>
  <c r="W141" i="17"/>
  <c r="W140" i="17" s="1"/>
  <c r="U141" i="17"/>
  <c r="U140" i="17" s="1"/>
  <c r="U139" i="17" s="1"/>
  <c r="U138" i="17" s="1"/>
  <c r="S141" i="17"/>
  <c r="K141" i="17"/>
  <c r="K140" i="17" s="1"/>
  <c r="K139" i="17" s="1"/>
  <c r="K138" i="17" s="1"/>
  <c r="V140" i="17"/>
  <c r="T140" i="17"/>
  <c r="T139" i="17" s="1"/>
  <c r="Q140" i="17"/>
  <c r="O140" i="17"/>
  <c r="O139" i="17" s="1"/>
  <c r="N140" i="17"/>
  <c r="J140" i="17"/>
  <c r="I140" i="17"/>
  <c r="H140" i="17"/>
  <c r="G140" i="17"/>
  <c r="G139" i="17" s="1"/>
  <c r="F140" i="17"/>
  <c r="AA139" i="17"/>
  <c r="W139" i="17"/>
  <c r="W138" i="17" s="1"/>
  <c r="Q139" i="17"/>
  <c r="N139" i="17"/>
  <c r="N138" i="17" s="1"/>
  <c r="J139" i="17"/>
  <c r="J138" i="17" s="1"/>
  <c r="I139" i="17"/>
  <c r="I138" i="17" s="1"/>
  <c r="H139" i="17"/>
  <c r="F139" i="17"/>
  <c r="F138" i="17" s="1"/>
  <c r="Q138" i="17"/>
  <c r="O138" i="17"/>
  <c r="H138" i="17"/>
  <c r="G138" i="17"/>
  <c r="AB137" i="17"/>
  <c r="AA137" i="17"/>
  <c r="Z137" i="17"/>
  <c r="X137" i="17"/>
  <c r="W137" i="17"/>
  <c r="U137" i="17"/>
  <c r="U136" i="17" s="1"/>
  <c r="U135" i="17" s="1"/>
  <c r="U134" i="17" s="1"/>
  <c r="S137" i="17"/>
  <c r="K137" i="17"/>
  <c r="L137" i="17" s="1"/>
  <c r="AB136" i="17"/>
  <c r="W136" i="17"/>
  <c r="W135" i="17" s="1"/>
  <c r="W134" i="17" s="1"/>
  <c r="V136" i="17"/>
  <c r="T136" i="17"/>
  <c r="Q136" i="17"/>
  <c r="O136" i="17"/>
  <c r="N136" i="17"/>
  <c r="N135" i="17" s="1"/>
  <c r="N134" i="17" s="1"/>
  <c r="L136" i="17"/>
  <c r="J136" i="17"/>
  <c r="J135" i="17" s="1"/>
  <c r="I136" i="17"/>
  <c r="H136" i="17"/>
  <c r="G136" i="17"/>
  <c r="F136" i="17"/>
  <c r="F135" i="17" s="1"/>
  <c r="F134" i="17" s="1"/>
  <c r="V135" i="17"/>
  <c r="O135" i="17"/>
  <c r="O134" i="17" s="1"/>
  <c r="I135" i="17"/>
  <c r="I134" i="17" s="1"/>
  <c r="H135" i="17"/>
  <c r="H134" i="17" s="1"/>
  <c r="G135" i="17"/>
  <c r="V134" i="17"/>
  <c r="J134" i="17"/>
  <c r="G134" i="17"/>
  <c r="AB133" i="17"/>
  <c r="AA133" i="17"/>
  <c r="Z133" i="17"/>
  <c r="Y133" i="17"/>
  <c r="W133" i="17"/>
  <c r="U133" i="17"/>
  <c r="U132" i="17" s="1"/>
  <c r="U131" i="17" s="1"/>
  <c r="S133" i="17"/>
  <c r="R133" i="17"/>
  <c r="R132" i="17" s="1"/>
  <c r="R131" i="17" s="1"/>
  <c r="L133" i="17"/>
  <c r="K133" i="17"/>
  <c r="AA132" i="17"/>
  <c r="W132" i="17"/>
  <c r="W131" i="17" s="1"/>
  <c r="W130" i="17" s="1"/>
  <c r="V132" i="17"/>
  <c r="T132" i="17"/>
  <c r="Q132" i="17"/>
  <c r="O132" i="17"/>
  <c r="N132" i="17"/>
  <c r="K132" i="17"/>
  <c r="K131" i="17" s="1"/>
  <c r="K130" i="17" s="1"/>
  <c r="J132" i="17"/>
  <c r="J131" i="17" s="1"/>
  <c r="I132" i="17"/>
  <c r="I131" i="17" s="1"/>
  <c r="H132" i="17"/>
  <c r="G132" i="17"/>
  <c r="F132" i="17"/>
  <c r="T131" i="17"/>
  <c r="Q131" i="17"/>
  <c r="O131" i="17"/>
  <c r="O130" i="17" s="1"/>
  <c r="N131" i="17"/>
  <c r="N130" i="17" s="1"/>
  <c r="H131" i="17"/>
  <c r="H130" i="17" s="1"/>
  <c r="G131" i="17"/>
  <c r="G130" i="17" s="1"/>
  <c r="F131" i="17"/>
  <c r="U130" i="17"/>
  <c r="R130" i="17"/>
  <c r="Q130" i="17"/>
  <c r="J130" i="17"/>
  <c r="I130" i="17"/>
  <c r="F130" i="17"/>
  <c r="AB129" i="17"/>
  <c r="AA129" i="17"/>
  <c r="W129" i="17"/>
  <c r="W128" i="17" s="1"/>
  <c r="W127" i="17" s="1"/>
  <c r="W126" i="17" s="1"/>
  <c r="U129" i="17"/>
  <c r="S129" i="17"/>
  <c r="L129" i="17"/>
  <c r="K129" i="17"/>
  <c r="K128" i="17" s="1"/>
  <c r="V128" i="17"/>
  <c r="U128" i="17"/>
  <c r="U127" i="17" s="1"/>
  <c r="U126" i="17" s="1"/>
  <c r="T128" i="17"/>
  <c r="Q128" i="17"/>
  <c r="Q127" i="17" s="1"/>
  <c r="O128" i="17"/>
  <c r="O127" i="17" s="1"/>
  <c r="O126" i="17" s="1"/>
  <c r="N128" i="17"/>
  <c r="J128" i="17"/>
  <c r="J127" i="17" s="1"/>
  <c r="I128" i="17"/>
  <c r="H128" i="17"/>
  <c r="G128" i="17"/>
  <c r="F128" i="17"/>
  <c r="AA127" i="17"/>
  <c r="T127" i="17"/>
  <c r="N127" i="17"/>
  <c r="N126" i="17" s="1"/>
  <c r="K127" i="17"/>
  <c r="I127" i="17"/>
  <c r="H127" i="17"/>
  <c r="H126" i="17" s="1"/>
  <c r="G127" i="17"/>
  <c r="G126" i="17" s="1"/>
  <c r="F127" i="17"/>
  <c r="F126" i="17" s="1"/>
  <c r="T126" i="17"/>
  <c r="Q126" i="17"/>
  <c r="K126" i="17"/>
  <c r="J126" i="17"/>
  <c r="I126" i="17"/>
  <c r="AA125" i="17"/>
  <c r="W125" i="17"/>
  <c r="W124" i="17" s="1"/>
  <c r="W123" i="17" s="1"/>
  <c r="W122" i="17" s="1"/>
  <c r="U125" i="17"/>
  <c r="S125" i="17"/>
  <c r="K125" i="17"/>
  <c r="L125" i="17" s="1"/>
  <c r="V124" i="17"/>
  <c r="U124" i="17"/>
  <c r="U123" i="17" s="1"/>
  <c r="T124" i="17"/>
  <c r="AA124" i="17" s="1"/>
  <c r="Q124" i="17"/>
  <c r="O124" i="17"/>
  <c r="N124" i="17"/>
  <c r="K124" i="17"/>
  <c r="K123" i="17" s="1"/>
  <c r="K122" i="17" s="1"/>
  <c r="J124" i="17"/>
  <c r="I124" i="17"/>
  <c r="H124" i="17"/>
  <c r="G124" i="17"/>
  <c r="F124" i="17"/>
  <c r="Q123" i="17"/>
  <c r="Q122" i="17" s="1"/>
  <c r="O123" i="17"/>
  <c r="N123" i="17"/>
  <c r="N122" i="17" s="1"/>
  <c r="J123" i="17"/>
  <c r="J122" i="17" s="1"/>
  <c r="I123" i="17"/>
  <c r="I122" i="17" s="1"/>
  <c r="H123" i="17"/>
  <c r="H122" i="17" s="1"/>
  <c r="G123" i="17"/>
  <c r="F123" i="17"/>
  <c r="U122" i="17"/>
  <c r="O122" i="17"/>
  <c r="G122" i="17"/>
  <c r="F122" i="17"/>
  <c r="AA121" i="17"/>
  <c r="W121" i="17"/>
  <c r="U121" i="17"/>
  <c r="S121" i="17"/>
  <c r="S120" i="17" s="1"/>
  <c r="R121" i="17"/>
  <c r="R120" i="17" s="1"/>
  <c r="R119" i="17" s="1"/>
  <c r="R118" i="17" s="1"/>
  <c r="P121" i="17"/>
  <c r="P120" i="17" s="1"/>
  <c r="P119" i="17" s="1"/>
  <c r="P118" i="17" s="1"/>
  <c r="L121" i="17"/>
  <c r="Y121" i="17" s="1"/>
  <c r="K121" i="17"/>
  <c r="W120" i="17"/>
  <c r="V120" i="17"/>
  <c r="V119" i="17" s="1"/>
  <c r="U120" i="17"/>
  <c r="T120" i="17"/>
  <c r="Q120" i="17"/>
  <c r="O120" i="17"/>
  <c r="O119" i="17" s="1"/>
  <c r="O118" i="17" s="1"/>
  <c r="N120" i="17"/>
  <c r="K120" i="17"/>
  <c r="J120" i="17"/>
  <c r="I120" i="17"/>
  <c r="I119" i="17" s="1"/>
  <c r="H120" i="17"/>
  <c r="H119" i="17" s="1"/>
  <c r="H118" i="17" s="1"/>
  <c r="G120" i="17"/>
  <c r="F120" i="17"/>
  <c r="F119" i="17" s="1"/>
  <c r="F118" i="17" s="1"/>
  <c r="W119" i="17"/>
  <c r="W118" i="17" s="1"/>
  <c r="U119" i="17"/>
  <c r="U118" i="17" s="1"/>
  <c r="T119" i="17"/>
  <c r="S119" i="17"/>
  <c r="N119" i="17"/>
  <c r="N118" i="17" s="1"/>
  <c r="K119" i="17"/>
  <c r="K118" i="17" s="1"/>
  <c r="J119" i="17"/>
  <c r="G119" i="17"/>
  <c r="G118" i="17" s="1"/>
  <c r="T118" i="17"/>
  <c r="S118" i="17"/>
  <c r="J118" i="17"/>
  <c r="I118" i="17"/>
  <c r="AA117" i="17"/>
  <c r="W117" i="17"/>
  <c r="U117" i="17"/>
  <c r="S117" i="17"/>
  <c r="K117" i="17"/>
  <c r="L117" i="17" s="1"/>
  <c r="P117" i="17" s="1"/>
  <c r="P116" i="17" s="1"/>
  <c r="P115" i="17" s="1"/>
  <c r="P114" i="17" s="1"/>
  <c r="W116" i="17"/>
  <c r="W115" i="17" s="1"/>
  <c r="V116" i="17"/>
  <c r="U116" i="17"/>
  <c r="U115" i="17" s="1"/>
  <c r="T116" i="17"/>
  <c r="Q116" i="17"/>
  <c r="O116" i="17"/>
  <c r="N116" i="17"/>
  <c r="N115" i="17" s="1"/>
  <c r="J116" i="17"/>
  <c r="J115" i="17" s="1"/>
  <c r="J114" i="17" s="1"/>
  <c r="I116" i="17"/>
  <c r="H116" i="17"/>
  <c r="G116" i="17"/>
  <c r="F116" i="17"/>
  <c r="F115" i="17" s="1"/>
  <c r="Q115" i="17"/>
  <c r="Q114" i="17" s="1"/>
  <c r="O115" i="17"/>
  <c r="I115" i="17"/>
  <c r="I114" i="17" s="1"/>
  <c r="H115" i="17"/>
  <c r="G115" i="17"/>
  <c r="G114" i="17" s="1"/>
  <c r="W114" i="17"/>
  <c r="U114" i="17"/>
  <c r="O114" i="17"/>
  <c r="N114" i="17"/>
  <c r="H114" i="17"/>
  <c r="F114" i="17"/>
  <c r="AA113" i="17"/>
  <c r="W113" i="17"/>
  <c r="U113" i="17"/>
  <c r="U112" i="17" s="1"/>
  <c r="S113" i="17"/>
  <c r="K113" i="17"/>
  <c r="L113" i="17" s="1"/>
  <c r="W112" i="17"/>
  <c r="V112" i="17"/>
  <c r="T112" i="17"/>
  <c r="AA112" i="17" s="1"/>
  <c r="Q112" i="17"/>
  <c r="Q111" i="17" s="1"/>
  <c r="O112" i="17"/>
  <c r="O111" i="17" s="1"/>
  <c r="O110" i="17" s="1"/>
  <c r="N112" i="17"/>
  <c r="K112" i="17"/>
  <c r="J112" i="17"/>
  <c r="I112" i="17"/>
  <c r="I111" i="17" s="1"/>
  <c r="H112" i="17"/>
  <c r="H111" i="17" s="1"/>
  <c r="G112" i="17"/>
  <c r="G111" i="17" s="1"/>
  <c r="G110" i="17" s="1"/>
  <c r="F112" i="17"/>
  <c r="AA111" i="17"/>
  <c r="W111" i="17"/>
  <c r="W110" i="17" s="1"/>
  <c r="U111" i="17"/>
  <c r="U110" i="17" s="1"/>
  <c r="T111" i="17"/>
  <c r="N111" i="17"/>
  <c r="N110" i="17" s="1"/>
  <c r="K111" i="17"/>
  <c r="K110" i="17" s="1"/>
  <c r="J111" i="17"/>
  <c r="F111" i="17"/>
  <c r="F110" i="17" s="1"/>
  <c r="T110" i="17"/>
  <c r="AA110" i="17" s="1"/>
  <c r="Q110" i="17"/>
  <c r="J110" i="17"/>
  <c r="I110" i="17"/>
  <c r="H110" i="17"/>
  <c r="AA109" i="17"/>
  <c r="W109" i="17"/>
  <c r="W108" i="17" s="1"/>
  <c r="U109" i="17"/>
  <c r="S109" i="17"/>
  <c r="S108" i="17" s="1"/>
  <c r="S107" i="17" s="1"/>
  <c r="S106" i="17" s="1"/>
  <c r="S105" i="17" s="1"/>
  <c r="S104" i="17" s="1"/>
  <c r="K109" i="17"/>
  <c r="L109" i="17" s="1"/>
  <c r="V108" i="17"/>
  <c r="U108" i="17"/>
  <c r="U107" i="17" s="1"/>
  <c r="U106" i="17" s="1"/>
  <c r="T108" i="17"/>
  <c r="T107" i="17" s="1"/>
  <c r="T106" i="17" s="1"/>
  <c r="AA106" i="17" s="1"/>
  <c r="Q108" i="17"/>
  <c r="O108" i="17"/>
  <c r="N108" i="17"/>
  <c r="K108" i="17"/>
  <c r="K107" i="17" s="1"/>
  <c r="K106" i="17" s="1"/>
  <c r="J108" i="17"/>
  <c r="J107" i="17" s="1"/>
  <c r="J106" i="17" s="1"/>
  <c r="I108" i="17"/>
  <c r="H108" i="17"/>
  <c r="G108" i="17"/>
  <c r="F108" i="17"/>
  <c r="W107" i="17"/>
  <c r="V107" i="17"/>
  <c r="Q107" i="17"/>
  <c r="O107" i="17"/>
  <c r="N107" i="17"/>
  <c r="I107" i="17"/>
  <c r="I106" i="17" s="1"/>
  <c r="H107" i="17"/>
  <c r="H106" i="17" s="1"/>
  <c r="G107" i="17"/>
  <c r="F107" i="17"/>
  <c r="W106" i="17"/>
  <c r="V106" i="17"/>
  <c r="Q106" i="17"/>
  <c r="O106" i="17"/>
  <c r="N106" i="17"/>
  <c r="N105" i="17" s="1"/>
  <c r="N104" i="17" s="1"/>
  <c r="N103" i="17" s="1"/>
  <c r="G106" i="17"/>
  <c r="F106" i="17"/>
  <c r="AA102" i="17"/>
  <c r="W102" i="17"/>
  <c r="U102" i="17"/>
  <c r="S102" i="17"/>
  <c r="K102" i="17"/>
  <c r="K101" i="17" s="1"/>
  <c r="K100" i="17" s="1"/>
  <c r="W101" i="17"/>
  <c r="W100" i="17" s="1"/>
  <c r="W96" i="17" s="1"/>
  <c r="V101" i="17"/>
  <c r="V100" i="17" s="1"/>
  <c r="U101" i="17"/>
  <c r="T101" i="17"/>
  <c r="T100" i="17" s="1"/>
  <c r="S101" i="17"/>
  <c r="Q101" i="17"/>
  <c r="O101" i="17"/>
  <c r="O100" i="17" s="1"/>
  <c r="O96" i="17" s="1"/>
  <c r="N101" i="17"/>
  <c r="N100" i="17" s="1"/>
  <c r="N96" i="17" s="1"/>
  <c r="J101" i="17"/>
  <c r="I101" i="17"/>
  <c r="H101" i="17"/>
  <c r="G101" i="17"/>
  <c r="G100" i="17" s="1"/>
  <c r="F101" i="17"/>
  <c r="F100" i="17" s="1"/>
  <c r="U100" i="17"/>
  <c r="S100" i="17"/>
  <c r="Q100" i="17"/>
  <c r="J100" i="17"/>
  <c r="I100" i="17"/>
  <c r="H100" i="17"/>
  <c r="X99" i="17"/>
  <c r="W99" i="17"/>
  <c r="W98" i="17" s="1"/>
  <c r="U99" i="17"/>
  <c r="S99" i="17"/>
  <c r="S98" i="17" s="1"/>
  <c r="S97" i="17" s="1"/>
  <c r="S96" i="17" s="1"/>
  <c r="P99" i="17"/>
  <c r="L99" i="17"/>
  <c r="R99" i="17" s="1"/>
  <c r="K99" i="17"/>
  <c r="V98" i="17"/>
  <c r="V97" i="17" s="1"/>
  <c r="U98" i="17"/>
  <c r="U97" i="17" s="1"/>
  <c r="U96" i="17" s="1"/>
  <c r="T98" i="17"/>
  <c r="R98" i="17"/>
  <c r="R97" i="17" s="1"/>
  <c r="Q98" i="17"/>
  <c r="P98" i="17"/>
  <c r="O98" i="17"/>
  <c r="N98" i="17"/>
  <c r="N97" i="17" s="1"/>
  <c r="L98" i="17"/>
  <c r="L97" i="17" s="1"/>
  <c r="X97" i="17" s="1"/>
  <c r="K98" i="17"/>
  <c r="J98" i="17"/>
  <c r="J97" i="17" s="1"/>
  <c r="J96" i="17" s="1"/>
  <c r="I98" i="17"/>
  <c r="H98" i="17"/>
  <c r="H97" i="17" s="1"/>
  <c r="H96" i="17" s="1"/>
  <c r="G98" i="17"/>
  <c r="F98" i="17"/>
  <c r="F97" i="17" s="1"/>
  <c r="Z97" i="17"/>
  <c r="W97" i="17"/>
  <c r="Q97" i="17"/>
  <c r="P97" i="17"/>
  <c r="O97" i="17"/>
  <c r="K97" i="17"/>
  <c r="K96" i="17" s="1"/>
  <c r="I97" i="17"/>
  <c r="G97" i="17"/>
  <c r="Q96" i="17"/>
  <c r="I96" i="17"/>
  <c r="G96" i="17"/>
  <c r="F96" i="17"/>
  <c r="AB95" i="17"/>
  <c r="AA95" i="17"/>
  <c r="Z95" i="17"/>
  <c r="W95" i="17"/>
  <c r="W94" i="17" s="1"/>
  <c r="W93" i="17" s="1"/>
  <c r="U95" i="17"/>
  <c r="S95" i="17"/>
  <c r="R95" i="17"/>
  <c r="R94" i="17" s="1"/>
  <c r="R93" i="17" s="1"/>
  <c r="K95" i="17"/>
  <c r="L95" i="17" s="1"/>
  <c r="X95" i="17" s="1"/>
  <c r="AB94" i="17"/>
  <c r="V94" i="17"/>
  <c r="U94" i="17"/>
  <c r="U93" i="17" s="1"/>
  <c r="T94" i="17"/>
  <c r="AA94" i="17" s="1"/>
  <c r="S94" i="17"/>
  <c r="S93" i="17" s="1"/>
  <c r="Q94" i="17"/>
  <c r="O94" i="17"/>
  <c r="O93" i="17" s="1"/>
  <c r="N94" i="17"/>
  <c r="L94" i="17"/>
  <c r="L93" i="17" s="1"/>
  <c r="K94" i="17"/>
  <c r="J94" i="17"/>
  <c r="J93" i="17" s="1"/>
  <c r="I94" i="17"/>
  <c r="H94" i="17"/>
  <c r="G94" i="17"/>
  <c r="G93" i="17" s="1"/>
  <c r="F94" i="17"/>
  <c r="V93" i="17"/>
  <c r="Z93" i="17" s="1"/>
  <c r="Q93" i="17"/>
  <c r="N93" i="17"/>
  <c r="K93" i="17"/>
  <c r="I93" i="17"/>
  <c r="H93" i="17"/>
  <c r="F93" i="17"/>
  <c r="AB92" i="17"/>
  <c r="AA92" i="17"/>
  <c r="W92" i="17"/>
  <c r="U92" i="17"/>
  <c r="S92" i="17"/>
  <c r="K92" i="17"/>
  <c r="L92" i="17" s="1"/>
  <c r="AB91" i="17"/>
  <c r="AA91" i="17"/>
  <c r="Z91" i="17"/>
  <c r="W91" i="17"/>
  <c r="U91" i="17"/>
  <c r="S91" i="17"/>
  <c r="K91" i="17"/>
  <c r="L91" i="17" s="1"/>
  <c r="AB90" i="17"/>
  <c r="AA90" i="17"/>
  <c r="W90" i="17"/>
  <c r="U90" i="17"/>
  <c r="S90" i="17"/>
  <c r="S89" i="17" s="1"/>
  <c r="S88" i="17" s="1"/>
  <c r="K90" i="17"/>
  <c r="L90" i="17" s="1"/>
  <c r="W89" i="17"/>
  <c r="W88" i="17" s="1"/>
  <c r="V89" i="17"/>
  <c r="U89" i="17"/>
  <c r="U88" i="17" s="1"/>
  <c r="T89" i="17"/>
  <c r="AB89" i="17" s="1"/>
  <c r="Q89" i="17"/>
  <c r="O89" i="17"/>
  <c r="O88" i="17" s="1"/>
  <c r="N89" i="17"/>
  <c r="J89" i="17"/>
  <c r="J88" i="17" s="1"/>
  <c r="I89" i="17"/>
  <c r="H89" i="17"/>
  <c r="G89" i="17"/>
  <c r="G88" i="17" s="1"/>
  <c r="F89" i="17"/>
  <c r="V88" i="17"/>
  <c r="T88" i="17"/>
  <c r="AB88" i="17" s="1"/>
  <c r="Q88" i="17"/>
  <c r="N88" i="17"/>
  <c r="I88" i="17"/>
  <c r="H88" i="17"/>
  <c r="F88" i="17"/>
  <c r="AB87" i="17"/>
  <c r="AA87" i="17"/>
  <c r="X87" i="17"/>
  <c r="W87" i="17"/>
  <c r="W85" i="17" s="1"/>
  <c r="W84" i="17" s="1"/>
  <c r="U87" i="17"/>
  <c r="S87" i="17"/>
  <c r="K87" i="17"/>
  <c r="L87" i="17" s="1"/>
  <c r="AB86" i="17"/>
  <c r="AA86" i="17"/>
  <c r="W86" i="17"/>
  <c r="U86" i="17"/>
  <c r="S86" i="17"/>
  <c r="S85" i="17" s="1"/>
  <c r="S84" i="17" s="1"/>
  <c r="K86" i="17"/>
  <c r="L86" i="17" s="1"/>
  <c r="V85" i="17"/>
  <c r="U85" i="17"/>
  <c r="U84" i="17" s="1"/>
  <c r="U83" i="17" s="1"/>
  <c r="T85" i="17"/>
  <c r="AB85" i="17" s="1"/>
  <c r="Q85" i="17"/>
  <c r="O85" i="17"/>
  <c r="O84" i="17" s="1"/>
  <c r="N85" i="17"/>
  <c r="J85" i="17"/>
  <c r="J84" i="17" s="1"/>
  <c r="J83" i="17" s="1"/>
  <c r="I85" i="17"/>
  <c r="H85" i="17"/>
  <c r="G85" i="17"/>
  <c r="G84" i="17" s="1"/>
  <c r="F85" i="17"/>
  <c r="V84" i="17"/>
  <c r="V83" i="17" s="1"/>
  <c r="T84" i="17"/>
  <c r="AB84" i="17" s="1"/>
  <c r="Q84" i="17"/>
  <c r="Q83" i="17" s="1"/>
  <c r="Q79" i="17" s="1"/>
  <c r="N84" i="17"/>
  <c r="N83" i="17" s="1"/>
  <c r="I84" i="17"/>
  <c r="I83" i="17" s="1"/>
  <c r="H84" i="17"/>
  <c r="H83" i="17" s="1"/>
  <c r="F84" i="17"/>
  <c r="F83" i="17" s="1"/>
  <c r="W83" i="17"/>
  <c r="S83" i="17"/>
  <c r="S79" i="17" s="1"/>
  <c r="O83" i="17"/>
  <c r="G83" i="17"/>
  <c r="W82" i="17"/>
  <c r="U82" i="17"/>
  <c r="S82" i="17"/>
  <c r="K82" i="17"/>
  <c r="L82" i="17" s="1"/>
  <c r="X82" i="17" s="1"/>
  <c r="W81" i="17"/>
  <c r="W80" i="17" s="1"/>
  <c r="V81" i="17"/>
  <c r="U81" i="17"/>
  <c r="T81" i="17"/>
  <c r="S81" i="17"/>
  <c r="S80" i="17" s="1"/>
  <c r="Q81" i="17"/>
  <c r="O81" i="17"/>
  <c r="O80" i="17" s="1"/>
  <c r="N81" i="17"/>
  <c r="N80" i="17" s="1"/>
  <c r="N79" i="17" s="1"/>
  <c r="J81" i="17"/>
  <c r="I81" i="17"/>
  <c r="H81" i="17"/>
  <c r="G81" i="17"/>
  <c r="G80" i="17" s="1"/>
  <c r="G79" i="17" s="1"/>
  <c r="F81" i="17"/>
  <c r="F80" i="17" s="1"/>
  <c r="F79" i="17" s="1"/>
  <c r="U80" i="17"/>
  <c r="T80" i="17"/>
  <c r="Q80" i="17"/>
  <c r="J80" i="17"/>
  <c r="J79" i="17" s="1"/>
  <c r="I80" i="17"/>
  <c r="H80" i="17"/>
  <c r="W79" i="17"/>
  <c r="O79" i="17"/>
  <c r="AB78" i="17"/>
  <c r="AA78" i="17"/>
  <c r="W78" i="17"/>
  <c r="U78" i="17"/>
  <c r="S78" i="17"/>
  <c r="P78" i="17"/>
  <c r="K78" i="17"/>
  <c r="L78" i="17" s="1"/>
  <c r="Z78" i="17" s="1"/>
  <c r="Y77" i="17"/>
  <c r="W77" i="17"/>
  <c r="U77" i="17"/>
  <c r="S77" i="17"/>
  <c r="L77" i="17"/>
  <c r="K77" i="17"/>
  <c r="W76" i="17"/>
  <c r="U76" i="17"/>
  <c r="S76" i="17"/>
  <c r="K76" i="17"/>
  <c r="L76" i="17" s="1"/>
  <c r="AB75" i="17"/>
  <c r="AA75" i="17"/>
  <c r="Y75" i="17"/>
  <c r="W75" i="17"/>
  <c r="U75" i="17"/>
  <c r="S75" i="17"/>
  <c r="L75" i="17"/>
  <c r="K75" i="17"/>
  <c r="AB74" i="17"/>
  <c r="AA74" i="17"/>
  <c r="Z74" i="17"/>
  <c r="W74" i="17"/>
  <c r="U74" i="17"/>
  <c r="S74" i="17"/>
  <c r="P74" i="17"/>
  <c r="K74" i="17"/>
  <c r="L74" i="17" s="1"/>
  <c r="W73" i="17"/>
  <c r="W72" i="17" s="1"/>
  <c r="U73" i="17"/>
  <c r="S73" i="17"/>
  <c r="S72" i="17" s="1"/>
  <c r="L73" i="17"/>
  <c r="Y73" i="17" s="1"/>
  <c r="K73" i="17"/>
  <c r="AA72" i="17"/>
  <c r="V72" i="17"/>
  <c r="T72" i="17"/>
  <c r="Q72" i="17"/>
  <c r="O72" i="17"/>
  <c r="N72" i="17"/>
  <c r="N54" i="17" s="1"/>
  <c r="J72" i="17"/>
  <c r="I72" i="17"/>
  <c r="H72" i="17"/>
  <c r="G72" i="17"/>
  <c r="F72" i="17"/>
  <c r="F54" i="17" s="1"/>
  <c r="AB71" i="17"/>
  <c r="AA71" i="17"/>
  <c r="W71" i="17"/>
  <c r="U71" i="17"/>
  <c r="S71" i="17"/>
  <c r="L71" i="17"/>
  <c r="Z71" i="17" s="1"/>
  <c r="K71" i="17"/>
  <c r="AB70" i="17"/>
  <c r="AA70" i="17"/>
  <c r="Z70" i="17"/>
  <c r="W70" i="17"/>
  <c r="U70" i="17"/>
  <c r="S70" i="17"/>
  <c r="R70" i="17"/>
  <c r="L70" i="17"/>
  <c r="P70" i="17" s="1"/>
  <c r="K70" i="17"/>
  <c r="AB69" i="17"/>
  <c r="AA69" i="17"/>
  <c r="W69" i="17"/>
  <c r="W65" i="17" s="1"/>
  <c r="U69" i="17"/>
  <c r="S69" i="17"/>
  <c r="R69" i="17"/>
  <c r="P69" i="17"/>
  <c r="L69" i="17"/>
  <c r="Z69" i="17" s="1"/>
  <c r="K69" i="17"/>
  <c r="AB68" i="17"/>
  <c r="AA68" i="17"/>
  <c r="W68" i="17"/>
  <c r="U68" i="17"/>
  <c r="S68" i="17"/>
  <c r="K68" i="17"/>
  <c r="K65" i="17" s="1"/>
  <c r="AB67" i="17"/>
  <c r="AA67" i="17"/>
  <c r="Y67" i="17"/>
  <c r="W67" i="17"/>
  <c r="U67" i="17"/>
  <c r="S67" i="17"/>
  <c r="S65" i="17" s="1"/>
  <c r="L67" i="17"/>
  <c r="K67" i="17"/>
  <c r="AB66" i="17"/>
  <c r="AA66" i="17"/>
  <c r="W66" i="17"/>
  <c r="U66" i="17"/>
  <c r="U65" i="17" s="1"/>
  <c r="S66" i="17"/>
  <c r="K66" i="17"/>
  <c r="L66" i="17" s="1"/>
  <c r="Z66" i="17" s="1"/>
  <c r="AA65" i="17"/>
  <c r="V65" i="17"/>
  <c r="AB65" i="17" s="1"/>
  <c r="T65" i="17"/>
  <c r="Q65" i="17"/>
  <c r="O65" i="17"/>
  <c r="N65" i="17"/>
  <c r="J65" i="17"/>
  <c r="I65" i="17"/>
  <c r="H65" i="17"/>
  <c r="G65" i="17"/>
  <c r="F65" i="17"/>
  <c r="AB64" i="17"/>
  <c r="AA64" i="17"/>
  <c r="Z64" i="17"/>
  <c r="W64" i="17"/>
  <c r="U64" i="17"/>
  <c r="U61" i="17" s="1"/>
  <c r="S64" i="17"/>
  <c r="R64" i="17"/>
  <c r="L64" i="17"/>
  <c r="P64" i="17" s="1"/>
  <c r="K64" i="17"/>
  <c r="AB63" i="17"/>
  <c r="AA63" i="17"/>
  <c r="W63" i="17"/>
  <c r="U63" i="17"/>
  <c r="S63" i="17"/>
  <c r="R63" i="17"/>
  <c r="P63" i="17"/>
  <c r="L63" i="17"/>
  <c r="Z63" i="17" s="1"/>
  <c r="K63" i="17"/>
  <c r="AB62" i="17"/>
  <c r="AA62" i="17"/>
  <c r="W62" i="17"/>
  <c r="W61" i="17" s="1"/>
  <c r="U62" i="17"/>
  <c r="S62" i="17"/>
  <c r="K62" i="17"/>
  <c r="K61" i="17" s="1"/>
  <c r="V61" i="17"/>
  <c r="T61" i="17"/>
  <c r="S61" i="17"/>
  <c r="Q61" i="17"/>
  <c r="O61" i="17"/>
  <c r="N61" i="17"/>
  <c r="J61" i="17"/>
  <c r="I61" i="17"/>
  <c r="H61" i="17"/>
  <c r="G61" i="17"/>
  <c r="F61" i="17"/>
  <c r="AB60" i="17"/>
  <c r="AA60" i="17"/>
  <c r="W60" i="17"/>
  <c r="U60" i="17"/>
  <c r="S60" i="17"/>
  <c r="S55" i="17" s="1"/>
  <c r="S54" i="17" s="1"/>
  <c r="K60" i="17"/>
  <c r="L60" i="17" s="1"/>
  <c r="Y60" i="17" s="1"/>
  <c r="AB59" i="17"/>
  <c r="AA59" i="17"/>
  <c r="W59" i="17"/>
  <c r="U59" i="17"/>
  <c r="S59" i="17"/>
  <c r="K59" i="17"/>
  <c r="L59" i="17" s="1"/>
  <c r="AB58" i="17"/>
  <c r="AA58" i="17"/>
  <c r="Z58" i="17"/>
  <c r="W58" i="17"/>
  <c r="U58" i="17"/>
  <c r="U55" i="17" s="1"/>
  <c r="S58" i="17"/>
  <c r="R58" i="17"/>
  <c r="L58" i="17"/>
  <c r="P58" i="17" s="1"/>
  <c r="K58" i="17"/>
  <c r="AA57" i="17"/>
  <c r="W57" i="17"/>
  <c r="U57" i="17"/>
  <c r="S57" i="17"/>
  <c r="L57" i="17"/>
  <c r="R57" i="17" s="1"/>
  <c r="K57" i="17"/>
  <c r="AB56" i="17"/>
  <c r="AA56" i="17"/>
  <c r="W56" i="17"/>
  <c r="U56" i="17"/>
  <c r="S56" i="17"/>
  <c r="P56" i="17"/>
  <c r="K56" i="17"/>
  <c r="L56" i="17" s="1"/>
  <c r="X56" i="17" s="1"/>
  <c r="V55" i="17"/>
  <c r="T55" i="17"/>
  <c r="AB55" i="17" s="1"/>
  <c r="Q55" i="17"/>
  <c r="O55" i="17"/>
  <c r="N55" i="17"/>
  <c r="K55" i="17"/>
  <c r="J55" i="17"/>
  <c r="J54" i="17" s="1"/>
  <c r="I55" i="17"/>
  <c r="H55" i="17"/>
  <c r="H54" i="17" s="1"/>
  <c r="G55" i="17"/>
  <c r="F55" i="17"/>
  <c r="Q54" i="17"/>
  <c r="O54" i="17"/>
  <c r="I54" i="17"/>
  <c r="G54" i="17"/>
  <c r="AB53" i="17"/>
  <c r="AA53" i="17"/>
  <c r="W53" i="17"/>
  <c r="U53" i="17"/>
  <c r="S53" i="17"/>
  <c r="L53" i="17"/>
  <c r="R53" i="17" s="1"/>
  <c r="K53" i="17"/>
  <c r="AB52" i="17"/>
  <c r="AA52" i="17"/>
  <c r="W52" i="17"/>
  <c r="U52" i="17"/>
  <c r="S52" i="17"/>
  <c r="P52" i="17"/>
  <c r="K52" i="17"/>
  <c r="L52" i="17" s="1"/>
  <c r="X52" i="17" s="1"/>
  <c r="AB51" i="17"/>
  <c r="AA51" i="17"/>
  <c r="X51" i="17"/>
  <c r="W51" i="17"/>
  <c r="U51" i="17"/>
  <c r="S51" i="17"/>
  <c r="S47" i="17" s="1"/>
  <c r="R51" i="17"/>
  <c r="P51" i="17"/>
  <c r="K51" i="17"/>
  <c r="L51" i="17" s="1"/>
  <c r="Y51" i="17" s="1"/>
  <c r="AB50" i="17"/>
  <c r="AA50" i="17"/>
  <c r="W50" i="17"/>
  <c r="U50" i="17"/>
  <c r="S50" i="17"/>
  <c r="K50" i="17"/>
  <c r="L50" i="17" s="1"/>
  <c r="AB49" i="17"/>
  <c r="AA49" i="17"/>
  <c r="W49" i="17"/>
  <c r="U49" i="17"/>
  <c r="S49" i="17"/>
  <c r="R49" i="17"/>
  <c r="L49" i="17"/>
  <c r="Z49" i="17" s="1"/>
  <c r="K49" i="17"/>
  <c r="AB48" i="17"/>
  <c r="AA48" i="17"/>
  <c r="Y48" i="17"/>
  <c r="W48" i="17"/>
  <c r="W47" i="17" s="1"/>
  <c r="U48" i="17"/>
  <c r="U47" i="17" s="1"/>
  <c r="S48" i="17"/>
  <c r="P48" i="17"/>
  <c r="L48" i="17"/>
  <c r="X48" i="17" s="1"/>
  <c r="K48" i="17"/>
  <c r="AB47" i="17"/>
  <c r="V47" i="17"/>
  <c r="T47" i="17"/>
  <c r="Q47" i="17"/>
  <c r="AA47" i="17" s="1"/>
  <c r="O47" i="17"/>
  <c r="O43" i="17" s="1"/>
  <c r="O42" i="17" s="1"/>
  <c r="N47" i="17"/>
  <c r="J47" i="17"/>
  <c r="I47" i="17"/>
  <c r="H47" i="17"/>
  <c r="G47" i="17"/>
  <c r="F47" i="17"/>
  <c r="AB46" i="17"/>
  <c r="AA46" i="17"/>
  <c r="Z46" i="17"/>
  <c r="W46" i="17"/>
  <c r="U46" i="17"/>
  <c r="U44" i="17" s="1"/>
  <c r="U43" i="17" s="1"/>
  <c r="S46" i="17"/>
  <c r="P46" i="17"/>
  <c r="K46" i="17"/>
  <c r="L46" i="17" s="1"/>
  <c r="X46" i="17" s="1"/>
  <c r="AB45" i="17"/>
  <c r="AA45" i="17"/>
  <c r="W45" i="17"/>
  <c r="W44" i="17" s="1"/>
  <c r="W43" i="17" s="1"/>
  <c r="U45" i="17"/>
  <c r="S45" i="17"/>
  <c r="K45" i="17"/>
  <c r="AB44" i="17"/>
  <c r="V44" i="17"/>
  <c r="T44" i="17"/>
  <c r="Q44" i="17"/>
  <c r="O44" i="17"/>
  <c r="N44" i="17"/>
  <c r="J44" i="17"/>
  <c r="J43" i="17" s="1"/>
  <c r="J42" i="17" s="1"/>
  <c r="I44" i="17"/>
  <c r="I43" i="17" s="1"/>
  <c r="I42" i="17" s="1"/>
  <c r="H44" i="17"/>
  <c r="H43" i="17" s="1"/>
  <c r="H42" i="17" s="1"/>
  <c r="G44" i="17"/>
  <c r="G43" i="17" s="1"/>
  <c r="G42" i="17" s="1"/>
  <c r="F44" i="17"/>
  <c r="T43" i="17"/>
  <c r="N43" i="17"/>
  <c r="F43" i="17"/>
  <c r="F42" i="17" s="1"/>
  <c r="F37" i="17" s="1"/>
  <c r="N42" i="17"/>
  <c r="N37" i="17" s="1"/>
  <c r="X41" i="17"/>
  <c r="W41" i="17"/>
  <c r="W40" i="17" s="1"/>
  <c r="W39" i="17" s="1"/>
  <c r="W38" i="17" s="1"/>
  <c r="U41" i="17"/>
  <c r="S41" i="17"/>
  <c r="P41" i="17"/>
  <c r="P40" i="17" s="1"/>
  <c r="P39" i="17" s="1"/>
  <c r="P38" i="17" s="1"/>
  <c r="K41" i="17"/>
  <c r="L41" i="17" s="1"/>
  <c r="R41" i="17" s="1"/>
  <c r="R40" i="17" s="1"/>
  <c r="R39" i="17" s="1"/>
  <c r="R38" i="17" s="1"/>
  <c r="V40" i="17"/>
  <c r="V39" i="17" s="1"/>
  <c r="V38" i="17" s="1"/>
  <c r="U40" i="17"/>
  <c r="U39" i="17" s="1"/>
  <c r="U38" i="17" s="1"/>
  <c r="T40" i="17"/>
  <c r="S40" i="17"/>
  <c r="Q40" i="17"/>
  <c r="O40" i="17"/>
  <c r="O39" i="17" s="1"/>
  <c r="O38" i="17" s="1"/>
  <c r="O37" i="17" s="1"/>
  <c r="N40" i="17"/>
  <c r="N39" i="17" s="1"/>
  <c r="N38" i="17" s="1"/>
  <c r="K40" i="17"/>
  <c r="K39" i="17" s="1"/>
  <c r="K38" i="17" s="1"/>
  <c r="J40" i="17"/>
  <c r="I40" i="17"/>
  <c r="H40" i="17"/>
  <c r="H39" i="17" s="1"/>
  <c r="H38" i="17" s="1"/>
  <c r="H37" i="17" s="1"/>
  <c r="G40" i="17"/>
  <c r="G39" i="17" s="1"/>
  <c r="G38" i="17" s="1"/>
  <c r="G37" i="17" s="1"/>
  <c r="F40" i="17"/>
  <c r="F39" i="17" s="1"/>
  <c r="F38" i="17" s="1"/>
  <c r="T39" i="17"/>
  <c r="S39" i="17"/>
  <c r="S38" i="17" s="1"/>
  <c r="Q39" i="17"/>
  <c r="J39" i="17"/>
  <c r="I39" i="17"/>
  <c r="T38" i="17"/>
  <c r="Q38" i="17"/>
  <c r="J38" i="17"/>
  <c r="I38" i="17"/>
  <c r="I37" i="17" s="1"/>
  <c r="W36" i="17"/>
  <c r="U36" i="17"/>
  <c r="S36" i="17"/>
  <c r="L36" i="17"/>
  <c r="Y36" i="17" s="1"/>
  <c r="K36" i="17"/>
  <c r="W35" i="17"/>
  <c r="U35" i="17"/>
  <c r="S35" i="17"/>
  <c r="K35" i="17"/>
  <c r="L35" i="17" s="1"/>
  <c r="AB34" i="17"/>
  <c r="AA34" i="17"/>
  <c r="W34" i="17"/>
  <c r="U34" i="17"/>
  <c r="S34" i="17"/>
  <c r="K34" i="17"/>
  <c r="L34" i="17" s="1"/>
  <c r="AB33" i="17"/>
  <c r="AA33" i="17"/>
  <c r="Z33" i="17"/>
  <c r="W33" i="17"/>
  <c r="U33" i="17"/>
  <c r="S33" i="17"/>
  <c r="L33" i="17"/>
  <c r="P33" i="17" s="1"/>
  <c r="K33" i="17"/>
  <c r="AB32" i="17"/>
  <c r="AA32" i="17"/>
  <c r="W32" i="17"/>
  <c r="U32" i="17"/>
  <c r="U30" i="17" s="1"/>
  <c r="U29" i="17" s="1"/>
  <c r="S32" i="17"/>
  <c r="K32" i="17"/>
  <c r="L32" i="17" s="1"/>
  <c r="AB31" i="17"/>
  <c r="AA31" i="17"/>
  <c r="W31" i="17"/>
  <c r="W30" i="17" s="1"/>
  <c r="W29" i="17" s="1"/>
  <c r="U31" i="17"/>
  <c r="S31" i="17"/>
  <c r="S30" i="17" s="1"/>
  <c r="S29" i="17" s="1"/>
  <c r="K31" i="17"/>
  <c r="L31" i="17" s="1"/>
  <c r="V30" i="17"/>
  <c r="T30" i="17"/>
  <c r="T29" i="17" s="1"/>
  <c r="Q30" i="17"/>
  <c r="Q29" i="17" s="1"/>
  <c r="O30" i="17"/>
  <c r="N30" i="17"/>
  <c r="J30" i="17"/>
  <c r="J29" i="17" s="1"/>
  <c r="I30" i="17"/>
  <c r="I29" i="17" s="1"/>
  <c r="H30" i="17"/>
  <c r="G30" i="17"/>
  <c r="F30" i="17"/>
  <c r="V29" i="17"/>
  <c r="AB29" i="17" s="1"/>
  <c r="O29" i="17"/>
  <c r="N29" i="17"/>
  <c r="H29" i="17"/>
  <c r="G29" i="17"/>
  <c r="F29" i="17"/>
  <c r="AB28" i="17"/>
  <c r="AA28" i="17"/>
  <c r="W28" i="17"/>
  <c r="U28" i="17"/>
  <c r="S28" i="17"/>
  <c r="K28" i="17"/>
  <c r="L28" i="17" s="1"/>
  <c r="AB27" i="17"/>
  <c r="AA27" i="17"/>
  <c r="W27" i="17"/>
  <c r="U27" i="17"/>
  <c r="S27" i="17"/>
  <c r="K27" i="17"/>
  <c r="L27" i="17" s="1"/>
  <c r="AB26" i="17"/>
  <c r="AA26" i="17"/>
  <c r="W26" i="17"/>
  <c r="U26" i="17"/>
  <c r="S26" i="17"/>
  <c r="L26" i="17"/>
  <c r="Z26" i="17" s="1"/>
  <c r="K26" i="17"/>
  <c r="AB25" i="17"/>
  <c r="AA25" i="17"/>
  <c r="W25" i="17"/>
  <c r="U25" i="17"/>
  <c r="U21" i="17" s="1"/>
  <c r="S25" i="17"/>
  <c r="L25" i="17"/>
  <c r="R25" i="17" s="1"/>
  <c r="K25" i="17"/>
  <c r="AB24" i="17"/>
  <c r="AA24" i="17"/>
  <c r="W24" i="17"/>
  <c r="U24" i="17"/>
  <c r="S24" i="17"/>
  <c r="P24" i="17"/>
  <c r="L24" i="17"/>
  <c r="R24" i="17" s="1"/>
  <c r="K24" i="17"/>
  <c r="AB23" i="17"/>
  <c r="AA23" i="17"/>
  <c r="W23" i="17"/>
  <c r="W21" i="17" s="1"/>
  <c r="U23" i="17"/>
  <c r="S23" i="17"/>
  <c r="K23" i="17"/>
  <c r="L23" i="17" s="1"/>
  <c r="AB22" i="17"/>
  <c r="AA22" i="17"/>
  <c r="W22" i="17"/>
  <c r="U22" i="17"/>
  <c r="S22" i="17"/>
  <c r="S21" i="17" s="1"/>
  <c r="K22" i="17"/>
  <c r="K21" i="17" s="1"/>
  <c r="V21" i="17"/>
  <c r="AB21" i="17" s="1"/>
  <c r="T21" i="17"/>
  <c r="Q21" i="17"/>
  <c r="AA21" i="17" s="1"/>
  <c r="O21" i="17"/>
  <c r="N21" i="17"/>
  <c r="J21" i="17"/>
  <c r="I21" i="17"/>
  <c r="H21" i="17"/>
  <c r="G21" i="17"/>
  <c r="F21" i="17"/>
  <c r="AB20" i="17"/>
  <c r="AA20" i="17"/>
  <c r="W20" i="17"/>
  <c r="U20" i="17"/>
  <c r="S20" i="17"/>
  <c r="L20" i="17"/>
  <c r="Z20" i="17" s="1"/>
  <c r="K20" i="17"/>
  <c r="AB19" i="17"/>
  <c r="AA19" i="17"/>
  <c r="W19" i="17"/>
  <c r="U19" i="17"/>
  <c r="S19" i="17"/>
  <c r="L19" i="17"/>
  <c r="R19" i="17" s="1"/>
  <c r="K19" i="17"/>
  <c r="AB18" i="17"/>
  <c r="AA18" i="17"/>
  <c r="W18" i="17"/>
  <c r="U18" i="17"/>
  <c r="S18" i="17"/>
  <c r="P18" i="17"/>
  <c r="L18" i="17"/>
  <c r="R18" i="17" s="1"/>
  <c r="K18" i="17"/>
  <c r="AB17" i="17"/>
  <c r="AA17" i="17"/>
  <c r="W17" i="17"/>
  <c r="U17" i="17"/>
  <c r="S17" i="17"/>
  <c r="K17" i="17"/>
  <c r="L17" i="17" s="1"/>
  <c r="AB16" i="17"/>
  <c r="AA16" i="17"/>
  <c r="W16" i="17"/>
  <c r="U16" i="17"/>
  <c r="S16" i="17"/>
  <c r="K16" i="17"/>
  <c r="L16" i="17" s="1"/>
  <c r="AB15" i="17"/>
  <c r="AA15" i="17"/>
  <c r="W15" i="17"/>
  <c r="U15" i="17"/>
  <c r="S15" i="17"/>
  <c r="K15" i="17"/>
  <c r="L15" i="17" s="1"/>
  <c r="AB14" i="17"/>
  <c r="AA14" i="17"/>
  <c r="W14" i="17"/>
  <c r="U14" i="17"/>
  <c r="U12" i="17" s="1"/>
  <c r="U11" i="17" s="1"/>
  <c r="S14" i="17"/>
  <c r="K14" i="17"/>
  <c r="L14" i="17" s="1"/>
  <c r="AB13" i="17"/>
  <c r="AA13" i="17"/>
  <c r="W13" i="17"/>
  <c r="W12" i="17" s="1"/>
  <c r="W11" i="17" s="1"/>
  <c r="W10" i="17" s="1"/>
  <c r="W9" i="17" s="1"/>
  <c r="U13" i="17"/>
  <c r="S13" i="17"/>
  <c r="S12" i="17" s="1"/>
  <c r="S11" i="17" s="1"/>
  <c r="K13" i="17"/>
  <c r="L13" i="17" s="1"/>
  <c r="V12" i="17"/>
  <c r="T12" i="17"/>
  <c r="T11" i="17" s="1"/>
  <c r="Q12" i="17"/>
  <c r="Q11" i="17" s="1"/>
  <c r="O12" i="17"/>
  <c r="N12" i="17"/>
  <c r="J12" i="17"/>
  <c r="J11" i="17" s="1"/>
  <c r="J10" i="17" s="1"/>
  <c r="J9" i="17" s="1"/>
  <c r="I12" i="17"/>
  <c r="I11" i="17" s="1"/>
  <c r="I10" i="17" s="1"/>
  <c r="I9" i="17" s="1"/>
  <c r="H12" i="17"/>
  <c r="G12" i="17"/>
  <c r="F12" i="17"/>
  <c r="V11" i="17"/>
  <c r="AB11" i="17" s="1"/>
  <c r="O11" i="17"/>
  <c r="N11" i="17"/>
  <c r="H11" i="17"/>
  <c r="H10" i="17" s="1"/>
  <c r="H9" i="17" s="1"/>
  <c r="G11" i="17"/>
  <c r="F11" i="17"/>
  <c r="V10" i="17"/>
  <c r="O10" i="17"/>
  <c r="O9" i="17" s="1"/>
  <c r="O8" i="17" s="1"/>
  <c r="N10" i="17"/>
  <c r="G10" i="17"/>
  <c r="G9" i="17" s="1"/>
  <c r="F10" i="17"/>
  <c r="V9" i="17"/>
  <c r="N9" i="17"/>
  <c r="N8" i="17" s="1"/>
  <c r="N259" i="17" s="1"/>
  <c r="F9" i="17"/>
  <c r="F8" i="17" s="1"/>
  <c r="G8" i="17" l="1"/>
  <c r="P15" i="17"/>
  <c r="Z15" i="17"/>
  <c r="Y15" i="17"/>
  <c r="X15" i="17"/>
  <c r="R15" i="17"/>
  <c r="Y23" i="17"/>
  <c r="X23" i="17"/>
  <c r="R23" i="17"/>
  <c r="P23" i="17"/>
  <c r="Z23" i="17"/>
  <c r="R31" i="17"/>
  <c r="P31" i="17"/>
  <c r="Z31" i="17"/>
  <c r="Y31" i="17"/>
  <c r="X31" i="17"/>
  <c r="L30" i="17"/>
  <c r="P50" i="17"/>
  <c r="Z50" i="17"/>
  <c r="Y50" i="17"/>
  <c r="X50" i="17"/>
  <c r="R50" i="17"/>
  <c r="Q10" i="17"/>
  <c r="P76" i="17"/>
  <c r="Z76" i="17"/>
  <c r="R76" i="17"/>
  <c r="Y76" i="17"/>
  <c r="X76" i="17"/>
  <c r="T10" i="17"/>
  <c r="AA11" i="17"/>
  <c r="X14" i="17"/>
  <c r="R14" i="17"/>
  <c r="P14" i="17"/>
  <c r="Z14" i="17"/>
  <c r="Y14" i="17"/>
  <c r="X28" i="17"/>
  <c r="R28" i="17"/>
  <c r="P28" i="17"/>
  <c r="Z28" i="17"/>
  <c r="Y28" i="17"/>
  <c r="Z35" i="17"/>
  <c r="Y35" i="17"/>
  <c r="X35" i="17"/>
  <c r="R35" i="17"/>
  <c r="P35" i="17"/>
  <c r="R59" i="17"/>
  <c r="P59" i="17"/>
  <c r="L55" i="17"/>
  <c r="Z59" i="17"/>
  <c r="Y59" i="17"/>
  <c r="X59" i="17"/>
  <c r="AB10" i="17"/>
  <c r="R13" i="17"/>
  <c r="P13" i="17"/>
  <c r="Z13" i="17"/>
  <c r="Y13" i="17"/>
  <c r="X13" i="17"/>
  <c r="L12" i="17"/>
  <c r="U10" i="17"/>
  <c r="U9" i="17" s="1"/>
  <c r="Y17" i="17"/>
  <c r="X17" i="17"/>
  <c r="R17" i="17"/>
  <c r="P17" i="17"/>
  <c r="Z17" i="17"/>
  <c r="R27" i="17"/>
  <c r="P27" i="17"/>
  <c r="Z27" i="17"/>
  <c r="Y27" i="17"/>
  <c r="X27" i="17"/>
  <c r="R34" i="17"/>
  <c r="P34" i="17"/>
  <c r="Z34" i="17"/>
  <c r="Y34" i="17"/>
  <c r="X34" i="17"/>
  <c r="S10" i="17"/>
  <c r="S9" i="17" s="1"/>
  <c r="U54" i="17"/>
  <c r="J8" i="17"/>
  <c r="R16" i="17"/>
  <c r="P16" i="17"/>
  <c r="Z16" i="17"/>
  <c r="Y16" i="17"/>
  <c r="X16" i="17"/>
  <c r="AA29" i="17"/>
  <c r="X32" i="17"/>
  <c r="R32" i="17"/>
  <c r="P32" i="17"/>
  <c r="Z32" i="17"/>
  <c r="Y32" i="17"/>
  <c r="K54" i="17"/>
  <c r="V118" i="17"/>
  <c r="U37" i="17"/>
  <c r="U42" i="17"/>
  <c r="K12" i="17"/>
  <c r="K11" i="17" s="1"/>
  <c r="K10" i="17" s="1"/>
  <c r="K9" i="17" s="1"/>
  <c r="AA12" i="17"/>
  <c r="X19" i="17"/>
  <c r="P20" i="17"/>
  <c r="X25" i="17"/>
  <c r="P26" i="17"/>
  <c r="K30" i="17"/>
  <c r="K29" i="17" s="1"/>
  <c r="AA30" i="17"/>
  <c r="R33" i="17"/>
  <c r="Z48" i="17"/>
  <c r="P53" i="17"/>
  <c r="P57" i="17"/>
  <c r="R60" i="17"/>
  <c r="AA61" i="17"/>
  <c r="P66" i="17"/>
  <c r="R67" i="17"/>
  <c r="P67" i="17"/>
  <c r="Z67" i="17"/>
  <c r="X67" i="17"/>
  <c r="L68" i="17"/>
  <c r="U72" i="17"/>
  <c r="Y91" i="17"/>
  <c r="X91" i="17"/>
  <c r="R91" i="17"/>
  <c r="P91" i="17"/>
  <c r="J105" i="17"/>
  <c r="J104" i="17" s="1"/>
  <c r="T239" i="17"/>
  <c r="AB12" i="17"/>
  <c r="Y19" i="17"/>
  <c r="R20" i="17"/>
  <c r="Y25" i="17"/>
  <c r="R26" i="17"/>
  <c r="AB30" i="17"/>
  <c r="Z36" i="17"/>
  <c r="K47" i="17"/>
  <c r="Z47" i="17"/>
  <c r="W55" i="17"/>
  <c r="W54" i="17" s="1"/>
  <c r="W42" i="17" s="1"/>
  <c r="W37" i="17" s="1"/>
  <c r="W8" i="17" s="1"/>
  <c r="Y81" i="17"/>
  <c r="R109" i="17"/>
  <c r="R108" i="17" s="1"/>
  <c r="R107" i="17" s="1"/>
  <c r="R106" i="17" s="1"/>
  <c r="P109" i="17"/>
  <c r="P108" i="17" s="1"/>
  <c r="P107" i="17" s="1"/>
  <c r="P106" i="17" s="1"/>
  <c r="Z109" i="17"/>
  <c r="Y109" i="17"/>
  <c r="X109" i="17"/>
  <c r="Y113" i="17"/>
  <c r="L112" i="17"/>
  <c r="X113" i="17"/>
  <c r="Z113" i="17"/>
  <c r="R113" i="17"/>
  <c r="R112" i="17" s="1"/>
  <c r="R111" i="17" s="1"/>
  <c r="R110" i="17" s="1"/>
  <c r="P113" i="17"/>
  <c r="P112" i="17" s="1"/>
  <c r="P111" i="17" s="1"/>
  <c r="P110" i="17" s="1"/>
  <c r="V123" i="17"/>
  <c r="Z19" i="17"/>
  <c r="L22" i="17"/>
  <c r="Z25" i="17"/>
  <c r="P36" i="17"/>
  <c r="Q43" i="17"/>
  <c r="R46" i="17"/>
  <c r="Y46" i="17"/>
  <c r="L47" i="17"/>
  <c r="Y49" i="17"/>
  <c r="Z51" i="17"/>
  <c r="T54" i="17"/>
  <c r="L62" i="17"/>
  <c r="Y71" i="17"/>
  <c r="V54" i="17"/>
  <c r="AB72" i="17"/>
  <c r="Y78" i="17"/>
  <c r="X78" i="17"/>
  <c r="R78" i="17"/>
  <c r="R90" i="17"/>
  <c r="P90" i="17"/>
  <c r="P89" i="17" s="1"/>
  <c r="P88" i="17" s="1"/>
  <c r="Z90" i="17"/>
  <c r="Y90" i="17"/>
  <c r="X90" i="17"/>
  <c r="L89" i="17"/>
  <c r="X93" i="17"/>
  <c r="L108" i="17"/>
  <c r="X108" i="17" s="1"/>
  <c r="R125" i="17"/>
  <c r="R124" i="17" s="1"/>
  <c r="R123" i="17" s="1"/>
  <c r="R122" i="17" s="1"/>
  <c r="P125" i="17"/>
  <c r="P124" i="17" s="1"/>
  <c r="P123" i="17" s="1"/>
  <c r="P122" i="17" s="1"/>
  <c r="Z125" i="17"/>
  <c r="Y125" i="17"/>
  <c r="X125" i="17"/>
  <c r="Z129" i="17"/>
  <c r="Y129" i="17"/>
  <c r="X129" i="17"/>
  <c r="L128" i="17"/>
  <c r="R129" i="17"/>
  <c r="R128" i="17" s="1"/>
  <c r="R127" i="17" s="1"/>
  <c r="R126" i="17" s="1"/>
  <c r="P129" i="17"/>
  <c r="P128" i="17" s="1"/>
  <c r="P127" i="17" s="1"/>
  <c r="P126" i="17" s="1"/>
  <c r="X18" i="17"/>
  <c r="P19" i="17"/>
  <c r="X24" i="17"/>
  <c r="P25" i="17"/>
  <c r="R36" i="17"/>
  <c r="S44" i="17"/>
  <c r="S43" i="17" s="1"/>
  <c r="S42" i="17" s="1"/>
  <c r="S37" i="17" s="1"/>
  <c r="X47" i="17"/>
  <c r="R48" i="17"/>
  <c r="R47" i="17" s="1"/>
  <c r="AA55" i="17"/>
  <c r="K72" i="17"/>
  <c r="Z72" i="17"/>
  <c r="Y74" i="17"/>
  <c r="X74" i="17"/>
  <c r="R74" i="17"/>
  <c r="K81" i="17"/>
  <c r="K80" i="17" s="1"/>
  <c r="X89" i="17"/>
  <c r="AA100" i="17"/>
  <c r="G105" i="17"/>
  <c r="G104" i="17" s="1"/>
  <c r="G103" i="17" s="1"/>
  <c r="H105" i="17"/>
  <c r="H104" i="17" s="1"/>
  <c r="T115" i="17"/>
  <c r="AA116" i="17"/>
  <c r="L124" i="17"/>
  <c r="Z124" i="17" s="1"/>
  <c r="R159" i="17"/>
  <c r="R158" i="17" s="1"/>
  <c r="R157" i="17" s="1"/>
  <c r="R156" i="17" s="1"/>
  <c r="P159" i="17"/>
  <c r="P158" i="17" s="1"/>
  <c r="P157" i="17" s="1"/>
  <c r="P156" i="17" s="1"/>
  <c r="Y159" i="17"/>
  <c r="X159" i="17"/>
  <c r="L158" i="17"/>
  <c r="Y158" i="17" s="1"/>
  <c r="Z159" i="17"/>
  <c r="Y18" i="17"/>
  <c r="Y24" i="17"/>
  <c r="X33" i="17"/>
  <c r="P49" i="17"/>
  <c r="P47" i="17" s="1"/>
  <c r="X49" i="17"/>
  <c r="X53" i="17"/>
  <c r="X57" i="17"/>
  <c r="X60" i="17"/>
  <c r="H79" i="17"/>
  <c r="H8" i="17" s="1"/>
  <c r="U79" i="17"/>
  <c r="T83" i="17"/>
  <c r="AA84" i="17"/>
  <c r="X12" i="17"/>
  <c r="Z18" i="17"/>
  <c r="X20" i="17"/>
  <c r="Z24" i="17"/>
  <c r="X26" i="17"/>
  <c r="X30" i="17"/>
  <c r="Y33" i="17"/>
  <c r="V43" i="17"/>
  <c r="R52" i="17"/>
  <c r="Z52" i="17"/>
  <c r="Y52" i="17"/>
  <c r="Y53" i="17"/>
  <c r="R56" i="17"/>
  <c r="R55" i="17" s="1"/>
  <c r="Z56" i="17"/>
  <c r="Y56" i="17"/>
  <c r="Y57" i="17"/>
  <c r="Z60" i="17"/>
  <c r="X71" i="17"/>
  <c r="R71" i="17"/>
  <c r="P71" i="17"/>
  <c r="R75" i="17"/>
  <c r="P75" i="17"/>
  <c r="Z75" i="17"/>
  <c r="X75" i="17"/>
  <c r="R77" i="17"/>
  <c r="P77" i="17"/>
  <c r="Z77" i="17"/>
  <c r="X77" i="17"/>
  <c r="AB83" i="17"/>
  <c r="R87" i="17"/>
  <c r="P87" i="17"/>
  <c r="Z87" i="17"/>
  <c r="Y87" i="17"/>
  <c r="V96" i="17"/>
  <c r="O105" i="17"/>
  <c r="O104" i="17" s="1"/>
  <c r="Y20" i="17"/>
  <c r="Y26" i="17"/>
  <c r="J37" i="17"/>
  <c r="Z53" i="17"/>
  <c r="Y55" i="17"/>
  <c r="Z57" i="17"/>
  <c r="AB61" i="17"/>
  <c r="Y66" i="17"/>
  <c r="X66" i="17"/>
  <c r="L65" i="17"/>
  <c r="R66" i="17"/>
  <c r="R73" i="17"/>
  <c r="P73" i="17"/>
  <c r="Z73" i="17"/>
  <c r="X73" i="17"/>
  <c r="L72" i="17"/>
  <c r="P82" i="17"/>
  <c r="P81" i="17" s="1"/>
  <c r="P80" i="17" s="1"/>
  <c r="Z82" i="17"/>
  <c r="Y82" i="17"/>
  <c r="L81" i="17"/>
  <c r="AA119" i="17"/>
  <c r="AA136" i="17"/>
  <c r="X136" i="17"/>
  <c r="Q135" i="17"/>
  <c r="X36" i="17"/>
  <c r="Y41" i="17"/>
  <c r="L40" i="17"/>
  <c r="Z41" i="17"/>
  <c r="AA44" i="17"/>
  <c r="L45" i="17"/>
  <c r="K44" i="17"/>
  <c r="K43" i="17" s="1"/>
  <c r="K42" i="17" s="1"/>
  <c r="K37" i="17" s="1"/>
  <c r="P60" i="17"/>
  <c r="P55" i="17" s="1"/>
  <c r="R82" i="17"/>
  <c r="R81" i="17" s="1"/>
  <c r="R80" i="17" s="1"/>
  <c r="I79" i="17"/>
  <c r="I8" i="17" s="1"/>
  <c r="R86" i="17"/>
  <c r="R85" i="17" s="1"/>
  <c r="R84" i="17" s="1"/>
  <c r="R83" i="17" s="1"/>
  <c r="P86" i="17"/>
  <c r="Z86" i="17"/>
  <c r="Y86" i="17"/>
  <c r="X86" i="17"/>
  <c r="L85" i="17"/>
  <c r="X85" i="17" s="1"/>
  <c r="R92" i="17"/>
  <c r="P92" i="17"/>
  <c r="Z92" i="17"/>
  <c r="Y92" i="17"/>
  <c r="X92" i="17"/>
  <c r="Z112" i="17"/>
  <c r="R117" i="17"/>
  <c r="R116" i="17" s="1"/>
  <c r="R115" i="17" s="1"/>
  <c r="R114" i="17" s="1"/>
  <c r="Z117" i="17"/>
  <c r="Y117" i="17"/>
  <c r="X117" i="17"/>
  <c r="L116" i="17"/>
  <c r="X58" i="17"/>
  <c r="X64" i="17"/>
  <c r="X70" i="17"/>
  <c r="V80" i="17"/>
  <c r="K85" i="17"/>
  <c r="K84" i="17" s="1"/>
  <c r="K83" i="17" s="1"/>
  <c r="AA85" i="17"/>
  <c r="K89" i="17"/>
  <c r="K88" i="17" s="1"/>
  <c r="AA89" i="17"/>
  <c r="AA107" i="17"/>
  <c r="K116" i="17"/>
  <c r="K115" i="17" s="1"/>
  <c r="K114" i="17" s="1"/>
  <c r="Q142" i="17"/>
  <c r="AA142" i="17" s="1"/>
  <c r="Y58" i="17"/>
  <c r="Y64" i="17"/>
  <c r="Z65" i="17"/>
  <c r="Y70" i="17"/>
  <c r="AA88" i="17"/>
  <c r="T93" i="17"/>
  <c r="Y94" i="17"/>
  <c r="X98" i="17"/>
  <c r="Y108" i="17"/>
  <c r="Z116" i="17"/>
  <c r="V115" i="17"/>
  <c r="T130" i="17"/>
  <c r="AA131" i="17"/>
  <c r="V131" i="17"/>
  <c r="AB132" i="17"/>
  <c r="AA161" i="17"/>
  <c r="Y161" i="17"/>
  <c r="T160" i="17"/>
  <c r="X94" i="17"/>
  <c r="Z94" i="17"/>
  <c r="Z98" i="17"/>
  <c r="T138" i="17"/>
  <c r="X63" i="17"/>
  <c r="X69" i="17"/>
  <c r="Y99" i="17"/>
  <c r="L102" i="17"/>
  <c r="AA108" i="17"/>
  <c r="V111" i="17"/>
  <c r="X124" i="17"/>
  <c r="AA126" i="17"/>
  <c r="AB128" i="17"/>
  <c r="V127" i="17"/>
  <c r="V139" i="17"/>
  <c r="AB140" i="17"/>
  <c r="Y63" i="17"/>
  <c r="Y69" i="17"/>
  <c r="Z99" i="17"/>
  <c r="AA101" i="17"/>
  <c r="AA120" i="17"/>
  <c r="Q119" i="17"/>
  <c r="X121" i="17"/>
  <c r="L120" i="17"/>
  <c r="X120" i="17" s="1"/>
  <c r="Z121" i="17"/>
  <c r="Z136" i="17"/>
  <c r="L135" i="17"/>
  <c r="P95" i="17"/>
  <c r="P94" i="17" s="1"/>
  <c r="P93" i="17" s="1"/>
  <c r="Y95" i="17"/>
  <c r="X116" i="17"/>
  <c r="Y124" i="17"/>
  <c r="T123" i="17"/>
  <c r="K144" i="17"/>
  <c r="K143" i="17" s="1"/>
  <c r="Q172" i="17"/>
  <c r="Y98" i="17"/>
  <c r="T97" i="17"/>
  <c r="R146" i="17"/>
  <c r="R144" i="17" s="1"/>
  <c r="R143" i="17" s="1"/>
  <c r="P146" i="17"/>
  <c r="P144" i="17" s="1"/>
  <c r="P143" i="17" s="1"/>
  <c r="Y146" i="17"/>
  <c r="X146" i="17"/>
  <c r="L144" i="17"/>
  <c r="Y136" i="17"/>
  <c r="T135" i="17"/>
  <c r="R137" i="17"/>
  <c r="R136" i="17" s="1"/>
  <c r="R135" i="17" s="1"/>
  <c r="R134" i="17" s="1"/>
  <c r="Y137" i="17"/>
  <c r="T149" i="17"/>
  <c r="Y151" i="17"/>
  <c r="X158" i="17"/>
  <c r="Q157" i="17"/>
  <c r="AA157" i="17" s="1"/>
  <c r="Z162" i="17"/>
  <c r="V161" i="17"/>
  <c r="Y166" i="17"/>
  <c r="T165" i="17"/>
  <c r="AA166" i="17"/>
  <c r="AA128" i="17"/>
  <c r="AA140" i="17"/>
  <c r="AA143" i="17"/>
  <c r="L155" i="17"/>
  <c r="K154" i="17"/>
  <c r="K153" i="17" s="1"/>
  <c r="K152" i="17" s="1"/>
  <c r="X162" i="17"/>
  <c r="L168" i="17"/>
  <c r="L173" i="17"/>
  <c r="X173" i="17" s="1"/>
  <c r="Z174" i="17"/>
  <c r="Y176" i="17"/>
  <c r="AA176" i="17"/>
  <c r="P133" i="17"/>
  <c r="P132" i="17" s="1"/>
  <c r="P131" i="17" s="1"/>
  <c r="P130" i="17" s="1"/>
  <c r="X133" i="17"/>
  <c r="L132" i="17"/>
  <c r="K136" i="17"/>
  <c r="K135" i="17" s="1"/>
  <c r="K134" i="17" s="1"/>
  <c r="P137" i="17"/>
  <c r="P136" i="17" s="1"/>
  <c r="P135" i="17" s="1"/>
  <c r="P134" i="17" s="1"/>
  <c r="U144" i="17"/>
  <c r="U143" i="17" s="1"/>
  <c r="Z147" i="17"/>
  <c r="X147" i="17"/>
  <c r="AA158" i="17"/>
  <c r="Y184" i="17"/>
  <c r="X144" i="17"/>
  <c r="AA144" i="17"/>
  <c r="Q152" i="17"/>
  <c r="L141" i="17"/>
  <c r="AB144" i="17"/>
  <c r="Q149" i="17"/>
  <c r="X151" i="17"/>
  <c r="P151" i="17"/>
  <c r="P150" i="17" s="1"/>
  <c r="P149" i="17" s="1"/>
  <c r="P148" i="17" s="1"/>
  <c r="R151" i="17"/>
  <c r="R150" i="17" s="1"/>
  <c r="R149" i="17" s="1"/>
  <c r="R148" i="17" s="1"/>
  <c r="L150" i="17"/>
  <c r="X150" i="17" s="1"/>
  <c r="AB165" i="17"/>
  <c r="Q168" i="17"/>
  <c r="X168" i="17" s="1"/>
  <c r="X169" i="17"/>
  <c r="AA180" i="17"/>
  <c r="K142" i="17"/>
  <c r="L142" i="17" s="1"/>
  <c r="V142" i="17"/>
  <c r="AB143" i="17"/>
  <c r="L160" i="17"/>
  <c r="L165" i="17"/>
  <c r="X166" i="17"/>
  <c r="V169" i="17"/>
  <c r="Z170" i="17"/>
  <c r="T173" i="17"/>
  <c r="Y174" i="17"/>
  <c r="AB174" i="17"/>
  <c r="AA174" i="17"/>
  <c r="T156" i="17"/>
  <c r="Y162" i="17"/>
  <c r="AA162" i="17"/>
  <c r="Y170" i="17"/>
  <c r="X145" i="17"/>
  <c r="Z166" i="17"/>
  <c r="P167" i="17"/>
  <c r="P166" i="17" s="1"/>
  <c r="P165" i="17" s="1"/>
  <c r="P164" i="17" s="1"/>
  <c r="X170" i="17"/>
  <c r="AA190" i="17"/>
  <c r="Q189" i="17"/>
  <c r="AA241" i="17"/>
  <c r="Q240" i="17"/>
  <c r="AA240" i="17" s="1"/>
  <c r="Y145" i="17"/>
  <c r="T153" i="17"/>
  <c r="T169" i="17"/>
  <c r="P171" i="17"/>
  <c r="P170" i="17" s="1"/>
  <c r="P169" i="17" s="1"/>
  <c r="P168" i="17" s="1"/>
  <c r="Z171" i="17"/>
  <c r="X161" i="17"/>
  <c r="Q160" i="17"/>
  <c r="X160" i="17" s="1"/>
  <c r="AB173" i="17"/>
  <c r="W200" i="17"/>
  <c r="W105" i="17" s="1"/>
  <c r="W104" i="17" s="1"/>
  <c r="AA209" i="17"/>
  <c r="T208" i="17"/>
  <c r="AB212" i="17"/>
  <c r="V211" i="17"/>
  <c r="Z163" i="17"/>
  <c r="X165" i="17"/>
  <c r="Y175" i="17"/>
  <c r="X175" i="17"/>
  <c r="R175" i="17"/>
  <c r="R174" i="17" s="1"/>
  <c r="R173" i="17" s="1"/>
  <c r="R172" i="17" s="1"/>
  <c r="AB181" i="17"/>
  <c r="V180" i="17"/>
  <c r="AB182" i="17"/>
  <c r="V192" i="17"/>
  <c r="K206" i="17"/>
  <c r="K201" i="17" s="1"/>
  <c r="L207" i="17"/>
  <c r="AA186" i="17"/>
  <c r="Q185" i="17"/>
  <c r="X186" i="17"/>
  <c r="Q193" i="17"/>
  <c r="X194" i="17"/>
  <c r="AA194" i="17"/>
  <c r="AB189" i="17"/>
  <c r="V188" i="17"/>
  <c r="R167" i="17"/>
  <c r="R166" i="17" s="1"/>
  <c r="R165" i="17" s="1"/>
  <c r="R164" i="17" s="1"/>
  <c r="X167" i="17"/>
  <c r="AA185" i="17"/>
  <c r="Y185" i="17"/>
  <c r="W230" i="17"/>
  <c r="W229" i="17" s="1"/>
  <c r="W228" i="17" s="1"/>
  <c r="W227" i="17" s="1"/>
  <c r="W226" i="17" s="1"/>
  <c r="X235" i="17"/>
  <c r="Q234" i="17"/>
  <c r="X243" i="17"/>
  <c r="Z185" i="17"/>
  <c r="V184" i="17"/>
  <c r="Z184" i="17" s="1"/>
  <c r="Q216" i="17"/>
  <c r="AA197" i="17"/>
  <c r="T196" i="17"/>
  <c r="P199" i="17"/>
  <c r="P198" i="17" s="1"/>
  <c r="P197" i="17" s="1"/>
  <c r="P196" i="17" s="1"/>
  <c r="L198" i="17"/>
  <c r="Z199" i="17"/>
  <c r="Y199" i="17"/>
  <c r="X199" i="17"/>
  <c r="R199" i="17"/>
  <c r="R198" i="17" s="1"/>
  <c r="R197" i="17" s="1"/>
  <c r="R196" i="17" s="1"/>
  <c r="Z218" i="17"/>
  <c r="X218" i="17"/>
  <c r="O227" i="17"/>
  <c r="O226" i="17" s="1"/>
  <c r="AA181" i="17"/>
  <c r="X183" i="17"/>
  <c r="L182" i="17"/>
  <c r="Z183" i="17"/>
  <c r="F201" i="17"/>
  <c r="F200" i="17" s="1"/>
  <c r="R242" i="17"/>
  <c r="R241" i="17" s="1"/>
  <c r="R240" i="17" s="1"/>
  <c r="R239" i="17" s="1"/>
  <c r="R238" i="17" s="1"/>
  <c r="R237" i="17" s="1"/>
  <c r="P242" i="17"/>
  <c r="P241" i="17" s="1"/>
  <c r="P240" i="17" s="1"/>
  <c r="P239" i="17" s="1"/>
  <c r="Z242" i="17"/>
  <c r="X242" i="17"/>
  <c r="L241" i="17"/>
  <c r="Z241" i="17" s="1"/>
  <c r="Y242" i="17"/>
  <c r="P243" i="17"/>
  <c r="R243" i="17"/>
  <c r="Z249" i="17"/>
  <c r="Y249" i="17"/>
  <c r="L248" i="17"/>
  <c r="X249" i="17"/>
  <c r="R249" i="17"/>
  <c r="R248" i="17" s="1"/>
  <c r="P249" i="17"/>
  <c r="P248" i="17" s="1"/>
  <c r="Y191" i="17"/>
  <c r="X205" i="17"/>
  <c r="L204" i="17"/>
  <c r="X204" i="17" s="1"/>
  <c r="Y205" i="17"/>
  <c r="Q208" i="17"/>
  <c r="Q229" i="17"/>
  <c r="L234" i="17"/>
  <c r="Y235" i="17"/>
  <c r="AA210" i="17"/>
  <c r="X213" i="17"/>
  <c r="L212" i="17"/>
  <c r="Z212" i="17" s="1"/>
  <c r="Z213" i="17"/>
  <c r="K217" i="17"/>
  <c r="K216" i="17" s="1"/>
  <c r="K215" i="17" s="1"/>
  <c r="K214" i="17" s="1"/>
  <c r="Y218" i="17"/>
  <c r="T217" i="17"/>
  <c r="T229" i="17"/>
  <c r="AA230" i="17"/>
  <c r="S238" i="17"/>
  <c r="S237" i="17" s="1"/>
  <c r="S103" i="17" s="1"/>
  <c r="K238" i="17"/>
  <c r="K237" i="17" s="1"/>
  <c r="AB244" i="17"/>
  <c r="V243" i="17"/>
  <c r="X257" i="17"/>
  <c r="Q256" i="17"/>
  <c r="P195" i="17"/>
  <c r="P194" i="17" s="1"/>
  <c r="P193" i="17" s="1"/>
  <c r="P192" i="17" s="1"/>
  <c r="Y195" i="17"/>
  <c r="Z204" i="17"/>
  <c r="R205" i="17"/>
  <c r="R204" i="17" s="1"/>
  <c r="R213" i="17"/>
  <c r="R212" i="17" s="1"/>
  <c r="R211" i="17" s="1"/>
  <c r="R210" i="17" s="1"/>
  <c r="R209" i="17" s="1"/>
  <c r="R208" i="17" s="1"/>
  <c r="AA218" i="17"/>
  <c r="L221" i="17"/>
  <c r="K220" i="17"/>
  <c r="Q222" i="17"/>
  <c r="AB230" i="17"/>
  <c r="G238" i="17"/>
  <c r="G237" i="17" s="1"/>
  <c r="F238" i="17"/>
  <c r="F237" i="17" s="1"/>
  <c r="AA206" i="17"/>
  <c r="AB218" i="17"/>
  <c r="Y241" i="17"/>
  <c r="X179" i="17"/>
  <c r="X187" i="17"/>
  <c r="L190" i="17"/>
  <c r="X190" i="17" s="1"/>
  <c r="L194" i="17"/>
  <c r="R195" i="17"/>
  <c r="R194" i="17" s="1"/>
  <c r="R193" i="17" s="1"/>
  <c r="R192" i="17" s="1"/>
  <c r="K198" i="17"/>
  <c r="K197" i="17" s="1"/>
  <c r="K196" i="17" s="1"/>
  <c r="Q201" i="17"/>
  <c r="R219" i="17"/>
  <c r="R218" i="17" s="1"/>
  <c r="Z219" i="17"/>
  <c r="Y219" i="17"/>
  <c r="X219" i="17"/>
  <c r="AA220" i="17"/>
  <c r="X231" i="17"/>
  <c r="L230" i="17"/>
  <c r="X230" i="17" s="1"/>
  <c r="R231" i="17"/>
  <c r="R230" i="17" s="1"/>
  <c r="R229" i="17" s="1"/>
  <c r="R228" i="17" s="1"/>
  <c r="R227" i="17" s="1"/>
  <c r="R226" i="17" s="1"/>
  <c r="P231" i="17"/>
  <c r="H238" i="17"/>
  <c r="H237" i="17" s="1"/>
  <c r="Y198" i="17"/>
  <c r="T201" i="17"/>
  <c r="I201" i="17"/>
  <c r="I200" i="17" s="1"/>
  <c r="K200" i="17" s="1"/>
  <c r="P219" i="17"/>
  <c r="P218" i="17" s="1"/>
  <c r="Z253" i="17"/>
  <c r="Y253" i="17"/>
  <c r="X253" i="17"/>
  <c r="L252" i="17"/>
  <c r="R253" i="17"/>
  <c r="R252" i="17" s="1"/>
  <c r="R251" i="17" s="1"/>
  <c r="R250" i="17" s="1"/>
  <c r="P253" i="17"/>
  <c r="P252" i="17" s="1"/>
  <c r="P251" i="17" s="1"/>
  <c r="P250" i="17" s="1"/>
  <c r="AA212" i="17"/>
  <c r="T223" i="17"/>
  <c r="AA224" i="17"/>
  <c r="Z225" i="17"/>
  <c r="AB229" i="17"/>
  <c r="V233" i="17"/>
  <c r="AB234" i="17"/>
  <c r="Y246" i="17"/>
  <c r="X246" i="17"/>
  <c r="L245" i="17"/>
  <c r="R246" i="17"/>
  <c r="R245" i="17" s="1"/>
  <c r="R244" i="17" s="1"/>
  <c r="P246" i="17"/>
  <c r="P245" i="17" s="1"/>
  <c r="P244" i="17" s="1"/>
  <c r="X248" i="17"/>
  <c r="AB250" i="17"/>
  <c r="AB255" i="17"/>
  <c r="X203" i="17"/>
  <c r="V217" i="17"/>
  <c r="J227" i="17"/>
  <c r="J226" i="17" s="1"/>
  <c r="P232" i="17"/>
  <c r="Y232" i="17"/>
  <c r="X232" i="17"/>
  <c r="V240" i="17"/>
  <c r="T243" i="17"/>
  <c r="T255" i="17"/>
  <c r="AA256" i="17"/>
  <c r="Y256" i="17"/>
  <c r="L224" i="17"/>
  <c r="Z224" i="17"/>
  <c r="P225" i="17"/>
  <c r="P224" i="17" s="1"/>
  <c r="P223" i="17" s="1"/>
  <c r="P222" i="17" s="1"/>
  <c r="Y234" i="17"/>
  <c r="Y248" i="17"/>
  <c r="Z248" i="17"/>
  <c r="X236" i="17"/>
  <c r="Z257" i="17"/>
  <c r="Y236" i="17"/>
  <c r="Y245" i="17"/>
  <c r="Z252" i="17"/>
  <c r="X254" i="17"/>
  <c r="Z256" i="17"/>
  <c r="AA257" i="17"/>
  <c r="Y254" i="17"/>
  <c r="K245" i="17"/>
  <c r="K244" i="17" s="1"/>
  <c r="AA245" i="17"/>
  <c r="X247" i="17"/>
  <c r="Z254" i="17"/>
  <c r="L256" i="17"/>
  <c r="X258" i="17"/>
  <c r="Y247" i="17"/>
  <c r="Y258" i="17"/>
  <c r="Z247" i="17"/>
  <c r="Z258" i="17"/>
  <c r="W103" i="17" l="1"/>
  <c r="W259" i="17" s="1"/>
  <c r="R142" i="17"/>
  <c r="P142" i="17"/>
  <c r="Y142" i="17"/>
  <c r="R201" i="17"/>
  <c r="K105" i="17"/>
  <c r="K104" i="17" s="1"/>
  <c r="K103" i="17" s="1"/>
  <c r="AB142" i="17"/>
  <c r="Z142" i="17"/>
  <c r="L143" i="17"/>
  <c r="Z144" i="17"/>
  <c r="L223" i="17"/>
  <c r="X224" i="17"/>
  <c r="Y224" i="17"/>
  <c r="V239" i="17"/>
  <c r="AB217" i="17"/>
  <c r="V216" i="17"/>
  <c r="Z245" i="17"/>
  <c r="L244" i="17"/>
  <c r="Q255" i="17"/>
  <c r="X256" i="17"/>
  <c r="L200" i="17"/>
  <c r="AB180" i="17"/>
  <c r="AB211" i="17"/>
  <c r="V210" i="17"/>
  <c r="T168" i="17"/>
  <c r="AA169" i="17"/>
  <c r="Y169" i="17"/>
  <c r="L131" i="17"/>
  <c r="Z131" i="17" s="1"/>
  <c r="Z132" i="17"/>
  <c r="Y132" i="17"/>
  <c r="V160" i="17"/>
  <c r="Z160" i="17" s="1"/>
  <c r="Z161" i="17"/>
  <c r="Q118" i="17"/>
  <c r="R102" i="17"/>
  <c r="R101" i="17" s="1"/>
  <c r="R100" i="17" s="1"/>
  <c r="R96" i="17" s="1"/>
  <c r="P102" i="17"/>
  <c r="P101" i="17" s="1"/>
  <c r="P100" i="17" s="1"/>
  <c r="P96" i="17" s="1"/>
  <c r="Z102" i="17"/>
  <c r="L101" i="17"/>
  <c r="Y102" i="17"/>
  <c r="X102" i="17"/>
  <c r="V130" i="17"/>
  <c r="AB131" i="17"/>
  <c r="Q134" i="17"/>
  <c r="X135" i="17"/>
  <c r="Y65" i="17"/>
  <c r="X65" i="17"/>
  <c r="F105" i="17"/>
  <c r="F104" i="17" s="1"/>
  <c r="F103" i="17" s="1"/>
  <c r="F259" i="17" s="1"/>
  <c r="R89" i="17"/>
  <c r="R88" i="17" s="1"/>
  <c r="R79" i="17" s="1"/>
  <c r="P62" i="17"/>
  <c r="P61" i="17" s="1"/>
  <c r="Z62" i="17"/>
  <c r="X62" i="17"/>
  <c r="L61" i="17"/>
  <c r="R62" i="17"/>
  <c r="R61" i="17" s="1"/>
  <c r="Y62" i="17"/>
  <c r="Q42" i="17"/>
  <c r="AA43" i="17"/>
  <c r="Y112" i="17"/>
  <c r="L111" i="17"/>
  <c r="X112" i="17"/>
  <c r="Z12" i="17"/>
  <c r="Y12" i="17"/>
  <c r="L11" i="17"/>
  <c r="T9" i="17"/>
  <c r="AA10" i="17"/>
  <c r="Y243" i="17"/>
  <c r="W243" i="17"/>
  <c r="W238" i="17" s="1"/>
  <c r="W237" i="17" s="1"/>
  <c r="AA243" i="17"/>
  <c r="U243" i="17"/>
  <c r="U238" i="17" s="1"/>
  <c r="U237" i="17" s="1"/>
  <c r="Q200" i="17"/>
  <c r="Z190" i="17"/>
  <c r="Q228" i="17"/>
  <c r="V168" i="17"/>
  <c r="Z169" i="17"/>
  <c r="AB169" i="17"/>
  <c r="P141" i="17"/>
  <c r="P140" i="17" s="1"/>
  <c r="P139" i="17" s="1"/>
  <c r="P138" i="17" s="1"/>
  <c r="Z141" i="17"/>
  <c r="L140" i="17"/>
  <c r="R141" i="17"/>
  <c r="R140" i="17" s="1"/>
  <c r="R139" i="17" s="1"/>
  <c r="R138" i="17" s="1"/>
  <c r="Y141" i="17"/>
  <c r="X141" i="17"/>
  <c r="V42" i="17"/>
  <c r="AB43" i="17"/>
  <c r="L251" i="17"/>
  <c r="X252" i="17"/>
  <c r="T228" i="17"/>
  <c r="AA229" i="17"/>
  <c r="AA196" i="17"/>
  <c r="X234" i="17"/>
  <c r="AA234" i="17"/>
  <c r="Q233" i="17"/>
  <c r="L164" i="17"/>
  <c r="Y144" i="17"/>
  <c r="X172" i="17"/>
  <c r="L115" i="17"/>
  <c r="Y72" i="17"/>
  <c r="X72" i="17"/>
  <c r="I105" i="17"/>
  <c r="I104" i="17" s="1"/>
  <c r="I103" i="17" s="1"/>
  <c r="I259" i="17" s="1"/>
  <c r="L123" i="17"/>
  <c r="Z123" i="17" s="1"/>
  <c r="V122" i="17"/>
  <c r="T238" i="17"/>
  <c r="P30" i="17"/>
  <c r="P29" i="17" s="1"/>
  <c r="AA201" i="17"/>
  <c r="L193" i="17"/>
  <c r="Y194" i="17"/>
  <c r="Z194" i="17"/>
  <c r="AB243" i="17"/>
  <c r="Z243" i="17"/>
  <c r="T216" i="17"/>
  <c r="AA217" i="17"/>
  <c r="L240" i="17"/>
  <c r="Z240" i="17" s="1"/>
  <c r="L181" i="17"/>
  <c r="Y182" i="17"/>
  <c r="X182" i="17"/>
  <c r="R207" i="17"/>
  <c r="R206" i="17" s="1"/>
  <c r="L206" i="17"/>
  <c r="P207" i="17"/>
  <c r="P206" i="17" s="1"/>
  <c r="P201" i="17" s="1"/>
  <c r="X207" i="17"/>
  <c r="Z207" i="17"/>
  <c r="Y207" i="17"/>
  <c r="AA153" i="17"/>
  <c r="T152" i="17"/>
  <c r="Q188" i="17"/>
  <c r="Q156" i="17"/>
  <c r="Y135" i="17"/>
  <c r="AA135" i="17"/>
  <c r="T134" i="17"/>
  <c r="L134" i="17"/>
  <c r="Z135" i="17"/>
  <c r="V138" i="17"/>
  <c r="AB139" i="17"/>
  <c r="AA130" i="17"/>
  <c r="U142" i="17"/>
  <c r="X142" i="17"/>
  <c r="Z40" i="17"/>
  <c r="X40" i="17"/>
  <c r="L39" i="17"/>
  <c r="L127" i="17"/>
  <c r="Y128" i="17"/>
  <c r="X128" i="17"/>
  <c r="Y89" i="17"/>
  <c r="L88" i="17"/>
  <c r="Z89" i="17"/>
  <c r="AA54" i="17"/>
  <c r="R30" i="17"/>
  <c r="R29" i="17" s="1"/>
  <c r="Z111" i="17"/>
  <c r="V110" i="17"/>
  <c r="Y160" i="17"/>
  <c r="AA160" i="17"/>
  <c r="Z115" i="17"/>
  <c r="V114" i="17"/>
  <c r="AA93" i="17"/>
  <c r="Y93" i="17"/>
  <c r="AB93" i="17"/>
  <c r="Z158" i="17"/>
  <c r="L157" i="17"/>
  <c r="X157" i="17" s="1"/>
  <c r="P65" i="17"/>
  <c r="P54" i="17" s="1"/>
  <c r="S8" i="17"/>
  <c r="S259" i="17" s="1"/>
  <c r="L189" i="17"/>
  <c r="Y190" i="17"/>
  <c r="AA208" i="17"/>
  <c r="AA255" i="17"/>
  <c r="L233" i="17"/>
  <c r="Z234" i="17"/>
  <c r="Q215" i="17"/>
  <c r="Q192" i="17"/>
  <c r="X193" i="17"/>
  <c r="AA193" i="17"/>
  <c r="X240" i="17"/>
  <c r="Q239" i="17"/>
  <c r="AB135" i="17"/>
  <c r="P85" i="17"/>
  <c r="P84" i="17" s="1"/>
  <c r="P83" i="17" s="1"/>
  <c r="P79" i="17" s="1"/>
  <c r="L80" i="17"/>
  <c r="X81" i="17"/>
  <c r="Z120" i="17"/>
  <c r="AA83" i="17"/>
  <c r="T79" i="17"/>
  <c r="T42" i="17"/>
  <c r="T114" i="17"/>
  <c r="AA115" i="17"/>
  <c r="Y115" i="17"/>
  <c r="Z81" i="17"/>
  <c r="R22" i="17"/>
  <c r="R21" i="17" s="1"/>
  <c r="P22" i="17"/>
  <c r="P21" i="17" s="1"/>
  <c r="Z22" i="17"/>
  <c r="Y22" i="17"/>
  <c r="X22" i="17"/>
  <c r="L21" i="17"/>
  <c r="J103" i="17"/>
  <c r="J259" i="17" s="1"/>
  <c r="Q9" i="17"/>
  <c r="Z30" i="17"/>
  <c r="Y30" i="17"/>
  <c r="L29" i="17"/>
  <c r="Y223" i="17"/>
  <c r="T222" i="17"/>
  <c r="AA223" i="17"/>
  <c r="Y204" i="17"/>
  <c r="L255" i="17"/>
  <c r="AB233" i="17"/>
  <c r="V227" i="17"/>
  <c r="Z233" i="17"/>
  <c r="AB223" i="17"/>
  <c r="P230" i="17"/>
  <c r="P229" i="17" s="1"/>
  <c r="P228" i="17" s="1"/>
  <c r="P227" i="17" s="1"/>
  <c r="P226" i="17" s="1"/>
  <c r="X245" i="17"/>
  <c r="P238" i="17"/>
  <c r="P237" i="17" s="1"/>
  <c r="Y252" i="17"/>
  <c r="AB188" i="17"/>
  <c r="AA189" i="17"/>
  <c r="T172" i="17"/>
  <c r="AA173" i="17"/>
  <c r="Y173" i="17"/>
  <c r="Z165" i="17"/>
  <c r="Q148" i="17"/>
  <c r="Z155" i="17"/>
  <c r="Y155" i="17"/>
  <c r="R155" i="17"/>
  <c r="R154" i="17" s="1"/>
  <c r="R153" i="17" s="1"/>
  <c r="R152" i="17" s="1"/>
  <c r="P155" i="17"/>
  <c r="P154" i="17" s="1"/>
  <c r="P153" i="17" s="1"/>
  <c r="P152" i="17" s="1"/>
  <c r="X155" i="17"/>
  <c r="L154" i="17"/>
  <c r="AA149" i="17"/>
  <c r="T148" i="17"/>
  <c r="X132" i="17"/>
  <c r="Z128" i="17"/>
  <c r="V79" i="17"/>
  <c r="P72" i="17"/>
  <c r="O103" i="17"/>
  <c r="O259" i="17" s="1"/>
  <c r="Y116" i="17"/>
  <c r="K79" i="17"/>
  <c r="K8" i="17" s="1"/>
  <c r="Y47" i="17"/>
  <c r="P68" i="17"/>
  <c r="Z68" i="17"/>
  <c r="Y68" i="17"/>
  <c r="X68" i="17"/>
  <c r="R68" i="17"/>
  <c r="P12" i="17"/>
  <c r="P11" i="17" s="1"/>
  <c r="P10" i="17" s="1"/>
  <c r="P9" i="17" s="1"/>
  <c r="Z230" i="17"/>
  <c r="Y221" i="17"/>
  <c r="L220" i="17"/>
  <c r="R221" i="17"/>
  <c r="R220" i="17" s="1"/>
  <c r="R217" i="17" s="1"/>
  <c r="R216" i="17" s="1"/>
  <c r="R215" i="17" s="1"/>
  <c r="R214" i="17" s="1"/>
  <c r="P221" i="17"/>
  <c r="P220" i="17" s="1"/>
  <c r="P217" i="17" s="1"/>
  <c r="P216" i="17" s="1"/>
  <c r="P215" i="17" s="1"/>
  <c r="P214" i="17" s="1"/>
  <c r="X221" i="17"/>
  <c r="Z221" i="17"/>
  <c r="L211" i="17"/>
  <c r="Z211" i="17" s="1"/>
  <c r="Y212" i="17"/>
  <c r="X212" i="17"/>
  <c r="L197" i="17"/>
  <c r="Z198" i="17"/>
  <c r="X198" i="17"/>
  <c r="Z182" i="17"/>
  <c r="X241" i="17"/>
  <c r="Y165" i="17"/>
  <c r="AA165" i="17"/>
  <c r="T164" i="17"/>
  <c r="T96" i="17"/>
  <c r="Y97" i="17"/>
  <c r="Y123" i="17"/>
  <c r="T122" i="17"/>
  <c r="AA123" i="17"/>
  <c r="Y120" i="17"/>
  <c r="L119" i="17"/>
  <c r="X119" i="17" s="1"/>
  <c r="Z127" i="17"/>
  <c r="AB127" i="17"/>
  <c r="V126" i="17"/>
  <c r="AA138" i="17"/>
  <c r="R72" i="17"/>
  <c r="H103" i="17"/>
  <c r="H259" i="17" s="1"/>
  <c r="AB54" i="17"/>
  <c r="Z54" i="17"/>
  <c r="Y40" i="17"/>
  <c r="R12" i="17"/>
  <c r="R11" i="17" s="1"/>
  <c r="L54" i="17"/>
  <c r="Z55" i="17"/>
  <c r="X55" i="17"/>
  <c r="L229" i="17"/>
  <c r="Y229" i="17" s="1"/>
  <c r="Y230" i="17"/>
  <c r="Q184" i="17"/>
  <c r="X185" i="17"/>
  <c r="L149" i="17"/>
  <c r="Z150" i="17"/>
  <c r="L172" i="17"/>
  <c r="Z173" i="17"/>
  <c r="Y150" i="17"/>
  <c r="Y85" i="17"/>
  <c r="Z85" i="17"/>
  <c r="L84" i="17"/>
  <c r="Y45" i="17"/>
  <c r="Z45" i="17"/>
  <c r="X45" i="17"/>
  <c r="R45" i="17"/>
  <c r="R44" i="17" s="1"/>
  <c r="R43" i="17" s="1"/>
  <c r="P45" i="17"/>
  <c r="P44" i="17" s="1"/>
  <c r="P43" i="17" s="1"/>
  <c r="L44" i="17"/>
  <c r="R65" i="17"/>
  <c r="R54" i="17" s="1"/>
  <c r="L107" i="17"/>
  <c r="Z108" i="17"/>
  <c r="U8" i="17"/>
  <c r="G259" i="17"/>
  <c r="K259" i="17" l="1"/>
  <c r="L8" i="17"/>
  <c r="R105" i="17"/>
  <c r="R104" i="17" s="1"/>
  <c r="R103" i="17" s="1"/>
  <c r="L148" i="17"/>
  <c r="X148" i="17" s="1"/>
  <c r="Z149" i="17"/>
  <c r="Q8" i="17"/>
  <c r="L250" i="17"/>
  <c r="Z251" i="17"/>
  <c r="Y251" i="17"/>
  <c r="X251" i="17"/>
  <c r="X140" i="17"/>
  <c r="L139" i="17"/>
  <c r="Y140" i="17"/>
  <c r="Z140" i="17"/>
  <c r="Q227" i="17"/>
  <c r="Y61" i="17"/>
  <c r="Z61" i="17"/>
  <c r="X61" i="17"/>
  <c r="AB130" i="17"/>
  <c r="X118" i="17"/>
  <c r="Q105" i="17"/>
  <c r="AA118" i="17"/>
  <c r="Y200" i="17"/>
  <c r="P200" i="17"/>
  <c r="P105" i="17" s="1"/>
  <c r="P104" i="17" s="1"/>
  <c r="P103" i="17" s="1"/>
  <c r="R200" i="17"/>
  <c r="Z200" i="17"/>
  <c r="Y143" i="17"/>
  <c r="Z143" i="17"/>
  <c r="X143" i="17"/>
  <c r="L43" i="17"/>
  <c r="Z44" i="17"/>
  <c r="Y44" i="17"/>
  <c r="X44" i="17"/>
  <c r="AA172" i="17"/>
  <c r="Y172" i="17"/>
  <c r="AB172" i="17"/>
  <c r="Y88" i="17"/>
  <c r="X88" i="17"/>
  <c r="Z88" i="17"/>
  <c r="AA96" i="17"/>
  <c r="AA148" i="17"/>
  <c r="Y148" i="17"/>
  <c r="Q238" i="17"/>
  <c r="AB138" i="17"/>
  <c r="L110" i="17"/>
  <c r="X111" i="17"/>
  <c r="Y111" i="17"/>
  <c r="Q214" i="17"/>
  <c r="L156" i="17"/>
  <c r="Z157" i="17"/>
  <c r="Y157" i="17"/>
  <c r="Y181" i="17"/>
  <c r="Z181" i="17"/>
  <c r="X181" i="17"/>
  <c r="L180" i="17"/>
  <c r="P42" i="17"/>
  <c r="P37" i="17" s="1"/>
  <c r="P8" i="17" s="1"/>
  <c r="P259" i="17" s="1"/>
  <c r="L118" i="17"/>
  <c r="Z119" i="17"/>
  <c r="Y119" i="17"/>
  <c r="AA164" i="17"/>
  <c r="Y164" i="17"/>
  <c r="AB164" i="17"/>
  <c r="L196" i="17"/>
  <c r="Z197" i="17"/>
  <c r="X197" i="17"/>
  <c r="Y197" i="17"/>
  <c r="V226" i="17"/>
  <c r="AA222" i="17"/>
  <c r="AB222" i="17"/>
  <c r="Y233" i="17"/>
  <c r="Y189" i="17"/>
  <c r="L188" i="17"/>
  <c r="Z189" i="17"/>
  <c r="V105" i="17"/>
  <c r="Z110" i="17"/>
  <c r="X189" i="17"/>
  <c r="L239" i="17"/>
  <c r="Y240" i="17"/>
  <c r="T237" i="17"/>
  <c r="AA238" i="17"/>
  <c r="T8" i="17"/>
  <c r="AA9" i="17"/>
  <c r="AB9" i="17"/>
  <c r="Y168" i="17"/>
  <c r="AA168" i="17"/>
  <c r="X255" i="17"/>
  <c r="Z239" i="17"/>
  <c r="V238" i="17"/>
  <c r="R42" i="17"/>
  <c r="R37" i="17" s="1"/>
  <c r="AA156" i="17"/>
  <c r="X54" i="17"/>
  <c r="Y149" i="17"/>
  <c r="X149" i="17"/>
  <c r="Z21" i="17"/>
  <c r="Y21" i="17"/>
  <c r="X21" i="17"/>
  <c r="X188" i="17"/>
  <c r="AA188" i="17"/>
  <c r="L192" i="17"/>
  <c r="Z193" i="17"/>
  <c r="Y193" i="17"/>
  <c r="AA239" i="17"/>
  <c r="Z164" i="17"/>
  <c r="X164" i="17"/>
  <c r="AB42" i="17"/>
  <c r="V37" i="17"/>
  <c r="AA200" i="17"/>
  <c r="X200" i="17"/>
  <c r="U200" i="17"/>
  <c r="L10" i="17"/>
  <c r="X11" i="17"/>
  <c r="Z11" i="17"/>
  <c r="Y11" i="17"/>
  <c r="L100" i="17"/>
  <c r="X101" i="17"/>
  <c r="Y101" i="17"/>
  <c r="Z101" i="17"/>
  <c r="AB210" i="17"/>
  <c r="V209" i="17"/>
  <c r="Y244" i="17"/>
  <c r="X244" i="17"/>
  <c r="Z244" i="17"/>
  <c r="L153" i="17"/>
  <c r="X154" i="17"/>
  <c r="Z154" i="17"/>
  <c r="Y154" i="17"/>
  <c r="Z255" i="17"/>
  <c r="Z29" i="17"/>
  <c r="Y29" i="17"/>
  <c r="X29" i="17"/>
  <c r="X80" i="17"/>
  <c r="L79" i="17"/>
  <c r="Y79" i="17" s="1"/>
  <c r="Y80" i="17"/>
  <c r="U105" i="17"/>
  <c r="U104" i="17" s="1"/>
  <c r="U103" i="17" s="1"/>
  <c r="U259" i="17" s="1"/>
  <c r="Z134" i="17"/>
  <c r="X206" i="17"/>
  <c r="Y206" i="17"/>
  <c r="Z206" i="17"/>
  <c r="X134" i="17"/>
  <c r="Y220" i="17"/>
  <c r="X220" i="17"/>
  <c r="L217" i="17"/>
  <c r="Z220" i="17"/>
  <c r="Z172" i="17"/>
  <c r="X184" i="17"/>
  <c r="AA184" i="17"/>
  <c r="R10" i="17"/>
  <c r="R9" i="17" s="1"/>
  <c r="R8" i="17" s="1"/>
  <c r="L210" i="17"/>
  <c r="X211" i="17"/>
  <c r="Y211" i="17"/>
  <c r="AB79" i="17"/>
  <c r="AA114" i="17"/>
  <c r="T105" i="17"/>
  <c r="Y255" i="17"/>
  <c r="Y54" i="17"/>
  <c r="Y134" i="17"/>
  <c r="AA134" i="17"/>
  <c r="AB134" i="17"/>
  <c r="AA152" i="17"/>
  <c r="AA216" i="17"/>
  <c r="T215" i="17"/>
  <c r="X233" i="17"/>
  <c r="AA233" i="17"/>
  <c r="AA228" i="17"/>
  <c r="T227" i="17"/>
  <c r="AB228" i="17"/>
  <c r="Q37" i="17"/>
  <c r="L222" i="17"/>
  <c r="X223" i="17"/>
  <c r="Z223" i="17"/>
  <c r="L106" i="17"/>
  <c r="Y107" i="17"/>
  <c r="X107" i="17"/>
  <c r="Z107" i="17"/>
  <c r="AA122" i="17"/>
  <c r="Y122" i="17"/>
  <c r="Z80" i="17"/>
  <c r="L201" i="17"/>
  <c r="AA42" i="17"/>
  <c r="T37" i="17"/>
  <c r="X192" i="17"/>
  <c r="AA192" i="17"/>
  <c r="Z114" i="17"/>
  <c r="Y127" i="17"/>
  <c r="X127" i="17"/>
  <c r="L126" i="17"/>
  <c r="Z126" i="17" s="1"/>
  <c r="L114" i="17"/>
  <c r="X115" i="17"/>
  <c r="AB168" i="17"/>
  <c r="Z168" i="17"/>
  <c r="AB216" i="17"/>
  <c r="V215" i="17"/>
  <c r="L83" i="17"/>
  <c r="X84" i="17"/>
  <c r="Y84" i="17"/>
  <c r="Z84" i="17"/>
  <c r="L228" i="17"/>
  <c r="Z229" i="17"/>
  <c r="AB126" i="17"/>
  <c r="AA79" i="17"/>
  <c r="L38" i="17"/>
  <c r="Z39" i="17"/>
  <c r="X39" i="17"/>
  <c r="Y39" i="17"/>
  <c r="L122" i="17"/>
  <c r="Z122" i="17" s="1"/>
  <c r="X123" i="17"/>
  <c r="X229" i="17"/>
  <c r="L130" i="17"/>
  <c r="Z130" i="17" s="1"/>
  <c r="Y131" i="17"/>
  <c r="X131" i="17"/>
  <c r="X180" i="17" l="1"/>
  <c r="Y180" i="17"/>
  <c r="Z180" i="17"/>
  <c r="Z222" i="17"/>
  <c r="X222" i="17"/>
  <c r="Y250" i="17"/>
  <c r="Z250" i="17"/>
  <c r="X250" i="17"/>
  <c r="X83" i="17"/>
  <c r="Z83" i="17"/>
  <c r="Y83" i="17"/>
  <c r="X114" i="17"/>
  <c r="L238" i="17"/>
  <c r="Y239" i="17"/>
  <c r="Q237" i="17"/>
  <c r="X238" i="17"/>
  <c r="AA37" i="17"/>
  <c r="Y37" i="17"/>
  <c r="AA215" i="17"/>
  <c r="T214" i="17"/>
  <c r="X100" i="17"/>
  <c r="Z100" i="17"/>
  <c r="Y100" i="17"/>
  <c r="L96" i="17"/>
  <c r="X239" i="17"/>
  <c r="AB215" i="17"/>
  <c r="V214" i="17"/>
  <c r="Z238" i="17"/>
  <c r="V237" i="17"/>
  <c r="AB238" i="17"/>
  <c r="L42" i="17"/>
  <c r="Y43" i="17"/>
  <c r="X43" i="17"/>
  <c r="Z43" i="17"/>
  <c r="L138" i="17"/>
  <c r="Y139" i="17"/>
  <c r="X139" i="17"/>
  <c r="Z139" i="17"/>
  <c r="X8" i="17"/>
  <c r="X126" i="17"/>
  <c r="Y126" i="17"/>
  <c r="AA8" i="17"/>
  <c r="Y8" i="17"/>
  <c r="Z228" i="17"/>
  <c r="L227" i="17"/>
  <c r="X227" i="17" s="1"/>
  <c r="Z209" i="17"/>
  <c r="V208" i="17"/>
  <c r="AB209" i="17"/>
  <c r="Z201" i="17"/>
  <c r="Y201" i="17"/>
  <c r="X201" i="17"/>
  <c r="L209" i="17"/>
  <c r="X210" i="17"/>
  <c r="Y210" i="17"/>
  <c r="X79" i="17"/>
  <c r="X130" i="17"/>
  <c r="Y130" i="17"/>
  <c r="AA105" i="17"/>
  <c r="T104" i="17"/>
  <c r="L216" i="17"/>
  <c r="X217" i="17"/>
  <c r="Y217" i="17"/>
  <c r="Z217" i="17"/>
  <c r="AB37" i="17"/>
  <c r="V8" i="17"/>
  <c r="AB105" i="17"/>
  <c r="V104" i="17"/>
  <c r="Y222" i="17"/>
  <c r="X196" i="17"/>
  <c r="Z196" i="17"/>
  <c r="Y196" i="17"/>
  <c r="Y118" i="17"/>
  <c r="Z118" i="17"/>
  <c r="Y106" i="17"/>
  <c r="X106" i="17"/>
  <c r="Z106" i="17"/>
  <c r="AA227" i="17"/>
  <c r="T226" i="17"/>
  <c r="Y114" i="17"/>
  <c r="R259" i="17"/>
  <c r="Y192" i="17"/>
  <c r="Z192" i="17"/>
  <c r="Z148" i="17"/>
  <c r="L37" i="17"/>
  <c r="Z37" i="17" s="1"/>
  <c r="Z38" i="17"/>
  <c r="Y38" i="17"/>
  <c r="X38" i="17"/>
  <c r="Y228" i="17"/>
  <c r="Z210" i="17"/>
  <c r="AA237" i="17"/>
  <c r="Y188" i="17"/>
  <c r="Z188" i="17"/>
  <c r="AB227" i="17"/>
  <c r="X110" i="17"/>
  <c r="Y110" i="17"/>
  <c r="Q104" i="17"/>
  <c r="Q226" i="17"/>
  <c r="Z153" i="17"/>
  <c r="L152" i="17"/>
  <c r="X153" i="17"/>
  <c r="Y153" i="17"/>
  <c r="AB226" i="17"/>
  <c r="Z156" i="17"/>
  <c r="Y156" i="17"/>
  <c r="X156" i="17"/>
  <c r="X228" i="17"/>
  <c r="X122" i="17"/>
  <c r="Z79" i="17"/>
  <c r="L9" i="17"/>
  <c r="Z10" i="17"/>
  <c r="Y10" i="17"/>
  <c r="X10" i="17"/>
  <c r="Z152" i="17" l="1"/>
  <c r="X152" i="17"/>
  <c r="Y152" i="17"/>
  <c r="V259" i="17"/>
  <c r="AB8" i="17"/>
  <c r="Z8" i="17"/>
  <c r="AA104" i="17"/>
  <c r="T103" i="17"/>
  <c r="Z9" i="17"/>
  <c r="X9" i="17"/>
  <c r="Y9" i="17"/>
  <c r="Z208" i="17"/>
  <c r="AB208" i="17"/>
  <c r="X138" i="17"/>
  <c r="Y138" i="17"/>
  <c r="Z138" i="17"/>
  <c r="AB237" i="17"/>
  <c r="Z237" i="17"/>
  <c r="L105" i="17"/>
  <c r="L208" i="17"/>
  <c r="Y209" i="17"/>
  <c r="X209" i="17"/>
  <c r="AB214" i="17"/>
  <c r="X237" i="17"/>
  <c r="L226" i="17"/>
  <c r="Z227" i="17"/>
  <c r="AA214" i="17"/>
  <c r="Q103" i="17"/>
  <c r="AA226" i="17"/>
  <c r="AB104" i="17"/>
  <c r="V103" i="17"/>
  <c r="Y227" i="17"/>
  <c r="Z42" i="17"/>
  <c r="X42" i="17"/>
  <c r="Y42" i="17"/>
  <c r="L215" i="17"/>
  <c r="X216" i="17"/>
  <c r="Z216" i="17"/>
  <c r="Y216" i="17"/>
  <c r="X96" i="17"/>
  <c r="Z96" i="17"/>
  <c r="Y96" i="17"/>
  <c r="X37" i="17"/>
  <c r="L237" i="17"/>
  <c r="Y238" i="17"/>
  <c r="L104" i="17" l="1"/>
  <c r="Z105" i="17"/>
  <c r="X105" i="17"/>
  <c r="Y105" i="17"/>
  <c r="Z226" i="17"/>
  <c r="AB103" i="17"/>
  <c r="Y226" i="17"/>
  <c r="X226" i="17"/>
  <c r="Q259" i="17"/>
  <c r="AB259" i="17"/>
  <c r="AA103" i="17"/>
  <c r="T259" i="17"/>
  <c r="Y237" i="17"/>
  <c r="L214" i="17"/>
  <c r="X215" i="17"/>
  <c r="Y215" i="17"/>
  <c r="Z215" i="17"/>
  <c r="X208" i="17"/>
  <c r="Y208" i="17"/>
  <c r="X214" i="17" l="1"/>
  <c r="Z214" i="17"/>
  <c r="Y214" i="17"/>
  <c r="AA259" i="17"/>
  <c r="L103" i="17"/>
  <c r="Z104" i="17"/>
  <c r="X104" i="17"/>
  <c r="Y104" i="17"/>
  <c r="L259" i="17" l="1"/>
  <c r="Z103" i="17"/>
  <c r="X103" i="17"/>
  <c r="Y103" i="17"/>
  <c r="M259" i="17" l="1"/>
  <c r="M236" i="17"/>
  <c r="M225" i="17"/>
  <c r="M186" i="17"/>
  <c r="M178" i="17"/>
  <c r="M195" i="17"/>
  <c r="M205" i="17"/>
  <c r="N205" i="17" s="1"/>
  <c r="N204" i="17" s="1"/>
  <c r="M242" i="17"/>
  <c r="M213" i="17"/>
  <c r="M191" i="17"/>
  <c r="M187" i="17"/>
  <c r="M183" i="17"/>
  <c r="M179" i="17"/>
  <c r="M167" i="17"/>
  <c r="M175" i="17"/>
  <c r="M163" i="17"/>
  <c r="M137" i="17"/>
  <c r="M145" i="17"/>
  <c r="M95" i="17"/>
  <c r="M133" i="17"/>
  <c r="M71" i="17"/>
  <c r="M64" i="17"/>
  <c r="M60" i="17"/>
  <c r="M33" i="17"/>
  <c r="M94" i="17"/>
  <c r="M49" i="17"/>
  <c r="M74" i="17"/>
  <c r="M70" i="17"/>
  <c r="M98" i="17"/>
  <c r="M58" i="17"/>
  <c r="M170" i="17"/>
  <c r="M48" i="17"/>
  <c r="M31" i="17"/>
  <c r="M34" i="17"/>
  <c r="M16" i="17"/>
  <c r="M67" i="17"/>
  <c r="M36" i="17"/>
  <c r="M78" i="17"/>
  <c r="M56" i="17"/>
  <c r="M20" i="17"/>
  <c r="M218" i="17"/>
  <c r="M254" i="17"/>
  <c r="M50" i="17"/>
  <c r="M76" i="17"/>
  <c r="M32" i="17"/>
  <c r="M91" i="17"/>
  <c r="M19" i="17"/>
  <c r="M51" i="17"/>
  <c r="M159" i="17"/>
  <c r="M82" i="17"/>
  <c r="M26" i="17"/>
  <c r="M169" i="17"/>
  <c r="M231" i="17"/>
  <c r="M35" i="17"/>
  <c r="M59" i="17"/>
  <c r="M27" i="17"/>
  <c r="M90" i="17"/>
  <c r="M129" i="17"/>
  <c r="M75" i="17"/>
  <c r="M53" i="17"/>
  <c r="M117" i="17"/>
  <c r="M97" i="17"/>
  <c r="M176" i="17"/>
  <c r="M171" i="17"/>
  <c r="M235" i="17"/>
  <c r="M246" i="17"/>
  <c r="M232" i="17"/>
  <c r="M15" i="17"/>
  <c r="M28" i="17"/>
  <c r="M109" i="17"/>
  <c r="M24" i="17"/>
  <c r="M52" i="17"/>
  <c r="M92" i="17"/>
  <c r="M136" i="17"/>
  <c r="M99" i="17"/>
  <c r="M202" i="17"/>
  <c r="M219" i="17"/>
  <c r="M253" i="17"/>
  <c r="M147" i="17"/>
  <c r="M249" i="17"/>
  <c r="M23" i="17"/>
  <c r="M13" i="17"/>
  <c r="M113" i="17"/>
  <c r="M25" i="17"/>
  <c r="M73" i="17"/>
  <c r="M57" i="17"/>
  <c r="M162" i="17"/>
  <c r="M184" i="17"/>
  <c r="M161" i="17"/>
  <c r="M14" i="17"/>
  <c r="M125" i="17"/>
  <c r="M93" i="17"/>
  <c r="M86" i="17"/>
  <c r="M166" i="17"/>
  <c r="M17" i="17"/>
  <c r="M41" i="17"/>
  <c r="M46" i="17"/>
  <c r="M87" i="17"/>
  <c r="M66" i="17"/>
  <c r="M63" i="17"/>
  <c r="M121" i="17"/>
  <c r="M185" i="17"/>
  <c r="M177" i="17"/>
  <c r="M203" i="17"/>
  <c r="N203" i="17" s="1"/>
  <c r="N202" i="17" s="1"/>
  <c r="N201" i="17" s="1"/>
  <c r="M257" i="17"/>
  <c r="M247" i="17"/>
  <c r="M199" i="17"/>
  <c r="M243" i="17"/>
  <c r="M258" i="17"/>
  <c r="M77" i="17"/>
  <c r="M69" i="17"/>
  <c r="M146" i="17"/>
  <c r="M174" i="17"/>
  <c r="M151" i="17"/>
  <c r="M18" i="17"/>
  <c r="M112" i="17"/>
  <c r="M204" i="17"/>
  <c r="M224" i="17"/>
  <c r="M124" i="17"/>
  <c r="M22" i="17"/>
  <c r="M212" i="17"/>
  <c r="M173" i="17"/>
  <c r="M108" i="17"/>
  <c r="M245" i="17"/>
  <c r="M116" i="17"/>
  <c r="M81" i="17"/>
  <c r="M30" i="17"/>
  <c r="M256" i="17"/>
  <c r="M55" i="17"/>
  <c r="M142" i="17"/>
  <c r="M132" i="17"/>
  <c r="M102" i="17"/>
  <c r="M12" i="17"/>
  <c r="M165" i="17"/>
  <c r="M194" i="17"/>
  <c r="M128" i="17"/>
  <c r="M68" i="17"/>
  <c r="M241" i="17"/>
  <c r="M135" i="17"/>
  <c r="M190" i="17"/>
  <c r="M234" i="17"/>
  <c r="M120" i="17"/>
  <c r="M85" i="17"/>
  <c r="M62" i="17"/>
  <c r="M248" i="17"/>
  <c r="M72" i="17"/>
  <c r="M207" i="17"/>
  <c r="N207" i="17" s="1"/>
  <c r="N206" i="17" s="1"/>
  <c r="M40" i="17"/>
  <c r="M144" i="17"/>
  <c r="M65" i="17"/>
  <c r="M141" i="17"/>
  <c r="M252" i="17"/>
  <c r="M168" i="17"/>
  <c r="M182" i="17"/>
  <c r="M89" i="17"/>
  <c r="M158" i="17"/>
  <c r="M155" i="17"/>
  <c r="M221" i="17"/>
  <c r="M198" i="17"/>
  <c r="M150" i="17"/>
  <c r="M45" i="17"/>
  <c r="M160" i="17"/>
  <c r="M47" i="17"/>
  <c r="M230" i="17"/>
  <c r="M220" i="17"/>
  <c r="M143" i="17"/>
  <c r="M189" i="17"/>
  <c r="M149" i="17"/>
  <c r="M157" i="17"/>
  <c r="M193" i="17"/>
  <c r="M154" i="17"/>
  <c r="M127" i="17"/>
  <c r="M61" i="17"/>
  <c r="M111" i="17"/>
  <c r="M197" i="17"/>
  <c r="M229" i="17"/>
  <c r="M131" i="17"/>
  <c r="M206" i="17"/>
  <c r="M101" i="17"/>
  <c r="M244" i="17"/>
  <c r="M107" i="17"/>
  <c r="M39" i="17"/>
  <c r="M211" i="17"/>
  <c r="M88" i="17"/>
  <c r="M119" i="17"/>
  <c r="M140" i="17"/>
  <c r="M200" i="17"/>
  <c r="M181" i="17"/>
  <c r="M233" i="17"/>
  <c r="M21" i="17"/>
  <c r="M255" i="17"/>
  <c r="M80" i="17"/>
  <c r="M115" i="17"/>
  <c r="M84" i="17"/>
  <c r="M251" i="17"/>
  <c r="M164" i="17"/>
  <c r="M172" i="17"/>
  <c r="M223" i="17"/>
  <c r="M123" i="17"/>
  <c r="M44" i="17"/>
  <c r="M240" i="17"/>
  <c r="M54" i="17"/>
  <c r="M11" i="17"/>
  <c r="M29" i="17"/>
  <c r="M134" i="17"/>
  <c r="M43" i="17"/>
  <c r="M201" i="17"/>
  <c r="M79" i="17"/>
  <c r="M118" i="17"/>
  <c r="M148" i="17"/>
  <c r="M153" i="17"/>
  <c r="M222" i="17"/>
  <c r="M8" i="17"/>
  <c r="M239" i="17"/>
  <c r="M217" i="17"/>
  <c r="M83" i="17"/>
  <c r="M130" i="17"/>
  <c r="M122" i="17"/>
  <c r="M188" i="17"/>
  <c r="M250" i="17"/>
  <c r="M126" i="17"/>
  <c r="M228" i="17"/>
  <c r="M196" i="17"/>
  <c r="M180" i="17"/>
  <c r="M100" i="17"/>
  <c r="M139" i="17"/>
  <c r="M210" i="17"/>
  <c r="M192" i="17"/>
  <c r="M38" i="17"/>
  <c r="M156" i="17"/>
  <c r="M10" i="17"/>
  <c r="M114" i="17"/>
  <c r="M106" i="17"/>
  <c r="M110" i="17"/>
  <c r="M152" i="17"/>
  <c r="M138" i="17"/>
  <c r="M209" i="17"/>
  <c r="M227" i="17"/>
  <c r="M238" i="17"/>
  <c r="M42" i="17"/>
  <c r="M96" i="17"/>
  <c r="M9" i="17"/>
  <c r="M216" i="17"/>
  <c r="M37" i="17"/>
  <c r="M105" i="17"/>
  <c r="M208" i="17"/>
  <c r="M237" i="17"/>
  <c r="M226" i="17"/>
  <c r="M215" i="17"/>
  <c r="Z259" i="17"/>
  <c r="X259" i="17"/>
  <c r="Y259" i="17"/>
  <c r="M214" i="17"/>
  <c r="M104" i="17"/>
  <c r="M103" i="17"/>
  <c r="H96" i="16" l="1"/>
  <c r="H95" i="16" s="1"/>
  <c r="J95" i="16"/>
  <c r="J94" i="16" s="1"/>
  <c r="J93" i="16" s="1"/>
  <c r="G95" i="16"/>
  <c r="G94" i="16" s="1"/>
  <c r="F95" i="16"/>
  <c r="F94" i="16" s="1"/>
  <c r="F93" i="16" s="1"/>
  <c r="H92" i="16"/>
  <c r="H91" i="16" s="1"/>
  <c r="J91" i="16"/>
  <c r="J90" i="16" s="1"/>
  <c r="G91" i="16"/>
  <c r="F91" i="16"/>
  <c r="F90" i="16" s="1"/>
  <c r="F89" i="16" s="1"/>
  <c r="G90" i="16"/>
  <c r="G89" i="16" s="1"/>
  <c r="H88" i="16"/>
  <c r="K88" i="16" s="1"/>
  <c r="J87" i="16"/>
  <c r="J86" i="16" s="1"/>
  <c r="F87" i="16"/>
  <c r="H82" i="16"/>
  <c r="K82" i="16" s="1"/>
  <c r="J81" i="16"/>
  <c r="J80" i="16" s="1"/>
  <c r="G81" i="16"/>
  <c r="G80" i="16" s="1"/>
  <c r="G79" i="16" s="1"/>
  <c r="G78" i="16" s="1"/>
  <c r="G77" i="16" s="1"/>
  <c r="F81" i="16"/>
  <c r="F80" i="16" s="1"/>
  <c r="H76" i="16"/>
  <c r="K76" i="16" s="1"/>
  <c r="J75" i="16"/>
  <c r="H75" i="16"/>
  <c r="K75" i="16" s="1"/>
  <c r="G75" i="16"/>
  <c r="F75" i="16"/>
  <c r="F74" i="16" s="1"/>
  <c r="J74" i="16"/>
  <c r="J73" i="16" s="1"/>
  <c r="G74" i="16"/>
  <c r="G73" i="16" s="1"/>
  <c r="H72" i="16"/>
  <c r="K72" i="16" s="1"/>
  <c r="J71" i="16"/>
  <c r="G71" i="16"/>
  <c r="F71" i="16"/>
  <c r="H71" i="16" s="1"/>
  <c r="H70" i="16"/>
  <c r="K70" i="16" s="1"/>
  <c r="J69" i="16"/>
  <c r="G69" i="16"/>
  <c r="G68" i="16" s="1"/>
  <c r="G67" i="16" s="1"/>
  <c r="F69" i="16"/>
  <c r="H69" i="16" s="1"/>
  <c r="H64" i="16"/>
  <c r="K64" i="16" s="1"/>
  <c r="J63" i="16"/>
  <c r="J62" i="16" s="1"/>
  <c r="G63" i="16"/>
  <c r="G62" i="16" s="1"/>
  <c r="G61" i="16" s="1"/>
  <c r="G60" i="16" s="1"/>
  <c r="G59" i="16" s="1"/>
  <c r="F63" i="16"/>
  <c r="F62" i="16"/>
  <c r="H58" i="16"/>
  <c r="K58" i="16" s="1"/>
  <c r="J57" i="16"/>
  <c r="J56" i="16" s="1"/>
  <c r="J55" i="16" s="1"/>
  <c r="G57" i="16"/>
  <c r="G56" i="16" s="1"/>
  <c r="G55" i="16" s="1"/>
  <c r="F57" i="16"/>
  <c r="H57" i="16" s="1"/>
  <c r="H54" i="16"/>
  <c r="K54" i="16" s="1"/>
  <c r="J53" i="16"/>
  <c r="G53" i="16"/>
  <c r="F53" i="16"/>
  <c r="H53" i="16" s="1"/>
  <c r="J52" i="16"/>
  <c r="J51" i="16" s="1"/>
  <c r="G52" i="16"/>
  <c r="G51" i="16" s="1"/>
  <c r="H50" i="16"/>
  <c r="K50" i="16" s="1"/>
  <c r="J49" i="16"/>
  <c r="J48" i="16" s="1"/>
  <c r="G49" i="16"/>
  <c r="G48" i="16" s="1"/>
  <c r="G47" i="16" s="1"/>
  <c r="F49" i="16"/>
  <c r="H49" i="16" s="1"/>
  <c r="H43" i="16"/>
  <c r="K43" i="16" s="1"/>
  <c r="J42" i="16"/>
  <c r="J41" i="16" s="1"/>
  <c r="G42" i="16"/>
  <c r="F42" i="16"/>
  <c r="H42" i="16" s="1"/>
  <c r="G41" i="16"/>
  <c r="H40" i="16"/>
  <c r="K40" i="16" s="1"/>
  <c r="H39" i="16"/>
  <c r="K39" i="16" s="1"/>
  <c r="J38" i="16"/>
  <c r="J37" i="16" s="1"/>
  <c r="J36" i="16" s="1"/>
  <c r="G38" i="16"/>
  <c r="G37" i="16" s="1"/>
  <c r="G36" i="16" s="1"/>
  <c r="F38" i="16"/>
  <c r="H38" i="16" s="1"/>
  <c r="H35" i="16"/>
  <c r="K35" i="16" s="1"/>
  <c r="H34" i="16"/>
  <c r="K34" i="16" s="1"/>
  <c r="H33" i="16"/>
  <c r="K33" i="16" s="1"/>
  <c r="H32" i="16"/>
  <c r="J31" i="16"/>
  <c r="G31" i="16"/>
  <c r="F31" i="16"/>
  <c r="H31" i="16" s="1"/>
  <c r="H30" i="16"/>
  <c r="K30" i="16" s="1"/>
  <c r="J29" i="16"/>
  <c r="G29" i="16"/>
  <c r="F29" i="16"/>
  <c r="H28" i="16"/>
  <c r="K28" i="16" s="1"/>
  <c r="J27" i="16"/>
  <c r="J26" i="16" s="1"/>
  <c r="J25" i="16" s="1"/>
  <c r="G27" i="16"/>
  <c r="F27" i="16"/>
  <c r="H24" i="16"/>
  <c r="K24" i="16" s="1"/>
  <c r="J23" i="16"/>
  <c r="G23" i="16"/>
  <c r="F23" i="16"/>
  <c r="H22" i="16"/>
  <c r="K22" i="16" s="1"/>
  <c r="J21" i="16"/>
  <c r="J20" i="16" s="1"/>
  <c r="G21" i="16"/>
  <c r="G20" i="16" s="1"/>
  <c r="G19" i="16" s="1"/>
  <c r="F21" i="16"/>
  <c r="F20" i="16"/>
  <c r="F19" i="16" s="1"/>
  <c r="H17" i="16"/>
  <c r="K17" i="16" s="1"/>
  <c r="J16" i="16"/>
  <c r="G16" i="16"/>
  <c r="F16" i="16"/>
  <c r="H15" i="16"/>
  <c r="K15" i="16" s="1"/>
  <c r="H14" i="16"/>
  <c r="K14" i="16" s="1"/>
  <c r="J13" i="16"/>
  <c r="J12" i="16" s="1"/>
  <c r="J11" i="16" s="1"/>
  <c r="G13" i="16"/>
  <c r="F13" i="16"/>
  <c r="H13" i="16" s="1"/>
  <c r="K13" i="16" s="1"/>
  <c r="G12" i="16"/>
  <c r="O71" i="15"/>
  <c r="N71" i="15"/>
  <c r="L71" i="15"/>
  <c r="H71" i="15"/>
  <c r="M71" i="15" s="1"/>
  <c r="K70" i="15"/>
  <c r="J70" i="15"/>
  <c r="J69" i="15" s="1"/>
  <c r="J68" i="15" s="1"/>
  <c r="G70" i="15"/>
  <c r="G69" i="15" s="1"/>
  <c r="G68" i="15" s="1"/>
  <c r="F70" i="15"/>
  <c r="F69" i="15" s="1"/>
  <c r="F68" i="15" s="1"/>
  <c r="O67" i="15"/>
  <c r="N67" i="15"/>
  <c r="L67" i="15"/>
  <c r="H67" i="15"/>
  <c r="M67" i="15" s="1"/>
  <c r="L66" i="15"/>
  <c r="K66" i="15"/>
  <c r="K65" i="15" s="1"/>
  <c r="J66" i="15"/>
  <c r="J65" i="15" s="1"/>
  <c r="G66" i="15"/>
  <c r="G65" i="15" s="1"/>
  <c r="G64" i="15" s="1"/>
  <c r="F66" i="15"/>
  <c r="H66" i="15" s="1"/>
  <c r="O63" i="15"/>
  <c r="N63" i="15"/>
  <c r="L63" i="15"/>
  <c r="H63" i="15"/>
  <c r="M63" i="15" s="1"/>
  <c r="K62" i="15"/>
  <c r="J62" i="15"/>
  <c r="G62" i="15"/>
  <c r="G61" i="15" s="1"/>
  <c r="G60" i="15" s="1"/>
  <c r="F62" i="15"/>
  <c r="F61" i="15" s="1"/>
  <c r="F60" i="15" s="1"/>
  <c r="O57" i="15"/>
  <c r="N57" i="15"/>
  <c r="L57" i="15"/>
  <c r="H57" i="15"/>
  <c r="M57" i="15" s="1"/>
  <c r="K56" i="15"/>
  <c r="J56" i="15"/>
  <c r="G56" i="15"/>
  <c r="G55" i="15" s="1"/>
  <c r="G54" i="15" s="1"/>
  <c r="G53" i="15" s="1"/>
  <c r="G52" i="15" s="1"/>
  <c r="F56" i="15"/>
  <c r="H56" i="15" s="1"/>
  <c r="J55" i="15"/>
  <c r="J54" i="15" s="1"/>
  <c r="O51" i="15"/>
  <c r="N51" i="15"/>
  <c r="L51" i="15"/>
  <c r="H51" i="15"/>
  <c r="M51" i="15" s="1"/>
  <c r="K50" i="15"/>
  <c r="J50" i="15"/>
  <c r="G50" i="15"/>
  <c r="G49" i="15" s="1"/>
  <c r="G48" i="15" s="1"/>
  <c r="F50" i="15"/>
  <c r="O47" i="15"/>
  <c r="N47" i="15"/>
  <c r="L47" i="15"/>
  <c r="H47" i="15"/>
  <c r="M47" i="15" s="1"/>
  <c r="K46" i="15"/>
  <c r="L46" i="15" s="1"/>
  <c r="J46" i="15"/>
  <c r="G46" i="15"/>
  <c r="F46" i="15"/>
  <c r="O45" i="15"/>
  <c r="N45" i="15"/>
  <c r="L45" i="15"/>
  <c r="H45" i="15"/>
  <c r="M45" i="15" s="1"/>
  <c r="K44" i="15"/>
  <c r="J44" i="15"/>
  <c r="G44" i="15"/>
  <c r="F44" i="15"/>
  <c r="O40" i="15"/>
  <c r="N40" i="15"/>
  <c r="L40" i="15"/>
  <c r="H40" i="15"/>
  <c r="M40" i="15" s="1"/>
  <c r="K39" i="15"/>
  <c r="K38" i="15" s="1"/>
  <c r="K37" i="15" s="1"/>
  <c r="J39" i="15"/>
  <c r="J38" i="15" s="1"/>
  <c r="G39" i="15"/>
  <c r="G38" i="15" s="1"/>
  <c r="G37" i="15" s="1"/>
  <c r="G36" i="15" s="1"/>
  <c r="G35" i="15" s="1"/>
  <c r="F39" i="15"/>
  <c r="H39" i="15" s="1"/>
  <c r="O34" i="15"/>
  <c r="N34" i="15"/>
  <c r="L34" i="15"/>
  <c r="H34" i="15"/>
  <c r="M34" i="15" s="1"/>
  <c r="K33" i="15"/>
  <c r="J33" i="15"/>
  <c r="J32" i="15" s="1"/>
  <c r="G33" i="15"/>
  <c r="G32" i="15" s="1"/>
  <c r="G31" i="15" s="1"/>
  <c r="F33" i="15"/>
  <c r="K32" i="15"/>
  <c r="K31" i="15" s="1"/>
  <c r="O30" i="15"/>
  <c r="N30" i="15"/>
  <c r="L30" i="15"/>
  <c r="H30" i="15"/>
  <c r="M30" i="15" s="1"/>
  <c r="K29" i="15"/>
  <c r="O29" i="15" s="1"/>
  <c r="J29" i="15"/>
  <c r="G29" i="15"/>
  <c r="G28" i="15" s="1"/>
  <c r="G27" i="15" s="1"/>
  <c r="F29" i="15"/>
  <c r="F28" i="15" s="1"/>
  <c r="N26" i="15"/>
  <c r="L26" i="15"/>
  <c r="H26" i="15"/>
  <c r="M26" i="15" s="1"/>
  <c r="K25" i="15"/>
  <c r="J25" i="15"/>
  <c r="G25" i="15"/>
  <c r="G24" i="15" s="1"/>
  <c r="G23" i="15" s="1"/>
  <c r="F25" i="15"/>
  <c r="F24" i="15" s="1"/>
  <c r="O19" i="15"/>
  <c r="N19" i="15"/>
  <c r="L19" i="15"/>
  <c r="H19" i="15"/>
  <c r="M19" i="15" s="1"/>
  <c r="K18" i="15"/>
  <c r="J18" i="15"/>
  <c r="J17" i="15" s="1"/>
  <c r="J16" i="15" s="1"/>
  <c r="G18" i="15"/>
  <c r="G17" i="15" s="1"/>
  <c r="G16" i="15" s="1"/>
  <c r="F18" i="15"/>
  <c r="F17" i="15" s="1"/>
  <c r="F16" i="15" s="1"/>
  <c r="O15" i="15"/>
  <c r="N15" i="15"/>
  <c r="L15" i="15"/>
  <c r="H15" i="15"/>
  <c r="M15" i="15" s="1"/>
  <c r="O14" i="15"/>
  <c r="N14" i="15"/>
  <c r="L14" i="15"/>
  <c r="H14" i="15"/>
  <c r="M14" i="15" s="1"/>
  <c r="K13" i="15"/>
  <c r="O13" i="15" s="1"/>
  <c r="J13" i="15"/>
  <c r="J12" i="15" s="1"/>
  <c r="G13" i="15"/>
  <c r="G12" i="15" s="1"/>
  <c r="G10" i="15" s="1"/>
  <c r="F13" i="15"/>
  <c r="H13" i="15" s="1"/>
  <c r="K12" i="15"/>
  <c r="K11" i="15" s="1"/>
  <c r="F43" i="15" l="1"/>
  <c r="H50" i="15"/>
  <c r="F55" i="15"/>
  <c r="F54" i="15" s="1"/>
  <c r="F53" i="15" s="1"/>
  <c r="F52" i="15" s="1"/>
  <c r="H52" i="15" s="1"/>
  <c r="N62" i="15"/>
  <c r="O18" i="15"/>
  <c r="H33" i="15"/>
  <c r="K43" i="15"/>
  <c r="O43" i="15" s="1"/>
  <c r="O62" i="15"/>
  <c r="L65" i="15"/>
  <c r="J64" i="15"/>
  <c r="N29" i="15"/>
  <c r="O50" i="15"/>
  <c r="H62" i="15"/>
  <c r="M62" i="15" s="1"/>
  <c r="L44" i="15"/>
  <c r="F65" i="15"/>
  <c r="F64" i="15" s="1"/>
  <c r="H64" i="15" s="1"/>
  <c r="H74" i="16"/>
  <c r="H18" i="15"/>
  <c r="M18" i="15" s="1"/>
  <c r="O46" i="15"/>
  <c r="F49" i="15"/>
  <c r="H70" i="15"/>
  <c r="H69" i="15" s="1"/>
  <c r="M69" i="15" s="1"/>
  <c r="H16" i="16"/>
  <c r="H23" i="16"/>
  <c r="K23" i="16" s="1"/>
  <c r="H29" i="16"/>
  <c r="K29" i="16" s="1"/>
  <c r="H60" i="15"/>
  <c r="H46" i="15"/>
  <c r="O33" i="15"/>
  <c r="J43" i="15"/>
  <c r="L43" i="15" s="1"/>
  <c r="M56" i="15"/>
  <c r="G11" i="15"/>
  <c r="N56" i="15"/>
  <c r="J61" i="15"/>
  <c r="J60" i="15" s="1"/>
  <c r="M60" i="15" s="1"/>
  <c r="H19" i="16"/>
  <c r="K57" i="16"/>
  <c r="M50" i="15"/>
  <c r="K28" i="15"/>
  <c r="N28" i="15" s="1"/>
  <c r="J49" i="15"/>
  <c r="J48" i="15" s="1"/>
  <c r="N18" i="15"/>
  <c r="H25" i="15"/>
  <c r="M25" i="15" s="1"/>
  <c r="H61" i="15"/>
  <c r="O70" i="15"/>
  <c r="N25" i="15"/>
  <c r="L29" i="15"/>
  <c r="F32" i="15"/>
  <c r="N32" i="15" s="1"/>
  <c r="O39" i="15"/>
  <c r="H44" i="15"/>
  <c r="M44" i="15" s="1"/>
  <c r="O56" i="15"/>
  <c r="H21" i="16"/>
  <c r="H27" i="16"/>
  <c r="K27" i="16" s="1"/>
  <c r="H80" i="16"/>
  <c r="F12" i="16"/>
  <c r="H12" i="16" s="1"/>
  <c r="H63" i="16"/>
  <c r="H90" i="16"/>
  <c r="K90" i="16" s="1"/>
  <c r="G11" i="16"/>
  <c r="G10" i="16" s="1"/>
  <c r="H20" i="16"/>
  <c r="K31" i="16"/>
  <c r="F41" i="16"/>
  <c r="H41" i="16" s="1"/>
  <c r="K41" i="16" s="1"/>
  <c r="F56" i="16"/>
  <c r="H56" i="16" s="1"/>
  <c r="H81" i="16"/>
  <c r="H89" i="16"/>
  <c r="K12" i="16"/>
  <c r="G26" i="16"/>
  <c r="G25" i="16" s="1"/>
  <c r="G18" i="16" s="1"/>
  <c r="G9" i="16" s="1"/>
  <c r="K53" i="16"/>
  <c r="J68" i="16"/>
  <c r="J67" i="16" s="1"/>
  <c r="H79" i="16"/>
  <c r="H11" i="16"/>
  <c r="K11" i="16" s="1"/>
  <c r="K38" i="16"/>
  <c r="K49" i="16"/>
  <c r="J89" i="16"/>
  <c r="J61" i="16"/>
  <c r="K71" i="16"/>
  <c r="J79" i="16"/>
  <c r="K80" i="16"/>
  <c r="K16" i="16"/>
  <c r="K95" i="16"/>
  <c r="H94" i="16"/>
  <c r="G93" i="16"/>
  <c r="G87" i="16"/>
  <c r="G86" i="16" s="1"/>
  <c r="G85" i="16" s="1"/>
  <c r="J85" i="16"/>
  <c r="J10" i="16"/>
  <c r="J47" i="16"/>
  <c r="J46" i="16" s="1"/>
  <c r="K20" i="16"/>
  <c r="J19" i="16"/>
  <c r="G46" i="16"/>
  <c r="G45" i="16" s="1"/>
  <c r="H62" i="16"/>
  <c r="G66" i="16"/>
  <c r="G65" i="16" s="1"/>
  <c r="F11" i="16"/>
  <c r="F10" i="16" s="1"/>
  <c r="K21" i="16"/>
  <c r="K42" i="16"/>
  <c r="F68" i="16"/>
  <c r="F73" i="16"/>
  <c r="H73" i="16" s="1"/>
  <c r="K73" i="16" s="1"/>
  <c r="F86" i="16"/>
  <c r="K91" i="16"/>
  <c r="K96" i="16"/>
  <c r="F52" i="16"/>
  <c r="F61" i="16"/>
  <c r="F79" i="16"/>
  <c r="F78" i="16" s="1"/>
  <c r="K63" i="16"/>
  <c r="K81" i="16"/>
  <c r="F26" i="16"/>
  <c r="K32" i="16"/>
  <c r="F37" i="16"/>
  <c r="K56" i="16"/>
  <c r="K69" i="16"/>
  <c r="K74" i="16"/>
  <c r="K92" i="16"/>
  <c r="F48" i="16"/>
  <c r="K36" i="15"/>
  <c r="G22" i="15"/>
  <c r="G21" i="15" s="1"/>
  <c r="J31" i="15"/>
  <c r="O31" i="15" s="1"/>
  <c r="L32" i="15"/>
  <c r="M66" i="15"/>
  <c r="H24" i="15"/>
  <c r="F23" i="15"/>
  <c r="H28" i="15"/>
  <c r="F27" i="15"/>
  <c r="H27" i="15" s="1"/>
  <c r="J37" i="15"/>
  <c r="O37" i="15" s="1"/>
  <c r="L38" i="15"/>
  <c r="H68" i="15"/>
  <c r="M68" i="15" s="1"/>
  <c r="N43" i="15"/>
  <c r="J53" i="15"/>
  <c r="M46" i="15"/>
  <c r="F58" i="15"/>
  <c r="J11" i="15"/>
  <c r="L12" i="15"/>
  <c r="G9" i="15"/>
  <c r="H16" i="15"/>
  <c r="H17" i="15"/>
  <c r="K64" i="15"/>
  <c r="O65" i="15"/>
  <c r="K10" i="15"/>
  <c r="O11" i="15"/>
  <c r="G59" i="15"/>
  <c r="G58" i="15" s="1"/>
  <c r="K17" i="15"/>
  <c r="J24" i="15"/>
  <c r="K27" i="15"/>
  <c r="G43" i="15"/>
  <c r="G42" i="15" s="1"/>
  <c r="G41" i="15" s="1"/>
  <c r="K49" i="15"/>
  <c r="K55" i="15"/>
  <c r="K61" i="15"/>
  <c r="L61" i="15" s="1"/>
  <c r="K69" i="15"/>
  <c r="F12" i="15"/>
  <c r="N12" i="15" s="1"/>
  <c r="L13" i="15"/>
  <c r="K24" i="15"/>
  <c r="J28" i="15"/>
  <c r="H29" i="15"/>
  <c r="L33" i="15"/>
  <c r="F38" i="15"/>
  <c r="N38" i="15" s="1"/>
  <c r="L39" i="15"/>
  <c r="N44" i="15"/>
  <c r="N46" i="15"/>
  <c r="L55" i="15"/>
  <c r="N66" i="15"/>
  <c r="L69" i="15"/>
  <c r="O32" i="15"/>
  <c r="M33" i="15"/>
  <c r="O38" i="15"/>
  <c r="M39" i="15"/>
  <c r="O44" i="15"/>
  <c r="M61" i="15"/>
  <c r="O66" i="15"/>
  <c r="O12" i="15"/>
  <c r="M17" i="15"/>
  <c r="N13" i="15"/>
  <c r="L18" i="15"/>
  <c r="L25" i="15"/>
  <c r="N33" i="15"/>
  <c r="N39" i="15"/>
  <c r="L50" i="15"/>
  <c r="L56" i="15"/>
  <c r="L62" i="15"/>
  <c r="L70" i="15"/>
  <c r="M13" i="15"/>
  <c r="N50" i="15"/>
  <c r="N70" i="15"/>
  <c r="J42" i="15" l="1"/>
  <c r="H55" i="15"/>
  <c r="M55" i="15" s="1"/>
  <c r="H53" i="15"/>
  <c r="M53" i="15" s="1"/>
  <c r="H54" i="15"/>
  <c r="M54" i="15" s="1"/>
  <c r="M70" i="15"/>
  <c r="L64" i="15"/>
  <c r="M64" i="15"/>
  <c r="J59" i="15"/>
  <c r="J58" i="15" s="1"/>
  <c r="L49" i="15"/>
  <c r="H49" i="15"/>
  <c r="M49" i="15" s="1"/>
  <c r="F48" i="15"/>
  <c r="N65" i="15"/>
  <c r="H65" i="15"/>
  <c r="F59" i="15"/>
  <c r="F55" i="16"/>
  <c r="H55" i="16" s="1"/>
  <c r="H32" i="15"/>
  <c r="M32" i="15" s="1"/>
  <c r="F31" i="15"/>
  <c r="K89" i="16"/>
  <c r="G84" i="16"/>
  <c r="G83" i="16" s="1"/>
  <c r="G44" i="16" s="1"/>
  <c r="G97" i="16" s="1"/>
  <c r="H52" i="16"/>
  <c r="F51" i="16"/>
  <c r="H51" i="16" s="1"/>
  <c r="H87" i="16"/>
  <c r="J18" i="16"/>
  <c r="J9" i="16" s="1"/>
  <c r="K19" i="16"/>
  <c r="J84" i="16"/>
  <c r="H93" i="16"/>
  <c r="K94" i="16"/>
  <c r="J66" i="16"/>
  <c r="J60" i="16"/>
  <c r="H48" i="16"/>
  <c r="F47" i="16"/>
  <c r="H37" i="16"/>
  <c r="F36" i="16"/>
  <c r="H36" i="16" s="1"/>
  <c r="H61" i="16"/>
  <c r="F60" i="16"/>
  <c r="H86" i="16"/>
  <c r="F85" i="16"/>
  <c r="J45" i="16"/>
  <c r="H26" i="16"/>
  <c r="F25" i="16"/>
  <c r="H10" i="16"/>
  <c r="H78" i="16"/>
  <c r="F77" i="16"/>
  <c r="H77" i="16" s="1"/>
  <c r="H68" i="16"/>
  <c r="F67" i="16"/>
  <c r="K10" i="16"/>
  <c r="K79" i="16"/>
  <c r="J78" i="16"/>
  <c r="K62" i="16"/>
  <c r="K55" i="16"/>
  <c r="K16" i="15"/>
  <c r="K9" i="15" s="1"/>
  <c r="O17" i="15"/>
  <c r="N17" i="15"/>
  <c r="H38" i="15"/>
  <c r="F37" i="15"/>
  <c r="K54" i="15"/>
  <c r="O55" i="15"/>
  <c r="N55" i="15"/>
  <c r="H12" i="15"/>
  <c r="F11" i="15"/>
  <c r="L37" i="15"/>
  <c r="J36" i="15"/>
  <c r="O36" i="15" s="1"/>
  <c r="K35" i="15"/>
  <c r="M29" i="15"/>
  <c r="L11" i="15"/>
  <c r="J10" i="15"/>
  <c r="O10" i="15" s="1"/>
  <c r="K48" i="15"/>
  <c r="O49" i="15"/>
  <c r="N49" i="15"/>
  <c r="H43" i="15"/>
  <c r="O28" i="15"/>
  <c r="J27" i="15"/>
  <c r="M28" i="15"/>
  <c r="L28" i="15"/>
  <c r="K68" i="15"/>
  <c r="O69" i="15"/>
  <c r="N69" i="15"/>
  <c r="N27" i="15"/>
  <c r="H59" i="15"/>
  <c r="J52" i="15"/>
  <c r="L31" i="15"/>
  <c r="M65" i="15"/>
  <c r="J41" i="15"/>
  <c r="N24" i="15"/>
  <c r="K23" i="15"/>
  <c r="L24" i="15"/>
  <c r="M24" i="15"/>
  <c r="J23" i="15"/>
  <c r="M16" i="15"/>
  <c r="O64" i="15"/>
  <c r="N64" i="15"/>
  <c r="H23" i="15"/>
  <c r="F22" i="15"/>
  <c r="L17" i="15"/>
  <c r="K60" i="15"/>
  <c r="O61" i="15"/>
  <c r="N61" i="15"/>
  <c r="H58" i="15"/>
  <c r="G20" i="15"/>
  <c r="G72" i="15" s="1"/>
  <c r="H48" i="15" l="1"/>
  <c r="M48" i="15" s="1"/>
  <c r="F42" i="15"/>
  <c r="F41" i="15" s="1"/>
  <c r="H41" i="15" s="1"/>
  <c r="M41" i="15" s="1"/>
  <c r="H31" i="15"/>
  <c r="M31" i="15" s="1"/>
  <c r="N31" i="15"/>
  <c r="H60" i="16"/>
  <c r="F59" i="16"/>
  <c r="H59" i="16" s="1"/>
  <c r="J59" i="16"/>
  <c r="K59" i="16" s="1"/>
  <c r="K60" i="16"/>
  <c r="J83" i="16"/>
  <c r="H67" i="16"/>
  <c r="F66" i="16"/>
  <c r="H25" i="16"/>
  <c r="F18" i="16"/>
  <c r="K68" i="16"/>
  <c r="K26" i="16"/>
  <c r="J65" i="16"/>
  <c r="K87" i="16"/>
  <c r="K36" i="16"/>
  <c r="K51" i="16"/>
  <c r="K61" i="16"/>
  <c r="K37" i="16"/>
  <c r="K52" i="16"/>
  <c r="J77" i="16"/>
  <c r="K77" i="16" s="1"/>
  <c r="K78" i="16"/>
  <c r="H85" i="16"/>
  <c r="F84" i="16"/>
  <c r="H47" i="16"/>
  <c r="F46" i="16"/>
  <c r="K93" i="16"/>
  <c r="K86" i="16"/>
  <c r="K48" i="16"/>
  <c r="H22" i="15"/>
  <c r="F21" i="15"/>
  <c r="O68" i="15"/>
  <c r="N68" i="15"/>
  <c r="L68" i="15"/>
  <c r="K53" i="15"/>
  <c r="O54" i="15"/>
  <c r="N54" i="15"/>
  <c r="L54" i="15"/>
  <c r="M52" i="15"/>
  <c r="O16" i="15"/>
  <c r="N16" i="15"/>
  <c r="L16" i="15"/>
  <c r="F36" i="15"/>
  <c r="H37" i="15"/>
  <c r="N37" i="15"/>
  <c r="O48" i="15"/>
  <c r="N48" i="15"/>
  <c r="K42" i="15"/>
  <c r="L48" i="15"/>
  <c r="M58" i="15"/>
  <c r="M27" i="15"/>
  <c r="L27" i="15"/>
  <c r="L10" i="15"/>
  <c r="J9" i="15"/>
  <c r="M12" i="15"/>
  <c r="M38" i="15"/>
  <c r="J35" i="15"/>
  <c r="L36" i="15"/>
  <c r="F10" i="15"/>
  <c r="H11" i="15"/>
  <c r="N11" i="15"/>
  <c r="M59" i="15"/>
  <c r="K22" i="15"/>
  <c r="N23" i="15"/>
  <c r="O27" i="15"/>
  <c r="M43" i="15"/>
  <c r="J22" i="15"/>
  <c r="M23" i="15"/>
  <c r="L23" i="15"/>
  <c r="K59" i="15"/>
  <c r="O60" i="15"/>
  <c r="N60" i="15"/>
  <c r="L60" i="15"/>
  <c r="H42" i="15" l="1"/>
  <c r="J44" i="16"/>
  <c r="J97" i="16" s="1"/>
  <c r="H84" i="16"/>
  <c r="F83" i="16"/>
  <c r="H83" i="16" s="1"/>
  <c r="K83" i="16" s="1"/>
  <c r="K85" i="16"/>
  <c r="H18" i="16"/>
  <c r="F9" i="16"/>
  <c r="K25" i="16"/>
  <c r="H66" i="16"/>
  <c r="F65" i="16"/>
  <c r="H65" i="16" s="1"/>
  <c r="H46" i="16"/>
  <c r="F45" i="16"/>
  <c r="K67" i="16"/>
  <c r="L35" i="15"/>
  <c r="K21" i="15"/>
  <c r="O22" i="15"/>
  <c r="N22" i="15"/>
  <c r="L22" i="15"/>
  <c r="J21" i="15"/>
  <c r="M22" i="15"/>
  <c r="M37" i="15"/>
  <c r="H21" i="15"/>
  <c r="F35" i="15"/>
  <c r="H36" i="15"/>
  <c r="N36" i="15"/>
  <c r="K52" i="15"/>
  <c r="N53" i="15"/>
  <c r="O53" i="15"/>
  <c r="L53" i="15"/>
  <c r="H10" i="15"/>
  <c r="F9" i="15"/>
  <c r="N10" i="15"/>
  <c r="L9" i="15"/>
  <c r="O42" i="15"/>
  <c r="N42" i="15"/>
  <c r="K41" i="15"/>
  <c r="L42" i="15"/>
  <c r="O9" i="15"/>
  <c r="M11" i="15"/>
  <c r="M42" i="15"/>
  <c r="O35" i="15"/>
  <c r="K58" i="15"/>
  <c r="N59" i="15"/>
  <c r="O59" i="15"/>
  <c r="L59" i="15"/>
  <c r="K66" i="16" l="1"/>
  <c r="K46" i="16"/>
  <c r="H9" i="16"/>
  <c r="K65" i="16"/>
  <c r="K18" i="16"/>
  <c r="H45" i="16"/>
  <c r="F44" i="16"/>
  <c r="H44" i="16" s="1"/>
  <c r="K84" i="16"/>
  <c r="O52" i="15"/>
  <c r="N52" i="15"/>
  <c r="L52" i="15"/>
  <c r="M36" i="15"/>
  <c r="M21" i="15"/>
  <c r="L21" i="15"/>
  <c r="J20" i="15"/>
  <c r="N9" i="15"/>
  <c r="H35" i="15"/>
  <c r="H20" i="15" s="1"/>
  <c r="N35" i="15"/>
  <c r="O58" i="15"/>
  <c r="N58" i="15"/>
  <c r="L58" i="15"/>
  <c r="O41" i="15"/>
  <c r="N41" i="15"/>
  <c r="L41" i="15"/>
  <c r="H9" i="15"/>
  <c r="M10" i="15"/>
  <c r="F20" i="15"/>
  <c r="F72" i="15" s="1"/>
  <c r="K20" i="15"/>
  <c r="N21" i="15"/>
  <c r="O21" i="15"/>
  <c r="F97" i="16" l="1"/>
  <c r="H97" i="16"/>
  <c r="K9" i="16"/>
  <c r="K44" i="16"/>
  <c r="K45" i="16"/>
  <c r="O20" i="15"/>
  <c r="N20" i="15"/>
  <c r="K72" i="15"/>
  <c r="M20" i="15"/>
  <c r="L20" i="15"/>
  <c r="J72" i="15"/>
  <c r="H72" i="15"/>
  <c r="I9" i="15" s="1"/>
  <c r="M9" i="15"/>
  <c r="M35" i="15"/>
  <c r="I44" i="16" l="1"/>
  <c r="I12" i="16"/>
  <c r="I45" i="16"/>
  <c r="I72" i="16"/>
  <c r="I54" i="16"/>
  <c r="I42" i="16"/>
  <c r="I31" i="16"/>
  <c r="I21" i="16"/>
  <c r="I15" i="16"/>
  <c r="I13" i="16"/>
  <c r="I88" i="16"/>
  <c r="I70" i="16"/>
  <c r="I33" i="16"/>
  <c r="I97" i="16"/>
  <c r="I82" i="16"/>
  <c r="I23" i="16"/>
  <c r="I50" i="16"/>
  <c r="I30" i="16"/>
  <c r="I96" i="16"/>
  <c r="I75" i="16"/>
  <c r="I57" i="16"/>
  <c r="I17" i="16"/>
  <c r="I49" i="16"/>
  <c r="I27" i="16"/>
  <c r="I24" i="16"/>
  <c r="I80" i="16"/>
  <c r="I69" i="16"/>
  <c r="I22" i="16"/>
  <c r="I53" i="16"/>
  <c r="I71" i="16"/>
  <c r="I90" i="16"/>
  <c r="I28" i="16"/>
  <c r="I43" i="16"/>
  <c r="I76" i="16"/>
  <c r="I32" i="16"/>
  <c r="I58" i="16"/>
  <c r="I63" i="16"/>
  <c r="I81" i="16"/>
  <c r="I56" i="16"/>
  <c r="I34" i="16"/>
  <c r="I35" i="16"/>
  <c r="I95" i="16"/>
  <c r="I20" i="16"/>
  <c r="I89" i="16"/>
  <c r="I16" i="16"/>
  <c r="I64" i="16"/>
  <c r="I14" i="16"/>
  <c r="I91" i="16"/>
  <c r="I29" i="16"/>
  <c r="I74" i="16"/>
  <c r="I19" i="16"/>
  <c r="I39" i="16"/>
  <c r="I92" i="16"/>
  <c r="I40" i="16"/>
  <c r="I41" i="16"/>
  <c r="I38" i="16"/>
  <c r="I55" i="16"/>
  <c r="I11" i="16"/>
  <c r="I94" i="16"/>
  <c r="I62" i="16"/>
  <c r="I79" i="16"/>
  <c r="I73" i="16"/>
  <c r="I26" i="16"/>
  <c r="I51" i="16"/>
  <c r="I93" i="16"/>
  <c r="I68" i="16"/>
  <c r="I37" i="16"/>
  <c r="I52" i="16"/>
  <c r="I77" i="16"/>
  <c r="I61" i="16"/>
  <c r="I10" i="16"/>
  <c r="I87" i="16"/>
  <c r="I78" i="16"/>
  <c r="I86" i="16"/>
  <c r="I48" i="16"/>
  <c r="I36" i="16"/>
  <c r="I59" i="16"/>
  <c r="I47" i="16"/>
  <c r="I67" i="16"/>
  <c r="I85" i="16"/>
  <c r="I60" i="16"/>
  <c r="I25" i="16"/>
  <c r="I65" i="16"/>
  <c r="I83" i="16"/>
  <c r="I66" i="16"/>
  <c r="K97" i="16"/>
  <c r="I18" i="16"/>
  <c r="I46" i="16"/>
  <c r="I84" i="16"/>
  <c r="I9" i="16"/>
  <c r="I40" i="15"/>
  <c r="I34" i="15"/>
  <c r="I14" i="15"/>
  <c r="I30" i="15"/>
  <c r="I26" i="15"/>
  <c r="I72" i="15"/>
  <c r="I15" i="15"/>
  <c r="I45" i="15"/>
  <c r="I25" i="15"/>
  <c r="I19" i="15"/>
  <c r="I31" i="15"/>
  <c r="I46" i="15"/>
  <c r="I56" i="15"/>
  <c r="I47" i="15"/>
  <c r="I63" i="15"/>
  <c r="I62" i="15"/>
  <c r="I60" i="15"/>
  <c r="I61" i="15"/>
  <c r="I18" i="15"/>
  <c r="I71" i="15"/>
  <c r="I50" i="15"/>
  <c r="I57" i="15"/>
  <c r="I48" i="15"/>
  <c r="I66" i="15"/>
  <c r="I70" i="15"/>
  <c r="I39" i="15"/>
  <c r="I13" i="15"/>
  <c r="I32" i="15"/>
  <c r="I51" i="15"/>
  <c r="I33" i="15"/>
  <c r="I49" i="15"/>
  <c r="I44" i="15"/>
  <c r="I67" i="15"/>
  <c r="I69" i="15"/>
  <c r="I16" i="15"/>
  <c r="I68" i="15"/>
  <c r="I27" i="15"/>
  <c r="I64" i="15"/>
  <c r="I24" i="15"/>
  <c r="I41" i="15"/>
  <c r="I65" i="15"/>
  <c r="I28" i="15"/>
  <c r="I53" i="15"/>
  <c r="I55" i="15"/>
  <c r="I54" i="15"/>
  <c r="I52" i="15"/>
  <c r="I29" i="15"/>
  <c r="I17" i="15"/>
  <c r="I12" i="15"/>
  <c r="I59" i="15"/>
  <c r="I43" i="15"/>
  <c r="I38" i="15"/>
  <c r="I58" i="15"/>
  <c r="I23" i="15"/>
  <c r="I22" i="15"/>
  <c r="I42" i="15"/>
  <c r="I11" i="15"/>
  <c r="I37" i="15"/>
  <c r="I21" i="15"/>
  <c r="I10" i="15"/>
  <c r="I36" i="15"/>
  <c r="I20" i="15"/>
  <c r="M72" i="15"/>
  <c r="L72" i="15"/>
  <c r="I35" i="15"/>
  <c r="O72" i="15"/>
  <c r="N72" i="15"/>
  <c r="H97" i="8" l="1"/>
  <c r="K97" i="8" s="1"/>
  <c r="J96" i="8"/>
  <c r="H96" i="8"/>
  <c r="K96" i="8" s="1"/>
  <c r="G96" i="8"/>
  <c r="G95" i="8" s="1"/>
  <c r="F96" i="8"/>
  <c r="J95" i="8"/>
  <c r="J94" i="8" s="1"/>
  <c r="F95" i="8"/>
  <c r="F94" i="8" s="1"/>
  <c r="H93" i="8"/>
  <c r="K93" i="8" s="1"/>
  <c r="J92" i="8"/>
  <c r="J91" i="8" s="1"/>
  <c r="G92" i="8"/>
  <c r="G91" i="8" s="1"/>
  <c r="G90" i="8" s="1"/>
  <c r="F92" i="8"/>
  <c r="F91" i="8"/>
  <c r="H89" i="8"/>
  <c r="K89" i="8" s="1"/>
  <c r="J88" i="8"/>
  <c r="J87" i="8" s="1"/>
  <c r="F88" i="8"/>
  <c r="H83" i="8"/>
  <c r="K83" i="8" s="1"/>
  <c r="J82" i="8"/>
  <c r="J81" i="8" s="1"/>
  <c r="G82" i="8"/>
  <c r="G81" i="8" s="1"/>
  <c r="G80" i="8" s="1"/>
  <c r="G79" i="8" s="1"/>
  <c r="G78" i="8" s="1"/>
  <c r="F82" i="8"/>
  <c r="F81" i="8" s="1"/>
  <c r="H77" i="8"/>
  <c r="K77" i="8" s="1"/>
  <c r="J76" i="8"/>
  <c r="G76" i="8"/>
  <c r="G75" i="8" s="1"/>
  <c r="G74" i="8" s="1"/>
  <c r="F76" i="8"/>
  <c r="J75" i="8"/>
  <c r="J74" i="8" s="1"/>
  <c r="H73" i="8"/>
  <c r="K73" i="8" s="1"/>
  <c r="J72" i="8"/>
  <c r="G72" i="8"/>
  <c r="F72" i="8"/>
  <c r="H72" i="8" s="1"/>
  <c r="H71" i="8"/>
  <c r="K71" i="8" s="1"/>
  <c r="J70" i="8"/>
  <c r="J69" i="8" s="1"/>
  <c r="G70" i="8"/>
  <c r="G69" i="8" s="1"/>
  <c r="G68" i="8" s="1"/>
  <c r="F70" i="8"/>
  <c r="H70" i="8" s="1"/>
  <c r="H65" i="8"/>
  <c r="K65" i="8" s="1"/>
  <c r="J64" i="8"/>
  <c r="J63" i="8" s="1"/>
  <c r="J62" i="8" s="1"/>
  <c r="J61" i="8" s="1"/>
  <c r="J60" i="8" s="1"/>
  <c r="G64" i="8"/>
  <c r="G63" i="8" s="1"/>
  <c r="G62" i="8" s="1"/>
  <c r="G61" i="8" s="1"/>
  <c r="G60" i="8" s="1"/>
  <c r="F64" i="8"/>
  <c r="F63" i="8" s="1"/>
  <c r="H63" i="8" s="1"/>
  <c r="H59" i="8"/>
  <c r="K59" i="8" s="1"/>
  <c r="J58" i="8"/>
  <c r="J57" i="8" s="1"/>
  <c r="J56" i="8" s="1"/>
  <c r="G58" i="8"/>
  <c r="G57" i="8" s="1"/>
  <c r="G56" i="8" s="1"/>
  <c r="F58" i="8"/>
  <c r="H58" i="8" s="1"/>
  <c r="H55" i="8"/>
  <c r="K55" i="8" s="1"/>
  <c r="J54" i="8"/>
  <c r="J53" i="8" s="1"/>
  <c r="J52" i="8" s="1"/>
  <c r="G54" i="8"/>
  <c r="G53" i="8" s="1"/>
  <c r="G52" i="8" s="1"/>
  <c r="F54" i="8"/>
  <c r="H51" i="8"/>
  <c r="K51" i="8" s="1"/>
  <c r="J50" i="8"/>
  <c r="J49" i="8" s="1"/>
  <c r="G50" i="8"/>
  <c r="G49" i="8" s="1"/>
  <c r="G48" i="8" s="1"/>
  <c r="F50" i="8"/>
  <c r="H44" i="8"/>
  <c r="K44" i="8" s="1"/>
  <c r="J43" i="8"/>
  <c r="J42" i="8" s="1"/>
  <c r="G43" i="8"/>
  <c r="G42" i="8" s="1"/>
  <c r="F43" i="8"/>
  <c r="H43" i="8" s="1"/>
  <c r="H41" i="8"/>
  <c r="K41" i="8" s="1"/>
  <c r="H40" i="8"/>
  <c r="K40" i="8" s="1"/>
  <c r="J39" i="8"/>
  <c r="J38" i="8" s="1"/>
  <c r="J37" i="8" s="1"/>
  <c r="G39" i="8"/>
  <c r="G38" i="8" s="1"/>
  <c r="F39" i="8"/>
  <c r="F38" i="8"/>
  <c r="F37" i="8" s="1"/>
  <c r="H36" i="8"/>
  <c r="K36" i="8" s="1"/>
  <c r="H35" i="8"/>
  <c r="K35" i="8" s="1"/>
  <c r="H34" i="8"/>
  <c r="K34" i="8" s="1"/>
  <c r="H33" i="8"/>
  <c r="K33" i="8" s="1"/>
  <c r="J32" i="8"/>
  <c r="G32" i="8"/>
  <c r="F32" i="8"/>
  <c r="H32" i="8" s="1"/>
  <c r="H31" i="8"/>
  <c r="K31" i="8" s="1"/>
  <c r="J30" i="8"/>
  <c r="G30" i="8"/>
  <c r="F30" i="8"/>
  <c r="H29" i="8"/>
  <c r="K29" i="8" s="1"/>
  <c r="J28" i="8"/>
  <c r="J27" i="8" s="1"/>
  <c r="J26" i="8" s="1"/>
  <c r="G28" i="8"/>
  <c r="G27" i="8" s="1"/>
  <c r="G26" i="8" s="1"/>
  <c r="F28" i="8"/>
  <c r="H25" i="8"/>
  <c r="K25" i="8" s="1"/>
  <c r="J24" i="8"/>
  <c r="G24" i="8"/>
  <c r="F24" i="8"/>
  <c r="H23" i="8"/>
  <c r="K23" i="8" s="1"/>
  <c r="J22" i="8"/>
  <c r="G22" i="8"/>
  <c r="F22" i="8"/>
  <c r="F21" i="8" s="1"/>
  <c r="F20" i="8" s="1"/>
  <c r="H18" i="8"/>
  <c r="K18" i="8" s="1"/>
  <c r="J17" i="8"/>
  <c r="G17" i="8"/>
  <c r="F17" i="8"/>
  <c r="H17" i="8" s="1"/>
  <c r="H16" i="8"/>
  <c r="K16" i="8" s="1"/>
  <c r="H15" i="8"/>
  <c r="K15" i="8" s="1"/>
  <c r="J14" i="8"/>
  <c r="J13" i="8" s="1"/>
  <c r="J12" i="8" s="1"/>
  <c r="G14" i="8"/>
  <c r="G13" i="8" s="1"/>
  <c r="G12" i="8" s="1"/>
  <c r="G11" i="8" s="1"/>
  <c r="F14" i="8"/>
  <c r="O71" i="7"/>
  <c r="N71" i="7"/>
  <c r="L71" i="7"/>
  <c r="H71" i="7"/>
  <c r="K70" i="7"/>
  <c r="K69" i="7" s="1"/>
  <c r="K68" i="7" s="1"/>
  <c r="J70" i="7"/>
  <c r="J69" i="7" s="1"/>
  <c r="J68" i="7" s="1"/>
  <c r="G70" i="7"/>
  <c r="G69" i="7" s="1"/>
  <c r="G68" i="7" s="1"/>
  <c r="F70" i="7"/>
  <c r="O67" i="7"/>
  <c r="N67" i="7"/>
  <c r="L67" i="7"/>
  <c r="H67" i="7"/>
  <c r="M67" i="7" s="1"/>
  <c r="K66" i="7"/>
  <c r="K65" i="7" s="1"/>
  <c r="J66" i="7"/>
  <c r="J65" i="7" s="1"/>
  <c r="G66" i="7"/>
  <c r="G65" i="7" s="1"/>
  <c r="G64" i="7" s="1"/>
  <c r="F66" i="7"/>
  <c r="F65" i="7" s="1"/>
  <c r="F64" i="7" s="1"/>
  <c r="O63" i="7"/>
  <c r="N63" i="7"/>
  <c r="L63" i="7"/>
  <c r="H63" i="7"/>
  <c r="M63" i="7" s="1"/>
  <c r="K62" i="7"/>
  <c r="K61" i="7" s="1"/>
  <c r="K60" i="7" s="1"/>
  <c r="J62" i="7"/>
  <c r="J61" i="7" s="1"/>
  <c r="J60" i="7" s="1"/>
  <c r="G62" i="7"/>
  <c r="G61" i="7" s="1"/>
  <c r="G60" i="7" s="1"/>
  <c r="F62" i="7"/>
  <c r="O57" i="7"/>
  <c r="N57" i="7"/>
  <c r="L57" i="7"/>
  <c r="H57" i="7"/>
  <c r="K56" i="7"/>
  <c r="K55" i="7" s="1"/>
  <c r="K54" i="7" s="1"/>
  <c r="J56" i="7"/>
  <c r="G56" i="7"/>
  <c r="G55" i="7" s="1"/>
  <c r="G54" i="7" s="1"/>
  <c r="G53" i="7" s="1"/>
  <c r="G52" i="7" s="1"/>
  <c r="F56" i="7"/>
  <c r="O51" i="7"/>
  <c r="N51" i="7"/>
  <c r="L51" i="7"/>
  <c r="H51" i="7"/>
  <c r="M51" i="7" s="1"/>
  <c r="K50" i="7"/>
  <c r="K49" i="7" s="1"/>
  <c r="K48" i="7" s="1"/>
  <c r="J50" i="7"/>
  <c r="J49" i="7" s="1"/>
  <c r="J48" i="7" s="1"/>
  <c r="G50" i="7"/>
  <c r="G49" i="7" s="1"/>
  <c r="G48" i="7" s="1"/>
  <c r="F50" i="7"/>
  <c r="H50" i="7" s="1"/>
  <c r="N47" i="7"/>
  <c r="L47" i="7"/>
  <c r="H47" i="7"/>
  <c r="M47" i="7" s="1"/>
  <c r="K46" i="7"/>
  <c r="J46" i="7"/>
  <c r="G46" i="7"/>
  <c r="F46" i="7"/>
  <c r="N45" i="7"/>
  <c r="L45" i="7"/>
  <c r="H45" i="7"/>
  <c r="M45" i="7" s="1"/>
  <c r="K44" i="7"/>
  <c r="J44" i="7"/>
  <c r="G44" i="7"/>
  <c r="F44" i="7"/>
  <c r="N44" i="7" s="1"/>
  <c r="O40" i="7"/>
  <c r="N40" i="7"/>
  <c r="L40" i="7"/>
  <c r="H40" i="7"/>
  <c r="M40" i="7" s="1"/>
  <c r="K39" i="7"/>
  <c r="K38" i="7" s="1"/>
  <c r="J39" i="7"/>
  <c r="J38" i="7" s="1"/>
  <c r="G39" i="7"/>
  <c r="G38" i="7" s="1"/>
  <c r="G37" i="7" s="1"/>
  <c r="G36" i="7" s="1"/>
  <c r="G35" i="7" s="1"/>
  <c r="F39" i="7"/>
  <c r="F38" i="7" s="1"/>
  <c r="O34" i="7"/>
  <c r="N34" i="7"/>
  <c r="L34" i="7"/>
  <c r="H34" i="7"/>
  <c r="M34" i="7" s="1"/>
  <c r="O33" i="7"/>
  <c r="K33" i="7"/>
  <c r="K32" i="7" s="1"/>
  <c r="J33" i="7"/>
  <c r="J32" i="7" s="1"/>
  <c r="G33" i="7"/>
  <c r="G32" i="7" s="1"/>
  <c r="G31" i="7" s="1"/>
  <c r="F33" i="7"/>
  <c r="F32" i="7" s="1"/>
  <c r="O30" i="7"/>
  <c r="N30" i="7"/>
  <c r="L30" i="7"/>
  <c r="H30" i="7"/>
  <c r="M30" i="7" s="1"/>
  <c r="K29" i="7"/>
  <c r="J29" i="7"/>
  <c r="J28" i="7" s="1"/>
  <c r="G29" i="7"/>
  <c r="G28" i="7" s="1"/>
  <c r="G27" i="7" s="1"/>
  <c r="F29" i="7"/>
  <c r="F28" i="7" s="1"/>
  <c r="N26" i="7"/>
  <c r="L26" i="7"/>
  <c r="H26" i="7"/>
  <c r="M26" i="7" s="1"/>
  <c r="K25" i="7"/>
  <c r="K24" i="7" s="1"/>
  <c r="J25" i="7"/>
  <c r="J24" i="7" s="1"/>
  <c r="G25" i="7"/>
  <c r="F25" i="7"/>
  <c r="F24" i="7"/>
  <c r="F23" i="7" s="1"/>
  <c r="O19" i="7"/>
  <c r="N19" i="7"/>
  <c r="L19" i="7"/>
  <c r="H19" i="7"/>
  <c r="M19" i="7" s="1"/>
  <c r="K18" i="7"/>
  <c r="K17" i="7" s="1"/>
  <c r="J18" i="7"/>
  <c r="J17" i="7" s="1"/>
  <c r="G18" i="7"/>
  <c r="G17" i="7" s="1"/>
  <c r="G16" i="7" s="1"/>
  <c r="F18" i="7"/>
  <c r="F17" i="7" s="1"/>
  <c r="F16" i="7" s="1"/>
  <c r="O15" i="7"/>
  <c r="N15" i="7"/>
  <c r="L15" i="7"/>
  <c r="H15" i="7"/>
  <c r="M15" i="7" s="1"/>
  <c r="O14" i="7"/>
  <c r="N14" i="7"/>
  <c r="L14" i="7"/>
  <c r="H14" i="7"/>
  <c r="M14" i="7" s="1"/>
  <c r="K13" i="7"/>
  <c r="J13" i="7"/>
  <c r="J12" i="7" s="1"/>
  <c r="G13" i="7"/>
  <c r="G11" i="7" s="1"/>
  <c r="F13" i="7"/>
  <c r="F12" i="7" s="1"/>
  <c r="K12" i="7"/>
  <c r="K11" i="7" s="1"/>
  <c r="K10" i="7" s="1"/>
  <c r="G12" i="7"/>
  <c r="G10" i="7" s="1"/>
  <c r="W257" i="6"/>
  <c r="W256" i="6" s="1"/>
  <c r="W255" i="6" s="1"/>
  <c r="W254" i="6" s="1"/>
  <c r="U257" i="6"/>
  <c r="U256" i="6" s="1"/>
  <c r="U255" i="6" s="1"/>
  <c r="U254" i="6" s="1"/>
  <c r="S257" i="6"/>
  <c r="S256" i="6" s="1"/>
  <c r="S255" i="6" s="1"/>
  <c r="S254" i="6" s="1"/>
  <c r="K257" i="6"/>
  <c r="K256" i="6" s="1"/>
  <c r="K255" i="6" s="1"/>
  <c r="K254" i="6" s="1"/>
  <c r="V256" i="6"/>
  <c r="T256" i="6"/>
  <c r="T255" i="6" s="1"/>
  <c r="Q256" i="6"/>
  <c r="Q255" i="6" s="1"/>
  <c r="Q254" i="6" s="1"/>
  <c r="O256" i="6"/>
  <c r="N256" i="6"/>
  <c r="N255" i="6" s="1"/>
  <c r="N254" i="6" s="1"/>
  <c r="J256" i="6"/>
  <c r="J255" i="6" s="1"/>
  <c r="J254" i="6" s="1"/>
  <c r="I256" i="6"/>
  <c r="I255" i="6" s="1"/>
  <c r="I254" i="6" s="1"/>
  <c r="H256" i="6"/>
  <c r="H255" i="6" s="1"/>
  <c r="H254" i="6" s="1"/>
  <c r="G256" i="6"/>
  <c r="G255" i="6" s="1"/>
  <c r="G254" i="6" s="1"/>
  <c r="F256" i="6"/>
  <c r="F255" i="6" s="1"/>
  <c r="F254" i="6" s="1"/>
  <c r="O255" i="6"/>
  <c r="O254" i="6" s="1"/>
  <c r="W253" i="6"/>
  <c r="U253" i="6"/>
  <c r="S253" i="6"/>
  <c r="K253" i="6"/>
  <c r="L253" i="6" s="1"/>
  <c r="W252" i="6"/>
  <c r="W251" i="6" s="1"/>
  <c r="W250" i="6" s="1"/>
  <c r="W249" i="6" s="1"/>
  <c r="U252" i="6"/>
  <c r="U251" i="6" s="1"/>
  <c r="U250" i="6" s="1"/>
  <c r="U249" i="6" s="1"/>
  <c r="S252" i="6"/>
  <c r="K252" i="6"/>
  <c r="V251" i="6"/>
  <c r="T251" i="6"/>
  <c r="AA251" i="6" s="1"/>
  <c r="Q251" i="6"/>
  <c r="Q250" i="6" s="1"/>
  <c r="O251" i="6"/>
  <c r="O250" i="6" s="1"/>
  <c r="O249" i="6" s="1"/>
  <c r="N251" i="6"/>
  <c r="N250" i="6" s="1"/>
  <c r="N249" i="6" s="1"/>
  <c r="J251" i="6"/>
  <c r="J250" i="6" s="1"/>
  <c r="J249" i="6" s="1"/>
  <c r="I251" i="6"/>
  <c r="I250" i="6" s="1"/>
  <c r="I249" i="6" s="1"/>
  <c r="H251" i="6"/>
  <c r="H250" i="6" s="1"/>
  <c r="H249" i="6" s="1"/>
  <c r="G251" i="6"/>
  <c r="G250" i="6" s="1"/>
  <c r="G249" i="6" s="1"/>
  <c r="F251" i="6"/>
  <c r="F250" i="6" s="1"/>
  <c r="F249" i="6" s="1"/>
  <c r="W248" i="6"/>
  <c r="W247" i="6" s="1"/>
  <c r="U248" i="6"/>
  <c r="U247" i="6" s="1"/>
  <c r="S248" i="6"/>
  <c r="S247" i="6" s="1"/>
  <c r="K248" i="6"/>
  <c r="K247" i="6" s="1"/>
  <c r="V247" i="6"/>
  <c r="T247" i="6"/>
  <c r="Q247" i="6"/>
  <c r="O247" i="6"/>
  <c r="N247" i="6"/>
  <c r="J247" i="6"/>
  <c r="I247" i="6"/>
  <c r="H247" i="6"/>
  <c r="G247" i="6"/>
  <c r="F247" i="6"/>
  <c r="W246" i="6"/>
  <c r="U246" i="6"/>
  <c r="S246" i="6"/>
  <c r="K246" i="6"/>
  <c r="L246" i="6" s="1"/>
  <c r="R246" i="6" s="1"/>
  <c r="W245" i="6"/>
  <c r="U245" i="6"/>
  <c r="U244" i="6" s="1"/>
  <c r="S245" i="6"/>
  <c r="S244" i="6" s="1"/>
  <c r="K245" i="6"/>
  <c r="L245" i="6" s="1"/>
  <c r="V244" i="6"/>
  <c r="T244" i="6"/>
  <c r="Q244" i="6"/>
  <c r="O244" i="6"/>
  <c r="N244" i="6"/>
  <c r="J244" i="6"/>
  <c r="I244" i="6"/>
  <c r="H244" i="6"/>
  <c r="G244" i="6"/>
  <c r="F244" i="6"/>
  <c r="W241" i="6"/>
  <c r="W240" i="6" s="1"/>
  <c r="W239" i="6" s="1"/>
  <c r="W238" i="6" s="1"/>
  <c r="U241" i="6"/>
  <c r="U240" i="6" s="1"/>
  <c r="U239" i="6" s="1"/>
  <c r="U238" i="6" s="1"/>
  <c r="S241" i="6"/>
  <c r="S240" i="6" s="1"/>
  <c r="S239" i="6" s="1"/>
  <c r="S238" i="6" s="1"/>
  <c r="K241" i="6"/>
  <c r="L241" i="6" s="1"/>
  <c r="P241" i="6" s="1"/>
  <c r="P240" i="6" s="1"/>
  <c r="P239" i="6" s="1"/>
  <c r="P238" i="6" s="1"/>
  <c r="V240" i="6"/>
  <c r="T240" i="6"/>
  <c r="Q240" i="6"/>
  <c r="Q239" i="6" s="1"/>
  <c r="Q238" i="6" s="1"/>
  <c r="O240" i="6"/>
  <c r="O239" i="6" s="1"/>
  <c r="O238" i="6" s="1"/>
  <c r="N240" i="6"/>
  <c r="N239" i="6" s="1"/>
  <c r="N238" i="6" s="1"/>
  <c r="J240" i="6"/>
  <c r="J239" i="6" s="1"/>
  <c r="J238" i="6" s="1"/>
  <c r="I240" i="6"/>
  <c r="I239" i="6" s="1"/>
  <c r="I238" i="6" s="1"/>
  <c r="H240" i="6"/>
  <c r="H239" i="6" s="1"/>
  <c r="H238" i="6" s="1"/>
  <c r="G240" i="6"/>
  <c r="G239" i="6" s="1"/>
  <c r="G238" i="6" s="1"/>
  <c r="F240" i="6"/>
  <c r="F239" i="6" s="1"/>
  <c r="F238" i="6" s="1"/>
  <c r="W235" i="6"/>
  <c r="W234" i="6" s="1"/>
  <c r="W233" i="6" s="1"/>
  <c r="W232" i="6" s="1"/>
  <c r="U235" i="6"/>
  <c r="U234" i="6" s="1"/>
  <c r="U233" i="6" s="1"/>
  <c r="U232" i="6" s="1"/>
  <c r="S235" i="6"/>
  <c r="S234" i="6" s="1"/>
  <c r="S233" i="6" s="1"/>
  <c r="S232" i="6" s="1"/>
  <c r="K235" i="6"/>
  <c r="V234" i="6"/>
  <c r="T234" i="6"/>
  <c r="Q234" i="6"/>
  <c r="Q233" i="6" s="1"/>
  <c r="O234" i="6"/>
  <c r="O233" i="6" s="1"/>
  <c r="O232" i="6" s="1"/>
  <c r="N234" i="6"/>
  <c r="N233" i="6" s="1"/>
  <c r="N232" i="6" s="1"/>
  <c r="J234" i="6"/>
  <c r="J233" i="6" s="1"/>
  <c r="J232" i="6" s="1"/>
  <c r="I234" i="6"/>
  <c r="I233" i="6" s="1"/>
  <c r="I232" i="6" s="1"/>
  <c r="H234" i="6"/>
  <c r="H233" i="6" s="1"/>
  <c r="H232" i="6" s="1"/>
  <c r="G234" i="6"/>
  <c r="G233" i="6" s="1"/>
  <c r="G232" i="6" s="1"/>
  <c r="F234" i="6"/>
  <c r="F233" i="6" s="1"/>
  <c r="F232" i="6" s="1"/>
  <c r="W231" i="6"/>
  <c r="U231" i="6"/>
  <c r="S231" i="6"/>
  <c r="K231" i="6"/>
  <c r="L231" i="6" s="1"/>
  <c r="W230" i="6"/>
  <c r="U230" i="6"/>
  <c r="S230" i="6"/>
  <c r="K230" i="6"/>
  <c r="K229" i="6" s="1"/>
  <c r="K228" i="6" s="1"/>
  <c r="K227" i="6" s="1"/>
  <c r="V229" i="6"/>
  <c r="T229" i="6"/>
  <c r="Q229" i="6"/>
  <c r="Q228" i="6" s="1"/>
  <c r="Q227" i="6" s="1"/>
  <c r="O229" i="6"/>
  <c r="O228" i="6" s="1"/>
  <c r="O227" i="6" s="1"/>
  <c r="N229" i="6"/>
  <c r="N228" i="6" s="1"/>
  <c r="N227" i="6" s="1"/>
  <c r="J229" i="6"/>
  <c r="J228" i="6" s="1"/>
  <c r="J227" i="6" s="1"/>
  <c r="I229" i="6"/>
  <c r="H229" i="6"/>
  <c r="H228" i="6" s="1"/>
  <c r="H227" i="6" s="1"/>
  <c r="G229" i="6"/>
  <c r="G228" i="6" s="1"/>
  <c r="G227" i="6" s="1"/>
  <c r="F229" i="6"/>
  <c r="F228" i="6" s="1"/>
  <c r="F227" i="6" s="1"/>
  <c r="I228" i="6"/>
  <c r="I227" i="6" s="1"/>
  <c r="W224" i="6"/>
  <c r="W223" i="6" s="1"/>
  <c r="W222" i="6" s="1"/>
  <c r="W221" i="6" s="1"/>
  <c r="U224" i="6"/>
  <c r="U223" i="6" s="1"/>
  <c r="U222" i="6" s="1"/>
  <c r="U221" i="6" s="1"/>
  <c r="S224" i="6"/>
  <c r="S223" i="6" s="1"/>
  <c r="S222" i="6" s="1"/>
  <c r="S221" i="6" s="1"/>
  <c r="K224" i="6"/>
  <c r="L224" i="6" s="1"/>
  <c r="V223" i="6"/>
  <c r="V222" i="6" s="1"/>
  <c r="T223" i="6"/>
  <c r="Q223" i="6"/>
  <c r="O223" i="6"/>
  <c r="O222" i="6" s="1"/>
  <c r="O221" i="6" s="1"/>
  <c r="N223" i="6"/>
  <c r="N222" i="6" s="1"/>
  <c r="N221" i="6" s="1"/>
  <c r="J223" i="6"/>
  <c r="J222" i="6" s="1"/>
  <c r="J221" i="6" s="1"/>
  <c r="I223" i="6"/>
  <c r="I222" i="6" s="1"/>
  <c r="I221" i="6" s="1"/>
  <c r="H223" i="6"/>
  <c r="H222" i="6" s="1"/>
  <c r="H221" i="6" s="1"/>
  <c r="G223" i="6"/>
  <c r="G222" i="6" s="1"/>
  <c r="G221" i="6" s="1"/>
  <c r="F223" i="6"/>
  <c r="F222" i="6" s="1"/>
  <c r="F221" i="6" s="1"/>
  <c r="W220" i="6"/>
  <c r="W219" i="6" s="1"/>
  <c r="U220" i="6"/>
  <c r="U219" i="6" s="1"/>
  <c r="S220" i="6"/>
  <c r="S219" i="6" s="1"/>
  <c r="K220" i="6"/>
  <c r="L220" i="6" s="1"/>
  <c r="Y220" i="6" s="1"/>
  <c r="V219" i="6"/>
  <c r="T219" i="6"/>
  <c r="Q219" i="6"/>
  <c r="O219" i="6"/>
  <c r="N219" i="6"/>
  <c r="J219" i="6"/>
  <c r="I219" i="6"/>
  <c r="H219" i="6"/>
  <c r="G219" i="6"/>
  <c r="F219" i="6"/>
  <c r="W218" i="6"/>
  <c r="W217" i="6" s="1"/>
  <c r="U218" i="6"/>
  <c r="U217" i="6" s="1"/>
  <c r="S218" i="6"/>
  <c r="S217" i="6" s="1"/>
  <c r="K218" i="6"/>
  <c r="L218" i="6" s="1"/>
  <c r="Y218" i="6" s="1"/>
  <c r="V217" i="6"/>
  <c r="T217" i="6"/>
  <c r="Q217" i="6"/>
  <c r="O217" i="6"/>
  <c r="N217" i="6"/>
  <c r="J217" i="6"/>
  <c r="I217" i="6"/>
  <c r="H217" i="6"/>
  <c r="G217" i="6"/>
  <c r="F217" i="6"/>
  <c r="W212" i="6"/>
  <c r="W211" i="6" s="1"/>
  <c r="W210" i="6" s="1"/>
  <c r="W209" i="6" s="1"/>
  <c r="W208" i="6" s="1"/>
  <c r="W207" i="6" s="1"/>
  <c r="U212" i="6"/>
  <c r="U211" i="6" s="1"/>
  <c r="U210" i="6" s="1"/>
  <c r="U209" i="6" s="1"/>
  <c r="U208" i="6" s="1"/>
  <c r="U207" i="6" s="1"/>
  <c r="S212" i="6"/>
  <c r="S211" i="6" s="1"/>
  <c r="S210" i="6" s="1"/>
  <c r="S209" i="6" s="1"/>
  <c r="S208" i="6" s="1"/>
  <c r="S207" i="6" s="1"/>
  <c r="K212" i="6"/>
  <c r="K211" i="6" s="1"/>
  <c r="K210" i="6" s="1"/>
  <c r="K209" i="6" s="1"/>
  <c r="K208" i="6" s="1"/>
  <c r="K207" i="6" s="1"/>
  <c r="V211" i="6"/>
  <c r="T211" i="6"/>
  <c r="Q211" i="6"/>
  <c r="O211" i="6"/>
  <c r="O210" i="6" s="1"/>
  <c r="O209" i="6" s="1"/>
  <c r="O208" i="6" s="1"/>
  <c r="O207" i="6" s="1"/>
  <c r="N211" i="6"/>
  <c r="N210" i="6" s="1"/>
  <c r="N209" i="6" s="1"/>
  <c r="N208" i="6" s="1"/>
  <c r="N207" i="6" s="1"/>
  <c r="J211" i="6"/>
  <c r="J210" i="6" s="1"/>
  <c r="J209" i="6" s="1"/>
  <c r="J208" i="6" s="1"/>
  <c r="J207" i="6" s="1"/>
  <c r="I211" i="6"/>
  <c r="I210" i="6" s="1"/>
  <c r="I209" i="6" s="1"/>
  <c r="I208" i="6" s="1"/>
  <c r="I207" i="6" s="1"/>
  <c r="H211" i="6"/>
  <c r="H210" i="6" s="1"/>
  <c r="H209" i="6" s="1"/>
  <c r="H208" i="6" s="1"/>
  <c r="H207" i="6" s="1"/>
  <c r="G211" i="6"/>
  <c r="G210" i="6" s="1"/>
  <c r="G209" i="6" s="1"/>
  <c r="G208" i="6" s="1"/>
  <c r="G207" i="6" s="1"/>
  <c r="F211" i="6"/>
  <c r="F210" i="6" s="1"/>
  <c r="F209" i="6" s="1"/>
  <c r="F208" i="6" s="1"/>
  <c r="F207" i="6" s="1"/>
  <c r="W206" i="6"/>
  <c r="W205" i="6" s="1"/>
  <c r="U206" i="6"/>
  <c r="U205" i="6" s="1"/>
  <c r="S206" i="6"/>
  <c r="S205" i="6" s="1"/>
  <c r="K206" i="6"/>
  <c r="K205" i="6" s="1"/>
  <c r="V205" i="6"/>
  <c r="T205" i="6"/>
  <c r="Q205" i="6"/>
  <c r="O205" i="6"/>
  <c r="J205" i="6"/>
  <c r="I205" i="6"/>
  <c r="H205" i="6"/>
  <c r="G205" i="6"/>
  <c r="F205" i="6"/>
  <c r="W204" i="6"/>
  <c r="W203" i="6" s="1"/>
  <c r="U204" i="6"/>
  <c r="U203" i="6" s="1"/>
  <c r="S204" i="6"/>
  <c r="S203" i="6" s="1"/>
  <c r="K204" i="6"/>
  <c r="K203" i="6" s="1"/>
  <c r="V203" i="6"/>
  <c r="T203" i="6"/>
  <c r="Q203" i="6"/>
  <c r="O203" i="6"/>
  <c r="J203" i="6"/>
  <c r="I203" i="6"/>
  <c r="H203" i="6"/>
  <c r="G203" i="6"/>
  <c r="F203" i="6"/>
  <c r="W202" i="6"/>
  <c r="W201" i="6" s="1"/>
  <c r="U202" i="6"/>
  <c r="U201" i="6" s="1"/>
  <c r="S202" i="6"/>
  <c r="S201" i="6" s="1"/>
  <c r="K202" i="6"/>
  <c r="L202" i="6" s="1"/>
  <c r="Y202" i="6" s="1"/>
  <c r="V201" i="6"/>
  <c r="T201" i="6"/>
  <c r="Q201" i="6"/>
  <c r="O201" i="6"/>
  <c r="J201" i="6"/>
  <c r="I201" i="6"/>
  <c r="H201" i="6"/>
  <c r="G201" i="6"/>
  <c r="F201" i="6"/>
  <c r="W198" i="6"/>
  <c r="W197" i="6" s="1"/>
  <c r="W196" i="6" s="1"/>
  <c r="W195" i="6" s="1"/>
  <c r="U198" i="6"/>
  <c r="U197" i="6" s="1"/>
  <c r="U196" i="6" s="1"/>
  <c r="U195" i="6" s="1"/>
  <c r="S198" i="6"/>
  <c r="S197" i="6" s="1"/>
  <c r="S196" i="6" s="1"/>
  <c r="S195" i="6" s="1"/>
  <c r="K198" i="6"/>
  <c r="L198" i="6" s="1"/>
  <c r="X198" i="6" s="1"/>
  <c r="V197" i="6"/>
  <c r="T197" i="6"/>
  <c r="Q197" i="6"/>
  <c r="O197" i="6"/>
  <c r="O196" i="6" s="1"/>
  <c r="O195" i="6" s="1"/>
  <c r="N197" i="6"/>
  <c r="N196" i="6" s="1"/>
  <c r="N195" i="6" s="1"/>
  <c r="J197" i="6"/>
  <c r="J196" i="6" s="1"/>
  <c r="J195" i="6" s="1"/>
  <c r="I197" i="6"/>
  <c r="I196" i="6" s="1"/>
  <c r="I195" i="6" s="1"/>
  <c r="H197" i="6"/>
  <c r="H196" i="6" s="1"/>
  <c r="H195" i="6" s="1"/>
  <c r="G197" i="6"/>
  <c r="G196" i="6" s="1"/>
  <c r="G195" i="6" s="1"/>
  <c r="F197" i="6"/>
  <c r="F196" i="6" s="1"/>
  <c r="F195" i="6" s="1"/>
  <c r="Q196" i="6"/>
  <c r="W194" i="6"/>
  <c r="W193" i="6" s="1"/>
  <c r="W192" i="6" s="1"/>
  <c r="W191" i="6" s="1"/>
  <c r="U194" i="6"/>
  <c r="U193" i="6" s="1"/>
  <c r="U192" i="6" s="1"/>
  <c r="U191" i="6" s="1"/>
  <c r="S194" i="6"/>
  <c r="S193" i="6" s="1"/>
  <c r="S192" i="6" s="1"/>
  <c r="S191" i="6" s="1"/>
  <c r="K194" i="6"/>
  <c r="K193" i="6" s="1"/>
  <c r="K192" i="6" s="1"/>
  <c r="K191" i="6" s="1"/>
  <c r="V193" i="6"/>
  <c r="T193" i="6"/>
  <c r="Q193" i="6"/>
  <c r="O193" i="6"/>
  <c r="O192" i="6" s="1"/>
  <c r="O191" i="6" s="1"/>
  <c r="N193" i="6"/>
  <c r="N192" i="6" s="1"/>
  <c r="N191" i="6" s="1"/>
  <c r="J193" i="6"/>
  <c r="J192" i="6" s="1"/>
  <c r="J191" i="6" s="1"/>
  <c r="I193" i="6"/>
  <c r="I192" i="6" s="1"/>
  <c r="I191" i="6" s="1"/>
  <c r="H193" i="6"/>
  <c r="H192" i="6" s="1"/>
  <c r="H191" i="6" s="1"/>
  <c r="G193" i="6"/>
  <c r="G192" i="6" s="1"/>
  <c r="G191" i="6" s="1"/>
  <c r="F193" i="6"/>
  <c r="F192" i="6" s="1"/>
  <c r="F191" i="6" s="1"/>
  <c r="W190" i="6"/>
  <c r="W189" i="6" s="1"/>
  <c r="W188" i="6" s="1"/>
  <c r="W187" i="6" s="1"/>
  <c r="U190" i="6"/>
  <c r="U189" i="6" s="1"/>
  <c r="U188" i="6" s="1"/>
  <c r="U187" i="6" s="1"/>
  <c r="S190" i="6"/>
  <c r="S189" i="6" s="1"/>
  <c r="S188" i="6" s="1"/>
  <c r="S187" i="6" s="1"/>
  <c r="K190" i="6"/>
  <c r="L190" i="6" s="1"/>
  <c r="R190" i="6" s="1"/>
  <c r="R189" i="6" s="1"/>
  <c r="R188" i="6" s="1"/>
  <c r="R187" i="6" s="1"/>
  <c r="V189" i="6"/>
  <c r="T189" i="6"/>
  <c r="Q189" i="6"/>
  <c r="Q188" i="6" s="1"/>
  <c r="Q187" i="6" s="1"/>
  <c r="O189" i="6"/>
  <c r="O188" i="6" s="1"/>
  <c r="O187" i="6" s="1"/>
  <c r="N189" i="6"/>
  <c r="N188" i="6" s="1"/>
  <c r="N187" i="6" s="1"/>
  <c r="J189" i="6"/>
  <c r="J188" i="6" s="1"/>
  <c r="J187" i="6" s="1"/>
  <c r="I189" i="6"/>
  <c r="I188" i="6" s="1"/>
  <c r="I187" i="6" s="1"/>
  <c r="H189" i="6"/>
  <c r="H188" i="6" s="1"/>
  <c r="H187" i="6" s="1"/>
  <c r="G189" i="6"/>
  <c r="G188" i="6" s="1"/>
  <c r="G187" i="6" s="1"/>
  <c r="F189" i="6"/>
  <c r="F188" i="6" s="1"/>
  <c r="F187" i="6" s="1"/>
  <c r="W186" i="6"/>
  <c r="W185" i="6" s="1"/>
  <c r="W184" i="6" s="1"/>
  <c r="W183" i="6" s="1"/>
  <c r="U186" i="6"/>
  <c r="U185" i="6" s="1"/>
  <c r="U184" i="6" s="1"/>
  <c r="U183" i="6" s="1"/>
  <c r="S186" i="6"/>
  <c r="S185" i="6" s="1"/>
  <c r="S184" i="6" s="1"/>
  <c r="S183" i="6" s="1"/>
  <c r="K186" i="6"/>
  <c r="L186" i="6" s="1"/>
  <c r="R186" i="6" s="1"/>
  <c r="R185" i="6" s="1"/>
  <c r="R184" i="6" s="1"/>
  <c r="R183" i="6" s="1"/>
  <c r="V185" i="6"/>
  <c r="T185" i="6"/>
  <c r="Q185" i="6"/>
  <c r="O185" i="6"/>
  <c r="O184" i="6" s="1"/>
  <c r="O183" i="6" s="1"/>
  <c r="N185" i="6"/>
  <c r="N184" i="6" s="1"/>
  <c r="N183" i="6" s="1"/>
  <c r="J185" i="6"/>
  <c r="J184" i="6" s="1"/>
  <c r="J183" i="6" s="1"/>
  <c r="I185" i="6"/>
  <c r="I184" i="6" s="1"/>
  <c r="I183" i="6" s="1"/>
  <c r="H185" i="6"/>
  <c r="H184" i="6" s="1"/>
  <c r="H183" i="6" s="1"/>
  <c r="G185" i="6"/>
  <c r="G184" i="6" s="1"/>
  <c r="G183" i="6" s="1"/>
  <c r="F185" i="6"/>
  <c r="F184" i="6" s="1"/>
  <c r="F183" i="6" s="1"/>
  <c r="W182" i="6"/>
  <c r="W181" i="6" s="1"/>
  <c r="W180" i="6" s="1"/>
  <c r="W179" i="6" s="1"/>
  <c r="U182" i="6"/>
  <c r="U181" i="6" s="1"/>
  <c r="U180" i="6" s="1"/>
  <c r="U179" i="6" s="1"/>
  <c r="S182" i="6"/>
  <c r="S181" i="6" s="1"/>
  <c r="S180" i="6" s="1"/>
  <c r="S179" i="6" s="1"/>
  <c r="K182" i="6"/>
  <c r="L182" i="6" s="1"/>
  <c r="V181" i="6"/>
  <c r="T181" i="6"/>
  <c r="T180" i="6" s="1"/>
  <c r="Q181" i="6"/>
  <c r="O181" i="6"/>
  <c r="O180" i="6" s="1"/>
  <c r="O179" i="6" s="1"/>
  <c r="N181" i="6"/>
  <c r="N180" i="6" s="1"/>
  <c r="N179" i="6" s="1"/>
  <c r="J181" i="6"/>
  <c r="J180" i="6" s="1"/>
  <c r="J179" i="6" s="1"/>
  <c r="I181" i="6"/>
  <c r="I180" i="6" s="1"/>
  <c r="I179" i="6" s="1"/>
  <c r="H181" i="6"/>
  <c r="H180" i="6" s="1"/>
  <c r="H179" i="6" s="1"/>
  <c r="G181" i="6"/>
  <c r="G180" i="6" s="1"/>
  <c r="G179" i="6" s="1"/>
  <c r="F181" i="6"/>
  <c r="F180" i="6" s="1"/>
  <c r="F179" i="6" s="1"/>
  <c r="W178" i="6"/>
  <c r="W177" i="6" s="1"/>
  <c r="W176" i="6" s="1"/>
  <c r="W175" i="6" s="1"/>
  <c r="U178" i="6"/>
  <c r="S178" i="6"/>
  <c r="S177" i="6" s="1"/>
  <c r="S176" i="6" s="1"/>
  <c r="S175" i="6" s="1"/>
  <c r="K178" i="6"/>
  <c r="L178" i="6" s="1"/>
  <c r="V177" i="6"/>
  <c r="U177" i="6"/>
  <c r="U176" i="6" s="1"/>
  <c r="U175" i="6" s="1"/>
  <c r="T177" i="6"/>
  <c r="Q177" i="6"/>
  <c r="O177" i="6"/>
  <c r="O176" i="6" s="1"/>
  <c r="O175" i="6" s="1"/>
  <c r="N177" i="6"/>
  <c r="N176" i="6" s="1"/>
  <c r="N175" i="6" s="1"/>
  <c r="J177" i="6"/>
  <c r="J176" i="6" s="1"/>
  <c r="J175" i="6" s="1"/>
  <c r="I177" i="6"/>
  <c r="I176" i="6" s="1"/>
  <c r="I175" i="6" s="1"/>
  <c r="H177" i="6"/>
  <c r="H176" i="6" s="1"/>
  <c r="H175" i="6" s="1"/>
  <c r="G177" i="6"/>
  <c r="G176" i="6" s="1"/>
  <c r="G175" i="6" s="1"/>
  <c r="F177" i="6"/>
  <c r="F176" i="6"/>
  <c r="F175" i="6" s="1"/>
  <c r="W174" i="6"/>
  <c r="W173" i="6" s="1"/>
  <c r="W172" i="6" s="1"/>
  <c r="W171" i="6" s="1"/>
  <c r="U174" i="6"/>
  <c r="S174" i="6"/>
  <c r="S173" i="6" s="1"/>
  <c r="S172" i="6" s="1"/>
  <c r="S171" i="6" s="1"/>
  <c r="K174" i="6"/>
  <c r="V173" i="6"/>
  <c r="U173" i="6"/>
  <c r="U172" i="6" s="1"/>
  <c r="U171" i="6" s="1"/>
  <c r="T173" i="6"/>
  <c r="Q173" i="6"/>
  <c r="O173" i="6"/>
  <c r="O172" i="6" s="1"/>
  <c r="N173" i="6"/>
  <c r="N172" i="6" s="1"/>
  <c r="N171" i="6" s="1"/>
  <c r="J173" i="6"/>
  <c r="J172" i="6" s="1"/>
  <c r="J171" i="6" s="1"/>
  <c r="I173" i="6"/>
  <c r="I172" i="6" s="1"/>
  <c r="I171" i="6" s="1"/>
  <c r="H173" i="6"/>
  <c r="H172" i="6" s="1"/>
  <c r="H171" i="6" s="1"/>
  <c r="G173" i="6"/>
  <c r="G172" i="6" s="1"/>
  <c r="G171" i="6" s="1"/>
  <c r="F173" i="6"/>
  <c r="F172" i="6" s="1"/>
  <c r="F171" i="6" s="1"/>
  <c r="O171" i="6"/>
  <c r="W170" i="6"/>
  <c r="W169" i="6" s="1"/>
  <c r="W168" i="6" s="1"/>
  <c r="W167" i="6" s="1"/>
  <c r="U170" i="6"/>
  <c r="U169" i="6" s="1"/>
  <c r="U168" i="6" s="1"/>
  <c r="U167" i="6" s="1"/>
  <c r="S170" i="6"/>
  <c r="S169" i="6" s="1"/>
  <c r="S168" i="6" s="1"/>
  <c r="S167" i="6" s="1"/>
  <c r="K170" i="6"/>
  <c r="L170" i="6" s="1"/>
  <c r="L169" i="6" s="1"/>
  <c r="V169" i="6"/>
  <c r="T169" i="6"/>
  <c r="Q169" i="6"/>
  <c r="Q168" i="6" s="1"/>
  <c r="Q167" i="6" s="1"/>
  <c r="O169" i="6"/>
  <c r="O168" i="6" s="1"/>
  <c r="O167" i="6" s="1"/>
  <c r="N169" i="6"/>
  <c r="J169" i="6"/>
  <c r="J168" i="6" s="1"/>
  <c r="J167" i="6" s="1"/>
  <c r="I169" i="6"/>
  <c r="I168" i="6" s="1"/>
  <c r="I167" i="6" s="1"/>
  <c r="H169" i="6"/>
  <c r="H168" i="6" s="1"/>
  <c r="H167" i="6" s="1"/>
  <c r="G169" i="6"/>
  <c r="G168" i="6" s="1"/>
  <c r="G167" i="6" s="1"/>
  <c r="F169" i="6"/>
  <c r="F168" i="6" s="1"/>
  <c r="F167" i="6" s="1"/>
  <c r="N168" i="6"/>
  <c r="N167" i="6" s="1"/>
  <c r="W166" i="6"/>
  <c r="W165" i="6" s="1"/>
  <c r="W164" i="6" s="1"/>
  <c r="W163" i="6" s="1"/>
  <c r="U166" i="6"/>
  <c r="U165" i="6" s="1"/>
  <c r="U164" i="6" s="1"/>
  <c r="U163" i="6" s="1"/>
  <c r="S166" i="6"/>
  <c r="S165" i="6" s="1"/>
  <c r="S164" i="6" s="1"/>
  <c r="S163" i="6" s="1"/>
  <c r="K166" i="6"/>
  <c r="L166" i="6" s="1"/>
  <c r="V165" i="6"/>
  <c r="T165" i="6"/>
  <c r="Q165" i="6"/>
  <c r="Q164" i="6" s="1"/>
  <c r="O165" i="6"/>
  <c r="O164" i="6" s="1"/>
  <c r="O163" i="6" s="1"/>
  <c r="N165" i="6"/>
  <c r="N164" i="6" s="1"/>
  <c r="N163" i="6" s="1"/>
  <c r="J165" i="6"/>
  <c r="J164" i="6" s="1"/>
  <c r="J163" i="6" s="1"/>
  <c r="I165" i="6"/>
  <c r="I164" i="6" s="1"/>
  <c r="I163" i="6" s="1"/>
  <c r="H165" i="6"/>
  <c r="H164" i="6" s="1"/>
  <c r="H163" i="6" s="1"/>
  <c r="G165" i="6"/>
  <c r="G164" i="6" s="1"/>
  <c r="G163" i="6" s="1"/>
  <c r="F165" i="6"/>
  <c r="F164" i="6" s="1"/>
  <c r="F163" i="6" s="1"/>
  <c r="W162" i="6"/>
  <c r="U162" i="6"/>
  <c r="U161" i="6" s="1"/>
  <c r="U160" i="6" s="1"/>
  <c r="U159" i="6" s="1"/>
  <c r="S162" i="6"/>
  <c r="S161" i="6" s="1"/>
  <c r="S160" i="6" s="1"/>
  <c r="S159" i="6" s="1"/>
  <c r="K162" i="6"/>
  <c r="W161" i="6"/>
  <c r="W160" i="6" s="1"/>
  <c r="W159" i="6" s="1"/>
  <c r="V161" i="6"/>
  <c r="T161" i="6"/>
  <c r="Q161" i="6"/>
  <c r="Q160" i="6" s="1"/>
  <c r="Q159" i="6" s="1"/>
  <c r="O161" i="6"/>
  <c r="O160" i="6" s="1"/>
  <c r="O159" i="6" s="1"/>
  <c r="N161" i="6"/>
  <c r="N160" i="6" s="1"/>
  <c r="N159" i="6" s="1"/>
  <c r="J161" i="6"/>
  <c r="J160" i="6" s="1"/>
  <c r="J159" i="6" s="1"/>
  <c r="I161" i="6"/>
  <c r="I160" i="6" s="1"/>
  <c r="I159" i="6" s="1"/>
  <c r="H161" i="6"/>
  <c r="H160" i="6" s="1"/>
  <c r="H159" i="6" s="1"/>
  <c r="G161" i="6"/>
  <c r="G160" i="6" s="1"/>
  <c r="G159" i="6" s="1"/>
  <c r="F161" i="6"/>
  <c r="F160" i="6" s="1"/>
  <c r="F159" i="6" s="1"/>
  <c r="W158" i="6"/>
  <c r="W157" i="6" s="1"/>
  <c r="W156" i="6" s="1"/>
  <c r="W155" i="6" s="1"/>
  <c r="U158" i="6"/>
  <c r="U157" i="6" s="1"/>
  <c r="U156" i="6" s="1"/>
  <c r="U155" i="6" s="1"/>
  <c r="S158" i="6"/>
  <c r="S157" i="6" s="1"/>
  <c r="S156" i="6" s="1"/>
  <c r="S155" i="6" s="1"/>
  <c r="K158" i="6"/>
  <c r="L158" i="6" s="1"/>
  <c r="Z158" i="6" s="1"/>
  <c r="V157" i="6"/>
  <c r="T157" i="6"/>
  <c r="Q157" i="6"/>
  <c r="Q156" i="6" s="1"/>
  <c r="Q155" i="6" s="1"/>
  <c r="O157" i="6"/>
  <c r="O156" i="6" s="1"/>
  <c r="O155" i="6" s="1"/>
  <c r="N157" i="6"/>
  <c r="N156" i="6" s="1"/>
  <c r="N155" i="6" s="1"/>
  <c r="J157" i="6"/>
  <c r="J156" i="6" s="1"/>
  <c r="J155" i="6" s="1"/>
  <c r="I157" i="6"/>
  <c r="I156" i="6" s="1"/>
  <c r="I155" i="6" s="1"/>
  <c r="H157" i="6"/>
  <c r="H156" i="6" s="1"/>
  <c r="H155" i="6" s="1"/>
  <c r="G157" i="6"/>
  <c r="G156" i="6" s="1"/>
  <c r="G155" i="6" s="1"/>
  <c r="F157" i="6"/>
  <c r="F156" i="6" s="1"/>
  <c r="F155" i="6" s="1"/>
  <c r="W154" i="6"/>
  <c r="W153" i="6" s="1"/>
  <c r="W152" i="6" s="1"/>
  <c r="W151" i="6" s="1"/>
  <c r="U154" i="6"/>
  <c r="U153" i="6" s="1"/>
  <c r="U152" i="6" s="1"/>
  <c r="U151" i="6" s="1"/>
  <c r="S154" i="6"/>
  <c r="S153" i="6" s="1"/>
  <c r="S152" i="6" s="1"/>
  <c r="S151" i="6" s="1"/>
  <c r="K154" i="6"/>
  <c r="V153" i="6"/>
  <c r="T153" i="6"/>
  <c r="Q153" i="6"/>
  <c r="Q152" i="6" s="1"/>
  <c r="O153" i="6"/>
  <c r="O152" i="6" s="1"/>
  <c r="O151" i="6" s="1"/>
  <c r="N153" i="6"/>
  <c r="N152" i="6" s="1"/>
  <c r="N151" i="6" s="1"/>
  <c r="J153" i="6"/>
  <c r="J152" i="6" s="1"/>
  <c r="J151" i="6" s="1"/>
  <c r="I153" i="6"/>
  <c r="I152" i="6" s="1"/>
  <c r="I151" i="6" s="1"/>
  <c r="H153" i="6"/>
  <c r="H152" i="6" s="1"/>
  <c r="H151" i="6" s="1"/>
  <c r="G153" i="6"/>
  <c r="G152" i="6" s="1"/>
  <c r="G151" i="6" s="1"/>
  <c r="F153" i="6"/>
  <c r="F152" i="6" s="1"/>
  <c r="F151" i="6" s="1"/>
  <c r="W150" i="6"/>
  <c r="W149" i="6" s="1"/>
  <c r="W148" i="6" s="1"/>
  <c r="W147" i="6" s="1"/>
  <c r="U150" i="6"/>
  <c r="U149" i="6" s="1"/>
  <c r="U148" i="6" s="1"/>
  <c r="U147" i="6" s="1"/>
  <c r="S150" i="6"/>
  <c r="S149" i="6" s="1"/>
  <c r="S148" i="6" s="1"/>
  <c r="S147" i="6" s="1"/>
  <c r="K150" i="6"/>
  <c r="V149" i="6"/>
  <c r="T149" i="6"/>
  <c r="Q149" i="6"/>
  <c r="Q148" i="6" s="1"/>
  <c r="Q147" i="6" s="1"/>
  <c r="O149" i="6"/>
  <c r="O148" i="6" s="1"/>
  <c r="O147" i="6" s="1"/>
  <c r="N149" i="6"/>
  <c r="N148" i="6" s="1"/>
  <c r="N147" i="6" s="1"/>
  <c r="J149" i="6"/>
  <c r="J148" i="6" s="1"/>
  <c r="J147" i="6" s="1"/>
  <c r="I149" i="6"/>
  <c r="I148" i="6" s="1"/>
  <c r="I147" i="6" s="1"/>
  <c r="H149" i="6"/>
  <c r="H148" i="6" s="1"/>
  <c r="H147" i="6" s="1"/>
  <c r="G149" i="6"/>
  <c r="G148" i="6" s="1"/>
  <c r="G147" i="6" s="1"/>
  <c r="F149" i="6"/>
  <c r="F148" i="6" s="1"/>
  <c r="F147" i="6" s="1"/>
  <c r="W146" i="6"/>
  <c r="U146" i="6"/>
  <c r="S146" i="6"/>
  <c r="K146" i="6"/>
  <c r="L146" i="6" s="1"/>
  <c r="W145" i="6"/>
  <c r="U145" i="6"/>
  <c r="S145" i="6"/>
  <c r="K145" i="6"/>
  <c r="V144" i="6"/>
  <c r="AB144" i="6" s="1"/>
  <c r="T144" i="6"/>
  <c r="T143" i="6" s="1"/>
  <c r="Q144" i="6"/>
  <c r="Q143" i="6" s="1"/>
  <c r="Q142" i="6" s="1"/>
  <c r="O144" i="6"/>
  <c r="O143" i="6" s="1"/>
  <c r="O142" i="6" s="1"/>
  <c r="N144" i="6"/>
  <c r="N143" i="6" s="1"/>
  <c r="J144" i="6"/>
  <c r="J143" i="6" s="1"/>
  <c r="I144" i="6"/>
  <c r="I143" i="6" s="1"/>
  <c r="H144" i="6"/>
  <c r="H143" i="6" s="1"/>
  <c r="G144" i="6"/>
  <c r="G143" i="6" s="1"/>
  <c r="F144" i="6"/>
  <c r="F143" i="6" s="1"/>
  <c r="K142" i="6"/>
  <c r="L142" i="6" s="1"/>
  <c r="W141" i="6"/>
  <c r="W140" i="6" s="1"/>
  <c r="W139" i="6" s="1"/>
  <c r="W138" i="6" s="1"/>
  <c r="U141" i="6"/>
  <c r="U140" i="6" s="1"/>
  <c r="U139" i="6" s="1"/>
  <c r="U138" i="6" s="1"/>
  <c r="S141" i="6"/>
  <c r="S140" i="6" s="1"/>
  <c r="S139" i="6" s="1"/>
  <c r="S138" i="6" s="1"/>
  <c r="K141" i="6"/>
  <c r="L141" i="6" s="1"/>
  <c r="V140" i="6"/>
  <c r="T140" i="6"/>
  <c r="Q140" i="6"/>
  <c r="O140" i="6"/>
  <c r="O139" i="6" s="1"/>
  <c r="O138" i="6" s="1"/>
  <c r="N140" i="6"/>
  <c r="N139" i="6" s="1"/>
  <c r="N138" i="6" s="1"/>
  <c r="J140" i="6"/>
  <c r="J139" i="6" s="1"/>
  <c r="J138" i="6" s="1"/>
  <c r="I140" i="6"/>
  <c r="I139" i="6" s="1"/>
  <c r="H140" i="6"/>
  <c r="H139" i="6" s="1"/>
  <c r="H138" i="6" s="1"/>
  <c r="G140" i="6"/>
  <c r="G139" i="6" s="1"/>
  <c r="G138" i="6" s="1"/>
  <c r="F140" i="6"/>
  <c r="F139" i="6" s="1"/>
  <c r="F138" i="6" s="1"/>
  <c r="I138" i="6"/>
  <c r="W137" i="6"/>
  <c r="W136" i="6" s="1"/>
  <c r="W135" i="6" s="1"/>
  <c r="W134" i="6" s="1"/>
  <c r="U137" i="6"/>
  <c r="U136" i="6" s="1"/>
  <c r="U135" i="6" s="1"/>
  <c r="U134" i="6" s="1"/>
  <c r="S137" i="6"/>
  <c r="S136" i="6" s="1"/>
  <c r="S135" i="6" s="1"/>
  <c r="S134" i="6" s="1"/>
  <c r="K137" i="6"/>
  <c r="V136" i="6"/>
  <c r="T136" i="6"/>
  <c r="Q136" i="6"/>
  <c r="Q135" i="6" s="1"/>
  <c r="O136" i="6"/>
  <c r="O135" i="6" s="1"/>
  <c r="O134" i="6" s="1"/>
  <c r="N136" i="6"/>
  <c r="N135" i="6" s="1"/>
  <c r="N134" i="6" s="1"/>
  <c r="J136" i="6"/>
  <c r="J135" i="6" s="1"/>
  <c r="J134" i="6" s="1"/>
  <c r="I136" i="6"/>
  <c r="I135" i="6" s="1"/>
  <c r="I134" i="6" s="1"/>
  <c r="H136" i="6"/>
  <c r="H135" i="6" s="1"/>
  <c r="H134" i="6" s="1"/>
  <c r="G136" i="6"/>
  <c r="G135" i="6" s="1"/>
  <c r="G134" i="6" s="1"/>
  <c r="F136" i="6"/>
  <c r="F135" i="6" s="1"/>
  <c r="F134" i="6" s="1"/>
  <c r="W133" i="6"/>
  <c r="W132" i="6" s="1"/>
  <c r="W131" i="6" s="1"/>
  <c r="W130" i="6" s="1"/>
  <c r="U133" i="6"/>
  <c r="U132" i="6" s="1"/>
  <c r="U131" i="6" s="1"/>
  <c r="U130" i="6" s="1"/>
  <c r="S133" i="6"/>
  <c r="S132" i="6" s="1"/>
  <c r="S131" i="6" s="1"/>
  <c r="S130" i="6" s="1"/>
  <c r="K133" i="6"/>
  <c r="V132" i="6"/>
  <c r="T132" i="6"/>
  <c r="Q132" i="6"/>
  <c r="Q131" i="6" s="1"/>
  <c r="O132" i="6"/>
  <c r="O131" i="6" s="1"/>
  <c r="O130" i="6" s="1"/>
  <c r="N132" i="6"/>
  <c r="N131" i="6" s="1"/>
  <c r="N130" i="6" s="1"/>
  <c r="J132" i="6"/>
  <c r="J131" i="6" s="1"/>
  <c r="J130" i="6" s="1"/>
  <c r="I132" i="6"/>
  <c r="I131" i="6" s="1"/>
  <c r="I130" i="6" s="1"/>
  <c r="H132" i="6"/>
  <c r="H131" i="6" s="1"/>
  <c r="H130" i="6" s="1"/>
  <c r="G132" i="6"/>
  <c r="G131" i="6" s="1"/>
  <c r="G130" i="6" s="1"/>
  <c r="F132" i="6"/>
  <c r="F131" i="6" s="1"/>
  <c r="F130" i="6" s="1"/>
  <c r="W129" i="6"/>
  <c r="W128" i="6" s="1"/>
  <c r="W127" i="6" s="1"/>
  <c r="W126" i="6" s="1"/>
  <c r="U129" i="6"/>
  <c r="U128" i="6" s="1"/>
  <c r="U127" i="6" s="1"/>
  <c r="U126" i="6" s="1"/>
  <c r="S129" i="6"/>
  <c r="S128" i="6" s="1"/>
  <c r="S127" i="6" s="1"/>
  <c r="S126" i="6" s="1"/>
  <c r="K129" i="6"/>
  <c r="V128" i="6"/>
  <c r="T128" i="6"/>
  <c r="Q128" i="6"/>
  <c r="Q127" i="6" s="1"/>
  <c r="Q126" i="6" s="1"/>
  <c r="O128" i="6"/>
  <c r="N128" i="6"/>
  <c r="N127" i="6" s="1"/>
  <c r="N126" i="6" s="1"/>
  <c r="J128" i="6"/>
  <c r="J127" i="6" s="1"/>
  <c r="J126" i="6" s="1"/>
  <c r="I128" i="6"/>
  <c r="I127" i="6" s="1"/>
  <c r="I126" i="6" s="1"/>
  <c r="H128" i="6"/>
  <c r="H127" i="6" s="1"/>
  <c r="H126" i="6" s="1"/>
  <c r="G128" i="6"/>
  <c r="G127" i="6" s="1"/>
  <c r="G126" i="6" s="1"/>
  <c r="F128" i="6"/>
  <c r="F127" i="6" s="1"/>
  <c r="F126" i="6" s="1"/>
  <c r="O127" i="6"/>
  <c r="O126" i="6" s="1"/>
  <c r="W125" i="6"/>
  <c r="W124" i="6" s="1"/>
  <c r="W123" i="6" s="1"/>
  <c r="W122" i="6" s="1"/>
  <c r="U125" i="6"/>
  <c r="U124" i="6" s="1"/>
  <c r="U123" i="6" s="1"/>
  <c r="U122" i="6" s="1"/>
  <c r="S125" i="6"/>
  <c r="S124" i="6" s="1"/>
  <c r="S123" i="6" s="1"/>
  <c r="S122" i="6" s="1"/>
  <c r="K125" i="6"/>
  <c r="L125" i="6" s="1"/>
  <c r="Y125" i="6" s="1"/>
  <c r="V124" i="6"/>
  <c r="T124" i="6"/>
  <c r="Q124" i="6"/>
  <c r="Q123" i="6" s="1"/>
  <c r="Q122" i="6" s="1"/>
  <c r="O124" i="6"/>
  <c r="O123" i="6" s="1"/>
  <c r="O122" i="6" s="1"/>
  <c r="N124" i="6"/>
  <c r="N123" i="6" s="1"/>
  <c r="N122" i="6" s="1"/>
  <c r="J124" i="6"/>
  <c r="J123" i="6" s="1"/>
  <c r="J122" i="6" s="1"/>
  <c r="I124" i="6"/>
  <c r="I123" i="6" s="1"/>
  <c r="I122" i="6" s="1"/>
  <c r="H124" i="6"/>
  <c r="H123" i="6" s="1"/>
  <c r="H122" i="6" s="1"/>
  <c r="G124" i="6"/>
  <c r="G123" i="6" s="1"/>
  <c r="G122" i="6" s="1"/>
  <c r="F124" i="6"/>
  <c r="F123" i="6" s="1"/>
  <c r="F122" i="6" s="1"/>
  <c r="W121" i="6"/>
  <c r="W120" i="6" s="1"/>
  <c r="W119" i="6" s="1"/>
  <c r="W118" i="6" s="1"/>
  <c r="U121" i="6"/>
  <c r="U120" i="6" s="1"/>
  <c r="U119" i="6" s="1"/>
  <c r="U118" i="6" s="1"/>
  <c r="S121" i="6"/>
  <c r="S120" i="6" s="1"/>
  <c r="S119" i="6" s="1"/>
  <c r="S118" i="6" s="1"/>
  <c r="K121" i="6"/>
  <c r="L121" i="6" s="1"/>
  <c r="V120" i="6"/>
  <c r="T120" i="6"/>
  <c r="Q120" i="6"/>
  <c r="O120" i="6"/>
  <c r="O119" i="6" s="1"/>
  <c r="O118" i="6" s="1"/>
  <c r="N120" i="6"/>
  <c r="N119" i="6" s="1"/>
  <c r="N118" i="6" s="1"/>
  <c r="J120" i="6"/>
  <c r="J119" i="6" s="1"/>
  <c r="J118" i="6" s="1"/>
  <c r="I120" i="6"/>
  <c r="I119" i="6" s="1"/>
  <c r="I118" i="6" s="1"/>
  <c r="H120" i="6"/>
  <c r="H119" i="6" s="1"/>
  <c r="H118" i="6" s="1"/>
  <c r="G120" i="6"/>
  <c r="G119" i="6" s="1"/>
  <c r="G118" i="6" s="1"/>
  <c r="F120" i="6"/>
  <c r="F119" i="6" s="1"/>
  <c r="F118" i="6" s="1"/>
  <c r="Q119" i="6"/>
  <c r="W117" i="6"/>
  <c r="U117" i="6"/>
  <c r="U116" i="6" s="1"/>
  <c r="U115" i="6" s="1"/>
  <c r="U114" i="6" s="1"/>
  <c r="S117" i="6"/>
  <c r="S116" i="6" s="1"/>
  <c r="S115" i="6" s="1"/>
  <c r="S114" i="6" s="1"/>
  <c r="K117" i="6"/>
  <c r="L117" i="6" s="1"/>
  <c r="Z117" i="6" s="1"/>
  <c r="W116" i="6"/>
  <c r="W115" i="6" s="1"/>
  <c r="W114" i="6" s="1"/>
  <c r="V116" i="6"/>
  <c r="T116" i="6"/>
  <c r="Q116" i="6"/>
  <c r="O116" i="6"/>
  <c r="O115" i="6" s="1"/>
  <c r="O114" i="6" s="1"/>
  <c r="N116" i="6"/>
  <c r="N115" i="6" s="1"/>
  <c r="N114" i="6" s="1"/>
  <c r="J116" i="6"/>
  <c r="J115" i="6" s="1"/>
  <c r="J114" i="6" s="1"/>
  <c r="I116" i="6"/>
  <c r="I115" i="6" s="1"/>
  <c r="I114" i="6" s="1"/>
  <c r="H116" i="6"/>
  <c r="H115" i="6" s="1"/>
  <c r="H114" i="6" s="1"/>
  <c r="G116" i="6"/>
  <c r="G115" i="6" s="1"/>
  <c r="G114" i="6" s="1"/>
  <c r="F116" i="6"/>
  <c r="F115" i="6" s="1"/>
  <c r="F114" i="6" s="1"/>
  <c r="W113" i="6"/>
  <c r="W112" i="6" s="1"/>
  <c r="W111" i="6" s="1"/>
  <c r="W110" i="6" s="1"/>
  <c r="U113" i="6"/>
  <c r="U112" i="6" s="1"/>
  <c r="U111" i="6" s="1"/>
  <c r="U110" i="6" s="1"/>
  <c r="S113" i="6"/>
  <c r="S112" i="6" s="1"/>
  <c r="S111" i="6" s="1"/>
  <c r="S110" i="6" s="1"/>
  <c r="K113" i="6"/>
  <c r="K112" i="6" s="1"/>
  <c r="K111" i="6" s="1"/>
  <c r="K110" i="6" s="1"/>
  <c r="V112" i="6"/>
  <c r="T112" i="6"/>
  <c r="Q112" i="6"/>
  <c r="O112" i="6"/>
  <c r="O111" i="6" s="1"/>
  <c r="O110" i="6" s="1"/>
  <c r="N112" i="6"/>
  <c r="N111" i="6" s="1"/>
  <c r="N110" i="6" s="1"/>
  <c r="J112" i="6"/>
  <c r="J111" i="6" s="1"/>
  <c r="J110" i="6" s="1"/>
  <c r="I112" i="6"/>
  <c r="I111" i="6" s="1"/>
  <c r="I110" i="6" s="1"/>
  <c r="H112" i="6"/>
  <c r="H111" i="6" s="1"/>
  <c r="H110" i="6" s="1"/>
  <c r="G112" i="6"/>
  <c r="G111" i="6" s="1"/>
  <c r="G110" i="6" s="1"/>
  <c r="F112" i="6"/>
  <c r="F111" i="6" s="1"/>
  <c r="F110" i="6" s="1"/>
  <c r="Q111" i="6"/>
  <c r="Q110" i="6" s="1"/>
  <c r="W109" i="6"/>
  <c r="W108" i="6" s="1"/>
  <c r="W107" i="6" s="1"/>
  <c r="W106" i="6" s="1"/>
  <c r="U109" i="6"/>
  <c r="U108" i="6" s="1"/>
  <c r="U107" i="6" s="1"/>
  <c r="U106" i="6" s="1"/>
  <c r="S109" i="6"/>
  <c r="S108" i="6" s="1"/>
  <c r="S107" i="6" s="1"/>
  <c r="S106" i="6" s="1"/>
  <c r="K109" i="6"/>
  <c r="L109" i="6" s="1"/>
  <c r="V108" i="6"/>
  <c r="T108" i="6"/>
  <c r="Q108" i="6"/>
  <c r="O108" i="6"/>
  <c r="O107" i="6" s="1"/>
  <c r="O106" i="6" s="1"/>
  <c r="N108" i="6"/>
  <c r="N107" i="6" s="1"/>
  <c r="N106" i="6" s="1"/>
  <c r="J108" i="6"/>
  <c r="J107" i="6" s="1"/>
  <c r="J106" i="6" s="1"/>
  <c r="I108" i="6"/>
  <c r="I107" i="6" s="1"/>
  <c r="I106" i="6" s="1"/>
  <c r="H108" i="6"/>
  <c r="H107" i="6" s="1"/>
  <c r="H106" i="6" s="1"/>
  <c r="G108" i="6"/>
  <c r="G107" i="6" s="1"/>
  <c r="G106" i="6" s="1"/>
  <c r="F108" i="6"/>
  <c r="F107" i="6" s="1"/>
  <c r="F106" i="6" s="1"/>
  <c r="W102" i="6"/>
  <c r="W101" i="6" s="1"/>
  <c r="W100" i="6" s="1"/>
  <c r="U102" i="6"/>
  <c r="S102" i="6"/>
  <c r="S101" i="6" s="1"/>
  <c r="S100" i="6" s="1"/>
  <c r="K102" i="6"/>
  <c r="L102" i="6" s="1"/>
  <c r="V101" i="6"/>
  <c r="U101" i="6"/>
  <c r="U100" i="6" s="1"/>
  <c r="T101" i="6"/>
  <c r="Q101" i="6"/>
  <c r="Q100" i="6" s="1"/>
  <c r="O101" i="6"/>
  <c r="O100" i="6" s="1"/>
  <c r="N101" i="6"/>
  <c r="N100" i="6" s="1"/>
  <c r="J101" i="6"/>
  <c r="J100" i="6" s="1"/>
  <c r="I101" i="6"/>
  <c r="I100" i="6" s="1"/>
  <c r="H101" i="6"/>
  <c r="H100" i="6" s="1"/>
  <c r="G101" i="6"/>
  <c r="G100" i="6" s="1"/>
  <c r="F101" i="6"/>
  <c r="F100" i="6" s="1"/>
  <c r="W99" i="6"/>
  <c r="W98" i="6" s="1"/>
  <c r="W97" i="6" s="1"/>
  <c r="U99" i="6"/>
  <c r="U98" i="6" s="1"/>
  <c r="U97" i="6" s="1"/>
  <c r="S99" i="6"/>
  <c r="S98" i="6" s="1"/>
  <c r="S97" i="6" s="1"/>
  <c r="K99" i="6"/>
  <c r="L99" i="6" s="1"/>
  <c r="X99" i="6" s="1"/>
  <c r="V98" i="6"/>
  <c r="V97" i="6" s="1"/>
  <c r="T98" i="6"/>
  <c r="Q98" i="6"/>
  <c r="Q97" i="6" s="1"/>
  <c r="O98" i="6"/>
  <c r="O97" i="6" s="1"/>
  <c r="N98" i="6"/>
  <c r="N97" i="6" s="1"/>
  <c r="J98" i="6"/>
  <c r="J97" i="6" s="1"/>
  <c r="I98" i="6"/>
  <c r="I97" i="6" s="1"/>
  <c r="H98" i="6"/>
  <c r="H97" i="6" s="1"/>
  <c r="G98" i="6"/>
  <c r="G97" i="6" s="1"/>
  <c r="F98" i="6"/>
  <c r="F97" i="6" s="1"/>
  <c r="W95" i="6"/>
  <c r="W94" i="6" s="1"/>
  <c r="W93" i="6" s="1"/>
  <c r="U95" i="6"/>
  <c r="U94" i="6" s="1"/>
  <c r="U93" i="6" s="1"/>
  <c r="S95" i="6"/>
  <c r="K95" i="6"/>
  <c r="K94" i="6" s="1"/>
  <c r="V94" i="6"/>
  <c r="T94" i="6"/>
  <c r="S94" i="6"/>
  <c r="S93" i="6" s="1"/>
  <c r="Q94" i="6"/>
  <c r="Q93" i="6" s="1"/>
  <c r="O94" i="6"/>
  <c r="O93" i="6" s="1"/>
  <c r="N94" i="6"/>
  <c r="N93" i="6" s="1"/>
  <c r="J94" i="6"/>
  <c r="J93" i="6" s="1"/>
  <c r="I94" i="6"/>
  <c r="I93" i="6" s="1"/>
  <c r="H94" i="6"/>
  <c r="H93" i="6" s="1"/>
  <c r="G94" i="6"/>
  <c r="G93" i="6" s="1"/>
  <c r="F94" i="6"/>
  <c r="F93" i="6" s="1"/>
  <c r="K93" i="6"/>
  <c r="W92" i="6"/>
  <c r="U92" i="6"/>
  <c r="S92" i="6"/>
  <c r="K92" i="6"/>
  <c r="L92" i="6" s="1"/>
  <c r="Z92" i="6" s="1"/>
  <c r="W91" i="6"/>
  <c r="U91" i="6"/>
  <c r="S91" i="6"/>
  <c r="K91" i="6"/>
  <c r="L91" i="6" s="1"/>
  <c r="P91" i="6" s="1"/>
  <c r="W90" i="6"/>
  <c r="U90" i="6"/>
  <c r="U89" i="6" s="1"/>
  <c r="U88" i="6" s="1"/>
  <c r="S90" i="6"/>
  <c r="K90" i="6"/>
  <c r="L90" i="6" s="1"/>
  <c r="R90" i="6" s="1"/>
  <c r="V89" i="6"/>
  <c r="T89" i="6"/>
  <c r="Q89" i="6"/>
  <c r="Q88" i="6" s="1"/>
  <c r="O89" i="6"/>
  <c r="O88" i="6" s="1"/>
  <c r="N89" i="6"/>
  <c r="N88" i="6" s="1"/>
  <c r="J89" i="6"/>
  <c r="J88" i="6" s="1"/>
  <c r="I89" i="6"/>
  <c r="I88" i="6" s="1"/>
  <c r="H89" i="6"/>
  <c r="H88" i="6" s="1"/>
  <c r="G89" i="6"/>
  <c r="G88" i="6" s="1"/>
  <c r="F89" i="6"/>
  <c r="F88" i="6" s="1"/>
  <c r="W87" i="6"/>
  <c r="U87" i="6"/>
  <c r="S87" i="6"/>
  <c r="K87" i="6"/>
  <c r="L87" i="6" s="1"/>
  <c r="W86" i="6"/>
  <c r="W85" i="6" s="1"/>
  <c r="W84" i="6" s="1"/>
  <c r="W83" i="6" s="1"/>
  <c r="U86" i="6"/>
  <c r="S86" i="6"/>
  <c r="K86" i="6"/>
  <c r="L86" i="6" s="1"/>
  <c r="V85" i="6"/>
  <c r="T85" i="6"/>
  <c r="Q85" i="6"/>
  <c r="Q84" i="6" s="1"/>
  <c r="Q83" i="6" s="1"/>
  <c r="O85" i="6"/>
  <c r="O84" i="6" s="1"/>
  <c r="O83" i="6" s="1"/>
  <c r="N85" i="6"/>
  <c r="N84" i="6" s="1"/>
  <c r="N83" i="6" s="1"/>
  <c r="J85" i="6"/>
  <c r="J84" i="6" s="1"/>
  <c r="J83" i="6" s="1"/>
  <c r="I85" i="6"/>
  <c r="H85" i="6"/>
  <c r="H84" i="6" s="1"/>
  <c r="H83" i="6" s="1"/>
  <c r="G85" i="6"/>
  <c r="G84" i="6" s="1"/>
  <c r="G83" i="6" s="1"/>
  <c r="F85" i="6"/>
  <c r="F84" i="6" s="1"/>
  <c r="F83" i="6" s="1"/>
  <c r="I84" i="6"/>
  <c r="I83" i="6" s="1"/>
  <c r="W82" i="6"/>
  <c r="W81" i="6" s="1"/>
  <c r="W80" i="6" s="1"/>
  <c r="U82" i="6"/>
  <c r="U81" i="6" s="1"/>
  <c r="U80" i="6" s="1"/>
  <c r="S82" i="6"/>
  <c r="S81" i="6" s="1"/>
  <c r="S80" i="6" s="1"/>
  <c r="K82" i="6"/>
  <c r="L82" i="6" s="1"/>
  <c r="V81" i="6"/>
  <c r="T81" i="6"/>
  <c r="Q81" i="6"/>
  <c r="Q80" i="6" s="1"/>
  <c r="O81" i="6"/>
  <c r="O80" i="6" s="1"/>
  <c r="N81" i="6"/>
  <c r="N80" i="6" s="1"/>
  <c r="J81" i="6"/>
  <c r="J80" i="6" s="1"/>
  <c r="I81" i="6"/>
  <c r="I80" i="6" s="1"/>
  <c r="H81" i="6"/>
  <c r="H80" i="6" s="1"/>
  <c r="G81" i="6"/>
  <c r="G80" i="6" s="1"/>
  <c r="F81" i="6"/>
  <c r="F80" i="6" s="1"/>
  <c r="W78" i="6"/>
  <c r="U78" i="6"/>
  <c r="S78" i="6"/>
  <c r="K78" i="6"/>
  <c r="L78" i="6" s="1"/>
  <c r="Y78" i="6" s="1"/>
  <c r="W77" i="6"/>
  <c r="U77" i="6"/>
  <c r="S77" i="6"/>
  <c r="K77" i="6"/>
  <c r="L77" i="6" s="1"/>
  <c r="R77" i="6" s="1"/>
  <c r="W76" i="6"/>
  <c r="U76" i="6"/>
  <c r="S76" i="6"/>
  <c r="K76" i="6"/>
  <c r="L76" i="6" s="1"/>
  <c r="W75" i="6"/>
  <c r="U75" i="6"/>
  <c r="S75" i="6"/>
  <c r="K75" i="6"/>
  <c r="L75" i="6" s="1"/>
  <c r="W74" i="6"/>
  <c r="U74" i="6"/>
  <c r="S74" i="6"/>
  <c r="K74" i="6"/>
  <c r="L74" i="6" s="1"/>
  <c r="Y74" i="6" s="1"/>
  <c r="W73" i="6"/>
  <c r="U73" i="6"/>
  <c r="S73" i="6"/>
  <c r="S72" i="6" s="1"/>
  <c r="K73" i="6"/>
  <c r="L73" i="6" s="1"/>
  <c r="Z73" i="6" s="1"/>
  <c r="V72" i="6"/>
  <c r="T72" i="6"/>
  <c r="Q72" i="6"/>
  <c r="O72" i="6"/>
  <c r="N72" i="6"/>
  <c r="J72" i="6"/>
  <c r="I72" i="6"/>
  <c r="H72" i="6"/>
  <c r="G72" i="6"/>
  <c r="F72" i="6"/>
  <c r="W71" i="6"/>
  <c r="U71" i="6"/>
  <c r="S71" i="6"/>
  <c r="K71" i="6"/>
  <c r="L71" i="6" s="1"/>
  <c r="W70" i="6"/>
  <c r="U70" i="6"/>
  <c r="S70" i="6"/>
  <c r="K70" i="6"/>
  <c r="L70" i="6" s="1"/>
  <c r="W69" i="6"/>
  <c r="U69" i="6"/>
  <c r="S69" i="6"/>
  <c r="K69" i="6"/>
  <c r="L69" i="6" s="1"/>
  <c r="Z69" i="6" s="1"/>
  <c r="W68" i="6"/>
  <c r="U68" i="6"/>
  <c r="S68" i="6"/>
  <c r="K68" i="6"/>
  <c r="L68" i="6" s="1"/>
  <c r="P68" i="6" s="1"/>
  <c r="W67" i="6"/>
  <c r="U67" i="6"/>
  <c r="S67" i="6"/>
  <c r="K67" i="6"/>
  <c r="W66" i="6"/>
  <c r="U66" i="6"/>
  <c r="S66" i="6"/>
  <c r="K66" i="6"/>
  <c r="L66" i="6" s="1"/>
  <c r="V65" i="6"/>
  <c r="T65" i="6"/>
  <c r="Q65" i="6"/>
  <c r="O65" i="6"/>
  <c r="N65" i="6"/>
  <c r="J65" i="6"/>
  <c r="I65" i="6"/>
  <c r="H65" i="6"/>
  <c r="G65" i="6"/>
  <c r="F65" i="6"/>
  <c r="W64" i="6"/>
  <c r="U64" i="6"/>
  <c r="S64" i="6"/>
  <c r="K64" i="6"/>
  <c r="L64" i="6" s="1"/>
  <c r="Z64" i="6" s="1"/>
  <c r="W63" i="6"/>
  <c r="U63" i="6"/>
  <c r="S63" i="6"/>
  <c r="K63" i="6"/>
  <c r="L63" i="6" s="1"/>
  <c r="W62" i="6"/>
  <c r="U62" i="6"/>
  <c r="S62" i="6"/>
  <c r="K62" i="6"/>
  <c r="L62" i="6" s="1"/>
  <c r="V61" i="6"/>
  <c r="T61" i="6"/>
  <c r="Q61" i="6"/>
  <c r="O61" i="6"/>
  <c r="N61" i="6"/>
  <c r="J61" i="6"/>
  <c r="I61" i="6"/>
  <c r="H61" i="6"/>
  <c r="G61" i="6"/>
  <c r="F61" i="6"/>
  <c r="W60" i="6"/>
  <c r="U60" i="6"/>
  <c r="S60" i="6"/>
  <c r="K60" i="6"/>
  <c r="L60" i="6" s="1"/>
  <c r="X60" i="6" s="1"/>
  <c r="W59" i="6"/>
  <c r="U59" i="6"/>
  <c r="S59" i="6"/>
  <c r="K59" i="6"/>
  <c r="L59" i="6" s="1"/>
  <c r="X59" i="6" s="1"/>
  <c r="W58" i="6"/>
  <c r="U58" i="6"/>
  <c r="S58" i="6"/>
  <c r="K58" i="6"/>
  <c r="L58" i="6" s="1"/>
  <c r="Y58" i="6" s="1"/>
  <c r="W57" i="6"/>
  <c r="U57" i="6"/>
  <c r="S57" i="6"/>
  <c r="K57" i="6"/>
  <c r="L57" i="6" s="1"/>
  <c r="Y57" i="6" s="1"/>
  <c r="W56" i="6"/>
  <c r="U56" i="6"/>
  <c r="S56" i="6"/>
  <c r="K56" i="6"/>
  <c r="L56" i="6" s="1"/>
  <c r="Z56" i="6" s="1"/>
  <c r="V55" i="6"/>
  <c r="T55" i="6"/>
  <c r="Q55" i="6"/>
  <c r="O55" i="6"/>
  <c r="N55" i="6"/>
  <c r="J55" i="6"/>
  <c r="I55" i="6"/>
  <c r="H55" i="6"/>
  <c r="G55" i="6"/>
  <c r="F55" i="6"/>
  <c r="W53" i="6"/>
  <c r="U53" i="6"/>
  <c r="S53" i="6"/>
  <c r="K53" i="6"/>
  <c r="L53" i="6" s="1"/>
  <c r="X53" i="6" s="1"/>
  <c r="W52" i="6"/>
  <c r="U52" i="6"/>
  <c r="S52" i="6"/>
  <c r="K52" i="6"/>
  <c r="L52" i="6" s="1"/>
  <c r="W51" i="6"/>
  <c r="U51" i="6"/>
  <c r="S51" i="6"/>
  <c r="K51" i="6"/>
  <c r="L51" i="6" s="1"/>
  <c r="Y51" i="6" s="1"/>
  <c r="W50" i="6"/>
  <c r="U50" i="6"/>
  <c r="S50" i="6"/>
  <c r="K50" i="6"/>
  <c r="L50" i="6" s="1"/>
  <c r="Y50" i="6" s="1"/>
  <c r="W49" i="6"/>
  <c r="U49" i="6"/>
  <c r="S49" i="6"/>
  <c r="K49" i="6"/>
  <c r="L49" i="6" s="1"/>
  <c r="Y49" i="6" s="1"/>
  <c r="W48" i="6"/>
  <c r="U48" i="6"/>
  <c r="S48" i="6"/>
  <c r="K48" i="6"/>
  <c r="V47" i="6"/>
  <c r="T47" i="6"/>
  <c r="AA47" i="6" s="1"/>
  <c r="Q47" i="6"/>
  <c r="O47" i="6"/>
  <c r="N47" i="6"/>
  <c r="J47" i="6"/>
  <c r="I47" i="6"/>
  <c r="H47" i="6"/>
  <c r="G47" i="6"/>
  <c r="F47" i="6"/>
  <c r="W46" i="6"/>
  <c r="U46" i="6"/>
  <c r="S46" i="6"/>
  <c r="K46" i="6"/>
  <c r="L46" i="6" s="1"/>
  <c r="W45" i="6"/>
  <c r="U45" i="6"/>
  <c r="S45" i="6"/>
  <c r="S44" i="6" s="1"/>
  <c r="K45" i="6"/>
  <c r="V44" i="6"/>
  <c r="T44" i="6"/>
  <c r="Q44" i="6"/>
  <c r="O44" i="6"/>
  <c r="N44" i="6"/>
  <c r="J44" i="6"/>
  <c r="I44" i="6"/>
  <c r="H44" i="6"/>
  <c r="G44" i="6"/>
  <c r="F44" i="6"/>
  <c r="W41" i="6"/>
  <c r="W40" i="6" s="1"/>
  <c r="W39" i="6" s="1"/>
  <c r="W38" i="6" s="1"/>
  <c r="U41" i="6"/>
  <c r="U40" i="6" s="1"/>
  <c r="U39" i="6" s="1"/>
  <c r="U38" i="6" s="1"/>
  <c r="S41" i="6"/>
  <c r="K41" i="6"/>
  <c r="L41" i="6" s="1"/>
  <c r="R41" i="6" s="1"/>
  <c r="R40" i="6" s="1"/>
  <c r="R39" i="6" s="1"/>
  <c r="R38" i="6" s="1"/>
  <c r="V40" i="6"/>
  <c r="V39" i="6" s="1"/>
  <c r="V38" i="6" s="1"/>
  <c r="T40" i="6"/>
  <c r="T39" i="6" s="1"/>
  <c r="T38" i="6" s="1"/>
  <c r="S40" i="6"/>
  <c r="S39" i="6" s="1"/>
  <c r="S38" i="6" s="1"/>
  <c r="Q40" i="6"/>
  <c r="Q39" i="6" s="1"/>
  <c r="Q38" i="6" s="1"/>
  <c r="O40" i="6"/>
  <c r="O39" i="6" s="1"/>
  <c r="O38" i="6" s="1"/>
  <c r="N40" i="6"/>
  <c r="N39" i="6" s="1"/>
  <c r="N38" i="6" s="1"/>
  <c r="J40" i="6"/>
  <c r="J39" i="6" s="1"/>
  <c r="J38" i="6" s="1"/>
  <c r="I40" i="6"/>
  <c r="I39" i="6" s="1"/>
  <c r="I38" i="6" s="1"/>
  <c r="H40" i="6"/>
  <c r="H39" i="6" s="1"/>
  <c r="H38" i="6" s="1"/>
  <c r="G40" i="6"/>
  <c r="G39" i="6" s="1"/>
  <c r="G38" i="6" s="1"/>
  <c r="F40" i="6"/>
  <c r="F39" i="6" s="1"/>
  <c r="F38" i="6" s="1"/>
  <c r="W36" i="6"/>
  <c r="U36" i="6"/>
  <c r="S36" i="6"/>
  <c r="K36" i="6"/>
  <c r="L36" i="6" s="1"/>
  <c r="W35" i="6"/>
  <c r="U35" i="6"/>
  <c r="S35" i="6"/>
  <c r="K35" i="6"/>
  <c r="L35" i="6" s="1"/>
  <c r="AB34" i="6"/>
  <c r="AA34" i="6"/>
  <c r="W34" i="6"/>
  <c r="U34" i="6"/>
  <c r="S34" i="6"/>
  <c r="K34" i="6"/>
  <c r="L34" i="6" s="1"/>
  <c r="AB33" i="6"/>
  <c r="AA33" i="6"/>
  <c r="W33" i="6"/>
  <c r="U33" i="6"/>
  <c r="S33" i="6"/>
  <c r="K33" i="6"/>
  <c r="L33" i="6" s="1"/>
  <c r="AB32" i="6"/>
  <c r="AA32" i="6"/>
  <c r="W32" i="6"/>
  <c r="U32" i="6"/>
  <c r="S32" i="6"/>
  <c r="K32" i="6"/>
  <c r="L32" i="6" s="1"/>
  <c r="AB31" i="6"/>
  <c r="AA31" i="6"/>
  <c r="W31" i="6"/>
  <c r="U31" i="6"/>
  <c r="S31" i="6"/>
  <c r="K31" i="6"/>
  <c r="L31" i="6" s="1"/>
  <c r="V30" i="6"/>
  <c r="V29" i="6" s="1"/>
  <c r="T30" i="6"/>
  <c r="T29" i="6" s="1"/>
  <c r="Q30" i="6"/>
  <c r="Q29" i="6" s="1"/>
  <c r="O30" i="6"/>
  <c r="O29" i="6" s="1"/>
  <c r="N30" i="6"/>
  <c r="N29" i="6" s="1"/>
  <c r="J30" i="6"/>
  <c r="J29" i="6" s="1"/>
  <c r="I30" i="6"/>
  <c r="I29" i="6" s="1"/>
  <c r="H30" i="6"/>
  <c r="H29" i="6" s="1"/>
  <c r="G30" i="6"/>
  <c r="G29" i="6" s="1"/>
  <c r="F30" i="6"/>
  <c r="F29" i="6" s="1"/>
  <c r="AB28" i="6"/>
  <c r="AA28" i="6"/>
  <c r="W28" i="6"/>
  <c r="U28" i="6"/>
  <c r="S28" i="6"/>
  <c r="K28" i="6"/>
  <c r="L28" i="6" s="1"/>
  <c r="AB27" i="6"/>
  <c r="AA27" i="6"/>
  <c r="W27" i="6"/>
  <c r="U27" i="6"/>
  <c r="S27" i="6"/>
  <c r="K27" i="6"/>
  <c r="L27" i="6" s="1"/>
  <c r="P27" i="6" s="1"/>
  <c r="AB26" i="6"/>
  <c r="AA26" i="6"/>
  <c r="W26" i="6"/>
  <c r="U26" i="6"/>
  <c r="S26" i="6"/>
  <c r="K26" i="6"/>
  <c r="L26" i="6" s="1"/>
  <c r="AB25" i="6"/>
  <c r="AA25" i="6"/>
  <c r="W25" i="6"/>
  <c r="U25" i="6"/>
  <c r="S25" i="6"/>
  <c r="K25" i="6"/>
  <c r="L25" i="6" s="1"/>
  <c r="AB24" i="6"/>
  <c r="AA24" i="6"/>
  <c r="W24" i="6"/>
  <c r="U24" i="6"/>
  <c r="S24" i="6"/>
  <c r="K24" i="6"/>
  <c r="L24" i="6" s="1"/>
  <c r="AB23" i="6"/>
  <c r="AA23" i="6"/>
  <c r="W23" i="6"/>
  <c r="U23" i="6"/>
  <c r="S23" i="6"/>
  <c r="K23" i="6"/>
  <c r="L23" i="6" s="1"/>
  <c r="AB22" i="6"/>
  <c r="AA22" i="6"/>
  <c r="W22" i="6"/>
  <c r="U22" i="6"/>
  <c r="S22" i="6"/>
  <c r="K22" i="6"/>
  <c r="L22" i="6" s="1"/>
  <c r="R22" i="6" s="1"/>
  <c r="V21" i="6"/>
  <c r="T21" i="6"/>
  <c r="Q21" i="6"/>
  <c r="O21" i="6"/>
  <c r="N21" i="6"/>
  <c r="J21" i="6"/>
  <c r="I21" i="6"/>
  <c r="H21" i="6"/>
  <c r="G21" i="6"/>
  <c r="F21" i="6"/>
  <c r="AB20" i="6"/>
  <c r="AA20" i="6"/>
  <c r="W20" i="6"/>
  <c r="U20" i="6"/>
  <c r="S20" i="6"/>
  <c r="K20" i="6"/>
  <c r="L20" i="6" s="1"/>
  <c r="X20" i="6" s="1"/>
  <c r="AB19" i="6"/>
  <c r="AA19" i="6"/>
  <c r="W19" i="6"/>
  <c r="U19" i="6"/>
  <c r="S19" i="6"/>
  <c r="K19" i="6"/>
  <c r="L19" i="6" s="1"/>
  <c r="AB18" i="6"/>
  <c r="AA18" i="6"/>
  <c r="W18" i="6"/>
  <c r="U18" i="6"/>
  <c r="S18" i="6"/>
  <c r="K18" i="6"/>
  <c r="L18" i="6" s="1"/>
  <c r="AB17" i="6"/>
  <c r="AA17" i="6"/>
  <c r="W17" i="6"/>
  <c r="U17" i="6"/>
  <c r="S17" i="6"/>
  <c r="K17" i="6"/>
  <c r="L17" i="6" s="1"/>
  <c r="X17" i="6" s="1"/>
  <c r="AB16" i="6"/>
  <c r="AA16" i="6"/>
  <c r="W16" i="6"/>
  <c r="U16" i="6"/>
  <c r="S16" i="6"/>
  <c r="K16" i="6"/>
  <c r="L16" i="6" s="1"/>
  <c r="R16" i="6" s="1"/>
  <c r="AB15" i="6"/>
  <c r="AA15" i="6"/>
  <c r="W15" i="6"/>
  <c r="U15" i="6"/>
  <c r="S15" i="6"/>
  <c r="K15" i="6"/>
  <c r="L15" i="6" s="1"/>
  <c r="AB14" i="6"/>
  <c r="AA14" i="6"/>
  <c r="W14" i="6"/>
  <c r="U14" i="6"/>
  <c r="S14" i="6"/>
  <c r="K14" i="6"/>
  <c r="L14" i="6" s="1"/>
  <c r="Z14" i="6" s="1"/>
  <c r="AB13" i="6"/>
  <c r="AA13" i="6"/>
  <c r="W13" i="6"/>
  <c r="U13" i="6"/>
  <c r="S13" i="6"/>
  <c r="K13" i="6"/>
  <c r="L13" i="6" s="1"/>
  <c r="Z13" i="6" s="1"/>
  <c r="V12" i="6"/>
  <c r="V11" i="6" s="1"/>
  <c r="T12" i="6"/>
  <c r="Q12" i="6"/>
  <c r="Q11" i="6" s="1"/>
  <c r="O12" i="6"/>
  <c r="O11" i="6" s="1"/>
  <c r="N12" i="6"/>
  <c r="N11" i="6" s="1"/>
  <c r="J12" i="6"/>
  <c r="J11" i="6" s="1"/>
  <c r="I12" i="6"/>
  <c r="I11" i="6" s="1"/>
  <c r="H12" i="6"/>
  <c r="H11" i="6" s="1"/>
  <c r="G12" i="6"/>
  <c r="G11" i="6" s="1"/>
  <c r="F12" i="6"/>
  <c r="F11" i="6" s="1"/>
  <c r="H22" i="8" l="1"/>
  <c r="H82" i="8"/>
  <c r="K82" i="8" s="1"/>
  <c r="K17" i="8"/>
  <c r="G21" i="8"/>
  <c r="H21" i="8" s="1"/>
  <c r="K21" i="8" s="1"/>
  <c r="H24" i="8"/>
  <c r="K24" i="8" s="1"/>
  <c r="AA29" i="6"/>
  <c r="AB244" i="6"/>
  <c r="AB256" i="6"/>
  <c r="W30" i="6"/>
  <c r="W29" i="6" s="1"/>
  <c r="K240" i="6"/>
  <c r="K239" i="6" s="1"/>
  <c r="K238" i="6" s="1"/>
  <c r="H243" i="6"/>
  <c r="H242" i="6" s="1"/>
  <c r="AA132" i="6"/>
  <c r="AA124" i="6"/>
  <c r="AA197" i="6"/>
  <c r="AB55" i="6"/>
  <c r="AB65" i="6"/>
  <c r="R73" i="6"/>
  <c r="N96" i="6"/>
  <c r="AA219" i="6"/>
  <c r="AA94" i="6"/>
  <c r="K108" i="6"/>
  <c r="K107" i="6" s="1"/>
  <c r="K106" i="6" s="1"/>
  <c r="AB181" i="6"/>
  <c r="I216" i="6"/>
  <c r="I215" i="6" s="1"/>
  <c r="V176" i="6"/>
  <c r="V175" i="6" s="1"/>
  <c r="AA205" i="6"/>
  <c r="AA217" i="6"/>
  <c r="AB61" i="6"/>
  <c r="AB72" i="6"/>
  <c r="AB94" i="6"/>
  <c r="J43" i="6"/>
  <c r="AA44" i="6"/>
  <c r="AA165" i="6"/>
  <c r="V10" i="6"/>
  <c r="V9" i="6" s="1"/>
  <c r="G43" i="6"/>
  <c r="N43" i="6"/>
  <c r="S61" i="6"/>
  <c r="AA89" i="6"/>
  <c r="AA120" i="6"/>
  <c r="AB128" i="6"/>
  <c r="T135" i="6"/>
  <c r="AA136" i="6"/>
  <c r="T210" i="6"/>
  <c r="T209" i="6" s="1"/>
  <c r="AA211" i="6"/>
  <c r="T233" i="6"/>
  <c r="AA234" i="6"/>
  <c r="AB47" i="6"/>
  <c r="AA61" i="6"/>
  <c r="AA72" i="6"/>
  <c r="AA108" i="6"/>
  <c r="T115" i="6"/>
  <c r="T114" i="6" s="1"/>
  <c r="AA116" i="6"/>
  <c r="V119" i="6"/>
  <c r="V123" i="6"/>
  <c r="T127" i="6"/>
  <c r="AA127" i="6" s="1"/>
  <c r="AA128" i="6"/>
  <c r="V135" i="6"/>
  <c r="AB135" i="6" s="1"/>
  <c r="AB136" i="6"/>
  <c r="AB140" i="6"/>
  <c r="AA143" i="6"/>
  <c r="V148" i="6"/>
  <c r="V152" i="6"/>
  <c r="V156" i="6"/>
  <c r="AA161" i="6"/>
  <c r="AA169" i="6"/>
  <c r="T172" i="6"/>
  <c r="T171" i="6" s="1"/>
  <c r="AA173" i="6"/>
  <c r="T176" i="6"/>
  <c r="AA177" i="6"/>
  <c r="L194" i="6"/>
  <c r="R194" i="6" s="1"/>
  <c r="R193" i="6" s="1"/>
  <c r="R192" i="6" s="1"/>
  <c r="R191" i="6" s="1"/>
  <c r="K201" i="6"/>
  <c r="AB211" i="6"/>
  <c r="V233" i="6"/>
  <c r="AB234" i="6"/>
  <c r="T239" i="6"/>
  <c r="T250" i="6"/>
  <c r="AA250" i="6" s="1"/>
  <c r="AA255" i="6"/>
  <c r="V84" i="6"/>
  <c r="AB85" i="6"/>
  <c r="T100" i="6"/>
  <c r="V111" i="6"/>
  <c r="T139" i="6"/>
  <c r="T138" i="6" s="1"/>
  <c r="AA140" i="6"/>
  <c r="T148" i="6"/>
  <c r="AA148" i="6" s="1"/>
  <c r="AA149" i="6"/>
  <c r="T156" i="6"/>
  <c r="AA157" i="6"/>
  <c r="T97" i="6"/>
  <c r="V100" i="6"/>
  <c r="V107" i="6"/>
  <c r="V131" i="6"/>
  <c r="AB132" i="6"/>
  <c r="V143" i="6"/>
  <c r="AB143" i="6" s="1"/>
  <c r="V160" i="6"/>
  <c r="K165" i="6"/>
  <c r="K164" i="6" s="1"/>
  <c r="K163" i="6" s="1"/>
  <c r="V168" i="6"/>
  <c r="AB169" i="6"/>
  <c r="T184" i="6"/>
  <c r="AA185" i="6"/>
  <c r="T188" i="6"/>
  <c r="AA189" i="6"/>
  <c r="T192" i="6"/>
  <c r="AA193" i="6"/>
  <c r="H200" i="6"/>
  <c r="H199" i="6" s="1"/>
  <c r="F216" i="6"/>
  <c r="F215" i="6" s="1"/>
  <c r="F214" i="6" s="1"/>
  <c r="F213" i="6" s="1"/>
  <c r="U216" i="6"/>
  <c r="U215" i="6" s="1"/>
  <c r="U214" i="6" s="1"/>
  <c r="U213" i="6" s="1"/>
  <c r="V221" i="6"/>
  <c r="K223" i="6"/>
  <c r="K222" i="6" s="1"/>
  <c r="K221" i="6" s="1"/>
  <c r="T222" i="6"/>
  <c r="AA223" i="6"/>
  <c r="T228" i="6"/>
  <c r="V239" i="6"/>
  <c r="V255" i="6"/>
  <c r="AB44" i="6"/>
  <c r="AA55" i="6"/>
  <c r="AA65" i="6"/>
  <c r="AA85" i="6"/>
  <c r="AA112" i="6"/>
  <c r="L113" i="6"/>
  <c r="Y113" i="6" s="1"/>
  <c r="V127" i="6"/>
  <c r="AA144" i="6"/>
  <c r="T152" i="6"/>
  <c r="AA152" i="6" s="1"/>
  <c r="AA153" i="6"/>
  <c r="R158" i="6"/>
  <c r="R157" i="6" s="1"/>
  <c r="R156" i="6" s="1"/>
  <c r="R155" i="6" s="1"/>
  <c r="AB165" i="6"/>
  <c r="V172" i="6"/>
  <c r="V171" i="6" s="1"/>
  <c r="AB173" i="6"/>
  <c r="AA181" i="6"/>
  <c r="V184" i="6"/>
  <c r="V188" i="6"/>
  <c r="AB189" i="6"/>
  <c r="V192" i="6"/>
  <c r="V196" i="6"/>
  <c r="AB223" i="6"/>
  <c r="V228" i="6"/>
  <c r="F243" i="6"/>
  <c r="T243" i="6"/>
  <c r="AA244" i="6"/>
  <c r="U243" i="6"/>
  <c r="V250" i="6"/>
  <c r="AB251" i="6"/>
  <c r="AA256" i="6"/>
  <c r="Y231" i="6"/>
  <c r="R231" i="6"/>
  <c r="X231" i="6"/>
  <c r="H91" i="8"/>
  <c r="K91" i="8" s="1"/>
  <c r="AB12" i="6"/>
  <c r="H43" i="6"/>
  <c r="V54" i="6"/>
  <c r="Q107" i="6"/>
  <c r="Q106" i="6" s="1"/>
  <c r="Z169" i="6"/>
  <c r="V216" i="6"/>
  <c r="Q243" i="6"/>
  <c r="Q242" i="6" s="1"/>
  <c r="F42" i="8"/>
  <c r="G67" i="8"/>
  <c r="G66" i="8" s="1"/>
  <c r="F90" i="8"/>
  <c r="H90" i="8" s="1"/>
  <c r="L40" i="6"/>
  <c r="I96" i="6"/>
  <c r="L204" i="6"/>
  <c r="Y204" i="6" s="1"/>
  <c r="N226" i="6"/>
  <c r="N225" i="6" s="1"/>
  <c r="W229" i="6"/>
  <c r="W228" i="6" s="1"/>
  <c r="W227" i="6" s="1"/>
  <c r="W226" i="6" s="1"/>
  <c r="W225" i="6" s="1"/>
  <c r="G243" i="6"/>
  <c r="G242" i="6" s="1"/>
  <c r="G237" i="6" s="1"/>
  <c r="G236" i="6" s="1"/>
  <c r="S251" i="6"/>
  <c r="S250" i="6" s="1"/>
  <c r="S249" i="6" s="1"/>
  <c r="H30" i="8"/>
  <c r="K32" i="8"/>
  <c r="H42" i="8"/>
  <c r="K42" i="8" s="1"/>
  <c r="H50" i="8"/>
  <c r="H54" i="8"/>
  <c r="K54" i="8" s="1"/>
  <c r="H76" i="8"/>
  <c r="K76" i="8" s="1"/>
  <c r="I10" i="6"/>
  <c r="I9" i="6" s="1"/>
  <c r="U44" i="6"/>
  <c r="J54" i="6"/>
  <c r="J79" i="6"/>
  <c r="U85" i="6"/>
  <c r="U84" i="6" s="1"/>
  <c r="U83" i="6" s="1"/>
  <c r="U79" i="6" s="1"/>
  <c r="K120" i="6"/>
  <c r="K119" i="6" s="1"/>
  <c r="K118" i="6" s="1"/>
  <c r="H64" i="8"/>
  <c r="K64" i="8" s="1"/>
  <c r="W89" i="6"/>
  <c r="W88" i="6" s="1"/>
  <c r="K177" i="6"/>
  <c r="K176" i="6" s="1"/>
  <c r="K175" i="6" s="1"/>
  <c r="H226" i="6"/>
  <c r="H225" i="6" s="1"/>
  <c r="O29" i="7"/>
  <c r="G43" i="7"/>
  <c r="G42" i="7" s="1"/>
  <c r="G41" i="7" s="1"/>
  <c r="N56" i="7"/>
  <c r="N70" i="7"/>
  <c r="J10" i="6"/>
  <c r="J9" i="6" s="1"/>
  <c r="F43" i="6"/>
  <c r="U200" i="6"/>
  <c r="Q200" i="6"/>
  <c r="Q199" i="6" s="1"/>
  <c r="N243" i="6"/>
  <c r="O56" i="7"/>
  <c r="H14" i="8"/>
  <c r="K14" i="8" s="1"/>
  <c r="J21" i="8"/>
  <c r="H92" i="8"/>
  <c r="Q10" i="6"/>
  <c r="Q9" i="6" s="1"/>
  <c r="F10" i="6"/>
  <c r="F9" i="6" s="1"/>
  <c r="O13" i="7"/>
  <c r="N39" i="7"/>
  <c r="H16" i="7"/>
  <c r="H25" i="7"/>
  <c r="M25" i="7" s="1"/>
  <c r="H46" i="7"/>
  <c r="L66" i="7"/>
  <c r="J55" i="7"/>
  <c r="J54" i="7" s="1"/>
  <c r="H56" i="7"/>
  <c r="M56" i="7" s="1"/>
  <c r="Z34" i="6"/>
  <c r="P34" i="6"/>
  <c r="R34" i="6"/>
  <c r="X46" i="6"/>
  <c r="Y46" i="6"/>
  <c r="Y245" i="6"/>
  <c r="X245" i="6"/>
  <c r="X109" i="6"/>
  <c r="Y109" i="6"/>
  <c r="Z82" i="6"/>
  <c r="P82" i="6"/>
  <c r="P81" i="6" s="1"/>
  <c r="P80" i="6" s="1"/>
  <c r="Y66" i="6"/>
  <c r="P66" i="6"/>
  <c r="U72" i="6"/>
  <c r="K81" i="6"/>
  <c r="K80" i="6" s="1"/>
  <c r="G96" i="6"/>
  <c r="J96" i="6"/>
  <c r="K157" i="6"/>
  <c r="K156" i="6" s="1"/>
  <c r="K155" i="6" s="1"/>
  <c r="K169" i="6"/>
  <c r="K168" i="6" s="1"/>
  <c r="K167" i="6" s="1"/>
  <c r="K197" i="6"/>
  <c r="K196" i="6" s="1"/>
  <c r="K195" i="6" s="1"/>
  <c r="I200" i="6"/>
  <c r="I199" i="6" s="1"/>
  <c r="I105" i="6" s="1"/>
  <c r="I104" i="6" s="1"/>
  <c r="L212" i="6"/>
  <c r="G216" i="6"/>
  <c r="G215" i="6" s="1"/>
  <c r="K217" i="6"/>
  <c r="H237" i="6"/>
  <c r="H236" i="6" s="1"/>
  <c r="L248" i="6"/>
  <c r="Z248" i="6" s="1"/>
  <c r="N10" i="6"/>
  <c r="N9" i="6" s="1"/>
  <c r="J42" i="6"/>
  <c r="J37" i="6" s="1"/>
  <c r="K44" i="6"/>
  <c r="P17" i="6"/>
  <c r="L45" i="6"/>
  <c r="R45" i="6" s="1"/>
  <c r="X49" i="6"/>
  <c r="I54" i="6"/>
  <c r="R60" i="6"/>
  <c r="Z60" i="6"/>
  <c r="W72" i="6"/>
  <c r="H96" i="6"/>
  <c r="W96" i="6"/>
  <c r="T119" i="6"/>
  <c r="L197" i="6"/>
  <c r="Y197" i="6" s="1"/>
  <c r="F200" i="6"/>
  <c r="O200" i="6"/>
  <c r="O199" i="6" s="1"/>
  <c r="H216" i="6"/>
  <c r="H215" i="6" s="1"/>
  <c r="J216" i="6"/>
  <c r="J215" i="6" s="1"/>
  <c r="J214" i="6" s="1"/>
  <c r="J213" i="6" s="1"/>
  <c r="S229" i="6"/>
  <c r="S228" i="6" s="1"/>
  <c r="S227" i="6" s="1"/>
  <c r="S226" i="6" s="1"/>
  <c r="S225" i="6" s="1"/>
  <c r="F226" i="6"/>
  <c r="F225" i="6" s="1"/>
  <c r="L257" i="6"/>
  <c r="Y257" i="6" s="1"/>
  <c r="S55" i="6"/>
  <c r="X64" i="6"/>
  <c r="I243" i="6"/>
  <c r="I242" i="6" s="1"/>
  <c r="P13" i="6"/>
  <c r="AB21" i="6"/>
  <c r="W44" i="6"/>
  <c r="H54" i="6"/>
  <c r="H42" i="6" s="1"/>
  <c r="H37" i="6" s="1"/>
  <c r="K40" i="6"/>
  <c r="K39" i="6" s="1"/>
  <c r="K38" i="6" s="1"/>
  <c r="W47" i="6"/>
  <c r="R51" i="6"/>
  <c r="Y53" i="6"/>
  <c r="Z59" i="6"/>
  <c r="Z170" i="6"/>
  <c r="G200" i="6"/>
  <c r="G199" i="6" s="1"/>
  <c r="G105" i="6" s="1"/>
  <c r="G104" i="6" s="1"/>
  <c r="X202" i="6"/>
  <c r="O216" i="6"/>
  <c r="O215" i="6" s="1"/>
  <c r="H64" i="7"/>
  <c r="H29" i="7"/>
  <c r="M29" i="7" s="1"/>
  <c r="O50" i="7"/>
  <c r="L39" i="7"/>
  <c r="H18" i="7"/>
  <c r="O39" i="7"/>
  <c r="H44" i="7"/>
  <c r="M44" i="7" s="1"/>
  <c r="N62" i="7"/>
  <c r="L13" i="7"/>
  <c r="H70" i="7"/>
  <c r="H69" i="7" s="1"/>
  <c r="M69" i="7" s="1"/>
  <c r="K28" i="7"/>
  <c r="K27" i="7" s="1"/>
  <c r="L33" i="7"/>
  <c r="J43" i="7"/>
  <c r="N50" i="7"/>
  <c r="H62" i="7"/>
  <c r="M62" i="7" s="1"/>
  <c r="O70" i="7"/>
  <c r="G9" i="7"/>
  <c r="N46" i="7"/>
  <c r="O62" i="7"/>
  <c r="H66" i="7"/>
  <c r="P45" i="6"/>
  <c r="X71" i="6"/>
  <c r="R71" i="6"/>
  <c r="Y24" i="6"/>
  <c r="Z24" i="6"/>
  <c r="P19" i="6"/>
  <c r="R19" i="6"/>
  <c r="P25" i="6"/>
  <c r="R25" i="6"/>
  <c r="Z25" i="6"/>
  <c r="L133" i="6"/>
  <c r="Z133" i="6" s="1"/>
  <c r="K132" i="6"/>
  <c r="K131" i="6" s="1"/>
  <c r="K130" i="6" s="1"/>
  <c r="Q139" i="6"/>
  <c r="Q138" i="6" s="1"/>
  <c r="Y253" i="6"/>
  <c r="Z253" i="6"/>
  <c r="R253" i="6"/>
  <c r="P253" i="6"/>
  <c r="Z18" i="6"/>
  <c r="Y18" i="6"/>
  <c r="P18" i="6"/>
  <c r="V139" i="6"/>
  <c r="L145" i="6"/>
  <c r="Y145" i="6" s="1"/>
  <c r="K144" i="6"/>
  <c r="K143" i="6" s="1"/>
  <c r="G214" i="6"/>
  <c r="G213" i="6" s="1"/>
  <c r="W55" i="6"/>
  <c r="N54" i="6"/>
  <c r="Y70" i="6"/>
  <c r="P70" i="6"/>
  <c r="X224" i="6"/>
  <c r="L223" i="6"/>
  <c r="Y223" i="6" s="1"/>
  <c r="Y141" i="6"/>
  <c r="R141" i="6"/>
  <c r="R140" i="6" s="1"/>
  <c r="R139" i="6" s="1"/>
  <c r="R138" i="6" s="1"/>
  <c r="P141" i="6"/>
  <c r="P140" i="6" s="1"/>
  <c r="P139" i="6" s="1"/>
  <c r="P138" i="6" s="1"/>
  <c r="X141" i="6"/>
  <c r="L140" i="6"/>
  <c r="Z140" i="6" s="1"/>
  <c r="R62" i="6"/>
  <c r="Z62" i="6"/>
  <c r="X62" i="6"/>
  <c r="AB29" i="6"/>
  <c r="T84" i="6"/>
  <c r="O96" i="6"/>
  <c r="K140" i="6"/>
  <c r="K139" i="6" s="1"/>
  <c r="K138" i="6" s="1"/>
  <c r="T43" i="6"/>
  <c r="U61" i="6"/>
  <c r="K72" i="6"/>
  <c r="X16" i="6"/>
  <c r="Z36" i="6"/>
  <c r="R36" i="6"/>
  <c r="P36" i="6"/>
  <c r="U47" i="6"/>
  <c r="H105" i="6"/>
  <c r="H104" i="6" s="1"/>
  <c r="S21" i="6"/>
  <c r="W21" i="6"/>
  <c r="I43" i="6"/>
  <c r="U55" i="6"/>
  <c r="W61" i="6"/>
  <c r="X69" i="6"/>
  <c r="S85" i="6"/>
  <c r="S84" i="6" s="1"/>
  <c r="S83" i="6" s="1"/>
  <c r="Q96" i="6"/>
  <c r="K124" i="6"/>
  <c r="K123" i="6" s="1"/>
  <c r="K122" i="6" s="1"/>
  <c r="W144" i="6"/>
  <c r="W143" i="6" s="1"/>
  <c r="W142" i="6" s="1"/>
  <c r="V180" i="6"/>
  <c r="V243" i="6"/>
  <c r="K251" i="6"/>
  <c r="K250" i="6" s="1"/>
  <c r="K249" i="6" s="1"/>
  <c r="I214" i="6"/>
  <c r="I213" i="6" s="1"/>
  <c r="G10" i="6"/>
  <c r="G9" i="6" s="1"/>
  <c r="U30" i="6"/>
  <c r="U29" i="6" s="1"/>
  <c r="G79" i="6"/>
  <c r="H79" i="6"/>
  <c r="L95" i="6"/>
  <c r="X95" i="6" s="1"/>
  <c r="J243" i="6"/>
  <c r="J242" i="6" s="1"/>
  <c r="J237" i="6" s="1"/>
  <c r="J236" i="6" s="1"/>
  <c r="L252" i="6"/>
  <c r="Z252" i="6" s="1"/>
  <c r="H10" i="6"/>
  <c r="H9" i="6" s="1"/>
  <c r="W12" i="6"/>
  <c r="W11" i="6" s="1"/>
  <c r="S30" i="6"/>
  <c r="S29" i="6" s="1"/>
  <c r="W65" i="6"/>
  <c r="I79" i="6"/>
  <c r="W79" i="6"/>
  <c r="S89" i="6"/>
  <c r="S88" i="6" s="1"/>
  <c r="U96" i="6"/>
  <c r="N216" i="6"/>
  <c r="N215" i="6" s="1"/>
  <c r="N214" i="6" s="1"/>
  <c r="N213" i="6" s="1"/>
  <c r="Q222" i="6"/>
  <c r="K244" i="6"/>
  <c r="K243" i="6" s="1"/>
  <c r="R13" i="6"/>
  <c r="AA21" i="6"/>
  <c r="O43" i="6"/>
  <c r="K219" i="6"/>
  <c r="J226" i="6"/>
  <c r="J225" i="6" s="1"/>
  <c r="L230" i="6"/>
  <c r="L229" i="6" s="1"/>
  <c r="Z229" i="6" s="1"/>
  <c r="O243" i="6"/>
  <c r="O242" i="6" s="1"/>
  <c r="S242" i="6" s="1"/>
  <c r="S243" i="6"/>
  <c r="N237" i="6"/>
  <c r="N236" i="6" s="1"/>
  <c r="F54" i="6"/>
  <c r="F42" i="6" s="1"/>
  <c r="F37" i="6" s="1"/>
  <c r="L81" i="6"/>
  <c r="X81" i="6" s="1"/>
  <c r="S144" i="6"/>
  <c r="S143" i="6" s="1"/>
  <c r="K185" i="6"/>
  <c r="K184" i="6" s="1"/>
  <c r="K183" i="6" s="1"/>
  <c r="S216" i="6"/>
  <c r="S215" i="6" s="1"/>
  <c r="S214" i="6" s="1"/>
  <c r="S213" i="6" s="1"/>
  <c r="U229" i="6"/>
  <c r="U228" i="6" s="1"/>
  <c r="U227" i="6" s="1"/>
  <c r="U226" i="6" s="1"/>
  <c r="U225" i="6" s="1"/>
  <c r="O10" i="6"/>
  <c r="O9" i="6" s="1"/>
  <c r="AB30" i="6"/>
  <c r="N105" i="6"/>
  <c r="N104" i="6" s="1"/>
  <c r="H214" i="6"/>
  <c r="H213" i="6" s="1"/>
  <c r="W216" i="6"/>
  <c r="W215" i="6" s="1"/>
  <c r="W214" i="6" s="1"/>
  <c r="W213" i="6" s="1"/>
  <c r="O226" i="6"/>
  <c r="O225" i="6" s="1"/>
  <c r="W244" i="6"/>
  <c r="W243" i="6" s="1"/>
  <c r="J68" i="8"/>
  <c r="K30" i="8"/>
  <c r="K50" i="8"/>
  <c r="J80" i="8"/>
  <c r="K58" i="8"/>
  <c r="K72" i="8"/>
  <c r="G37" i="8"/>
  <c r="H37" i="8" s="1"/>
  <c r="H38" i="8"/>
  <c r="J48" i="8"/>
  <c r="G94" i="8"/>
  <c r="G88" i="8"/>
  <c r="G87" i="8" s="1"/>
  <c r="G86" i="8" s="1"/>
  <c r="J11" i="8"/>
  <c r="J20" i="8"/>
  <c r="H81" i="8"/>
  <c r="K81" i="8" s="1"/>
  <c r="J86" i="8"/>
  <c r="G47" i="8"/>
  <c r="G46" i="8" s="1"/>
  <c r="K63" i="8"/>
  <c r="J90" i="8"/>
  <c r="K22" i="8"/>
  <c r="K38" i="8"/>
  <c r="K43" i="8"/>
  <c r="F69" i="8"/>
  <c r="F87" i="8"/>
  <c r="K92" i="8"/>
  <c r="F53" i="8"/>
  <c r="F62" i="8"/>
  <c r="F80" i="8"/>
  <c r="F79" i="8" s="1"/>
  <c r="F27" i="8"/>
  <c r="H28" i="8"/>
  <c r="K28" i="8" s="1"/>
  <c r="H39" i="8"/>
  <c r="K39" i="8" s="1"/>
  <c r="K70" i="8"/>
  <c r="F49" i="8"/>
  <c r="H95" i="8"/>
  <c r="F13" i="8"/>
  <c r="F57" i="8"/>
  <c r="F75" i="8"/>
  <c r="M18" i="7"/>
  <c r="L32" i="7"/>
  <c r="J31" i="7"/>
  <c r="L17" i="7"/>
  <c r="J16" i="7"/>
  <c r="G59" i="7"/>
  <c r="G58" i="7" s="1"/>
  <c r="N17" i="7"/>
  <c r="K16" i="7"/>
  <c r="O17" i="7"/>
  <c r="H38" i="7"/>
  <c r="M38" i="7" s="1"/>
  <c r="F37" i="7"/>
  <c r="J42" i="7"/>
  <c r="L48" i="7"/>
  <c r="N32" i="7"/>
  <c r="O32" i="7"/>
  <c r="K31" i="7"/>
  <c r="O48" i="7"/>
  <c r="F27" i="7"/>
  <c r="H27" i="7" s="1"/>
  <c r="H28" i="7"/>
  <c r="M28" i="7" s="1"/>
  <c r="J53" i="7"/>
  <c r="L54" i="7"/>
  <c r="M66" i="7"/>
  <c r="J23" i="7"/>
  <c r="L24" i="7"/>
  <c r="L38" i="7"/>
  <c r="J37" i="7"/>
  <c r="K53" i="7"/>
  <c r="O54" i="7"/>
  <c r="N12" i="7"/>
  <c r="H12" i="7"/>
  <c r="F11" i="7"/>
  <c r="K23" i="7"/>
  <c r="N24" i="7"/>
  <c r="N38" i="7"/>
  <c r="K37" i="7"/>
  <c r="O38" i="7"/>
  <c r="L65" i="7"/>
  <c r="J64" i="7"/>
  <c r="L68" i="7"/>
  <c r="J27" i="7"/>
  <c r="O27" i="7" s="1"/>
  <c r="L28" i="7"/>
  <c r="H32" i="7"/>
  <c r="F31" i="7"/>
  <c r="H31" i="7" s="1"/>
  <c r="L60" i="7"/>
  <c r="J59" i="7"/>
  <c r="O65" i="7"/>
  <c r="K64" i="7"/>
  <c r="K59" i="7" s="1"/>
  <c r="N65" i="7"/>
  <c r="O68" i="7"/>
  <c r="M12" i="7"/>
  <c r="L12" i="7"/>
  <c r="O12" i="7"/>
  <c r="J11" i="7"/>
  <c r="O11" i="7" s="1"/>
  <c r="O60" i="7"/>
  <c r="K43" i="7"/>
  <c r="L43" i="7" s="1"/>
  <c r="L46" i="7"/>
  <c r="L49" i="7"/>
  <c r="L55" i="7"/>
  <c r="L61" i="7"/>
  <c r="H65" i="7"/>
  <c r="N66" i="7"/>
  <c r="L69" i="7"/>
  <c r="L18" i="7"/>
  <c r="H13" i="7"/>
  <c r="H17" i="7"/>
  <c r="M17" i="7" s="1"/>
  <c r="N18" i="7"/>
  <c r="G24" i="7"/>
  <c r="G23" i="7" s="1"/>
  <c r="G22" i="7" s="1"/>
  <c r="G21" i="7" s="1"/>
  <c r="N25" i="7"/>
  <c r="N28" i="7"/>
  <c r="L29" i="7"/>
  <c r="H33" i="7"/>
  <c r="H39" i="7"/>
  <c r="M46" i="7"/>
  <c r="M57" i="7"/>
  <c r="O66" i="7"/>
  <c r="M71" i="7"/>
  <c r="O18" i="7"/>
  <c r="L44" i="7"/>
  <c r="F49" i="7"/>
  <c r="N49" i="7" s="1"/>
  <c r="L50" i="7"/>
  <c r="F55" i="7"/>
  <c r="N55" i="7" s="1"/>
  <c r="L56" i="7"/>
  <c r="F61" i="7"/>
  <c r="L62" i="7"/>
  <c r="F69" i="7"/>
  <c r="F68" i="7" s="1"/>
  <c r="H68" i="7" s="1"/>
  <c r="M68" i="7" s="1"/>
  <c r="L70" i="7"/>
  <c r="N11" i="7"/>
  <c r="N29" i="7"/>
  <c r="F43" i="7"/>
  <c r="O49" i="7"/>
  <c r="M50" i="7"/>
  <c r="O55" i="7"/>
  <c r="O61" i="7"/>
  <c r="O69" i="7"/>
  <c r="N13" i="7"/>
  <c r="L25" i="7"/>
  <c r="N33" i="7"/>
  <c r="X33" i="6"/>
  <c r="R33" i="6"/>
  <c r="P33" i="6"/>
  <c r="Z33" i="6"/>
  <c r="X87" i="6"/>
  <c r="R87" i="6"/>
  <c r="P87" i="6"/>
  <c r="Z87" i="6"/>
  <c r="Y87" i="6"/>
  <c r="S12" i="6"/>
  <c r="S11" i="6" s="1"/>
  <c r="Z27" i="6"/>
  <c r="Y27" i="6"/>
  <c r="X27" i="6"/>
  <c r="R27" i="6"/>
  <c r="R32" i="6"/>
  <c r="P32" i="6"/>
  <c r="Z32" i="6"/>
  <c r="Y32" i="6"/>
  <c r="X32" i="6"/>
  <c r="R23" i="6"/>
  <c r="P23" i="6"/>
  <c r="Z23" i="6"/>
  <c r="Y23" i="6"/>
  <c r="X23" i="6"/>
  <c r="R15" i="6"/>
  <c r="P15" i="6"/>
  <c r="U12" i="6"/>
  <c r="U11" i="6" s="1"/>
  <c r="Z31" i="6"/>
  <c r="Y31" i="6"/>
  <c r="X31" i="6"/>
  <c r="L30" i="6"/>
  <c r="R31" i="6"/>
  <c r="L39" i="6"/>
  <c r="Y39" i="6" s="1"/>
  <c r="Z40" i="6"/>
  <c r="P16" i="6"/>
  <c r="R17" i="6"/>
  <c r="Z17" i="6"/>
  <c r="Y17" i="6"/>
  <c r="P22" i="6"/>
  <c r="P31" i="6"/>
  <c r="P41" i="6"/>
  <c r="P40" i="6" s="1"/>
  <c r="P39" i="6" s="1"/>
  <c r="P38" i="6" s="1"/>
  <c r="Z41" i="6"/>
  <c r="Y41" i="6"/>
  <c r="X41" i="6"/>
  <c r="L12" i="6"/>
  <c r="R26" i="6"/>
  <c r="P26" i="6"/>
  <c r="Z26" i="6"/>
  <c r="Y26" i="6"/>
  <c r="X18" i="6"/>
  <c r="R18" i="6"/>
  <c r="U21" i="6"/>
  <c r="Y33" i="6"/>
  <c r="R52" i="6"/>
  <c r="Z52" i="6"/>
  <c r="Y52" i="6"/>
  <c r="X52" i="6"/>
  <c r="P52" i="6"/>
  <c r="R28" i="6"/>
  <c r="P28" i="6"/>
  <c r="Z28" i="6"/>
  <c r="Y28" i="6"/>
  <c r="X28" i="6"/>
  <c r="R35" i="6"/>
  <c r="P35" i="6"/>
  <c r="Z35" i="6"/>
  <c r="Y35" i="6"/>
  <c r="X35" i="6"/>
  <c r="Z16" i="6"/>
  <c r="Y16" i="6"/>
  <c r="Z22" i="6"/>
  <c r="Y22" i="6"/>
  <c r="X22" i="6"/>
  <c r="L21" i="6"/>
  <c r="Y13" i="6"/>
  <c r="X13" i="6"/>
  <c r="X15" i="6"/>
  <c r="V43" i="6"/>
  <c r="AB43" i="6" s="1"/>
  <c r="R20" i="6"/>
  <c r="P20" i="6"/>
  <c r="Z20" i="6"/>
  <c r="Y20" i="6"/>
  <c r="X26" i="6"/>
  <c r="Y15" i="6"/>
  <c r="T11" i="6"/>
  <c r="AB11" i="6" s="1"/>
  <c r="AA12" i="6"/>
  <c r="R14" i="6"/>
  <c r="P14" i="6"/>
  <c r="Y14" i="6"/>
  <c r="X14" i="6"/>
  <c r="Z15" i="6"/>
  <c r="P24" i="6"/>
  <c r="Z46" i="6"/>
  <c r="S47" i="6"/>
  <c r="S43" i="6" s="1"/>
  <c r="Z49" i="6"/>
  <c r="Z53" i="6"/>
  <c r="R56" i="6"/>
  <c r="R63" i="6"/>
  <c r="Z63" i="6"/>
  <c r="X63" i="6"/>
  <c r="Y64" i="6"/>
  <c r="P64" i="6"/>
  <c r="Z86" i="6"/>
  <c r="R86" i="6"/>
  <c r="P86" i="6"/>
  <c r="Y86" i="6"/>
  <c r="L85" i="6"/>
  <c r="Z85" i="6" s="1"/>
  <c r="X86" i="6"/>
  <c r="F96" i="6"/>
  <c r="T111" i="6"/>
  <c r="AA111" i="6" s="1"/>
  <c r="K21" i="6"/>
  <c r="R24" i="6"/>
  <c r="X50" i="6"/>
  <c r="K55" i="6"/>
  <c r="R57" i="6"/>
  <c r="Z57" i="6"/>
  <c r="X57" i="6"/>
  <c r="X58" i="6"/>
  <c r="R58" i="6"/>
  <c r="Z58" i="6"/>
  <c r="P59" i="6"/>
  <c r="Y59" i="6"/>
  <c r="K61" i="6"/>
  <c r="P63" i="6"/>
  <c r="P75" i="6"/>
  <c r="Z75" i="6"/>
  <c r="Y75" i="6"/>
  <c r="X75" i="6"/>
  <c r="R76" i="6"/>
  <c r="P76" i="6"/>
  <c r="Z76" i="6"/>
  <c r="X76" i="6"/>
  <c r="O79" i="6"/>
  <c r="V80" i="6"/>
  <c r="O105" i="6"/>
  <c r="O104" i="6" s="1"/>
  <c r="K12" i="6"/>
  <c r="K11" i="6" s="1"/>
  <c r="X19" i="6"/>
  <c r="X25" i="6"/>
  <c r="K30" i="6"/>
  <c r="K29" i="6" s="1"/>
  <c r="AA30" i="6"/>
  <c r="Y40" i="6"/>
  <c r="Q43" i="6"/>
  <c r="P46" i="6"/>
  <c r="P49" i="6"/>
  <c r="X51" i="6"/>
  <c r="P53" i="6"/>
  <c r="L55" i="6"/>
  <c r="Z55" i="6" s="1"/>
  <c r="P57" i="6"/>
  <c r="P58" i="6"/>
  <c r="P60" i="6"/>
  <c r="Y60" i="6"/>
  <c r="R64" i="6"/>
  <c r="R66" i="6"/>
  <c r="Z66" i="6"/>
  <c r="X66" i="6"/>
  <c r="L67" i="6"/>
  <c r="K65" i="6"/>
  <c r="R75" i="6"/>
  <c r="Q79" i="6"/>
  <c r="Y19" i="6"/>
  <c r="Y25" i="6"/>
  <c r="X34" i="6"/>
  <c r="X36" i="6"/>
  <c r="X40" i="6"/>
  <c r="R46" i="6"/>
  <c r="R49" i="6"/>
  <c r="Z51" i="6"/>
  <c r="R53" i="6"/>
  <c r="R59" i="6"/>
  <c r="X92" i="6"/>
  <c r="Y92" i="6"/>
  <c r="R92" i="6"/>
  <c r="P92" i="6"/>
  <c r="R102" i="6"/>
  <c r="R101" i="6" s="1"/>
  <c r="R100" i="6" s="1"/>
  <c r="Z102" i="6"/>
  <c r="Y102" i="6"/>
  <c r="X102" i="6"/>
  <c r="L101" i="6"/>
  <c r="P102" i="6"/>
  <c r="P101" i="6" s="1"/>
  <c r="P100" i="6" s="1"/>
  <c r="Z19" i="6"/>
  <c r="Y34" i="6"/>
  <c r="Y36" i="6"/>
  <c r="K47" i="6"/>
  <c r="R50" i="6"/>
  <c r="Z50" i="6"/>
  <c r="X56" i="6"/>
  <c r="S65" i="6"/>
  <c r="R69" i="6"/>
  <c r="P69" i="6"/>
  <c r="Y69" i="6"/>
  <c r="Y73" i="6"/>
  <c r="X73" i="6"/>
  <c r="L72" i="6"/>
  <c r="X72" i="6" s="1"/>
  <c r="P73" i="6"/>
  <c r="R74" i="6"/>
  <c r="P74" i="6"/>
  <c r="Z74" i="6"/>
  <c r="X74" i="6"/>
  <c r="X78" i="6"/>
  <c r="R78" i="6"/>
  <c r="P78" i="6"/>
  <c r="Z78" i="6"/>
  <c r="N79" i="6"/>
  <c r="T93" i="6"/>
  <c r="AA93" i="6" s="1"/>
  <c r="S96" i="6"/>
  <c r="F105" i="6"/>
  <c r="F104" i="6" s="1"/>
  <c r="Q118" i="6"/>
  <c r="K128" i="6"/>
  <c r="K127" i="6" s="1"/>
  <c r="K126" i="6" s="1"/>
  <c r="L129" i="6"/>
  <c r="X24" i="6"/>
  <c r="L48" i="6"/>
  <c r="P50" i="6"/>
  <c r="P51" i="6"/>
  <c r="T54" i="6"/>
  <c r="AA54" i="6" s="1"/>
  <c r="G54" i="6"/>
  <c r="G42" i="6" s="1"/>
  <c r="G37" i="6" s="1"/>
  <c r="O54" i="6"/>
  <c r="P62" i="6"/>
  <c r="Y62" i="6"/>
  <c r="L61" i="6"/>
  <c r="Z61" i="6" s="1"/>
  <c r="Y63" i="6"/>
  <c r="U65" i="6"/>
  <c r="R68" i="6"/>
  <c r="Z68" i="6"/>
  <c r="Y68" i="6"/>
  <c r="X68" i="6"/>
  <c r="Y76" i="6"/>
  <c r="F79" i="6"/>
  <c r="Z91" i="6"/>
  <c r="Y91" i="6"/>
  <c r="X91" i="6"/>
  <c r="L89" i="6"/>
  <c r="Z89" i="6" s="1"/>
  <c r="R91" i="6"/>
  <c r="Q54" i="6"/>
  <c r="Y56" i="6"/>
  <c r="P56" i="6"/>
  <c r="Z70" i="6"/>
  <c r="X70" i="6"/>
  <c r="R70" i="6"/>
  <c r="P71" i="6"/>
  <c r="Z71" i="6"/>
  <c r="Y71" i="6"/>
  <c r="P77" i="6"/>
  <c r="Z77" i="6"/>
  <c r="Y77" i="6"/>
  <c r="X77" i="6"/>
  <c r="L80" i="6"/>
  <c r="X80" i="6" s="1"/>
  <c r="T80" i="6"/>
  <c r="R82" i="6"/>
  <c r="R81" i="6" s="1"/>
  <c r="R80" i="6" s="1"/>
  <c r="V88" i="6"/>
  <c r="K101" i="6"/>
  <c r="K100" i="6" s="1"/>
  <c r="L112" i="6"/>
  <c r="Y112" i="6" s="1"/>
  <c r="V115" i="6"/>
  <c r="R121" i="6"/>
  <c r="R120" i="6" s="1"/>
  <c r="R119" i="6" s="1"/>
  <c r="R118" i="6" s="1"/>
  <c r="P121" i="6"/>
  <c r="P120" i="6" s="1"/>
  <c r="P119" i="6" s="1"/>
  <c r="P118" i="6" s="1"/>
  <c r="Z121" i="6"/>
  <c r="Y121" i="6"/>
  <c r="X121" i="6"/>
  <c r="L120" i="6"/>
  <c r="Z120" i="6" s="1"/>
  <c r="X125" i="6"/>
  <c r="L124" i="6"/>
  <c r="Y124" i="6" s="1"/>
  <c r="R125" i="6"/>
  <c r="R124" i="6" s="1"/>
  <c r="R123" i="6" s="1"/>
  <c r="R122" i="6" s="1"/>
  <c r="P125" i="6"/>
  <c r="P124" i="6" s="1"/>
  <c r="P123" i="6" s="1"/>
  <c r="P122" i="6" s="1"/>
  <c r="Z125" i="6"/>
  <c r="P166" i="6"/>
  <c r="P165" i="6" s="1"/>
  <c r="P164" i="6" s="1"/>
  <c r="P163" i="6" s="1"/>
  <c r="R166" i="6"/>
  <c r="R165" i="6" s="1"/>
  <c r="R164" i="6" s="1"/>
  <c r="R163" i="6" s="1"/>
  <c r="Y166" i="6"/>
  <c r="Z166" i="6"/>
  <c r="X166" i="6"/>
  <c r="L165" i="6"/>
  <c r="X165" i="6" s="1"/>
  <c r="K85" i="6"/>
  <c r="K84" i="6" s="1"/>
  <c r="K83" i="6" s="1"/>
  <c r="K89" i="6"/>
  <c r="K88" i="6" s="1"/>
  <c r="X90" i="6"/>
  <c r="X113" i="6"/>
  <c r="K136" i="6"/>
  <c r="K135" i="6" s="1"/>
  <c r="K134" i="6" s="1"/>
  <c r="L137" i="6"/>
  <c r="P142" i="6"/>
  <c r="R142" i="6"/>
  <c r="T147" i="6"/>
  <c r="AA147" i="6" s="1"/>
  <c r="T160" i="6"/>
  <c r="AA160" i="6" s="1"/>
  <c r="Y90" i="6"/>
  <c r="Z99" i="6"/>
  <c r="Y99" i="6"/>
  <c r="L98" i="6"/>
  <c r="Z98" i="6" s="1"/>
  <c r="R117" i="6"/>
  <c r="R116" i="6" s="1"/>
  <c r="R115" i="6" s="1"/>
  <c r="R114" i="6" s="1"/>
  <c r="Y117" i="6"/>
  <c r="X117" i="6"/>
  <c r="L116" i="6"/>
  <c r="X116" i="6" s="1"/>
  <c r="X82" i="6"/>
  <c r="Z90" i="6"/>
  <c r="P99" i="6"/>
  <c r="P98" i="6" s="1"/>
  <c r="P97" i="6" s="1"/>
  <c r="P96" i="6" s="1"/>
  <c r="T131" i="6"/>
  <c r="AA131" i="6" s="1"/>
  <c r="V142" i="6"/>
  <c r="Y82" i="6"/>
  <c r="P90" i="6"/>
  <c r="R99" i="6"/>
  <c r="R98" i="6" s="1"/>
  <c r="R97" i="6" s="1"/>
  <c r="P109" i="6"/>
  <c r="P108" i="6" s="1"/>
  <c r="P107" i="6" s="1"/>
  <c r="P106" i="6" s="1"/>
  <c r="Z109" i="6"/>
  <c r="Z113" i="6"/>
  <c r="R113" i="6"/>
  <c r="R112" i="6" s="1"/>
  <c r="R111" i="6" s="1"/>
  <c r="R110" i="6" s="1"/>
  <c r="Q115" i="6"/>
  <c r="P117" i="6"/>
  <c r="P116" i="6" s="1"/>
  <c r="P115" i="6" s="1"/>
  <c r="P114" i="6" s="1"/>
  <c r="Q134" i="6"/>
  <c r="T88" i="6"/>
  <c r="AA88" i="6" s="1"/>
  <c r="V93" i="6"/>
  <c r="V96" i="6"/>
  <c r="K98" i="6"/>
  <c r="K97" i="6" s="1"/>
  <c r="L108" i="6"/>
  <c r="Y108" i="6" s="1"/>
  <c r="T107" i="6"/>
  <c r="R109" i="6"/>
  <c r="R108" i="6" s="1"/>
  <c r="R107" i="6" s="1"/>
  <c r="R106" i="6" s="1"/>
  <c r="P113" i="6"/>
  <c r="P112" i="6" s="1"/>
  <c r="P111" i="6" s="1"/>
  <c r="P110" i="6" s="1"/>
  <c r="T126" i="6"/>
  <c r="AA126" i="6" s="1"/>
  <c r="R133" i="6"/>
  <c r="R132" i="6" s="1"/>
  <c r="R131" i="6" s="1"/>
  <c r="R130" i="6" s="1"/>
  <c r="T123" i="6"/>
  <c r="AA123" i="6" s="1"/>
  <c r="Y140" i="6"/>
  <c r="P158" i="6"/>
  <c r="P157" i="6" s="1"/>
  <c r="P156" i="6" s="1"/>
  <c r="P155" i="6" s="1"/>
  <c r="Y158" i="6"/>
  <c r="X158" i="6"/>
  <c r="L157" i="6"/>
  <c r="Y157" i="6" s="1"/>
  <c r="Q163" i="6"/>
  <c r="K116" i="6"/>
  <c r="K115" i="6" s="1"/>
  <c r="K114" i="6" s="1"/>
  <c r="L139" i="6"/>
  <c r="Y139" i="6" s="1"/>
  <c r="Y146" i="6"/>
  <c r="K149" i="6"/>
  <c r="K148" i="6" s="1"/>
  <c r="K147" i="6" s="1"/>
  <c r="L150" i="6"/>
  <c r="X142" i="6"/>
  <c r="Z146" i="6"/>
  <c r="T164" i="6"/>
  <c r="AA164" i="6" s="1"/>
  <c r="T196" i="6"/>
  <c r="AA196" i="6" s="1"/>
  <c r="V200" i="6"/>
  <c r="Z141" i="6"/>
  <c r="L154" i="6"/>
  <c r="K153" i="6"/>
  <c r="K152" i="6" s="1"/>
  <c r="K151" i="6" s="1"/>
  <c r="Q210" i="6"/>
  <c r="R146" i="6"/>
  <c r="P146" i="6"/>
  <c r="X146" i="6"/>
  <c r="L162" i="6"/>
  <c r="K161" i="6"/>
  <c r="K160" i="6" s="1"/>
  <c r="K159" i="6" s="1"/>
  <c r="Q151" i="6"/>
  <c r="Q195" i="6"/>
  <c r="Q130" i="6"/>
  <c r="T142" i="6"/>
  <c r="AA142" i="6" s="1"/>
  <c r="U144" i="6"/>
  <c r="U143" i="6" s="1"/>
  <c r="T179" i="6"/>
  <c r="T168" i="6"/>
  <c r="AA168" i="6" s="1"/>
  <c r="Q176" i="6"/>
  <c r="X169" i="6"/>
  <c r="P170" i="6"/>
  <c r="P169" i="6" s="1"/>
  <c r="P168" i="6" s="1"/>
  <c r="P167" i="6" s="1"/>
  <c r="Y170" i="6"/>
  <c r="X170" i="6"/>
  <c r="L174" i="6"/>
  <c r="K173" i="6"/>
  <c r="K172" i="6" s="1"/>
  <c r="K171" i="6" s="1"/>
  <c r="R178" i="6"/>
  <c r="R177" i="6" s="1"/>
  <c r="R176" i="6" s="1"/>
  <c r="R175" i="6" s="1"/>
  <c r="P178" i="6"/>
  <c r="P177" i="6" s="1"/>
  <c r="P176" i="6" s="1"/>
  <c r="P175" i="6" s="1"/>
  <c r="Z178" i="6"/>
  <c r="X178" i="6"/>
  <c r="L177" i="6"/>
  <c r="L168" i="6"/>
  <c r="X168" i="6" s="1"/>
  <c r="Q192" i="6"/>
  <c r="S200" i="6"/>
  <c r="L206" i="6"/>
  <c r="R170" i="6"/>
  <c r="R169" i="6" s="1"/>
  <c r="R168" i="6" s="1"/>
  <c r="R167" i="6" s="1"/>
  <c r="Q172" i="6"/>
  <c r="R198" i="6"/>
  <c r="R197" i="6" s="1"/>
  <c r="R196" i="6" s="1"/>
  <c r="R195" i="6" s="1"/>
  <c r="P198" i="6"/>
  <c r="P197" i="6" s="1"/>
  <c r="P196" i="6" s="1"/>
  <c r="P195" i="6" s="1"/>
  <c r="Z198" i="6"/>
  <c r="Y198" i="6"/>
  <c r="J200" i="6"/>
  <c r="J199" i="6" s="1"/>
  <c r="V164" i="6"/>
  <c r="P190" i="6"/>
  <c r="P189" i="6" s="1"/>
  <c r="P188" i="6" s="1"/>
  <c r="P187" i="6" s="1"/>
  <c r="Z190" i="6"/>
  <c r="Y190" i="6"/>
  <c r="X190" i="6"/>
  <c r="L189" i="6"/>
  <c r="X189" i="6" s="1"/>
  <c r="K200" i="6"/>
  <c r="Y178" i="6"/>
  <c r="P182" i="6"/>
  <c r="P181" i="6" s="1"/>
  <c r="P180" i="6" s="1"/>
  <c r="P179" i="6" s="1"/>
  <c r="Z182" i="6"/>
  <c r="Y182" i="6"/>
  <c r="X182" i="6"/>
  <c r="L181" i="6"/>
  <c r="X181" i="6" s="1"/>
  <c r="Q184" i="6"/>
  <c r="L211" i="6"/>
  <c r="Z211" i="6" s="1"/>
  <c r="P212" i="6"/>
  <c r="P211" i="6" s="1"/>
  <c r="P210" i="6" s="1"/>
  <c r="P209" i="6" s="1"/>
  <c r="P208" i="6" s="1"/>
  <c r="P207" i="6" s="1"/>
  <c r="Z212" i="6"/>
  <c r="Y212" i="6"/>
  <c r="X212" i="6"/>
  <c r="R212" i="6"/>
  <c r="R211" i="6" s="1"/>
  <c r="R210" i="6" s="1"/>
  <c r="R209" i="6" s="1"/>
  <c r="R208" i="6" s="1"/>
  <c r="R207" i="6" s="1"/>
  <c r="Y169" i="6"/>
  <c r="Q180" i="6"/>
  <c r="AA180" i="6" s="1"/>
  <c r="R182" i="6"/>
  <c r="R181" i="6" s="1"/>
  <c r="R180" i="6" s="1"/>
  <c r="R179" i="6" s="1"/>
  <c r="R202" i="6"/>
  <c r="R201" i="6" s="1"/>
  <c r="P202" i="6"/>
  <c r="P201" i="6" s="1"/>
  <c r="L201" i="6"/>
  <c r="Z202" i="6"/>
  <c r="Q249" i="6"/>
  <c r="K181" i="6"/>
  <c r="K180" i="6" s="1"/>
  <c r="K179" i="6" s="1"/>
  <c r="K189" i="6"/>
  <c r="K188" i="6" s="1"/>
  <c r="K187" i="6" s="1"/>
  <c r="T242" i="6"/>
  <c r="L185" i="6"/>
  <c r="X185" i="6" s="1"/>
  <c r="X186" i="6"/>
  <c r="Y186" i="6"/>
  <c r="P218" i="6"/>
  <c r="P217" i="6" s="1"/>
  <c r="X218" i="6"/>
  <c r="R218" i="6"/>
  <c r="R217" i="6" s="1"/>
  <c r="Z218" i="6"/>
  <c r="L217" i="6"/>
  <c r="X217" i="6" s="1"/>
  <c r="T216" i="6"/>
  <c r="L235" i="6"/>
  <c r="K234" i="6"/>
  <c r="K233" i="6" s="1"/>
  <c r="K232" i="6" s="1"/>
  <c r="K226" i="6" s="1"/>
  <c r="K225" i="6" s="1"/>
  <c r="R248" i="6"/>
  <c r="R247" i="6" s="1"/>
  <c r="Y248" i="6"/>
  <c r="X248" i="6"/>
  <c r="L247" i="6"/>
  <c r="Z247" i="6" s="1"/>
  <c r="P248" i="6"/>
  <c r="P247" i="6" s="1"/>
  <c r="V249" i="6"/>
  <c r="Z186" i="6"/>
  <c r="V210" i="6"/>
  <c r="G226" i="6"/>
  <c r="G225" i="6" s="1"/>
  <c r="I237" i="6"/>
  <c r="I236" i="6" s="1"/>
  <c r="P186" i="6"/>
  <c r="P185" i="6" s="1"/>
  <c r="P184" i="6" s="1"/>
  <c r="P183" i="6" s="1"/>
  <c r="T200" i="6"/>
  <c r="W200" i="6"/>
  <c r="O214" i="6"/>
  <c r="O213" i="6" s="1"/>
  <c r="Q232" i="6"/>
  <c r="Q216" i="6"/>
  <c r="L219" i="6"/>
  <c r="Y219" i="6" s="1"/>
  <c r="P220" i="6"/>
  <c r="P219" i="6" s="1"/>
  <c r="P224" i="6"/>
  <c r="P223" i="6" s="1"/>
  <c r="P222" i="6" s="1"/>
  <c r="P221" i="6" s="1"/>
  <c r="R220" i="6"/>
  <c r="R219" i="6" s="1"/>
  <c r="R224" i="6"/>
  <c r="R223" i="6" s="1"/>
  <c r="R222" i="6" s="1"/>
  <c r="R221" i="6" s="1"/>
  <c r="P231" i="6"/>
  <c r="Z231" i="6"/>
  <c r="Z241" i="6"/>
  <c r="Y241" i="6"/>
  <c r="L240" i="6"/>
  <c r="Z240" i="6" s="1"/>
  <c r="X241" i="6"/>
  <c r="R245" i="6"/>
  <c r="R244" i="6" s="1"/>
  <c r="P245" i="6"/>
  <c r="Z245" i="6"/>
  <c r="X246" i="6"/>
  <c r="Y246" i="6"/>
  <c r="X257" i="6"/>
  <c r="L256" i="6"/>
  <c r="Z256" i="6" s="1"/>
  <c r="Z257" i="6"/>
  <c r="R241" i="6"/>
  <c r="R240" i="6" s="1"/>
  <c r="R239" i="6" s="1"/>
  <c r="R238" i="6" s="1"/>
  <c r="L244" i="6"/>
  <c r="Y244" i="6" s="1"/>
  <c r="Z246" i="6"/>
  <c r="F237" i="6"/>
  <c r="F236" i="6" s="1"/>
  <c r="P246" i="6"/>
  <c r="P257" i="6"/>
  <c r="P256" i="6" s="1"/>
  <c r="P255" i="6" s="1"/>
  <c r="P254" i="6" s="1"/>
  <c r="X220" i="6"/>
  <c r="Y224" i="6"/>
  <c r="T254" i="6"/>
  <c r="AA254" i="6" s="1"/>
  <c r="R257" i="6"/>
  <c r="R256" i="6" s="1"/>
  <c r="R255" i="6" s="1"/>
  <c r="R254" i="6" s="1"/>
  <c r="Z220" i="6"/>
  <c r="Z224" i="6"/>
  <c r="I226" i="6"/>
  <c r="I225" i="6" s="1"/>
  <c r="V238" i="6"/>
  <c r="X253" i="6"/>
  <c r="K13" i="2"/>
  <c r="K18" i="2"/>
  <c r="K25" i="2"/>
  <c r="K29" i="2"/>
  <c r="K33" i="2"/>
  <c r="K39" i="2"/>
  <c r="K38" i="2"/>
  <c r="K44" i="2"/>
  <c r="K46" i="2"/>
  <c r="K50" i="2"/>
  <c r="K56" i="2"/>
  <c r="K62" i="2"/>
  <c r="K66" i="2"/>
  <c r="K70" i="2"/>
  <c r="J13" i="2"/>
  <c r="J18" i="2"/>
  <c r="J25" i="2"/>
  <c r="J29" i="2"/>
  <c r="J33" i="2"/>
  <c r="J39" i="2"/>
  <c r="J44" i="2"/>
  <c r="J46" i="2"/>
  <c r="J50" i="2"/>
  <c r="J56" i="2"/>
  <c r="J62" i="2"/>
  <c r="J66" i="2"/>
  <c r="J70" i="2"/>
  <c r="F13" i="2"/>
  <c r="G13" i="2"/>
  <c r="G12" i="2" s="1"/>
  <c r="G10" i="2" s="1"/>
  <c r="F18" i="2"/>
  <c r="F17" i="2" s="1"/>
  <c r="G18" i="2"/>
  <c r="G17" i="2" s="1"/>
  <c r="G16" i="2" s="1"/>
  <c r="F25" i="2"/>
  <c r="F29" i="2"/>
  <c r="F28" i="2" s="1"/>
  <c r="F27" i="2" s="1"/>
  <c r="F33" i="2"/>
  <c r="F32" i="2" s="1"/>
  <c r="F31" i="2" s="1"/>
  <c r="G25" i="2"/>
  <c r="G24" i="2" s="1"/>
  <c r="G23" i="2" s="1"/>
  <c r="G29" i="2"/>
  <c r="G28" i="2" s="1"/>
  <c r="G27" i="2" s="1"/>
  <c r="G33" i="2"/>
  <c r="F39" i="2"/>
  <c r="F38" i="2" s="1"/>
  <c r="G39" i="2"/>
  <c r="G38" i="2" s="1"/>
  <c r="G37" i="2" s="1"/>
  <c r="G36" i="2" s="1"/>
  <c r="G35" i="2" s="1"/>
  <c r="F44" i="2"/>
  <c r="F46" i="2"/>
  <c r="F50" i="2"/>
  <c r="F49" i="2" s="1"/>
  <c r="F48" i="2" s="1"/>
  <c r="G44" i="2"/>
  <c r="G46" i="2"/>
  <c r="F56" i="2"/>
  <c r="G56" i="2"/>
  <c r="G55" i="2" s="1"/>
  <c r="G54" i="2" s="1"/>
  <c r="G53" i="2" s="1"/>
  <c r="G52" i="2" s="1"/>
  <c r="F62" i="2"/>
  <c r="F61" i="2" s="1"/>
  <c r="F66" i="2"/>
  <c r="F65" i="2" s="1"/>
  <c r="F64" i="2" s="1"/>
  <c r="F70" i="2"/>
  <c r="G62" i="2"/>
  <c r="G61" i="2" s="1"/>
  <c r="G60" i="2" s="1"/>
  <c r="G66" i="2"/>
  <c r="H66" i="2" s="1"/>
  <c r="G70" i="2"/>
  <c r="G69" i="2" s="1"/>
  <c r="G68" i="2" s="1"/>
  <c r="H71" i="2"/>
  <c r="H67" i="2"/>
  <c r="H63" i="2"/>
  <c r="H57" i="2"/>
  <c r="H51" i="2"/>
  <c r="G50" i="2"/>
  <c r="H50" i="2" s="1"/>
  <c r="H47" i="2"/>
  <c r="H45" i="2"/>
  <c r="H40" i="2"/>
  <c r="H34" i="2"/>
  <c r="H30" i="2"/>
  <c r="H26" i="2"/>
  <c r="H19" i="2"/>
  <c r="H15" i="2"/>
  <c r="H14" i="2"/>
  <c r="O12" i="5"/>
  <c r="O11" i="5" s="1"/>
  <c r="O21" i="5"/>
  <c r="O30" i="5"/>
  <c r="O29" i="5" s="1"/>
  <c r="O40" i="5"/>
  <c r="O39" i="5" s="1"/>
  <c r="O38" i="5" s="1"/>
  <c r="O44" i="5"/>
  <c r="O47" i="5"/>
  <c r="O55" i="5"/>
  <c r="O64" i="5"/>
  <c r="O71" i="5"/>
  <c r="O60" i="5"/>
  <c r="O80" i="5"/>
  <c r="O79" i="5" s="1"/>
  <c r="O84" i="5"/>
  <c r="O88" i="5"/>
  <c r="O87" i="5" s="1"/>
  <c r="O93" i="5"/>
  <c r="Q12" i="5"/>
  <c r="Q11" i="5" s="1"/>
  <c r="Q21" i="5"/>
  <c r="Q30" i="5"/>
  <c r="Q29" i="5" s="1"/>
  <c r="Q40" i="5"/>
  <c r="Q44" i="5"/>
  <c r="Q47" i="5"/>
  <c r="S47" i="5" s="1"/>
  <c r="Q55" i="5"/>
  <c r="Q64" i="5"/>
  <c r="Q71" i="5"/>
  <c r="Q60" i="5"/>
  <c r="Q80" i="5"/>
  <c r="Q79" i="5" s="1"/>
  <c r="Q84" i="5"/>
  <c r="Q83" i="5" s="1"/>
  <c r="Q82" i="5" s="1"/>
  <c r="Q88" i="5"/>
  <c r="Q87" i="5" s="1"/>
  <c r="Q93" i="5"/>
  <c r="Q92" i="5" s="1"/>
  <c r="O97" i="5"/>
  <c r="O96" i="5" s="1"/>
  <c r="O100" i="5"/>
  <c r="O99" i="5" s="1"/>
  <c r="Q97" i="5"/>
  <c r="Q96" i="5" s="1"/>
  <c r="Q100" i="5"/>
  <c r="O107" i="5"/>
  <c r="O106" i="5" s="1"/>
  <c r="O111" i="5"/>
  <c r="O115" i="5"/>
  <c r="O114" i="5" s="1"/>
  <c r="O113" i="5" s="1"/>
  <c r="O119" i="5"/>
  <c r="O118" i="5" s="1"/>
  <c r="O117" i="5" s="1"/>
  <c r="O123" i="5"/>
  <c r="O127" i="5"/>
  <c r="O126" i="5" s="1"/>
  <c r="O125" i="5" s="1"/>
  <c r="O131" i="5"/>
  <c r="O135" i="5"/>
  <c r="O134" i="5" s="1"/>
  <c r="O139" i="5"/>
  <c r="O138" i="5" s="1"/>
  <c r="O143" i="5"/>
  <c r="O148" i="5"/>
  <c r="O147" i="5" s="1"/>
  <c r="O146" i="5" s="1"/>
  <c r="O152" i="5"/>
  <c r="O156" i="5"/>
  <c r="O155" i="5" s="1"/>
  <c r="O154" i="5" s="1"/>
  <c r="O160" i="5"/>
  <c r="O159" i="5" s="1"/>
  <c r="O158" i="5" s="1"/>
  <c r="O164" i="5"/>
  <c r="O163" i="5" s="1"/>
  <c r="O168" i="5"/>
  <c r="O167" i="5" s="1"/>
  <c r="O166" i="5" s="1"/>
  <c r="O172" i="5"/>
  <c r="O171" i="5" s="1"/>
  <c r="O176" i="5"/>
  <c r="O180" i="5"/>
  <c r="O179" i="5" s="1"/>
  <c r="O184" i="5"/>
  <c r="O183" i="5" s="1"/>
  <c r="O188" i="5"/>
  <c r="O187" i="5" s="1"/>
  <c r="O192" i="5"/>
  <c r="O191" i="5" s="1"/>
  <c r="O190" i="5" s="1"/>
  <c r="O196" i="5"/>
  <c r="O203" i="5"/>
  <c r="O202" i="5" s="1"/>
  <c r="O201" i="5" s="1"/>
  <c r="O200" i="5" s="1"/>
  <c r="O199" i="5" s="1"/>
  <c r="O209" i="5"/>
  <c r="O211" i="5"/>
  <c r="O215" i="5"/>
  <c r="O214" i="5" s="1"/>
  <c r="O213" i="5" s="1"/>
  <c r="O221" i="5"/>
  <c r="O226" i="5"/>
  <c r="O225" i="5" s="1"/>
  <c r="O232" i="5"/>
  <c r="O236" i="5"/>
  <c r="O239" i="5"/>
  <c r="O243" i="5"/>
  <c r="O242" i="5" s="1"/>
  <c r="O248" i="5"/>
  <c r="O247" i="5" s="1"/>
  <c r="O246" i="5" s="1"/>
  <c r="Q107" i="5"/>
  <c r="Q106" i="5" s="1"/>
  <c r="Q105" i="5" s="1"/>
  <c r="Q111" i="5"/>
  <c r="Q110" i="5" s="1"/>
  <c r="Q109" i="5" s="1"/>
  <c r="Q115" i="5"/>
  <c r="Q114" i="5" s="1"/>
  <c r="Q113" i="5" s="1"/>
  <c r="S113" i="5" s="1"/>
  <c r="Q119" i="5"/>
  <c r="Q118" i="5" s="1"/>
  <c r="Q117" i="5" s="1"/>
  <c r="Q123" i="5"/>
  <c r="Q122" i="5"/>
  <c r="Q121" i="5" s="1"/>
  <c r="Q127" i="5"/>
  <c r="S127" i="5" s="1"/>
  <c r="Q131" i="5"/>
  <c r="Q130" i="5" s="1"/>
  <c r="Q129" i="5" s="1"/>
  <c r="Q135" i="5"/>
  <c r="Q139" i="5"/>
  <c r="Q138" i="5" s="1"/>
  <c r="Q137" i="5" s="1"/>
  <c r="Q143" i="5"/>
  <c r="Q142" i="5" s="1"/>
  <c r="Q141" i="5" s="1"/>
  <c r="Q148" i="5"/>
  <c r="Q152" i="5"/>
  <c r="Q151" i="5" s="1"/>
  <c r="Q150" i="5" s="1"/>
  <c r="Q156" i="5"/>
  <c r="Q155" i="5" s="1"/>
  <c r="Q160" i="5"/>
  <c r="S160" i="5" s="1"/>
  <c r="Q164" i="5"/>
  <c r="Q163" i="5" s="1"/>
  <c r="Q162" i="5" s="1"/>
  <c r="Q168" i="5"/>
  <c r="Q172" i="5"/>
  <c r="Q171" i="5" s="1"/>
  <c r="Q170" i="5" s="1"/>
  <c r="Q176" i="5"/>
  <c r="Q175" i="5" s="1"/>
  <c r="Q174" i="5" s="1"/>
  <c r="Q180" i="5"/>
  <c r="S180" i="5" s="1"/>
  <c r="Q184" i="5"/>
  <c r="Q188" i="5"/>
  <c r="Q187" i="5" s="1"/>
  <c r="Q186" i="5" s="1"/>
  <c r="Q192" i="5"/>
  <c r="Q196" i="5"/>
  <c r="Q195" i="5" s="1"/>
  <c r="Q194" i="5" s="1"/>
  <c r="Q203" i="5"/>
  <c r="Q209" i="5"/>
  <c r="Q211" i="5"/>
  <c r="Q215" i="5"/>
  <c r="Q214" i="5" s="1"/>
  <c r="Q221" i="5"/>
  <c r="Q220" i="5" s="1"/>
  <c r="Q219" i="5" s="1"/>
  <c r="Q226" i="5"/>
  <c r="Q225" i="5" s="1"/>
  <c r="Q224" i="5" s="1"/>
  <c r="Q232" i="5"/>
  <c r="Q231" i="5" s="1"/>
  <c r="Q230" i="5" s="1"/>
  <c r="Q236" i="5"/>
  <c r="Q239" i="5"/>
  <c r="S239" i="5" s="1"/>
  <c r="Q243" i="5"/>
  <c r="Q242" i="5" s="1"/>
  <c r="Q241" i="5" s="1"/>
  <c r="Q248" i="5"/>
  <c r="S248" i="5" s="1"/>
  <c r="S249" i="5"/>
  <c r="S245" i="5"/>
  <c r="S244" i="5"/>
  <c r="S240" i="5"/>
  <c r="S238" i="5"/>
  <c r="S237" i="5"/>
  <c r="S233" i="5"/>
  <c r="S227" i="5"/>
  <c r="S226" i="5"/>
  <c r="S223" i="5"/>
  <c r="S222" i="5"/>
  <c r="S216" i="5"/>
  <c r="S212" i="5"/>
  <c r="S210" i="5"/>
  <c r="S209" i="5"/>
  <c r="S204" i="5"/>
  <c r="S198" i="5"/>
  <c r="S197" i="5"/>
  <c r="S193" i="5"/>
  <c r="S189" i="5"/>
  <c r="S185" i="5"/>
  <c r="S181" i="5"/>
  <c r="S177" i="5"/>
  <c r="S173" i="5"/>
  <c r="S169" i="5"/>
  <c r="S165" i="5"/>
  <c r="S164" i="5"/>
  <c r="S161" i="5"/>
  <c r="S157" i="5"/>
  <c r="S156" i="5"/>
  <c r="S153" i="5"/>
  <c r="S149" i="5"/>
  <c r="S145" i="5"/>
  <c r="S144" i="5"/>
  <c r="S140" i="5"/>
  <c r="S136" i="5"/>
  <c r="S132" i="5"/>
  <c r="S128" i="5"/>
  <c r="S124" i="5"/>
  <c r="S120" i="5"/>
  <c r="S116" i="5"/>
  <c r="S115" i="5"/>
  <c r="S112" i="5"/>
  <c r="S108" i="5"/>
  <c r="S101" i="5"/>
  <c r="S98" i="5"/>
  <c r="S97" i="5"/>
  <c r="S94" i="5"/>
  <c r="S91" i="5"/>
  <c r="S90" i="5"/>
  <c r="S89" i="5"/>
  <c r="S88" i="5"/>
  <c r="S87" i="5"/>
  <c r="S86" i="5"/>
  <c r="S85" i="5"/>
  <c r="S81" i="5"/>
  <c r="S80" i="5"/>
  <c r="S77" i="5"/>
  <c r="S76" i="5"/>
  <c r="S75" i="5"/>
  <c r="S74" i="5"/>
  <c r="S73" i="5"/>
  <c r="S72" i="5"/>
  <c r="S71" i="5"/>
  <c r="S70" i="5"/>
  <c r="S69" i="5"/>
  <c r="S68" i="5"/>
  <c r="S67" i="5"/>
  <c r="S66" i="5"/>
  <c r="S65" i="5"/>
  <c r="S64" i="5"/>
  <c r="S63" i="5"/>
  <c r="S62" i="5"/>
  <c r="S61" i="5"/>
  <c r="S60" i="5"/>
  <c r="S59" i="5"/>
  <c r="S58" i="5"/>
  <c r="S57" i="5"/>
  <c r="S56" i="5"/>
  <c r="S55" i="5"/>
  <c r="S53" i="5"/>
  <c r="S52" i="5"/>
  <c r="S51" i="5"/>
  <c r="S50" i="5"/>
  <c r="S49" i="5"/>
  <c r="S48" i="5"/>
  <c r="S46" i="5"/>
  <c r="S45" i="5"/>
  <c r="S41" i="5"/>
  <c r="S36" i="5"/>
  <c r="S35" i="5"/>
  <c r="S34" i="5"/>
  <c r="S33" i="5"/>
  <c r="S32" i="5"/>
  <c r="S31" i="5"/>
  <c r="S28" i="5"/>
  <c r="S27" i="5"/>
  <c r="S26" i="5"/>
  <c r="S25" i="5"/>
  <c r="S24" i="5"/>
  <c r="S23" i="5"/>
  <c r="S22" i="5"/>
  <c r="S20" i="5"/>
  <c r="S19" i="5"/>
  <c r="S18" i="5"/>
  <c r="S17" i="5"/>
  <c r="S16" i="5"/>
  <c r="S15" i="5"/>
  <c r="S14" i="5"/>
  <c r="S13" i="5"/>
  <c r="S12" i="5"/>
  <c r="V12" i="5"/>
  <c r="V11" i="5" s="1"/>
  <c r="V10" i="5" s="1"/>
  <c r="V9" i="5" s="1"/>
  <c r="V21" i="5"/>
  <c r="V30" i="5"/>
  <c r="V29" i="5" s="1"/>
  <c r="V40" i="5"/>
  <c r="V39" i="5" s="1"/>
  <c r="V38" i="5" s="1"/>
  <c r="V44" i="5"/>
  <c r="V47" i="5"/>
  <c r="V55" i="5"/>
  <c r="V64" i="5"/>
  <c r="V71" i="5"/>
  <c r="V60" i="5"/>
  <c r="V80" i="5"/>
  <c r="V79" i="5" s="1"/>
  <c r="V84" i="5"/>
  <c r="V83" i="5" s="1"/>
  <c r="V82" i="5" s="1"/>
  <c r="V88" i="5"/>
  <c r="V87" i="5" s="1"/>
  <c r="V93" i="5"/>
  <c r="V92" i="5" s="1"/>
  <c r="V97" i="5"/>
  <c r="V96" i="5" s="1"/>
  <c r="V100" i="5"/>
  <c r="V99" i="5" s="1"/>
  <c r="V107" i="5"/>
  <c r="V106" i="5" s="1"/>
  <c r="V105" i="5" s="1"/>
  <c r="V111" i="5"/>
  <c r="V110" i="5" s="1"/>
  <c r="V109" i="5" s="1"/>
  <c r="V115" i="5"/>
  <c r="V114" i="5" s="1"/>
  <c r="V113" i="5" s="1"/>
  <c r="V119" i="5"/>
  <c r="V118" i="5" s="1"/>
  <c r="V123" i="5"/>
  <c r="V122" i="5" s="1"/>
  <c r="V121" i="5" s="1"/>
  <c r="V127" i="5"/>
  <c r="V126" i="5" s="1"/>
  <c r="V125" i="5" s="1"/>
  <c r="V131" i="5"/>
  <c r="V130" i="5" s="1"/>
  <c r="V129" i="5" s="1"/>
  <c r="V135" i="5"/>
  <c r="V134" i="5" s="1"/>
  <c r="V133" i="5" s="1"/>
  <c r="V139" i="5"/>
  <c r="V138" i="5" s="1"/>
  <c r="V137" i="5" s="1"/>
  <c r="V143" i="5"/>
  <c r="V142" i="5" s="1"/>
  <c r="V141" i="5" s="1"/>
  <c r="V148" i="5"/>
  <c r="V147" i="5" s="1"/>
  <c r="V152" i="5"/>
  <c r="V151" i="5" s="1"/>
  <c r="V150" i="5" s="1"/>
  <c r="V156" i="5"/>
  <c r="V155" i="5" s="1"/>
  <c r="V154" i="5" s="1"/>
  <c r="V160" i="5"/>
  <c r="V159" i="5" s="1"/>
  <c r="V158" i="5" s="1"/>
  <c r="V164" i="5"/>
  <c r="V163" i="5" s="1"/>
  <c r="V162" i="5" s="1"/>
  <c r="V168" i="5"/>
  <c r="V167" i="5" s="1"/>
  <c r="V166" i="5" s="1"/>
  <c r="V172" i="5"/>
  <c r="V171" i="5" s="1"/>
  <c r="V170" i="5" s="1"/>
  <c r="V176" i="5"/>
  <c r="V175" i="5" s="1"/>
  <c r="V174" i="5" s="1"/>
  <c r="V180" i="5"/>
  <c r="V179" i="5" s="1"/>
  <c r="V178" i="5" s="1"/>
  <c r="V184" i="5"/>
  <c r="V183" i="5" s="1"/>
  <c r="V182" i="5" s="1"/>
  <c r="V188" i="5"/>
  <c r="V187" i="5" s="1"/>
  <c r="V186" i="5" s="1"/>
  <c r="V192" i="5"/>
  <c r="V191" i="5" s="1"/>
  <c r="V190" i="5" s="1"/>
  <c r="V196" i="5"/>
  <c r="V203" i="5"/>
  <c r="V202" i="5"/>
  <c r="V201" i="5" s="1"/>
  <c r="V200" i="5" s="1"/>
  <c r="V199" i="5" s="1"/>
  <c r="V209" i="5"/>
  <c r="V211" i="5"/>
  <c r="V215" i="5"/>
  <c r="V214" i="5" s="1"/>
  <c r="V213" i="5" s="1"/>
  <c r="V221" i="5"/>
  <c r="V220" i="5" s="1"/>
  <c r="V219" i="5" s="1"/>
  <c r="V226" i="5"/>
  <c r="V225" i="5" s="1"/>
  <c r="V224" i="5" s="1"/>
  <c r="V232" i="5"/>
  <c r="V231" i="5" s="1"/>
  <c r="V230" i="5" s="1"/>
  <c r="V236" i="5"/>
  <c r="V239" i="5"/>
  <c r="V243" i="5"/>
  <c r="V242" i="5" s="1"/>
  <c r="V241" i="5" s="1"/>
  <c r="V248" i="5"/>
  <c r="V247" i="5" s="1"/>
  <c r="V246" i="5" s="1"/>
  <c r="T12" i="5"/>
  <c r="T11" i="5" s="1"/>
  <c r="AA11" i="5" s="1"/>
  <c r="T21" i="5"/>
  <c r="T30" i="5"/>
  <c r="T29" i="5" s="1"/>
  <c r="T40" i="5"/>
  <c r="T39" i="5" s="1"/>
  <c r="T38" i="5" s="1"/>
  <c r="T44" i="5"/>
  <c r="T47" i="5"/>
  <c r="T55" i="5"/>
  <c r="T64" i="5"/>
  <c r="T71" i="5"/>
  <c r="T60" i="5"/>
  <c r="T80" i="5"/>
  <c r="T79" i="5" s="1"/>
  <c r="T84" i="5"/>
  <c r="T83" i="5" s="1"/>
  <c r="T82" i="5" s="1"/>
  <c r="T88" i="5"/>
  <c r="T87" i="5" s="1"/>
  <c r="T93" i="5"/>
  <c r="T92" i="5" s="1"/>
  <c r="T97" i="5"/>
  <c r="T96" i="5"/>
  <c r="T100" i="5"/>
  <c r="T99" i="5"/>
  <c r="T107" i="5"/>
  <c r="T106" i="5" s="1"/>
  <c r="T111" i="5"/>
  <c r="T110" i="5" s="1"/>
  <c r="T115" i="5"/>
  <c r="T114" i="5" s="1"/>
  <c r="T113" i="5" s="1"/>
  <c r="T119" i="5"/>
  <c r="T118" i="5"/>
  <c r="T117" i="5" s="1"/>
  <c r="T123" i="5"/>
  <c r="T122" i="5" s="1"/>
  <c r="T121" i="5" s="1"/>
  <c r="T127" i="5"/>
  <c r="T126" i="5" s="1"/>
  <c r="T125" i="5" s="1"/>
  <c r="T131" i="5"/>
  <c r="T130" i="5" s="1"/>
  <c r="T129" i="5" s="1"/>
  <c r="T135" i="5"/>
  <c r="T134" i="5" s="1"/>
  <c r="T133" i="5" s="1"/>
  <c r="T139" i="5"/>
  <c r="T138" i="5" s="1"/>
  <c r="T143" i="5"/>
  <c r="T142" i="5" s="1"/>
  <c r="T148" i="5"/>
  <c r="T147" i="5" s="1"/>
  <c r="T146" i="5" s="1"/>
  <c r="T152" i="5"/>
  <c r="T151" i="5"/>
  <c r="T150" i="5" s="1"/>
  <c r="T156" i="5"/>
  <c r="T155" i="5" s="1"/>
  <c r="T154" i="5" s="1"/>
  <c r="T160" i="5"/>
  <c r="T159" i="5" s="1"/>
  <c r="T158" i="5" s="1"/>
  <c r="T164" i="5"/>
  <c r="T163" i="5" s="1"/>
  <c r="T162" i="5" s="1"/>
  <c r="T168" i="5"/>
  <c r="T167" i="5" s="1"/>
  <c r="T166" i="5" s="1"/>
  <c r="T172" i="5"/>
  <c r="T171" i="5"/>
  <c r="T170" i="5" s="1"/>
  <c r="T176" i="5"/>
  <c r="T180" i="5"/>
  <c r="T179" i="5" s="1"/>
  <c r="T184" i="5"/>
  <c r="T183" i="5" s="1"/>
  <c r="T182" i="5" s="1"/>
  <c r="T188" i="5"/>
  <c r="T187" i="5" s="1"/>
  <c r="T192" i="5"/>
  <c r="T191" i="5" s="1"/>
  <c r="T190" i="5" s="1"/>
  <c r="T196" i="5"/>
  <c r="T195" i="5"/>
  <c r="T194" i="5" s="1"/>
  <c r="T203" i="5"/>
  <c r="T202" i="5" s="1"/>
  <c r="T201" i="5" s="1"/>
  <c r="T200" i="5" s="1"/>
  <c r="T209" i="5"/>
  <c r="T211" i="5"/>
  <c r="T215" i="5"/>
  <c r="T214" i="5" s="1"/>
  <c r="T213" i="5" s="1"/>
  <c r="T221" i="5"/>
  <c r="T220" i="5" s="1"/>
  <c r="T219" i="5" s="1"/>
  <c r="T226" i="5"/>
  <c r="T225" i="5" s="1"/>
  <c r="T224" i="5" s="1"/>
  <c r="T232" i="5"/>
  <c r="T231" i="5" s="1"/>
  <c r="T230" i="5" s="1"/>
  <c r="T236" i="5"/>
  <c r="T235" i="5" s="1"/>
  <c r="T234" i="5" s="1"/>
  <c r="T239" i="5"/>
  <c r="T243" i="5"/>
  <c r="T242" i="5" s="1"/>
  <c r="T248" i="5"/>
  <c r="T247" i="5" s="1"/>
  <c r="K13" i="5"/>
  <c r="L13" i="5" s="1"/>
  <c r="Z13" i="5" s="1"/>
  <c r="K14" i="5"/>
  <c r="L14" i="5" s="1"/>
  <c r="R14" i="5" s="1"/>
  <c r="K15" i="5"/>
  <c r="L15" i="5" s="1"/>
  <c r="P15" i="5" s="1"/>
  <c r="K16" i="5"/>
  <c r="L16" i="5" s="1"/>
  <c r="K17" i="5"/>
  <c r="L17" i="5" s="1"/>
  <c r="K18" i="5"/>
  <c r="L18" i="5" s="1"/>
  <c r="K19" i="5"/>
  <c r="L19" i="5" s="1"/>
  <c r="K20" i="5"/>
  <c r="L20" i="5" s="1"/>
  <c r="R20" i="5" s="1"/>
  <c r="K22" i="5"/>
  <c r="L22" i="5" s="1"/>
  <c r="K23" i="5"/>
  <c r="L23" i="5" s="1"/>
  <c r="R23" i="5" s="1"/>
  <c r="K24" i="5"/>
  <c r="L24" i="5" s="1"/>
  <c r="R24" i="5" s="1"/>
  <c r="K25" i="5"/>
  <c r="L25" i="5" s="1"/>
  <c r="K26" i="5"/>
  <c r="L26" i="5" s="1"/>
  <c r="R26" i="5" s="1"/>
  <c r="K27" i="5"/>
  <c r="L27" i="5" s="1"/>
  <c r="K28" i="5"/>
  <c r="L28" i="5" s="1"/>
  <c r="F30" i="5"/>
  <c r="K31" i="5"/>
  <c r="K32" i="5"/>
  <c r="K33" i="5"/>
  <c r="K34" i="5"/>
  <c r="L34" i="5" s="1"/>
  <c r="R34" i="5" s="1"/>
  <c r="K35" i="5"/>
  <c r="L35" i="5" s="1"/>
  <c r="K41" i="5"/>
  <c r="L41" i="5" s="1"/>
  <c r="K45" i="5"/>
  <c r="L45" i="5" s="1"/>
  <c r="K46" i="5"/>
  <c r="L46" i="5" s="1"/>
  <c r="K48" i="5"/>
  <c r="L48" i="5" s="1"/>
  <c r="K49" i="5"/>
  <c r="L49" i="5" s="1"/>
  <c r="K51" i="5"/>
  <c r="L51" i="5" s="1"/>
  <c r="K52" i="5"/>
  <c r="L52" i="5" s="1"/>
  <c r="P52" i="5" s="1"/>
  <c r="K53" i="5"/>
  <c r="L53" i="5" s="1"/>
  <c r="K50" i="5"/>
  <c r="L50" i="5" s="1"/>
  <c r="P50" i="5" s="1"/>
  <c r="K56" i="5"/>
  <c r="L56" i="5" s="1"/>
  <c r="Z56" i="5" s="1"/>
  <c r="K57" i="5"/>
  <c r="L57" i="5" s="1"/>
  <c r="K58" i="5"/>
  <c r="L58" i="5" s="1"/>
  <c r="K59" i="5"/>
  <c r="L59" i="5" s="1"/>
  <c r="R59" i="5" s="1"/>
  <c r="K65" i="5"/>
  <c r="L65" i="5" s="1"/>
  <c r="K66" i="5"/>
  <c r="L66" i="5" s="1"/>
  <c r="K67" i="5"/>
  <c r="L67" i="5" s="1"/>
  <c r="K68" i="5"/>
  <c r="K69" i="5"/>
  <c r="L69" i="5" s="1"/>
  <c r="R69" i="5" s="1"/>
  <c r="K70" i="5"/>
  <c r="L70" i="5"/>
  <c r="P70" i="5" s="1"/>
  <c r="K72" i="5"/>
  <c r="L72" i="5" s="1"/>
  <c r="K73" i="5"/>
  <c r="L73" i="5" s="1"/>
  <c r="K74" i="5"/>
  <c r="L74" i="5"/>
  <c r="Z74" i="5" s="1"/>
  <c r="K75" i="5"/>
  <c r="L75" i="5" s="1"/>
  <c r="K76" i="5"/>
  <c r="L76" i="5" s="1"/>
  <c r="K61" i="5"/>
  <c r="L61" i="5" s="1"/>
  <c r="K62" i="5"/>
  <c r="L62" i="5" s="1"/>
  <c r="K63" i="5"/>
  <c r="L63" i="5" s="1"/>
  <c r="K81" i="5"/>
  <c r="L81" i="5" s="1"/>
  <c r="K85" i="5"/>
  <c r="K86" i="5"/>
  <c r="L86" i="5" s="1"/>
  <c r="R86" i="5" s="1"/>
  <c r="K89" i="5"/>
  <c r="L89" i="5" s="1"/>
  <c r="K90" i="5"/>
  <c r="L90" i="5" s="1"/>
  <c r="P90" i="5" s="1"/>
  <c r="K91" i="5"/>
  <c r="L91" i="5" s="1"/>
  <c r="K94" i="5"/>
  <c r="L94" i="5" s="1"/>
  <c r="K98" i="5"/>
  <c r="L98" i="5" s="1"/>
  <c r="L97" i="5" s="1"/>
  <c r="L96" i="5" s="1"/>
  <c r="K101" i="5"/>
  <c r="L101" i="5" s="1"/>
  <c r="P101" i="5" s="1"/>
  <c r="P100" i="5" s="1"/>
  <c r="P99" i="5" s="1"/>
  <c r="K108" i="5"/>
  <c r="L108" i="5" s="1"/>
  <c r="K112" i="5"/>
  <c r="L112" i="5" s="1"/>
  <c r="K116" i="5"/>
  <c r="L116" i="5" s="1"/>
  <c r="K120" i="5"/>
  <c r="L120" i="5" s="1"/>
  <c r="L119" i="5" s="1"/>
  <c r="L118" i="5" s="1"/>
  <c r="L117" i="5" s="1"/>
  <c r="Y117" i="5" s="1"/>
  <c r="K124" i="5"/>
  <c r="L124" i="5" s="1"/>
  <c r="K128" i="5"/>
  <c r="L128" i="5" s="1"/>
  <c r="K132" i="5"/>
  <c r="L132" i="5" s="1"/>
  <c r="K136" i="5"/>
  <c r="L136" i="5" s="1"/>
  <c r="L135" i="5" s="1"/>
  <c r="L134" i="5" s="1"/>
  <c r="L133" i="5" s="1"/>
  <c r="K140" i="5"/>
  <c r="L140" i="5" s="1"/>
  <c r="Y140" i="5" s="1"/>
  <c r="L141" i="5"/>
  <c r="K149" i="5"/>
  <c r="L149" i="5" s="1"/>
  <c r="L148" i="5" s="1"/>
  <c r="L147" i="5" s="1"/>
  <c r="L146" i="5" s="1"/>
  <c r="K153" i="5"/>
  <c r="L153" i="5" s="1"/>
  <c r="K157" i="5"/>
  <c r="L157" i="5" s="1"/>
  <c r="K161" i="5"/>
  <c r="L161" i="5" s="1"/>
  <c r="L160" i="5" s="1"/>
  <c r="L159" i="5" s="1"/>
  <c r="L158" i="5" s="1"/>
  <c r="K165" i="5"/>
  <c r="L165" i="5" s="1"/>
  <c r="K169" i="5"/>
  <c r="L169" i="5" s="1"/>
  <c r="L168" i="5" s="1"/>
  <c r="L167" i="5" s="1"/>
  <c r="L166" i="5" s="1"/>
  <c r="K173" i="5"/>
  <c r="L173" i="5" s="1"/>
  <c r="L172" i="5" s="1"/>
  <c r="L171" i="5" s="1"/>
  <c r="L170" i="5" s="1"/>
  <c r="K177" i="5"/>
  <c r="L177" i="5" s="1"/>
  <c r="K181" i="5"/>
  <c r="L181" i="5"/>
  <c r="R181" i="5" s="1"/>
  <c r="R180" i="5" s="1"/>
  <c r="R179" i="5" s="1"/>
  <c r="R178" i="5" s="1"/>
  <c r="K185" i="5"/>
  <c r="L185" i="5" s="1"/>
  <c r="K189" i="5"/>
  <c r="L189" i="5" s="1"/>
  <c r="L188" i="5" s="1"/>
  <c r="L187" i="5" s="1"/>
  <c r="L186" i="5" s="1"/>
  <c r="K193" i="5"/>
  <c r="L193" i="5" s="1"/>
  <c r="K197" i="5"/>
  <c r="L197" i="5" s="1"/>
  <c r="Z197" i="5" s="1"/>
  <c r="K198" i="5"/>
  <c r="L198" i="5" s="1"/>
  <c r="R198" i="5" s="1"/>
  <c r="K204" i="5"/>
  <c r="L204" i="5" s="1"/>
  <c r="K210" i="5"/>
  <c r="L210" i="5" s="1"/>
  <c r="L209" i="5" s="1"/>
  <c r="K212" i="5"/>
  <c r="L212" i="5" s="1"/>
  <c r="R212" i="5" s="1"/>
  <c r="R211" i="5" s="1"/>
  <c r="K216" i="5"/>
  <c r="L216" i="5" s="1"/>
  <c r="L215" i="5" s="1"/>
  <c r="Y215" i="5" s="1"/>
  <c r="K222" i="5"/>
  <c r="L222" i="5" s="1"/>
  <c r="K223" i="5"/>
  <c r="K227" i="5"/>
  <c r="L227" i="5" s="1"/>
  <c r="L226" i="5" s="1"/>
  <c r="L225" i="5" s="1"/>
  <c r="L224" i="5" s="1"/>
  <c r="K233" i="5"/>
  <c r="L233" i="5" s="1"/>
  <c r="F236" i="5"/>
  <c r="F239" i="5"/>
  <c r="K237" i="5"/>
  <c r="K238" i="5"/>
  <c r="L238" i="5" s="1"/>
  <c r="X238" i="5" s="1"/>
  <c r="K240" i="5"/>
  <c r="K239" i="5" s="1"/>
  <c r="K244" i="5"/>
  <c r="L244" i="5" s="1"/>
  <c r="K245" i="5"/>
  <c r="L245" i="5"/>
  <c r="K249" i="5"/>
  <c r="L249" i="5" s="1"/>
  <c r="P249" i="5" s="1"/>
  <c r="P248" i="5" s="1"/>
  <c r="P247" i="5" s="1"/>
  <c r="P246" i="5" s="1"/>
  <c r="R18" i="5"/>
  <c r="R22" i="5"/>
  <c r="R28" i="5"/>
  <c r="L32" i="5"/>
  <c r="R32" i="5" s="1"/>
  <c r="L33" i="5"/>
  <c r="R33" i="5" s="1"/>
  <c r="R36" i="5"/>
  <c r="R49" i="5"/>
  <c r="R52" i="5"/>
  <c r="R50" i="5"/>
  <c r="R65" i="5"/>
  <c r="R72" i="5"/>
  <c r="R75" i="5"/>
  <c r="R76" i="5"/>
  <c r="R77" i="5"/>
  <c r="R61" i="5"/>
  <c r="R90" i="5"/>
  <c r="R98" i="5"/>
  <c r="R97" i="5" s="1"/>
  <c r="R96" i="5" s="1"/>
  <c r="R116" i="5"/>
  <c r="R115" i="5" s="1"/>
  <c r="R114" i="5" s="1"/>
  <c r="R113" i="5" s="1"/>
  <c r="K144" i="5"/>
  <c r="L144" i="5" s="1"/>
  <c r="L143" i="5" s="1"/>
  <c r="Z143" i="5" s="1"/>
  <c r="K145" i="5"/>
  <c r="L145" i="5" s="1"/>
  <c r="P145" i="5" s="1"/>
  <c r="R161" i="5"/>
  <c r="R160" i="5" s="1"/>
  <c r="R159" i="5" s="1"/>
  <c r="R158" i="5" s="1"/>
  <c r="R169" i="5"/>
  <c r="R168" i="5" s="1"/>
  <c r="R167" i="5" s="1"/>
  <c r="R166" i="5" s="1"/>
  <c r="R189" i="5"/>
  <c r="R188" i="5" s="1"/>
  <c r="R187" i="5" s="1"/>
  <c r="R186" i="5" s="1"/>
  <c r="R210" i="5"/>
  <c r="R209" i="5" s="1"/>
  <c r="R216" i="5"/>
  <c r="R215" i="5" s="1"/>
  <c r="R214" i="5" s="1"/>
  <c r="R213" i="5" s="1"/>
  <c r="R244" i="5"/>
  <c r="P14" i="5"/>
  <c r="P18" i="5"/>
  <c r="P22" i="5"/>
  <c r="P24" i="5"/>
  <c r="P26" i="5"/>
  <c r="P28" i="5"/>
  <c r="P32" i="5"/>
  <c r="P33" i="5"/>
  <c r="P36" i="5"/>
  <c r="P41" i="5"/>
  <c r="P40" i="5" s="1"/>
  <c r="P39" i="5" s="1"/>
  <c r="P38" i="5" s="1"/>
  <c r="P49" i="5"/>
  <c r="P65" i="5"/>
  <c r="P69" i="5"/>
  <c r="P72" i="5"/>
  <c r="P73" i="5"/>
  <c r="P75" i="5"/>
  <c r="P76" i="5"/>
  <c r="P77" i="5"/>
  <c r="P61" i="5"/>
  <c r="P98" i="5"/>
  <c r="P97" i="5" s="1"/>
  <c r="P96" i="5" s="1"/>
  <c r="P128" i="5"/>
  <c r="P127" i="5" s="1"/>
  <c r="P126" i="5" s="1"/>
  <c r="P125" i="5" s="1"/>
  <c r="P161" i="5"/>
  <c r="P160" i="5" s="1"/>
  <c r="P159" i="5" s="1"/>
  <c r="P158" i="5" s="1"/>
  <c r="P169" i="5"/>
  <c r="P168" i="5" s="1"/>
  <c r="P167" i="5" s="1"/>
  <c r="P166" i="5" s="1"/>
  <c r="P189" i="5"/>
  <c r="P188" i="5" s="1"/>
  <c r="P187" i="5" s="1"/>
  <c r="P186" i="5" s="1"/>
  <c r="P198" i="5"/>
  <c r="P210" i="5"/>
  <c r="P209" i="5" s="1"/>
  <c r="P216" i="5"/>
  <c r="P215" i="5" s="1"/>
  <c r="P214" i="5" s="1"/>
  <c r="P213" i="5" s="1"/>
  <c r="P227" i="5"/>
  <c r="P226" i="5" s="1"/>
  <c r="P225" i="5" s="1"/>
  <c r="P224" i="5" s="1"/>
  <c r="P244" i="5"/>
  <c r="N12" i="5"/>
  <c r="N11" i="5" s="1"/>
  <c r="N21" i="5"/>
  <c r="N30" i="5"/>
  <c r="N29" i="5" s="1"/>
  <c r="N40" i="5"/>
  <c r="N39" i="5" s="1"/>
  <c r="N38" i="5" s="1"/>
  <c r="N44" i="5"/>
  <c r="N43" i="5" s="1"/>
  <c r="N47" i="5"/>
  <c r="N55" i="5"/>
  <c r="N64" i="5"/>
  <c r="N71" i="5"/>
  <c r="N60" i="5"/>
  <c r="N80" i="5"/>
  <c r="N79" i="5" s="1"/>
  <c r="N84" i="5"/>
  <c r="N83" i="5" s="1"/>
  <c r="N82" i="5" s="1"/>
  <c r="N88" i="5"/>
  <c r="N87" i="5" s="1"/>
  <c r="N93" i="5"/>
  <c r="N92" i="5" s="1"/>
  <c r="N97" i="5"/>
  <c r="N96" i="5" s="1"/>
  <c r="N100" i="5"/>
  <c r="N99" i="5" s="1"/>
  <c r="N107" i="5"/>
  <c r="N106" i="5" s="1"/>
  <c r="N105" i="5" s="1"/>
  <c r="N111" i="5"/>
  <c r="N110" i="5" s="1"/>
  <c r="N109" i="5" s="1"/>
  <c r="N115" i="5"/>
  <c r="N114" i="5" s="1"/>
  <c r="N113" i="5" s="1"/>
  <c r="N119" i="5"/>
  <c r="N118" i="5" s="1"/>
  <c r="N117" i="5" s="1"/>
  <c r="N123" i="5"/>
  <c r="N122" i="5" s="1"/>
  <c r="N121" i="5" s="1"/>
  <c r="N127" i="5"/>
  <c r="N126" i="5" s="1"/>
  <c r="N125" i="5" s="1"/>
  <c r="N131" i="5"/>
  <c r="N130" i="5" s="1"/>
  <c r="N129" i="5" s="1"/>
  <c r="N135" i="5"/>
  <c r="N134" i="5" s="1"/>
  <c r="N133" i="5" s="1"/>
  <c r="N139" i="5"/>
  <c r="N138" i="5" s="1"/>
  <c r="N137" i="5" s="1"/>
  <c r="N148" i="5"/>
  <c r="N147" i="5" s="1"/>
  <c r="N146" i="5" s="1"/>
  <c r="N152" i="5"/>
  <c r="N151" i="5" s="1"/>
  <c r="N150" i="5" s="1"/>
  <c r="N156" i="5"/>
  <c r="N155" i="5" s="1"/>
  <c r="N154" i="5" s="1"/>
  <c r="N160" i="5"/>
  <c r="N159" i="5" s="1"/>
  <c r="N158" i="5" s="1"/>
  <c r="N164" i="5"/>
  <c r="N163" i="5" s="1"/>
  <c r="N162" i="5" s="1"/>
  <c r="N168" i="5"/>
  <c r="N167" i="5" s="1"/>
  <c r="N166" i="5" s="1"/>
  <c r="N172" i="5"/>
  <c r="N171" i="5" s="1"/>
  <c r="N170" i="5" s="1"/>
  <c r="N176" i="5"/>
  <c r="N175" i="5" s="1"/>
  <c r="N180" i="5"/>
  <c r="N179" i="5"/>
  <c r="N178" i="5" s="1"/>
  <c r="N184" i="5"/>
  <c r="N183" i="5" s="1"/>
  <c r="N182" i="5" s="1"/>
  <c r="N188" i="5"/>
  <c r="N187" i="5" s="1"/>
  <c r="N186" i="5" s="1"/>
  <c r="N192" i="5"/>
  <c r="N191" i="5" s="1"/>
  <c r="N190" i="5" s="1"/>
  <c r="N196" i="5"/>
  <c r="N195" i="5" s="1"/>
  <c r="N194" i="5" s="1"/>
  <c r="N203" i="5"/>
  <c r="N202" i="5" s="1"/>
  <c r="N201" i="5" s="1"/>
  <c r="N200" i="5" s="1"/>
  <c r="N199" i="5" s="1"/>
  <c r="N209" i="5"/>
  <c r="N211" i="5"/>
  <c r="N215" i="5"/>
  <c r="N214" i="5" s="1"/>
  <c r="N213" i="5" s="1"/>
  <c r="N221" i="5"/>
  <c r="N220" i="5" s="1"/>
  <c r="N219" i="5" s="1"/>
  <c r="N218" i="5" s="1"/>
  <c r="N217" i="5" s="1"/>
  <c r="N226" i="5"/>
  <c r="N225" i="5" s="1"/>
  <c r="N224" i="5" s="1"/>
  <c r="N232" i="5"/>
  <c r="N231" i="5" s="1"/>
  <c r="N230" i="5" s="1"/>
  <c r="N243" i="5"/>
  <c r="N242" i="5" s="1"/>
  <c r="N241" i="5" s="1"/>
  <c r="N248" i="5"/>
  <c r="N247" i="5" s="1"/>
  <c r="N246" i="5" s="1"/>
  <c r="G12" i="5"/>
  <c r="G11" i="5" s="1"/>
  <c r="G21" i="5"/>
  <c r="G30" i="5"/>
  <c r="G29" i="5" s="1"/>
  <c r="G40" i="5"/>
  <c r="G39" i="5" s="1"/>
  <c r="G38" i="5" s="1"/>
  <c r="G44" i="5"/>
  <c r="G47" i="5"/>
  <c r="G55" i="5"/>
  <c r="G64" i="5"/>
  <c r="G71" i="5"/>
  <c r="G60" i="5"/>
  <c r="G80" i="5"/>
  <c r="G79" i="5" s="1"/>
  <c r="G84" i="5"/>
  <c r="G83" i="5" s="1"/>
  <c r="G82" i="5" s="1"/>
  <c r="G88" i="5"/>
  <c r="G87" i="5" s="1"/>
  <c r="G93" i="5"/>
  <c r="G92" i="5" s="1"/>
  <c r="G97" i="5"/>
  <c r="G96" i="5" s="1"/>
  <c r="G100" i="5"/>
  <c r="G99" i="5"/>
  <c r="G107" i="5"/>
  <c r="G106" i="5" s="1"/>
  <c r="G105" i="5" s="1"/>
  <c r="G111" i="5"/>
  <c r="G110" i="5" s="1"/>
  <c r="G109" i="5" s="1"/>
  <c r="G115" i="5"/>
  <c r="G114" i="5" s="1"/>
  <c r="G113" i="5" s="1"/>
  <c r="G119" i="5"/>
  <c r="G118" i="5" s="1"/>
  <c r="G117" i="5" s="1"/>
  <c r="G123" i="5"/>
  <c r="G122" i="5" s="1"/>
  <c r="G121" i="5" s="1"/>
  <c r="G127" i="5"/>
  <c r="G126" i="5" s="1"/>
  <c r="G125" i="5" s="1"/>
  <c r="G131" i="5"/>
  <c r="G130" i="5" s="1"/>
  <c r="G129" i="5" s="1"/>
  <c r="G135" i="5"/>
  <c r="G134" i="5" s="1"/>
  <c r="G133" i="5" s="1"/>
  <c r="G139" i="5"/>
  <c r="G138" i="5" s="1"/>
  <c r="G137" i="5" s="1"/>
  <c r="G148" i="5"/>
  <c r="G147" i="5" s="1"/>
  <c r="G146" i="5" s="1"/>
  <c r="G152" i="5"/>
  <c r="G151" i="5" s="1"/>
  <c r="G150" i="5" s="1"/>
  <c r="G156" i="5"/>
  <c r="G155" i="5" s="1"/>
  <c r="G154" i="5" s="1"/>
  <c r="G160" i="5"/>
  <c r="G159" i="5" s="1"/>
  <c r="G158" i="5" s="1"/>
  <c r="G164" i="5"/>
  <c r="G163" i="5" s="1"/>
  <c r="G162" i="5" s="1"/>
  <c r="G168" i="5"/>
  <c r="G167" i="5" s="1"/>
  <c r="G166" i="5" s="1"/>
  <c r="G172" i="5"/>
  <c r="G171" i="5"/>
  <c r="G170" i="5" s="1"/>
  <c r="G176" i="5"/>
  <c r="G175" i="5" s="1"/>
  <c r="G180" i="5"/>
  <c r="G179" i="5" s="1"/>
  <c r="G178" i="5" s="1"/>
  <c r="G184" i="5"/>
  <c r="G183" i="5" s="1"/>
  <c r="G182" i="5" s="1"/>
  <c r="G188" i="5"/>
  <c r="G187" i="5" s="1"/>
  <c r="G186" i="5" s="1"/>
  <c r="G192" i="5"/>
  <c r="G191" i="5" s="1"/>
  <c r="G190" i="5" s="1"/>
  <c r="G196" i="5"/>
  <c r="G195" i="5" s="1"/>
  <c r="G194" i="5" s="1"/>
  <c r="G203" i="5"/>
  <c r="G202" i="5" s="1"/>
  <c r="G201" i="5" s="1"/>
  <c r="G200" i="5" s="1"/>
  <c r="G199" i="5" s="1"/>
  <c r="G209" i="5"/>
  <c r="G208" i="5" s="1"/>
  <c r="G207" i="5" s="1"/>
  <c r="G211" i="5"/>
  <c r="G215" i="5"/>
  <c r="G214" i="5" s="1"/>
  <c r="G213" i="5" s="1"/>
  <c r="G221" i="5"/>
  <c r="G220" i="5" s="1"/>
  <c r="G219" i="5" s="1"/>
  <c r="G226" i="5"/>
  <c r="G225" i="5" s="1"/>
  <c r="G224" i="5" s="1"/>
  <c r="G232" i="5"/>
  <c r="G231" i="5" s="1"/>
  <c r="G230" i="5" s="1"/>
  <c r="G236" i="5"/>
  <c r="G239" i="5"/>
  <c r="G243" i="5"/>
  <c r="G242" i="5"/>
  <c r="G241" i="5" s="1"/>
  <c r="G248" i="5"/>
  <c r="G247" i="5" s="1"/>
  <c r="G246" i="5" s="1"/>
  <c r="H12" i="5"/>
  <c r="H11" i="5" s="1"/>
  <c r="H21" i="5"/>
  <c r="H30" i="5"/>
  <c r="H29" i="5" s="1"/>
  <c r="H40" i="5"/>
  <c r="H39" i="5" s="1"/>
  <c r="H38" i="5" s="1"/>
  <c r="H44" i="5"/>
  <c r="H47" i="5"/>
  <c r="H43" i="5"/>
  <c r="H55" i="5"/>
  <c r="H64" i="5"/>
  <c r="H71" i="5"/>
  <c r="H60" i="5"/>
  <c r="H80" i="5"/>
  <c r="H79" i="5" s="1"/>
  <c r="H84" i="5"/>
  <c r="H83" i="5" s="1"/>
  <c r="H82" i="5" s="1"/>
  <c r="H88" i="5"/>
  <c r="H87" i="5" s="1"/>
  <c r="H93" i="5"/>
  <c r="H92" i="5" s="1"/>
  <c r="H97" i="5"/>
  <c r="H96" i="5" s="1"/>
  <c r="H100" i="5"/>
  <c r="H99" i="5" s="1"/>
  <c r="H95" i="5" s="1"/>
  <c r="H107" i="5"/>
  <c r="H106" i="5" s="1"/>
  <c r="H105" i="5" s="1"/>
  <c r="H111" i="5"/>
  <c r="H110" i="5" s="1"/>
  <c r="H109" i="5" s="1"/>
  <c r="H115" i="5"/>
  <c r="H114" i="5" s="1"/>
  <c r="H113" i="5" s="1"/>
  <c r="H119" i="5"/>
  <c r="H118" i="5" s="1"/>
  <c r="H117" i="5" s="1"/>
  <c r="H123" i="5"/>
  <c r="H122" i="5" s="1"/>
  <c r="H121" i="5" s="1"/>
  <c r="H127" i="5"/>
  <c r="H126" i="5" s="1"/>
  <c r="H125" i="5" s="1"/>
  <c r="H131" i="5"/>
  <c r="H130" i="5" s="1"/>
  <c r="H129" i="5" s="1"/>
  <c r="H135" i="5"/>
  <c r="H134" i="5" s="1"/>
  <c r="H133" i="5" s="1"/>
  <c r="H139" i="5"/>
  <c r="H138" i="5" s="1"/>
  <c r="H137" i="5" s="1"/>
  <c r="H148" i="5"/>
  <c r="H147" i="5" s="1"/>
  <c r="H146" i="5" s="1"/>
  <c r="H152" i="5"/>
  <c r="H151" i="5"/>
  <c r="H150" i="5" s="1"/>
  <c r="H156" i="5"/>
  <c r="H155" i="5" s="1"/>
  <c r="H154" i="5" s="1"/>
  <c r="H160" i="5"/>
  <c r="H159" i="5" s="1"/>
  <c r="H158" i="5" s="1"/>
  <c r="H164" i="5"/>
  <c r="H163" i="5" s="1"/>
  <c r="H162" i="5" s="1"/>
  <c r="H168" i="5"/>
  <c r="H167" i="5" s="1"/>
  <c r="H166" i="5" s="1"/>
  <c r="H172" i="5"/>
  <c r="H171" i="5" s="1"/>
  <c r="H170" i="5" s="1"/>
  <c r="H176" i="5"/>
  <c r="H175" i="5" s="1"/>
  <c r="H180" i="5"/>
  <c r="H179" i="5" s="1"/>
  <c r="H178" i="5" s="1"/>
  <c r="H184" i="5"/>
  <c r="H183" i="5" s="1"/>
  <c r="H182" i="5" s="1"/>
  <c r="H188" i="5"/>
  <c r="H187" i="5" s="1"/>
  <c r="H186" i="5" s="1"/>
  <c r="H192" i="5"/>
  <c r="H191" i="5" s="1"/>
  <c r="H190" i="5" s="1"/>
  <c r="H196" i="5"/>
  <c r="H195" i="5" s="1"/>
  <c r="H194" i="5" s="1"/>
  <c r="H203" i="5"/>
  <c r="H202" i="5" s="1"/>
  <c r="H201" i="5" s="1"/>
  <c r="H200" i="5" s="1"/>
  <c r="H199" i="5" s="1"/>
  <c r="H209" i="5"/>
  <c r="H211" i="5"/>
  <c r="H215" i="5"/>
  <c r="H214" i="5"/>
  <c r="H213" i="5" s="1"/>
  <c r="H221" i="5"/>
  <c r="H220" i="5" s="1"/>
  <c r="H219" i="5"/>
  <c r="H226" i="5"/>
  <c r="H225" i="5" s="1"/>
  <c r="H224" i="5" s="1"/>
  <c r="H232" i="5"/>
  <c r="H231" i="5" s="1"/>
  <c r="H230" i="5" s="1"/>
  <c r="H236" i="5"/>
  <c r="H239" i="5"/>
  <c r="H243" i="5"/>
  <c r="H242" i="5" s="1"/>
  <c r="H241" i="5" s="1"/>
  <c r="H248" i="5"/>
  <c r="H247" i="5" s="1"/>
  <c r="H246" i="5" s="1"/>
  <c r="I12" i="5"/>
  <c r="I11" i="5" s="1"/>
  <c r="I10" i="5" s="1"/>
  <c r="I9" i="5" s="1"/>
  <c r="I21" i="5"/>
  <c r="I30" i="5"/>
  <c r="I29" i="5" s="1"/>
  <c r="I40" i="5"/>
  <c r="I39" i="5" s="1"/>
  <c r="I38" i="5" s="1"/>
  <c r="I44" i="5"/>
  <c r="I47" i="5"/>
  <c r="I55" i="5"/>
  <c r="I64" i="5"/>
  <c r="I71" i="5"/>
  <c r="I60" i="5"/>
  <c r="I80" i="5"/>
  <c r="I79" i="5" s="1"/>
  <c r="I84" i="5"/>
  <c r="I83" i="5" s="1"/>
  <c r="I82" i="5" s="1"/>
  <c r="I88" i="5"/>
  <c r="I87" i="5" s="1"/>
  <c r="I93" i="5"/>
  <c r="I92" i="5"/>
  <c r="I97" i="5"/>
  <c r="I96" i="5" s="1"/>
  <c r="I100" i="5"/>
  <c r="I99" i="5" s="1"/>
  <c r="I107" i="5"/>
  <c r="I106" i="5"/>
  <c r="I105" i="5" s="1"/>
  <c r="I111" i="5"/>
  <c r="I110" i="5" s="1"/>
  <c r="I109" i="5" s="1"/>
  <c r="I115" i="5"/>
  <c r="I114" i="5" s="1"/>
  <c r="I113" i="5" s="1"/>
  <c r="I119" i="5"/>
  <c r="I118" i="5" s="1"/>
  <c r="I117" i="5" s="1"/>
  <c r="I123" i="5"/>
  <c r="I122" i="5"/>
  <c r="I121" i="5" s="1"/>
  <c r="I127" i="5"/>
  <c r="I126" i="5" s="1"/>
  <c r="I125" i="5"/>
  <c r="I131" i="5"/>
  <c r="I130" i="5" s="1"/>
  <c r="I129" i="5" s="1"/>
  <c r="I135" i="5"/>
  <c r="I134" i="5" s="1"/>
  <c r="I133" i="5" s="1"/>
  <c r="I139" i="5"/>
  <c r="I138" i="5" s="1"/>
  <c r="I137" i="5" s="1"/>
  <c r="I148" i="5"/>
  <c r="I147" i="5" s="1"/>
  <c r="I146" i="5" s="1"/>
  <c r="I152" i="5"/>
  <c r="I151" i="5" s="1"/>
  <c r="I150" i="5" s="1"/>
  <c r="I156" i="5"/>
  <c r="I155" i="5" s="1"/>
  <c r="I154" i="5" s="1"/>
  <c r="I160" i="5"/>
  <c r="I159" i="5" s="1"/>
  <c r="I158" i="5" s="1"/>
  <c r="I164" i="5"/>
  <c r="I163" i="5" s="1"/>
  <c r="I162" i="5" s="1"/>
  <c r="I168" i="5"/>
  <c r="I167" i="5" s="1"/>
  <c r="I166" i="5" s="1"/>
  <c r="I172" i="5"/>
  <c r="I171" i="5" s="1"/>
  <c r="I170" i="5" s="1"/>
  <c r="I176" i="5"/>
  <c r="I175" i="5" s="1"/>
  <c r="I174" i="5" s="1"/>
  <c r="I180" i="5"/>
  <c r="I179" i="5" s="1"/>
  <c r="I178" i="5" s="1"/>
  <c r="I184" i="5"/>
  <c r="I183" i="5" s="1"/>
  <c r="I182" i="5" s="1"/>
  <c r="I188" i="5"/>
  <c r="I187" i="5" s="1"/>
  <c r="I186" i="5" s="1"/>
  <c r="I192" i="5"/>
  <c r="I191" i="5" s="1"/>
  <c r="I190" i="5" s="1"/>
  <c r="I196" i="5"/>
  <c r="I195" i="5"/>
  <c r="I194" i="5" s="1"/>
  <c r="I203" i="5"/>
  <c r="I202" i="5" s="1"/>
  <c r="I201" i="5" s="1"/>
  <c r="I200" i="5" s="1"/>
  <c r="I199" i="5" s="1"/>
  <c r="I209" i="5"/>
  <c r="I211" i="5"/>
  <c r="I215" i="5"/>
  <c r="I214" i="5" s="1"/>
  <c r="I213" i="5" s="1"/>
  <c r="I221" i="5"/>
  <c r="I220" i="5" s="1"/>
  <c r="I219" i="5" s="1"/>
  <c r="I226" i="5"/>
  <c r="I225" i="5" s="1"/>
  <c r="I224" i="5" s="1"/>
  <c r="I232" i="5"/>
  <c r="I231" i="5" s="1"/>
  <c r="I230" i="5" s="1"/>
  <c r="I236" i="5"/>
  <c r="I239" i="5"/>
  <c r="I243" i="5"/>
  <c r="I242" i="5" s="1"/>
  <c r="I241" i="5" s="1"/>
  <c r="I248" i="5"/>
  <c r="I247" i="5" s="1"/>
  <c r="I246" i="5" s="1"/>
  <c r="J12" i="5"/>
  <c r="J11" i="5" s="1"/>
  <c r="J21" i="5"/>
  <c r="J30" i="5"/>
  <c r="J29" i="5" s="1"/>
  <c r="J40" i="5"/>
  <c r="J39" i="5" s="1"/>
  <c r="J38" i="5" s="1"/>
  <c r="J44" i="5"/>
  <c r="J47" i="5"/>
  <c r="J55" i="5"/>
  <c r="J64" i="5"/>
  <c r="J71" i="5"/>
  <c r="J60" i="5"/>
  <c r="J80" i="5"/>
  <c r="J79" i="5" s="1"/>
  <c r="J84" i="5"/>
  <c r="J83" i="5" s="1"/>
  <c r="J82" i="5" s="1"/>
  <c r="J88" i="5"/>
  <c r="J87" i="5" s="1"/>
  <c r="J93" i="5"/>
  <c r="J92" i="5" s="1"/>
  <c r="J97" i="5"/>
  <c r="J96" i="5" s="1"/>
  <c r="J100" i="5"/>
  <c r="J99" i="5" s="1"/>
  <c r="J107" i="5"/>
  <c r="J106" i="5" s="1"/>
  <c r="J105" i="5" s="1"/>
  <c r="J111" i="5"/>
  <c r="J110" i="5" s="1"/>
  <c r="J109" i="5" s="1"/>
  <c r="J115" i="5"/>
  <c r="J114" i="5" s="1"/>
  <c r="J113" i="5" s="1"/>
  <c r="J119" i="5"/>
  <c r="J118" i="5" s="1"/>
  <c r="J117" i="5" s="1"/>
  <c r="J123" i="5"/>
  <c r="J122" i="5" s="1"/>
  <c r="J121" i="5" s="1"/>
  <c r="J127" i="5"/>
  <c r="J126" i="5" s="1"/>
  <c r="J125" i="5" s="1"/>
  <c r="J131" i="5"/>
  <c r="J130" i="5" s="1"/>
  <c r="J129" i="5" s="1"/>
  <c r="J135" i="5"/>
  <c r="J134" i="5" s="1"/>
  <c r="J133" i="5" s="1"/>
  <c r="J139" i="5"/>
  <c r="J138" i="5"/>
  <c r="J137" i="5" s="1"/>
  <c r="J148" i="5"/>
  <c r="J147" i="5" s="1"/>
  <c r="J146" i="5" s="1"/>
  <c r="J152" i="5"/>
  <c r="J151" i="5" s="1"/>
  <c r="J150" i="5" s="1"/>
  <c r="J156" i="5"/>
  <c r="J155" i="5" s="1"/>
  <c r="J154" i="5" s="1"/>
  <c r="J160" i="5"/>
  <c r="J159" i="5" s="1"/>
  <c r="J158" i="5" s="1"/>
  <c r="J164" i="5"/>
  <c r="J163" i="5" s="1"/>
  <c r="J162" i="5" s="1"/>
  <c r="J168" i="5"/>
  <c r="J167" i="5" s="1"/>
  <c r="J166" i="5" s="1"/>
  <c r="J172" i="5"/>
  <c r="J171" i="5" s="1"/>
  <c r="J170" i="5" s="1"/>
  <c r="J176" i="5"/>
  <c r="J175" i="5" s="1"/>
  <c r="J174" i="5" s="1"/>
  <c r="J180" i="5"/>
  <c r="J179" i="5" s="1"/>
  <c r="J178" i="5" s="1"/>
  <c r="J184" i="5"/>
  <c r="J183" i="5" s="1"/>
  <c r="J182" i="5" s="1"/>
  <c r="J188" i="5"/>
  <c r="J187" i="5" s="1"/>
  <c r="J186" i="5" s="1"/>
  <c r="J192" i="5"/>
  <c r="J191" i="5" s="1"/>
  <c r="J190" i="5" s="1"/>
  <c r="J196" i="5"/>
  <c r="J195" i="5" s="1"/>
  <c r="J194" i="5" s="1"/>
  <c r="J203" i="5"/>
  <c r="J202" i="5" s="1"/>
  <c r="J201" i="5" s="1"/>
  <c r="J200" i="5" s="1"/>
  <c r="J199" i="5" s="1"/>
  <c r="J209" i="5"/>
  <c r="J211" i="5"/>
  <c r="J215" i="5"/>
  <c r="J214" i="5" s="1"/>
  <c r="J213" i="5" s="1"/>
  <c r="J221" i="5"/>
  <c r="J220" i="5" s="1"/>
  <c r="J219" i="5" s="1"/>
  <c r="J226" i="5"/>
  <c r="J225" i="5" s="1"/>
  <c r="J224" i="5" s="1"/>
  <c r="J232" i="5"/>
  <c r="J231" i="5" s="1"/>
  <c r="J230" i="5" s="1"/>
  <c r="J236" i="5"/>
  <c r="J239" i="5"/>
  <c r="J243" i="5"/>
  <c r="J242" i="5" s="1"/>
  <c r="J241" i="5" s="1"/>
  <c r="J248" i="5"/>
  <c r="J247" i="5" s="1"/>
  <c r="J246" i="5" s="1"/>
  <c r="F12" i="5"/>
  <c r="F11" i="5" s="1"/>
  <c r="F21" i="5"/>
  <c r="F29" i="5"/>
  <c r="F40" i="5"/>
  <c r="F39" i="5" s="1"/>
  <c r="F38" i="5" s="1"/>
  <c r="F44" i="5"/>
  <c r="F43" i="5" s="1"/>
  <c r="F47" i="5"/>
  <c r="F55" i="5"/>
  <c r="F64" i="5"/>
  <c r="F71" i="5"/>
  <c r="F60" i="5"/>
  <c r="F80" i="5"/>
  <c r="F79" i="5" s="1"/>
  <c r="F84" i="5"/>
  <c r="F83" i="5" s="1"/>
  <c r="F82" i="5" s="1"/>
  <c r="F88" i="5"/>
  <c r="F87" i="5" s="1"/>
  <c r="F93" i="5"/>
  <c r="F92" i="5"/>
  <c r="F97" i="5"/>
  <c r="F96" i="5" s="1"/>
  <c r="F100" i="5"/>
  <c r="F99" i="5" s="1"/>
  <c r="F107" i="5"/>
  <c r="F106" i="5" s="1"/>
  <c r="F105" i="5" s="1"/>
  <c r="F111" i="5"/>
  <c r="F110" i="5" s="1"/>
  <c r="F109" i="5" s="1"/>
  <c r="F115" i="5"/>
  <c r="F114" i="5" s="1"/>
  <c r="F113" i="5" s="1"/>
  <c r="F119" i="5"/>
  <c r="F118" i="5" s="1"/>
  <c r="F117" i="5" s="1"/>
  <c r="F123" i="5"/>
  <c r="F122" i="5" s="1"/>
  <c r="F121" i="5" s="1"/>
  <c r="F127" i="5"/>
  <c r="F126" i="5" s="1"/>
  <c r="F125" i="5" s="1"/>
  <c r="F131" i="5"/>
  <c r="F130" i="5" s="1"/>
  <c r="F129" i="5" s="1"/>
  <c r="F135" i="5"/>
  <c r="F134" i="5" s="1"/>
  <c r="F133" i="5" s="1"/>
  <c r="F139" i="5"/>
  <c r="F138" i="5" s="1"/>
  <c r="F137" i="5" s="1"/>
  <c r="F148" i="5"/>
  <c r="F147" i="5" s="1"/>
  <c r="F146" i="5" s="1"/>
  <c r="F152" i="5"/>
  <c r="F151" i="5" s="1"/>
  <c r="F150" i="5" s="1"/>
  <c r="F156" i="5"/>
  <c r="F155" i="5" s="1"/>
  <c r="F154" i="5" s="1"/>
  <c r="F160" i="5"/>
  <c r="F159" i="5" s="1"/>
  <c r="F158" i="5" s="1"/>
  <c r="F164" i="5"/>
  <c r="F163" i="5" s="1"/>
  <c r="F162" i="5" s="1"/>
  <c r="F168" i="5"/>
  <c r="F167" i="5" s="1"/>
  <c r="F166" i="5" s="1"/>
  <c r="F172" i="5"/>
  <c r="F171" i="5" s="1"/>
  <c r="F170" i="5" s="1"/>
  <c r="F176" i="5"/>
  <c r="F175" i="5" s="1"/>
  <c r="F174" i="5" s="1"/>
  <c r="F180" i="5"/>
  <c r="F179" i="5" s="1"/>
  <c r="F178" i="5" s="1"/>
  <c r="F184" i="5"/>
  <c r="F183" i="5" s="1"/>
  <c r="F182" i="5" s="1"/>
  <c r="F188" i="5"/>
  <c r="F187" i="5" s="1"/>
  <c r="F186" i="5" s="1"/>
  <c r="F192" i="5"/>
  <c r="F191" i="5" s="1"/>
  <c r="F190" i="5" s="1"/>
  <c r="F196" i="5"/>
  <c r="F195" i="5" s="1"/>
  <c r="F194" i="5" s="1"/>
  <c r="F203" i="5"/>
  <c r="F202" i="5" s="1"/>
  <c r="F201" i="5" s="1"/>
  <c r="F200" i="5" s="1"/>
  <c r="F199" i="5" s="1"/>
  <c r="F209" i="5"/>
  <c r="F211" i="5"/>
  <c r="F215" i="5"/>
  <c r="F214" i="5"/>
  <c r="F213" i="5" s="1"/>
  <c r="F221" i="5"/>
  <c r="F220" i="5" s="1"/>
  <c r="F219" i="5" s="1"/>
  <c r="F226" i="5"/>
  <c r="F225" i="5" s="1"/>
  <c r="F224" i="5" s="1"/>
  <c r="F232" i="5"/>
  <c r="F231" i="5" s="1"/>
  <c r="F230" i="5" s="1"/>
  <c r="F243" i="5"/>
  <c r="F242" i="5"/>
  <c r="F241" i="5" s="1"/>
  <c r="F248" i="5"/>
  <c r="F247" i="5" s="1"/>
  <c r="F246" i="5" s="1"/>
  <c r="Z249" i="5"/>
  <c r="Y249" i="5"/>
  <c r="X249" i="5"/>
  <c r="W249" i="5"/>
  <c r="W248" i="5" s="1"/>
  <c r="W247" i="5" s="1"/>
  <c r="W246" i="5" s="1"/>
  <c r="U249" i="5"/>
  <c r="U248" i="5" s="1"/>
  <c r="U247" i="5" s="1"/>
  <c r="U246" i="5" s="1"/>
  <c r="K248" i="5"/>
  <c r="K247" i="5" s="1"/>
  <c r="K246" i="5" s="1"/>
  <c r="X245" i="5"/>
  <c r="W245" i="5"/>
  <c r="U245" i="5"/>
  <c r="Z244" i="5"/>
  <c r="Y244" i="5"/>
  <c r="X244" i="5"/>
  <c r="W244" i="5"/>
  <c r="U244" i="5"/>
  <c r="K243" i="5"/>
  <c r="K242" i="5" s="1"/>
  <c r="K241" i="5" s="1"/>
  <c r="W240" i="5"/>
  <c r="W239" i="5" s="1"/>
  <c r="U240" i="5"/>
  <c r="U239" i="5"/>
  <c r="N239" i="5"/>
  <c r="W238" i="5"/>
  <c r="U238" i="5"/>
  <c r="W237" i="5"/>
  <c r="U237" i="5"/>
  <c r="U236" i="5" s="1"/>
  <c r="N236" i="5"/>
  <c r="Z233" i="5"/>
  <c r="Y233" i="5"/>
  <c r="X233" i="5"/>
  <c r="W233" i="5"/>
  <c r="W232" i="5" s="1"/>
  <c r="W231" i="5" s="1"/>
  <c r="W230" i="5" s="1"/>
  <c r="U233" i="5"/>
  <c r="U232" i="5" s="1"/>
  <c r="U231" i="5" s="1"/>
  <c r="U230" i="5" s="1"/>
  <c r="K232" i="5"/>
  <c r="K231" i="5" s="1"/>
  <c r="K230" i="5" s="1"/>
  <c r="Z227" i="5"/>
  <c r="Y227" i="5"/>
  <c r="X227" i="5"/>
  <c r="W227" i="5"/>
  <c r="W226" i="5" s="1"/>
  <c r="W225" i="5" s="1"/>
  <c r="W224" i="5" s="1"/>
  <c r="U227" i="5"/>
  <c r="U226" i="5" s="1"/>
  <c r="U225" i="5" s="1"/>
  <c r="U224" i="5" s="1"/>
  <c r="Y226" i="5"/>
  <c r="X226" i="5"/>
  <c r="K226" i="5"/>
  <c r="Y225" i="5"/>
  <c r="X225" i="5"/>
  <c r="K225" i="5"/>
  <c r="K224" i="5" s="1"/>
  <c r="Y224" i="5"/>
  <c r="X224" i="5"/>
  <c r="W223" i="5"/>
  <c r="U223" i="5"/>
  <c r="W222" i="5"/>
  <c r="U222" i="5"/>
  <c r="Z216" i="5"/>
  <c r="Y216" i="5"/>
  <c r="X216" i="5"/>
  <c r="W216" i="5"/>
  <c r="W215" i="5" s="1"/>
  <c r="W214" i="5" s="1"/>
  <c r="W213" i="5" s="1"/>
  <c r="U216" i="5"/>
  <c r="U215" i="5" s="1"/>
  <c r="U214" i="5" s="1"/>
  <c r="U213" i="5" s="1"/>
  <c r="K215" i="5"/>
  <c r="K214" i="5" s="1"/>
  <c r="K213" i="5" s="1"/>
  <c r="Z212" i="5"/>
  <c r="Y212" i="5"/>
  <c r="X212" i="5"/>
  <c r="W212" i="5"/>
  <c r="W211" i="5" s="1"/>
  <c r="U212" i="5"/>
  <c r="U211" i="5" s="1"/>
  <c r="K211" i="5"/>
  <c r="Z210" i="5"/>
  <c r="Y210" i="5"/>
  <c r="X210" i="5"/>
  <c r="W210" i="5"/>
  <c r="W209" i="5" s="1"/>
  <c r="U210" i="5"/>
  <c r="U209" i="5" s="1"/>
  <c r="Z209" i="5"/>
  <c r="Y209" i="5"/>
  <c r="X209" i="5"/>
  <c r="K209" i="5"/>
  <c r="W204" i="5"/>
  <c r="W203" i="5" s="1"/>
  <c r="W202" i="5" s="1"/>
  <c r="W201" i="5" s="1"/>
  <c r="W200" i="5" s="1"/>
  <c r="W199" i="5" s="1"/>
  <c r="U204" i="5"/>
  <c r="U203" i="5" s="1"/>
  <c r="U202" i="5" s="1"/>
  <c r="U201" i="5" s="1"/>
  <c r="U200" i="5" s="1"/>
  <c r="U199" i="5" s="1"/>
  <c r="K203" i="5"/>
  <c r="K202" i="5" s="1"/>
  <c r="K201" i="5" s="1"/>
  <c r="K200" i="5" s="1"/>
  <c r="K199" i="5" s="1"/>
  <c r="Z198" i="5"/>
  <c r="Y198" i="5"/>
  <c r="X198" i="5"/>
  <c r="W198" i="5"/>
  <c r="U198" i="5"/>
  <c r="X197" i="5"/>
  <c r="W197" i="5"/>
  <c r="W196" i="5" s="1"/>
  <c r="W195" i="5" s="1"/>
  <c r="W194" i="5" s="1"/>
  <c r="U197" i="5"/>
  <c r="U196" i="5" s="1"/>
  <c r="U195" i="5" s="1"/>
  <c r="U194" i="5" s="1"/>
  <c r="Z193" i="5"/>
  <c r="Y193" i="5"/>
  <c r="X193" i="5"/>
  <c r="W193" i="5"/>
  <c r="W192" i="5" s="1"/>
  <c r="W191" i="5" s="1"/>
  <c r="W190" i="5" s="1"/>
  <c r="U193" i="5"/>
  <c r="U192" i="5" s="1"/>
  <c r="U191" i="5" s="1"/>
  <c r="U190" i="5" s="1"/>
  <c r="K192" i="5"/>
  <c r="K191" i="5"/>
  <c r="K190" i="5" s="1"/>
  <c r="Z189" i="5"/>
  <c r="Y189" i="5"/>
  <c r="X189" i="5"/>
  <c r="W189" i="5"/>
  <c r="W188" i="5" s="1"/>
  <c r="W187" i="5" s="1"/>
  <c r="W186" i="5" s="1"/>
  <c r="U189" i="5"/>
  <c r="U188" i="5" s="1"/>
  <c r="U187" i="5" s="1"/>
  <c r="U186" i="5" s="1"/>
  <c r="Z188" i="5"/>
  <c r="Y188" i="5"/>
  <c r="K188" i="5"/>
  <c r="K187" i="5" s="1"/>
  <c r="K186" i="5" s="1"/>
  <c r="Z187" i="5"/>
  <c r="Z186" i="5"/>
  <c r="Z185" i="5"/>
  <c r="Y185" i="5"/>
  <c r="W185" i="5"/>
  <c r="W184" i="5" s="1"/>
  <c r="W183" i="5" s="1"/>
  <c r="W182" i="5" s="1"/>
  <c r="U185" i="5"/>
  <c r="U184" i="5" s="1"/>
  <c r="U183" i="5" s="1"/>
  <c r="U182" i="5" s="1"/>
  <c r="K184" i="5"/>
  <c r="K183" i="5" s="1"/>
  <c r="K182" i="5" s="1"/>
  <c r="Z181" i="5"/>
  <c r="Y181" i="5"/>
  <c r="X181" i="5"/>
  <c r="W181" i="5"/>
  <c r="W180" i="5" s="1"/>
  <c r="W179" i="5" s="1"/>
  <c r="W178" i="5" s="1"/>
  <c r="U181" i="5"/>
  <c r="U180" i="5" s="1"/>
  <c r="U179" i="5" s="1"/>
  <c r="U178" i="5" s="1"/>
  <c r="K180" i="5"/>
  <c r="K179" i="5" s="1"/>
  <c r="K178" i="5" s="1"/>
  <c r="Z177" i="5"/>
  <c r="Y177" i="5"/>
  <c r="X177" i="5"/>
  <c r="W177" i="5"/>
  <c r="W176" i="5" s="1"/>
  <c r="W175" i="5" s="1"/>
  <c r="W174" i="5" s="1"/>
  <c r="U177" i="5"/>
  <c r="U176" i="5" s="1"/>
  <c r="U175" i="5" s="1"/>
  <c r="U174" i="5" s="1"/>
  <c r="K176" i="5"/>
  <c r="K175" i="5" s="1"/>
  <c r="K174" i="5" s="1"/>
  <c r="N174" i="5"/>
  <c r="H174" i="5"/>
  <c r="G174" i="5"/>
  <c r="Z173" i="5"/>
  <c r="Y173" i="5"/>
  <c r="X173" i="5"/>
  <c r="W173" i="5"/>
  <c r="W172" i="5" s="1"/>
  <c r="W171" i="5" s="1"/>
  <c r="W170" i="5" s="1"/>
  <c r="U173" i="5"/>
  <c r="U172" i="5" s="1"/>
  <c r="U171" i="5" s="1"/>
  <c r="U170" i="5" s="1"/>
  <c r="Z172" i="5"/>
  <c r="Y172" i="5"/>
  <c r="X172" i="5"/>
  <c r="K172" i="5"/>
  <c r="K171" i="5" s="1"/>
  <c r="K170" i="5" s="1"/>
  <c r="Z171" i="5"/>
  <c r="Y171" i="5"/>
  <c r="X171" i="5"/>
  <c r="Z170" i="5"/>
  <c r="Y170" i="5"/>
  <c r="X170" i="5"/>
  <c r="Z169" i="5"/>
  <c r="Y169" i="5"/>
  <c r="X169" i="5"/>
  <c r="W169" i="5"/>
  <c r="W168" i="5" s="1"/>
  <c r="W167" i="5" s="1"/>
  <c r="W166" i="5" s="1"/>
  <c r="U169" i="5"/>
  <c r="U168" i="5" s="1"/>
  <c r="U167" i="5" s="1"/>
  <c r="U166" i="5" s="1"/>
  <c r="Z168" i="5"/>
  <c r="Y168" i="5"/>
  <c r="X168" i="5"/>
  <c r="K168" i="5"/>
  <c r="K167" i="5" s="1"/>
  <c r="K166" i="5" s="1"/>
  <c r="Z167" i="5"/>
  <c r="Y167" i="5"/>
  <c r="W165" i="5"/>
  <c r="W164" i="5" s="1"/>
  <c r="W163" i="5" s="1"/>
  <c r="W162" i="5" s="1"/>
  <c r="U165" i="5"/>
  <c r="U164" i="5" s="1"/>
  <c r="U163" i="5" s="1"/>
  <c r="U162" i="5" s="1"/>
  <c r="K164" i="5"/>
  <c r="K163" i="5" s="1"/>
  <c r="K162" i="5" s="1"/>
  <c r="Z161" i="5"/>
  <c r="Y161" i="5"/>
  <c r="X161" i="5"/>
  <c r="W161" i="5"/>
  <c r="W160" i="5" s="1"/>
  <c r="W159" i="5" s="1"/>
  <c r="W158" i="5" s="1"/>
  <c r="U161" i="5"/>
  <c r="U160" i="5" s="1"/>
  <c r="U159" i="5" s="1"/>
  <c r="U158" i="5" s="1"/>
  <c r="Z160" i="5"/>
  <c r="Y160" i="5"/>
  <c r="X160" i="5"/>
  <c r="K160" i="5"/>
  <c r="Z159" i="5"/>
  <c r="Y159" i="5"/>
  <c r="K159" i="5"/>
  <c r="K158" i="5" s="1"/>
  <c r="Z158" i="5"/>
  <c r="Y158" i="5"/>
  <c r="W157" i="5"/>
  <c r="W156" i="5" s="1"/>
  <c r="W155" i="5" s="1"/>
  <c r="W154" i="5" s="1"/>
  <c r="U157" i="5"/>
  <c r="U156" i="5" s="1"/>
  <c r="U155" i="5" s="1"/>
  <c r="U154" i="5" s="1"/>
  <c r="K156" i="5"/>
  <c r="K155" i="5"/>
  <c r="K154" i="5" s="1"/>
  <c r="Z153" i="5"/>
  <c r="Y153" i="5"/>
  <c r="X153" i="5"/>
  <c r="W153" i="5"/>
  <c r="W152" i="5" s="1"/>
  <c r="W151" i="5" s="1"/>
  <c r="W150" i="5" s="1"/>
  <c r="U153" i="5"/>
  <c r="U152" i="5" s="1"/>
  <c r="U151" i="5" s="1"/>
  <c r="U150" i="5" s="1"/>
  <c r="K152" i="5"/>
  <c r="K151" i="5" s="1"/>
  <c r="K150" i="5" s="1"/>
  <c r="W149" i="5"/>
  <c r="W148" i="5" s="1"/>
  <c r="W147" i="5" s="1"/>
  <c r="W146" i="5" s="1"/>
  <c r="U149" i="5"/>
  <c r="U148" i="5" s="1"/>
  <c r="U147" i="5" s="1"/>
  <c r="U146" i="5" s="1"/>
  <c r="K148" i="5"/>
  <c r="K147" i="5" s="1"/>
  <c r="K146" i="5" s="1"/>
  <c r="Z145" i="5"/>
  <c r="Y145" i="5"/>
  <c r="X145" i="5"/>
  <c r="W145" i="5"/>
  <c r="U145" i="5"/>
  <c r="W144" i="5"/>
  <c r="W143" i="5" s="1"/>
  <c r="W142" i="5" s="1"/>
  <c r="W141" i="5" s="1"/>
  <c r="U144" i="5"/>
  <c r="N143" i="5"/>
  <c r="N142" i="5" s="1"/>
  <c r="J143" i="5"/>
  <c r="J142" i="5" s="1"/>
  <c r="I143" i="5"/>
  <c r="I142" i="5" s="1"/>
  <c r="H143" i="5"/>
  <c r="H142" i="5" s="1"/>
  <c r="G143" i="5"/>
  <c r="G142" i="5" s="1"/>
  <c r="F143" i="5"/>
  <c r="F142" i="5" s="1"/>
  <c r="Z141" i="5"/>
  <c r="X141" i="5"/>
  <c r="Z140" i="5"/>
  <c r="W140" i="5"/>
  <c r="W139" i="5" s="1"/>
  <c r="W138" i="5" s="1"/>
  <c r="W137" i="5" s="1"/>
  <c r="U140" i="5"/>
  <c r="U139" i="5" s="1"/>
  <c r="U138" i="5" s="1"/>
  <c r="U137" i="5" s="1"/>
  <c r="Z136" i="5"/>
  <c r="Y136" i="5"/>
  <c r="X136" i="5"/>
  <c r="W136" i="5"/>
  <c r="W135" i="5" s="1"/>
  <c r="W134" i="5" s="1"/>
  <c r="W133" i="5" s="1"/>
  <c r="U136" i="5"/>
  <c r="Y135" i="5"/>
  <c r="X135" i="5"/>
  <c r="U135" i="5"/>
  <c r="U134" i="5" s="1"/>
  <c r="U133" i="5" s="1"/>
  <c r="K135" i="5"/>
  <c r="K134" i="5" s="1"/>
  <c r="K133" i="5" s="1"/>
  <c r="Z132" i="5"/>
  <c r="Y132" i="5"/>
  <c r="X132" i="5"/>
  <c r="W132" i="5"/>
  <c r="U132" i="5"/>
  <c r="U131" i="5" s="1"/>
  <c r="U130" i="5" s="1"/>
  <c r="U129" i="5" s="1"/>
  <c r="W131" i="5"/>
  <c r="W130" i="5" s="1"/>
  <c r="W129" i="5" s="1"/>
  <c r="K131" i="5"/>
  <c r="K130" i="5" s="1"/>
  <c r="K129" i="5" s="1"/>
  <c r="Z128" i="5"/>
  <c r="Y128" i="5"/>
  <c r="X128" i="5"/>
  <c r="W128" i="5"/>
  <c r="W127" i="5" s="1"/>
  <c r="W126" i="5" s="1"/>
  <c r="W125" i="5" s="1"/>
  <c r="U128" i="5"/>
  <c r="U127" i="5" s="1"/>
  <c r="U126" i="5" s="1"/>
  <c r="U125" i="5" s="1"/>
  <c r="K127" i="5"/>
  <c r="K126" i="5" s="1"/>
  <c r="K125" i="5" s="1"/>
  <c r="Y124" i="5"/>
  <c r="W124" i="5"/>
  <c r="W123" i="5" s="1"/>
  <c r="W122" i="5" s="1"/>
  <c r="W121" i="5" s="1"/>
  <c r="U124" i="5"/>
  <c r="U123" i="5" s="1"/>
  <c r="U122" i="5" s="1"/>
  <c r="U121" i="5" s="1"/>
  <c r="W120" i="5"/>
  <c r="W119" i="5" s="1"/>
  <c r="W118" i="5" s="1"/>
  <c r="W117" i="5" s="1"/>
  <c r="U120" i="5"/>
  <c r="U119" i="5" s="1"/>
  <c r="U118" i="5" s="1"/>
  <c r="U117" i="5" s="1"/>
  <c r="Z116" i="5"/>
  <c r="Y116" i="5"/>
  <c r="X116" i="5"/>
  <c r="W116" i="5"/>
  <c r="W115" i="5" s="1"/>
  <c r="W114" i="5" s="1"/>
  <c r="W113" i="5" s="1"/>
  <c r="U116" i="5"/>
  <c r="U115" i="5" s="1"/>
  <c r="U114" i="5" s="1"/>
  <c r="U113" i="5" s="1"/>
  <c r="K115" i="5"/>
  <c r="K114" i="5" s="1"/>
  <c r="K113" i="5" s="1"/>
  <c r="W112" i="5"/>
  <c r="W111" i="5" s="1"/>
  <c r="W110" i="5" s="1"/>
  <c r="W109" i="5" s="1"/>
  <c r="U112" i="5"/>
  <c r="U111" i="5" s="1"/>
  <c r="U110" i="5" s="1"/>
  <c r="U109" i="5" s="1"/>
  <c r="K111" i="5"/>
  <c r="K110" i="5" s="1"/>
  <c r="K109" i="5" s="1"/>
  <c r="Z108" i="5"/>
  <c r="Y108" i="5"/>
  <c r="X108" i="5"/>
  <c r="W108" i="5"/>
  <c r="W107" i="5" s="1"/>
  <c r="W106" i="5" s="1"/>
  <c r="W105" i="5" s="1"/>
  <c r="U108" i="5"/>
  <c r="U107" i="5" s="1"/>
  <c r="U106" i="5" s="1"/>
  <c r="U105" i="5" s="1"/>
  <c r="K107" i="5"/>
  <c r="K106" i="5" s="1"/>
  <c r="K105" i="5" s="1"/>
  <c r="Z101" i="5"/>
  <c r="Y101" i="5"/>
  <c r="X101" i="5"/>
  <c r="W101" i="5"/>
  <c r="W100" i="5" s="1"/>
  <c r="W99" i="5" s="1"/>
  <c r="U101" i="5"/>
  <c r="U100" i="5" s="1"/>
  <c r="U99" i="5" s="1"/>
  <c r="K100" i="5"/>
  <c r="K99" i="5"/>
  <c r="Z98" i="5"/>
  <c r="Y98" i="5"/>
  <c r="X98" i="5"/>
  <c r="W98" i="5"/>
  <c r="W97" i="5" s="1"/>
  <c r="W96" i="5" s="1"/>
  <c r="W95" i="5" s="1"/>
  <c r="U98" i="5"/>
  <c r="U97" i="5" s="1"/>
  <c r="U96" i="5" s="1"/>
  <c r="Z97" i="5"/>
  <c r="Y97" i="5"/>
  <c r="X97" i="5"/>
  <c r="K97" i="5"/>
  <c r="K96" i="5" s="1"/>
  <c r="Z96" i="5"/>
  <c r="X96" i="5"/>
  <c r="W94" i="5"/>
  <c r="U94" i="5"/>
  <c r="W93" i="5"/>
  <c r="W92" i="5" s="1"/>
  <c r="U93" i="5"/>
  <c r="K93" i="5"/>
  <c r="K92" i="5" s="1"/>
  <c r="U92" i="5"/>
  <c r="Z91" i="5"/>
  <c r="Y91" i="5"/>
  <c r="X91" i="5"/>
  <c r="W91" i="5"/>
  <c r="U91" i="5"/>
  <c r="Z90" i="5"/>
  <c r="Y90" i="5"/>
  <c r="X90" i="5"/>
  <c r="W90" i="5"/>
  <c r="U90" i="5"/>
  <c r="Z89" i="5"/>
  <c r="Y89" i="5"/>
  <c r="X89" i="5"/>
  <c r="W89" i="5"/>
  <c r="U89" i="5"/>
  <c r="K88" i="5"/>
  <c r="K87" i="5" s="1"/>
  <c r="Z86" i="5"/>
  <c r="Y86" i="5"/>
  <c r="X86" i="5"/>
  <c r="W86" i="5"/>
  <c r="U86" i="5"/>
  <c r="W85" i="5"/>
  <c r="U85" i="5"/>
  <c r="U84" i="5" s="1"/>
  <c r="U83" i="5" s="1"/>
  <c r="U82" i="5" s="1"/>
  <c r="Z81" i="5"/>
  <c r="Y81" i="5"/>
  <c r="X81" i="5"/>
  <c r="W81" i="5"/>
  <c r="W80" i="5" s="1"/>
  <c r="W79" i="5" s="1"/>
  <c r="U81" i="5"/>
  <c r="U80" i="5" s="1"/>
  <c r="U79" i="5" s="1"/>
  <c r="K80" i="5"/>
  <c r="K79" i="5" s="1"/>
  <c r="Z77" i="5"/>
  <c r="Y77" i="5"/>
  <c r="X77" i="5"/>
  <c r="W77" i="5"/>
  <c r="U77" i="5"/>
  <c r="K77" i="5"/>
  <c r="Z76" i="5"/>
  <c r="Y76" i="5"/>
  <c r="X76" i="5"/>
  <c r="W76" i="5"/>
  <c r="U76" i="5"/>
  <c r="Z75" i="5"/>
  <c r="Y75" i="5"/>
  <c r="X75" i="5"/>
  <c r="W75" i="5"/>
  <c r="U75" i="5"/>
  <c r="X74" i="5"/>
  <c r="W74" i="5"/>
  <c r="U74" i="5"/>
  <c r="Z73" i="5"/>
  <c r="W73" i="5"/>
  <c r="U73" i="5"/>
  <c r="Z72" i="5"/>
  <c r="Y72" i="5"/>
  <c r="X72" i="5"/>
  <c r="W72" i="5"/>
  <c r="W71" i="5" s="1"/>
  <c r="U72" i="5"/>
  <c r="Z70" i="5"/>
  <c r="Y70" i="5"/>
  <c r="X70" i="5"/>
  <c r="W70" i="5"/>
  <c r="U70" i="5"/>
  <c r="Z69" i="5"/>
  <c r="Y69" i="5"/>
  <c r="X69" i="5"/>
  <c r="W69" i="5"/>
  <c r="U69" i="5"/>
  <c r="W68" i="5"/>
  <c r="U68" i="5"/>
  <c r="Z67" i="5"/>
  <c r="Y67" i="5"/>
  <c r="X67" i="5"/>
  <c r="W67" i="5"/>
  <c r="U67" i="5"/>
  <c r="W66" i="5"/>
  <c r="U66" i="5"/>
  <c r="Z65" i="5"/>
  <c r="Y65" i="5"/>
  <c r="X65" i="5"/>
  <c r="W65" i="5"/>
  <c r="U65" i="5"/>
  <c r="Z63" i="5"/>
  <c r="W63" i="5"/>
  <c r="U63" i="5"/>
  <c r="W62" i="5"/>
  <c r="U62" i="5"/>
  <c r="U60" i="5" s="1"/>
  <c r="Z61" i="5"/>
  <c r="Y61" i="5"/>
  <c r="X61" i="5"/>
  <c r="W61" i="5"/>
  <c r="W60" i="5" s="1"/>
  <c r="U61" i="5"/>
  <c r="K60" i="5"/>
  <c r="Z59" i="5"/>
  <c r="Y59" i="5"/>
  <c r="X59" i="5"/>
  <c r="W59" i="5"/>
  <c r="U59" i="5"/>
  <c r="Z58" i="5"/>
  <c r="Y58" i="5"/>
  <c r="X58" i="5"/>
  <c r="W58" i="5"/>
  <c r="U58" i="5"/>
  <c r="Z57" i="5"/>
  <c r="W57" i="5"/>
  <c r="U57" i="5"/>
  <c r="Y56" i="5"/>
  <c r="W56" i="5"/>
  <c r="U56" i="5"/>
  <c r="AB55" i="5"/>
  <c r="AA55" i="5"/>
  <c r="AA53" i="5"/>
  <c r="W53" i="5"/>
  <c r="U53" i="5"/>
  <c r="AA52" i="5"/>
  <c r="Z52" i="5"/>
  <c r="Y52" i="5"/>
  <c r="X52" i="5"/>
  <c r="W52" i="5"/>
  <c r="U52" i="5"/>
  <c r="AA51" i="5"/>
  <c r="Z51" i="5"/>
  <c r="Y51" i="5"/>
  <c r="X51" i="5"/>
  <c r="W51" i="5"/>
  <c r="U51" i="5"/>
  <c r="Z50" i="5"/>
  <c r="Y50" i="5"/>
  <c r="X50" i="5"/>
  <c r="W50" i="5"/>
  <c r="U50" i="5"/>
  <c r="AA49" i="5"/>
  <c r="Z49" i="5"/>
  <c r="Y49" i="5"/>
  <c r="X49" i="5"/>
  <c r="W49" i="5"/>
  <c r="U49" i="5"/>
  <c r="AA48" i="5"/>
  <c r="X48" i="5"/>
  <c r="W48" i="5"/>
  <c r="U48" i="5"/>
  <c r="AA47" i="5"/>
  <c r="W46" i="5"/>
  <c r="U46" i="5"/>
  <c r="AA45" i="5"/>
  <c r="W45" i="5"/>
  <c r="U45" i="5"/>
  <c r="AA44" i="5"/>
  <c r="Z41" i="5"/>
  <c r="Y41" i="5"/>
  <c r="X41" i="5"/>
  <c r="W41" i="5"/>
  <c r="W40" i="5" s="1"/>
  <c r="W39" i="5" s="1"/>
  <c r="W38" i="5" s="1"/>
  <c r="U41" i="5"/>
  <c r="U40" i="5" s="1"/>
  <c r="U39" i="5" s="1"/>
  <c r="U38" i="5" s="1"/>
  <c r="K40" i="5"/>
  <c r="K39" i="5" s="1"/>
  <c r="K38" i="5" s="1"/>
  <c r="Z36" i="5"/>
  <c r="Y36" i="5"/>
  <c r="X36" i="5"/>
  <c r="W36" i="5"/>
  <c r="U36" i="5"/>
  <c r="K36" i="5"/>
  <c r="Z35" i="5"/>
  <c r="Y35" i="5"/>
  <c r="X35" i="5"/>
  <c r="W35" i="5"/>
  <c r="U35" i="5"/>
  <c r="AB34" i="5"/>
  <c r="AA34" i="5"/>
  <c r="Z34" i="5"/>
  <c r="Y34" i="5"/>
  <c r="X34" i="5"/>
  <c r="W34" i="5"/>
  <c r="U34" i="5"/>
  <c r="AB33" i="5"/>
  <c r="AA33" i="5"/>
  <c r="Z33" i="5"/>
  <c r="Y33" i="5"/>
  <c r="X33" i="5"/>
  <c r="W33" i="5"/>
  <c r="U33" i="5"/>
  <c r="Z32" i="5"/>
  <c r="Y32" i="5"/>
  <c r="X32" i="5"/>
  <c r="W32" i="5"/>
  <c r="U32" i="5"/>
  <c r="AB31" i="5"/>
  <c r="AA31" i="5"/>
  <c r="W31" i="5"/>
  <c r="U31" i="5"/>
  <c r="AB30" i="5"/>
  <c r="AA30" i="5"/>
  <c r="AB29" i="5"/>
  <c r="AB28" i="5"/>
  <c r="AA28" i="5"/>
  <c r="Z28" i="5"/>
  <c r="Y28" i="5"/>
  <c r="X28" i="5"/>
  <c r="W28" i="5"/>
  <c r="U28" i="5"/>
  <c r="AB27" i="5"/>
  <c r="AA27" i="5"/>
  <c r="Z27" i="5"/>
  <c r="Y27" i="5"/>
  <c r="X27" i="5"/>
  <c r="W27" i="5"/>
  <c r="U27" i="5"/>
  <c r="AB26" i="5"/>
  <c r="AA26" i="5"/>
  <c r="Z26" i="5"/>
  <c r="Y26" i="5"/>
  <c r="X26" i="5"/>
  <c r="W26" i="5"/>
  <c r="U26" i="5"/>
  <c r="AB25" i="5"/>
  <c r="AA25" i="5"/>
  <c r="W25" i="5"/>
  <c r="U25" i="5"/>
  <c r="AB24" i="5"/>
  <c r="AA24" i="5"/>
  <c r="Z24" i="5"/>
  <c r="Y24" i="5"/>
  <c r="X24" i="5"/>
  <c r="W24" i="5"/>
  <c r="U24" i="5"/>
  <c r="AB23" i="5"/>
  <c r="AA23" i="5"/>
  <c r="W23" i="5"/>
  <c r="U23" i="5"/>
  <c r="AB22" i="5"/>
  <c r="AA22" i="5"/>
  <c r="Z22" i="5"/>
  <c r="Y22" i="5"/>
  <c r="X22" i="5"/>
  <c r="W22" i="5"/>
  <c r="U22" i="5"/>
  <c r="AB21" i="5"/>
  <c r="AA21" i="5"/>
  <c r="AB20" i="5"/>
  <c r="AA20" i="5"/>
  <c r="Z20" i="5"/>
  <c r="Y20" i="5"/>
  <c r="X20" i="5"/>
  <c r="W20" i="5"/>
  <c r="U20" i="5"/>
  <c r="Z19" i="5"/>
  <c r="Y19" i="5"/>
  <c r="X19" i="5"/>
  <c r="W19" i="5"/>
  <c r="U19" i="5"/>
  <c r="Z18" i="5"/>
  <c r="Y18" i="5"/>
  <c r="X18" i="5"/>
  <c r="W18" i="5"/>
  <c r="U18" i="5"/>
  <c r="AB17" i="5"/>
  <c r="AA17" i="5"/>
  <c r="W17" i="5"/>
  <c r="U17" i="5"/>
  <c r="Z16" i="5"/>
  <c r="Y16" i="5"/>
  <c r="X16" i="5"/>
  <c r="W16" i="5"/>
  <c r="U16" i="5"/>
  <c r="AB15" i="5"/>
  <c r="AA15" i="5"/>
  <c r="W15" i="5"/>
  <c r="U15" i="5"/>
  <c r="AB14" i="5"/>
  <c r="AA14" i="5"/>
  <c r="Z14" i="5"/>
  <c r="Y14" i="5"/>
  <c r="X14" i="5"/>
  <c r="W14" i="5"/>
  <c r="U14" i="5"/>
  <c r="AB13" i="5"/>
  <c r="AA13" i="5"/>
  <c r="Y13" i="5"/>
  <c r="W13" i="5"/>
  <c r="U13" i="5"/>
  <c r="H96" i="3"/>
  <c r="K96" i="3" s="1"/>
  <c r="J95" i="3"/>
  <c r="J94" i="3" s="1"/>
  <c r="J93" i="3" s="1"/>
  <c r="G95" i="3"/>
  <c r="G94" i="3" s="1"/>
  <c r="F95" i="3"/>
  <c r="F94" i="3" s="1"/>
  <c r="F93" i="3" s="1"/>
  <c r="H92" i="3"/>
  <c r="H91" i="3" s="1"/>
  <c r="J91" i="3"/>
  <c r="G91" i="3"/>
  <c r="G90" i="3" s="1"/>
  <c r="G89" i="3" s="1"/>
  <c r="F91" i="3"/>
  <c r="F90" i="3" s="1"/>
  <c r="H88" i="3"/>
  <c r="K88" i="3" s="1"/>
  <c r="J87" i="3"/>
  <c r="J86" i="3" s="1"/>
  <c r="J85" i="3" s="1"/>
  <c r="F87" i="3"/>
  <c r="F86" i="3" s="1"/>
  <c r="F85" i="3" s="1"/>
  <c r="H82" i="3"/>
  <c r="K82" i="3" s="1"/>
  <c r="J81" i="3"/>
  <c r="J80" i="3" s="1"/>
  <c r="J79" i="3" s="1"/>
  <c r="G81" i="3"/>
  <c r="G80" i="3" s="1"/>
  <c r="F81" i="3"/>
  <c r="F80" i="3" s="1"/>
  <c r="F79" i="3" s="1"/>
  <c r="F78" i="3" s="1"/>
  <c r="H76" i="3"/>
  <c r="K76" i="3" s="1"/>
  <c r="J75" i="3"/>
  <c r="J74" i="3" s="1"/>
  <c r="J73" i="3" s="1"/>
  <c r="G75" i="3"/>
  <c r="F75" i="3"/>
  <c r="F74" i="3" s="1"/>
  <c r="F73" i="3" s="1"/>
  <c r="H72" i="3"/>
  <c r="K72" i="3" s="1"/>
  <c r="J71" i="3"/>
  <c r="G71" i="3"/>
  <c r="F71" i="3"/>
  <c r="H70" i="3"/>
  <c r="K70" i="3" s="1"/>
  <c r="J69" i="3"/>
  <c r="G69" i="3"/>
  <c r="F69" i="3"/>
  <c r="F68" i="3" s="1"/>
  <c r="F67" i="3" s="1"/>
  <c r="F66" i="3" s="1"/>
  <c r="F65" i="3" s="1"/>
  <c r="H64" i="3"/>
  <c r="K64" i="3" s="1"/>
  <c r="J63" i="3"/>
  <c r="J62" i="3" s="1"/>
  <c r="G63" i="3"/>
  <c r="G62" i="3" s="1"/>
  <c r="G61" i="3" s="1"/>
  <c r="G60" i="3" s="1"/>
  <c r="G59" i="3" s="1"/>
  <c r="F63" i="3"/>
  <c r="F62" i="3" s="1"/>
  <c r="F61" i="3" s="1"/>
  <c r="F60" i="3" s="1"/>
  <c r="H58" i="3"/>
  <c r="K58" i="3" s="1"/>
  <c r="J57" i="3"/>
  <c r="J56" i="3" s="1"/>
  <c r="G57" i="3"/>
  <c r="G56" i="3" s="1"/>
  <c r="F57" i="3"/>
  <c r="H54" i="3"/>
  <c r="K54" i="3" s="1"/>
  <c r="J53" i="3"/>
  <c r="J52" i="3" s="1"/>
  <c r="G53" i="3"/>
  <c r="G52" i="3" s="1"/>
  <c r="G51" i="3" s="1"/>
  <c r="F53" i="3"/>
  <c r="H50" i="3"/>
  <c r="K50" i="3" s="1"/>
  <c r="J49" i="3"/>
  <c r="G49" i="3"/>
  <c r="G48" i="3" s="1"/>
  <c r="G47" i="3" s="1"/>
  <c r="F49" i="3"/>
  <c r="H43" i="3"/>
  <c r="K43" i="3" s="1"/>
  <c r="J42" i="3"/>
  <c r="J41" i="3" s="1"/>
  <c r="G42" i="3"/>
  <c r="G41" i="3" s="1"/>
  <c r="F42" i="3"/>
  <c r="H40" i="3"/>
  <c r="K40" i="3" s="1"/>
  <c r="H39" i="3"/>
  <c r="J38" i="3"/>
  <c r="G38" i="3"/>
  <c r="F38" i="3"/>
  <c r="H35" i="3"/>
  <c r="K35" i="3" s="1"/>
  <c r="H34" i="3"/>
  <c r="K34" i="3" s="1"/>
  <c r="H33" i="3"/>
  <c r="K33" i="3" s="1"/>
  <c r="H32" i="3"/>
  <c r="J31" i="3"/>
  <c r="G31" i="3"/>
  <c r="F31" i="3"/>
  <c r="H30" i="3"/>
  <c r="K30" i="3" s="1"/>
  <c r="J29" i="3"/>
  <c r="G29" i="3"/>
  <c r="F29" i="3"/>
  <c r="H28" i="3"/>
  <c r="K28" i="3" s="1"/>
  <c r="J27" i="3"/>
  <c r="G27" i="3"/>
  <c r="G26" i="3" s="1"/>
  <c r="G25" i="3" s="1"/>
  <c r="F27" i="3"/>
  <c r="H24" i="3"/>
  <c r="K24" i="3" s="1"/>
  <c r="J23" i="3"/>
  <c r="G23" i="3"/>
  <c r="F23" i="3"/>
  <c r="H22" i="3"/>
  <c r="K22" i="3" s="1"/>
  <c r="J21" i="3"/>
  <c r="J20" i="3" s="1"/>
  <c r="G21" i="3"/>
  <c r="F21" i="3"/>
  <c r="H17" i="3"/>
  <c r="K17" i="3" s="1"/>
  <c r="J16" i="3"/>
  <c r="G16" i="3"/>
  <c r="F16" i="3"/>
  <c r="H15" i="3"/>
  <c r="K15" i="3" s="1"/>
  <c r="H14" i="3"/>
  <c r="K14" i="3" s="1"/>
  <c r="J13" i="3"/>
  <c r="J12" i="3" s="1"/>
  <c r="G13" i="3"/>
  <c r="G12" i="3" s="1"/>
  <c r="F13" i="3"/>
  <c r="L71" i="2"/>
  <c r="L67" i="2"/>
  <c r="L63" i="2"/>
  <c r="L57" i="2"/>
  <c r="L51" i="2"/>
  <c r="L47" i="2"/>
  <c r="L46" i="2"/>
  <c r="L45" i="2"/>
  <c r="L40" i="2"/>
  <c r="L39" i="2"/>
  <c r="L34" i="2"/>
  <c r="L30" i="2"/>
  <c r="L26" i="2"/>
  <c r="L19" i="2"/>
  <c r="L15" i="2"/>
  <c r="L14" i="2"/>
  <c r="J55" i="3"/>
  <c r="F52" i="3"/>
  <c r="F51" i="3" s="1"/>
  <c r="F37" i="3"/>
  <c r="F36" i="3" s="1"/>
  <c r="G20" i="8" l="1"/>
  <c r="G19" i="8" s="1"/>
  <c r="G10" i="8" s="1"/>
  <c r="J47" i="8"/>
  <c r="J46" i="8" s="1"/>
  <c r="K90" i="8"/>
  <c r="H53" i="3"/>
  <c r="H38" i="3"/>
  <c r="H75" i="3"/>
  <c r="K75" i="3" s="1"/>
  <c r="H46" i="2"/>
  <c r="F43" i="2"/>
  <c r="M30" i="2"/>
  <c r="N30" i="2"/>
  <c r="J55" i="2"/>
  <c r="N67" i="2"/>
  <c r="M67" i="2"/>
  <c r="J69" i="2"/>
  <c r="J32" i="2"/>
  <c r="K55" i="2"/>
  <c r="O56" i="2"/>
  <c r="K24" i="2"/>
  <c r="N19" i="2"/>
  <c r="M19" i="2"/>
  <c r="M40" i="2"/>
  <c r="N40" i="2"/>
  <c r="N51" i="2"/>
  <c r="M51" i="2"/>
  <c r="N71" i="2"/>
  <c r="M71" i="2"/>
  <c r="J65" i="2"/>
  <c r="M66" i="2"/>
  <c r="M46" i="2"/>
  <c r="K69" i="2"/>
  <c r="K68" i="2" s="1"/>
  <c r="O70" i="2"/>
  <c r="K49" i="2"/>
  <c r="O50" i="2"/>
  <c r="N50" i="2"/>
  <c r="O39" i="2"/>
  <c r="O18" i="2"/>
  <c r="M14" i="2"/>
  <c r="N14" i="2"/>
  <c r="N47" i="2"/>
  <c r="M47" i="2"/>
  <c r="N63" i="2"/>
  <c r="M63" i="2"/>
  <c r="J38" i="2"/>
  <c r="O62" i="2"/>
  <c r="K28" i="2"/>
  <c r="O29" i="2"/>
  <c r="L44" i="2"/>
  <c r="N15" i="2"/>
  <c r="M15" i="2"/>
  <c r="M34" i="2"/>
  <c r="N34" i="2"/>
  <c r="M50" i="2"/>
  <c r="J12" i="2"/>
  <c r="K37" i="2"/>
  <c r="L56" i="2"/>
  <c r="L62" i="2"/>
  <c r="M26" i="2"/>
  <c r="N26" i="2"/>
  <c r="N45" i="2"/>
  <c r="M45" i="2"/>
  <c r="N57" i="2"/>
  <c r="M57" i="2"/>
  <c r="J61" i="2"/>
  <c r="J24" i="2"/>
  <c r="K65" i="2"/>
  <c r="O66" i="2"/>
  <c r="N66" i="2"/>
  <c r="N46" i="2"/>
  <c r="O33" i="2"/>
  <c r="K12" i="2"/>
  <c r="O13" i="2"/>
  <c r="N13" i="2"/>
  <c r="N103" i="6"/>
  <c r="Y194" i="6"/>
  <c r="T151" i="6"/>
  <c r="AA151" i="6" s="1"/>
  <c r="AB210" i="6"/>
  <c r="L193" i="6"/>
  <c r="T249" i="6"/>
  <c r="AA249" i="6" s="1"/>
  <c r="AB164" i="6"/>
  <c r="X145" i="6"/>
  <c r="X223" i="6"/>
  <c r="L222" i="6"/>
  <c r="Z222" i="6" s="1"/>
  <c r="Z223" i="6"/>
  <c r="Z194" i="6"/>
  <c r="I42" i="6"/>
  <c r="I37" i="6" s="1"/>
  <c r="AA107" i="6"/>
  <c r="S79" i="6"/>
  <c r="K242" i="6"/>
  <c r="L242" i="6" s="1"/>
  <c r="R242" i="6" s="1"/>
  <c r="L196" i="6"/>
  <c r="Z196" i="6" s="1"/>
  <c r="AB142" i="6"/>
  <c r="AB250" i="6"/>
  <c r="X197" i="6"/>
  <c r="K96" i="6"/>
  <c r="AA138" i="6"/>
  <c r="Z81" i="6"/>
  <c r="N42" i="6"/>
  <c r="N37" i="6" s="1"/>
  <c r="N8" i="6" s="1"/>
  <c r="N258" i="6" s="1"/>
  <c r="AA192" i="6"/>
  <c r="AA172" i="6"/>
  <c r="T83" i="6"/>
  <c r="AA83" i="6" s="1"/>
  <c r="AA84" i="6"/>
  <c r="U199" i="6"/>
  <c r="AA199" i="6"/>
  <c r="T183" i="6"/>
  <c r="AA184" i="6"/>
  <c r="T232" i="6"/>
  <c r="AA232" i="6" s="1"/>
  <c r="AA233" i="6"/>
  <c r="R72" i="6"/>
  <c r="S54" i="6"/>
  <c r="S42" i="6" s="1"/>
  <c r="S37" i="6" s="1"/>
  <c r="K43" i="6"/>
  <c r="P44" i="6"/>
  <c r="P95" i="6"/>
  <c r="P94" i="6" s="1"/>
  <c r="P93" i="6" s="1"/>
  <c r="AA43" i="6"/>
  <c r="J8" i="6"/>
  <c r="V227" i="6"/>
  <c r="V126" i="6"/>
  <c r="AB126" i="6" s="1"/>
  <c r="AB127" i="6"/>
  <c r="T221" i="6"/>
  <c r="AB221" i="6" s="1"/>
  <c r="AA222" i="6"/>
  <c r="V130" i="6"/>
  <c r="AB131" i="6"/>
  <c r="T155" i="6"/>
  <c r="AA155" i="6" s="1"/>
  <c r="AA156" i="6"/>
  <c r="AA139" i="6"/>
  <c r="AB222" i="6"/>
  <c r="AA200" i="6"/>
  <c r="P204" i="6"/>
  <c r="P203" i="6" s="1"/>
  <c r="T191" i="6"/>
  <c r="AB93" i="6"/>
  <c r="V134" i="6"/>
  <c r="R95" i="6"/>
  <c r="R94" i="6" s="1"/>
  <c r="R93" i="6" s="1"/>
  <c r="U43" i="6"/>
  <c r="T118" i="6"/>
  <c r="AA118" i="6" s="1"/>
  <c r="AA119" i="6"/>
  <c r="AB54" i="6"/>
  <c r="AA243" i="6"/>
  <c r="V195" i="6"/>
  <c r="V187" i="6"/>
  <c r="AB188" i="6"/>
  <c r="T187" i="6"/>
  <c r="AA187" i="6" s="1"/>
  <c r="AA188" i="6"/>
  <c r="V159" i="6"/>
  <c r="V232" i="6"/>
  <c r="AB233" i="6"/>
  <c r="T175" i="6"/>
  <c r="AA176" i="6"/>
  <c r="V151" i="6"/>
  <c r="V118" i="6"/>
  <c r="V179" i="6"/>
  <c r="AB179" i="6" s="1"/>
  <c r="AB180" i="6"/>
  <c r="V138" i="6"/>
  <c r="AB138" i="6" s="1"/>
  <c r="AB139" i="6"/>
  <c r="V191" i="6"/>
  <c r="V183" i="6"/>
  <c r="T238" i="6"/>
  <c r="V155" i="6"/>
  <c r="V147" i="6"/>
  <c r="V122" i="6"/>
  <c r="AA115" i="6"/>
  <c r="P230" i="6"/>
  <c r="Z204" i="6"/>
  <c r="P194" i="6"/>
  <c r="P193" i="6" s="1"/>
  <c r="P192" i="6" s="1"/>
  <c r="P191" i="6" s="1"/>
  <c r="AA216" i="6"/>
  <c r="R204" i="6"/>
  <c r="R203" i="6" s="1"/>
  <c r="X194" i="6"/>
  <c r="U242" i="6"/>
  <c r="U237" i="6" s="1"/>
  <c r="U236" i="6" s="1"/>
  <c r="AA242" i="6"/>
  <c r="X204" i="6"/>
  <c r="AB171" i="6"/>
  <c r="P30" i="6"/>
  <c r="P29" i="6" s="1"/>
  <c r="S237" i="6"/>
  <c r="S236" i="6" s="1"/>
  <c r="L203" i="6"/>
  <c r="Z203" i="6" s="1"/>
  <c r="V242" i="6"/>
  <c r="AB242" i="6" s="1"/>
  <c r="AB243" i="6"/>
  <c r="V215" i="6"/>
  <c r="AB172" i="6"/>
  <c r="V254" i="6"/>
  <c r="AB254" i="6" s="1"/>
  <c r="AB255" i="6"/>
  <c r="T227" i="6"/>
  <c r="V167" i="6"/>
  <c r="AB168" i="6"/>
  <c r="V106" i="6"/>
  <c r="T96" i="6"/>
  <c r="V110" i="6"/>
  <c r="AB84" i="6"/>
  <c r="V83" i="6"/>
  <c r="AA210" i="6"/>
  <c r="T134" i="6"/>
  <c r="AA134" i="6" s="1"/>
  <c r="AA135" i="6"/>
  <c r="L156" i="5"/>
  <c r="Z157" i="5"/>
  <c r="R157" i="5"/>
  <c r="R156" i="5" s="1"/>
  <c r="R155" i="5" s="1"/>
  <c r="R154" i="5" s="1"/>
  <c r="Y157" i="5"/>
  <c r="X157" i="5"/>
  <c r="P157" i="5"/>
  <c r="P156" i="5" s="1"/>
  <c r="P155" i="5" s="1"/>
  <c r="P154" i="5" s="1"/>
  <c r="R46" i="5"/>
  <c r="P46" i="5"/>
  <c r="T178" i="5"/>
  <c r="T241" i="5"/>
  <c r="X204" i="5"/>
  <c r="Z204" i="5"/>
  <c r="Z53" i="5"/>
  <c r="Y53" i="5"/>
  <c r="P53" i="5"/>
  <c r="X53" i="5"/>
  <c r="R53" i="5"/>
  <c r="R66" i="5"/>
  <c r="P66" i="5"/>
  <c r="Z66" i="5"/>
  <c r="Y66" i="5"/>
  <c r="X66" i="5"/>
  <c r="T137" i="5"/>
  <c r="T109" i="5"/>
  <c r="Y166" i="5"/>
  <c r="Z166" i="5"/>
  <c r="Z165" i="5"/>
  <c r="X165" i="5"/>
  <c r="O137" i="5"/>
  <c r="S137" i="5" s="1"/>
  <c r="S138" i="5"/>
  <c r="Z94" i="5"/>
  <c r="P94" i="5"/>
  <c r="P93" i="5" s="1"/>
  <c r="P92" i="5" s="1"/>
  <c r="Y94" i="5"/>
  <c r="L93" i="5"/>
  <c r="R94" i="5"/>
  <c r="R93" i="5" s="1"/>
  <c r="R92" i="5" s="1"/>
  <c r="X94" i="5"/>
  <c r="U21" i="5"/>
  <c r="U44" i="5"/>
  <c r="U243" i="5"/>
  <c r="U242" i="5" s="1"/>
  <c r="U241" i="5" s="1"/>
  <c r="N208" i="5"/>
  <c r="N207" i="5" s="1"/>
  <c r="P20" i="5"/>
  <c r="Y146" i="5"/>
  <c r="Z224" i="5"/>
  <c r="Q208" i="5"/>
  <c r="J43" i="2"/>
  <c r="R44" i="6"/>
  <c r="H13" i="3"/>
  <c r="K13" i="3" s="1"/>
  <c r="U55" i="5"/>
  <c r="P212" i="5"/>
  <c r="P211" i="5" s="1"/>
  <c r="P208" i="5" s="1"/>
  <c r="P207" i="5" s="1"/>
  <c r="P206" i="5" s="1"/>
  <c r="P205" i="5" s="1"/>
  <c r="P59" i="5"/>
  <c r="P34" i="5"/>
  <c r="R136" i="5"/>
  <c r="R135" i="5" s="1"/>
  <c r="R134" i="5" s="1"/>
  <c r="R133" i="5" s="1"/>
  <c r="Y96" i="5"/>
  <c r="O43" i="5"/>
  <c r="X242" i="6"/>
  <c r="G11" i="3"/>
  <c r="G10" i="3" s="1"/>
  <c r="F20" i="3"/>
  <c r="P136" i="5"/>
  <c r="P135" i="5" s="1"/>
  <c r="P134" i="5" s="1"/>
  <c r="P133" i="5" s="1"/>
  <c r="R173" i="5"/>
  <c r="R172" i="5" s="1"/>
  <c r="R171" i="5" s="1"/>
  <c r="R170" i="5" s="1"/>
  <c r="L211" i="5"/>
  <c r="K64" i="5"/>
  <c r="K30" i="5"/>
  <c r="L30" i="5" s="1"/>
  <c r="V43" i="5"/>
  <c r="S135" i="5"/>
  <c r="G49" i="2"/>
  <c r="G48" i="2" s="1"/>
  <c r="H31" i="3"/>
  <c r="H49" i="3"/>
  <c r="K49" i="3" s="1"/>
  <c r="J235" i="5"/>
  <c r="J234" i="5" s="1"/>
  <c r="J208" i="5"/>
  <c r="J207" i="5" s="1"/>
  <c r="N10" i="5"/>
  <c r="N9" i="5" s="1"/>
  <c r="L240" i="5"/>
  <c r="R70" i="5"/>
  <c r="K84" i="5"/>
  <c r="K83" i="5" s="1"/>
  <c r="K82" i="5" s="1"/>
  <c r="K78" i="5" s="1"/>
  <c r="V208" i="5"/>
  <c r="X186" i="5"/>
  <c r="H39" i="2"/>
  <c r="M39" i="2" s="1"/>
  <c r="L18" i="2"/>
  <c r="W43" i="6"/>
  <c r="U47" i="5"/>
  <c r="P173" i="5"/>
  <c r="P172" i="5" s="1"/>
  <c r="P171" i="5" s="1"/>
  <c r="P170" i="5" s="1"/>
  <c r="I8" i="6"/>
  <c r="H16" i="3"/>
  <c r="K16" i="3" s="1"/>
  <c r="H23" i="3"/>
  <c r="K23" i="3" s="1"/>
  <c r="O235" i="5"/>
  <c r="O234" i="5" s="1"/>
  <c r="Q10" i="5"/>
  <c r="Q9" i="5" s="1"/>
  <c r="K43" i="2"/>
  <c r="F8" i="6"/>
  <c r="F12" i="3"/>
  <c r="F11" i="3" s="1"/>
  <c r="F10" i="3" s="1"/>
  <c r="H10" i="3" s="1"/>
  <c r="H27" i="3"/>
  <c r="H71" i="3"/>
  <c r="K71" i="3" s="1"/>
  <c r="F48" i="3"/>
  <c r="H48" i="3" s="1"/>
  <c r="H57" i="3"/>
  <c r="K57" i="3" s="1"/>
  <c r="G20" i="7"/>
  <c r="G72" i="7" s="1"/>
  <c r="O28" i="7"/>
  <c r="X133" i="6"/>
  <c r="O42" i="6"/>
  <c r="O37" i="6" s="1"/>
  <c r="O8" i="6" s="1"/>
  <c r="Y45" i="6"/>
  <c r="X45" i="6"/>
  <c r="X140" i="6"/>
  <c r="X230" i="6"/>
  <c r="R243" i="6"/>
  <c r="R230" i="6"/>
  <c r="R229" i="6" s="1"/>
  <c r="R228" i="6" s="1"/>
  <c r="R227" i="6" s="1"/>
  <c r="Z197" i="6"/>
  <c r="L132" i="6"/>
  <c r="L131" i="6" s="1"/>
  <c r="Y131" i="6" s="1"/>
  <c r="Y133" i="6"/>
  <c r="K216" i="6"/>
  <c r="K215" i="6" s="1"/>
  <c r="K214" i="6" s="1"/>
  <c r="K213" i="6" s="1"/>
  <c r="R12" i="6"/>
  <c r="R11" i="6" s="1"/>
  <c r="L44" i="6"/>
  <c r="X44" i="6" s="1"/>
  <c r="X244" i="6"/>
  <c r="K199" i="6"/>
  <c r="L199" i="6" s="1"/>
  <c r="X199" i="6" s="1"/>
  <c r="P133" i="6"/>
  <c r="P132" i="6" s="1"/>
  <c r="P131" i="6" s="1"/>
  <c r="P130" i="6" s="1"/>
  <c r="Y55" i="6"/>
  <c r="Z45" i="6"/>
  <c r="P12" i="6"/>
  <c r="P11" i="6" s="1"/>
  <c r="W10" i="6"/>
  <c r="W9" i="6" s="1"/>
  <c r="W54" i="6"/>
  <c r="L33" i="2"/>
  <c r="L50" i="2"/>
  <c r="L70" i="2"/>
  <c r="H56" i="2"/>
  <c r="N56" i="2" s="1"/>
  <c r="H38" i="2"/>
  <c r="N38" i="2" s="1"/>
  <c r="L25" i="2"/>
  <c r="L13" i="2"/>
  <c r="G20" i="3"/>
  <c r="G19" i="3" s="1"/>
  <c r="G18" i="3" s="1"/>
  <c r="H29" i="3"/>
  <c r="K29" i="3" s="1"/>
  <c r="F56" i="3"/>
  <c r="F55" i="3" s="1"/>
  <c r="G68" i="3"/>
  <c r="G67" i="3" s="1"/>
  <c r="H60" i="3"/>
  <c r="J68" i="3"/>
  <c r="J67" i="3" s="1"/>
  <c r="K92" i="3"/>
  <c r="H63" i="3"/>
  <c r="K63" i="3" s="1"/>
  <c r="G74" i="3"/>
  <c r="H52" i="3"/>
  <c r="K52" i="3" s="1"/>
  <c r="G37" i="3"/>
  <c r="M70" i="7"/>
  <c r="N69" i="7"/>
  <c r="G9" i="2"/>
  <c r="L43" i="2"/>
  <c r="K27" i="2"/>
  <c r="L29" i="2"/>
  <c r="L66" i="2"/>
  <c r="J28" i="2"/>
  <c r="M28" i="2" s="1"/>
  <c r="K17" i="2"/>
  <c r="K16" i="2" s="1"/>
  <c r="H28" i="2"/>
  <c r="G43" i="2"/>
  <c r="G42" i="2" s="1"/>
  <c r="G41" i="2" s="1"/>
  <c r="H13" i="2"/>
  <c r="M13" i="2" s="1"/>
  <c r="H62" i="2"/>
  <c r="N62" i="2" s="1"/>
  <c r="H18" i="2"/>
  <c r="M18" i="2" s="1"/>
  <c r="H29" i="2"/>
  <c r="N29" i="2" s="1"/>
  <c r="H43" i="2"/>
  <c r="F55" i="2"/>
  <c r="F54" i="2" s="1"/>
  <c r="V117" i="5"/>
  <c r="Z117" i="5" s="1"/>
  <c r="Z118" i="5"/>
  <c r="Y133" i="5"/>
  <c r="V146" i="5"/>
  <c r="Z146" i="5" s="1"/>
  <c r="Z147" i="5"/>
  <c r="O241" i="5"/>
  <c r="S242" i="5"/>
  <c r="O170" i="5"/>
  <c r="S170" i="5" s="1"/>
  <c r="S171" i="5"/>
  <c r="R17" i="5"/>
  <c r="X17" i="5"/>
  <c r="Z17" i="5"/>
  <c r="Y17" i="5"/>
  <c r="P17" i="5"/>
  <c r="T105" i="5"/>
  <c r="R62" i="5"/>
  <c r="X62" i="5"/>
  <c r="Z62" i="5"/>
  <c r="Y62" i="5"/>
  <c r="R25" i="5"/>
  <c r="Z25" i="5"/>
  <c r="Y25" i="5"/>
  <c r="P25" i="5"/>
  <c r="X25" i="5"/>
  <c r="T141" i="5"/>
  <c r="Q207" i="5"/>
  <c r="R112" i="5"/>
  <c r="R111" i="5" s="1"/>
  <c r="R110" i="5" s="1"/>
  <c r="R109" i="5" s="1"/>
  <c r="P112" i="5"/>
  <c r="P111" i="5" s="1"/>
  <c r="P110" i="5" s="1"/>
  <c r="P109" i="5" s="1"/>
  <c r="Z112" i="5"/>
  <c r="L111" i="5"/>
  <c r="Y112" i="5"/>
  <c r="X112" i="5"/>
  <c r="W12" i="5"/>
  <c r="W11" i="5" s="1"/>
  <c r="X30" i="5"/>
  <c r="Z46" i="5"/>
  <c r="X56" i="5"/>
  <c r="X93" i="5"/>
  <c r="Z149" i="5"/>
  <c r="X187" i="5"/>
  <c r="U208" i="5"/>
  <c r="U207" i="5" s="1"/>
  <c r="U221" i="5"/>
  <c r="U220" i="5" s="1"/>
  <c r="U219" i="5" s="1"/>
  <c r="Z226" i="5"/>
  <c r="Y238" i="5"/>
  <c r="L85" i="5"/>
  <c r="L68" i="5"/>
  <c r="Y68" i="5" s="1"/>
  <c r="T175" i="5"/>
  <c r="Q247" i="5"/>
  <c r="Q159" i="5"/>
  <c r="S196" i="5"/>
  <c r="Z30" i="5"/>
  <c r="Y74" i="5"/>
  <c r="Z93" i="5"/>
  <c r="X117" i="5"/>
  <c r="K119" i="5"/>
  <c r="K118" i="5" s="1"/>
  <c r="K117" i="5" s="1"/>
  <c r="X120" i="5"/>
  <c r="Y134" i="5"/>
  <c r="Z135" i="5"/>
  <c r="X144" i="5"/>
  <c r="Y148" i="5"/>
  <c r="Z225" i="5"/>
  <c r="F54" i="5"/>
  <c r="F42" i="5" s="1"/>
  <c r="F37" i="5" s="1"/>
  <c r="F10" i="5"/>
  <c r="F9" i="5" s="1"/>
  <c r="H235" i="5"/>
  <c r="H234" i="5" s="1"/>
  <c r="P149" i="5"/>
  <c r="P148" i="5" s="1"/>
  <c r="P147" i="5" s="1"/>
  <c r="P146" i="5" s="1"/>
  <c r="V54" i="5"/>
  <c r="S215" i="5"/>
  <c r="S79" i="5"/>
  <c r="K55" i="5"/>
  <c r="Y120" i="5"/>
  <c r="Z134" i="5"/>
  <c r="K143" i="5"/>
  <c r="K142" i="5" s="1"/>
  <c r="Y144" i="5"/>
  <c r="Z148" i="5"/>
  <c r="R15" i="5"/>
  <c r="V95" i="5"/>
  <c r="S21" i="5"/>
  <c r="W21" i="5"/>
  <c r="X23" i="5"/>
  <c r="K29" i="5"/>
  <c r="W88" i="5"/>
  <c r="W87" i="5" s="1"/>
  <c r="X119" i="5"/>
  <c r="Z120" i="5"/>
  <c r="Z144" i="5"/>
  <c r="P23" i="5"/>
  <c r="R120" i="5"/>
  <c r="R119" i="5" s="1"/>
  <c r="R118" i="5" s="1"/>
  <c r="R117" i="5" s="1"/>
  <c r="S106" i="5"/>
  <c r="X15" i="5"/>
  <c r="Y23" i="5"/>
  <c r="U30" i="5"/>
  <c r="U29" i="5" s="1"/>
  <c r="W30" i="5"/>
  <c r="W29" i="5" s="1"/>
  <c r="Y119" i="5"/>
  <c r="X188" i="5"/>
  <c r="K196" i="5"/>
  <c r="K195" i="5" s="1"/>
  <c r="K194" i="5" s="1"/>
  <c r="X215" i="5"/>
  <c r="P120" i="5"/>
  <c r="P119" i="5" s="1"/>
  <c r="P118" i="5" s="1"/>
  <c r="P117" i="5" s="1"/>
  <c r="L31" i="5"/>
  <c r="X148" i="5"/>
  <c r="AA12" i="5"/>
  <c r="Y15" i="5"/>
  <c r="Z23" i="5"/>
  <c r="X46" i="5"/>
  <c r="W84" i="5"/>
  <c r="W83" i="5" s="1"/>
  <c r="W82" i="5" s="1"/>
  <c r="X118" i="5"/>
  <c r="Z119" i="5"/>
  <c r="Z133" i="5"/>
  <c r="X149" i="5"/>
  <c r="S107" i="5"/>
  <c r="Z15" i="5"/>
  <c r="K21" i="5"/>
  <c r="Y46" i="5"/>
  <c r="W55" i="5"/>
  <c r="Y118" i="5"/>
  <c r="Y147" i="5"/>
  <c r="Y149" i="5"/>
  <c r="N235" i="5"/>
  <c r="F218" i="5"/>
  <c r="F217" i="5" s="1"/>
  <c r="R208" i="5"/>
  <c r="R207" i="5" s="1"/>
  <c r="R149" i="5"/>
  <c r="R148" i="5" s="1"/>
  <c r="R147" i="5" s="1"/>
  <c r="R146" i="5" s="1"/>
  <c r="L123" i="5"/>
  <c r="P124" i="5"/>
  <c r="P123" i="5" s="1"/>
  <c r="P122" i="5" s="1"/>
  <c r="P121" i="5" s="1"/>
  <c r="P57" i="5"/>
  <c r="R57" i="5"/>
  <c r="R48" i="5"/>
  <c r="P48" i="5"/>
  <c r="Q154" i="5"/>
  <c r="S155" i="5"/>
  <c r="O162" i="5"/>
  <c r="S162" i="5" s="1"/>
  <c r="S163" i="5"/>
  <c r="AB11" i="5"/>
  <c r="AA29" i="5"/>
  <c r="X57" i="5"/>
  <c r="U64" i="5"/>
  <c r="K95" i="5"/>
  <c r="Z124" i="5"/>
  <c r="X140" i="5"/>
  <c r="U143" i="5"/>
  <c r="U142" i="5" s="1"/>
  <c r="U141" i="5" s="1"/>
  <c r="U104" i="5" s="1"/>
  <c r="U103" i="5" s="1"/>
  <c r="R238" i="5"/>
  <c r="P238" i="5"/>
  <c r="Z238" i="5"/>
  <c r="L214" i="5"/>
  <c r="Z215" i="5"/>
  <c r="L196" i="5"/>
  <c r="Z196" i="5" s="1"/>
  <c r="R197" i="5"/>
  <c r="R196" i="5" s="1"/>
  <c r="R195" i="5" s="1"/>
  <c r="R194" i="5" s="1"/>
  <c r="Y197" i="5"/>
  <c r="R74" i="5"/>
  <c r="P74" i="5"/>
  <c r="P71" i="5" s="1"/>
  <c r="S241" i="5"/>
  <c r="Q43" i="5"/>
  <c r="S44" i="5"/>
  <c r="R222" i="5"/>
  <c r="Z222" i="5"/>
  <c r="P222" i="5"/>
  <c r="Y222" i="5"/>
  <c r="T199" i="5"/>
  <c r="K12" i="5"/>
  <c r="K11" i="5" s="1"/>
  <c r="K10" i="5" s="1"/>
  <c r="K9" i="5" s="1"/>
  <c r="Y57" i="5"/>
  <c r="K71" i="5"/>
  <c r="U95" i="5"/>
  <c r="I95" i="5"/>
  <c r="L80" i="5"/>
  <c r="Y80" i="5" s="1"/>
  <c r="R81" i="5"/>
  <c r="R80" i="5" s="1"/>
  <c r="R79" i="5" s="1"/>
  <c r="P81" i="5"/>
  <c r="P80" i="5" s="1"/>
  <c r="P79" i="5" s="1"/>
  <c r="R67" i="5"/>
  <c r="P67" i="5"/>
  <c r="V195" i="5"/>
  <c r="O105" i="5"/>
  <c r="S105" i="5" s="1"/>
  <c r="O10" i="5"/>
  <c r="Y165" i="5"/>
  <c r="H218" i="5"/>
  <c r="H217" i="5" s="1"/>
  <c r="L184" i="5"/>
  <c r="P185" i="5"/>
  <c r="P184" i="5" s="1"/>
  <c r="P183" i="5" s="1"/>
  <c r="P182" i="5" s="1"/>
  <c r="X185" i="5"/>
  <c r="P91" i="5"/>
  <c r="R91" i="5"/>
  <c r="P27" i="5"/>
  <c r="R27" i="5"/>
  <c r="T186" i="5"/>
  <c r="T104" i="5" s="1"/>
  <c r="Y187" i="5"/>
  <c r="S203" i="5"/>
  <c r="Q202" i="5"/>
  <c r="S168" i="5"/>
  <c r="Q167" i="5"/>
  <c r="S152" i="5"/>
  <c r="O151" i="5"/>
  <c r="O150" i="5" s="1"/>
  <c r="L139" i="5"/>
  <c r="R140" i="5"/>
  <c r="R139" i="5" s="1"/>
  <c r="R138" i="5" s="1"/>
  <c r="R137" i="5" s="1"/>
  <c r="P140" i="5"/>
  <c r="P139" i="5" s="1"/>
  <c r="P138" i="5" s="1"/>
  <c r="P137" i="5" s="1"/>
  <c r="R63" i="5"/>
  <c r="P63" i="5"/>
  <c r="L44" i="5"/>
  <c r="P45" i="5"/>
  <c r="P44" i="5" s="1"/>
  <c r="Q147" i="5"/>
  <c r="S148" i="5"/>
  <c r="S176" i="5"/>
  <c r="O175" i="5"/>
  <c r="O130" i="5"/>
  <c r="S131" i="5"/>
  <c r="AB12" i="5"/>
  <c r="Y48" i="5"/>
  <c r="Z68" i="5"/>
  <c r="U12" i="5"/>
  <c r="U11" i="5" s="1"/>
  <c r="K44" i="5"/>
  <c r="X45" i="5"/>
  <c r="Z48" i="5"/>
  <c r="X222" i="5"/>
  <c r="F208" i="5"/>
  <c r="F207" i="5" s="1"/>
  <c r="F206" i="5" s="1"/>
  <c r="F205" i="5" s="1"/>
  <c r="J218" i="5"/>
  <c r="J217" i="5" s="1"/>
  <c r="N78" i="5"/>
  <c r="R31" i="5"/>
  <c r="P31" i="5"/>
  <c r="P30" i="5" s="1"/>
  <c r="R245" i="5"/>
  <c r="R243" i="5" s="1"/>
  <c r="R242" i="5" s="1"/>
  <c r="R241" i="5" s="1"/>
  <c r="P245" i="5"/>
  <c r="P243" i="5" s="1"/>
  <c r="P242" i="5" s="1"/>
  <c r="P241" i="5" s="1"/>
  <c r="Z245" i="5"/>
  <c r="Y245" i="5"/>
  <c r="P35" i="5"/>
  <c r="R35" i="5"/>
  <c r="O122" i="5"/>
  <c r="O121" i="5" s="1"/>
  <c r="S121" i="5" s="1"/>
  <c r="S123" i="5"/>
  <c r="O54" i="5"/>
  <c r="L164" i="5"/>
  <c r="Z164" i="5" s="1"/>
  <c r="R165" i="5"/>
  <c r="R164" i="5" s="1"/>
  <c r="R163" i="5" s="1"/>
  <c r="R162" i="5" s="1"/>
  <c r="P165" i="5"/>
  <c r="P164" i="5" s="1"/>
  <c r="P163" i="5" s="1"/>
  <c r="P162" i="5" s="1"/>
  <c r="L71" i="5"/>
  <c r="R73" i="5"/>
  <c r="P13" i="5"/>
  <c r="R13" i="5"/>
  <c r="T218" i="5"/>
  <c r="W44" i="5"/>
  <c r="Y45" i="5"/>
  <c r="K47" i="5"/>
  <c r="K43" i="5" s="1"/>
  <c r="X63" i="5"/>
  <c r="X73" i="5"/>
  <c r="H54" i="5"/>
  <c r="H42" i="5" s="1"/>
  <c r="H37" i="5" s="1"/>
  <c r="R204" i="5"/>
  <c r="R203" i="5" s="1"/>
  <c r="R202" i="5" s="1"/>
  <c r="R201" i="5" s="1"/>
  <c r="R200" i="5" s="1"/>
  <c r="R199" i="5" s="1"/>
  <c r="Y204" i="5"/>
  <c r="P204" i="5"/>
  <c r="P203" i="5" s="1"/>
  <c r="P202" i="5" s="1"/>
  <c r="P201" i="5" s="1"/>
  <c r="P200" i="5" s="1"/>
  <c r="P199" i="5" s="1"/>
  <c r="L107" i="5"/>
  <c r="P108" i="5"/>
  <c r="P107" i="5" s="1"/>
  <c r="P106" i="5" s="1"/>
  <c r="P105" i="5" s="1"/>
  <c r="R108" i="5"/>
  <c r="R107" i="5" s="1"/>
  <c r="R106" i="5" s="1"/>
  <c r="R105" i="5" s="1"/>
  <c r="R89" i="5"/>
  <c r="R88" i="5" s="1"/>
  <c r="R87" i="5" s="1"/>
  <c r="P89" i="5"/>
  <c r="L88" i="5"/>
  <c r="R51" i="5"/>
  <c r="P51" i="5"/>
  <c r="P47" i="5" s="1"/>
  <c r="P43" i="5" s="1"/>
  <c r="S192" i="5"/>
  <c r="Q191" i="5"/>
  <c r="S93" i="5"/>
  <c r="O92" i="5"/>
  <c r="W10" i="5"/>
  <c r="W9" i="5" s="1"/>
  <c r="X13" i="5"/>
  <c r="Z45" i="5"/>
  <c r="Y63" i="5"/>
  <c r="U71" i="5"/>
  <c r="U54" i="5" s="1"/>
  <c r="Y73" i="5"/>
  <c r="W78" i="5"/>
  <c r="K123" i="5"/>
  <c r="K122" i="5" s="1"/>
  <c r="K121" i="5" s="1"/>
  <c r="X124" i="5"/>
  <c r="K139" i="5"/>
  <c r="K138" i="5" s="1"/>
  <c r="K137" i="5" s="1"/>
  <c r="K104" i="5" s="1"/>
  <c r="K103" i="5" s="1"/>
  <c r="W208" i="5"/>
  <c r="W207" i="5" s="1"/>
  <c r="W221" i="5"/>
  <c r="W220" i="5" s="1"/>
  <c r="W219" i="5" s="1"/>
  <c r="W218" i="5" s="1"/>
  <c r="W217" i="5" s="1"/>
  <c r="R45" i="5"/>
  <c r="R44" i="5" s="1"/>
  <c r="L223" i="5"/>
  <c r="K221" i="5"/>
  <c r="K220" i="5" s="1"/>
  <c r="K219" i="5" s="1"/>
  <c r="K218" i="5" s="1"/>
  <c r="K217" i="5" s="1"/>
  <c r="L176" i="5"/>
  <c r="R177" i="5"/>
  <c r="R176" i="5" s="1"/>
  <c r="R175" i="5" s="1"/>
  <c r="R174" i="5" s="1"/>
  <c r="P177" i="5"/>
  <c r="P176" i="5" s="1"/>
  <c r="P175" i="5" s="1"/>
  <c r="P174" i="5" s="1"/>
  <c r="R58" i="5"/>
  <c r="P58" i="5"/>
  <c r="V42" i="5"/>
  <c r="Q213" i="5"/>
  <c r="S213" i="5" s="1"/>
  <c r="X214" i="5"/>
  <c r="K208" i="5"/>
  <c r="K207" i="5" s="1"/>
  <c r="K206" i="5" s="1"/>
  <c r="K205" i="5" s="1"/>
  <c r="W243" i="5"/>
  <c r="W242" i="5" s="1"/>
  <c r="W241" i="5" s="1"/>
  <c r="J10" i="5"/>
  <c r="J9" i="5" s="1"/>
  <c r="I54" i="5"/>
  <c r="G43" i="5"/>
  <c r="K236" i="5"/>
  <c r="K235" i="5" s="1"/>
  <c r="K234" i="5" s="1"/>
  <c r="K229" i="5" s="1"/>
  <c r="K228" i="5" s="1"/>
  <c r="V235" i="5"/>
  <c r="Q126" i="5"/>
  <c r="S126" i="5" s="1"/>
  <c r="J54" i="5"/>
  <c r="S143" i="5"/>
  <c r="S30" i="5"/>
  <c r="R30" i="5"/>
  <c r="T54" i="5"/>
  <c r="AB54" i="5" s="1"/>
  <c r="S122" i="5"/>
  <c r="S243" i="5"/>
  <c r="S117" i="5"/>
  <c r="Q78" i="5"/>
  <c r="U235" i="5"/>
  <c r="U234" i="5" s="1"/>
  <c r="U229" i="5" s="1"/>
  <c r="U228" i="5" s="1"/>
  <c r="L243" i="5"/>
  <c r="S119" i="5"/>
  <c r="O95" i="5"/>
  <c r="J95" i="5"/>
  <c r="I208" i="5"/>
  <c r="I207" i="5" s="1"/>
  <c r="I206" i="5" s="1"/>
  <c r="I205" i="5" s="1"/>
  <c r="I78" i="5"/>
  <c r="I43" i="5"/>
  <c r="I42" i="5" s="1"/>
  <c r="I37" i="5" s="1"/>
  <c r="I8" i="5" s="1"/>
  <c r="H208" i="5"/>
  <c r="H207" i="5" s="1"/>
  <c r="H206" i="5" s="1"/>
  <c r="H205" i="5" s="1"/>
  <c r="H78" i="5"/>
  <c r="G10" i="5"/>
  <c r="G9" i="5" s="1"/>
  <c r="T95" i="5"/>
  <c r="T78" i="5"/>
  <c r="T43" i="5"/>
  <c r="AA43" i="5" s="1"/>
  <c r="Q179" i="5"/>
  <c r="S179" i="5" s="1"/>
  <c r="Q134" i="5"/>
  <c r="S134" i="5" s="1"/>
  <c r="S211" i="5"/>
  <c r="S188" i="5"/>
  <c r="J104" i="5"/>
  <c r="J103" i="5" s="1"/>
  <c r="G235" i="5"/>
  <c r="G234" i="5" s="1"/>
  <c r="G229" i="5" s="1"/>
  <c r="G228" i="5" s="1"/>
  <c r="G54" i="5"/>
  <c r="N54" i="5"/>
  <c r="N42" i="5" s="1"/>
  <c r="N37" i="5" s="1"/>
  <c r="N8" i="5" s="1"/>
  <c r="T208" i="5"/>
  <c r="S111" i="5"/>
  <c r="R252" i="6"/>
  <c r="R251" i="6" s="1"/>
  <c r="R250" i="6" s="1"/>
  <c r="R249" i="6" s="1"/>
  <c r="R216" i="6"/>
  <c r="R215" i="6" s="1"/>
  <c r="R214" i="6" s="1"/>
  <c r="R213" i="6" s="1"/>
  <c r="X55" i="6"/>
  <c r="U54" i="6"/>
  <c r="Y44" i="6"/>
  <c r="S10" i="6"/>
  <c r="S9" i="6" s="1"/>
  <c r="H103" i="6"/>
  <c r="X211" i="6"/>
  <c r="R96" i="6"/>
  <c r="K79" i="6"/>
  <c r="R61" i="6"/>
  <c r="R30" i="6"/>
  <c r="R29" i="6" s="1"/>
  <c r="O237" i="6"/>
  <c r="O236" i="6" s="1"/>
  <c r="O103" i="6" s="1"/>
  <c r="Z168" i="6"/>
  <c r="P89" i="6"/>
  <c r="P88" i="6" s="1"/>
  <c r="Z72" i="6"/>
  <c r="X98" i="6"/>
  <c r="L94" i="6"/>
  <c r="Y230" i="6"/>
  <c r="Z230" i="6"/>
  <c r="P252" i="6"/>
  <c r="P251" i="6" s="1"/>
  <c r="P250" i="6" s="1"/>
  <c r="P249" i="6" s="1"/>
  <c r="R89" i="6"/>
  <c r="R88" i="6" s="1"/>
  <c r="Y95" i="6"/>
  <c r="Z95" i="6"/>
  <c r="Q221" i="6"/>
  <c r="Z145" i="6"/>
  <c r="R145" i="6"/>
  <c r="R144" i="6" s="1"/>
  <c r="R143" i="6" s="1"/>
  <c r="P145" i="6"/>
  <c r="L251" i="6"/>
  <c r="Z251" i="6" s="1"/>
  <c r="X252" i="6"/>
  <c r="P144" i="6"/>
  <c r="P143" i="6" s="1"/>
  <c r="G8" i="6"/>
  <c r="R21" i="6"/>
  <c r="P229" i="6"/>
  <c r="P228" i="6" s="1"/>
  <c r="P227" i="6" s="1"/>
  <c r="Y252" i="6"/>
  <c r="U10" i="6"/>
  <c r="U9" i="6" s="1"/>
  <c r="H8" i="6"/>
  <c r="Y81" i="6"/>
  <c r="L144" i="6"/>
  <c r="H94" i="8"/>
  <c r="K95" i="8"/>
  <c r="H20" i="8"/>
  <c r="K20" i="8" s="1"/>
  <c r="H57" i="8"/>
  <c r="F56" i="8"/>
  <c r="H56" i="8" s="1"/>
  <c r="H49" i="8"/>
  <c r="F48" i="8"/>
  <c r="H69" i="8"/>
  <c r="F68" i="8"/>
  <c r="J19" i="8"/>
  <c r="J10" i="8" s="1"/>
  <c r="J67" i="8"/>
  <c r="H79" i="8"/>
  <c r="F78" i="8"/>
  <c r="H78" i="8" s="1"/>
  <c r="H13" i="8"/>
  <c r="F12" i="8"/>
  <c r="F11" i="8" s="1"/>
  <c r="H87" i="8"/>
  <c r="F86" i="8"/>
  <c r="H62" i="8"/>
  <c r="F61" i="8"/>
  <c r="H88" i="8"/>
  <c r="H53" i="8"/>
  <c r="F52" i="8"/>
  <c r="H52" i="8" s="1"/>
  <c r="J85" i="8"/>
  <c r="K37" i="8"/>
  <c r="H75" i="8"/>
  <c r="F74" i="8"/>
  <c r="H74" i="8" s="1"/>
  <c r="H27" i="8"/>
  <c r="F26" i="8"/>
  <c r="H80" i="8"/>
  <c r="K80" i="8" s="1"/>
  <c r="G85" i="8"/>
  <c r="G84" i="8" s="1"/>
  <c r="G45" i="8" s="1"/>
  <c r="G98" i="8" s="1"/>
  <c r="J79" i="8"/>
  <c r="K58" i="7"/>
  <c r="O59" i="7"/>
  <c r="H23" i="7"/>
  <c r="N23" i="7"/>
  <c r="K22" i="7"/>
  <c r="O53" i="7"/>
  <c r="K52" i="7"/>
  <c r="H24" i="7"/>
  <c r="N16" i="7"/>
  <c r="O16" i="7"/>
  <c r="K9" i="7"/>
  <c r="H55" i="7"/>
  <c r="F54" i="7"/>
  <c r="N68" i="7"/>
  <c r="M64" i="7"/>
  <c r="L64" i="7"/>
  <c r="M31" i="7"/>
  <c r="L31" i="7"/>
  <c r="M39" i="7"/>
  <c r="H11" i="7"/>
  <c r="M11" i="7" s="1"/>
  <c r="F10" i="7"/>
  <c r="J36" i="7"/>
  <c r="L37" i="7"/>
  <c r="J41" i="7"/>
  <c r="M33" i="7"/>
  <c r="M13" i="7"/>
  <c r="M65" i="7"/>
  <c r="H37" i="7"/>
  <c r="M37" i="7" s="1"/>
  <c r="F36" i="7"/>
  <c r="M32" i="7"/>
  <c r="L59" i="7"/>
  <c r="J58" i="7"/>
  <c r="L23" i="7"/>
  <c r="M23" i="7"/>
  <c r="J22" i="7"/>
  <c r="H49" i="7"/>
  <c r="F48" i="7"/>
  <c r="F42" i="7" s="1"/>
  <c r="F41" i="7" s="1"/>
  <c r="H41" i="7" s="1"/>
  <c r="O64" i="7"/>
  <c r="N64" i="7"/>
  <c r="L53" i="7"/>
  <c r="J52" i="7"/>
  <c r="H61" i="7"/>
  <c r="F60" i="7"/>
  <c r="H43" i="7"/>
  <c r="N61" i="7"/>
  <c r="N43" i="7"/>
  <c r="K42" i="7"/>
  <c r="L42" i="7" s="1"/>
  <c r="J10" i="7"/>
  <c r="L11" i="7"/>
  <c r="L27" i="7"/>
  <c r="M27" i="7"/>
  <c r="O37" i="7"/>
  <c r="N37" i="7"/>
  <c r="K36" i="7"/>
  <c r="O31" i="7"/>
  <c r="N31" i="7"/>
  <c r="F22" i="7"/>
  <c r="N27" i="7"/>
  <c r="M16" i="7"/>
  <c r="L16" i="7"/>
  <c r="Y199" i="6"/>
  <c r="V163" i="6"/>
  <c r="Y80" i="6"/>
  <c r="T79" i="6"/>
  <c r="AA79" i="6" s="1"/>
  <c r="Y67" i="6"/>
  <c r="P67" i="6"/>
  <c r="P65" i="6" s="1"/>
  <c r="L65" i="6"/>
  <c r="L54" i="6" s="1"/>
  <c r="Y54" i="6" s="1"/>
  <c r="R67" i="6"/>
  <c r="R65" i="6" s="1"/>
  <c r="Z67" i="6"/>
  <c r="X67" i="6"/>
  <c r="Y229" i="6"/>
  <c r="T215" i="6"/>
  <c r="P216" i="6"/>
  <c r="P215" i="6" s="1"/>
  <c r="P214" i="6" s="1"/>
  <c r="P213" i="6" s="1"/>
  <c r="Q175" i="6"/>
  <c r="U142" i="6"/>
  <c r="Y142" i="6"/>
  <c r="P162" i="6"/>
  <c r="P161" i="6" s="1"/>
  <c r="P160" i="6" s="1"/>
  <c r="P159" i="6" s="1"/>
  <c r="Z162" i="6"/>
  <c r="Y162" i="6"/>
  <c r="R162" i="6"/>
  <c r="R161" i="6" s="1"/>
  <c r="R160" i="6" s="1"/>
  <c r="R159" i="6" s="1"/>
  <c r="X162" i="6"/>
  <c r="L161" i="6"/>
  <c r="Q209" i="6"/>
  <c r="AA209" i="6" s="1"/>
  <c r="T163" i="6"/>
  <c r="AA163" i="6" s="1"/>
  <c r="R150" i="6"/>
  <c r="R149" i="6" s="1"/>
  <c r="R148" i="6" s="1"/>
  <c r="R147" i="6" s="1"/>
  <c r="P150" i="6"/>
  <c r="P149" i="6" s="1"/>
  <c r="P148" i="6" s="1"/>
  <c r="P147" i="6" s="1"/>
  <c r="Y150" i="6"/>
  <c r="X150" i="6"/>
  <c r="Z150" i="6"/>
  <c r="L149" i="6"/>
  <c r="T106" i="6"/>
  <c r="AA106" i="6" s="1"/>
  <c r="P174" i="6"/>
  <c r="P173" i="6" s="1"/>
  <c r="P172" i="6" s="1"/>
  <c r="P171" i="6" s="1"/>
  <c r="Z174" i="6"/>
  <c r="Y174" i="6"/>
  <c r="L173" i="6"/>
  <c r="X174" i="6"/>
  <c r="R174" i="6"/>
  <c r="R173" i="6" s="1"/>
  <c r="R172" i="6" s="1"/>
  <c r="R171" i="6" s="1"/>
  <c r="Y72" i="6"/>
  <c r="L176" i="6"/>
  <c r="X176" i="6" s="1"/>
  <c r="Y177" i="6"/>
  <c r="Z177" i="6"/>
  <c r="L184" i="6"/>
  <c r="X184" i="6" s="1"/>
  <c r="Z185" i="6"/>
  <c r="Y185" i="6"/>
  <c r="X201" i="6"/>
  <c r="Z201" i="6"/>
  <c r="Y211" i="6"/>
  <c r="L210" i="6"/>
  <c r="X210" i="6" s="1"/>
  <c r="Y61" i="6"/>
  <c r="F103" i="6"/>
  <c r="F258" i="6" s="1"/>
  <c r="Z80" i="6"/>
  <c r="L11" i="6"/>
  <c r="Y11" i="6" s="1"/>
  <c r="Z12" i="6"/>
  <c r="X12" i="6"/>
  <c r="Z181" i="6"/>
  <c r="Y181" i="6"/>
  <c r="L180" i="6"/>
  <c r="X180" i="6" s="1"/>
  <c r="Q171" i="6"/>
  <c r="AA171" i="6" s="1"/>
  <c r="L164" i="6"/>
  <c r="Z164" i="6" s="1"/>
  <c r="Y165" i="6"/>
  <c r="T42" i="6"/>
  <c r="P244" i="6"/>
  <c r="P243" i="6" s="1"/>
  <c r="T208" i="6"/>
  <c r="Z165" i="6"/>
  <c r="X177" i="6"/>
  <c r="V199" i="6"/>
  <c r="L107" i="6"/>
  <c r="Y107" i="6" s="1"/>
  <c r="Z108" i="6"/>
  <c r="X108" i="6"/>
  <c r="X120" i="6"/>
  <c r="J105" i="6"/>
  <c r="J104" i="6" s="1"/>
  <c r="J103" i="6" s="1"/>
  <c r="Y89" i="6"/>
  <c r="P55" i="6"/>
  <c r="R48" i="6"/>
  <c r="R47" i="6" s="1"/>
  <c r="L47" i="6"/>
  <c r="Z48" i="6"/>
  <c r="Y48" i="6"/>
  <c r="X48" i="6"/>
  <c r="P48" i="6"/>
  <c r="P47" i="6" s="1"/>
  <c r="P43" i="6" s="1"/>
  <c r="X85" i="6"/>
  <c r="L84" i="6"/>
  <c r="Y85" i="6"/>
  <c r="Z21" i="6"/>
  <c r="X21" i="6"/>
  <c r="Y21" i="6"/>
  <c r="Y12" i="6"/>
  <c r="L29" i="6"/>
  <c r="Z30" i="6"/>
  <c r="Y30" i="6"/>
  <c r="X30" i="6"/>
  <c r="L255" i="6"/>
  <c r="Y256" i="6"/>
  <c r="X256" i="6"/>
  <c r="V209" i="6"/>
  <c r="AB209" i="6" s="1"/>
  <c r="Q226" i="6"/>
  <c r="Z244" i="6"/>
  <c r="L243" i="6"/>
  <c r="Y247" i="6"/>
  <c r="Z219" i="6"/>
  <c r="X219" i="6"/>
  <c r="X247" i="6"/>
  <c r="P235" i="6"/>
  <c r="P234" i="6" s="1"/>
  <c r="P233" i="6" s="1"/>
  <c r="P232" i="6" s="1"/>
  <c r="Z235" i="6"/>
  <c r="Y235" i="6"/>
  <c r="X235" i="6"/>
  <c r="R235" i="6"/>
  <c r="R234" i="6" s="1"/>
  <c r="R233" i="6" s="1"/>
  <c r="R232" i="6" s="1"/>
  <c r="L234" i="6"/>
  <c r="Y217" i="6"/>
  <c r="L216" i="6"/>
  <c r="X216" i="6" s="1"/>
  <c r="Y201" i="6"/>
  <c r="R206" i="6"/>
  <c r="R205" i="6" s="1"/>
  <c r="Z206" i="6"/>
  <c r="Y206" i="6"/>
  <c r="X206" i="6"/>
  <c r="L205" i="6"/>
  <c r="P206" i="6"/>
  <c r="P205" i="6" s="1"/>
  <c r="Q191" i="6"/>
  <c r="L167" i="6"/>
  <c r="Z157" i="6"/>
  <c r="X157" i="6"/>
  <c r="L156" i="6"/>
  <c r="Z142" i="6"/>
  <c r="Y116" i="6"/>
  <c r="L115" i="6"/>
  <c r="Z115" i="6" s="1"/>
  <c r="Z124" i="6"/>
  <c r="X124" i="6"/>
  <c r="L123" i="6"/>
  <c r="Y123" i="6" s="1"/>
  <c r="P61" i="6"/>
  <c r="G103" i="6"/>
  <c r="K10" i="6"/>
  <c r="K9" i="6" s="1"/>
  <c r="K54" i="6"/>
  <c r="L93" i="6"/>
  <c r="V114" i="6"/>
  <c r="X39" i="6"/>
  <c r="L38" i="6"/>
  <c r="Z39" i="6"/>
  <c r="X229" i="6"/>
  <c r="L228" i="6"/>
  <c r="Z112" i="6"/>
  <c r="L111" i="6"/>
  <c r="Y111" i="6" s="1"/>
  <c r="R55" i="6"/>
  <c r="Z217" i="6"/>
  <c r="Q237" i="6"/>
  <c r="Q183" i="6"/>
  <c r="L188" i="6"/>
  <c r="Z189" i="6"/>
  <c r="Y189" i="6"/>
  <c r="X222" i="6"/>
  <c r="T167" i="6"/>
  <c r="AA167" i="6" s="1"/>
  <c r="Y168" i="6"/>
  <c r="X196" i="6"/>
  <c r="Y154" i="6"/>
  <c r="P154" i="6"/>
  <c r="P153" i="6" s="1"/>
  <c r="P152" i="6" s="1"/>
  <c r="P151" i="6" s="1"/>
  <c r="R154" i="6"/>
  <c r="R153" i="6" s="1"/>
  <c r="R152" i="6" s="1"/>
  <c r="R151" i="6" s="1"/>
  <c r="Z154" i="6"/>
  <c r="X154" i="6"/>
  <c r="L153" i="6"/>
  <c r="T122" i="6"/>
  <c r="AA122" i="6" s="1"/>
  <c r="Q114" i="6"/>
  <c r="AA114" i="6" s="1"/>
  <c r="X112" i="6"/>
  <c r="L97" i="6"/>
  <c r="Y98" i="6"/>
  <c r="T159" i="6"/>
  <c r="AA159" i="6" s="1"/>
  <c r="L136" i="6"/>
  <c r="P137" i="6"/>
  <c r="P136" i="6" s="1"/>
  <c r="P135" i="6" s="1"/>
  <c r="P134" i="6" s="1"/>
  <c r="X137" i="6"/>
  <c r="R137" i="6"/>
  <c r="R136" i="6" s="1"/>
  <c r="R135" i="6" s="1"/>
  <c r="R134" i="6" s="1"/>
  <c r="Z137" i="6"/>
  <c r="Y137" i="6"/>
  <c r="X61" i="6"/>
  <c r="L128" i="6"/>
  <c r="R129" i="6"/>
  <c r="R128" i="6" s="1"/>
  <c r="R127" i="6" s="1"/>
  <c r="R126" i="6" s="1"/>
  <c r="P129" i="6"/>
  <c r="P128" i="6" s="1"/>
  <c r="P127" i="6" s="1"/>
  <c r="P126" i="6" s="1"/>
  <c r="Z129" i="6"/>
  <c r="Y129" i="6"/>
  <c r="X129" i="6"/>
  <c r="Q42" i="6"/>
  <c r="P85" i="6"/>
  <c r="P84" i="6" s="1"/>
  <c r="P83" i="6" s="1"/>
  <c r="P79" i="6" s="1"/>
  <c r="T10" i="6"/>
  <c r="AA11" i="6"/>
  <c r="P21" i="6"/>
  <c r="L100" i="6"/>
  <c r="Z101" i="6"/>
  <c r="Y101" i="6"/>
  <c r="X240" i="6"/>
  <c r="Y240" i="6"/>
  <c r="L239" i="6"/>
  <c r="Q215" i="6"/>
  <c r="L192" i="6"/>
  <c r="X192" i="6" s="1"/>
  <c r="Y193" i="6"/>
  <c r="Z193" i="6"/>
  <c r="Q179" i="6"/>
  <c r="AA179" i="6" s="1"/>
  <c r="X193" i="6"/>
  <c r="T195" i="6"/>
  <c r="AA195" i="6" s="1"/>
  <c r="Y196" i="6"/>
  <c r="L138" i="6"/>
  <c r="Y138" i="6" s="1"/>
  <c r="Z139" i="6"/>
  <c r="X139" i="6"/>
  <c r="X101" i="6"/>
  <c r="T130" i="6"/>
  <c r="AA130" i="6" s="1"/>
  <c r="I103" i="6"/>
  <c r="I258" i="6" s="1"/>
  <c r="Y120" i="6"/>
  <c r="L119" i="6"/>
  <c r="Z116" i="6"/>
  <c r="X89" i="6"/>
  <c r="L88" i="6"/>
  <c r="P72" i="6"/>
  <c r="T110" i="6"/>
  <c r="AA110" i="6" s="1"/>
  <c r="R85" i="6"/>
  <c r="R84" i="6" s="1"/>
  <c r="R83" i="6" s="1"/>
  <c r="V42" i="6"/>
  <c r="F59" i="3"/>
  <c r="H59" i="3" s="1"/>
  <c r="K27" i="3"/>
  <c r="F41" i="3"/>
  <c r="H41" i="3" s="1"/>
  <c r="K41" i="3" s="1"/>
  <c r="H42" i="3"/>
  <c r="K42" i="3" s="1"/>
  <c r="F77" i="3"/>
  <c r="J11" i="3"/>
  <c r="F19" i="3"/>
  <c r="J26" i="3"/>
  <c r="K31" i="3"/>
  <c r="J51" i="3"/>
  <c r="J61" i="3"/>
  <c r="F89" i="3"/>
  <c r="H89" i="3" s="1"/>
  <c r="H90" i="3"/>
  <c r="G93" i="3"/>
  <c r="G87" i="3"/>
  <c r="H61" i="3"/>
  <c r="H51" i="3"/>
  <c r="G79" i="3"/>
  <c r="G78" i="3" s="1"/>
  <c r="G77" i="3" s="1"/>
  <c r="H80" i="3"/>
  <c r="K38" i="3"/>
  <c r="J37" i="3"/>
  <c r="J48" i="3"/>
  <c r="J90" i="3"/>
  <c r="K91" i="3"/>
  <c r="J78" i="3"/>
  <c r="J19" i="3"/>
  <c r="H62" i="3"/>
  <c r="K62" i="3" s="1"/>
  <c r="H69" i="3"/>
  <c r="G55" i="3"/>
  <c r="G46" i="3" s="1"/>
  <c r="G45" i="3" s="1"/>
  <c r="U10" i="5"/>
  <c r="U9" i="5" s="1"/>
  <c r="W104" i="5"/>
  <c r="W103" i="5" s="1"/>
  <c r="H81" i="3"/>
  <c r="Y143" i="5"/>
  <c r="X143" i="5"/>
  <c r="L142" i="5"/>
  <c r="U206" i="5"/>
  <c r="U205" i="5" s="1"/>
  <c r="I218" i="5"/>
  <c r="I217" i="5" s="1"/>
  <c r="H21" i="3"/>
  <c r="W47" i="5"/>
  <c r="W43" i="5" s="1"/>
  <c r="W64" i="5"/>
  <c r="W54" i="5" s="1"/>
  <c r="W236" i="5"/>
  <c r="W235" i="5" s="1"/>
  <c r="W234" i="5" s="1"/>
  <c r="F78" i="5"/>
  <c r="U88" i="5"/>
  <c r="U87" i="5" s="1"/>
  <c r="U78" i="5" s="1"/>
  <c r="F104" i="5"/>
  <c r="F103" i="5" s="1"/>
  <c r="J78" i="5"/>
  <c r="I104" i="5"/>
  <c r="I103" i="5" s="1"/>
  <c r="K53" i="3"/>
  <c r="K32" i="3"/>
  <c r="K39" i="3"/>
  <c r="K54" i="5"/>
  <c r="K42" i="5" s="1"/>
  <c r="K37" i="5" s="1"/>
  <c r="K8" i="5" s="1"/>
  <c r="U218" i="5"/>
  <c r="U217" i="5" s="1"/>
  <c r="J229" i="5"/>
  <c r="J228" i="5" s="1"/>
  <c r="J206" i="5"/>
  <c r="J205" i="5" s="1"/>
  <c r="F26" i="3"/>
  <c r="H95" i="3"/>
  <c r="W206" i="5"/>
  <c r="W205" i="5" s="1"/>
  <c r="I229" i="5"/>
  <c r="I228" i="5" s="1"/>
  <c r="H229" i="5"/>
  <c r="H228" i="5" s="1"/>
  <c r="H104" i="5"/>
  <c r="H103" i="5" s="1"/>
  <c r="J17" i="2"/>
  <c r="K32" i="2"/>
  <c r="G78" i="5"/>
  <c r="P95" i="5"/>
  <c r="L232" i="5"/>
  <c r="R233" i="5"/>
  <c r="R232" i="5" s="1"/>
  <c r="R231" i="5" s="1"/>
  <c r="R230" i="5" s="1"/>
  <c r="P233" i="5"/>
  <c r="P232" i="5" s="1"/>
  <c r="P231" i="5" s="1"/>
  <c r="P230" i="5" s="1"/>
  <c r="L192" i="5"/>
  <c r="R193" i="5"/>
  <c r="R192" i="5" s="1"/>
  <c r="R191" i="5" s="1"/>
  <c r="R190" i="5" s="1"/>
  <c r="P193" i="5"/>
  <c r="P192" i="5" s="1"/>
  <c r="P191" i="5" s="1"/>
  <c r="P190" i="5" s="1"/>
  <c r="T246" i="5"/>
  <c r="J43" i="5"/>
  <c r="G206" i="5"/>
  <c r="G205" i="5" s="1"/>
  <c r="R206" i="5"/>
  <c r="R205" i="5" s="1"/>
  <c r="R144" i="5"/>
  <c r="P144" i="5"/>
  <c r="P143" i="5" s="1"/>
  <c r="P142" i="5" s="1"/>
  <c r="P141" i="5" s="1"/>
  <c r="I235" i="5"/>
  <c r="I234" i="5" s="1"/>
  <c r="G95" i="5"/>
  <c r="N206" i="5"/>
  <c r="N205" i="5" s="1"/>
  <c r="N104" i="5"/>
  <c r="N103" i="5" s="1"/>
  <c r="G218" i="5"/>
  <c r="G217" i="5" s="1"/>
  <c r="N229" i="5"/>
  <c r="N228" i="5" s="1"/>
  <c r="F95" i="5"/>
  <c r="H10" i="5"/>
  <c r="H9" i="5" s="1"/>
  <c r="G104" i="5"/>
  <c r="G103" i="5" s="1"/>
  <c r="G42" i="5"/>
  <c r="G37" i="5" s="1"/>
  <c r="R240" i="5"/>
  <c r="R239" i="5" s="1"/>
  <c r="P240" i="5"/>
  <c r="P239" i="5" s="1"/>
  <c r="L84" i="5"/>
  <c r="R85" i="5"/>
  <c r="R84" i="5" s="1"/>
  <c r="R83" i="5" s="1"/>
  <c r="R82" i="5" s="1"/>
  <c r="V218" i="5"/>
  <c r="L152" i="5"/>
  <c r="R153" i="5"/>
  <c r="R152" i="5" s="1"/>
  <c r="R151" i="5" s="1"/>
  <c r="R150" i="5" s="1"/>
  <c r="P153" i="5"/>
  <c r="P152" i="5" s="1"/>
  <c r="P151" i="5" s="1"/>
  <c r="P150" i="5" s="1"/>
  <c r="L131" i="5"/>
  <c r="R132" i="5"/>
  <c r="R131" i="5" s="1"/>
  <c r="R130" i="5" s="1"/>
  <c r="R129" i="5" s="1"/>
  <c r="P132" i="5"/>
  <c r="P131" i="5" s="1"/>
  <c r="P130" i="5" s="1"/>
  <c r="P129" i="5" s="1"/>
  <c r="N95" i="5"/>
  <c r="R145" i="5"/>
  <c r="L127" i="5"/>
  <c r="R128" i="5"/>
  <c r="R127" i="5" s="1"/>
  <c r="R126" i="5" s="1"/>
  <c r="R125" i="5" s="1"/>
  <c r="P16" i="5"/>
  <c r="R16" i="5"/>
  <c r="L180" i="5"/>
  <c r="P181" i="5"/>
  <c r="P180" i="5" s="1"/>
  <c r="P179" i="5" s="1"/>
  <c r="P178" i="5" s="1"/>
  <c r="L100" i="5"/>
  <c r="R101" i="5"/>
  <c r="R100" i="5" s="1"/>
  <c r="R99" i="5" s="1"/>
  <c r="R95" i="5" s="1"/>
  <c r="L40" i="5"/>
  <c r="R41" i="5"/>
  <c r="R40" i="5" s="1"/>
  <c r="R39" i="5" s="1"/>
  <c r="R38" i="5" s="1"/>
  <c r="P62" i="5"/>
  <c r="P60" i="5" s="1"/>
  <c r="L248" i="5"/>
  <c r="R249" i="5"/>
  <c r="R248" i="5" s="1"/>
  <c r="R247" i="5" s="1"/>
  <c r="R246" i="5" s="1"/>
  <c r="L115" i="5"/>
  <c r="P116" i="5"/>
  <c r="P115" i="5" s="1"/>
  <c r="P114" i="5" s="1"/>
  <c r="P113" i="5" s="1"/>
  <c r="L12" i="5"/>
  <c r="F69" i="2"/>
  <c r="F68" i="2" s="1"/>
  <c r="H68" i="2" s="1"/>
  <c r="H70" i="2"/>
  <c r="N70" i="2" s="1"/>
  <c r="L55" i="5"/>
  <c r="R56" i="5"/>
  <c r="R55" i="5" s="1"/>
  <c r="P56" i="5"/>
  <c r="P55" i="5" s="1"/>
  <c r="R19" i="5"/>
  <c r="P19" i="5"/>
  <c r="P12" i="5" s="1"/>
  <c r="P11" i="5" s="1"/>
  <c r="P197" i="5"/>
  <c r="P196" i="5" s="1"/>
  <c r="P195" i="5" s="1"/>
  <c r="P194" i="5" s="1"/>
  <c r="R185" i="5"/>
  <c r="R184" i="5" s="1"/>
  <c r="R183" i="5" s="1"/>
  <c r="R182" i="5" s="1"/>
  <c r="R124" i="5"/>
  <c r="R123" i="5" s="1"/>
  <c r="R122" i="5" s="1"/>
  <c r="R121" i="5" s="1"/>
  <c r="Q99" i="5"/>
  <c r="Q95" i="5" s="1"/>
  <c r="S100" i="5"/>
  <c r="F37" i="2"/>
  <c r="K48" i="2"/>
  <c r="L60" i="5"/>
  <c r="S118" i="5"/>
  <c r="S96" i="5"/>
  <c r="S92" i="5"/>
  <c r="H48" i="2"/>
  <c r="H17" i="2"/>
  <c r="F16" i="2"/>
  <c r="H16" i="2" s="1"/>
  <c r="R60" i="5"/>
  <c r="L47" i="5"/>
  <c r="Q183" i="5"/>
  <c r="S184" i="5"/>
  <c r="O231" i="5"/>
  <c r="S232" i="5"/>
  <c r="S150" i="5"/>
  <c r="O133" i="5"/>
  <c r="H49" i="2"/>
  <c r="L237" i="5"/>
  <c r="R227" i="5"/>
  <c r="R226" i="5" s="1"/>
  <c r="R225" i="5" s="1"/>
  <c r="R224" i="5" s="1"/>
  <c r="L64" i="5"/>
  <c r="S225" i="5"/>
  <c r="O182" i="5"/>
  <c r="S183" i="5"/>
  <c r="S151" i="5"/>
  <c r="Q39" i="5"/>
  <c r="S40" i="5"/>
  <c r="O42" i="5"/>
  <c r="S43" i="5"/>
  <c r="F12" i="2"/>
  <c r="L21" i="5"/>
  <c r="P86" i="5"/>
  <c r="F235" i="5"/>
  <c r="F234" i="5" s="1"/>
  <c r="L203" i="5"/>
  <c r="V78" i="5"/>
  <c r="V37" i="5"/>
  <c r="F24" i="2"/>
  <c r="H25" i="2"/>
  <c r="N25" i="2" s="1"/>
  <c r="K64" i="2"/>
  <c r="T10" i="5"/>
  <c r="Q235" i="5"/>
  <c r="S235" i="5" s="1"/>
  <c r="S236" i="5"/>
  <c r="Q246" i="5"/>
  <c r="S246" i="5" s="1"/>
  <c r="S214" i="5"/>
  <c r="O195" i="5"/>
  <c r="O178" i="5"/>
  <c r="K61" i="2"/>
  <c r="Q206" i="5"/>
  <c r="S29" i="5"/>
  <c r="G32" i="2"/>
  <c r="G31" i="2" s="1"/>
  <c r="H31" i="2" s="1"/>
  <c r="H33" i="2"/>
  <c r="M33" i="2" s="1"/>
  <c r="S147" i="5"/>
  <c r="S172" i="5"/>
  <c r="O224" i="5"/>
  <c r="S224" i="5" s="1"/>
  <c r="O208" i="5"/>
  <c r="O142" i="5"/>
  <c r="O110" i="5"/>
  <c r="Q54" i="5"/>
  <c r="Q42" i="5" s="1"/>
  <c r="O83" i="5"/>
  <c r="S84" i="5"/>
  <c r="G65" i="2"/>
  <c r="H61" i="2"/>
  <c r="F60" i="2"/>
  <c r="J49" i="2"/>
  <c r="M49" i="2" s="1"/>
  <c r="K23" i="2"/>
  <c r="O186" i="5"/>
  <c r="S186" i="5" s="1"/>
  <c r="S187" i="5"/>
  <c r="H27" i="2"/>
  <c r="K54" i="2"/>
  <c r="Q218" i="5"/>
  <c r="O220" i="5"/>
  <c r="S221" i="5"/>
  <c r="S159" i="5"/>
  <c r="S11" i="5"/>
  <c r="S114" i="5"/>
  <c r="S139" i="5"/>
  <c r="F42" i="2"/>
  <c r="F41" i="2" s="1"/>
  <c r="H41" i="2" s="1"/>
  <c r="K11" i="2"/>
  <c r="G11" i="2"/>
  <c r="H44" i="2"/>
  <c r="N44" i="2" s="1"/>
  <c r="H68" i="3" l="1"/>
  <c r="K48" i="3"/>
  <c r="H12" i="3"/>
  <c r="H11" i="3" s="1"/>
  <c r="H20" i="3"/>
  <c r="K20" i="3" s="1"/>
  <c r="M44" i="2"/>
  <c r="M38" i="2"/>
  <c r="N16" i="2"/>
  <c r="J31" i="2"/>
  <c r="M31" i="2" s="1"/>
  <c r="L38" i="2"/>
  <c r="O65" i="2"/>
  <c r="N65" i="2"/>
  <c r="M62" i="2"/>
  <c r="K36" i="2"/>
  <c r="O49" i="2"/>
  <c r="N49" i="2"/>
  <c r="M29" i="2"/>
  <c r="M70" i="2"/>
  <c r="J54" i="2"/>
  <c r="L54" i="2" s="1"/>
  <c r="O61" i="2"/>
  <c r="N61" i="2"/>
  <c r="N27" i="2"/>
  <c r="O28" i="2"/>
  <c r="N28" i="2"/>
  <c r="J64" i="2"/>
  <c r="M56" i="2"/>
  <c r="N54" i="2"/>
  <c r="O32" i="2"/>
  <c r="J37" i="2"/>
  <c r="L37" i="2" s="1"/>
  <c r="L65" i="2"/>
  <c r="N43" i="2"/>
  <c r="O12" i="2"/>
  <c r="M25" i="2"/>
  <c r="J60" i="2"/>
  <c r="M61" i="2"/>
  <c r="N39" i="2"/>
  <c r="L55" i="2"/>
  <c r="N55" i="2"/>
  <c r="O55" i="2"/>
  <c r="J68" i="2"/>
  <c r="M68" i="2" s="1"/>
  <c r="O64" i="2"/>
  <c r="N17" i="2"/>
  <c r="O17" i="2"/>
  <c r="L68" i="2"/>
  <c r="O68" i="2"/>
  <c r="N68" i="2"/>
  <c r="O69" i="2"/>
  <c r="H55" i="2"/>
  <c r="M55" i="2" s="1"/>
  <c r="K42" i="2"/>
  <c r="K41" i="2" s="1"/>
  <c r="N48" i="2"/>
  <c r="M17" i="2"/>
  <c r="L69" i="2"/>
  <c r="M43" i="2"/>
  <c r="N33" i="2"/>
  <c r="J23" i="2"/>
  <c r="O38" i="2"/>
  <c r="J11" i="2"/>
  <c r="M12" i="2"/>
  <c r="L12" i="2"/>
  <c r="N18" i="2"/>
  <c r="L24" i="2"/>
  <c r="Y251" i="6"/>
  <c r="R226" i="6"/>
  <c r="R225" i="6" s="1"/>
  <c r="R43" i="6"/>
  <c r="W42" i="6"/>
  <c r="W37" i="6" s="1"/>
  <c r="R79" i="6"/>
  <c r="Y242" i="6"/>
  <c r="P199" i="6"/>
  <c r="P105" i="6" s="1"/>
  <c r="P104" i="6" s="1"/>
  <c r="AB187" i="6"/>
  <c r="T237" i="6"/>
  <c r="AA237" i="6" s="1"/>
  <c r="U42" i="6"/>
  <c r="U37" i="6" s="1"/>
  <c r="U8" i="6" s="1"/>
  <c r="AB42" i="6"/>
  <c r="Y222" i="6"/>
  <c r="V237" i="6"/>
  <c r="L221" i="6"/>
  <c r="AB249" i="6"/>
  <c r="W242" i="6"/>
  <c r="W237" i="6" s="1"/>
  <c r="W236" i="6" s="1"/>
  <c r="L195" i="6"/>
  <c r="X195" i="6" s="1"/>
  <c r="AA215" i="6"/>
  <c r="P200" i="6"/>
  <c r="P242" i="6"/>
  <c r="K237" i="6"/>
  <c r="K236" i="6" s="1"/>
  <c r="L200" i="6"/>
  <c r="R200" i="6"/>
  <c r="AB83" i="6"/>
  <c r="AB167" i="6"/>
  <c r="V214" i="6"/>
  <c r="AA191" i="6"/>
  <c r="K42" i="6"/>
  <c r="K37" i="6" s="1"/>
  <c r="K8" i="6" s="1"/>
  <c r="J258" i="6"/>
  <c r="V79" i="6"/>
  <c r="AB79" i="6" s="1"/>
  <c r="AB232" i="6"/>
  <c r="Z242" i="6"/>
  <c r="T236" i="6"/>
  <c r="AB130" i="6"/>
  <c r="AB237" i="6"/>
  <c r="P226" i="6"/>
  <c r="P225" i="6" s="1"/>
  <c r="AA42" i="6"/>
  <c r="U105" i="6"/>
  <c r="U104" i="6" s="1"/>
  <c r="U103" i="6" s="1"/>
  <c r="U258" i="6" s="1"/>
  <c r="AB163" i="6"/>
  <c r="Z44" i="6"/>
  <c r="AB134" i="6"/>
  <c r="AA221" i="6"/>
  <c r="AA183" i="6"/>
  <c r="O258" i="6"/>
  <c r="T226" i="6"/>
  <c r="Y203" i="6"/>
  <c r="X203" i="6"/>
  <c r="AA175" i="6"/>
  <c r="V226" i="6"/>
  <c r="V8" i="5"/>
  <c r="P21" i="5"/>
  <c r="L239" i="5"/>
  <c r="Z240" i="5"/>
  <c r="Y240" i="5"/>
  <c r="X240" i="5"/>
  <c r="L92" i="5"/>
  <c r="Y93" i="5"/>
  <c r="L29" i="5"/>
  <c r="Y30" i="5"/>
  <c r="V207" i="5"/>
  <c r="Z208" i="5"/>
  <c r="Y211" i="5"/>
  <c r="X211" i="5"/>
  <c r="Z211" i="5"/>
  <c r="U43" i="5"/>
  <c r="U42" i="5" s="1"/>
  <c r="U37" i="5" s="1"/>
  <c r="U8" i="5" s="1"/>
  <c r="L208" i="5"/>
  <c r="W42" i="5"/>
  <c r="W37" i="5" s="1"/>
  <c r="W8" i="5" s="1"/>
  <c r="X115" i="6"/>
  <c r="L155" i="5"/>
  <c r="Y156" i="5"/>
  <c r="X156" i="5"/>
  <c r="Z156" i="5"/>
  <c r="H56" i="3"/>
  <c r="K56" i="3" s="1"/>
  <c r="F47" i="3"/>
  <c r="X132" i="6"/>
  <c r="Y132" i="6"/>
  <c r="Z132" i="6"/>
  <c r="G258" i="6"/>
  <c r="S8" i="6"/>
  <c r="R199" i="6"/>
  <c r="R237" i="6"/>
  <c r="R236" i="6" s="1"/>
  <c r="K105" i="6"/>
  <c r="K104" i="6" s="1"/>
  <c r="W8" i="6"/>
  <c r="H32" i="2"/>
  <c r="M32" i="2" s="1"/>
  <c r="G73" i="3"/>
  <c r="H73" i="3" s="1"/>
  <c r="K73" i="3" s="1"/>
  <c r="H74" i="3"/>
  <c r="K74" i="3" s="1"/>
  <c r="F84" i="3"/>
  <c r="F83" i="3" s="1"/>
  <c r="H78" i="3"/>
  <c r="K78" i="3" s="1"/>
  <c r="G36" i="3"/>
  <c r="H36" i="3" s="1"/>
  <c r="H37" i="3"/>
  <c r="K37" i="3" s="1"/>
  <c r="H77" i="3"/>
  <c r="J36" i="2"/>
  <c r="G22" i="2"/>
  <c r="G21" i="2" s="1"/>
  <c r="H42" i="2"/>
  <c r="J27" i="2"/>
  <c r="M27" i="2" s="1"/>
  <c r="L28" i="2"/>
  <c r="N102" i="5"/>
  <c r="N250" i="5" s="1"/>
  <c r="J42" i="5"/>
  <c r="J37" i="5" s="1"/>
  <c r="J8" i="5" s="1"/>
  <c r="J102" i="5"/>
  <c r="R71" i="5"/>
  <c r="Q158" i="5"/>
  <c r="X159" i="5"/>
  <c r="R47" i="5"/>
  <c r="R43" i="5" s="1"/>
  <c r="S247" i="5"/>
  <c r="R21" i="5"/>
  <c r="T174" i="5"/>
  <c r="T42" i="5"/>
  <c r="R143" i="5"/>
  <c r="R142" i="5" s="1"/>
  <c r="R141" i="5" s="1"/>
  <c r="P84" i="5"/>
  <c r="P83" i="5" s="1"/>
  <c r="P82" i="5" s="1"/>
  <c r="W229" i="5"/>
  <c r="W228" i="5" s="1"/>
  <c r="P68" i="5"/>
  <c r="P64" i="5" s="1"/>
  <c r="P54" i="5" s="1"/>
  <c r="P42" i="5" s="1"/>
  <c r="P37" i="5" s="1"/>
  <c r="X31" i="5"/>
  <c r="Z31" i="5"/>
  <c r="Y31" i="5"/>
  <c r="Y85" i="5"/>
  <c r="P85" i="5"/>
  <c r="Z85" i="5"/>
  <c r="X85" i="5"/>
  <c r="Y141" i="5"/>
  <c r="R12" i="5"/>
  <c r="R11" i="5" s="1"/>
  <c r="X68" i="5"/>
  <c r="R68" i="5"/>
  <c r="R64" i="5" s="1"/>
  <c r="L110" i="5"/>
  <c r="Z111" i="5"/>
  <c r="Y111" i="5"/>
  <c r="X111" i="5"/>
  <c r="K102" i="5"/>
  <c r="X167" i="5"/>
  <c r="Q166" i="5"/>
  <c r="S166" i="5" s="1"/>
  <c r="L106" i="5"/>
  <c r="Z107" i="5"/>
  <c r="Y107" i="5"/>
  <c r="X107" i="5"/>
  <c r="P29" i="5"/>
  <c r="P10" i="5" s="1"/>
  <c r="P9" i="5" s="1"/>
  <c r="S154" i="5"/>
  <c r="L122" i="5"/>
  <c r="Z123" i="5"/>
  <c r="Y123" i="5"/>
  <c r="X123" i="5"/>
  <c r="Q178" i="5"/>
  <c r="Q190" i="5"/>
  <c r="S191" i="5"/>
  <c r="T217" i="5"/>
  <c r="X44" i="5"/>
  <c r="Y44" i="5"/>
  <c r="Z44" i="5"/>
  <c r="S167" i="5"/>
  <c r="Q125" i="5"/>
  <c r="L175" i="5"/>
  <c r="X176" i="5"/>
  <c r="Y176" i="5"/>
  <c r="Z176" i="5"/>
  <c r="O129" i="5"/>
  <c r="S129" i="5" s="1"/>
  <c r="S130" i="5"/>
  <c r="Q201" i="5"/>
  <c r="S202" i="5"/>
  <c r="V234" i="5"/>
  <c r="X213" i="5"/>
  <c r="O174" i="5"/>
  <c r="S174" i="5" s="1"/>
  <c r="S175" i="5"/>
  <c r="L43" i="5"/>
  <c r="P104" i="5"/>
  <c r="P103" i="5" s="1"/>
  <c r="G8" i="5"/>
  <c r="I102" i="5"/>
  <c r="I250" i="5" s="1"/>
  <c r="Y223" i="5"/>
  <c r="X223" i="5"/>
  <c r="R223" i="5"/>
  <c r="P223" i="5"/>
  <c r="P221" i="5" s="1"/>
  <c r="P220" i="5" s="1"/>
  <c r="P219" i="5" s="1"/>
  <c r="P218" i="5" s="1"/>
  <c r="P217" i="5" s="1"/>
  <c r="Z223" i="5"/>
  <c r="L87" i="5"/>
  <c r="Y88" i="5"/>
  <c r="Z88" i="5"/>
  <c r="X88" i="5"/>
  <c r="Z71" i="5"/>
  <c r="Y71" i="5"/>
  <c r="X71" i="5"/>
  <c r="S10" i="5"/>
  <c r="O9" i="5"/>
  <c r="S9" i="5" s="1"/>
  <c r="L79" i="5"/>
  <c r="Z80" i="5"/>
  <c r="X80" i="5"/>
  <c r="R221" i="5"/>
  <c r="R220" i="5" s="1"/>
  <c r="R219" i="5" s="1"/>
  <c r="R218" i="5" s="1"/>
  <c r="R217" i="5" s="1"/>
  <c r="R78" i="5"/>
  <c r="R29" i="5"/>
  <c r="P88" i="5"/>
  <c r="P87" i="5" s="1"/>
  <c r="L138" i="5"/>
  <c r="Y139" i="5"/>
  <c r="Z139" i="5"/>
  <c r="X139" i="5"/>
  <c r="L221" i="5"/>
  <c r="L195" i="5"/>
  <c r="Y196" i="5"/>
  <c r="X196" i="5"/>
  <c r="U102" i="5"/>
  <c r="T207" i="5"/>
  <c r="Y208" i="5"/>
  <c r="L242" i="5"/>
  <c r="Z243" i="5"/>
  <c r="Y243" i="5"/>
  <c r="X243" i="5"/>
  <c r="Q146" i="5"/>
  <c r="X147" i="5"/>
  <c r="L183" i="5"/>
  <c r="Z184" i="5"/>
  <c r="Y184" i="5"/>
  <c r="X184" i="5"/>
  <c r="H8" i="5"/>
  <c r="R104" i="5"/>
  <c r="R103" i="5" s="1"/>
  <c r="L234" i="5"/>
  <c r="Z234" i="5" s="1"/>
  <c r="F8" i="5"/>
  <c r="Q133" i="5"/>
  <c r="S133" i="5" s="1"/>
  <c r="X134" i="5"/>
  <c r="L163" i="5"/>
  <c r="Y164" i="5"/>
  <c r="X164" i="5"/>
  <c r="Y186" i="5"/>
  <c r="V194" i="5"/>
  <c r="Z195" i="5"/>
  <c r="L213" i="5"/>
  <c r="Y214" i="5"/>
  <c r="Z214" i="5"/>
  <c r="Z144" i="6"/>
  <c r="L143" i="6"/>
  <c r="Y144" i="6"/>
  <c r="X144" i="6"/>
  <c r="L250" i="6"/>
  <c r="L249" i="6" s="1"/>
  <c r="X251" i="6"/>
  <c r="H258" i="6"/>
  <c r="Z210" i="6"/>
  <c r="R10" i="6"/>
  <c r="R9" i="6" s="1"/>
  <c r="P237" i="6"/>
  <c r="P236" i="6" s="1"/>
  <c r="Y94" i="6"/>
  <c r="X94" i="6"/>
  <c r="Z94" i="6"/>
  <c r="R105" i="6"/>
  <c r="R104" i="6" s="1"/>
  <c r="P10" i="6"/>
  <c r="P9" i="6" s="1"/>
  <c r="K53" i="8"/>
  <c r="K49" i="8"/>
  <c r="K56" i="8"/>
  <c r="K75" i="8"/>
  <c r="H11" i="8"/>
  <c r="K88" i="8"/>
  <c r="K57" i="8"/>
  <c r="H12" i="8"/>
  <c r="K13" i="8"/>
  <c r="H61" i="8"/>
  <c r="F60" i="8"/>
  <c r="H60" i="8" s="1"/>
  <c r="H26" i="8"/>
  <c r="F19" i="8"/>
  <c r="H19" i="8" s="1"/>
  <c r="H48" i="8"/>
  <c r="K48" i="8" s="1"/>
  <c r="F47" i="8"/>
  <c r="J84" i="8"/>
  <c r="K62" i="8"/>
  <c r="K27" i="8"/>
  <c r="H86" i="8"/>
  <c r="F85" i="8"/>
  <c r="H68" i="8"/>
  <c r="F67" i="8"/>
  <c r="J78" i="8"/>
  <c r="K78" i="8" s="1"/>
  <c r="K79" i="8"/>
  <c r="K74" i="8"/>
  <c r="K52" i="8"/>
  <c r="K87" i="8"/>
  <c r="J66" i="8"/>
  <c r="K69" i="8"/>
  <c r="K94" i="8"/>
  <c r="L58" i="7"/>
  <c r="M55" i="7"/>
  <c r="N22" i="7"/>
  <c r="O22" i="7"/>
  <c r="K21" i="7"/>
  <c r="F53" i="7"/>
  <c r="H54" i="7"/>
  <c r="N54" i="7"/>
  <c r="H22" i="7"/>
  <c r="F21" i="7"/>
  <c r="H42" i="7"/>
  <c r="M43" i="7"/>
  <c r="L36" i="7"/>
  <c r="J35" i="7"/>
  <c r="N9" i="7"/>
  <c r="F58" i="7"/>
  <c r="H58" i="7" s="1"/>
  <c r="F59" i="7"/>
  <c r="H60" i="7"/>
  <c r="N60" i="7"/>
  <c r="H48" i="7"/>
  <c r="N48" i="7"/>
  <c r="M61" i="7"/>
  <c r="M49" i="7"/>
  <c r="F35" i="7"/>
  <c r="H35" i="7" s="1"/>
  <c r="H36" i="7"/>
  <c r="M36" i="7" s="1"/>
  <c r="F9" i="7"/>
  <c r="H10" i="7"/>
  <c r="N10" i="7"/>
  <c r="J9" i="7"/>
  <c r="L10" i="7"/>
  <c r="O10" i="7"/>
  <c r="M22" i="7"/>
  <c r="L22" i="7"/>
  <c r="J21" i="7"/>
  <c r="M24" i="7"/>
  <c r="K35" i="7"/>
  <c r="O36" i="7"/>
  <c r="N36" i="7"/>
  <c r="K41" i="7"/>
  <c r="O42" i="7"/>
  <c r="N42" i="7"/>
  <c r="L52" i="7"/>
  <c r="M41" i="7"/>
  <c r="O52" i="7"/>
  <c r="O58" i="7"/>
  <c r="N58" i="7"/>
  <c r="X200" i="6"/>
  <c r="Z200" i="6"/>
  <c r="Y200" i="6"/>
  <c r="X88" i="6"/>
  <c r="Z88" i="6"/>
  <c r="Z221" i="6"/>
  <c r="X221" i="6"/>
  <c r="Y221" i="6"/>
  <c r="Y88" i="6"/>
  <c r="Y167" i="6"/>
  <c r="Z243" i="6"/>
  <c r="X243" i="6"/>
  <c r="Y243" i="6"/>
  <c r="X47" i="6"/>
  <c r="Y47" i="6"/>
  <c r="L43" i="6"/>
  <c r="Z47" i="6"/>
  <c r="X65" i="6"/>
  <c r="Z65" i="6"/>
  <c r="Y65" i="6"/>
  <c r="AA10" i="6"/>
  <c r="T9" i="6"/>
  <c r="AB10" i="6"/>
  <c r="T207" i="6"/>
  <c r="Q105" i="6"/>
  <c r="V105" i="6"/>
  <c r="X93" i="6"/>
  <c r="L122" i="6"/>
  <c r="Y122" i="6" s="1"/>
  <c r="Z123" i="6"/>
  <c r="X123" i="6"/>
  <c r="Z167" i="6"/>
  <c r="X167" i="6"/>
  <c r="T37" i="6"/>
  <c r="Z173" i="6"/>
  <c r="L172" i="6"/>
  <c r="Y173" i="6"/>
  <c r="X173" i="6"/>
  <c r="Y164" i="6"/>
  <c r="V37" i="6"/>
  <c r="L83" i="6"/>
  <c r="X84" i="6"/>
  <c r="Z84" i="6"/>
  <c r="Y84" i="6"/>
  <c r="X54" i="6"/>
  <c r="Q214" i="6"/>
  <c r="Q37" i="6"/>
  <c r="Z228" i="6"/>
  <c r="L227" i="6"/>
  <c r="X228" i="6"/>
  <c r="Y228" i="6"/>
  <c r="L215" i="6"/>
  <c r="Z216" i="6"/>
  <c r="L106" i="6"/>
  <c r="Y106" i="6" s="1"/>
  <c r="X107" i="6"/>
  <c r="Z107" i="6"/>
  <c r="X149" i="6"/>
  <c r="L148" i="6"/>
  <c r="Y149" i="6"/>
  <c r="Z149" i="6"/>
  <c r="Y216" i="6"/>
  <c r="Y100" i="6"/>
  <c r="Z100" i="6"/>
  <c r="X100" i="6"/>
  <c r="L96" i="6"/>
  <c r="Z97" i="6"/>
  <c r="Y97" i="6"/>
  <c r="X97" i="6"/>
  <c r="Q236" i="6"/>
  <c r="R54" i="6"/>
  <c r="R42" i="6" s="1"/>
  <c r="R37" i="6" s="1"/>
  <c r="Q225" i="6"/>
  <c r="V208" i="6"/>
  <c r="AB208" i="6" s="1"/>
  <c r="P54" i="6"/>
  <c r="P42" i="6" s="1"/>
  <c r="P37" i="6" s="1"/>
  <c r="L10" i="6"/>
  <c r="X11" i="6"/>
  <c r="Z11" i="6"/>
  <c r="L175" i="6"/>
  <c r="X175" i="6" s="1"/>
  <c r="Y176" i="6"/>
  <c r="Z176" i="6"/>
  <c r="Y215" i="6"/>
  <c r="T214" i="6"/>
  <c r="L238" i="6"/>
  <c r="Y239" i="6"/>
  <c r="Z239" i="6"/>
  <c r="X239" i="6"/>
  <c r="Z54" i="6"/>
  <c r="L110" i="6"/>
  <c r="Y110" i="6" s="1"/>
  <c r="Z111" i="6"/>
  <c r="X111" i="6"/>
  <c r="Z93" i="6"/>
  <c r="L114" i="6"/>
  <c r="Z114" i="6" s="1"/>
  <c r="Y115" i="6"/>
  <c r="L155" i="6"/>
  <c r="X156" i="6"/>
  <c r="Y156" i="6"/>
  <c r="Z156" i="6"/>
  <c r="L233" i="6"/>
  <c r="Y234" i="6"/>
  <c r="Z234" i="6"/>
  <c r="X234" i="6"/>
  <c r="L130" i="6"/>
  <c r="Z131" i="6"/>
  <c r="X131" i="6"/>
  <c r="L179" i="6"/>
  <c r="X179" i="6" s="1"/>
  <c r="Z180" i="6"/>
  <c r="Y180" i="6"/>
  <c r="L209" i="6"/>
  <c r="X209" i="6" s="1"/>
  <c r="Y210" i="6"/>
  <c r="Q208" i="6"/>
  <c r="AA208" i="6" s="1"/>
  <c r="X29" i="6"/>
  <c r="Y29" i="6"/>
  <c r="Z29" i="6"/>
  <c r="Z199" i="6"/>
  <c r="W199" i="6"/>
  <c r="W105" i="6" s="1"/>
  <c r="W104" i="6" s="1"/>
  <c r="L163" i="6"/>
  <c r="Y163" i="6" s="1"/>
  <c r="X164" i="6"/>
  <c r="L118" i="6"/>
  <c r="Y119" i="6"/>
  <c r="Z119" i="6"/>
  <c r="X119" i="6"/>
  <c r="L191" i="6"/>
  <c r="X191" i="6" s="1"/>
  <c r="Z192" i="6"/>
  <c r="Y192" i="6"/>
  <c r="Y93" i="6"/>
  <c r="Z138" i="6"/>
  <c r="X138" i="6"/>
  <c r="Z128" i="6"/>
  <c r="X128" i="6"/>
  <c r="L127" i="6"/>
  <c r="Y128" i="6"/>
  <c r="Z136" i="6"/>
  <c r="Y136" i="6"/>
  <c r="L135" i="6"/>
  <c r="X136" i="6"/>
  <c r="L152" i="6"/>
  <c r="X153" i="6"/>
  <c r="Y153" i="6"/>
  <c r="Z153" i="6"/>
  <c r="L187" i="6"/>
  <c r="Z188" i="6"/>
  <c r="Y188" i="6"/>
  <c r="X188" i="6"/>
  <c r="Y38" i="6"/>
  <c r="X38" i="6"/>
  <c r="Z38" i="6"/>
  <c r="V236" i="6"/>
  <c r="AB236" i="6" s="1"/>
  <c r="Z205" i="6"/>
  <c r="X205" i="6"/>
  <c r="Y205" i="6"/>
  <c r="L254" i="6"/>
  <c r="X255" i="6"/>
  <c r="Z255" i="6"/>
  <c r="Y255" i="6"/>
  <c r="L183" i="6"/>
  <c r="X183" i="6" s="1"/>
  <c r="Y184" i="6"/>
  <c r="Z184" i="6"/>
  <c r="T105" i="6"/>
  <c r="L160" i="6"/>
  <c r="Z161" i="6"/>
  <c r="X161" i="6"/>
  <c r="Y161" i="6"/>
  <c r="S95" i="5"/>
  <c r="L39" i="5"/>
  <c r="X39" i="5" s="1"/>
  <c r="Z40" i="5"/>
  <c r="X40" i="5"/>
  <c r="Y40" i="5"/>
  <c r="K61" i="3"/>
  <c r="J60" i="3"/>
  <c r="O109" i="5"/>
  <c r="S110" i="5"/>
  <c r="H69" i="2"/>
  <c r="M69" i="2" s="1"/>
  <c r="L130" i="5"/>
  <c r="Z131" i="5"/>
  <c r="Y131" i="5"/>
  <c r="X131" i="5"/>
  <c r="L83" i="5"/>
  <c r="Z84" i="5"/>
  <c r="X84" i="5"/>
  <c r="Y84" i="5"/>
  <c r="H26" i="3"/>
  <c r="K26" i="3" s="1"/>
  <c r="F25" i="3"/>
  <c r="H25" i="3" s="1"/>
  <c r="K21" i="3"/>
  <c r="K81" i="3"/>
  <c r="Q217" i="5"/>
  <c r="F53" i="2"/>
  <c r="H54" i="2"/>
  <c r="Z47" i="5"/>
  <c r="Y47" i="5"/>
  <c r="X47" i="5"/>
  <c r="L99" i="5"/>
  <c r="X99" i="5" s="1"/>
  <c r="Y100" i="5"/>
  <c r="X100" i="5"/>
  <c r="Z100" i="5"/>
  <c r="W102" i="5"/>
  <c r="K90" i="3"/>
  <c r="J89" i="3"/>
  <c r="H67" i="3"/>
  <c r="G86" i="3"/>
  <c r="H87" i="3"/>
  <c r="K51" i="3"/>
  <c r="K53" i="2"/>
  <c r="L114" i="5"/>
  <c r="Z115" i="5"/>
  <c r="Y115" i="5"/>
  <c r="X115" i="5"/>
  <c r="J16" i="2"/>
  <c r="M16" i="2" s="1"/>
  <c r="L17" i="2"/>
  <c r="J48" i="2"/>
  <c r="M48" i="2" s="1"/>
  <c r="L49" i="2"/>
  <c r="O141" i="5"/>
  <c r="S141" i="5" s="1"/>
  <c r="S142" i="5"/>
  <c r="F58" i="2"/>
  <c r="H60" i="2"/>
  <c r="F59" i="2"/>
  <c r="S195" i="5"/>
  <c r="O194" i="5"/>
  <c r="S194" i="5" s="1"/>
  <c r="Q234" i="5"/>
  <c r="O37" i="5"/>
  <c r="S42" i="5"/>
  <c r="L247" i="5"/>
  <c r="Y248" i="5"/>
  <c r="Z248" i="5"/>
  <c r="X248" i="5"/>
  <c r="L191" i="5"/>
  <c r="Z192" i="5"/>
  <c r="Y192" i="5"/>
  <c r="X192" i="5"/>
  <c r="F229" i="5"/>
  <c r="F228" i="5" s="1"/>
  <c r="F102" i="5" s="1"/>
  <c r="F250" i="5" s="1"/>
  <c r="H55" i="3"/>
  <c r="Q182" i="5"/>
  <c r="X183" i="5"/>
  <c r="T9" i="5"/>
  <c r="AA10" i="5"/>
  <c r="AB10" i="5"/>
  <c r="J77" i="3"/>
  <c r="G64" i="2"/>
  <c r="H65" i="2"/>
  <c r="M65" i="2" s="1"/>
  <c r="Q38" i="5"/>
  <c r="S39" i="5"/>
  <c r="Y64" i="5"/>
  <c r="Z64" i="5"/>
  <c r="X64" i="5"/>
  <c r="H102" i="5"/>
  <c r="X142" i="5"/>
  <c r="Z142" i="5"/>
  <c r="Y142" i="5"/>
  <c r="J47" i="3"/>
  <c r="H79" i="3"/>
  <c r="K80" i="3"/>
  <c r="J25" i="3"/>
  <c r="J18" i="3" s="1"/>
  <c r="AA54" i="5"/>
  <c r="K60" i="2"/>
  <c r="L61" i="2"/>
  <c r="T103" i="5"/>
  <c r="S54" i="5"/>
  <c r="Y60" i="5"/>
  <c r="Z60" i="5"/>
  <c r="X60" i="5"/>
  <c r="L151" i="5"/>
  <c r="Z152" i="5"/>
  <c r="Y152" i="5"/>
  <c r="X152" i="5"/>
  <c r="K69" i="3"/>
  <c r="Q205" i="5"/>
  <c r="Y21" i="5"/>
  <c r="X21" i="5"/>
  <c r="Z21" i="5"/>
  <c r="O230" i="5"/>
  <c r="S231" i="5"/>
  <c r="R54" i="5"/>
  <c r="R42" i="5" s="1"/>
  <c r="R37" i="5" s="1"/>
  <c r="L11" i="5"/>
  <c r="Y12" i="5"/>
  <c r="Z12" i="5"/>
  <c r="X12" i="5"/>
  <c r="T229" i="5"/>
  <c r="T37" i="5"/>
  <c r="AB37" i="5" s="1"/>
  <c r="AA42" i="5"/>
  <c r="AB42" i="5"/>
  <c r="G102" i="5"/>
  <c r="L231" i="5"/>
  <c r="Z232" i="5"/>
  <c r="Y232" i="5"/>
  <c r="X232" i="5"/>
  <c r="K31" i="2"/>
  <c r="L32" i="2"/>
  <c r="J36" i="3"/>
  <c r="H19" i="3"/>
  <c r="K19" i="3" s="1"/>
  <c r="F18" i="3"/>
  <c r="J66" i="3"/>
  <c r="F23" i="2"/>
  <c r="H24" i="2"/>
  <c r="M24" i="2" s="1"/>
  <c r="F11" i="2"/>
  <c r="H12" i="2"/>
  <c r="N12" i="2" s="1"/>
  <c r="K10" i="2"/>
  <c r="L11" i="2"/>
  <c r="O207" i="5"/>
  <c r="S208" i="5"/>
  <c r="F36" i="2"/>
  <c r="H37" i="2"/>
  <c r="N37" i="2" s="1"/>
  <c r="O219" i="5"/>
  <c r="S220" i="5"/>
  <c r="O82" i="5"/>
  <c r="S83" i="5"/>
  <c r="L202" i="5"/>
  <c r="Z203" i="5"/>
  <c r="Y203" i="5"/>
  <c r="X203" i="5"/>
  <c r="Z43" i="5"/>
  <c r="Y43" i="5"/>
  <c r="X43" i="5"/>
  <c r="P237" i="5"/>
  <c r="P236" i="5" s="1"/>
  <c r="P235" i="5" s="1"/>
  <c r="P234" i="5" s="1"/>
  <c r="P229" i="5" s="1"/>
  <c r="P228" i="5" s="1"/>
  <c r="R237" i="5"/>
  <c r="R236" i="5" s="1"/>
  <c r="R235" i="5" s="1"/>
  <c r="R234" i="5" s="1"/>
  <c r="R229" i="5" s="1"/>
  <c r="R228" i="5" s="1"/>
  <c r="R102" i="5" s="1"/>
  <c r="Z237" i="5"/>
  <c r="L236" i="5"/>
  <c r="Y237" i="5"/>
  <c r="X237" i="5"/>
  <c r="S99" i="5"/>
  <c r="L54" i="5"/>
  <c r="Z55" i="5"/>
  <c r="Y55" i="5"/>
  <c r="X55" i="5"/>
  <c r="L179" i="5"/>
  <c r="Y180" i="5"/>
  <c r="X180" i="5"/>
  <c r="Z180" i="5"/>
  <c r="L126" i="5"/>
  <c r="Z127" i="5"/>
  <c r="Y127" i="5"/>
  <c r="X127" i="5"/>
  <c r="V217" i="5"/>
  <c r="H250" i="5"/>
  <c r="H94" i="3"/>
  <c r="K95" i="3"/>
  <c r="K11" i="3"/>
  <c r="J10" i="3"/>
  <c r="K68" i="3"/>
  <c r="K12" i="3" l="1"/>
  <c r="J46" i="3"/>
  <c r="O37" i="2"/>
  <c r="N32" i="2"/>
  <c r="N69" i="2"/>
  <c r="O54" i="2"/>
  <c r="N41" i="2"/>
  <c r="N24" i="2"/>
  <c r="N42" i="2"/>
  <c r="K22" i="2"/>
  <c r="N31" i="2"/>
  <c r="O31" i="2"/>
  <c r="O60" i="2"/>
  <c r="N60" i="2"/>
  <c r="L23" i="2"/>
  <c r="J10" i="2"/>
  <c r="O11" i="2"/>
  <c r="M60" i="2"/>
  <c r="J59" i="2"/>
  <c r="J53" i="2"/>
  <c r="O53" i="2" s="1"/>
  <c r="M54" i="2"/>
  <c r="L64" i="2"/>
  <c r="O48" i="2"/>
  <c r="M37" i="2"/>
  <c r="O27" i="2"/>
  <c r="O36" i="2"/>
  <c r="K35" i="2"/>
  <c r="O16" i="2"/>
  <c r="W103" i="6"/>
  <c r="Z195" i="6"/>
  <c r="R103" i="6"/>
  <c r="AA214" i="6"/>
  <c r="Y195" i="6"/>
  <c r="AA37" i="6"/>
  <c r="K103" i="6"/>
  <c r="K258" i="6" s="1"/>
  <c r="W258" i="6"/>
  <c r="P103" i="6"/>
  <c r="AB226" i="6"/>
  <c r="V225" i="6"/>
  <c r="AA236" i="6"/>
  <c r="AB214" i="6"/>
  <c r="V213" i="6"/>
  <c r="AA226" i="6"/>
  <c r="T225" i="6"/>
  <c r="AA225" i="6" s="1"/>
  <c r="AA105" i="6"/>
  <c r="AB37" i="6"/>
  <c r="R8" i="6"/>
  <c r="R258" i="6" s="1"/>
  <c r="AB105" i="6"/>
  <c r="G9" i="3"/>
  <c r="G66" i="3"/>
  <c r="V206" i="5"/>
  <c r="V205" i="5" s="1"/>
  <c r="K36" i="3"/>
  <c r="L207" i="5"/>
  <c r="X207" i="5" s="1"/>
  <c r="X208" i="5"/>
  <c r="Z29" i="5"/>
  <c r="X29" i="5"/>
  <c r="Y29" i="5"/>
  <c r="F10" i="8"/>
  <c r="H10" i="8" s="1"/>
  <c r="P78" i="5"/>
  <c r="R10" i="5"/>
  <c r="R9" i="5" s="1"/>
  <c r="L154" i="5"/>
  <c r="Z155" i="5"/>
  <c r="Y155" i="5"/>
  <c r="X155" i="5"/>
  <c r="X239" i="5"/>
  <c r="Y239" i="5"/>
  <c r="Z239" i="5"/>
  <c r="R8" i="5"/>
  <c r="Z92" i="5"/>
  <c r="Y92" i="5"/>
  <c r="X92" i="5"/>
  <c r="F46" i="3"/>
  <c r="H47" i="3"/>
  <c r="K47" i="3" s="1"/>
  <c r="K77" i="3"/>
  <c r="K25" i="3"/>
  <c r="J35" i="2"/>
  <c r="L36" i="2"/>
  <c r="L27" i="2"/>
  <c r="J22" i="2"/>
  <c r="X158" i="5"/>
  <c r="S158" i="5"/>
  <c r="J250" i="5"/>
  <c r="L42" i="5"/>
  <c r="L109" i="5"/>
  <c r="X110" i="5"/>
  <c r="Z110" i="5"/>
  <c r="Y110" i="5"/>
  <c r="S190" i="5"/>
  <c r="Y234" i="5"/>
  <c r="S146" i="5"/>
  <c r="X146" i="5"/>
  <c r="L137" i="5"/>
  <c r="Y138" i="5"/>
  <c r="Z138" i="5"/>
  <c r="X138" i="5"/>
  <c r="Z87" i="5"/>
  <c r="Y87" i="5"/>
  <c r="X87" i="5"/>
  <c r="T206" i="5"/>
  <c r="Y207" i="5"/>
  <c r="S178" i="5"/>
  <c r="X79" i="5"/>
  <c r="Z79" i="5"/>
  <c r="Y79" i="5"/>
  <c r="V229" i="5"/>
  <c r="V228" i="5" s="1"/>
  <c r="V104" i="5"/>
  <c r="L194" i="5"/>
  <c r="Z194" i="5" s="1"/>
  <c r="X195" i="5"/>
  <c r="Y195" i="5"/>
  <c r="Z175" i="5"/>
  <c r="L174" i="5"/>
  <c r="Y175" i="5"/>
  <c r="X175" i="5"/>
  <c r="P102" i="5"/>
  <c r="P8" i="5"/>
  <c r="Y213" i="5"/>
  <c r="Z213" i="5"/>
  <c r="L206" i="5"/>
  <c r="L162" i="5"/>
  <c r="Y163" i="5"/>
  <c r="X163" i="5"/>
  <c r="Z163" i="5"/>
  <c r="X166" i="5"/>
  <c r="G250" i="5"/>
  <c r="K250" i="5" s="1"/>
  <c r="X133" i="5"/>
  <c r="L241" i="5"/>
  <c r="X242" i="5"/>
  <c r="Z242" i="5"/>
  <c r="Y242" i="5"/>
  <c r="L220" i="5"/>
  <c r="Z221" i="5"/>
  <c r="Y221" i="5"/>
  <c r="X221" i="5"/>
  <c r="L182" i="5"/>
  <c r="Z183" i="5"/>
  <c r="Y183" i="5"/>
  <c r="Q200" i="5"/>
  <c r="S201" i="5"/>
  <c r="S125" i="5"/>
  <c r="L121" i="5"/>
  <c r="X122" i="5"/>
  <c r="Z122" i="5"/>
  <c r="Y122" i="5"/>
  <c r="L105" i="5"/>
  <c r="Y106" i="5"/>
  <c r="Z106" i="5"/>
  <c r="X106" i="5"/>
  <c r="Z250" i="6"/>
  <c r="Z163" i="6"/>
  <c r="P8" i="6"/>
  <c r="X250" i="6"/>
  <c r="Y250" i="6"/>
  <c r="Z143" i="6"/>
  <c r="Y143" i="6"/>
  <c r="X143" i="6"/>
  <c r="H85" i="8"/>
  <c r="F84" i="8"/>
  <c r="H84" i="8" s="1"/>
  <c r="K86" i="8"/>
  <c r="K84" i="8"/>
  <c r="H47" i="8"/>
  <c r="F46" i="8"/>
  <c r="K61" i="8"/>
  <c r="K68" i="8"/>
  <c r="K26" i="8"/>
  <c r="J45" i="8"/>
  <c r="K19" i="8"/>
  <c r="K11" i="8"/>
  <c r="K12" i="8"/>
  <c r="H67" i="8"/>
  <c r="F66" i="8"/>
  <c r="H66" i="8" s="1"/>
  <c r="K66" i="8" s="1"/>
  <c r="K60" i="8"/>
  <c r="L9" i="7"/>
  <c r="O21" i="7"/>
  <c r="K20" i="7"/>
  <c r="N21" i="7"/>
  <c r="M42" i="7"/>
  <c r="J20" i="7"/>
  <c r="J72" i="7" s="1"/>
  <c r="L21" i="7"/>
  <c r="H9" i="7"/>
  <c r="O9" i="7"/>
  <c r="O41" i="7"/>
  <c r="N41" i="7"/>
  <c r="H21" i="7"/>
  <c r="H59" i="7"/>
  <c r="N59" i="7"/>
  <c r="M48" i="7"/>
  <c r="L41" i="7"/>
  <c r="O35" i="7"/>
  <c r="N35" i="7"/>
  <c r="M10" i="7"/>
  <c r="L35" i="7"/>
  <c r="M35" i="7"/>
  <c r="M54" i="7"/>
  <c r="M58" i="7"/>
  <c r="M60" i="7"/>
  <c r="F52" i="7"/>
  <c r="H53" i="7"/>
  <c r="N53" i="7"/>
  <c r="T104" i="6"/>
  <c r="L134" i="6"/>
  <c r="X135" i="6"/>
  <c r="Y135" i="6"/>
  <c r="Z135" i="6"/>
  <c r="Z191" i="6"/>
  <c r="Y191" i="6"/>
  <c r="Z130" i="6"/>
  <c r="X130" i="6"/>
  <c r="T213" i="6"/>
  <c r="V207" i="6"/>
  <c r="AB207" i="6" s="1"/>
  <c r="L214" i="6"/>
  <c r="Z215" i="6"/>
  <c r="Q104" i="6"/>
  <c r="Z254" i="6"/>
  <c r="X254" i="6"/>
  <c r="Y254" i="6"/>
  <c r="X187" i="6"/>
  <c r="Y187" i="6"/>
  <c r="Z187" i="6"/>
  <c r="L208" i="6"/>
  <c r="X208" i="6" s="1"/>
  <c r="Y209" i="6"/>
  <c r="Y175" i="6"/>
  <c r="Z175" i="6"/>
  <c r="L147" i="6"/>
  <c r="X148" i="6"/>
  <c r="Z148" i="6"/>
  <c r="Y148" i="6"/>
  <c r="Q8" i="6"/>
  <c r="Z209" i="6"/>
  <c r="X215" i="6"/>
  <c r="Z122" i="6"/>
  <c r="X122" i="6"/>
  <c r="X114" i="6"/>
  <c r="AA9" i="6"/>
  <c r="T8" i="6"/>
  <c r="AB9" i="6"/>
  <c r="Y183" i="6"/>
  <c r="Z183" i="6"/>
  <c r="X155" i="6"/>
  <c r="Y155" i="6"/>
  <c r="Z155" i="6"/>
  <c r="L9" i="6"/>
  <c r="Z10" i="6"/>
  <c r="X10" i="6"/>
  <c r="X96" i="6"/>
  <c r="Y96" i="6"/>
  <c r="Z96" i="6"/>
  <c r="Q213" i="6"/>
  <c r="Y10" i="6"/>
  <c r="Z160" i="6"/>
  <c r="L159" i="6"/>
  <c r="X160" i="6"/>
  <c r="Y160" i="6"/>
  <c r="Y118" i="6"/>
  <c r="Z118" i="6"/>
  <c r="X118" i="6"/>
  <c r="X163" i="6"/>
  <c r="Z179" i="6"/>
  <c r="Y179" i="6"/>
  <c r="X110" i="6"/>
  <c r="Z110" i="6"/>
  <c r="Z83" i="6"/>
  <c r="X83" i="6"/>
  <c r="L79" i="6"/>
  <c r="Y83" i="6"/>
  <c r="Z152" i="6"/>
  <c r="L151" i="6"/>
  <c r="Y152" i="6"/>
  <c r="X152" i="6"/>
  <c r="Z127" i="6"/>
  <c r="L126" i="6"/>
  <c r="X127" i="6"/>
  <c r="Y127" i="6"/>
  <c r="L237" i="6"/>
  <c r="Y238" i="6"/>
  <c r="X238" i="6"/>
  <c r="Z238" i="6"/>
  <c r="Z227" i="6"/>
  <c r="X227" i="6"/>
  <c r="Y227" i="6"/>
  <c r="V104" i="6"/>
  <c r="Y130" i="6"/>
  <c r="Q207" i="6"/>
  <c r="AA207" i="6" s="1"/>
  <c r="L232" i="6"/>
  <c r="Y233" i="6"/>
  <c r="X233" i="6"/>
  <c r="Z233" i="6"/>
  <c r="X106" i="6"/>
  <c r="Z106" i="6"/>
  <c r="V8" i="6"/>
  <c r="L171" i="6"/>
  <c r="Y172" i="6"/>
  <c r="Z172" i="6"/>
  <c r="X172" i="6"/>
  <c r="L42" i="6"/>
  <c r="Y43" i="6"/>
  <c r="Z43" i="6"/>
  <c r="X43" i="6"/>
  <c r="Z249" i="6"/>
  <c r="Y249" i="6"/>
  <c r="X249" i="6"/>
  <c r="Y114" i="6"/>
  <c r="R250" i="5"/>
  <c r="K21" i="2"/>
  <c r="T228" i="5"/>
  <c r="K55" i="3"/>
  <c r="H93" i="3"/>
  <c r="K94" i="3"/>
  <c r="L201" i="5"/>
  <c r="Z202" i="5"/>
  <c r="Y202" i="5"/>
  <c r="X202" i="5"/>
  <c r="J45" i="3"/>
  <c r="L125" i="5"/>
  <c r="X126" i="5"/>
  <c r="Z126" i="5"/>
  <c r="Y126" i="5"/>
  <c r="K9" i="2"/>
  <c r="L10" i="2"/>
  <c r="L230" i="5"/>
  <c r="Z231" i="5"/>
  <c r="Y231" i="5"/>
  <c r="X231" i="5"/>
  <c r="Z99" i="5"/>
  <c r="Y99" i="5"/>
  <c r="L95" i="5"/>
  <c r="H64" i="2"/>
  <c r="N64" i="2" s="1"/>
  <c r="G59" i="2"/>
  <c r="G58" i="2" s="1"/>
  <c r="G20" i="2" s="1"/>
  <c r="G72" i="2" s="1"/>
  <c r="Q104" i="5"/>
  <c r="S234" i="5"/>
  <c r="X234" i="5"/>
  <c r="Q229" i="5"/>
  <c r="S109" i="5"/>
  <c r="O104" i="5"/>
  <c r="S230" i="5"/>
  <c r="O229" i="5"/>
  <c r="T8" i="5"/>
  <c r="AB9" i="5"/>
  <c r="AA9" i="5"/>
  <c r="L113" i="5"/>
  <c r="Z114" i="5"/>
  <c r="Y114" i="5"/>
  <c r="X114" i="5"/>
  <c r="K89" i="3"/>
  <c r="J84" i="3"/>
  <c r="L129" i="5"/>
  <c r="Z130" i="5"/>
  <c r="Y130" i="5"/>
  <c r="X130" i="5"/>
  <c r="K60" i="3"/>
  <c r="J59" i="3"/>
  <c r="K59" i="3" s="1"/>
  <c r="K10" i="3"/>
  <c r="J9" i="3"/>
  <c r="Z236" i="5"/>
  <c r="Y236" i="5"/>
  <c r="X236" i="5"/>
  <c r="L235" i="5"/>
  <c r="K67" i="3"/>
  <c r="L150" i="5"/>
  <c r="Z151" i="5"/>
  <c r="Y151" i="5"/>
  <c r="X151" i="5"/>
  <c r="H53" i="2"/>
  <c r="N53" i="2" s="1"/>
  <c r="F52" i="2"/>
  <c r="H52" i="2" s="1"/>
  <c r="L38" i="5"/>
  <c r="X38" i="5" s="1"/>
  <c r="Y39" i="5"/>
  <c r="Z39" i="5"/>
  <c r="S219" i="5"/>
  <c r="O218" i="5"/>
  <c r="Z42" i="5"/>
  <c r="J65" i="3"/>
  <c r="Q37" i="5"/>
  <c r="S38" i="5"/>
  <c r="L82" i="5"/>
  <c r="Y83" i="5"/>
  <c r="X83" i="5"/>
  <c r="Z83" i="5"/>
  <c r="H18" i="3"/>
  <c r="K18" i="3" s="1"/>
  <c r="F9" i="3"/>
  <c r="X42" i="5"/>
  <c r="K59" i="2"/>
  <c r="L60" i="2"/>
  <c r="L246" i="5"/>
  <c r="X247" i="5"/>
  <c r="Z247" i="5"/>
  <c r="Y247" i="5"/>
  <c r="L48" i="2"/>
  <c r="J42" i="2"/>
  <c r="M42" i="2" s="1"/>
  <c r="K52" i="2"/>
  <c r="Z54" i="5"/>
  <c r="Y54" i="5"/>
  <c r="F35" i="2"/>
  <c r="H35" i="2" s="1"/>
  <c r="H36" i="2"/>
  <c r="N36" i="2" s="1"/>
  <c r="L10" i="5"/>
  <c r="Z11" i="5"/>
  <c r="X11" i="5"/>
  <c r="Y11" i="5"/>
  <c r="K87" i="3"/>
  <c r="S182" i="5"/>
  <c r="L16" i="2"/>
  <c r="F10" i="2"/>
  <c r="H11" i="2"/>
  <c r="N11" i="2" s="1"/>
  <c r="L31" i="2"/>
  <c r="Y42" i="5"/>
  <c r="S82" i="5"/>
  <c r="O78" i="5"/>
  <c r="S78" i="5" s="1"/>
  <c r="X54" i="5"/>
  <c r="L178" i="5"/>
  <c r="Z179" i="5"/>
  <c r="Y179" i="5"/>
  <c r="X179" i="5"/>
  <c r="S207" i="5"/>
  <c r="O206" i="5"/>
  <c r="H23" i="2"/>
  <c r="N23" i="2" s="1"/>
  <c r="F22" i="2"/>
  <c r="K79" i="3"/>
  <c r="L190" i="5"/>
  <c r="Z191" i="5"/>
  <c r="Y191" i="5"/>
  <c r="X191" i="5"/>
  <c r="G85" i="3"/>
  <c r="H86" i="3"/>
  <c r="M35" i="2" l="1"/>
  <c r="M36" i="2"/>
  <c r="M11" i="2"/>
  <c r="O42" i="2"/>
  <c r="J9" i="2"/>
  <c r="O9" i="2" s="1"/>
  <c r="L53" i="2"/>
  <c r="J21" i="2"/>
  <c r="N35" i="2"/>
  <c r="O35" i="2"/>
  <c r="M23" i="2"/>
  <c r="M64" i="2"/>
  <c r="J52" i="2"/>
  <c r="M52" i="2" s="1"/>
  <c r="M53" i="2"/>
  <c r="J58" i="2"/>
  <c r="O22" i="2"/>
  <c r="N52" i="2"/>
  <c r="O59" i="2"/>
  <c r="O10" i="2"/>
  <c r="AB104" i="6"/>
  <c r="P258" i="6"/>
  <c r="AB225" i="6"/>
  <c r="AA213" i="6"/>
  <c r="AB213" i="6"/>
  <c r="AA104" i="6"/>
  <c r="P250" i="5"/>
  <c r="Z154" i="5"/>
  <c r="Y154" i="5"/>
  <c r="X154" i="5"/>
  <c r="Z207" i="5"/>
  <c r="G65" i="3"/>
  <c r="H65" i="3" s="1"/>
  <c r="K65" i="3" s="1"/>
  <c r="H66" i="3"/>
  <c r="K66" i="3" s="1"/>
  <c r="F45" i="3"/>
  <c r="H46" i="3"/>
  <c r="K46" i="3" s="1"/>
  <c r="L22" i="2"/>
  <c r="L35" i="2"/>
  <c r="Z109" i="5"/>
  <c r="Y109" i="5"/>
  <c r="X109" i="5"/>
  <c r="Z182" i="5"/>
  <c r="Y182" i="5"/>
  <c r="Y241" i="5"/>
  <c r="Z241" i="5"/>
  <c r="X241" i="5"/>
  <c r="Y162" i="5"/>
  <c r="X162" i="5"/>
  <c r="Z162" i="5"/>
  <c r="Z137" i="5"/>
  <c r="Y137" i="5"/>
  <c r="X137" i="5"/>
  <c r="Z121" i="5"/>
  <c r="Y121" i="5"/>
  <c r="X121" i="5"/>
  <c r="X182" i="5"/>
  <c r="X206" i="5"/>
  <c r="Z206" i="5"/>
  <c r="L205" i="5"/>
  <c r="X174" i="5"/>
  <c r="Y174" i="5"/>
  <c r="Z174" i="5"/>
  <c r="T205" i="5"/>
  <c r="Y206" i="5"/>
  <c r="Z105" i="5"/>
  <c r="Y105" i="5"/>
  <c r="X105" i="5"/>
  <c r="Q199" i="5"/>
  <c r="S200" i="5"/>
  <c r="L219" i="5"/>
  <c r="Z220" i="5"/>
  <c r="X220" i="5"/>
  <c r="Y220" i="5"/>
  <c r="Y194" i="5"/>
  <c r="X194" i="5"/>
  <c r="V103" i="5"/>
  <c r="L105" i="6"/>
  <c r="L104" i="6" s="1"/>
  <c r="J98" i="8"/>
  <c r="K10" i="8"/>
  <c r="K47" i="8"/>
  <c r="H46" i="8"/>
  <c r="F45" i="8"/>
  <c r="K67" i="8"/>
  <c r="K85" i="8"/>
  <c r="H52" i="7"/>
  <c r="H20" i="7" s="1"/>
  <c r="M20" i="7" s="1"/>
  <c r="N52" i="7"/>
  <c r="M53" i="7"/>
  <c r="M59" i="7"/>
  <c r="O20" i="7"/>
  <c r="K72" i="7"/>
  <c r="F20" i="7"/>
  <c r="F72" i="7" s="1"/>
  <c r="M21" i="7"/>
  <c r="L20" i="7"/>
  <c r="M9" i="7"/>
  <c r="Z9" i="6"/>
  <c r="X9" i="6"/>
  <c r="Y9" i="6"/>
  <c r="Z232" i="6"/>
  <c r="Y232" i="6"/>
  <c r="X232" i="6"/>
  <c r="X159" i="6"/>
  <c r="Z159" i="6"/>
  <c r="Y159" i="6"/>
  <c r="Y171" i="6"/>
  <c r="Z171" i="6"/>
  <c r="X171" i="6"/>
  <c r="L213" i="6"/>
  <c r="X213" i="6" s="1"/>
  <c r="Z214" i="6"/>
  <c r="Y214" i="6"/>
  <c r="Z147" i="6"/>
  <c r="X147" i="6"/>
  <c r="Y147" i="6"/>
  <c r="L236" i="6"/>
  <c r="Y237" i="6"/>
  <c r="Z237" i="6"/>
  <c r="X237" i="6"/>
  <c r="X79" i="6"/>
  <c r="Y79" i="6"/>
  <c r="Z79" i="6"/>
  <c r="AA8" i="6"/>
  <c r="L226" i="6"/>
  <c r="L207" i="6"/>
  <c r="X207" i="6" s="1"/>
  <c r="Y208" i="6"/>
  <c r="Z42" i="6"/>
  <c r="L37" i="6"/>
  <c r="Y42" i="6"/>
  <c r="X42" i="6"/>
  <c r="AB8" i="6"/>
  <c r="V103" i="6"/>
  <c r="Z208" i="6"/>
  <c r="Q103" i="6"/>
  <c r="Q258" i="6" s="1"/>
  <c r="Z151" i="6"/>
  <c r="X151" i="6"/>
  <c r="Y151" i="6"/>
  <c r="Z126" i="6"/>
  <c r="X126" i="6"/>
  <c r="Y126" i="6"/>
  <c r="X214" i="6"/>
  <c r="Y134" i="6"/>
  <c r="Z134" i="6"/>
  <c r="X134" i="6"/>
  <c r="T103" i="6"/>
  <c r="H58" i="2"/>
  <c r="H59" i="2"/>
  <c r="N59" i="2" s="1"/>
  <c r="Z113" i="5"/>
  <c r="Y113" i="5"/>
  <c r="X113" i="5"/>
  <c r="L104" i="5"/>
  <c r="O103" i="5"/>
  <c r="S104" i="5"/>
  <c r="T102" i="5"/>
  <c r="L9" i="5"/>
  <c r="Z10" i="5"/>
  <c r="X10" i="5"/>
  <c r="Y10" i="5"/>
  <c r="H9" i="3"/>
  <c r="K9" i="3" s="1"/>
  <c r="Q8" i="5"/>
  <c r="AA8" i="5" s="1"/>
  <c r="Z129" i="5"/>
  <c r="Y129" i="5"/>
  <c r="X129" i="5"/>
  <c r="K93" i="3"/>
  <c r="Q228" i="5"/>
  <c r="S206" i="5"/>
  <c r="O205" i="5"/>
  <c r="S205" i="5" s="1"/>
  <c r="Z150" i="5"/>
  <c r="Y150" i="5"/>
  <c r="X150" i="5"/>
  <c r="J83" i="3"/>
  <c r="O8" i="5"/>
  <c r="L200" i="5"/>
  <c r="Z201" i="5"/>
  <c r="Y201" i="5"/>
  <c r="X201" i="5"/>
  <c r="Z190" i="5"/>
  <c r="Y190" i="5"/>
  <c r="X190" i="5"/>
  <c r="K86" i="3"/>
  <c r="H10" i="2"/>
  <c r="N10" i="2" s="1"/>
  <c r="F9" i="2"/>
  <c r="Z246" i="5"/>
  <c r="Y246" i="5"/>
  <c r="X246" i="5"/>
  <c r="G84" i="3"/>
  <c r="H85" i="3"/>
  <c r="AA37" i="5"/>
  <c r="J41" i="2"/>
  <c r="L42" i="2"/>
  <c r="S37" i="5"/>
  <c r="L21" i="2"/>
  <c r="AB8" i="5"/>
  <c r="Q103" i="5"/>
  <c r="X104" i="5"/>
  <c r="S218" i="5"/>
  <c r="O217" i="5"/>
  <c r="S217" i="5" s="1"/>
  <c r="Y125" i="5"/>
  <c r="X125" i="5"/>
  <c r="Z125" i="5"/>
  <c r="K58" i="2"/>
  <c r="L59" i="2"/>
  <c r="Z82" i="5"/>
  <c r="Y82" i="5"/>
  <c r="X82" i="5"/>
  <c r="L78" i="5"/>
  <c r="L37" i="5"/>
  <c r="X37" i="5" s="1"/>
  <c r="Y38" i="5"/>
  <c r="Z38" i="5"/>
  <c r="Y235" i="5"/>
  <c r="Z235" i="5"/>
  <c r="X235" i="5"/>
  <c r="F21" i="2"/>
  <c r="H22" i="2"/>
  <c r="M22" i="2" s="1"/>
  <c r="Z178" i="5"/>
  <c r="Y178" i="5"/>
  <c r="X178" i="5"/>
  <c r="S229" i="5"/>
  <c r="O228" i="5"/>
  <c r="S228" i="5" s="1"/>
  <c r="Z95" i="5"/>
  <c r="Y95" i="5"/>
  <c r="X95" i="5"/>
  <c r="L229" i="5"/>
  <c r="X229" i="5" s="1"/>
  <c r="Z230" i="5"/>
  <c r="Y230" i="5"/>
  <c r="X230" i="5"/>
  <c r="O52" i="2" l="1"/>
  <c r="L52" i="2"/>
  <c r="L9" i="2"/>
  <c r="N22" i="2"/>
  <c r="M10" i="2"/>
  <c r="M59" i="2"/>
  <c r="O58" i="2"/>
  <c r="N58" i="2"/>
  <c r="M41" i="2"/>
  <c r="O41" i="2"/>
  <c r="M58" i="2"/>
  <c r="O21" i="2"/>
  <c r="T258" i="6"/>
  <c r="AA103" i="6"/>
  <c r="AB103" i="6"/>
  <c r="F44" i="3"/>
  <c r="F97" i="3" s="1"/>
  <c r="H45" i="3"/>
  <c r="K45" i="3" s="1"/>
  <c r="L218" i="5"/>
  <c r="Z219" i="5"/>
  <c r="X219" i="5"/>
  <c r="Y219" i="5"/>
  <c r="V102" i="5"/>
  <c r="V250" i="5" s="1"/>
  <c r="AB250" i="5" s="1"/>
  <c r="Y205" i="5"/>
  <c r="S199" i="5"/>
  <c r="Z205" i="5"/>
  <c r="X205" i="5"/>
  <c r="Y105" i="6"/>
  <c r="Z105" i="6"/>
  <c r="X105" i="6"/>
  <c r="Z207" i="6"/>
  <c r="K46" i="8"/>
  <c r="H45" i="8"/>
  <c r="F98" i="8"/>
  <c r="O72" i="7"/>
  <c r="N72" i="7"/>
  <c r="M52" i="7"/>
  <c r="L72" i="7"/>
  <c r="H72" i="7"/>
  <c r="N20" i="7"/>
  <c r="AA258" i="6"/>
  <c r="Z213" i="6"/>
  <c r="Y37" i="6"/>
  <c r="Z37" i="6"/>
  <c r="X37" i="6"/>
  <c r="Z104" i="6"/>
  <c r="Y236" i="6"/>
  <c r="X236" i="6"/>
  <c r="Z236" i="6"/>
  <c r="Y213" i="6"/>
  <c r="Y207" i="6"/>
  <c r="L8" i="6"/>
  <c r="Y104" i="6"/>
  <c r="X104" i="6"/>
  <c r="V258" i="6"/>
  <c r="L225" i="6"/>
  <c r="Z226" i="6"/>
  <c r="Y226" i="6"/>
  <c r="X226" i="6"/>
  <c r="L58" i="2"/>
  <c r="Y78" i="5"/>
  <c r="X78" i="5"/>
  <c r="Z78" i="5"/>
  <c r="K20" i="2"/>
  <c r="L41" i="2"/>
  <c r="J20" i="2"/>
  <c r="K85" i="3"/>
  <c r="G83" i="3"/>
  <c r="H84" i="3"/>
  <c r="J44" i="3"/>
  <c r="L8" i="5"/>
  <c r="Z9" i="5"/>
  <c r="X9" i="5"/>
  <c r="Y9" i="5"/>
  <c r="H21" i="2"/>
  <c r="N21" i="2" s="1"/>
  <c r="F20" i="2"/>
  <c r="F72" i="2" s="1"/>
  <c r="S103" i="5"/>
  <c r="O102" i="5"/>
  <c r="Q102" i="5"/>
  <c r="Z37" i="5"/>
  <c r="Y37" i="5"/>
  <c r="T250" i="5"/>
  <c r="S8" i="5"/>
  <c r="L103" i="5"/>
  <c r="X103" i="5" s="1"/>
  <c r="Y104" i="5"/>
  <c r="Z104" i="5"/>
  <c r="L199" i="5"/>
  <c r="Z200" i="5"/>
  <c r="Y200" i="5"/>
  <c r="X200" i="5"/>
  <c r="L228" i="5"/>
  <c r="Z229" i="5"/>
  <c r="Y229" i="5"/>
  <c r="H9" i="2"/>
  <c r="O20" i="2" l="1"/>
  <c r="M21" i="2"/>
  <c r="L217" i="5"/>
  <c r="Y218" i="5"/>
  <c r="X218" i="5"/>
  <c r="Z218" i="5"/>
  <c r="H98" i="8"/>
  <c r="K45" i="8"/>
  <c r="I46" i="7"/>
  <c r="I47" i="7"/>
  <c r="I19" i="7"/>
  <c r="I30" i="7"/>
  <c r="I40" i="7"/>
  <c r="I34" i="7"/>
  <c r="I14" i="7"/>
  <c r="I72" i="7"/>
  <c r="I45" i="7"/>
  <c r="I29" i="7"/>
  <c r="I18" i="7"/>
  <c r="I71" i="7"/>
  <c r="I57" i="7"/>
  <c r="I26" i="7"/>
  <c r="I44" i="7"/>
  <c r="I56" i="7"/>
  <c r="I63" i="7"/>
  <c r="I15" i="7"/>
  <c r="I69" i="7"/>
  <c r="I64" i="7"/>
  <c r="I67" i="7"/>
  <c r="I66" i="7"/>
  <c r="I50" i="7"/>
  <c r="I16" i="7"/>
  <c r="I25" i="7"/>
  <c r="I51" i="7"/>
  <c r="I70" i="7"/>
  <c r="I62" i="7"/>
  <c r="I39" i="7"/>
  <c r="I31" i="7"/>
  <c r="I17" i="7"/>
  <c r="I12" i="7"/>
  <c r="I33" i="7"/>
  <c r="I32" i="7"/>
  <c r="I38" i="7"/>
  <c r="I28" i="7"/>
  <c r="I68" i="7"/>
  <c r="I65" i="7"/>
  <c r="I13" i="7"/>
  <c r="I27" i="7"/>
  <c r="I41" i="7"/>
  <c r="I55" i="7"/>
  <c r="I23" i="7"/>
  <c r="I24" i="7"/>
  <c r="I11" i="7"/>
  <c r="I61" i="7"/>
  <c r="I43" i="7"/>
  <c r="I49" i="7"/>
  <c r="I37" i="7"/>
  <c r="I35" i="7"/>
  <c r="I22" i="7"/>
  <c r="I54" i="7"/>
  <c r="I42" i="7"/>
  <c r="I10" i="7"/>
  <c r="I60" i="7"/>
  <c r="I58" i="7"/>
  <c r="I48" i="7"/>
  <c r="I36" i="7"/>
  <c r="M72" i="7"/>
  <c r="I59" i="7"/>
  <c r="I21" i="7"/>
  <c r="I53" i="7"/>
  <c r="I9" i="7"/>
  <c r="I20" i="7"/>
  <c r="I52" i="7"/>
  <c r="X8" i="6"/>
  <c r="Z8" i="6"/>
  <c r="Y8" i="6"/>
  <c r="Z225" i="6"/>
  <c r="Y225" i="6"/>
  <c r="X225" i="6"/>
  <c r="AB258" i="6"/>
  <c r="L103" i="6"/>
  <c r="L258" i="6" s="1"/>
  <c r="J97" i="3"/>
  <c r="Z228" i="5"/>
  <c r="Y228" i="5"/>
  <c r="W250" i="5"/>
  <c r="L20" i="2"/>
  <c r="J72" i="2"/>
  <c r="L102" i="5"/>
  <c r="Z103" i="5"/>
  <c r="Y103" i="5"/>
  <c r="X228" i="5"/>
  <c r="G44" i="3"/>
  <c r="H83" i="3"/>
  <c r="Z8" i="5"/>
  <c r="Y8" i="5"/>
  <c r="M9" i="2"/>
  <c r="N9" i="2"/>
  <c r="Z199" i="5"/>
  <c r="Y199" i="5"/>
  <c r="X199" i="5"/>
  <c r="H20" i="2"/>
  <c r="N20" i="2" s="1"/>
  <c r="X8" i="5"/>
  <c r="K72" i="2"/>
  <c r="K84" i="3"/>
  <c r="S102" i="5"/>
  <c r="S250" i="5" s="1"/>
  <c r="O250" i="5"/>
  <c r="Q250" i="5"/>
  <c r="AA250" i="5" s="1"/>
  <c r="M20" i="2" l="1"/>
  <c r="O72" i="2"/>
  <c r="N72" i="2"/>
  <c r="M72" i="2"/>
  <c r="H72" i="2"/>
  <c r="Z217" i="5"/>
  <c r="Y217" i="5"/>
  <c r="X217" i="5"/>
  <c r="I89" i="8"/>
  <c r="I71" i="8"/>
  <c r="I34" i="8"/>
  <c r="I98" i="8"/>
  <c r="I83" i="8"/>
  <c r="I65" i="8"/>
  <c r="I93" i="8"/>
  <c r="I44" i="8"/>
  <c r="I33" i="8"/>
  <c r="I23" i="8"/>
  <c r="I97" i="8"/>
  <c r="I18" i="8"/>
  <c r="I55" i="8"/>
  <c r="I70" i="8"/>
  <c r="I40" i="8"/>
  <c r="I59" i="8"/>
  <c r="I30" i="8"/>
  <c r="I63" i="8"/>
  <c r="I24" i="8"/>
  <c r="I43" i="8"/>
  <c r="I77" i="8"/>
  <c r="I51" i="8"/>
  <c r="I32" i="8"/>
  <c r="I42" i="8"/>
  <c r="I36" i="8"/>
  <c r="I58" i="8"/>
  <c r="I50" i="8"/>
  <c r="I22" i="8"/>
  <c r="I14" i="8"/>
  <c r="I92" i="8"/>
  <c r="I64" i="8"/>
  <c r="I96" i="8"/>
  <c r="I90" i="8"/>
  <c r="I72" i="8"/>
  <c r="I41" i="8"/>
  <c r="I54" i="8"/>
  <c r="I76" i="8"/>
  <c r="I73" i="8"/>
  <c r="I25" i="8"/>
  <c r="I91" i="8"/>
  <c r="I31" i="8"/>
  <c r="I29" i="8"/>
  <c r="I82" i="8"/>
  <c r="I15" i="8"/>
  <c r="I16" i="8"/>
  <c r="I35" i="8"/>
  <c r="I17" i="8"/>
  <c r="I95" i="8"/>
  <c r="I39" i="8"/>
  <c r="I81" i="8"/>
  <c r="I28" i="8"/>
  <c r="I21" i="8"/>
  <c r="I38" i="8"/>
  <c r="I37" i="8"/>
  <c r="I53" i="8"/>
  <c r="I75" i="8"/>
  <c r="I78" i="8"/>
  <c r="I57" i="8"/>
  <c r="I79" i="8"/>
  <c r="I87" i="8"/>
  <c r="I49" i="8"/>
  <c r="I62" i="8"/>
  <c r="I20" i="8"/>
  <c r="I13" i="8"/>
  <c r="I27" i="8"/>
  <c r="I74" i="8"/>
  <c r="I69" i="8"/>
  <c r="I56" i="8"/>
  <c r="I88" i="8"/>
  <c r="I80" i="8"/>
  <c r="I52" i="8"/>
  <c r="I94" i="8"/>
  <c r="I48" i="8"/>
  <c r="I86" i="8"/>
  <c r="I19" i="8"/>
  <c r="I11" i="8"/>
  <c r="I60" i="8"/>
  <c r="I68" i="8"/>
  <c r="I12" i="8"/>
  <c r="I26" i="8"/>
  <c r="I61" i="8"/>
  <c r="I67" i="8"/>
  <c r="I10" i="8"/>
  <c r="I85" i="8"/>
  <c r="I47" i="8"/>
  <c r="I66" i="8"/>
  <c r="I84" i="8"/>
  <c r="K98" i="8"/>
  <c r="I46" i="8"/>
  <c r="I45" i="8"/>
  <c r="M253" i="6"/>
  <c r="M258" i="6"/>
  <c r="M220" i="6"/>
  <c r="M224" i="6"/>
  <c r="M230" i="6"/>
  <c r="M141" i="6"/>
  <c r="M145" i="6"/>
  <c r="M62" i="6"/>
  <c r="M51" i="6"/>
  <c r="M25" i="6"/>
  <c r="M60" i="6"/>
  <c r="M44" i="6"/>
  <c r="M13" i="6"/>
  <c r="M14" i="6"/>
  <c r="M18" i="6"/>
  <c r="M24" i="6"/>
  <c r="M56" i="6"/>
  <c r="M23" i="6"/>
  <c r="M31" i="6"/>
  <c r="M26" i="6"/>
  <c r="M22" i="6"/>
  <c r="M76" i="6"/>
  <c r="M81" i="6"/>
  <c r="M45" i="6"/>
  <c r="M144" i="6"/>
  <c r="M203" i="6"/>
  <c r="M218" i="6"/>
  <c r="M194" i="6"/>
  <c r="M257" i="6"/>
  <c r="M27" i="6"/>
  <c r="M36" i="6"/>
  <c r="M99" i="6"/>
  <c r="M252" i="6"/>
  <c r="M87" i="6"/>
  <c r="M40" i="6"/>
  <c r="M52" i="6"/>
  <c r="M35" i="6"/>
  <c r="M63" i="6"/>
  <c r="M95" i="6"/>
  <c r="M53" i="6"/>
  <c r="M68" i="6"/>
  <c r="M77" i="6"/>
  <c r="M140" i="6"/>
  <c r="M223" i="6"/>
  <c r="M41" i="6"/>
  <c r="M46" i="6"/>
  <c r="M59" i="6"/>
  <c r="M113" i="6"/>
  <c r="M158" i="6"/>
  <c r="M197" i="6"/>
  <c r="M202" i="6"/>
  <c r="N202" i="6" s="1"/>
  <c r="N201" i="6" s="1"/>
  <c r="M17" i="6"/>
  <c r="M49" i="6"/>
  <c r="M64" i="6"/>
  <c r="M58" i="6"/>
  <c r="M75" i="6"/>
  <c r="M92" i="6"/>
  <c r="M78" i="6"/>
  <c r="M71" i="6"/>
  <c r="M166" i="6"/>
  <c r="M117" i="6"/>
  <c r="M133" i="6"/>
  <c r="M146" i="6"/>
  <c r="M248" i="6"/>
  <c r="M231" i="6"/>
  <c r="M32" i="6"/>
  <c r="M34" i="6"/>
  <c r="M15" i="6"/>
  <c r="M28" i="6"/>
  <c r="M19" i="6"/>
  <c r="M102" i="6"/>
  <c r="M182" i="6"/>
  <c r="M204" i="6"/>
  <c r="N204" i="6" s="1"/>
  <c r="N203" i="6" s="1"/>
  <c r="M246" i="6"/>
  <c r="M33" i="6"/>
  <c r="M66" i="6"/>
  <c r="M50" i="6"/>
  <c r="M74" i="6"/>
  <c r="M69" i="6"/>
  <c r="M142" i="6"/>
  <c r="S142" i="6" s="1"/>
  <c r="M90" i="6"/>
  <c r="M109" i="6"/>
  <c r="M178" i="6"/>
  <c r="M170" i="6"/>
  <c r="M198" i="6"/>
  <c r="M20" i="6"/>
  <c r="M86" i="6"/>
  <c r="M16" i="6"/>
  <c r="M57" i="6"/>
  <c r="M73" i="6"/>
  <c r="M91" i="6"/>
  <c r="M70" i="6"/>
  <c r="M121" i="6"/>
  <c r="M82" i="6"/>
  <c r="M245" i="6"/>
  <c r="M125" i="6"/>
  <c r="M190" i="6"/>
  <c r="M169" i="6"/>
  <c r="M186" i="6"/>
  <c r="M241" i="6"/>
  <c r="M212" i="6"/>
  <c r="M67" i="6"/>
  <c r="M72" i="6"/>
  <c r="M165" i="6"/>
  <c r="M30" i="6"/>
  <c r="M222" i="6"/>
  <c r="M219" i="6"/>
  <c r="M116" i="6"/>
  <c r="M143" i="6"/>
  <c r="M247" i="6"/>
  <c r="M55" i="6"/>
  <c r="M185" i="6"/>
  <c r="M211" i="6"/>
  <c r="M112" i="6"/>
  <c r="M196" i="6"/>
  <c r="M150" i="6"/>
  <c r="M80" i="6"/>
  <c r="M12" i="6"/>
  <c r="M21" i="6"/>
  <c r="M98" i="6"/>
  <c r="M193" i="6"/>
  <c r="M120" i="6"/>
  <c r="M89" i="6"/>
  <c r="M189" i="6"/>
  <c r="M139" i="6"/>
  <c r="M174" i="6"/>
  <c r="M181" i="6"/>
  <c r="M132" i="6"/>
  <c r="M229" i="6"/>
  <c r="M157" i="6"/>
  <c r="M162" i="6"/>
  <c r="M61" i="6"/>
  <c r="M168" i="6"/>
  <c r="M137" i="6"/>
  <c r="M129" i="6"/>
  <c r="M154" i="6"/>
  <c r="M201" i="6"/>
  <c r="M256" i="6"/>
  <c r="M240" i="6"/>
  <c r="M177" i="6"/>
  <c r="M48" i="6"/>
  <c r="M244" i="6"/>
  <c r="M217" i="6"/>
  <c r="M251" i="6"/>
  <c r="M242" i="6"/>
  <c r="M85" i="6"/>
  <c r="M235" i="6"/>
  <c r="M206" i="6"/>
  <c r="N206" i="6" s="1"/>
  <c r="N205" i="6" s="1"/>
  <c r="M124" i="6"/>
  <c r="M94" i="6"/>
  <c r="M39" i="6"/>
  <c r="M101" i="6"/>
  <c r="M199" i="6"/>
  <c r="S199" i="6" s="1"/>
  <c r="M108" i="6"/>
  <c r="M200" i="6"/>
  <c r="M250" i="6"/>
  <c r="M228" i="6"/>
  <c r="M107" i="6"/>
  <c r="M176" i="6"/>
  <c r="M195" i="6"/>
  <c r="M255" i="6"/>
  <c r="M88" i="6"/>
  <c r="M167" i="6"/>
  <c r="M115" i="6"/>
  <c r="M128" i="6"/>
  <c r="M153" i="6"/>
  <c r="M243" i="6"/>
  <c r="M84" i="6"/>
  <c r="M180" i="6"/>
  <c r="M164" i="6"/>
  <c r="M119" i="6"/>
  <c r="M221" i="6"/>
  <c r="M93" i="6"/>
  <c r="M97" i="6"/>
  <c r="M11" i="6"/>
  <c r="M239" i="6"/>
  <c r="M156" i="6"/>
  <c r="M234" i="6"/>
  <c r="M38" i="6"/>
  <c r="M138" i="6"/>
  <c r="M161" i="6"/>
  <c r="M29" i="6"/>
  <c r="M216" i="6"/>
  <c r="M111" i="6"/>
  <c r="M205" i="6"/>
  <c r="M184" i="6"/>
  <c r="M65" i="6"/>
  <c r="M173" i="6"/>
  <c r="M54" i="6"/>
  <c r="M123" i="6"/>
  <c r="M149" i="6"/>
  <c r="M131" i="6"/>
  <c r="M210" i="6"/>
  <c r="M136" i="6"/>
  <c r="M188" i="6"/>
  <c r="M47" i="6"/>
  <c r="M100" i="6"/>
  <c r="M192" i="6"/>
  <c r="M233" i="6"/>
  <c r="M130" i="6"/>
  <c r="M148" i="6"/>
  <c r="M122" i="6"/>
  <c r="M110" i="6"/>
  <c r="M43" i="6"/>
  <c r="M160" i="6"/>
  <c r="M191" i="6"/>
  <c r="M135" i="6"/>
  <c r="M254" i="6"/>
  <c r="M209" i="6"/>
  <c r="M183" i="6"/>
  <c r="M10" i="6"/>
  <c r="M127" i="6"/>
  <c r="M114" i="6"/>
  <c r="M215" i="6"/>
  <c r="M172" i="6"/>
  <c r="M155" i="6"/>
  <c r="M96" i="6"/>
  <c r="M163" i="6"/>
  <c r="M152" i="6"/>
  <c r="M227" i="6"/>
  <c r="M106" i="6"/>
  <c r="M175" i="6"/>
  <c r="M83" i="6"/>
  <c r="M187" i="6"/>
  <c r="M179" i="6"/>
  <c r="M238" i="6"/>
  <c r="M249" i="6"/>
  <c r="M118" i="6"/>
  <c r="M105" i="6"/>
  <c r="M171" i="6"/>
  <c r="M126" i="6"/>
  <c r="M159" i="6"/>
  <c r="M147" i="6"/>
  <c r="M79" i="6"/>
  <c r="M208" i="6"/>
  <c r="M134" i="6"/>
  <c r="M232" i="6"/>
  <c r="M214" i="6"/>
  <c r="M9" i="6"/>
  <c r="M151" i="6"/>
  <c r="M237" i="6"/>
  <c r="M42" i="6"/>
  <c r="Y258" i="6"/>
  <c r="M104" i="6"/>
  <c r="M213" i="6"/>
  <c r="M236" i="6"/>
  <c r="M207" i="6"/>
  <c r="M226" i="6"/>
  <c r="M37" i="6"/>
  <c r="X258" i="6"/>
  <c r="M225" i="6"/>
  <c r="M103" i="6"/>
  <c r="Y103" i="6"/>
  <c r="X103" i="6"/>
  <c r="Z103" i="6"/>
  <c r="Z258" i="6"/>
  <c r="M8" i="6"/>
  <c r="Z102" i="5"/>
  <c r="Y102" i="5"/>
  <c r="I34" i="2"/>
  <c r="I18" i="2"/>
  <c r="I19" i="2"/>
  <c r="I43" i="2"/>
  <c r="I26" i="2"/>
  <c r="I28" i="2"/>
  <c r="I67" i="2"/>
  <c r="I40" i="2"/>
  <c r="I50" i="2"/>
  <c r="I51" i="2"/>
  <c r="I39" i="2"/>
  <c r="I56" i="2"/>
  <c r="I66" i="2"/>
  <c r="I47" i="2"/>
  <c r="I62" i="2"/>
  <c r="I71" i="2"/>
  <c r="I57" i="2"/>
  <c r="I13" i="2"/>
  <c r="I38" i="2"/>
  <c r="I45" i="2"/>
  <c r="I15" i="2"/>
  <c r="I30" i="2"/>
  <c r="I29" i="2"/>
  <c r="I72" i="2"/>
  <c r="I46" i="2"/>
  <c r="I14" i="2"/>
  <c r="I63" i="2"/>
  <c r="I41" i="2"/>
  <c r="I17" i="2"/>
  <c r="I16" i="2"/>
  <c r="I55" i="2"/>
  <c r="I61" i="2"/>
  <c r="I48" i="2"/>
  <c r="I32" i="2"/>
  <c r="I27" i="2"/>
  <c r="I42" i="2"/>
  <c r="I31" i="2"/>
  <c r="I70" i="2"/>
  <c r="I68" i="2"/>
  <c r="I49" i="2"/>
  <c r="I44" i="2"/>
  <c r="I25" i="2"/>
  <c r="I33" i="2"/>
  <c r="I37" i="2"/>
  <c r="I69" i="2"/>
  <c r="I54" i="2"/>
  <c r="I65" i="2"/>
  <c r="I24" i="2"/>
  <c r="I12" i="2"/>
  <c r="I60" i="2"/>
  <c r="I11" i="2"/>
  <c r="I23" i="2"/>
  <c r="I35" i="2"/>
  <c r="I52" i="2"/>
  <c r="I64" i="2"/>
  <c r="I36" i="2"/>
  <c r="I53" i="2"/>
  <c r="I59" i="2"/>
  <c r="I22" i="2"/>
  <c r="I10" i="2"/>
  <c r="I58" i="2"/>
  <c r="L250" i="5"/>
  <c r="K83" i="3"/>
  <c r="L72" i="2"/>
  <c r="U250" i="5"/>
  <c r="I21" i="2"/>
  <c r="G97" i="3"/>
  <c r="H44" i="3"/>
  <c r="I20" i="2"/>
  <c r="I9" i="2"/>
  <c r="X102" i="5"/>
  <c r="S105" i="6" l="1"/>
  <c r="S104" i="6" s="1"/>
  <c r="S103" i="6" s="1"/>
  <c r="S258" i="6" s="1"/>
  <c r="N200" i="6"/>
  <c r="M249" i="5"/>
  <c r="M250" i="5"/>
  <c r="M226" i="5"/>
  <c r="M225" i="5"/>
  <c r="M224" i="5"/>
  <c r="M215" i="5"/>
  <c r="M214" i="5"/>
  <c r="M213" i="5"/>
  <c r="M212" i="5"/>
  <c r="M163" i="5"/>
  <c r="M160" i="5"/>
  <c r="M159" i="5"/>
  <c r="M158" i="5"/>
  <c r="M157" i="5"/>
  <c r="M244" i="5"/>
  <c r="M238" i="5"/>
  <c r="M227" i="5"/>
  <c r="M219" i="5"/>
  <c r="M218" i="5"/>
  <c r="M217" i="5"/>
  <c r="M216" i="5"/>
  <c r="M173" i="5"/>
  <c r="M172" i="5"/>
  <c r="M162" i="5"/>
  <c r="M161" i="5"/>
  <c r="M141" i="5"/>
  <c r="M140" i="5"/>
  <c r="M139" i="5"/>
  <c r="M112" i="5"/>
  <c r="M101" i="5"/>
  <c r="M90" i="5"/>
  <c r="M75" i="5"/>
  <c r="M71" i="5"/>
  <c r="M70" i="5"/>
  <c r="M56" i="5"/>
  <c r="M52" i="5"/>
  <c r="M45" i="5"/>
  <c r="M32" i="5"/>
  <c r="M31" i="5"/>
  <c r="M30" i="5"/>
  <c r="M29" i="5"/>
  <c r="M19" i="5"/>
  <c r="M245" i="5"/>
  <c r="M220" i="5"/>
  <c r="M196" i="5"/>
  <c r="M195" i="5"/>
  <c r="M194" i="5"/>
  <c r="M193" i="5"/>
  <c r="M189" i="5"/>
  <c r="M188" i="5"/>
  <c r="M171" i="5"/>
  <c r="M138" i="5"/>
  <c r="M128" i="5"/>
  <c r="M119" i="5"/>
  <c r="M118" i="5"/>
  <c r="M117" i="5"/>
  <c r="M116" i="5"/>
  <c r="M221" i="5"/>
  <c r="M197" i="5"/>
  <c r="M187" i="5"/>
  <c r="M184" i="5"/>
  <c r="M183" i="5"/>
  <c r="M182" i="5"/>
  <c r="M170" i="5"/>
  <c r="M137" i="5"/>
  <c r="M123" i="5"/>
  <c r="M122" i="5"/>
  <c r="M121" i="5"/>
  <c r="M120" i="5"/>
  <c r="M97" i="5"/>
  <c r="M92" i="5"/>
  <c r="M91" i="5"/>
  <c r="M76" i="5"/>
  <c r="M72" i="5"/>
  <c r="M57" i="5"/>
  <c r="M35" i="5"/>
  <c r="M34" i="5"/>
  <c r="M33" i="5"/>
  <c r="M20" i="5"/>
  <c r="M240" i="5"/>
  <c r="M198" i="5"/>
  <c r="M186" i="5"/>
  <c r="M185" i="5"/>
  <c r="M181" i="5"/>
  <c r="M169" i="5"/>
  <c r="M168" i="5"/>
  <c r="M144" i="5"/>
  <c r="M136" i="5"/>
  <c r="M135" i="5"/>
  <c r="M124" i="5"/>
  <c r="M79" i="5"/>
  <c r="M77" i="5"/>
  <c r="M48" i="5"/>
  <c r="M241" i="5"/>
  <c r="M222" i="5"/>
  <c r="M176" i="5"/>
  <c r="M175" i="5"/>
  <c r="M167" i="5"/>
  <c r="M148" i="5"/>
  <c r="M147" i="5"/>
  <c r="M146" i="5"/>
  <c r="M145" i="5"/>
  <c r="M134" i="5"/>
  <c r="M98" i="5"/>
  <c r="M80" i="5"/>
  <c r="M73" i="5"/>
  <c r="M65" i="5"/>
  <c r="M63" i="5"/>
  <c r="M62" i="5"/>
  <c r="M61" i="5"/>
  <c r="M58" i="5"/>
  <c r="M49" i="5"/>
  <c r="M242" i="5"/>
  <c r="M243" i="5"/>
  <c r="M211" i="5"/>
  <c r="M210" i="5"/>
  <c r="M166" i="5"/>
  <c r="M106" i="5"/>
  <c r="M66" i="5"/>
  <c r="M53" i="5"/>
  <c r="M44" i="5"/>
  <c r="M41" i="5"/>
  <c r="M165" i="5"/>
  <c r="M164" i="5"/>
  <c r="M107" i="5"/>
  <c r="M96" i="5"/>
  <c r="M87" i="5"/>
  <c r="M86" i="5"/>
  <c r="M85" i="5"/>
  <c r="M68" i="5"/>
  <c r="M67" i="5"/>
  <c r="M207" i="5"/>
  <c r="M133" i="5"/>
  <c r="M81" i="5"/>
  <c r="M69" i="5"/>
  <c r="M223" i="5"/>
  <c r="M132" i="5"/>
  <c r="M111" i="5"/>
  <c r="M110" i="5"/>
  <c r="M109" i="5"/>
  <c r="M108" i="5"/>
  <c r="M88" i="5"/>
  <c r="M50" i="5"/>
  <c r="M46" i="5"/>
  <c r="M208" i="5"/>
  <c r="M177" i="5"/>
  <c r="M154" i="5"/>
  <c r="M153" i="5"/>
  <c r="M28" i="5"/>
  <c r="M27" i="5"/>
  <c r="M26" i="5"/>
  <c r="M25" i="5"/>
  <c r="M24" i="5"/>
  <c r="M23" i="5"/>
  <c r="M22" i="5"/>
  <c r="M16" i="5"/>
  <c r="M15" i="5"/>
  <c r="M14" i="5"/>
  <c r="M13" i="5"/>
  <c r="M155" i="5"/>
  <c r="M94" i="5"/>
  <c r="M93" i="5"/>
  <c r="M74" i="5"/>
  <c r="M51" i="5"/>
  <c r="M36" i="5"/>
  <c r="M209" i="5"/>
  <c r="M204" i="5"/>
  <c r="M156" i="5"/>
  <c r="M89" i="5"/>
  <c r="M59" i="5"/>
  <c r="M149" i="5"/>
  <c r="M105" i="5"/>
  <c r="M18" i="5"/>
  <c r="M17" i="5"/>
  <c r="M143" i="5"/>
  <c r="M233" i="5"/>
  <c r="M174" i="5"/>
  <c r="M239" i="5"/>
  <c r="M40" i="5"/>
  <c r="M152" i="5"/>
  <c r="M237" i="5"/>
  <c r="M100" i="5"/>
  <c r="M192" i="5"/>
  <c r="M60" i="5"/>
  <c r="M131" i="5"/>
  <c r="M142" i="5"/>
  <c r="M203" i="5"/>
  <c r="M55" i="5"/>
  <c r="M43" i="5"/>
  <c r="M234" i="5"/>
  <c r="M180" i="5"/>
  <c r="M206" i="5"/>
  <c r="M21" i="5"/>
  <c r="M47" i="5"/>
  <c r="M232" i="5"/>
  <c r="M127" i="5"/>
  <c r="M115" i="5"/>
  <c r="M248" i="5"/>
  <c r="M64" i="5"/>
  <c r="M12" i="5"/>
  <c r="M84" i="5"/>
  <c r="M126" i="5"/>
  <c r="M54" i="5"/>
  <c r="M179" i="5"/>
  <c r="M191" i="5"/>
  <c r="M42" i="5"/>
  <c r="M205" i="5"/>
  <c r="M231" i="5"/>
  <c r="M202" i="5"/>
  <c r="M39" i="5"/>
  <c r="M151" i="5"/>
  <c r="M11" i="5"/>
  <c r="M130" i="5"/>
  <c r="M236" i="5"/>
  <c r="M83" i="5"/>
  <c r="M247" i="5"/>
  <c r="M99" i="5"/>
  <c r="M114" i="5"/>
  <c r="M95" i="5"/>
  <c r="M230" i="5"/>
  <c r="M178" i="5"/>
  <c r="M38" i="5"/>
  <c r="M125" i="5"/>
  <c r="M235" i="5"/>
  <c r="M82" i="5"/>
  <c r="M246" i="5"/>
  <c r="M129" i="5"/>
  <c r="M201" i="5"/>
  <c r="M10" i="5"/>
  <c r="M190" i="5"/>
  <c r="M113" i="5"/>
  <c r="M150" i="5"/>
  <c r="Z250" i="5"/>
  <c r="M200" i="5"/>
  <c r="M37" i="5"/>
  <c r="M9" i="5"/>
  <c r="M229" i="5"/>
  <c r="M78" i="5"/>
  <c r="M104" i="5"/>
  <c r="M228" i="5"/>
  <c r="M8" i="5"/>
  <c r="Y250" i="5"/>
  <c r="M199" i="5"/>
  <c r="M103" i="5"/>
  <c r="M102" i="5"/>
  <c r="H97" i="3"/>
  <c r="I44" i="3" s="1"/>
  <c r="K44" i="3"/>
  <c r="X250" i="5"/>
  <c r="I97" i="3" l="1"/>
  <c r="I82" i="3"/>
  <c r="I15" i="3"/>
  <c r="I24" i="3"/>
  <c r="I12" i="3"/>
  <c r="I17" i="3"/>
  <c r="I43" i="3"/>
  <c r="I48" i="3"/>
  <c r="I96" i="3"/>
  <c r="I57" i="3"/>
  <c r="I54" i="3"/>
  <c r="I58" i="3"/>
  <c r="I70" i="3"/>
  <c r="I50" i="3"/>
  <c r="I13" i="3"/>
  <c r="I14" i="3"/>
  <c r="I30" i="3"/>
  <c r="I92" i="3"/>
  <c r="I11" i="3"/>
  <c r="I71" i="3"/>
  <c r="I23" i="3"/>
  <c r="I34" i="3"/>
  <c r="I76" i="3"/>
  <c r="I29" i="3"/>
  <c r="I37" i="3"/>
  <c r="I28" i="3"/>
  <c r="I53" i="3"/>
  <c r="I64" i="3"/>
  <c r="I20" i="3"/>
  <c r="I91" i="3"/>
  <c r="I33" i="3"/>
  <c r="I40" i="3"/>
  <c r="I36" i="3"/>
  <c r="I72" i="3"/>
  <c r="I49" i="3"/>
  <c r="I22" i="3"/>
  <c r="I75" i="3"/>
  <c r="I27" i="3"/>
  <c r="I52" i="3"/>
  <c r="I73" i="3"/>
  <c r="I39" i="3"/>
  <c r="I60" i="3"/>
  <c r="I32" i="3"/>
  <c r="I31" i="3"/>
  <c r="I35" i="3"/>
  <c r="I10" i="3"/>
  <c r="I38" i="3"/>
  <c r="I88" i="3"/>
  <c r="I63" i="3"/>
  <c r="I74" i="3"/>
  <c r="I16" i="3"/>
  <c r="I42" i="3"/>
  <c r="I51" i="3"/>
  <c r="I95" i="3"/>
  <c r="I69" i="3"/>
  <c r="I80" i="3"/>
  <c r="I68" i="3"/>
  <c r="I21" i="3"/>
  <c r="I61" i="3"/>
  <c r="I77" i="3"/>
  <c r="I81" i="3"/>
  <c r="I90" i="3"/>
  <c r="I65" i="3"/>
  <c r="I78" i="3"/>
  <c r="I56" i="3"/>
  <c r="I47" i="3"/>
  <c r="I59" i="3"/>
  <c r="I41" i="3"/>
  <c r="I62" i="3"/>
  <c r="I89" i="3"/>
  <c r="I26" i="3"/>
  <c r="I55" i="3"/>
  <c r="I87" i="3"/>
  <c r="I66" i="3"/>
  <c r="I25" i="3"/>
  <c r="I94" i="3"/>
  <c r="I19" i="3"/>
  <c r="I67" i="3"/>
  <c r="I46" i="3"/>
  <c r="I79" i="3"/>
  <c r="I86" i="3"/>
  <c r="I18" i="3"/>
  <c r="I45" i="3"/>
  <c r="I93" i="3"/>
  <c r="I9" i="3"/>
  <c r="I85" i="3"/>
  <c r="I84" i="3"/>
  <c r="K97" i="3"/>
  <c r="I8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AURA</author>
  </authors>
  <commentList>
    <comment ref="O89" authorId="0" shapeId="0" xr:uid="{00000000-0006-0000-0000-000001000000}">
      <text>
        <r>
          <rPr>
            <b/>
            <sz val="9"/>
            <color indexed="81"/>
            <rFont val="Tahoma"/>
            <family val="2"/>
          </rPr>
          <t>AURA:</t>
        </r>
        <r>
          <rPr>
            <sz val="9"/>
            <color indexed="81"/>
            <rFont val="Tahoma"/>
            <family val="2"/>
          </rPr>
          <t xml:space="preserve">
SUMA CDP MOD 10.483.161.134</t>
        </r>
      </text>
    </comment>
    <comment ref="O90" authorId="0" shapeId="0" xr:uid="{00000000-0006-0000-0000-000002000000}">
      <text>
        <r>
          <rPr>
            <b/>
            <sz val="9"/>
            <color indexed="81"/>
            <rFont val="Tahoma"/>
            <family val="2"/>
          </rPr>
          <t>AURA:</t>
        </r>
        <r>
          <rPr>
            <sz val="9"/>
            <color indexed="81"/>
            <rFont val="Tahoma"/>
            <family val="2"/>
          </rPr>
          <t xml:space="preserve">
SUMA CDP MOD 10.483.161.134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AURA</author>
  </authors>
  <commentList>
    <comment ref="O90" authorId="0" shapeId="0" xr:uid="{00000000-0006-0000-0100-000001000000}">
      <text>
        <r>
          <rPr>
            <b/>
            <sz val="9"/>
            <color indexed="81"/>
            <rFont val="Tahoma"/>
            <family val="2"/>
          </rPr>
          <t>AURA:</t>
        </r>
        <r>
          <rPr>
            <sz val="9"/>
            <color indexed="81"/>
            <rFont val="Tahoma"/>
            <family val="2"/>
          </rPr>
          <t xml:space="preserve">
SUMA CDP MOD 10.483.161.134</t>
        </r>
      </text>
    </comment>
    <comment ref="O91" authorId="0" shapeId="0" xr:uid="{00000000-0006-0000-0100-000002000000}">
      <text>
        <r>
          <rPr>
            <b/>
            <sz val="9"/>
            <color indexed="81"/>
            <rFont val="Tahoma"/>
            <family val="2"/>
          </rPr>
          <t>AURA:</t>
        </r>
        <r>
          <rPr>
            <sz val="9"/>
            <color indexed="81"/>
            <rFont val="Tahoma"/>
            <family val="2"/>
          </rPr>
          <t xml:space="preserve">
SUMA CDP MOD 10.483.161.134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3" authorId="0" shapeId="0" xr:uid="{00000000-0006-0000-0500-000001000000}">
      <text>
        <r>
          <rPr>
            <b/>
            <sz val="9"/>
            <color indexed="81"/>
            <rFont val="Tahoma"/>
            <family val="2"/>
          </rPr>
          <t>User:</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3" authorId="0" shapeId="0" xr:uid="{B6C14D10-4B9C-495F-B62D-CD57CE5598B8}">
      <text>
        <r>
          <rPr>
            <b/>
            <sz val="9"/>
            <color indexed="81"/>
            <rFont val="Tahoma"/>
            <family val="2"/>
          </rPr>
          <t>User:</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3" authorId="0" shapeId="0" xr:uid="{A9E5BEB1-0E0C-4C98-BD62-C9B119EC7970}">
      <text>
        <r>
          <rPr>
            <b/>
            <sz val="9"/>
            <color indexed="81"/>
            <rFont val="Tahoma"/>
            <family val="2"/>
          </rPr>
          <t>User:</t>
        </r>
        <r>
          <rPr>
            <sz val="9"/>
            <color indexed="81"/>
            <rFont val="Tahoma"/>
            <family val="2"/>
          </rPr>
          <t xml:space="preserve">
</t>
        </r>
      </text>
    </comment>
  </commentList>
</comments>
</file>

<file path=xl/sharedStrings.xml><?xml version="1.0" encoding="utf-8"?>
<sst xmlns="http://schemas.openxmlformats.org/spreadsheetml/2006/main" count="15488" uniqueCount="567">
  <si>
    <t>INFORME  DE EJECUCIÓN DEL PRESUPUESTO DE GASTOS</t>
  </si>
  <si>
    <t xml:space="preserve"> VIGENCIA ACTUAL</t>
  </si>
  <si>
    <t>PERIODO DEL 1/01/2021 AL 31/01/2021</t>
  </si>
  <si>
    <t xml:space="preserve">SECCION:        2413 </t>
  </si>
  <si>
    <t>UNIDAD EJECUTORA:</t>
  </si>
  <si>
    <t>00</t>
  </si>
  <si>
    <t>Código Presupuestal</t>
  </si>
  <si>
    <t>Fuente de 
Financiación</t>
  </si>
  <si>
    <t>Recurso</t>
  </si>
  <si>
    <t>Situado</t>
  </si>
  <si>
    <t>Denominación del Rubro</t>
  </si>
  <si>
    <t>Apropiación Inicial
(1)</t>
  </si>
  <si>
    <t>Modificaciones Presupuestales (2)</t>
  </si>
  <si>
    <t>Apropiación Vigente
(3) = (1) + (2)</t>
  </si>
  <si>
    <t>% Participación en el total
(4)</t>
  </si>
  <si>
    <t>Apropiación Condicionada o Bloqueada
(5)</t>
  </si>
  <si>
    <t>Certificados Acumulados
(6)</t>
  </si>
  <si>
    <t>Apropiación Disponible
(7) =  (3) - (6)</t>
  </si>
  <si>
    <t>Compromisos
Acumulados
(8)</t>
  </si>
  <si>
    <t>Apropiación Vigente sin comprometer
(9) = (3) - (8)</t>
  </si>
  <si>
    <t>Porcentajes de ejecución</t>
  </si>
  <si>
    <t>Adiciones
(a)</t>
  </si>
  <si>
    <t>Reducciones
(b)</t>
  </si>
  <si>
    <t>Créditos
(c)</t>
  </si>
  <si>
    <t>Contracréditos
(d)</t>
  </si>
  <si>
    <t>Total Modificaciones Presupuestales
( e) = (a)-(b)+( c) - (d)</t>
  </si>
  <si>
    <t>A</t>
  </si>
  <si>
    <t>FUNCIONAMIENTO</t>
  </si>
  <si>
    <t>A-01</t>
  </si>
  <si>
    <t>GASTOS DE PERSONAL</t>
  </si>
  <si>
    <t>A-01-01</t>
  </si>
  <si>
    <t>PLANTA DE PERSONAL PERMANENTE</t>
  </si>
  <si>
    <t>A-01-01-01</t>
  </si>
  <si>
    <t>SALARIO</t>
  </si>
  <si>
    <t>A-01-01-01-001</t>
  </si>
  <si>
    <t>FACTORES SALARIALES COMUNES</t>
  </si>
  <si>
    <t>A-01-01-01-001-001</t>
  </si>
  <si>
    <t>PROPIOS</t>
  </si>
  <si>
    <t>CSF</t>
  </si>
  <si>
    <t>SUELDO BÁSICO</t>
  </si>
  <si>
    <t>A-01-01-01-001-003</t>
  </si>
  <si>
    <t>PRIMA TÉCNICA SALARIAL</t>
  </si>
  <si>
    <t>A-01-01-01-001-004</t>
  </si>
  <si>
    <t>SUBSIDIO DE ALIMENTACIÓN</t>
  </si>
  <si>
    <t>A-01-01-01-001-006</t>
  </si>
  <si>
    <t>PRIMA DE SERVICIO</t>
  </si>
  <si>
    <t>N.A.</t>
  </si>
  <si>
    <t>A-01-01-01-001-007</t>
  </si>
  <si>
    <t>BONIFICACIÓN POR SERVICIOS PRESTADOS</t>
  </si>
  <si>
    <t>A-01-01-01-001-008</t>
  </si>
  <si>
    <t>HORAS EXTRAS, DOMINICALES, FESTIVOS Y RECARGOS</t>
  </si>
  <si>
    <t>A-01-01-01-001-009</t>
  </si>
  <si>
    <t>PRIMA DE NAVIDAD</t>
  </si>
  <si>
    <t>A-01-01-01-001-010</t>
  </si>
  <si>
    <t>PRIMA DE VACACIONES</t>
  </si>
  <si>
    <t>A-01-01-02</t>
  </si>
  <si>
    <t>CONTRIBUCIONES INHERENTES A LA NÓMINA</t>
  </si>
  <si>
    <t>A-01-01-02-001</t>
  </si>
  <si>
    <t>PENSIONES</t>
  </si>
  <si>
    <t>A-01-01-02-002</t>
  </si>
  <si>
    <t>SALUD</t>
  </si>
  <si>
    <t>A-01-01-02-003</t>
  </si>
  <si>
    <t>AUXILIO DE CESANTÍAS</t>
  </si>
  <si>
    <t>A-01-01-02-004</t>
  </si>
  <si>
    <t>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</si>
  <si>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</si>
  <si>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</si>
  <si>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</si>
  <si>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</si>
  <si>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</si>
  <si>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</si>
  <si>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</si>
  <si>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</si>
  <si>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</si>
  <si>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</si>
  <si>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</si>
  <si>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SUELDO DE 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</si>
  <si>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</si>
  <si>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</si>
  <si>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</si>
  <si>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</si>
  <si>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</si>
  <si>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</si>
  <si>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</si>
  <si>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</si>
  <si>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</si>
  <si>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</si>
  <si>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t>
  </si>
  <si>
    <t>ADQUISICIÓN DE BIENES  Y SERVICIOS</t>
  </si>
  <si>
    <t>A-02-01</t>
  </si>
  <si>
    <t>ADQUISICIÓN DE ACTIVOS NO FINANCIEROS</t>
  </si>
  <si>
    <t>A-02-01-01</t>
  </si>
  <si>
    <t>ACTIVOS FIJOS</t>
  </si>
  <si>
    <t>A-02-01-01-003</t>
  </si>
  <si>
    <t>ACTIVOS FIJOS NO CLASIFICADOS COMO MAQUINARIA Y EQUIPO</t>
  </si>
  <si>
    <t>A-02-01-01-003-008</t>
  </si>
  <si>
    <t>MUEBLES, INSTRUMENTOS MUSICALES, ARTÍCULOS DE DEPORTE Y ANTIGÜEDADES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</si>
  <si>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</si>
  <si>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</si>
  <si>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</si>
  <si>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</si>
  <si>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</si>
  <si>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</si>
  <si>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</si>
  <si>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</si>
  <si>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A-02-02-01-002-007</t>
  </si>
  <si>
    <t>ARTÍCULOS TEXTILES (EXCEPTO PRENDAS DE VESTIR)</t>
  </si>
  <si>
    <t>A-02-02-01-003</t>
  </si>
  <si>
    <t>OTROS BIENES TRANSPORTABLES (EXCEPTO PRODUCTOS METÁLICOS, MAQUINARIA Y EQUIPO)</t>
  </si>
  <si>
    <t>A-02-02-01-003-002</t>
  </si>
  <si>
    <t>PASTA O PULPA, PAPEL Y PRODUCTOS DE PAPEL; IMPRESOS Y ARTÍCULOS RELACIONADOS</t>
  </si>
  <si>
    <t>A-02-02-01-003-003</t>
  </si>
  <si>
    <t>PRODUCTOS DE HORNOS DE COQUE; PRODUCTOS DE REFINACIÓN DE PETRÓLEO Y COMBUSTIBLE NUCLEAR</t>
  </si>
  <si>
    <t>A-02-02-01-003-004</t>
  </si>
  <si>
    <t>QUÍMICOS BÁSICOS</t>
  </si>
  <si>
    <t>A-02-02-01-003-005</t>
  </si>
  <si>
    <t>OTROS PRODUCTOS QUÍMICOS; FIBRAS ARTIFICIALES (O FIBRAS INDUSTRIALES HECHAS POR EL HOMBRE)</t>
  </si>
  <si>
    <t>A-02-02-01-003-006</t>
  </si>
  <si>
    <t>PRODUCTOS DE CAUCHO Y PLÁSTICO</t>
  </si>
  <si>
    <t>A-02-02-01-003-008</t>
  </si>
  <si>
    <t>OTROS BIENES TRANSPORTABLES N.C.P.</t>
  </si>
  <si>
    <t>A-02-02-02</t>
  </si>
  <si>
    <t>ADQUISICIÓN DE SERVICIOS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</si>
  <si>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</si>
  <si>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</si>
  <si>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</si>
  <si>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</si>
  <si>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A-02-02-02-006-007</t>
  </si>
  <si>
    <t>SERVICIOS DE APOYO AL TRANSPORTE</t>
  </si>
  <si>
    <t>A-02-02-02-006-008</t>
  </si>
  <si>
    <t>SERVICIOS POSTALES Y DE MENSAJERÍA</t>
  </si>
  <si>
    <t>A-02-02-02-006-009</t>
  </si>
  <si>
    <t>SERVICIOS DE DISTRIBUCIÓN DE ELECTRICIDAD, GAS Y AGUA (POR CUENTA PROPIA)</t>
  </si>
  <si>
    <t>A-02-02-02-007</t>
  </si>
  <si>
    <t>SERVICIOS FINANCIEROS Y SERVICIOS CONEXOS, SERVICIOS INMOBILIARIOS Y SERVICIOS DE LEASING</t>
  </si>
  <si>
    <t>A-02-02-02-007-001</t>
  </si>
  <si>
    <t>SERVICIOS FINANCIEROS Y SERVICIOS CONEXOS</t>
  </si>
  <si>
    <t>A-02-02-02-007-002</t>
  </si>
  <si>
    <t>SERVICIOS INMOBILIARIOS</t>
  </si>
  <si>
    <t>A-02-02-02-007-003</t>
  </si>
  <si>
    <t>SERVICIOS DE ARRENDAMIENTO O ALQUILER SIN OPERARIO</t>
  </si>
  <si>
    <t>A-02-02-02-008</t>
  </si>
  <si>
    <t>SERVICIOS PRESTADOS A LAS EMPRESAS Y SERVICIOS DE PRODUCCIÓN</t>
  </si>
  <si>
    <t>A-02-02-02-008-002</t>
  </si>
  <si>
    <t>SERVICIOS JURÍDICOS Y CONTABLES</t>
  </si>
  <si>
    <t>A-02-02-02-008-003</t>
  </si>
  <si>
    <t>OTROS SERVICIOS PROFESIONALES, CIENTÍFICOS Y TÉCNICOS</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</si>
  <si>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</si>
  <si>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</si>
  <si>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</si>
  <si>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</si>
  <si>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</si>
  <si>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</si>
  <si>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A-02-02-02-008-009</t>
  </si>
  <si>
    <t>OTROS SERVICIOS DE FABRICACIÓN; SERVICIOS DE EDICIÓN, IMPRESIÓN Y REPRODUCCIÓN; SERVICIOS DE RECUPERACIÓN DE MATERIALES</t>
  </si>
  <si>
    <t>A-02-02-02-009</t>
  </si>
  <si>
    <t>SERVICIOS PARA LA COMUNIDAD, SOCIALES Y PERSONALES</t>
  </si>
  <si>
    <t>A-02-02-02-009-002</t>
  </si>
  <si>
    <t>SERVICIOS DE EDUCACIÓN</t>
  </si>
  <si>
    <t>A-02-02-02-009-003</t>
  </si>
  <si>
    <t>SERVICIOS PARA EL CUIDADO DE LA SALUD HUMANA Y SERVICIOS SOCIALES</t>
  </si>
  <si>
    <t>A-02-02-02-009-004</t>
  </si>
  <si>
    <t>SERVICIOS DE ALCANTARILLADO, RECOLECCIÓN, TRATAMIENTO Y DISPOSICIÓN DE DESECHOS Y OTROS SERVICIOS DE SANEAMIENTO AMBIENTAL</t>
  </si>
  <si>
    <t>A-02-02-02-009-006</t>
  </si>
  <si>
    <t>SERVICIOS DE ESPARCIMIENTO, CULTURALES Y DEPORTIVOS</t>
  </si>
  <si>
    <t>A-02-02-02-009-007</t>
  </si>
  <si>
    <t>OTROS SERVICIOS</t>
  </si>
  <si>
    <t>A-02-02-02-010</t>
  </si>
  <si>
    <t>VIÁTICOS DE LOS FUNCIONARIOS EN COMISIÓN</t>
  </si>
  <si>
    <t>A-03</t>
  </si>
  <si>
    <t>TRANSFERENCIAS CORRIENTES</t>
  </si>
  <si>
    <t>A-03-03</t>
  </si>
  <si>
    <t>A ENTIDADES DEL GOBIERNO</t>
  </si>
  <si>
    <t>A-03-03-04</t>
  </si>
  <si>
    <t xml:space="preserve">A OTRAS ENTIDADES DEL GOBIERNO GENERAL </t>
  </si>
  <si>
    <t>A-03-03-04-007</t>
  </si>
  <si>
    <t>PROVISIÓN PARA GASTOS INSTITUCIONALES Y/O SECTORIALES CONTINGENTES- PREVIO CONCEPTO DGPPN</t>
  </si>
  <si>
    <t>A-03-04</t>
  </si>
  <si>
    <t>PRESTACIONES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</si>
  <si>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</si>
  <si>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</si>
  <si>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</si>
  <si>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</si>
  <si>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</si>
  <si>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</si>
  <si>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</si>
  <si>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</si>
  <si>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A-03-10</t>
  </si>
  <si>
    <t>SENTENCIAS Y CONCILIACIONES</t>
  </si>
  <si>
    <t>A-03-10-01</t>
  </si>
  <si>
    <t>FALLOS NACIONALES</t>
  </si>
  <si>
    <t>A-03-10-01-001</t>
  </si>
  <si>
    <t>NACIÓN</t>
  </si>
  <si>
    <t>SENTENCIAS</t>
  </si>
  <si>
    <t>A-03-10-01-003</t>
  </si>
  <si>
    <t>LAUDOS ARBITRALES</t>
  </si>
  <si>
    <t>A-08</t>
  </si>
  <si>
    <t>GASTOS POR TRIBUTOS, MULTAS, SANCIONES E INTERESES DE MORA</t>
  </si>
  <si>
    <t>A-08-04</t>
  </si>
  <si>
    <t>CONTRIBUCIONES</t>
  </si>
  <si>
    <t>A-08-04-01</t>
  </si>
  <si>
    <t>CUOTA DE FISCALIZACIÓN Y AUDITAJE</t>
  </si>
  <si>
    <t>B</t>
  </si>
  <si>
    <t>SERVICIO DE LA DEUDA PÚBLICA</t>
  </si>
  <si>
    <t>SERVICIO DE LA DEUDA PÚBLICA EXTERNA</t>
  </si>
  <si>
    <t>PRINCIPAL</t>
  </si>
  <si>
    <t>SSF</t>
  </si>
  <si>
    <t>PRÉSTAMOS</t>
  </si>
  <si>
    <t>B-10</t>
  </si>
  <si>
    <t>SERVICIO DE LA DEUDA PÚBLICA INTERNA</t>
  </si>
  <si>
    <t>B-10-04</t>
  </si>
  <si>
    <t>FONDO DE CONTINGENCIAS</t>
  </si>
  <si>
    <t>B-10-04-01</t>
  </si>
  <si>
    <t>APORTES AL FONDO DE CONTINGENCIAS</t>
  </si>
  <si>
    <t>C</t>
  </si>
  <si>
    <t>INVERSION</t>
  </si>
  <si>
    <t>C-2401</t>
  </si>
  <si>
    <t>INFRAESTRUCTURA RED VIAL PRIMARIA</t>
  </si>
  <si>
    <t>C-2401-0600</t>
  </si>
  <si>
    <t>INTERSUBSECTORIAL TRANSPORTE</t>
  </si>
  <si>
    <t>C-2401-0600-38</t>
  </si>
  <si>
    <t xml:space="preserve">MEJORAMIENTO APOYO ESTATAL PROYECTO DE CONCESIÓN RUTA DEL SOL SECTOR III,   CESAR, BOLÍVAR, MAGDALENA </t>
  </si>
  <si>
    <t>C-2401-0600-38-0</t>
  </si>
  <si>
    <t>C-2401-0600-38-0-2401070</t>
  </si>
  <si>
    <t>VÍA PRIMARIA CONCESIONADA</t>
  </si>
  <si>
    <t>C-2401-0600-38-0-2401070-02</t>
  </si>
  <si>
    <t>ADQUISICIÓN DE BIENES Y SERVICIOS</t>
  </si>
  <si>
    <t>C-2401-0600-54</t>
  </si>
  <si>
    <t>MEJORAMIENTO DE LA CONCESIÓN ARMENIA PEREIRA MANIZALES  RISARALDA, CALDAS, QUINDIO, VALLE DEL CAUCA</t>
  </si>
  <si>
    <t>C-2401-0600-54-0</t>
  </si>
  <si>
    <t>C-2401-0600-54-0-2401070</t>
  </si>
  <si>
    <t>C-2401-0600-54-0-2401070-02</t>
  </si>
  <si>
    <t>C-2401-0600-59</t>
  </si>
  <si>
    <t>MEJORAMIENTO CONSTRUCCIÓN REHABILITACIÓN, MANTENIMIENTO Y OPERACIÓN, DEL CORREDOR VIAL PAMPLONA - CUCÚTA DEPARTAMENTO DE   NORTE DE SANTANDER</t>
  </si>
  <si>
    <t>C-2401-0600-59-0</t>
  </si>
  <si>
    <t>C-2401-0600-59-0-2401074</t>
  </si>
  <si>
    <t>VÍA PRIMARIA INTERVENIDA Y EN OPERACIÓN</t>
  </si>
  <si>
    <t>C-2401-0600-59-0-2401074-02</t>
  </si>
  <si>
    <t>C-2401-0600-60</t>
  </si>
  <si>
    <t>MEJORAMIENTO , CONSTRUCCIÓN, REHABILITACIÓN, MANTENIMIENTO  Y OPERACIÓN DEL CORREDOR BUCARAMANGA, BARRANCABERMEJA, YONDÓ EN LOS DEPARTAMENTOS DE   ANTIOQUIA, SANTANDER</t>
  </si>
  <si>
    <t>C-2401-0600-60-0</t>
  </si>
  <si>
    <t>C-2401-0600-60-0-2401074</t>
  </si>
  <si>
    <t>C-2401-0600-60-0-2401074-02</t>
  </si>
  <si>
    <t>C-2401-0600-61</t>
  </si>
  <si>
    <t>CONSTRUCCIÓN OPERACIÓN Y MANTENIMIENTO DE LA CONCESIÓN AUTOPISTA CONEXIÓN PACIFICO 1 - AUTOPISTAS PARA LA PROSPERIDAD ANTIOQUIA</t>
  </si>
  <si>
    <t>C-2401-0600-61-0</t>
  </si>
  <si>
    <t>C-2401-0600-61-0-2401074</t>
  </si>
  <si>
    <t>C-2401-0600-61-0-2401074-02</t>
  </si>
  <si>
    <t>C-2401-0600-62</t>
  </si>
  <si>
    <t>REHABILITACIÓN CONSTRUCCIÓN, MEJORAMIENTO, OPERACIÓN Y MANTENIMIENTO DE LA CONCESIÓN AUTOPISTA AL RIO MAGDALENA 2, DEPARTAMENTOS DE ANTIOQUIA, SANTANDER</t>
  </si>
  <si>
    <t>C-2401-0600-62-0</t>
  </si>
  <si>
    <t>C-2401-0600-62-0-2401074</t>
  </si>
  <si>
    <t>C-2401-0600-62-0-2401074-02</t>
  </si>
  <si>
    <t>C-2401-0600-63</t>
  </si>
  <si>
    <t>MEJORAMIENTO REHABILITACIÓN, CONSTRUCCIÓN, MANTENIMIENTO Y OPERACIÓN DEL CORREDOR SANTANA - MOCOA - NEIVA, DEPARTAMENTOS DE  HUILA, PUTUMAYO, CAUCA</t>
  </si>
  <si>
    <t>C-2401-0600-63-0</t>
  </si>
  <si>
    <t>C-2401-0600-63-0-2401074</t>
  </si>
  <si>
    <t>C-2401-0600-63-0-2401074-02</t>
  </si>
  <si>
    <t>C-2401-0600-64</t>
  </si>
  <si>
    <t>MEJORAMIENTO REHABILITACIÓN, CONSTRUCCIÓN , MANTENIMIENTO  Y OPERACIÓN DEL CORREDOR POPAYAN - SANTANDER DE QUILICHAO EN EL DEPARTAMENTO DEL     CAUCA</t>
  </si>
  <si>
    <t>C-2401-0600-64-0</t>
  </si>
  <si>
    <t>C-2401-0600-64-0-2401074</t>
  </si>
  <si>
    <t>C-2401-0600-64-0-2401074-02</t>
  </si>
  <si>
    <t>C-2401-0600-65</t>
  </si>
  <si>
    <t>MEJORAMIENTO CONSTRUCCIÓN, MANTENIMIENTO Y OPERACIÓN DEL CORREDOR CONEXIÓN NORTE, AUTOPISTAS PARA LA PROSPERIDAD   ANTIOQUIA</t>
  </si>
  <si>
    <t>C-2401-0600-65-0</t>
  </si>
  <si>
    <t>C-2401-0600-65-0-2401074</t>
  </si>
  <si>
    <t>C-2401-0600-65-0-2401074-02</t>
  </si>
  <si>
    <t>C-2401-0600-66</t>
  </si>
  <si>
    <t>CONTROL Y SEGUIMIENTO A LA OPERACIÓN DE LAS VÍAS PRIMARIAS CONCESIONADAS  NACIONAL-[PREVIO CONCEPTO DNP]</t>
  </si>
  <si>
    <t>C-2401-0600-66-0</t>
  </si>
  <si>
    <t>CONTROL Y SEGUIMIENTO A LA OPERACIÓN DE LAS VÍAS PRIMARIAS CONCESIONADAS  NACIONAL</t>
  </si>
  <si>
    <t>C-2401-0600-66-0-2401075</t>
  </si>
  <si>
    <t>DOCUMENTOS DE APOYO TÉCNICO PARA EL DESARROLLO DE INTERVENCIONES EN INFRAESTRUCTURA VIAL</t>
  </si>
  <si>
    <t>C-2401-0600-66-0-2401075-02</t>
  </si>
  <si>
    <t>C-2401-0600-67</t>
  </si>
  <si>
    <t>MEJORAMIENTO CONSTRUCCIÓN, REHABILITACIÓN Y MANTENIMIENTO DEL CORREDOR VILLAVICENCIO - YOPAL DEPARTAMENTOS DEL   META, CASANARE</t>
  </si>
  <si>
    <t>C-2401-0600-67-0</t>
  </si>
  <si>
    <t>C-2401-0600-67-0-2401074</t>
  </si>
  <si>
    <t>C-2401-0600-67-0-2401074-02</t>
  </si>
  <si>
    <t>C-2401-0600-68</t>
  </si>
  <si>
    <t>CONSTRUCCIÓN OPERACIÓN Y MANTENIMIENTO DE LA VÍA MULALO - LOBOGUERRERO, DEPARTAMENTO DEL VALLE DEL CAUCA</t>
  </si>
  <si>
    <t>C-2401-0600-68-0</t>
  </si>
  <si>
    <t>C-2401-0600-68-0-2401074</t>
  </si>
  <si>
    <t>C-2401-0600-68-0-2401074-02</t>
  </si>
  <si>
    <t>C-2401-0600-69</t>
  </si>
  <si>
    <t>MEJORAMIENTO REHABILITACIÓN, CONSTRUCCIÓN, MANTENIMIENTO Y OPERACIÓN DEL CORREDOR BUCARAMANGA PAMPLONA NORTE DE SANTANDER</t>
  </si>
  <si>
    <t>C-2401-0600-69-0</t>
  </si>
  <si>
    <t>C-2401-0600-69-0-2401074</t>
  </si>
  <si>
    <t>C-2401-0600-69-0-2401074-02</t>
  </si>
  <si>
    <t>C-2401-0600-70</t>
  </si>
  <si>
    <t>MEJORAMIENTO REHABILITACIÓN, MANTENIMIENTO Y OPERACIÓN DEL CORREDOR TRANSVERSAL DEL SISGA, DEPARTAMENTOS DE BOYACÁ, CUNDINAMARCA, CASANARE</t>
  </si>
  <si>
    <t>C-2401-0600-70-0</t>
  </si>
  <si>
    <t>C-2401-0600-70-0-2401074</t>
  </si>
  <si>
    <t>C-2401-0600-70-0-2401074-02</t>
  </si>
  <si>
    <t>C-2401-0600-71</t>
  </si>
  <si>
    <t>REHABILITACIÓN MEJORAMIENTO, CONSTRUCCIÓN, MANTENIMIENTO Y OPERACIÓN DEL CORREDOR CARTAGENA - BARRANQUILLA Y CIRCUNVALAR DE LA PROSPERIDAD, DEPARTAMENTOS DE   ATLÁNTICO, BOLÍVAR</t>
  </si>
  <si>
    <t>C-2401-0600-71-0</t>
  </si>
  <si>
    <t>C-2401-0600-71-0-2401074</t>
  </si>
  <si>
    <t>C-2401-0600-71-0-2401074-02</t>
  </si>
  <si>
    <t>C-2401-0600-72</t>
  </si>
  <si>
    <t>MEJORAMIENTO CONSTRUCCIÓN, OPERACIÓN Y MANTENIMIENTO DE LA CONCESIÓN AUTOPISTA CONEXIÓN PACIFICO 2 ANTIOQUIA</t>
  </si>
  <si>
    <t>C-2401-0600-72-0</t>
  </si>
  <si>
    <t>C-2401-0600-72-0-2401074</t>
  </si>
  <si>
    <t>C-2401-0600-72-0-2401074-02</t>
  </si>
  <si>
    <t>C-2401-0600-73</t>
  </si>
  <si>
    <t>MEJORAMIENTO  CONSTRUCCIÓN, OPERACIÓN, Y MANTENIMIENTO DE LA AUTOPISTA CONEXIÓN PACIFICO 3  AUTOPISTAS PARA LA PROSPERIDAD   ANTIOQUIA</t>
  </si>
  <si>
    <t>C-2401-0600-73-0</t>
  </si>
  <si>
    <t>C-2401-0600-73-0-2401074</t>
  </si>
  <si>
    <t>C-2401-0600-73-0-2401074-02</t>
  </si>
  <si>
    <t>C-2401-0600-74</t>
  </si>
  <si>
    <t>MEJORAMIENTO REHABILITACIÓN, CONSTRUCCIÓN, MANTENIMIENTO, Y OPERACIÓN DEL CORREDOR RUMICHACA - PASTO EN EL DEPARTAMENTO DE    NARIÑO</t>
  </si>
  <si>
    <t>C-2401-0600-74-0</t>
  </si>
  <si>
    <t>C-2401-0600-74-0-2401074</t>
  </si>
  <si>
    <t>C-2401-0600-74-0-2401074-02</t>
  </si>
  <si>
    <t>C-2401-0600-75</t>
  </si>
  <si>
    <t>REHABILITACIÓN MEJORAMIENTO, OPERACIÓN Y MANTENIMIENTO DEL CORREDOR PERIMETRAL DE CUNDINAMARCA, CENTRO ORIENTE   CUNDINAMARCA</t>
  </si>
  <si>
    <t>C-2401-0600-75-0</t>
  </si>
  <si>
    <t>C-2401-0600-75-0-2401074</t>
  </si>
  <si>
    <t>C-2401-0600-75-0-2401074-02</t>
  </si>
  <si>
    <t>C-2401-0600-76</t>
  </si>
  <si>
    <t>MEJORAMIENTO CONSTRUCCIÓN, REHABILITACIÓN OPERACIÓN Y MANTENIMIENTO DE LA CONCESIÓN AUTOPISTA AL MAR 2   ANTIOQUIA</t>
  </si>
  <si>
    <t>C-2401-0600-76-0</t>
  </si>
  <si>
    <t>C-2401-0600-76-0-2401074</t>
  </si>
  <si>
    <t>C-2401-0600-76-0-2401074-02</t>
  </si>
  <si>
    <t>C-2401-0600-77</t>
  </si>
  <si>
    <t>MEJORAMIENTO REHABILITACIÓN Y MANTENIMIENTO DEL CORREDOR HONDA - PUERTO SALGAR - GIRARDOT, DEPARTAMENTOS DE    CUNDINAMARCA, CALDAS, TOLIMA</t>
  </si>
  <si>
    <t>C-2401-0600-77-0</t>
  </si>
  <si>
    <t>C-2401-0600-77-0-2401074</t>
  </si>
  <si>
    <t>C-2401-0600-77-0-2401074-02</t>
  </si>
  <si>
    <t>C-2401-0600-78</t>
  </si>
  <si>
    <t>MEJORAMIENTO CONSTRUCCIÓN, REHABILITACIÓN, OPERACIÓN Y MANTENIMIENTO DE LA CONCESIÓN AUTOPISTA AL MAR 1, DEPARTAMENTO DE ANTIOQUIA</t>
  </si>
  <si>
    <t>C-2401-0600-78-0</t>
  </si>
  <si>
    <t>C-2401-0600-78-0-2401074</t>
  </si>
  <si>
    <t>C-2401-0600-78-0-2401074-02</t>
  </si>
  <si>
    <t>C-2401-0600-79</t>
  </si>
  <si>
    <t>MEJORAMIENTO DEL CORREDOR PUERTA DE HIERRO - PALMAR DE VARELA Y CARRETO - CRUZ DEL VISO EN LOS DEPARTAMENTOS DE    ATLÁNTICO, BOLÍVAR, SUCRE</t>
  </si>
  <si>
    <t>C-2401-0600-79-0</t>
  </si>
  <si>
    <t>C-2401-0600-79-0-2401074</t>
  </si>
  <si>
    <t>C-2401-0600-79-0-2401074-02</t>
  </si>
  <si>
    <t>C-2401-0600-80</t>
  </si>
  <si>
    <t>DESARROLLO DE OBRAS COMPLEMENTARIAS, GESTIÓN SOCIAL, AMBIENTAL Y PREDIAL DE LOS CONTRATOS DE CONCESIÓN VIAL.   NACIONAL-[PREVIO CONCEPTO DNP]</t>
  </si>
  <si>
    <t>C-2403</t>
  </si>
  <si>
    <t>INFRAESTRUCTURA Y SERVICIOS DE TRANSPORTE AÉREO</t>
  </si>
  <si>
    <t>C-2403-0600</t>
  </si>
  <si>
    <t>C-2403-0600-4</t>
  </si>
  <si>
    <t>CONTROL Y SEGUIMIENTO A LA OPERACIÓN DE LOS AEROPUERTOS CONCESIONADOS  NACIONAL</t>
  </si>
  <si>
    <t>C-2403-0600-4-0</t>
  </si>
  <si>
    <t>C-2403-0600-4-0-2403039</t>
  </si>
  <si>
    <t>DOCUMENTOS DE LINEAMIENTOS TÉCNICOS</t>
  </si>
  <si>
    <t>C-2403-0600-4-0-2403039-02</t>
  </si>
  <si>
    <t>C-2404</t>
  </si>
  <si>
    <t>INFRAESTRUCTURA DE TRANSPORTE FÉRREO</t>
  </si>
  <si>
    <t>C-2404-0600</t>
  </si>
  <si>
    <t>C-2404-0600-2</t>
  </si>
  <si>
    <t>REHABILITACIÓN CONSTRUCCIÓN Y MANTENIMIENTO DE LA RED FÉRREA A NIVEL NACIONAL  NACIONAL</t>
  </si>
  <si>
    <t>C-2404-0600-2-0</t>
  </si>
  <si>
    <t>C-2404-0600-2-0-2404020</t>
  </si>
  <si>
    <t xml:space="preserve">VÍA FÉRREA MANTENIDA </t>
  </si>
  <si>
    <t>C-2404-0600-2-0-2404020-02</t>
  </si>
  <si>
    <t>C-2404-0600-2-0-2404047</t>
  </si>
  <si>
    <t>VÍA FÉRREA CONCESIONADA</t>
  </si>
  <si>
    <t>C-2404-0600-2-0-2404047-02</t>
  </si>
  <si>
    <t>C-2404-0600-4</t>
  </si>
  <si>
    <t>CONTROL Y SEGUIMIENTO A LA OPERACIÓN DE LAS VÍAS FÉRREAS  NACIONAL</t>
  </si>
  <si>
    <t>C-2404-0600-4-0</t>
  </si>
  <si>
    <t>C-2404-0600-4-0-2404042</t>
  </si>
  <si>
    <t>C-2404-0600-4-0-2404042-02</t>
  </si>
  <si>
    <t>C-2405</t>
  </si>
  <si>
    <t>INFRAESTRUCTURA DE TRANSPORTE MARÍTIMO</t>
  </si>
  <si>
    <t>C-2405-0600</t>
  </si>
  <si>
    <t>C-2405-0600-2</t>
  </si>
  <si>
    <t>APOYO ESTATAL A LOS PUERTOS A NIVEL NACIONAL   NACIONAL-[PREVIO CONCEPTO DNP]</t>
  </si>
  <si>
    <t>C-2405-0600-2-0</t>
  </si>
  <si>
    <t>APOYO ESTATAL A LOS PUERTOS A NIVEL NACIONAL   NACIONAL</t>
  </si>
  <si>
    <t>C-2405-0600-2-0-2405021</t>
  </si>
  <si>
    <t>PUERTOS CONCESIONADOS</t>
  </si>
  <si>
    <t>C-2405-0600-2-0-2405021-02</t>
  </si>
  <si>
    <t>C-2405-0600-4</t>
  </si>
  <si>
    <t>CONTROL Y SEGUIMIENTO A LA OPERACIÓN DE LOS PUERTOS CONCESIONADOS   NACIONAL</t>
  </si>
  <si>
    <t>C-2405-0600-4-0</t>
  </si>
  <si>
    <t>C-2405-0600-4-0-2405013</t>
  </si>
  <si>
    <t>C-2405-0600-4-0-2405013-02</t>
  </si>
  <si>
    <t>C-2499</t>
  </si>
  <si>
    <t>FORTALECIMIENTO DE LA GESTIÓN Y DIRECCIÓN DEL SECTOR TRANSPORTE</t>
  </si>
  <si>
    <t>C-2499-0600</t>
  </si>
  <si>
    <t>C-2499-0600-7</t>
  </si>
  <si>
    <t>IMPLEMENTACIÓN DEL SISTEMA INTEGRADO DE GESTIÓN Y CONTROL DE LA AGENCIA NACIONAL DE INFRAESTRUCTURA  NACIONAL-[PREVIO CONCEPTO DNP]</t>
  </si>
  <si>
    <t>C-2499-0600-7-0</t>
  </si>
  <si>
    <t>IMPLEMENTACIÓN DEL SISTEMA INTEGRADO DE GESTIÓN Y CONTROL DE LA AGENCIA NACIONAL DE INFRAESTRUCTURA  NACIONAL</t>
  </si>
  <si>
    <t>C-2499-0600-7-0-2499060</t>
  </si>
  <si>
    <t>SERVICIO DE IMPLEMENTACIÓN SISTEMAS DE GESTIÓN</t>
  </si>
  <si>
    <t>C-2499-0600-7-0-2499060-02</t>
  </si>
  <si>
    <t>C-2499-0600-8</t>
  </si>
  <si>
    <t>APOYO PARA LA GESTIÓN DE LA AGENCIA NACIONAL DE INFRAESTRUCTURA A TRAVÉS DE ASESORÍAS Y CONSULTORÍAS  NACIONAL-[PREVIO CONCEPTO DNP]</t>
  </si>
  <si>
    <t>C-2499-0600-8-0</t>
  </si>
  <si>
    <t>APOYO PARA LA GESTIÓN DE LA AGENCIA NACIONAL DE INFRAESTRUCTURA A TRAVÉS DE ASESORÍAS Y CONSULTORÍAS  NACIONAL</t>
  </si>
  <si>
    <t>C-2499-0600-8-0-2499053</t>
  </si>
  <si>
    <t>C-2499-0600-8-0-2499053-02</t>
  </si>
  <si>
    <t>C-2499-0600-8-0-2499066</t>
  </si>
  <si>
    <t>ESTUDIOS DE PREINVERSIÓN</t>
  </si>
  <si>
    <t>C-2499-0600-8-0-2499066-02</t>
  </si>
  <si>
    <t>C-2499-0600-9</t>
  </si>
  <si>
    <t>SISTEMATIZACIÓN PARA EL SERVICIO DE INFORMACIÓN DE LA GESTIÓN ADMINISTRATIVA.  NACIONAL-[PREVIO CONCEPTO DNP]</t>
  </si>
  <si>
    <t>C-2499-0600-9-0</t>
  </si>
  <si>
    <t>SISTEMATIZACIÓN PARA EL SERVICIO DE INFORMACIÓN DE LA GESTIÓN ADMINISTRATIVA.  NACIONAL</t>
  </si>
  <si>
    <t>C-2499-0600-9-0-2499063</t>
  </si>
  <si>
    <t>SERVICIOS DE INFORMACIÓN IMPLEMENTADOS</t>
  </si>
  <si>
    <t>C-2499-0600-9-0-2499063-02</t>
  </si>
  <si>
    <t>C-2499-0600-10</t>
  </si>
  <si>
    <t>IMPLEMENTACION DEL SISTEMA DE GESTION DOCUMENTAL DE LA AGENCIA NACIONAL DE INFRAESTRUCTURA NACIONAL-[PREVIO CONCEPTO DNP]</t>
  </si>
  <si>
    <t>C-2499-0600-10-0</t>
  </si>
  <si>
    <t>IMPLEMENTACION DEL SISTEMA DE GESTION DOCUMENTAL DE LA AGENCIA NACIONAL DE INFRAESTRUCTURA NACIONAL</t>
  </si>
  <si>
    <t>C-2499-0600-10-0-2499052</t>
  </si>
  <si>
    <t>SERVICIO DE GESTIÓN DOCUMENTAL</t>
  </si>
  <si>
    <t xml:space="preserve">                             TOTAL ACUMULADO (A+B+C):</t>
  </si>
  <si>
    <r>
      <rPr>
        <b/>
        <sz val="9"/>
        <rFont val="Calibri"/>
        <family val="2"/>
        <scheme val="minor"/>
      </rPr>
      <t>Fuente:</t>
    </r>
    <r>
      <rPr>
        <sz val="9"/>
        <rFont val="Calibri"/>
        <family val="2"/>
        <scheme val="minor"/>
      </rPr>
      <t xml:space="preserve"> Información del SIIF Nación al 31 de enero de 2021 </t>
    </r>
  </si>
  <si>
    <r>
      <rPr>
        <b/>
        <sz val="9"/>
        <rFont val="Calibri"/>
        <family val="2"/>
        <scheme val="minor"/>
      </rPr>
      <t>Consolidó y elaboró:</t>
    </r>
    <r>
      <rPr>
        <sz val="9"/>
        <rFont val="Calibri"/>
        <family val="2"/>
        <scheme val="minor"/>
      </rPr>
      <t xml:space="preserve"> Área de Presupuesto - GIT Administrativo y Financiero - Vicepresidente Administrativa y Financiera</t>
    </r>
  </si>
  <si>
    <t>RESERVAS PRESUPUESTALES</t>
  </si>
  <si>
    <t>PERIODO DEL 01/01/2021 AL 31/01/2021</t>
  </si>
  <si>
    <t>Fuente de Financiación</t>
  </si>
  <si>
    <t>Denominación del rubro</t>
  </si>
  <si>
    <t>Reservas Constituidas
(1)</t>
  </si>
  <si>
    <t>Cancelaciones Reservas Presupuestales
(2)</t>
  </si>
  <si>
    <t>Reservas Constituidas menos cancelaciones
(3) = (1) - (2)</t>
  </si>
  <si>
    <t>Obligaciones Acumuladas
(5)</t>
  </si>
  <si>
    <t>Pagos Acumulados
(6)</t>
  </si>
  <si>
    <t>Obligaciones sin pago
(7) = (5) - (6)</t>
  </si>
  <si>
    <t xml:space="preserve">Porcentaje de ejecución </t>
  </si>
  <si>
    <t>Oblig./Reservas constituidas
(8) = (5) / (3)</t>
  </si>
  <si>
    <t>Pagos / Reservas Constituidas
(9) = (6) / (3)</t>
  </si>
  <si>
    <t>INVERSIÓN</t>
  </si>
  <si>
    <t>C-2401-600</t>
  </si>
  <si>
    <t>C-2401-0600-58</t>
  </si>
  <si>
    <t>APOYO OBRAS COMPLEMENTARIAS CONTRATOS DE CONCESIÓN NACIONAL</t>
  </si>
  <si>
    <t>C-2401-0600-58-0</t>
  </si>
  <si>
    <t>C-2401-0600-58-0-2401070</t>
  </si>
  <si>
    <t>C-2401-0600-58-0-2401070-02</t>
  </si>
  <si>
    <t>IMPLEMENTACION DEL SISTEMA DE GESTIÓN DOCUMENTAL DE LA AGENCIA NACIONAL DE INFRAESTRUCTURA NACIONAL</t>
  </si>
  <si>
    <t>C-2499-0600-10-0-2499052-02</t>
  </si>
  <si>
    <t xml:space="preserve">                             TOTAL ACUMULADO:(A+C)=</t>
  </si>
  <si>
    <t>INFORME DE EJECUCION DEL PRESUPUESTO DE GASTOS</t>
  </si>
  <si>
    <t>CUENTAS POR PAGAR</t>
  </si>
  <si>
    <t>PERIODO: 01/01/2021 AL 31/01/2021</t>
  </si>
  <si>
    <t>Cuentas por pagar constituidas 
(1)</t>
  </si>
  <si>
    <t>Cancelaciones cuentas por pagar
(2)</t>
  </si>
  <si>
    <t>Cuentas por pagar constituidas menos cancelaciones 
(3)=(1)-(2)</t>
  </si>
  <si>
    <t xml:space="preserve">Pagos acumulados
 (5)
</t>
  </si>
  <si>
    <t xml:space="preserve">Porcentaje de Ejecución
Pagos /CxP constituidas
 (6)=(5)/(3)
</t>
  </si>
  <si>
    <t>A-02-01-01-004</t>
  </si>
  <si>
    <t>MAQUINARIA Y EQUIPO</t>
  </si>
  <si>
    <t>A-02-01-01-004-005</t>
  </si>
  <si>
    <t>MAQUINARIA DE OFICINA, CONTABILIDAD E INFORMÁTICA</t>
  </si>
  <si>
    <t>IMPLEMENTACIÓN DEL SISTEMA DE GESTIÓN DOCUMENTAL DE LA AGENCIA NACIONAL DE INFRAESTRUCTURA NACIONAL</t>
  </si>
  <si>
    <t xml:space="preserve">                             TOTAL ACUMULADO: (A+C):</t>
  </si>
  <si>
    <r>
      <rPr>
        <b/>
        <sz val="10.199999999999999"/>
        <rFont val="Calibri"/>
        <family val="2"/>
        <scheme val="minor"/>
      </rPr>
      <t>NOTAS:</t>
    </r>
    <r>
      <rPr>
        <sz val="10.199999999999999"/>
        <rFont val="Calibri"/>
        <family val="2"/>
        <scheme val="minor"/>
      </rPr>
      <t xml:space="preserve">
a) Mediante la Ley 2063 del 28 de noviembre de 2020, “</t>
    </r>
    <r>
      <rPr>
        <i/>
        <sz val="10.199999999999999"/>
        <rFont val="Calibri"/>
        <family val="2"/>
        <scheme val="minor"/>
      </rPr>
      <t>por la cual se decreta el Presupuesto de Rentas y Recursos de Capital y Ley de Apropiaciones para la vigencia fiscal del 1º de enero al 31 de diciembre de 2021</t>
    </r>
    <r>
      <rPr>
        <sz val="10.199999999999999"/>
        <rFont val="Calibri"/>
        <family val="2"/>
        <scheme val="minor"/>
      </rPr>
      <t>” y el Decreto 1805 del 31 de diciembre de 2020 "</t>
    </r>
    <r>
      <rPr>
        <i/>
        <sz val="10.199999999999999"/>
        <rFont val="Calibri"/>
        <family val="2"/>
        <scheme val="minor"/>
      </rPr>
      <t>por el cual se líquida el Presupuesto General de la Nación para la vigencia fiscal de 2021, se detallan las apropiaciones y se clasifican y definen los gastos</t>
    </r>
    <r>
      <rPr>
        <sz val="10.199999999999999"/>
        <rFont val="Calibri"/>
        <family val="2"/>
        <scheme val="minor"/>
      </rPr>
      <t>" se asigna el Presupuesto para la Agencia Nacional de Infraestructura.
b) El Decreto 1805 del 31 de diciembre de 2020,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$23.357.358.000 correspondiente a los rubros: (i) "</t>
    </r>
    <r>
      <rPr>
        <i/>
        <sz val="10.199999999999999"/>
        <rFont val="Calibri"/>
        <family val="2"/>
        <scheme val="minor"/>
      </rPr>
      <t>Otros gastos de personal - Distribución previo concepto DGPPN”</t>
    </r>
    <r>
      <rPr>
        <sz val="10.199999999999999"/>
        <rFont val="Calibri"/>
        <family val="2"/>
        <scheme val="minor"/>
      </rPr>
      <t xml:space="preserve"> por la suma de $4.590.358.000 y (ii) "</t>
    </r>
    <r>
      <rPr>
        <i/>
        <sz val="10.199999999999999"/>
        <rFont val="Calibri"/>
        <family val="2"/>
        <scheme val="minor"/>
      </rPr>
      <t>Provisión para gastos institucionales y/o sectoriales contingentes - Previo concepto DGPP</t>
    </r>
    <r>
      <rPr>
        <b/>
        <sz val="10.199999999999999"/>
        <rFont val="Calibri"/>
        <family val="2"/>
        <scheme val="minor"/>
      </rPr>
      <t>"</t>
    </r>
    <r>
      <rPr>
        <sz val="10.199999999999999"/>
        <rFont val="Calibri"/>
        <family val="2"/>
        <scheme val="minor"/>
      </rPr>
      <t xml:space="preserve"> por valor de $18.767.00.000. 
c) En el Presupuesto de Gastos de Inversión el Decreto 1805 del 31 de diciembre de 2020 condiciono una apropiación al levantamiento de la leyenda previo concepto DNP, con fuente de financiación aportes nación, recurso 54 "</t>
    </r>
    <r>
      <rPr>
        <i/>
        <sz val="10.199999999999999"/>
        <rFont val="Calibri"/>
        <family val="2"/>
        <scheme val="minor"/>
      </rPr>
      <t>Fondo Especial FOME</t>
    </r>
    <r>
      <rPr>
        <sz val="10.199999999999999"/>
        <rFont val="Calibri"/>
        <family val="2"/>
        <scheme val="minor"/>
      </rPr>
      <t>", por la suma de $50.000.00.000 en los proyectos de inversión: (i) "</t>
    </r>
    <r>
      <rPr>
        <i/>
        <sz val="10.199999999999999"/>
        <rFont val="Calibri"/>
        <family val="2"/>
        <scheme val="minor"/>
      </rPr>
      <t>Control y seguimiento a la operación de las vías primarias concesionadas  Nacional - [previo concepto DNP</t>
    </r>
    <r>
      <rPr>
        <sz val="10.199999999999999"/>
        <rFont val="Calibri"/>
        <family val="2"/>
        <scheme val="minor"/>
      </rPr>
      <t>]" ($1.000.000.000); (ii) "</t>
    </r>
    <r>
      <rPr>
        <i/>
        <sz val="10.199999999999999"/>
        <rFont val="Calibri"/>
        <family val="2"/>
        <scheme val="minor"/>
      </rPr>
      <t>Desarrollo de obras complementarias, gestión social, ambiental y predial de los contratos de concesión vial.   Nacional- [previo concepto DNP]</t>
    </r>
    <r>
      <rPr>
        <sz val="10.199999999999999"/>
        <rFont val="Calibri"/>
        <family val="2"/>
        <scheme val="minor"/>
      </rPr>
      <t>” ($15.000.000.000); (iii) “</t>
    </r>
    <r>
      <rPr>
        <i/>
        <sz val="10.199999999999999"/>
        <rFont val="Calibri"/>
        <family val="2"/>
        <scheme val="minor"/>
      </rPr>
      <t>Apoyo estatal a los puertos a nivel nacional. Nacional [previo concepto DNP]”</t>
    </r>
    <r>
      <rPr>
        <sz val="10.199999999999999"/>
        <rFont val="Calibri"/>
        <family val="2"/>
        <scheme val="minor"/>
      </rPr>
      <t xml:space="preserve"> ($500.000.000); (iv) “</t>
    </r>
    <r>
      <rPr>
        <i/>
        <sz val="10.199999999999999"/>
        <rFont val="Calibri"/>
        <family val="2"/>
        <scheme val="minor"/>
      </rPr>
      <t xml:space="preserve">Implementación del sistema integrado de gestión y control de la Agencia Nacional de Infraestructura Nacional [previo concepto DNP]” </t>
    </r>
    <r>
      <rPr>
        <sz val="10.199999999999999"/>
        <rFont val="Calibri"/>
        <family val="2"/>
        <scheme val="minor"/>
      </rPr>
      <t>($50.000.000); (v) “</t>
    </r>
    <r>
      <rPr>
        <i/>
        <sz val="10.199999999999999"/>
        <rFont val="Calibri"/>
        <family val="2"/>
        <scheme val="minor"/>
      </rPr>
      <t>Apoyo para la gestión de la agencia nacional de infraestructura a través de asesorías y consultorías nacional- [previo concepto DNP]</t>
    </r>
    <r>
      <rPr>
        <sz val="10.199999999999999"/>
        <rFont val="Calibri"/>
        <family val="2"/>
        <scheme val="minor"/>
      </rPr>
      <t>” ($28.950.000.000); (vi) “</t>
    </r>
    <r>
      <rPr>
        <i/>
        <sz val="10.199999999999999"/>
        <rFont val="Calibri"/>
        <family val="2"/>
        <scheme val="minor"/>
      </rPr>
      <t>Sistematización para el servicio de información de la gestión administrativa. Nacional. [previo concepto DNP]”</t>
    </r>
    <r>
      <rPr>
        <sz val="10.199999999999999"/>
        <rFont val="Calibri"/>
        <family val="2"/>
        <scheme val="minor"/>
      </rPr>
      <t xml:space="preserve"> ($3.000.000.000) y (vii) </t>
    </r>
    <r>
      <rPr>
        <i/>
        <sz val="10.199999999999999"/>
        <rFont val="Calibri"/>
        <family val="2"/>
        <scheme val="minor"/>
      </rPr>
      <t>“Implementación del sistema de gestión documental de la Agencia Nacional de Infraestructura. Nacional. [previo concepto DNP]</t>
    </r>
    <r>
      <rPr>
        <sz val="10.199999999999999"/>
        <rFont val="Calibri"/>
        <family val="2"/>
        <scheme val="minor"/>
      </rPr>
      <t>” ($1.500.000.000).
d) El Departamento Nacional de Planeación –DNP-, el 22 de enero de 2021 levanta la leyenda de previo concepto DNP por valor de $27.555.080.606 en los siguientes proyectos: (i) “</t>
    </r>
    <r>
      <rPr>
        <i/>
        <sz val="10.199999999999999"/>
        <rFont val="Calibri"/>
        <family val="2"/>
        <scheme val="minor"/>
      </rPr>
      <t xml:space="preserve">Apoyo estatal a los puertos a nivel nacional. Nacional [previo concepto DNP]” </t>
    </r>
    <r>
      <rPr>
        <sz val="10.199999999999999"/>
        <rFont val="Calibri"/>
        <family val="2"/>
        <scheme val="minor"/>
      </rPr>
      <t xml:space="preserve">($500.000.000); (ii) </t>
    </r>
    <r>
      <rPr>
        <i/>
        <sz val="10.199999999999999"/>
        <rFont val="Calibri"/>
        <family val="2"/>
        <scheme val="minor"/>
      </rPr>
      <t xml:space="preserve">“Implementación del sistema integrado de gestión y control de la Agencia Nacional de Infraestructura Nacional [previo concepto DNP]” </t>
    </r>
    <r>
      <rPr>
        <sz val="10.199999999999999"/>
        <rFont val="Calibri"/>
        <family val="2"/>
        <scheme val="minor"/>
      </rPr>
      <t>($50.000.000); (iii) “</t>
    </r>
    <r>
      <rPr>
        <i/>
        <sz val="10.199999999999999"/>
        <rFont val="Calibri"/>
        <family val="2"/>
        <scheme val="minor"/>
      </rPr>
      <t>Apoyo para la gestión de la agencia nacional de infraestructura a través de asesorías y consultorías nacional- [previo concepto DNP]</t>
    </r>
    <r>
      <rPr>
        <sz val="10.199999999999999"/>
        <rFont val="Calibri"/>
        <family val="2"/>
        <scheme val="minor"/>
      </rPr>
      <t>” ($22.505.080.606); (iv) “</t>
    </r>
    <r>
      <rPr>
        <i/>
        <sz val="10.199999999999999"/>
        <rFont val="Calibri"/>
        <family val="2"/>
        <scheme val="minor"/>
      </rPr>
      <t>Sistematización para el servicio de información de la gestión administrativa. Nacional. [previo concepto DNP]”</t>
    </r>
    <r>
      <rPr>
        <sz val="10.199999999999999"/>
        <rFont val="Calibri"/>
        <family val="2"/>
        <scheme val="minor"/>
      </rPr>
      <t>($3.000.000.000) y (v) “</t>
    </r>
    <r>
      <rPr>
        <i/>
        <sz val="10.199999999999999"/>
        <rFont val="Calibri"/>
        <family val="2"/>
        <scheme val="minor"/>
      </rPr>
      <t>Implementación del sistema de gestión documental de la Agencia Nacional de Infraestructura. Nacional. [previo concepto DNP]</t>
    </r>
    <r>
      <rPr>
        <sz val="10.199999999999999"/>
        <rFont val="Calibri"/>
        <family val="2"/>
        <scheme val="minor"/>
      </rPr>
      <t xml:space="preserve">” ($1.500.000.000).
e) Al 31 de enero de 2021 en el Presupuesto de Gastos de Funcionamiento permanece la apropiación condicionada al levantamiento de la leyenda de previo concepto DGPPN por la suma de $23.357.358.000, en los rubros mencionados anteriormente. De igual manera, en el Presupuesto de Gastos de Inversión se encuentra condicionada una apropiación al levantamiento de la leyenda previo concepto DNP por valor de $22.444.919.394 en los proyectos: (i) </t>
    </r>
    <r>
      <rPr>
        <i/>
        <sz val="10.199999999999999"/>
        <rFont val="Calibri"/>
        <family val="2"/>
        <scheme val="minor"/>
      </rPr>
      <t>"Control y seguimiento a la operación de las vías primarias concesionadas Nacional - [previo concepto DNP]”</t>
    </r>
    <r>
      <rPr>
        <sz val="10.199999999999999"/>
        <rFont val="Calibri"/>
        <family val="2"/>
        <scheme val="minor"/>
      </rPr>
      <t xml:space="preserve"> ($1.000.000.000); (ii) "</t>
    </r>
    <r>
      <rPr>
        <i/>
        <sz val="10.199999999999999"/>
        <rFont val="Calibri"/>
        <family val="2"/>
        <scheme val="minor"/>
      </rPr>
      <t>Desarrollo de obras complementarias, gestión social, ambiental y predial de los contratos de concesión vial.   Nacional- [previo concepto DNP]</t>
    </r>
    <r>
      <rPr>
        <sz val="10.199999999999999"/>
        <rFont val="Calibri"/>
        <family val="2"/>
        <scheme val="minor"/>
      </rPr>
      <t>”($15.000.000.000) y (iii) “</t>
    </r>
    <r>
      <rPr>
        <i/>
        <sz val="10.199999999999999"/>
        <rFont val="Calibri"/>
        <family val="2"/>
        <scheme val="minor"/>
      </rPr>
      <t>Apoyo para la gestión de la agencia nacional de infraestructura a través de asesorías y consultorías nacional- [previo concepto DNP]</t>
    </r>
    <r>
      <rPr>
        <sz val="10.199999999999999"/>
        <rFont val="Calibri"/>
        <family val="2"/>
        <scheme val="minor"/>
      </rPr>
      <t>” ($6.444.919.394); 
f) En el Presupuesto de Gastos de Servicio de Deuda de la Agencia Nacional de Infraestructura se presenta un yerró en el Decreto 1805 del 31 de diciembre de 2020, por cuanto se asigna la suma de $134.836.170.862 con aportes nación a la cuenta 9 “</t>
    </r>
    <r>
      <rPr>
        <i/>
        <sz val="10.199999999999999"/>
        <rFont val="Calibri"/>
        <family val="2"/>
        <scheme val="minor"/>
      </rPr>
      <t>Servicio de la deuda pública externa</t>
    </r>
    <r>
      <rPr>
        <sz val="10.199999999999999"/>
        <rFont val="Calibri"/>
        <family val="2"/>
        <scheme val="minor"/>
      </rPr>
      <t>” siendo dicho valor de la cuenta 10 “</t>
    </r>
    <r>
      <rPr>
        <i/>
        <sz val="10.199999999999999"/>
        <rFont val="Calibri"/>
        <family val="2"/>
        <scheme val="minor"/>
      </rPr>
      <t>Servicio de la deuda pública interna</t>
    </r>
    <r>
      <rPr>
        <sz val="10.199999999999999"/>
        <rFont val="Calibri"/>
        <family val="2"/>
        <scheme val="minor"/>
      </rPr>
      <t>”. Respecto a esta situación la Entidad está realizando las gestiones correspondientes ante el Ministerio de Hacienda y Crédito Público para solucionar la inconsistencia presentada.</t>
    </r>
  </si>
  <si>
    <t>Certificados de Disponibilidad Presupuestal sin comprometer
(10) = (8) - (6)</t>
  </si>
  <si>
    <t>Obligaciones
Acumuladas
(11)</t>
  </si>
  <si>
    <t>Compromisos sin obligar
(12) = (8) - (11)</t>
  </si>
  <si>
    <t>Pagos
Acumulados
(13)</t>
  </si>
  <si>
    <t>Obligaciones sin pago
(14) = (11) - (13)</t>
  </si>
  <si>
    <t>Comp. /Aprop. Vig.
(15)=(8)/(3)</t>
  </si>
  <si>
    <t>Oblig./Aprop.
(16)=(11) / (3)</t>
  </si>
  <si>
    <t>Pagos/Aprop.
(17)=(13) / (3)</t>
  </si>
  <si>
    <t>Oblig../Comp.
(18)=(11)/(8)</t>
  </si>
  <si>
    <t>Pagos /Oblig.
(19)=(13) / (11)</t>
  </si>
  <si>
    <t>Pagos / Obligaciones
(10) = (6) / (5)</t>
  </si>
  <si>
    <t>N.A.: No Aplica - División por cero</t>
  </si>
  <si>
    <t>PERIODO DEL 1/01/2021 AL 28/02/2021</t>
  </si>
  <si>
    <t>A-02-02-02-006-005</t>
  </si>
  <si>
    <t>SERVICIOS DE TRANSPORTE DE CARGA</t>
  </si>
  <si>
    <t>C-2401-0600-80-0</t>
  </si>
  <si>
    <t>DESARROLLO DE OBRAS COMPLEMENTARIAS, GESTIÓN SOCIAL, AMBIENTAL Y PREDIAL DE LOS CONTRATOS DE CONCESIÓN VIAL.   NACIONAL</t>
  </si>
  <si>
    <t>C-2401-0600-80-0-2401017</t>
  </si>
  <si>
    <t>PUENTE CONSTRUIDO</t>
  </si>
  <si>
    <t>C-2401-0600-80-0-2401017-02</t>
  </si>
  <si>
    <t>C-2401-0600-80-0-2401034</t>
  </si>
  <si>
    <t>VÍA PRIMARIA CON OBRAS COMPLEMENTARIAS DE SEGURIDAD VIAL</t>
  </si>
  <si>
    <t>C-2401-0600-80-0-2401034-02</t>
  </si>
  <si>
    <t>C-2401-0600-80-0-2401074</t>
  </si>
  <si>
    <t>C-2401-0600-80-0-2401074-02</t>
  </si>
  <si>
    <r>
      <rPr>
        <b/>
        <sz val="10.199999999999999"/>
        <rFont val="Calibri"/>
        <family val="2"/>
        <scheme val="minor"/>
      </rPr>
      <t>NOTAS:</t>
    </r>
    <r>
      <rPr>
        <sz val="10.199999999999999"/>
        <rFont val="Calibri"/>
        <family val="2"/>
        <scheme val="minor"/>
      </rPr>
      <t xml:space="preserve">
a) El Departamento Nacional de Planeación –DNP-, el 22 de enero de 2021 levanta la leyenda de previo concepto DNP por valor de $27.555.080.606 en los siguientes proyectos: (i) </t>
    </r>
    <r>
      <rPr>
        <i/>
        <sz val="10.199999999999999"/>
        <rFont val="Calibri"/>
        <family val="2"/>
        <scheme val="minor"/>
      </rPr>
      <t>“Apoyo estatal a los puertos a nivel nacional. Nacional [previo concepto DNP]</t>
    </r>
    <r>
      <rPr>
        <sz val="10.199999999999999"/>
        <rFont val="Calibri"/>
        <family val="2"/>
        <scheme val="minor"/>
      </rPr>
      <t xml:space="preserve">” ($500.000.000); (ii) </t>
    </r>
    <r>
      <rPr>
        <i/>
        <sz val="10.199999999999999"/>
        <rFont val="Calibri"/>
        <family val="2"/>
        <scheme val="minor"/>
      </rPr>
      <t>“Implementación del sistema integrado de gestión y control de la Agencia Nacional de Infraestructura Nacional [previo concepto DNP]”</t>
    </r>
    <r>
      <rPr>
        <sz val="10.199999999999999"/>
        <rFont val="Calibri"/>
        <family val="2"/>
        <scheme val="minor"/>
      </rPr>
      <t xml:space="preserve"> ($50.000.000); (iii) </t>
    </r>
    <r>
      <rPr>
        <i/>
        <sz val="10.199999999999999"/>
        <rFont val="Calibri"/>
        <family val="2"/>
        <scheme val="minor"/>
      </rPr>
      <t>“Apoyo para la gestión de la agencia nacional de infraestructura a través de asesorías y consultorías nacional- [previo concepto DNP]”</t>
    </r>
    <r>
      <rPr>
        <sz val="10.199999999999999"/>
        <rFont val="Calibri"/>
        <family val="2"/>
        <scheme val="minor"/>
      </rPr>
      <t xml:space="preserve"> ($22.505.080.606); (iv) </t>
    </r>
    <r>
      <rPr>
        <i/>
        <sz val="10.199999999999999"/>
        <rFont val="Calibri"/>
        <family val="2"/>
        <scheme val="minor"/>
      </rPr>
      <t>“Sistematización para el servicio de información de la gestión administrativa. Nacional. [previo concepto DNP]”</t>
    </r>
    <r>
      <rPr>
        <sz val="10.199999999999999"/>
        <rFont val="Calibri"/>
        <family val="2"/>
        <scheme val="minor"/>
      </rPr>
      <t xml:space="preserve">($3.000.000.000) y (v) </t>
    </r>
    <r>
      <rPr>
        <i/>
        <sz val="10.199999999999999"/>
        <rFont val="Calibri"/>
        <family val="2"/>
        <scheme val="minor"/>
      </rPr>
      <t>“Implementación del sistema de gestión documental de la Agencia Nacional de Infraestructura. Nacional. [previo concepto DNP]”</t>
    </r>
    <r>
      <rPr>
        <sz val="10.199999999999999"/>
        <rFont val="Calibri"/>
        <family val="2"/>
        <scheme val="minor"/>
      </rPr>
      <t xml:space="preserve"> ($1.500.000.000). Así mismo, el 1</t>
    </r>
    <r>
      <rPr>
        <sz val="8"/>
        <rFont val="Calibri"/>
        <family val="2"/>
        <scheme val="minor"/>
      </rPr>
      <t>o.</t>
    </r>
    <r>
      <rPr>
        <sz val="10.199999999999999"/>
        <rFont val="Calibri"/>
        <family val="2"/>
        <scheme val="minor"/>
      </rPr>
      <t xml:space="preserve"> de febrero del 2021 levanta la leyenda de precio concepto DNP por valor $9.725.885.000. en el proyecto de inversión </t>
    </r>
    <r>
      <rPr>
        <i/>
        <sz val="10.199999999999999"/>
        <rFont val="Calibri"/>
        <family val="2"/>
        <scheme val="minor"/>
      </rPr>
      <t>"Desarrollo de obras complementarias, gestión social, ambiental y predial de los contratos de concesión vial.   Nacional- [previo concepto DNP</t>
    </r>
    <r>
      <rPr>
        <sz val="10.199999999999999"/>
        <rFont val="Calibri"/>
        <family val="2"/>
        <scheme val="minor"/>
      </rPr>
      <t xml:space="preserve">]". 
b) Al 28 de Febrero de 2021 en el Presupuesto de Gastos de Funcionamiento continua condicionada una apropiación al levantamiento de la leyenda de previo concepto DGPPN por la suma de $23.357.358.000, en los rubros: (i) </t>
    </r>
    <r>
      <rPr>
        <i/>
        <sz val="10.199999999999999"/>
        <rFont val="Calibri"/>
        <family val="2"/>
        <scheme val="minor"/>
      </rPr>
      <t>"Otros gastos de personal - Distribución previo concepto DGPPN”</t>
    </r>
    <r>
      <rPr>
        <sz val="10.199999999999999"/>
        <rFont val="Calibri"/>
        <family val="2"/>
        <scheme val="minor"/>
      </rPr>
      <t xml:space="preserve"> ($4.590.358.000) y (ii) </t>
    </r>
    <r>
      <rPr>
        <i/>
        <sz val="10.199999999999999"/>
        <rFont val="Calibri"/>
        <family val="2"/>
        <scheme val="minor"/>
      </rPr>
      <t>"Provisión para gastos institucionales y/o sectoriales contingentes - Previo concepto DGPP"</t>
    </r>
    <r>
      <rPr>
        <sz val="10.199999999999999"/>
        <rFont val="Calibri"/>
        <family val="2"/>
        <scheme val="minor"/>
      </rPr>
      <t xml:space="preserve"> ($18.767.00.000). De igual manera, en el Presupuesto de Gastos de Inversión se encuentra condicionada una apropiación al levantamiento de la leyenda previo concepto DNP por valor de $12.719.034.394 en los proyectos: (i) </t>
    </r>
    <r>
      <rPr>
        <i/>
        <sz val="10.199999999999999"/>
        <rFont val="Calibri"/>
        <family val="2"/>
        <scheme val="minor"/>
      </rPr>
      <t>"Control y seguimiento a la operación de las vías primarias concesionadas Nacional - [previo concepto DNP]”</t>
    </r>
    <r>
      <rPr>
        <sz val="10.199999999999999"/>
        <rFont val="Calibri"/>
        <family val="2"/>
        <scheme val="minor"/>
      </rPr>
      <t xml:space="preserve"> ($1.000.000.000); (ii) </t>
    </r>
    <r>
      <rPr>
        <i/>
        <sz val="10.199999999999999"/>
        <rFont val="Calibri"/>
        <family val="2"/>
        <scheme val="minor"/>
      </rPr>
      <t xml:space="preserve">"Desarrollo de obras complementarias, gestión social, ambiental y predial de los contratos de concesión vial. Nacional- [previo concepto DNP]” </t>
    </r>
    <r>
      <rPr>
        <sz val="10.199999999999999"/>
        <rFont val="Calibri"/>
        <family val="2"/>
        <scheme val="minor"/>
      </rPr>
      <t xml:space="preserve">($5.274.115.000) y (iii) </t>
    </r>
    <r>
      <rPr>
        <i/>
        <sz val="10.199999999999999"/>
        <rFont val="Calibri"/>
        <family val="2"/>
        <scheme val="minor"/>
      </rPr>
      <t>“Apoyo para la gestión de la agencia nacional de infraestructura a través de asesorías y consultorías nacional- [previo concepto DNP]”</t>
    </r>
    <r>
      <rPr>
        <sz val="10.199999999999999"/>
        <rFont val="Calibri"/>
        <family val="2"/>
        <scheme val="minor"/>
      </rPr>
      <t xml:space="preserve"> ($6.444.919.394).
c) En el Presupuesto de Gastos de Servicio de Deuda de la Agencia Nacional de Infraestructura se presenta un yerró en el Decreto 1805 del 31 de diciembre de 2020, por cuanto se asigna la suma de $134.836.170.862 con aportes nación a la cuenta 9 </t>
    </r>
    <r>
      <rPr>
        <i/>
        <sz val="10.199999999999999"/>
        <rFont val="Calibri"/>
        <family val="2"/>
        <scheme val="minor"/>
      </rPr>
      <t>“Servicio de la deuda pública externa”</t>
    </r>
    <r>
      <rPr>
        <sz val="10.199999999999999"/>
        <rFont val="Calibri"/>
        <family val="2"/>
        <scheme val="minor"/>
      </rPr>
      <t xml:space="preserve"> siendo dicho valor de la cuenta 10 </t>
    </r>
    <r>
      <rPr>
        <i/>
        <sz val="10.199999999999999"/>
        <rFont val="Calibri"/>
        <family val="2"/>
        <scheme val="minor"/>
      </rPr>
      <t>“Servicio de la deuda pública interna”</t>
    </r>
    <r>
      <rPr>
        <sz val="10.199999999999999"/>
        <rFont val="Calibri"/>
        <family val="2"/>
        <scheme val="minor"/>
      </rPr>
      <t xml:space="preserve">. Respecto a esta situación la Entidad está realizando las gestiones correspondientes ante el Ministerio de Hacienda y Crédito Público para solucionar la inconsistencia presentada.
</t>
    </r>
  </si>
  <si>
    <r>
      <rPr>
        <b/>
        <sz val="9"/>
        <rFont val="Calibri"/>
        <family val="2"/>
        <scheme val="minor"/>
      </rPr>
      <t>Fuente:</t>
    </r>
    <r>
      <rPr>
        <sz val="9"/>
        <rFont val="Calibri"/>
        <family val="2"/>
        <scheme val="minor"/>
      </rPr>
      <t xml:space="preserve"> Información del SIIF Nación al 28 de febrero de 2021 </t>
    </r>
  </si>
  <si>
    <t>PERIODO DEL 01/01/2021 AL 28/02/2021</t>
  </si>
  <si>
    <t>N.A.: No Aplica . División por cero</t>
  </si>
  <si>
    <t>PERIODO: 01/01/2021 AL 28/02/2021</t>
  </si>
  <si>
    <t>PERIODO DEL 01/01/2021 AL 31/03/2021</t>
  </si>
  <si>
    <r>
      <rPr>
        <b/>
        <sz val="9"/>
        <rFont val="Calibri"/>
        <family val="2"/>
        <scheme val="minor"/>
      </rPr>
      <t>Fuente:</t>
    </r>
    <r>
      <rPr>
        <sz val="9"/>
        <rFont val="Calibri"/>
        <family val="2"/>
        <scheme val="minor"/>
      </rPr>
      <t xml:space="preserve"> Información del SIIF Nación al 31 de marzo de 2021 </t>
    </r>
  </si>
  <si>
    <t>PERIODO: 01/01/2021 AL 31/03/2021</t>
  </si>
  <si>
    <t>PERIODO DEL 1/01/2021 AL 31/03/2021</t>
  </si>
  <si>
    <t>APORTES A LA SEGURIDAD SOCIAL EN PENSIONES</t>
  </si>
  <si>
    <t>APORTES A LA SEGURIDAD SOCIAL EN SALUD</t>
  </si>
  <si>
    <r>
      <rPr>
        <b/>
        <sz val="10.199999999999999"/>
        <rFont val="Calibri"/>
        <family val="2"/>
        <scheme val="minor"/>
      </rPr>
      <t>NOTAS:</t>
    </r>
    <r>
      <rPr>
        <sz val="10.199999999999999"/>
        <rFont val="Calibri"/>
        <family val="2"/>
        <scheme val="minor"/>
      </rPr>
      <t xml:space="preserve">
a) En el Presupuesto de Gastos de Inversión se encontraba condicionada una apropiación por la suma de $50.000 millones en varios proyectos, con fuente de financiación Aportes Nación, recurso 54 </t>
    </r>
    <r>
      <rPr>
        <i/>
        <sz val="10.199999999999999"/>
        <rFont val="Calibri"/>
        <family val="2"/>
        <scheme val="minor"/>
      </rPr>
      <t>"Fondo Especial FOME"</t>
    </r>
    <r>
      <rPr>
        <sz val="10.199999999999999"/>
        <rFont val="Calibri"/>
        <family val="2"/>
        <scheme val="minor"/>
      </rPr>
      <t xml:space="preserve">, los cuales al 31 de marzo se encuentran desbloqueados en su totalidad.  Es así que, el Departamento Nacional de Planeación –DNP-el 22 de enero de 2021 levanta la leyenda de previo concepto DNP por valor de $27.555.080.606 en los siguientes proyectos: (i) </t>
    </r>
    <r>
      <rPr>
        <i/>
        <sz val="10.199999999999999"/>
        <rFont val="Calibri"/>
        <family val="2"/>
        <scheme val="minor"/>
      </rPr>
      <t>“Apoyo estatal a los puertos a nivel nacional. Nacional [previo concepto DNP]”</t>
    </r>
    <r>
      <rPr>
        <sz val="10.199999999999999"/>
        <rFont val="Calibri"/>
        <family val="2"/>
        <scheme val="minor"/>
      </rPr>
      <t xml:space="preserve"> ($500.000.000); (ii) </t>
    </r>
    <r>
      <rPr>
        <i/>
        <sz val="10.199999999999999"/>
        <rFont val="Calibri"/>
        <family val="2"/>
        <scheme val="minor"/>
      </rPr>
      <t>“Implementación del sistema integrado de gestión y control de la Agencia Nacional de Infraestructura Nacional [previo concepto DNP]”</t>
    </r>
    <r>
      <rPr>
        <sz val="10.199999999999999"/>
        <rFont val="Calibri"/>
        <family val="2"/>
        <scheme val="minor"/>
      </rPr>
      <t xml:space="preserve"> ($50.000.000); (iii) </t>
    </r>
    <r>
      <rPr>
        <i/>
        <sz val="10.199999999999999"/>
        <rFont val="Calibri"/>
        <family val="2"/>
        <scheme val="minor"/>
      </rPr>
      <t>“Apoyo para la gestión de la agencia nacional de infraestructura a través de asesorías y consultorías nacional- [previo concepto DNP]”</t>
    </r>
    <r>
      <rPr>
        <sz val="10.199999999999999"/>
        <rFont val="Calibri"/>
        <family val="2"/>
        <scheme val="minor"/>
      </rPr>
      <t xml:space="preserve"> ($22.505.080.606); (iv) </t>
    </r>
    <r>
      <rPr>
        <i/>
        <sz val="10.199999999999999"/>
        <rFont val="Calibri"/>
        <family val="2"/>
        <scheme val="minor"/>
      </rPr>
      <t>“Sistematización para el servicio de información de la gestión administrativa. Nacional. [previo concepto DNP]”</t>
    </r>
    <r>
      <rPr>
        <sz val="10.199999999999999"/>
        <rFont val="Calibri"/>
        <family val="2"/>
        <scheme val="minor"/>
      </rPr>
      <t xml:space="preserve"> ($3.000.000.000) y (v) </t>
    </r>
    <r>
      <rPr>
        <i/>
        <sz val="10.199999999999999"/>
        <rFont val="Calibri"/>
        <family val="2"/>
        <scheme val="minor"/>
      </rPr>
      <t>“Implementación del sistema de gestión documental de la Agencia Nacional de Infraestructura. Nacional. [previo concepto DNP]”</t>
    </r>
    <r>
      <rPr>
        <sz val="10.199999999999999"/>
        <rFont val="Calibri"/>
        <family val="2"/>
        <scheme val="minor"/>
      </rPr>
      <t xml:space="preserve"> ($1.500.000.000).  El 1º. de febrero del 2021 levanta la leyenda de precio concepto DNP por valor $9.725.885.000. en el proyecto de inversión </t>
    </r>
    <r>
      <rPr>
        <i/>
        <sz val="10.199999999999999"/>
        <rFont val="Calibri"/>
        <family val="2"/>
        <scheme val="minor"/>
      </rPr>
      <t>"Desarrollo de obras complementarias, gestión social, ambiental y predial de los contratos de concesión vial.   Nacional- [previo concepto DNP]"</t>
    </r>
    <r>
      <rPr>
        <sz val="10.199999999999999"/>
        <rFont val="Calibri"/>
        <family val="2"/>
        <scheme val="minor"/>
      </rPr>
      <t xml:space="preserve">.  El 15 de marzo de 2021 levanta la leyenda previo concepto DNP por valor de $12.719.034.394 en los proyectos: (i) </t>
    </r>
    <r>
      <rPr>
        <i/>
        <sz val="10.199999999999999"/>
        <rFont val="Calibri"/>
        <family val="2"/>
        <scheme val="minor"/>
      </rPr>
      <t>"Control y seguimiento a la operación de las vías primarias concesionadas Nacional - [previo concepto DNP]”</t>
    </r>
    <r>
      <rPr>
        <sz val="10.199999999999999"/>
        <rFont val="Calibri"/>
        <family val="2"/>
        <scheme val="minor"/>
      </rPr>
      <t xml:space="preserve"> ($1.000.000.000); (ii) </t>
    </r>
    <r>
      <rPr>
        <i/>
        <sz val="10.199999999999999"/>
        <rFont val="Calibri"/>
        <family val="2"/>
        <scheme val="minor"/>
      </rPr>
      <t>"Desarrollo de obras complementarias, gestión social, ambiental y predial de los contratos de concesión vial. Nacional- [previo concepto DNP]”</t>
    </r>
    <r>
      <rPr>
        <sz val="10.199999999999999"/>
        <rFont val="Calibri"/>
        <family val="2"/>
        <scheme val="minor"/>
      </rPr>
      <t xml:space="preserve"> ($5.274.115.000) y (iii) </t>
    </r>
    <r>
      <rPr>
        <i/>
        <sz val="10.199999999999999"/>
        <rFont val="Calibri"/>
        <family val="2"/>
        <scheme val="minor"/>
      </rPr>
      <t>“Apoyo para la gestión de la agencia nacional de infraestructura a través de asesorías y consultorías nacional- [previo concepto DNP]”</t>
    </r>
    <r>
      <rPr>
        <sz val="10.199999999999999"/>
        <rFont val="Calibri"/>
        <family val="2"/>
        <scheme val="minor"/>
      </rPr>
      <t xml:space="preserve"> ($6.444.919.394).
b) Al 31 de marzo de 2021 en el Presupuesto de Gastos de Funcionamiento continúa condicionada una apropiación al levantamiento de la leyenda de previo concepto DGPPN por la suma de $23.357.358.000, en los rubros: (i) </t>
    </r>
    <r>
      <rPr>
        <i/>
        <sz val="10.199999999999999"/>
        <rFont val="Calibri"/>
        <family val="2"/>
        <scheme val="minor"/>
      </rPr>
      <t>"Otros gastos de personal - Distribución previo concepto DGPPN”</t>
    </r>
    <r>
      <rPr>
        <sz val="10.199999999999999"/>
        <rFont val="Calibri"/>
        <family val="2"/>
        <scheme val="minor"/>
      </rPr>
      <t xml:space="preserve"> ($4.590.358.000) y (ii) </t>
    </r>
    <r>
      <rPr>
        <i/>
        <sz val="10.199999999999999"/>
        <rFont val="Calibri"/>
        <family val="2"/>
        <scheme val="minor"/>
      </rPr>
      <t>"Provisión para gastos institucionales y/o sectoriales contingentes - Previo concepto DGPP"</t>
    </r>
    <r>
      <rPr>
        <sz val="10.199999999999999"/>
        <rFont val="Calibri"/>
        <family val="2"/>
        <scheme val="minor"/>
      </rPr>
      <t xml:space="preserve"> ($18.767.00.000).
c) En el Presupuesto de Gastos de Servicio de Deuda de la Agencia Nacional de Infraestructura se presenta un yerró en el Decreto 1805 del 31 de diciembre de 2020, por cuanto se asigna la suma de $134.836.170.862 con aportes nación a la cuenta 9 </t>
    </r>
    <r>
      <rPr>
        <i/>
        <sz val="10.199999999999999"/>
        <rFont val="Calibri"/>
        <family val="2"/>
        <scheme val="minor"/>
      </rPr>
      <t>“Servicio de la deuda pública externa</t>
    </r>
    <r>
      <rPr>
        <sz val="10.199999999999999"/>
        <rFont val="Calibri"/>
        <family val="2"/>
        <scheme val="minor"/>
      </rPr>
      <t xml:space="preserve">” siendo dicho valor de la cuenta 10 </t>
    </r>
    <r>
      <rPr>
        <i/>
        <sz val="10.199999999999999"/>
        <rFont val="Calibri"/>
        <family val="2"/>
        <scheme val="minor"/>
      </rPr>
      <t>“Servicio de la deuda pública interna”</t>
    </r>
    <r>
      <rPr>
        <sz val="10.199999999999999"/>
        <rFont val="Calibri"/>
        <family val="2"/>
        <scheme val="minor"/>
      </rPr>
      <t xml:space="preserve">. Respecto a esta situación la Entidad está realizando las gestiones correspondientes ante el Ministerio de Hacienda y Crédito Público para solucionar la inconsistencia presentada.
</t>
    </r>
  </si>
  <si>
    <t>B-09</t>
  </si>
  <si>
    <t>B-09-01</t>
  </si>
  <si>
    <t>B-09-01-02</t>
  </si>
  <si>
    <t>B-9</t>
  </si>
  <si>
    <t>B-9-01</t>
  </si>
  <si>
    <t>B-9-01-02</t>
  </si>
  <si>
    <t>PERIODO: 01/01/2021 AL 30/04/2021</t>
  </si>
  <si>
    <r>
      <rPr>
        <b/>
        <sz val="9"/>
        <rFont val="Calibri"/>
        <family val="2"/>
        <scheme val="minor"/>
      </rPr>
      <t>Fuente:</t>
    </r>
    <r>
      <rPr>
        <sz val="9"/>
        <rFont val="Calibri"/>
        <family val="2"/>
        <scheme val="minor"/>
      </rPr>
      <t xml:space="preserve"> Información del SIIF Nación al 30 de abril de 2021 </t>
    </r>
  </si>
  <si>
    <t>PERIODO DEL 01/01/2021 AL 30/04/2021</t>
  </si>
  <si>
    <t>PERIODO DEL 1/01/2021 AL 30/04/2021</t>
  </si>
  <si>
    <t>VACACIONES</t>
  </si>
  <si>
    <r>
      <rPr>
        <b/>
        <sz val="10.199999999999999"/>
        <rFont val="Calibri"/>
        <family val="2"/>
        <scheme val="minor"/>
      </rPr>
      <t>NOTAS:</t>
    </r>
    <r>
      <rPr>
        <sz val="10.199999999999999"/>
        <rFont val="Calibri"/>
        <family val="2"/>
        <scheme val="minor"/>
      </rPr>
      <t xml:space="preserve">
a) En el Presupuesto de Gastos de Inversión se encontraba condicionada una apropiación por la suma de $50.000 millones en varios proyectos, con fuente de financiación Aportes Nación, recurso 54 </t>
    </r>
    <r>
      <rPr>
        <i/>
        <sz val="10.199999999999999"/>
        <rFont val="Calibri"/>
        <family val="2"/>
        <scheme val="minor"/>
      </rPr>
      <t>"Fondo Especial FOME"</t>
    </r>
    <r>
      <rPr>
        <sz val="10.199999999999999"/>
        <rFont val="Calibri"/>
        <family val="2"/>
        <scheme val="minor"/>
      </rPr>
      <t xml:space="preserve">, los cuales se encuentran desbloqueados en su totalidad.  Es así que, el Departamento Nacional de Planeación –DNP- el 22 de enero de 2021, levanta la leyenda de previo concepto DNP por valor de $27.555.080.606 en los siguientes proyectos: (i) </t>
    </r>
    <r>
      <rPr>
        <i/>
        <sz val="10.199999999999999"/>
        <rFont val="Calibri"/>
        <family val="2"/>
        <scheme val="minor"/>
      </rPr>
      <t>“Apoyo estatal a los puertos a nivel nacional. Nacional [previo concepto DNP]”</t>
    </r>
    <r>
      <rPr>
        <sz val="10.199999999999999"/>
        <rFont val="Calibri"/>
        <family val="2"/>
        <scheme val="minor"/>
      </rPr>
      <t xml:space="preserve"> ($500.000.000); (ii) </t>
    </r>
    <r>
      <rPr>
        <i/>
        <sz val="10.199999999999999"/>
        <rFont val="Calibri"/>
        <family val="2"/>
        <scheme val="minor"/>
      </rPr>
      <t>“Implementación del sistema integrado de gestión y control de la Agencia Nacional de Infraestructura Nacional [previo concepto DNP]”</t>
    </r>
    <r>
      <rPr>
        <sz val="10.199999999999999"/>
        <rFont val="Calibri"/>
        <family val="2"/>
        <scheme val="minor"/>
      </rPr>
      <t xml:space="preserve"> ($50.000.000); (iii) </t>
    </r>
    <r>
      <rPr>
        <i/>
        <sz val="10.199999999999999"/>
        <rFont val="Calibri"/>
        <family val="2"/>
        <scheme val="minor"/>
      </rPr>
      <t>“Apoyo para la gestión de la agencia nacional de infraestructura a través de asesorías y consultorías nacional- [previo concepto DNP]”</t>
    </r>
    <r>
      <rPr>
        <sz val="10.199999999999999"/>
        <rFont val="Calibri"/>
        <family val="2"/>
        <scheme val="minor"/>
      </rPr>
      <t xml:space="preserve"> ($22.505.080.606); (iv) </t>
    </r>
    <r>
      <rPr>
        <i/>
        <sz val="10.199999999999999"/>
        <rFont val="Calibri"/>
        <family val="2"/>
        <scheme val="minor"/>
      </rPr>
      <t>“Sistematización para el servicio de información de la gestión administrativa. Nacional. [previo concepto DNP]”</t>
    </r>
    <r>
      <rPr>
        <sz val="10.199999999999999"/>
        <rFont val="Calibri"/>
        <family val="2"/>
        <scheme val="minor"/>
      </rPr>
      <t xml:space="preserve"> ($3.000.000.000) y (v) </t>
    </r>
    <r>
      <rPr>
        <i/>
        <sz val="10.199999999999999"/>
        <rFont val="Calibri"/>
        <family val="2"/>
        <scheme val="minor"/>
      </rPr>
      <t>“Implementación del sistema de gestión documental de la Agencia Nacional de Infraestructura. Nacional. [previo concepto DNP]”</t>
    </r>
    <r>
      <rPr>
        <sz val="10.199999999999999"/>
        <rFont val="Calibri"/>
        <family val="2"/>
        <scheme val="minor"/>
      </rPr>
      <t xml:space="preserve"> ($1.500.000.000).  El 1º. de febrero del 2021 levanta la leyenda de precio concepto DNP por valor $9.725.885.000. en el proyecto de inversión </t>
    </r>
    <r>
      <rPr>
        <i/>
        <sz val="10.199999999999999"/>
        <rFont val="Calibri"/>
        <family val="2"/>
        <scheme val="minor"/>
      </rPr>
      <t>"Desarrollo de obras complementarias, gestión social, ambiental y predial de los contratos de concesión vial.   Nacional- [previo concepto DNP]"</t>
    </r>
    <r>
      <rPr>
        <sz val="10.199999999999999"/>
        <rFont val="Calibri"/>
        <family val="2"/>
        <scheme val="minor"/>
      </rPr>
      <t xml:space="preserve">.  El 15 de marzo de 2021 levanta la leyenda previo concepto DNP por valor de $12.719.034.394 en los proyectos: (i) </t>
    </r>
    <r>
      <rPr>
        <i/>
        <sz val="10.199999999999999"/>
        <rFont val="Calibri"/>
        <family val="2"/>
        <scheme val="minor"/>
      </rPr>
      <t>"Control y seguimiento a la operación de las vías primarias concesionadas Nacional - [previo concepto DNP]”</t>
    </r>
    <r>
      <rPr>
        <sz val="10.199999999999999"/>
        <rFont val="Calibri"/>
        <family val="2"/>
        <scheme val="minor"/>
      </rPr>
      <t xml:space="preserve"> ($1.000.000.000); (ii) </t>
    </r>
    <r>
      <rPr>
        <i/>
        <sz val="10.199999999999999"/>
        <rFont val="Calibri"/>
        <family val="2"/>
        <scheme val="minor"/>
      </rPr>
      <t>"Desarrollo de obras complementarias, gestión social, ambiental y predial de los contratos de concesión vial. Nacional- [previo concepto DNP]”</t>
    </r>
    <r>
      <rPr>
        <sz val="10.199999999999999"/>
        <rFont val="Calibri"/>
        <family val="2"/>
        <scheme val="minor"/>
      </rPr>
      <t xml:space="preserve"> ($5.274.115.000) y (iii) </t>
    </r>
    <r>
      <rPr>
        <i/>
        <sz val="10.199999999999999"/>
        <rFont val="Calibri"/>
        <family val="2"/>
        <scheme val="minor"/>
      </rPr>
      <t>“Apoyo para la gestión de la agencia nacional de infraestructura a través de asesorías y consultorías nacional- [previo concepto DNP]”</t>
    </r>
    <r>
      <rPr>
        <sz val="10.199999999999999"/>
        <rFont val="Calibri"/>
        <family val="2"/>
        <scheme val="minor"/>
      </rPr>
      <t xml:space="preserve"> ($6.444.919.394).
b) Al 30 de abril de 2021 en el Presupuesto de Gastos de Funcionamiento continúa condicionada una apropiación al levantamiento de la leyenda de previo concepto DGPPN por la suma de $23.357.358.000, en los rubros: (i) </t>
    </r>
    <r>
      <rPr>
        <i/>
        <sz val="10.199999999999999"/>
        <rFont val="Calibri"/>
        <family val="2"/>
        <scheme val="minor"/>
      </rPr>
      <t>"Otros gastos de personal - Distribución previo concepto DGPPN”</t>
    </r>
    <r>
      <rPr>
        <sz val="10.199999999999999"/>
        <rFont val="Calibri"/>
        <family val="2"/>
        <scheme val="minor"/>
      </rPr>
      <t xml:space="preserve"> ($4.590.358.000) y (ii) </t>
    </r>
    <r>
      <rPr>
        <i/>
        <sz val="10.199999999999999"/>
        <rFont val="Calibri"/>
        <family val="2"/>
        <scheme val="minor"/>
      </rPr>
      <t>"Provisión para gastos institucionales y/o sectoriales contingentes - Previo concepto DGPP"</t>
    </r>
    <r>
      <rPr>
        <sz val="10.199999999999999"/>
        <rFont val="Calibri"/>
        <family val="2"/>
        <scheme val="minor"/>
      </rPr>
      <t xml:space="preserve"> ($18.767.00.000).
c) En el Presupuesto de Gastos de Servicio de Deuda de la Agencia Nacional de Infraestructura se presenta un yerró en el Decreto 1805 del 31 de diciembre de 2020, por cuanto se asigna la suma de $134.836.170.862 con aportes nación a la cuenta 9 </t>
    </r>
    <r>
      <rPr>
        <i/>
        <sz val="10.199999999999999"/>
        <rFont val="Calibri"/>
        <family val="2"/>
        <scheme val="minor"/>
      </rPr>
      <t>“Servicio de la deuda pública externa</t>
    </r>
    <r>
      <rPr>
        <sz val="10.199999999999999"/>
        <rFont val="Calibri"/>
        <family val="2"/>
        <scheme val="minor"/>
      </rPr>
      <t xml:space="preserve">” siendo dicho valor de la cuenta 10 </t>
    </r>
    <r>
      <rPr>
        <i/>
        <sz val="10.199999999999999"/>
        <rFont val="Calibri"/>
        <family val="2"/>
        <scheme val="minor"/>
      </rPr>
      <t>“Servicio de la deuda pública interna”</t>
    </r>
    <r>
      <rPr>
        <sz val="10.199999999999999"/>
        <rFont val="Calibri"/>
        <family val="2"/>
        <scheme val="minor"/>
      </rPr>
      <t xml:space="preserve">. Respecto a esta situación la Entidad está realizando las gestiones correspondientes ante el Ministerio de Hacienda y Crédito Público para solucionar la inconsistencia presentada.
</t>
    </r>
  </si>
  <si>
    <t>PERIODO: 01/01/2021 AL 31/05/2021</t>
  </si>
  <si>
    <r>
      <rPr>
        <b/>
        <sz val="9"/>
        <rFont val="Calibri"/>
        <family val="2"/>
        <scheme val="minor"/>
      </rPr>
      <t>Fuente:</t>
    </r>
    <r>
      <rPr>
        <sz val="9"/>
        <rFont val="Calibri"/>
        <family val="2"/>
        <scheme val="minor"/>
      </rPr>
      <t xml:space="preserve"> Información del SIIF Nación al 31 de mayo de 2021 </t>
    </r>
  </si>
  <si>
    <t>PERIODO DEL 01/01/2021 AL 31/05/2021</t>
  </si>
  <si>
    <r>
      <rPr>
        <b/>
        <sz val="9"/>
        <rFont val="Calibri"/>
        <family val="2"/>
        <scheme val="minor"/>
      </rPr>
      <t>Fuente:</t>
    </r>
    <r>
      <rPr>
        <sz val="9"/>
        <rFont val="Calibri"/>
        <family val="2"/>
        <scheme val="minor"/>
      </rPr>
      <t xml:space="preserve"> Información del SIIF Nación al 31 de  mayo de 2021 </t>
    </r>
  </si>
  <si>
    <t>PERIODO DEL 1/01/2021 AL 31/05/2021</t>
  </si>
  <si>
    <t>A-02-02-01-004</t>
  </si>
  <si>
    <t>PRODUCTOS METÁLICOS Y PAQUETES DE SOFTWARE</t>
  </si>
  <si>
    <t>A-02-02-01-004-005</t>
  </si>
  <si>
    <r>
      <rPr>
        <b/>
        <sz val="11"/>
        <rFont val="Calibri"/>
        <family val="2"/>
        <scheme val="minor"/>
      </rPr>
      <t>NOTAS:</t>
    </r>
    <r>
      <rPr>
        <sz val="11"/>
        <rFont val="Calibri"/>
        <family val="2"/>
        <scheme val="minor"/>
      </rPr>
      <t xml:space="preserve">
a) En el Presupuesto de Gastos de Inversión se encontraba condicionada una apropiación por la suma de $50.000 millones en varios proyectos, con fuente de financiación Aportes Nación, recurso 54 </t>
    </r>
    <r>
      <rPr>
        <i/>
        <sz val="11"/>
        <rFont val="Calibri"/>
        <family val="2"/>
        <scheme val="minor"/>
      </rPr>
      <t>"Fondo Especial FOME"</t>
    </r>
    <r>
      <rPr>
        <sz val="11"/>
        <rFont val="Calibri"/>
        <family val="2"/>
        <scheme val="minor"/>
      </rPr>
      <t xml:space="preserve">, los cuales se encuentran desbloqueados en su totalidad.  Es así que, el Departamento Nacional de Planeación –DNP- el 22 de enero de 2021, levanta la leyenda de previo concepto DNP por valor de $27.555.080.606 en los siguientes proyectos: (i) </t>
    </r>
    <r>
      <rPr>
        <i/>
        <sz val="11"/>
        <rFont val="Calibri"/>
        <family val="2"/>
        <scheme val="minor"/>
      </rPr>
      <t>“Apoyo estatal a los puertos a nivel nacional. Nacional [previo concepto DNP]”</t>
    </r>
    <r>
      <rPr>
        <sz val="11"/>
        <rFont val="Calibri"/>
        <family val="2"/>
        <scheme val="minor"/>
      </rPr>
      <t xml:space="preserve"> ($500.000.000); (ii) </t>
    </r>
    <r>
      <rPr>
        <i/>
        <sz val="11"/>
        <rFont val="Calibri"/>
        <family val="2"/>
        <scheme val="minor"/>
      </rPr>
      <t>“Implementación del sistema integrado de gestión y control de la Agencia Nacional de Infraestructura Nacional [previo concepto DNP]”</t>
    </r>
    <r>
      <rPr>
        <sz val="11"/>
        <rFont val="Calibri"/>
        <family val="2"/>
        <scheme val="minor"/>
      </rPr>
      <t xml:space="preserve"> ($50.000.000);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($22.505.080.606); (iv) </t>
    </r>
    <r>
      <rPr>
        <i/>
        <sz val="11"/>
        <rFont val="Calibri"/>
        <family val="2"/>
        <scheme val="minor"/>
      </rPr>
      <t>“Sistematización para el servicio de información de la gestión administrativa. Nacional. [previo concepto DNP]”</t>
    </r>
    <r>
      <rPr>
        <sz val="11"/>
        <rFont val="Calibri"/>
        <family val="2"/>
        <scheme val="minor"/>
      </rPr>
      <t xml:space="preserve"> ($3.000.000.000) y (v) </t>
    </r>
    <r>
      <rPr>
        <i/>
        <sz val="11"/>
        <rFont val="Calibri"/>
        <family val="2"/>
        <scheme val="minor"/>
      </rPr>
      <t>“Implementación del sistema de gestión documental de la Agencia Nacional de Infraestructura. Nacional. [previo concepto DNP]”</t>
    </r>
    <r>
      <rPr>
        <sz val="11"/>
        <rFont val="Calibri"/>
        <family val="2"/>
        <scheme val="minor"/>
      </rPr>
      <t xml:space="preserve"> ($1.500.000.000).  El 1º. de febrero del 2021 levanta la leyenda de precio concepto DNP por valor $9.725.885.000. en el proyecto de inversión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El 15 de marzo de 2021 levanta la leyenda previo concepto DNP por valor de $12.719.034.394 en los proyectos: (i) </t>
    </r>
    <r>
      <rPr>
        <i/>
        <sz val="11"/>
        <rFont val="Calibri"/>
        <family val="2"/>
        <scheme val="minor"/>
      </rPr>
      <t>"Control y seguimiento a la operación de las vías primarias concesionadas Nacional - [previo concepto DNP]”</t>
    </r>
    <r>
      <rPr>
        <sz val="11"/>
        <rFont val="Calibri"/>
        <family val="2"/>
        <scheme val="minor"/>
      </rPr>
      <t xml:space="preserve"> ($1.000.000.000); (ii)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($5.274.115.000) y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($6.444.919.394).
b) </t>
    </r>
    <r>
      <rPr>
        <sz val="11"/>
        <color theme="1"/>
        <rFont val="Calibri"/>
        <family val="2"/>
        <scheme val="minor"/>
      </rPr>
      <t>Al 31 de mayo de 2021</t>
    </r>
    <r>
      <rPr>
        <sz val="11"/>
        <rFont val="Calibri"/>
        <family val="2"/>
        <scheme val="minor"/>
      </rPr>
      <t xml:space="preserve"> en el Presupuesto de Gastos de Funcionamiento continúa condicionada una apropiación al levantamiento de la leyenda de previo concepto DGPPN por la suma de $23.357.358.000, en los rubros: (i) </t>
    </r>
    <r>
      <rPr>
        <i/>
        <sz val="11"/>
        <rFont val="Calibri"/>
        <family val="2"/>
        <scheme val="minor"/>
      </rPr>
      <t>"Otros gastos de personal - Distribución previo concepto DGPPN”</t>
    </r>
    <r>
      <rPr>
        <sz val="11"/>
        <rFont val="Calibri"/>
        <family val="2"/>
        <scheme val="minor"/>
      </rPr>
      <t xml:space="preserve"> ($4.590.358.000) y (ii) </t>
    </r>
    <r>
      <rPr>
        <i/>
        <sz val="11"/>
        <rFont val="Calibri"/>
        <family val="2"/>
        <scheme val="minor"/>
      </rPr>
      <t>"Provisión para gastos institucionales y/o sectoriales contingentes - Previo concepto DGPP"</t>
    </r>
    <r>
      <rPr>
        <sz val="11"/>
        <rFont val="Calibri"/>
        <family val="2"/>
        <scheme val="minor"/>
      </rPr>
      <t xml:space="preserve"> ($18.767.00.000).
c) En el Presupuesto de Gastos de Servicio de Deuda de la Agencia Nacional de Infraestructura se presenta un yerró en el Decreto 1805 del 31 de diciembre de 2020, por cuanto se asigna la suma de $134.836.170.862 con aportes nación a la cuenta 9 </t>
    </r>
    <r>
      <rPr>
        <i/>
        <sz val="11"/>
        <rFont val="Calibri"/>
        <family val="2"/>
        <scheme val="minor"/>
      </rPr>
      <t>“Servicio de la deuda pública externa</t>
    </r>
    <r>
      <rPr>
        <sz val="11"/>
        <rFont val="Calibri"/>
        <family val="2"/>
        <scheme val="minor"/>
      </rPr>
      <t xml:space="preserve">” siendo dicho valor de la cuenta 10 </t>
    </r>
    <r>
      <rPr>
        <i/>
        <sz val="11"/>
        <rFont val="Calibri"/>
        <family val="2"/>
        <scheme val="minor"/>
      </rPr>
      <t>“Servicio de la deuda pública interna”</t>
    </r>
    <r>
      <rPr>
        <sz val="11"/>
        <rFont val="Calibri"/>
        <family val="2"/>
        <scheme val="minor"/>
      </rPr>
      <t xml:space="preserve">. Respecto a esta situación la Entidad está realizando las gestiones correspondientes ante el Ministerio de Hacienda y Crédito Público para solucionar la inconsistencia presentada.
</t>
    </r>
  </si>
  <si>
    <t>PRESTACIONES PARA CUBRIR RIESGOS SOCIALES</t>
  </si>
  <si>
    <t>PERIODO: 01/01/2021 AL 30/06/2021</t>
  </si>
  <si>
    <r>
      <rPr>
        <b/>
        <sz val="9"/>
        <rFont val="Calibri"/>
        <family val="2"/>
        <scheme val="minor"/>
      </rPr>
      <t>Fuente:</t>
    </r>
    <r>
      <rPr>
        <sz val="9"/>
        <rFont val="Calibri"/>
        <family val="2"/>
        <scheme val="minor"/>
      </rPr>
      <t xml:space="preserve"> Información del SIIF Nación al 30 de junio de 2021 </t>
    </r>
  </si>
  <si>
    <t>PERIODO DEL 1/01/2021 AL 30/06/2021</t>
  </si>
  <si>
    <t>APORTES A CAJAS DE COMPENSACIÓN FAMILIAR</t>
  </si>
  <si>
    <r>
      <t>N.A.</t>
    </r>
    <r>
      <rPr>
        <b/>
        <sz val="9"/>
        <rFont val="Calibri"/>
        <family val="2"/>
        <scheme val="minor"/>
      </rPr>
      <t>:</t>
    </r>
    <r>
      <rPr>
        <sz val="9"/>
        <rFont val="Calibri"/>
        <family val="2"/>
        <scheme val="minor"/>
      </rPr>
      <t xml:space="preserve"> No Aplica - División por cero</t>
    </r>
  </si>
  <si>
    <r>
      <rPr>
        <b/>
        <sz val="11"/>
        <rFont val="Calibri"/>
        <family val="2"/>
        <scheme val="minor"/>
      </rPr>
      <t>NOTAS:</t>
    </r>
    <r>
      <rPr>
        <sz val="11"/>
        <rFont val="Calibri"/>
        <family val="2"/>
        <scheme val="minor"/>
      </rPr>
      <t xml:space="preserve">
a) En el Presupuesto de Gastos de Inversión se encontraba condicionada una apropiación por la suma de $50.000 millones en varios proyectos, con fuente de financiación Aportes Nación, recurso 54 </t>
    </r>
    <r>
      <rPr>
        <i/>
        <sz val="11"/>
        <rFont val="Calibri"/>
        <family val="2"/>
        <scheme val="minor"/>
      </rPr>
      <t>"Fondo Especial FOME"</t>
    </r>
    <r>
      <rPr>
        <sz val="11"/>
        <rFont val="Calibri"/>
        <family val="2"/>
        <scheme val="minor"/>
      </rPr>
      <t xml:space="preserve">, los cuales se encuentran desbloqueados en su totalidad.  Es así que, el Departamento Nacional de Planeación –DNP- el 22 de enero de 2021, levanta la leyenda de previo concepto DNP por valor de $27.555.080.606 en los siguientes proyectos: (i) </t>
    </r>
    <r>
      <rPr>
        <i/>
        <sz val="11"/>
        <rFont val="Calibri"/>
        <family val="2"/>
        <scheme val="minor"/>
      </rPr>
      <t>“Apoyo estatal a los puertos a nivel nacional. Nacional [previo concepto DNP]”</t>
    </r>
    <r>
      <rPr>
        <sz val="11"/>
        <rFont val="Calibri"/>
        <family val="2"/>
        <scheme val="minor"/>
      </rPr>
      <t xml:space="preserve"> ($500.000.000); (ii) </t>
    </r>
    <r>
      <rPr>
        <i/>
        <sz val="11"/>
        <rFont val="Calibri"/>
        <family val="2"/>
        <scheme val="minor"/>
      </rPr>
      <t>“Implementación del sistema integrado de gestión y control de la Agencia Nacional de Infraestructura Nacional [previo concepto DNP]”</t>
    </r>
    <r>
      <rPr>
        <sz val="11"/>
        <rFont val="Calibri"/>
        <family val="2"/>
        <scheme val="minor"/>
      </rPr>
      <t xml:space="preserve"> ($50.000.000);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($22.505.080.606); (iv) </t>
    </r>
    <r>
      <rPr>
        <i/>
        <sz val="11"/>
        <rFont val="Calibri"/>
        <family val="2"/>
        <scheme val="minor"/>
      </rPr>
      <t>“Sistematización para el servicio de información de la gestión administrativa. Nacional. [previo concepto DNP]”</t>
    </r>
    <r>
      <rPr>
        <sz val="11"/>
        <rFont val="Calibri"/>
        <family val="2"/>
        <scheme val="minor"/>
      </rPr>
      <t xml:space="preserve"> ($3.000.000.000) y (v) </t>
    </r>
    <r>
      <rPr>
        <i/>
        <sz val="11"/>
        <rFont val="Calibri"/>
        <family val="2"/>
        <scheme val="minor"/>
      </rPr>
      <t>“Implementación del sistema de gestión documental de la Agencia Nacional de Infraestructura. Nacional. [previo concepto DNP]”</t>
    </r>
    <r>
      <rPr>
        <sz val="11"/>
        <rFont val="Calibri"/>
        <family val="2"/>
        <scheme val="minor"/>
      </rPr>
      <t xml:space="preserve"> ($1.500.000.000).  El 1º. de febrero del 2021 levanta la leyenda de precio concepto DNP por valor $9.725.885.000. en el proyecto de inversión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El 15 de marzo de 2021 levanta la leyenda previo concepto DNP por valor de $12.719.034.394 en los proyectos: (i) </t>
    </r>
    <r>
      <rPr>
        <i/>
        <sz val="11"/>
        <rFont val="Calibri"/>
        <family val="2"/>
        <scheme val="minor"/>
      </rPr>
      <t>"Control y seguimiento a la operación de las vías primarias concesionadas Nacional - [previo concepto DNP]”</t>
    </r>
    <r>
      <rPr>
        <sz val="11"/>
        <rFont val="Calibri"/>
        <family val="2"/>
        <scheme val="minor"/>
      </rPr>
      <t xml:space="preserve"> ($1.000.000.000); (ii)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($5.274.115.000) y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($6.444.919.394).
b) Al 30 de junio de 2021 en el Presupuesto de Gastos de Funcionamiento continúa condicionada una apropiación al levantamiento de la leyenda de previo concepto DGPPN por la suma de $23.357.358.000, en los rubros: (i) </t>
    </r>
    <r>
      <rPr>
        <i/>
        <sz val="11"/>
        <rFont val="Calibri"/>
        <family val="2"/>
        <scheme val="minor"/>
      </rPr>
      <t>"Otros gastos de personal - Distribución previo concepto DGPPN”</t>
    </r>
    <r>
      <rPr>
        <sz val="11"/>
        <rFont val="Calibri"/>
        <family val="2"/>
        <scheme val="minor"/>
      </rPr>
      <t xml:space="preserve"> ($4.590.358.000) y (ii) </t>
    </r>
    <r>
      <rPr>
        <i/>
        <sz val="11"/>
        <rFont val="Calibri"/>
        <family val="2"/>
        <scheme val="minor"/>
      </rPr>
      <t>"Provisión para gastos institucionales y/o sectoriales contingentes - Previo concepto DGPP"</t>
    </r>
    <r>
      <rPr>
        <sz val="11"/>
        <rFont val="Calibri"/>
        <family val="2"/>
        <scheme val="minor"/>
      </rPr>
      <t xml:space="preserve"> ($18.767.00.000).
c) En el Presupuesto de Gastos de Servicio de Deuda de la Agencia Nacional de Infraestructura se presenta un yerró en el Decreto 1805 del 31 de diciembre de 2020, por cuanto se asigna la suma de $134.836.170.862 con aportes nación a la cuenta 9 </t>
    </r>
    <r>
      <rPr>
        <i/>
        <sz val="11"/>
        <rFont val="Calibri"/>
        <family val="2"/>
        <scheme val="minor"/>
      </rPr>
      <t>“Servicio de la deuda pública externa</t>
    </r>
    <r>
      <rPr>
        <sz val="11"/>
        <rFont val="Calibri"/>
        <family val="2"/>
        <scheme val="minor"/>
      </rPr>
      <t xml:space="preserve">” siendo dicho valor de la cuenta 10 </t>
    </r>
    <r>
      <rPr>
        <i/>
        <sz val="11"/>
        <rFont val="Calibri"/>
        <family val="2"/>
        <scheme val="minor"/>
      </rPr>
      <t>“Servicio de la deuda pública interna”</t>
    </r>
    <r>
      <rPr>
        <sz val="11"/>
        <rFont val="Calibri"/>
        <family val="2"/>
        <scheme val="minor"/>
      </rPr>
      <t xml:space="preserve">. Respecto a esta situación la Entidad está realizando las gestiones correspondientes ante el Ministerio de Hacienda y Crédito Público para solucionar la inconsistencia presentada.
</t>
    </r>
  </si>
  <si>
    <r>
      <rPr>
        <b/>
        <sz val="9"/>
        <rFont val="Calibri"/>
        <family val="2"/>
        <scheme val="minor"/>
      </rPr>
      <t>Consolidó y elaboró:</t>
    </r>
    <r>
      <rPr>
        <sz val="9"/>
        <rFont val="Calibri"/>
        <family val="2"/>
        <scheme val="minor"/>
      </rPr>
      <t xml:space="preserve"> Área de Presupuesto - GIT Administrativo y Financiero - Vicepresidencia Administrativa y Financiera</t>
    </r>
  </si>
  <si>
    <t>INFORME DE EJECUCIÓN DEL PRESUPUESTO DE GASTOS</t>
  </si>
  <si>
    <t>PERIODO DEL 01/01/2021 AL 30/06/2021</t>
  </si>
  <si>
    <r>
      <rPr>
        <b/>
        <sz val="9"/>
        <rFont val="Calibri"/>
        <family val="2"/>
        <scheme val="minor"/>
      </rPr>
      <t>Fuente:</t>
    </r>
    <r>
      <rPr>
        <sz val="9"/>
        <rFont val="Calibri"/>
        <family val="2"/>
        <scheme val="minor"/>
      </rPr>
      <t xml:space="preserve"> Información del SIIF Nación al 30 de  junio de 2021 </t>
    </r>
  </si>
  <si>
    <r>
      <rPr>
        <b/>
        <sz val="11"/>
        <rFont val="Calibri"/>
        <family val="2"/>
        <scheme val="minor"/>
      </rPr>
      <t>NOTAS:</t>
    </r>
    <r>
      <rPr>
        <sz val="11"/>
        <rFont val="Calibri"/>
        <family val="2"/>
        <scheme val="minor"/>
      </rPr>
      <t xml:space="preserve">
a) En el Presupuesto de Gastos de Inversión se encontraba condicionada una apropiación por la suma de $50.000 millones en varios proyectos, con fuente de financiación Aportes Nación, recurso 54 </t>
    </r>
    <r>
      <rPr>
        <i/>
        <sz val="11"/>
        <rFont val="Calibri"/>
        <family val="2"/>
        <scheme val="minor"/>
      </rPr>
      <t>"Fondo Especial FOME"</t>
    </r>
    <r>
      <rPr>
        <sz val="11"/>
        <rFont val="Calibri"/>
        <family val="2"/>
        <scheme val="minor"/>
      </rPr>
      <t xml:space="preserve">, los cuales se encuentran desbloqueados en su totalidad.  Es así que, el Departamento Nacional de Planeación –DNP- el 22 de enero de 2021, levanta la leyenda de previo concepto DNP por valor de $27.555.080.606 en los siguientes proyectos: (i) </t>
    </r>
    <r>
      <rPr>
        <i/>
        <sz val="11"/>
        <rFont val="Calibri"/>
        <family val="2"/>
        <scheme val="minor"/>
      </rPr>
      <t>“Apoyo estatal a los puertos a nivel nacional. Nacional [previo concepto DNP]”</t>
    </r>
    <r>
      <rPr>
        <sz val="11"/>
        <rFont val="Calibri"/>
        <family val="2"/>
        <scheme val="minor"/>
      </rPr>
      <t xml:space="preserve"> ($500.000.000); (ii) </t>
    </r>
    <r>
      <rPr>
        <i/>
        <sz val="11"/>
        <rFont val="Calibri"/>
        <family val="2"/>
        <scheme val="minor"/>
      </rPr>
      <t>“Implementación del sistema integrado de gestión y control de la Agencia Nacional de Infraestructura Nacional [previo concepto DNP]”</t>
    </r>
    <r>
      <rPr>
        <sz val="11"/>
        <rFont val="Calibri"/>
        <family val="2"/>
        <scheme val="minor"/>
      </rPr>
      <t xml:space="preserve"> ($50.000.000);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($22.505.080.606); (iv) </t>
    </r>
    <r>
      <rPr>
        <i/>
        <sz val="11"/>
        <rFont val="Calibri"/>
        <family val="2"/>
        <scheme val="minor"/>
      </rPr>
      <t>“Sistematización para el servicio de información de la gestión administrativa. Nacional. [previo concepto DNP]”</t>
    </r>
    <r>
      <rPr>
        <sz val="11"/>
        <rFont val="Calibri"/>
        <family val="2"/>
        <scheme val="minor"/>
      </rPr>
      <t xml:space="preserve"> ($3.000.000.000) y (v) </t>
    </r>
    <r>
      <rPr>
        <i/>
        <sz val="11"/>
        <rFont val="Calibri"/>
        <family val="2"/>
        <scheme val="minor"/>
      </rPr>
      <t>“Implementación del sistema de gestión documental de la Agencia Nacional de Infraestructura. Nacional. [previo concepto DNP]”</t>
    </r>
    <r>
      <rPr>
        <sz val="11"/>
        <rFont val="Calibri"/>
        <family val="2"/>
        <scheme val="minor"/>
      </rPr>
      <t xml:space="preserve"> ($1.500.000.000).  El 1º. de febrero del 2021 levanta la leyenda de precio concepto DNP por valor $9.725.885.000. en el proyecto de inversión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El 15 de marzo de 2021 levanta la leyenda previo concepto DNP por valor de $12.719.034.394 en los proyectos: (i) </t>
    </r>
    <r>
      <rPr>
        <i/>
        <sz val="11"/>
        <rFont val="Calibri"/>
        <family val="2"/>
        <scheme val="minor"/>
      </rPr>
      <t>"Control y seguimiento a la operación de las vías primarias concesionadas Nacional - [previo concepto DNP]”</t>
    </r>
    <r>
      <rPr>
        <sz val="11"/>
        <rFont val="Calibri"/>
        <family val="2"/>
        <scheme val="minor"/>
      </rPr>
      <t xml:space="preserve"> ($1.000.000.000); (ii)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($5.274.115.000) y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($6.444.919.394).
b) Al 31 de julio de 2021 en el Presupuesto de Gastos de Funcionamiento continúa condicionada una apropiación al levantamiento de la leyenda de previo concepto DGPPN por la suma de $23.357.358.000, en los rubros: (i) </t>
    </r>
    <r>
      <rPr>
        <i/>
        <sz val="11"/>
        <rFont val="Calibri"/>
        <family val="2"/>
        <scheme val="minor"/>
      </rPr>
      <t>"Otros gastos de personal - Distribución previo concepto DGPPN”</t>
    </r>
    <r>
      <rPr>
        <sz val="11"/>
        <rFont val="Calibri"/>
        <family val="2"/>
        <scheme val="minor"/>
      </rPr>
      <t xml:space="preserve"> ($4.590.358.000) y (ii) </t>
    </r>
    <r>
      <rPr>
        <i/>
        <sz val="11"/>
        <rFont val="Calibri"/>
        <family val="2"/>
        <scheme val="minor"/>
      </rPr>
      <t>"Provisión para gastos institucionales y/o sectoriales contingentes - Previo concepto DGPP"</t>
    </r>
    <r>
      <rPr>
        <sz val="11"/>
        <rFont val="Calibri"/>
        <family val="2"/>
        <scheme val="minor"/>
      </rPr>
      <t xml:space="preserve"> ($18.767.00.000).
c) En el Presupuesto de Gastos de Servicio de Deuda de la Agencia Nacional de Infraestructura se presenta un yerró en el Decreto 1805 del 31 de diciembre de 2020, por cuanto se asigna la suma de $134.836.170.862 con aportes nación a la cuenta 9 </t>
    </r>
    <r>
      <rPr>
        <i/>
        <sz val="11"/>
        <rFont val="Calibri"/>
        <family val="2"/>
        <scheme val="minor"/>
      </rPr>
      <t>“Servicio de la deuda pública externa</t>
    </r>
    <r>
      <rPr>
        <sz val="11"/>
        <rFont val="Calibri"/>
        <family val="2"/>
        <scheme val="minor"/>
      </rPr>
      <t xml:space="preserve">” siendo dicho valor de la cuenta 10 </t>
    </r>
    <r>
      <rPr>
        <i/>
        <sz val="11"/>
        <rFont val="Calibri"/>
        <family val="2"/>
        <scheme val="minor"/>
      </rPr>
      <t>“Servicio de la deuda pública interna”</t>
    </r>
    <r>
      <rPr>
        <sz val="11"/>
        <rFont val="Calibri"/>
        <family val="2"/>
        <scheme val="minor"/>
      </rPr>
      <t xml:space="preserve">. Respecto a esta situación la Entidad está realizando las gestiones correspondientes ante el Ministerio de Hacienda y Crédito Público para solucionar la inconsistencia presentada.
</t>
    </r>
  </si>
  <si>
    <r>
      <rPr>
        <b/>
        <sz val="9"/>
        <rFont val="Calibri"/>
        <family val="2"/>
        <scheme val="minor"/>
      </rPr>
      <t>Fuente:</t>
    </r>
    <r>
      <rPr>
        <sz val="9"/>
        <rFont val="Calibri"/>
        <family val="2"/>
        <scheme val="minor"/>
      </rPr>
      <t xml:space="preserve"> Información del SIIF Nación al 31 de julio de 2021 </t>
    </r>
  </si>
  <si>
    <t>PERIODO DEL 1/01/2021 AL 31/07/2021</t>
  </si>
  <si>
    <t>PERIODO DEL 01/01/2021 AL 31/07/2021</t>
  </si>
  <si>
    <t>PERIODO: 01/01/2021 AL 31/07/2021</t>
  </si>
  <si>
    <r>
      <rPr>
        <b/>
        <sz val="9"/>
        <rFont val="Calibri"/>
        <family val="2"/>
        <scheme val="minor"/>
      </rPr>
      <t>Fuente:</t>
    </r>
    <r>
      <rPr>
        <sz val="9"/>
        <rFont val="Calibri"/>
        <family val="2"/>
        <scheme val="minor"/>
      </rPr>
      <t xml:space="preserve"> Información del SIIF Nación al 31 de  julio de 2021 </t>
    </r>
  </si>
  <si>
    <t>PERIODO DEL 1/01/2021 AL 31/08/2021</t>
  </si>
  <si>
    <t>A-02-01-01-004-007</t>
  </si>
  <si>
    <t>EQUIPO Y APARATOS DE RADIO, TELEVISIÓN Y COMUNICACIONES</t>
  </si>
  <si>
    <t>B-10-01</t>
  </si>
  <si>
    <t>B-10-01-02</t>
  </si>
  <si>
    <t>B-10-01-02-001</t>
  </si>
  <si>
    <r>
      <rPr>
        <b/>
        <sz val="9"/>
        <rFont val="Calibri"/>
        <family val="2"/>
        <scheme val="minor"/>
      </rPr>
      <t>Fuente:</t>
    </r>
    <r>
      <rPr>
        <sz val="9"/>
        <rFont val="Calibri"/>
        <family val="2"/>
        <scheme val="minor"/>
      </rPr>
      <t xml:space="preserve"> Información del SIIF Nación al 31 de agosto de 2021 </t>
    </r>
  </si>
  <si>
    <t>PERIODO DEL 01/01/2021 AL 31/08/2021</t>
  </si>
  <si>
    <t>PERIODO: 01/01/2021 AL 31/08/2021</t>
  </si>
  <si>
    <r>
      <rPr>
        <b/>
        <sz val="11"/>
        <rFont val="Calibri"/>
        <family val="2"/>
        <scheme val="minor"/>
      </rPr>
      <t>NOTAS:</t>
    </r>
    <r>
      <rPr>
        <sz val="11"/>
        <rFont val="Calibri"/>
        <family val="2"/>
        <scheme val="minor"/>
      </rPr>
      <t xml:space="preserve">
</t>
    </r>
    <r>
      <rPr>
        <b/>
        <sz val="11"/>
        <rFont val="Calibri"/>
        <family val="2"/>
        <scheme val="minor"/>
      </rPr>
      <t>a)</t>
    </r>
    <r>
      <rPr>
        <sz val="11"/>
        <rFont val="Calibri"/>
        <family val="2"/>
        <scheme val="minor"/>
      </rPr>
      <t xml:space="preserve"> En el Presupuesto de Gastos de Inversión se encontraba condicionada una apropiación por la suma de $50.000 millones en varios proyectos, con fuente de financiación Aportes Nación, recurso 54 </t>
    </r>
    <r>
      <rPr>
        <i/>
        <sz val="11"/>
        <rFont val="Calibri"/>
        <family val="2"/>
        <scheme val="minor"/>
      </rPr>
      <t>"Fondo Especial FOME"</t>
    </r>
    <r>
      <rPr>
        <sz val="11"/>
        <rFont val="Calibri"/>
        <family val="2"/>
        <scheme val="minor"/>
      </rPr>
      <t xml:space="preserve">, los cuales se encuentran desbloqueados en su totalidad.  Es así que, el Departamento Nacional de Planeación –DNP- el 22 de enero de 2021, levanta la leyenda de previo concepto DNP por valor de $27.555.080.606 en los siguientes proyectos: (i) </t>
    </r>
    <r>
      <rPr>
        <i/>
        <sz val="11"/>
        <rFont val="Calibri"/>
        <family val="2"/>
        <scheme val="minor"/>
      </rPr>
      <t>“Apoyo estatal a los puertos a nivel nacional. Nacional [previo concepto DNP]”</t>
    </r>
    <r>
      <rPr>
        <sz val="11"/>
        <rFont val="Calibri"/>
        <family val="2"/>
        <scheme val="minor"/>
      </rPr>
      <t xml:space="preserve"> ($500.000.000); (ii) </t>
    </r>
    <r>
      <rPr>
        <i/>
        <sz val="11"/>
        <rFont val="Calibri"/>
        <family val="2"/>
        <scheme val="minor"/>
      </rPr>
      <t>“Implementación del sistema integrado de gestión y control de la Agencia Nacional de Infraestructura Nacional [previo concepto DNP]”</t>
    </r>
    <r>
      <rPr>
        <sz val="11"/>
        <rFont val="Calibri"/>
        <family val="2"/>
        <scheme val="minor"/>
      </rPr>
      <t xml:space="preserve"> ($50.000.000);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($22.505.080.606); (iv) </t>
    </r>
    <r>
      <rPr>
        <i/>
        <sz val="11"/>
        <rFont val="Calibri"/>
        <family val="2"/>
        <scheme val="minor"/>
      </rPr>
      <t>“Sistematización para el servicio de información de la gestión administrativa. Nacional. [previo concepto DNP]”</t>
    </r>
    <r>
      <rPr>
        <sz val="11"/>
        <rFont val="Calibri"/>
        <family val="2"/>
        <scheme val="minor"/>
      </rPr>
      <t xml:space="preserve"> ($3.000.000.000) y (v) </t>
    </r>
    <r>
      <rPr>
        <i/>
        <sz val="11"/>
        <rFont val="Calibri"/>
        <family val="2"/>
        <scheme val="minor"/>
      </rPr>
      <t>“Implementación del sistema de gestión documental de la Agencia Nacional de Infraestructura. Nacional. [previo concepto DNP]”</t>
    </r>
    <r>
      <rPr>
        <sz val="11"/>
        <rFont val="Calibri"/>
        <family val="2"/>
        <scheme val="minor"/>
      </rPr>
      <t xml:space="preserve"> ($1.500.000.000).  El 1º. de febrero del 2021 levanta la leyenda de precio concepto DNP por valor $9.725.885.000. en el proyecto de inversión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El 15 de marzo de 2021 levanta la leyenda previo concepto DNP por valor de $12.719.034.394 en los proyectos: (i) </t>
    </r>
    <r>
      <rPr>
        <i/>
        <sz val="11"/>
        <rFont val="Calibri"/>
        <family val="2"/>
        <scheme val="minor"/>
      </rPr>
      <t>"Control y seguimiento a la operación de las vías primarias concesionadas Nacional - [previo concepto DNP]”</t>
    </r>
    <r>
      <rPr>
        <sz val="11"/>
        <rFont val="Calibri"/>
        <family val="2"/>
        <scheme val="minor"/>
      </rPr>
      <t xml:space="preserve"> ($1.000.000.000); (ii)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($5.274.115.000) y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($6.444.919.394).
</t>
    </r>
    <r>
      <rPr>
        <b/>
        <sz val="11"/>
        <rFont val="Calibri"/>
        <family val="2"/>
        <scheme val="minor"/>
      </rPr>
      <t>b</t>
    </r>
    <r>
      <rPr>
        <sz val="11"/>
        <rFont val="Calibri"/>
        <family val="2"/>
        <scheme val="minor"/>
      </rPr>
      <t xml:space="preserve">) Al 31 de agosto de 2021 en el Presupuesto de Gastos de Funcionamiento continúa condicionada una apropiación al levantamiento de la leyenda de previo concepto DGPPN por la suma de $23.357.358.000, en los rubros: (i) </t>
    </r>
    <r>
      <rPr>
        <i/>
        <sz val="11"/>
        <rFont val="Calibri"/>
        <family val="2"/>
        <scheme val="minor"/>
      </rPr>
      <t>"Otros gastos de personal - Distribución previo concepto DGPPN”</t>
    </r>
    <r>
      <rPr>
        <sz val="11"/>
        <rFont val="Calibri"/>
        <family val="2"/>
        <scheme val="minor"/>
      </rPr>
      <t xml:space="preserve"> ($4.590.358.000) y (ii) </t>
    </r>
    <r>
      <rPr>
        <i/>
        <sz val="11"/>
        <rFont val="Calibri"/>
        <family val="2"/>
        <scheme val="minor"/>
      </rPr>
      <t>"Provisión para gastos institucionales y/o sectoriales contingentes - Previo concepto DGPP"</t>
    </r>
    <r>
      <rPr>
        <sz val="11"/>
        <rFont val="Calibri"/>
        <family val="2"/>
        <scheme val="minor"/>
      </rPr>
      <t xml:space="preserve"> ($18.767.00.000).
</t>
    </r>
    <r>
      <rPr>
        <b/>
        <sz val="11"/>
        <rFont val="Calibri"/>
        <family val="2"/>
        <scheme val="minor"/>
      </rPr>
      <t>c)</t>
    </r>
    <r>
      <rPr>
        <sz val="11"/>
        <rFont val="Calibri"/>
        <family val="2"/>
        <scheme val="minor"/>
      </rPr>
      <t xml:space="preserve"> Mediante Acuerdo de Consejo Directivo No. 002 del 1º. de julio de 2021, aprobado por la Dirección General del Presupuesto Público Nacional del Ministerio de Hacienda y Crédito Público, según comunicación No. 2-2021-039876 del 3 de agosto de 2021, se subsanó el yerro del anexo del Decreto No. 1805 del 31 de diciembre de 2021 presentado en el Presupuesto de Gastos de Servicio de Deuda de la Agencia Nacional de Infraestructura, donde se asignó la suma de $134.836.170.862 con aportes nación a la cuenta 9 </t>
    </r>
    <r>
      <rPr>
        <i/>
        <sz val="11"/>
        <rFont val="Calibri"/>
        <family val="2"/>
        <scheme val="minor"/>
      </rPr>
      <t>“Servicio de la deuda pública externa”</t>
    </r>
    <r>
      <rPr>
        <sz val="11"/>
        <rFont val="Calibri"/>
        <family val="2"/>
        <scheme val="minor"/>
      </rPr>
      <t xml:space="preserve"> siendo dicho valor de la cuenta 10 </t>
    </r>
    <r>
      <rPr>
        <i/>
        <sz val="11"/>
        <rFont val="Calibri"/>
        <family val="2"/>
        <scheme val="minor"/>
      </rPr>
      <t>“Servicio de la deuda pública interna”</t>
    </r>
    <r>
      <rPr>
        <sz val="11"/>
        <rFont val="Calibri"/>
        <family val="2"/>
        <scheme val="minor"/>
      </rPr>
      <t xml:space="preserve">. 
</t>
    </r>
  </si>
  <si>
    <t>PERIODO: 01/01/2021 AL 30/09/2021</t>
  </si>
  <si>
    <t>PERIODO DEL 01/01/2021 AL 30/09/2021</t>
  </si>
  <si>
    <r>
      <rPr>
        <b/>
        <sz val="9"/>
        <rFont val="Calibri"/>
        <family val="2"/>
        <scheme val="minor"/>
      </rPr>
      <t>Fuente:</t>
    </r>
    <r>
      <rPr>
        <sz val="9"/>
        <rFont val="Calibri"/>
        <family val="2"/>
        <scheme val="minor"/>
      </rPr>
      <t xml:space="preserve"> Información del SIIF Nación al 30 de septiembre de 2021 </t>
    </r>
  </si>
  <si>
    <t>PERIODO DEL 1/01/2021 AL 30/09/2021</t>
  </si>
  <si>
    <r>
      <rPr>
        <b/>
        <sz val="11"/>
        <rFont val="Calibri"/>
        <family val="2"/>
        <scheme val="minor"/>
      </rPr>
      <t>NOTAS:</t>
    </r>
    <r>
      <rPr>
        <sz val="11"/>
        <rFont val="Calibri"/>
        <family val="2"/>
        <scheme val="minor"/>
      </rPr>
      <t xml:space="preserve">
</t>
    </r>
    <r>
      <rPr>
        <b/>
        <sz val="11"/>
        <rFont val="Calibri"/>
        <family val="2"/>
        <scheme val="minor"/>
      </rPr>
      <t>a)</t>
    </r>
    <r>
      <rPr>
        <sz val="11"/>
        <rFont val="Calibri"/>
        <family val="2"/>
        <scheme val="minor"/>
      </rPr>
      <t xml:space="preserve"> En el Presupuesto de Gastos de Inversión se encontraba condicionada una apropiación por la suma de $50.000 millones en varios proyectos, con fuente de financiación Aportes Nación, recurso 54 </t>
    </r>
    <r>
      <rPr>
        <i/>
        <sz val="11"/>
        <rFont val="Calibri"/>
        <family val="2"/>
        <scheme val="minor"/>
      </rPr>
      <t>"Fondo Especial FOME"</t>
    </r>
    <r>
      <rPr>
        <sz val="11"/>
        <rFont val="Calibri"/>
        <family val="2"/>
        <scheme val="minor"/>
      </rPr>
      <t xml:space="preserve">, los cuales se encuentran desbloqueados en su totalidad.  Es así que, el Departamento Nacional de Planeación –DNP- el 22 de enero de 2021, levanta la leyenda de previo concepto DNP por valor de $27.555.080.606 en los siguientes proyectos: (i) </t>
    </r>
    <r>
      <rPr>
        <i/>
        <sz val="11"/>
        <rFont val="Calibri"/>
        <family val="2"/>
        <scheme val="minor"/>
      </rPr>
      <t>“Apoyo estatal a los puertos a nivel nacional. Nacional [previo concepto DNP]”</t>
    </r>
    <r>
      <rPr>
        <sz val="11"/>
        <rFont val="Calibri"/>
        <family val="2"/>
        <scheme val="minor"/>
      </rPr>
      <t xml:space="preserve"> ($500.000.000); (ii) </t>
    </r>
    <r>
      <rPr>
        <i/>
        <sz val="11"/>
        <rFont val="Calibri"/>
        <family val="2"/>
        <scheme val="minor"/>
      </rPr>
      <t>“Implementación del sistema integrado de gestión y control de la Agencia Nacional de Infraestructura Nacional [previo concepto DNP]”</t>
    </r>
    <r>
      <rPr>
        <sz val="11"/>
        <rFont val="Calibri"/>
        <family val="2"/>
        <scheme val="minor"/>
      </rPr>
      <t xml:space="preserve"> ($50.000.000);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($22.505.080.606); (iv) </t>
    </r>
    <r>
      <rPr>
        <i/>
        <sz val="11"/>
        <rFont val="Calibri"/>
        <family val="2"/>
        <scheme val="minor"/>
      </rPr>
      <t>“Sistematización para el servicio de información de la gestión administrativa. Nacional. [previo concepto DNP]”</t>
    </r>
    <r>
      <rPr>
        <sz val="11"/>
        <rFont val="Calibri"/>
        <family val="2"/>
        <scheme val="minor"/>
      </rPr>
      <t xml:space="preserve"> ($3.000.000.000) y (v) </t>
    </r>
    <r>
      <rPr>
        <i/>
        <sz val="11"/>
        <rFont val="Calibri"/>
        <family val="2"/>
        <scheme val="minor"/>
      </rPr>
      <t>“Implementación del sistema de gestión documental de la Agencia Nacional de Infraestructura. Nacional. [previo concepto DNP]”</t>
    </r>
    <r>
      <rPr>
        <sz val="11"/>
        <rFont val="Calibri"/>
        <family val="2"/>
        <scheme val="minor"/>
      </rPr>
      <t xml:space="preserve"> ($1.500.000.000).  El 1º. de febrero del 2021 levanta la leyenda de precio concepto DNP por valor $9.725.885.000. en el proyecto de inversión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El 15 de marzo de 2021 levanta la leyenda previo concepto DNP por valor de $12.719.034.394 en los proyectos: (i) </t>
    </r>
    <r>
      <rPr>
        <i/>
        <sz val="11"/>
        <rFont val="Calibri"/>
        <family val="2"/>
        <scheme val="minor"/>
      </rPr>
      <t>"Control y seguimiento a la operación de las vías primarias concesionadas Nacional - [previo concepto DNP]”</t>
    </r>
    <r>
      <rPr>
        <sz val="11"/>
        <rFont val="Calibri"/>
        <family val="2"/>
        <scheme val="minor"/>
      </rPr>
      <t xml:space="preserve"> ($1.000.000.000); (ii)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($5.274.115.000) y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($6.444.919.394).
</t>
    </r>
    <r>
      <rPr>
        <b/>
        <sz val="11"/>
        <rFont val="Calibri"/>
        <family val="2"/>
        <scheme val="minor"/>
      </rPr>
      <t>b</t>
    </r>
    <r>
      <rPr>
        <sz val="11"/>
        <rFont val="Calibri"/>
        <family val="2"/>
        <scheme val="minor"/>
      </rPr>
      <t xml:space="preserve">) Al 30 de septiembre de 2021 en el Presupuesto de Gastos de Funcionamiento continúa condicionada una apropiación al levantamiento de la leyenda de previo concepto DGPPN por la suma de $23.357.358.000, en los rubros: (i) </t>
    </r>
    <r>
      <rPr>
        <i/>
        <sz val="11"/>
        <rFont val="Calibri"/>
        <family val="2"/>
        <scheme val="minor"/>
      </rPr>
      <t>"Otros gastos de personal - Distribución previo concepto DGPPN”</t>
    </r>
    <r>
      <rPr>
        <sz val="11"/>
        <rFont val="Calibri"/>
        <family val="2"/>
        <scheme val="minor"/>
      </rPr>
      <t xml:space="preserve"> ($4.590.358.000) y (ii) </t>
    </r>
    <r>
      <rPr>
        <i/>
        <sz val="11"/>
        <rFont val="Calibri"/>
        <family val="2"/>
        <scheme val="minor"/>
      </rPr>
      <t>"Provisión para gastos institucionales y/o sectoriales contingentes - Previo concepto DGPP"</t>
    </r>
    <r>
      <rPr>
        <sz val="11"/>
        <rFont val="Calibri"/>
        <family val="2"/>
        <scheme val="minor"/>
      </rPr>
      <t xml:space="preserve"> ($18.767.00.000).
</t>
    </r>
    <r>
      <rPr>
        <b/>
        <sz val="11"/>
        <rFont val="Calibri"/>
        <family val="2"/>
        <scheme val="minor"/>
      </rPr>
      <t>c)</t>
    </r>
    <r>
      <rPr>
        <sz val="11"/>
        <rFont val="Calibri"/>
        <family val="2"/>
        <scheme val="minor"/>
      </rPr>
      <t xml:space="preserve"> Mediante Acuerdo de Consejo Directivo No. 002 del 1º. de julio de 2021, aprobado por la Dirección General del Presupuesto Público Nacional del Ministerio de Hacienda y Crédito Público, según comunicación No. 2-2021-039876 del 3 de agosto de 2021, se subsanó el yerro del anexo del Decreto No. 1805 del 31 de diciembre de 2021 presentado en el Presupuesto de Gastos de Servicio de Deuda de la Agencia Nacional de Infraestructura, donde se asignó la suma de $134.836.170.862 con aportes nación a la cuenta 9 </t>
    </r>
    <r>
      <rPr>
        <i/>
        <sz val="11"/>
        <rFont val="Calibri"/>
        <family val="2"/>
        <scheme val="minor"/>
      </rPr>
      <t>“Servicio de la deuda pública externa”</t>
    </r>
    <r>
      <rPr>
        <sz val="11"/>
        <rFont val="Calibri"/>
        <family val="2"/>
        <scheme val="minor"/>
      </rPr>
      <t xml:space="preserve"> siendo dicho valor de la cuenta 10 </t>
    </r>
    <r>
      <rPr>
        <i/>
        <sz val="11"/>
        <rFont val="Calibri"/>
        <family val="2"/>
        <scheme val="minor"/>
      </rPr>
      <t>“Servicio de la deuda pública interna”</t>
    </r>
    <r>
      <rPr>
        <sz val="11"/>
        <rFont val="Calibri"/>
        <family val="2"/>
        <scheme val="minor"/>
      </rPr>
      <t xml:space="preserve">. 
</t>
    </r>
  </si>
  <si>
    <t>PERIODO: 01/01/2021 AL 31/10/2021</t>
  </si>
  <si>
    <r>
      <rPr>
        <b/>
        <sz val="9"/>
        <rFont val="Calibri"/>
        <family val="2"/>
        <scheme val="minor"/>
      </rPr>
      <t>Fuente:</t>
    </r>
    <r>
      <rPr>
        <sz val="9"/>
        <rFont val="Calibri"/>
        <family val="2"/>
        <scheme val="minor"/>
      </rPr>
      <t xml:space="preserve"> Información del SIIF Nación al 31 de octubre de 2021 </t>
    </r>
  </si>
  <si>
    <t>PERIODO DEL 01/01/2021 AL 31/10/2021</t>
  </si>
  <si>
    <t>PERIODO DEL 1/01/2021 AL 31/10/2021</t>
  </si>
  <si>
    <t>A-01-01-04-001</t>
  </si>
  <si>
    <t>OTROS GASTOS DE PERSONAL</t>
  </si>
  <si>
    <t>A-02-02-02-006-004</t>
  </si>
  <si>
    <t>SERVICIOS DE TRANSPORTE DE PASAJEROS</t>
  </si>
  <si>
    <r>
      <rPr>
        <b/>
        <sz val="11"/>
        <rFont val="Calibri"/>
        <family val="2"/>
        <scheme val="minor"/>
      </rPr>
      <t xml:space="preserve">
NOTAS:</t>
    </r>
    <r>
      <rPr>
        <sz val="11"/>
        <rFont val="Calibri"/>
        <family val="2"/>
        <scheme val="minor"/>
      </rPr>
      <t xml:space="preserve">
</t>
    </r>
    <r>
      <rPr>
        <b/>
        <sz val="11"/>
        <rFont val="Calibri"/>
        <family val="2"/>
        <scheme val="minor"/>
      </rPr>
      <t>a)</t>
    </r>
    <r>
      <rPr>
        <sz val="11"/>
        <rFont val="Calibri"/>
        <family val="2"/>
        <scheme val="minor"/>
      </rPr>
      <t xml:space="preserve"> En el Presupuesto de Gastos de Inversión se encontraba condicionada una apropiación por la suma de $50.000 millones en varios proyectos, con fuente de financiación Aportes Nación, recurso 54 </t>
    </r>
    <r>
      <rPr>
        <i/>
        <sz val="11"/>
        <rFont val="Calibri"/>
        <family val="2"/>
        <scheme val="minor"/>
      </rPr>
      <t>"Fondo Especial FOME"</t>
    </r>
    <r>
      <rPr>
        <sz val="11"/>
        <rFont val="Calibri"/>
        <family val="2"/>
        <scheme val="minor"/>
      </rPr>
      <t xml:space="preserve">, los cuales se encuentran desbloqueados en su totalidad.  Es así que, el Departamento Nacional de Planeación –DNP- el 22 de enero de 2021, levanta la leyenda de previo concepto DNP por valor de $27.555.080.606 en los siguientes proyectos: (i) </t>
    </r>
    <r>
      <rPr>
        <i/>
        <sz val="11"/>
        <rFont val="Calibri"/>
        <family val="2"/>
        <scheme val="minor"/>
      </rPr>
      <t>“Apoyo estatal a los puertos a nivel nacional. Nacional [previo concepto DNP]”</t>
    </r>
    <r>
      <rPr>
        <sz val="11"/>
        <rFont val="Calibri"/>
        <family val="2"/>
        <scheme val="minor"/>
      </rPr>
      <t xml:space="preserve"> ($500.000.000); (ii) </t>
    </r>
    <r>
      <rPr>
        <i/>
        <sz val="11"/>
        <rFont val="Calibri"/>
        <family val="2"/>
        <scheme val="minor"/>
      </rPr>
      <t>“Implementación del sistema integrado de gestión y control de la Agencia Nacional de Infraestructura Nacional [previo concepto DNP]”</t>
    </r>
    <r>
      <rPr>
        <sz val="11"/>
        <rFont val="Calibri"/>
        <family val="2"/>
        <scheme val="minor"/>
      </rPr>
      <t xml:space="preserve"> ($50.000.000);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($22.505.080.606); (iv) </t>
    </r>
    <r>
      <rPr>
        <i/>
        <sz val="11"/>
        <rFont val="Calibri"/>
        <family val="2"/>
        <scheme val="minor"/>
      </rPr>
      <t>“Sistematización para el servicio de información de la gestión administrativa. Nacional. [previo concepto DNP]”</t>
    </r>
    <r>
      <rPr>
        <sz val="11"/>
        <rFont val="Calibri"/>
        <family val="2"/>
        <scheme val="minor"/>
      </rPr>
      <t xml:space="preserve"> ($3.000.000.000) y (v) </t>
    </r>
    <r>
      <rPr>
        <i/>
        <sz val="11"/>
        <rFont val="Calibri"/>
        <family val="2"/>
        <scheme val="minor"/>
      </rPr>
      <t>“Implementación del sistema de gestión documental de la Agencia Nacional de Infraestructura. Nacional. [previo concepto DNP]”</t>
    </r>
    <r>
      <rPr>
        <sz val="11"/>
        <rFont val="Calibri"/>
        <family val="2"/>
        <scheme val="minor"/>
      </rPr>
      <t xml:space="preserve"> ($1.500.000.000).  El 1º. de febrero del 2021 levanta la leyenda de precio concepto DNP por valor $9.725.885.000. en el proyecto de inversión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El 15 de marzo de 2021 levanta la leyenda previo concepto DNP por valor de $12.719.034.394 en los proyectos: (i) </t>
    </r>
    <r>
      <rPr>
        <i/>
        <sz val="11"/>
        <rFont val="Calibri"/>
        <family val="2"/>
        <scheme val="minor"/>
      </rPr>
      <t>"Control y seguimiento a la operación de las vías primarias concesionadas Nacional - [previo concepto DNP]”</t>
    </r>
    <r>
      <rPr>
        <sz val="11"/>
        <rFont val="Calibri"/>
        <family val="2"/>
        <scheme val="minor"/>
      </rPr>
      <t xml:space="preserve"> ($1.000.000.000); (ii)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($5.274.115.000) y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($6.444.919.394).
</t>
    </r>
    <r>
      <rPr>
        <b/>
        <sz val="11"/>
        <rFont val="Calibri"/>
        <family val="2"/>
        <scheme val="minor"/>
      </rPr>
      <t>b)</t>
    </r>
    <r>
      <rPr>
        <sz val="11"/>
        <rFont val="Calibri"/>
        <family val="2"/>
        <scheme val="minor"/>
      </rPr>
      <t xml:space="preserve"> En el Decreto 1805 del 31 de diciembre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$23.357.358.000 correspondiente a los rubros: (i) </t>
    </r>
    <r>
      <rPr>
        <i/>
        <sz val="11"/>
        <rFont val="Calibri"/>
        <family val="2"/>
        <scheme val="minor"/>
      </rPr>
      <t>"Otros gastos de personal - Distribución previo concepto DGPPN”</t>
    </r>
    <r>
      <rPr>
        <sz val="11"/>
        <rFont val="Calibri"/>
        <family val="2"/>
        <scheme val="minor"/>
      </rPr>
      <t xml:space="preserve"> por la suma de $4.590.358.000 y (ii) </t>
    </r>
    <r>
      <rPr>
        <i/>
        <sz val="11"/>
        <rFont val="Calibri"/>
        <family val="2"/>
        <scheme val="minor"/>
      </rPr>
      <t>"Provisión para gastos institucionales y/o sectoriales contingentes - Previo concepto DGPP</t>
    </r>
    <r>
      <rPr>
        <sz val="11"/>
        <rFont val="Calibri"/>
        <family val="2"/>
        <scheme val="minor"/>
      </rPr>
      <t xml:space="preserve">" por valor de $18.767.000.000.
Con oficio del Ministerio de Hacienda y Crédito Público No. 2-2021-054202 del 12 de octubre 2021, radicado ANI No. 20214010307091 del 1 de octubre de 2021, se informa a la Agencia Nacional de Infraestructura sobre el levantamiento de la leyenda de previo concepto por parte de la DGPPN de ese Ministerio, en los rubros del Presupuesto de Gastos de Funcionamiento, financiados con Recursos Propios: (i) A-01-01-04 </t>
    </r>
    <r>
      <rPr>
        <i/>
        <sz val="11"/>
        <rFont val="Calibri"/>
        <family val="2"/>
        <scheme val="minor"/>
      </rPr>
      <t>“Otros Gastos de  Personal - Distribución Previo Concepto DGPPN”</t>
    </r>
    <r>
      <rPr>
        <sz val="11"/>
        <rFont val="Calibri"/>
        <family val="2"/>
        <scheme val="minor"/>
      </rPr>
      <t xml:space="preserve"> de la cuenta Gastos de Personal, por la suma de $ 4.590.358.000 y (ii) 03-03-04-007 </t>
    </r>
    <r>
      <rPr>
        <i/>
        <sz val="11"/>
        <rFont val="Calibri"/>
        <family val="2"/>
        <scheme val="minor"/>
      </rPr>
      <t>"Provisión para Gastos Institucionales y/o Sectoriales Contingentes- Previo Concepto DGPPN"</t>
    </r>
    <r>
      <rPr>
        <sz val="11"/>
        <rFont val="Calibri"/>
        <family val="2"/>
        <scheme val="minor"/>
      </rPr>
      <t xml:space="preserve"> de la cuenta Transferencias Corrientes por valor de $1.225.223.222.
Así mismo, con oficio del Ministerio de Hacienda y Crédito Público No.  2-2021-054751 del 14 de octubre 2021, radicado ANI No. 20214010314411 del 7 de octubre de 2021, se informa a la Agencia Nacional de Infraestructura sobre el levantamiento de la leyenda de previo concepto por parte de la DGPPN de ese Ministerio, en el rubro del Presupuesto de Gastos de Funcionamiento financiados con Recursos Propios: (i) 03-03-04-007 </t>
    </r>
    <r>
      <rPr>
        <i/>
        <sz val="11"/>
        <rFont val="Calibri"/>
        <family val="2"/>
        <scheme val="minor"/>
      </rPr>
      <t>"Provisión para Gastos Institucionales y/o Sectoriales Contingentes- Previo Concepto DGPPN" de la cuenta Transferencias Corrientes por valor de $10.721.068.888.</t>
    </r>
    <r>
      <rPr>
        <sz val="11"/>
        <rFont val="Calibri"/>
        <family val="2"/>
        <scheme val="minor"/>
      </rPr>
      <t xml:space="preserve">
</t>
    </r>
    <r>
      <rPr>
        <b/>
        <sz val="11"/>
        <rFont val="Calibri"/>
        <family val="2"/>
        <scheme val="minor"/>
      </rPr>
      <t>c)</t>
    </r>
    <r>
      <rPr>
        <sz val="11"/>
        <rFont val="Calibri"/>
        <family val="2"/>
        <scheme val="minor"/>
      </rPr>
      <t xml:space="preserve"> Al 31 de octubre de 2021 en el Presupuesto de Gastos de Funcionamiento continúa condicionada una apropiación al levantamiento de la leyenda de previo concepto Dirección General del Presupuesto Público Nacional-DGPPN por la suma de $6.820.707.880 en el rubro  (i) 03-03-04-007 </t>
    </r>
    <r>
      <rPr>
        <i/>
        <sz val="11"/>
        <rFont val="Calibri"/>
        <family val="2"/>
        <scheme val="minor"/>
      </rPr>
      <t xml:space="preserve">"Provisión para Gastos Institucionales y/o Sectoriales Contingentes - Previo concepto DGPP" </t>
    </r>
    <r>
      <rPr>
        <sz val="11"/>
        <rFont val="Calibri"/>
        <family val="2"/>
        <scheme val="minor"/>
      </rPr>
      <t xml:space="preserve">
</t>
    </r>
    <r>
      <rPr>
        <b/>
        <sz val="11"/>
        <rFont val="Calibri"/>
        <family val="2"/>
        <scheme val="minor"/>
      </rPr>
      <t>d)</t>
    </r>
    <r>
      <rPr>
        <sz val="11"/>
        <rFont val="Calibri"/>
        <family val="2"/>
        <scheme val="minor"/>
      </rPr>
      <t xml:space="preserve"> Mediante Acuerdo de Consejo Directivo No. 002 del 1º. de julio de 2021, aprobado por la Dirección General del Presupuesto Público Nacional del Ministerio de Hacienda y Crédito Público, según comunicación No. 2-2021-039876 del 3 de agosto de 2021, se subsanó el yerro del anexo del Decreto No. 1805 del 31 de diciembre de 2021 presentado en el Presupuesto de Gastos de Servicio de Deuda de la Agencia Nacional de Infraestructura, donde se asignó la suma de $134.836.170.862 con aportes nación a la cuenta 9 </t>
    </r>
    <r>
      <rPr>
        <i/>
        <sz val="11"/>
        <rFont val="Calibri"/>
        <family val="2"/>
        <scheme val="minor"/>
      </rPr>
      <t>“Servicio de la deuda pública externa”</t>
    </r>
    <r>
      <rPr>
        <sz val="11"/>
        <rFont val="Calibri"/>
        <family val="2"/>
        <scheme val="minor"/>
      </rPr>
      <t xml:space="preserve"> siendo dicho valor de la cuenta 10 </t>
    </r>
    <r>
      <rPr>
        <i/>
        <sz val="11"/>
        <rFont val="Calibri"/>
        <family val="2"/>
        <scheme val="minor"/>
      </rPr>
      <t>“Servicio de la deuda pública interna”</t>
    </r>
    <r>
      <rPr>
        <sz val="11"/>
        <rFont val="Calibri"/>
        <family val="2"/>
        <scheme val="minor"/>
      </rPr>
      <t xml:space="preserve">. 
</t>
    </r>
  </si>
  <si>
    <t>PERIODO: 01/01/2021 AL 30/11/2021</t>
  </si>
  <si>
    <r>
      <rPr>
        <b/>
        <sz val="9"/>
        <rFont val="Calibri"/>
        <family val="2"/>
        <scheme val="minor"/>
      </rPr>
      <t>Fuente:</t>
    </r>
    <r>
      <rPr>
        <sz val="9"/>
        <rFont val="Calibri"/>
        <family val="2"/>
        <scheme val="minor"/>
      </rPr>
      <t xml:space="preserve"> Información del SIIF Nación al 30 de noviembre de 2021 </t>
    </r>
  </si>
  <si>
    <t>PERIODO DEL 01/01/2021 AL 30/11/2021</t>
  </si>
  <si>
    <t>PERIODO DEL 1/01/2021 AL 30/11/2021</t>
  </si>
  <si>
    <t xml:space="preserve"> </t>
  </si>
  <si>
    <r>
      <rPr>
        <b/>
        <sz val="11"/>
        <rFont val="Calibri"/>
        <family val="2"/>
        <scheme val="minor"/>
      </rPr>
      <t xml:space="preserve">
NOTAS:</t>
    </r>
    <r>
      <rPr>
        <sz val="11"/>
        <rFont val="Calibri"/>
        <family val="2"/>
        <scheme val="minor"/>
      </rPr>
      <t xml:space="preserve">
</t>
    </r>
    <r>
      <rPr>
        <b/>
        <sz val="11"/>
        <rFont val="Calibri"/>
        <family val="2"/>
        <scheme val="minor"/>
      </rPr>
      <t>a)</t>
    </r>
    <r>
      <rPr>
        <sz val="11"/>
        <rFont val="Calibri"/>
        <family val="2"/>
        <scheme val="minor"/>
      </rPr>
      <t xml:space="preserve"> En el Presupuesto de Gastos de Inversión se encontraba condicionada una apropiación por la suma de $50.000 millones en varios proyectos, con fuente de financiación Aportes Nación, recurso 54 </t>
    </r>
    <r>
      <rPr>
        <i/>
        <sz val="11"/>
        <rFont val="Calibri"/>
        <family val="2"/>
        <scheme val="minor"/>
      </rPr>
      <t>"Fondo Especial FOME"</t>
    </r>
    <r>
      <rPr>
        <sz val="11"/>
        <rFont val="Calibri"/>
        <family val="2"/>
        <scheme val="minor"/>
      </rPr>
      <t xml:space="preserve">, los cuales se encuentran desbloqueados en su totalidad.  Es así que, el Departamento Nacional de Planeación –DNP- el 22 de enero de 2021, levanta la leyenda de previo concepto DNP por valor de $27.555.080.606 en los siguientes proyectos: (i) </t>
    </r>
    <r>
      <rPr>
        <i/>
        <sz val="11"/>
        <rFont val="Calibri"/>
        <family val="2"/>
        <scheme val="minor"/>
      </rPr>
      <t>“Apoyo estatal a los puertos a nivel nacional. Nacional [previo concepto DNP]”</t>
    </r>
    <r>
      <rPr>
        <sz val="11"/>
        <rFont val="Calibri"/>
        <family val="2"/>
        <scheme val="minor"/>
      </rPr>
      <t xml:space="preserve"> ($500.000.000); (ii) </t>
    </r>
    <r>
      <rPr>
        <i/>
        <sz val="11"/>
        <rFont val="Calibri"/>
        <family val="2"/>
        <scheme val="minor"/>
      </rPr>
      <t>“Implementación del sistema integrado de gestión y control de la Agencia Nacional de Infraestructura Nacional [previo concepto DNP]”</t>
    </r>
    <r>
      <rPr>
        <sz val="11"/>
        <rFont val="Calibri"/>
        <family val="2"/>
        <scheme val="minor"/>
      </rPr>
      <t xml:space="preserve"> ($50.000.000);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($22.505.080.606); (iv) </t>
    </r>
    <r>
      <rPr>
        <i/>
        <sz val="11"/>
        <rFont val="Calibri"/>
        <family val="2"/>
        <scheme val="minor"/>
      </rPr>
      <t>“Sistematización para el servicio de información de la gestión administrativa. Nacional. [previo concepto DNP]”</t>
    </r>
    <r>
      <rPr>
        <sz val="11"/>
        <rFont val="Calibri"/>
        <family val="2"/>
        <scheme val="minor"/>
      </rPr>
      <t xml:space="preserve"> ($3.000.000.000) y (v) </t>
    </r>
    <r>
      <rPr>
        <i/>
        <sz val="11"/>
        <rFont val="Calibri"/>
        <family val="2"/>
        <scheme val="minor"/>
      </rPr>
      <t>“Implementación del sistema de gestión documental de la Agencia Nacional de Infraestructura. Nacional. [previo concepto DNP]”</t>
    </r>
    <r>
      <rPr>
        <sz val="11"/>
        <rFont val="Calibri"/>
        <family val="2"/>
        <scheme val="minor"/>
      </rPr>
      <t xml:space="preserve"> ($1.500.000.000).  El 1º. de febrero del 2021 levanta la leyenda de precio concepto DNP por valor $9.725.885.000. en el proyecto de inversión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El 15 de marzo de 2021 levanta la leyenda previo concepto DNP por valor de $12.719.034.394 en los proyectos: (i) </t>
    </r>
    <r>
      <rPr>
        <i/>
        <sz val="11"/>
        <rFont val="Calibri"/>
        <family val="2"/>
        <scheme val="minor"/>
      </rPr>
      <t>"Control y seguimiento a la operación de las vías primarias concesionadas Nacional - [previo concepto DNP]”</t>
    </r>
    <r>
      <rPr>
        <sz val="11"/>
        <rFont val="Calibri"/>
        <family val="2"/>
        <scheme val="minor"/>
      </rPr>
      <t xml:space="preserve"> ($1.000.000.000); (ii)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($5.274.115.000) y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($6.444.919.394).
</t>
    </r>
    <r>
      <rPr>
        <b/>
        <sz val="11"/>
        <rFont val="Calibri"/>
        <family val="2"/>
        <scheme val="minor"/>
      </rPr>
      <t>b)</t>
    </r>
    <r>
      <rPr>
        <sz val="11"/>
        <rFont val="Calibri"/>
        <family val="2"/>
        <scheme val="minor"/>
      </rPr>
      <t xml:space="preserve"> En el Decreto 1805 del 31 de diciembre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$23.357.358.000 correspondiente a los rubros: (i) </t>
    </r>
    <r>
      <rPr>
        <i/>
        <sz val="11"/>
        <rFont val="Calibri"/>
        <family val="2"/>
        <scheme val="minor"/>
      </rPr>
      <t>"Otros gastos de personal - Distribución previo concepto DGPPN”</t>
    </r>
    <r>
      <rPr>
        <sz val="11"/>
        <rFont val="Calibri"/>
        <family val="2"/>
        <scheme val="minor"/>
      </rPr>
      <t xml:space="preserve"> por la suma de $4.590.358.000 y (ii) </t>
    </r>
    <r>
      <rPr>
        <i/>
        <sz val="11"/>
        <rFont val="Calibri"/>
        <family val="2"/>
        <scheme val="minor"/>
      </rPr>
      <t>"Provisión para gastos institucionales y/o sectoriales contingentes - Previo concepto DGPP</t>
    </r>
    <r>
      <rPr>
        <sz val="11"/>
        <rFont val="Calibri"/>
        <family val="2"/>
        <scheme val="minor"/>
      </rPr>
      <t xml:space="preserve">" por valor de $18.767.000.000.
Con oficio del Ministerio de Hacienda y Crédito Público No. 2-2021-054202 del 12 de octubre 2021, radicado ANI No. 20214010307091 del 1 de octubre de 2021, se informa a la Agencia Nacional de Infraestructura sobre el levantamiento de la leyenda de previo concepto por parte de la DGPPN de ese Ministerio, en los rubros del Presupuesto de Gastos de Funcionamiento, financiados con Recursos Propios: (i) A-01-01-04 </t>
    </r>
    <r>
      <rPr>
        <i/>
        <sz val="11"/>
        <rFont val="Calibri"/>
        <family val="2"/>
        <scheme val="minor"/>
      </rPr>
      <t>“Otros Gastos de  Personal - Distribución Previo Concepto DGPPN”</t>
    </r>
    <r>
      <rPr>
        <sz val="11"/>
        <rFont val="Calibri"/>
        <family val="2"/>
        <scheme val="minor"/>
      </rPr>
      <t xml:space="preserve"> de la cuenta Gastos de Personal, por la suma de $ 4.590.358.000 y (ii) 03-03-04-007 </t>
    </r>
    <r>
      <rPr>
        <i/>
        <sz val="11"/>
        <rFont val="Calibri"/>
        <family val="2"/>
        <scheme val="minor"/>
      </rPr>
      <t>"Provisión para Gastos Institucionales y/o Sectoriales Contingentes- Previo Concepto DGPPN"</t>
    </r>
    <r>
      <rPr>
        <sz val="11"/>
        <rFont val="Calibri"/>
        <family val="2"/>
        <scheme val="minor"/>
      </rPr>
      <t xml:space="preserve"> de la cuenta Transferencias Corrientes por valor de $1.225.223.222.
Así mismo, con oficio del Ministerio de Hacienda y Crédito Público No.  2-2021-054751 del 14 de octubre 2021, radicado ANI No. 20214010314411 del 7 de octubre de 2021, se informa a la Agencia Nacional de Infraestructura sobre el levantamiento de la leyenda de previo concepto por parte de la DGPPN de ese Ministerio, en el rubro del Presupuesto de Gastos de Funcionamiento financiados con Recursos Propios: (i) 03-03-04-007 </t>
    </r>
    <r>
      <rPr>
        <i/>
        <sz val="11"/>
        <rFont val="Calibri"/>
        <family val="2"/>
        <scheme val="minor"/>
      </rPr>
      <t>"Provisión para Gastos Institucionales y/o Sectoriales Contingentes- Previo Concepto DGPPN" de la cuenta Transferencias Corrientes por valor de $10.721.068.888.</t>
    </r>
    <r>
      <rPr>
        <sz val="11"/>
        <rFont val="Calibri"/>
        <family val="2"/>
        <scheme val="minor"/>
      </rPr>
      <t xml:space="preserve">
</t>
    </r>
    <r>
      <rPr>
        <b/>
        <sz val="11"/>
        <rFont val="Calibri"/>
        <family val="2"/>
        <scheme val="minor"/>
      </rPr>
      <t>c)</t>
    </r>
    <r>
      <rPr>
        <sz val="11"/>
        <rFont val="Calibri"/>
        <family val="2"/>
        <scheme val="minor"/>
      </rPr>
      <t xml:space="preserve"> </t>
    </r>
    <r>
      <rPr>
        <sz val="11"/>
        <color theme="1"/>
        <rFont val="Calibri"/>
        <family val="2"/>
        <scheme val="minor"/>
      </rPr>
      <t>Al 30 de noviembre</t>
    </r>
    <r>
      <rPr>
        <sz val="11"/>
        <rFont val="Calibri"/>
        <family val="2"/>
        <scheme val="minor"/>
      </rPr>
      <t xml:space="preserve"> de 2021 en el Presupuesto de Gastos de Funcionamiento continúa condicionada una apropiación al levantamiento de la leyenda de previo concepto Dirección General del Presupuesto Público Nacional-DGPPN por la suma de $6.820.707.880 en el rubro  (i) 03-03-04-007 </t>
    </r>
    <r>
      <rPr>
        <i/>
        <sz val="11"/>
        <rFont val="Calibri"/>
        <family val="2"/>
        <scheme val="minor"/>
      </rPr>
      <t xml:space="preserve">"Provisión para Gastos Institucionales y/o Sectoriales Contingentes - Previo concepto DGPP" </t>
    </r>
    <r>
      <rPr>
        <sz val="11"/>
        <rFont val="Calibri"/>
        <family val="2"/>
        <scheme val="minor"/>
      </rPr>
      <t xml:space="preserve">
</t>
    </r>
    <r>
      <rPr>
        <b/>
        <sz val="11"/>
        <rFont val="Calibri"/>
        <family val="2"/>
        <scheme val="minor"/>
      </rPr>
      <t>d)</t>
    </r>
    <r>
      <rPr>
        <sz val="11"/>
        <rFont val="Calibri"/>
        <family val="2"/>
        <scheme val="minor"/>
      </rPr>
      <t xml:space="preserve"> Mediante Acuerdo de Consejo Directivo No. 002 del 1º. de julio de 2021, aprobado por la Dirección General del Presupuesto Público Nacional del Ministerio de Hacienda y Crédito Público, según comunicación No. 2-2021-039876 del 3 de agosto de 2021, se subsanó el yerro del anexo del Decreto No. 1805 del 31 de diciembre de 2021 presentado en el Presupuesto de Gastos de Servicio de Deuda de la Agencia Nacional de Infraestructura, donde se asignó la suma de $134.836.170.862 con aportes nación a la cuenta 9 </t>
    </r>
    <r>
      <rPr>
        <i/>
        <sz val="11"/>
        <rFont val="Calibri"/>
        <family val="2"/>
        <scheme val="minor"/>
      </rPr>
      <t>“Servicio de la deuda pública externa”</t>
    </r>
    <r>
      <rPr>
        <sz val="11"/>
        <rFont val="Calibri"/>
        <family val="2"/>
        <scheme val="minor"/>
      </rPr>
      <t xml:space="preserve"> siendo dicho valor de la cuenta 10 </t>
    </r>
    <r>
      <rPr>
        <i/>
        <sz val="11"/>
        <rFont val="Calibri"/>
        <family val="2"/>
        <scheme val="minor"/>
      </rPr>
      <t>“Servicio de la deuda pública interna”</t>
    </r>
    <r>
      <rPr>
        <sz val="11"/>
        <rFont val="Calibri"/>
        <family val="2"/>
        <scheme val="minor"/>
      </rPr>
      <t xml:space="preserve">. 
</t>
    </r>
  </si>
  <si>
    <r>
      <rPr>
        <b/>
        <sz val="9"/>
        <rFont val="Calibri"/>
        <family val="2"/>
        <scheme val="minor"/>
      </rPr>
      <t>Fuente:</t>
    </r>
    <r>
      <rPr>
        <sz val="9"/>
        <rFont val="Calibri"/>
        <family val="2"/>
        <scheme val="minor"/>
      </rPr>
      <t xml:space="preserve"> Información del SIIF Nación al 30 de noviembre  de 2021 </t>
    </r>
  </si>
  <si>
    <t>PERIODO: 01/01/2021 AL 31/12/2021</t>
  </si>
  <si>
    <r>
      <rPr>
        <b/>
        <sz val="9"/>
        <rFont val="Calibri"/>
        <family val="2"/>
        <scheme val="minor"/>
      </rPr>
      <t>Fuente:</t>
    </r>
    <r>
      <rPr>
        <sz val="9"/>
        <rFont val="Calibri"/>
        <family val="2"/>
        <scheme val="minor"/>
      </rPr>
      <t xml:space="preserve"> Información del SIIF Nación al 31 de diciembre de 2021 </t>
    </r>
  </si>
  <si>
    <t>PERIODO DEL 01/01/2021 AL 31/12/2021</t>
  </si>
  <si>
    <t>PERIODO DEL 1/01/2021 AL 31/12/2021</t>
  </si>
  <si>
    <r>
      <rPr>
        <b/>
        <sz val="9"/>
        <rFont val="Calibri"/>
        <family val="2"/>
        <scheme val="minor"/>
      </rPr>
      <t>Fuente:</t>
    </r>
    <r>
      <rPr>
        <sz val="9"/>
        <rFont val="Calibri"/>
        <family val="2"/>
        <scheme val="minor"/>
      </rPr>
      <t xml:space="preserve"> Información del SIIF Nación al 31 de diciembre  de 2021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</si>
</sst>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00%"/>
    <numFmt numFmtId="166" formatCode="0.000%"/>
    <numFmt numFmtId="167" formatCode="0.0000%"/>
    <numFmt numFmtId="168" formatCode="0.0%"/>
    <numFmt numFmtId="169" formatCode="0.000000%"/>
  </numFmts>
  <fonts count="30" x14ac:knownFonts="1">
    <font>
      <sz val="11"/>
      <color theme="1"/>
      <name val="Calibri"/>
      <family val="2"/>
      <scheme val="minor"/>
    </font>
    <font>
      <sz val="11"/>
      <color theme="1"/>
      <name val="Calibri"/>
      <family val="2"/>
      <scheme val="minor"/>
    </font>
    <font>
      <b/>
      <sz val="18"/>
      <name val="Calibri"/>
      <family val="2"/>
      <scheme val="minor"/>
    </font>
    <font>
      <b/>
      <sz val="14"/>
      <name val="Calibri"/>
      <family val="2"/>
      <scheme val="minor"/>
    </font>
    <font>
      <b/>
      <sz val="16"/>
      <name val="Calibri"/>
      <family val="2"/>
      <scheme val="minor"/>
    </font>
    <font>
      <b/>
      <sz val="12"/>
      <name val="Calibri"/>
      <family val="2"/>
      <scheme val="minor"/>
    </font>
    <font>
      <sz val="12"/>
      <name val="Calibri"/>
      <family val="2"/>
      <scheme val="minor"/>
    </font>
    <font>
      <sz val="11"/>
      <name val="Calibri"/>
      <family val="2"/>
      <scheme val="minor"/>
    </font>
    <font>
      <b/>
      <sz val="10"/>
      <color theme="0"/>
      <name val="Calibri"/>
      <family val="2"/>
      <scheme val="minor"/>
    </font>
    <font>
      <sz val="12"/>
      <color rgb="FF000000"/>
      <name val="Calibri"/>
      <family val="2"/>
      <scheme val="minor"/>
    </font>
    <font>
      <sz val="12"/>
      <color theme="1"/>
      <name val="Calibri"/>
      <family val="2"/>
      <scheme val="minor"/>
    </font>
    <font>
      <b/>
      <sz val="12"/>
      <color theme="1"/>
      <name val="Calibri"/>
      <family val="2"/>
      <scheme val="minor"/>
    </font>
    <font>
      <b/>
      <sz val="12"/>
      <color rgb="FF000000"/>
      <name val="Calibri"/>
      <family val="2"/>
      <scheme val="minor"/>
    </font>
    <font>
      <b/>
      <sz val="12"/>
      <color rgb="FFFF0000"/>
      <name val="Calibri"/>
      <family val="2"/>
      <scheme val="minor"/>
    </font>
    <font>
      <sz val="14"/>
      <name val="Calibri"/>
      <family val="2"/>
      <scheme val="minor"/>
    </font>
    <font>
      <sz val="10.199999999999999"/>
      <name val="Calibri"/>
      <family val="2"/>
      <scheme val="minor"/>
    </font>
    <font>
      <b/>
      <sz val="10.199999999999999"/>
      <name val="Calibri"/>
      <family val="2"/>
      <scheme val="minor"/>
    </font>
    <font>
      <sz val="9"/>
      <name val="Calibri"/>
      <family val="2"/>
      <scheme val="minor"/>
    </font>
    <font>
      <b/>
      <sz val="9"/>
      <name val="Calibri"/>
      <family val="2"/>
      <scheme val="minor"/>
    </font>
    <font>
      <sz val="8"/>
      <name val="Calibri"/>
      <family val="2"/>
      <scheme val="minor"/>
    </font>
    <font>
      <b/>
      <sz val="8"/>
      <name val="Calibri"/>
      <family val="2"/>
      <scheme val="minor"/>
    </font>
    <font>
      <b/>
      <sz val="9"/>
      <color indexed="81"/>
      <name val="Tahoma"/>
      <family val="2"/>
    </font>
    <font>
      <sz val="9"/>
      <color indexed="81"/>
      <name val="Tahoma"/>
      <family val="2"/>
    </font>
    <font>
      <b/>
      <sz val="14"/>
      <color rgb="FF000000"/>
      <name val="Calibri"/>
      <family val="2"/>
      <scheme val="minor"/>
    </font>
    <font>
      <i/>
      <sz val="10.199999999999999"/>
      <name val="Calibri"/>
      <family val="2"/>
      <scheme val="minor"/>
    </font>
    <font>
      <b/>
      <sz val="14"/>
      <color theme="0"/>
      <name val="Calibri"/>
      <family val="2"/>
      <scheme val="minor"/>
    </font>
    <font>
      <b/>
      <sz val="10"/>
      <name val="Calibri"/>
      <family val="2"/>
    </font>
    <font>
      <b/>
      <sz val="13"/>
      <color theme="0"/>
      <name val="Calibri"/>
      <family val="2"/>
      <scheme val="minor"/>
    </font>
    <font>
      <b/>
      <sz val="11"/>
      <name val="Calibri"/>
      <family val="2"/>
      <scheme val="minor"/>
    </font>
    <font>
      <i/>
      <sz val="1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0" tint="-0.14999847407452621"/>
        <bgColor indexed="64"/>
      </patternFill>
    </fill>
  </fills>
  <borders count="45">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thin">
        <color theme="0"/>
      </left>
      <right style="thin">
        <color theme="0"/>
      </right>
      <top/>
      <bottom style="medium">
        <color indexed="64"/>
      </bottom>
      <diagonal/>
    </border>
    <border>
      <left style="thin">
        <color theme="0"/>
      </left>
      <right style="medium">
        <color indexed="64"/>
      </right>
      <top/>
      <bottom style="medium">
        <color indexed="64"/>
      </bottom>
      <diagonal/>
    </border>
    <border>
      <left style="thin">
        <color theme="0"/>
      </left>
      <right style="thin">
        <color theme="0"/>
      </right>
      <top style="thin">
        <color theme="0"/>
      </top>
      <bottom/>
      <diagonal/>
    </border>
    <border>
      <left style="thin">
        <color theme="0"/>
      </left>
      <right style="medium">
        <color indexed="64"/>
      </right>
      <top style="thin">
        <color theme="0"/>
      </top>
      <bottom/>
      <diagonal/>
    </border>
    <border>
      <left style="thin">
        <color theme="0"/>
      </left>
      <right/>
      <top style="medium">
        <color indexed="64"/>
      </top>
      <bottom style="thin">
        <color theme="0"/>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theme="0"/>
      </right>
      <top style="medium">
        <color theme="0"/>
      </top>
      <bottom style="medium">
        <color indexed="64"/>
      </bottom>
      <diagonal/>
    </border>
    <border>
      <left style="thin">
        <color theme="0"/>
      </left>
      <right style="thin">
        <color theme="0"/>
      </right>
      <top style="medium">
        <color theme="0"/>
      </top>
      <bottom style="medium">
        <color indexed="64"/>
      </bottom>
      <diagonal/>
    </border>
    <border>
      <left style="thin">
        <color theme="0"/>
      </left>
      <right style="thin">
        <color indexed="64"/>
      </right>
      <top style="medium">
        <color theme="0"/>
      </top>
      <bottom style="medium">
        <color indexed="64"/>
      </bottom>
      <diagonal/>
    </border>
    <border>
      <left style="thin">
        <color theme="0"/>
      </left>
      <right style="medium">
        <color indexed="64"/>
      </right>
      <top style="medium">
        <color theme="0"/>
      </top>
      <bottom style="medium">
        <color indexed="64"/>
      </bottom>
      <diagonal/>
    </border>
    <border>
      <left style="medium">
        <color indexed="64"/>
      </left>
      <right style="thin">
        <color theme="0"/>
      </right>
      <top style="thin">
        <color theme="0"/>
      </top>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right style="medium">
        <color indexed="64"/>
      </right>
      <top style="medium">
        <color indexed="64"/>
      </top>
      <bottom/>
      <diagonal/>
    </border>
  </borders>
  <cellStyleXfs count="9">
    <xf numFmtId="0" fontId="0"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cellStyleXfs>
  <cellXfs count="592">
    <xf numFmtId="0" fontId="0" fillId="0" borderId="0" xfId="0"/>
    <xf numFmtId="0" fontId="2" fillId="2" borderId="0" xfId="2" applyFont="1" applyFill="1" applyAlignment="1">
      <alignment horizontal="centerContinuous" vertical="center"/>
    </xf>
    <xf numFmtId="0" fontId="3" fillId="2" borderId="0" xfId="2" applyFont="1" applyFill="1" applyAlignment="1">
      <alignment horizontal="centerContinuous" vertical="center"/>
    </xf>
    <xf numFmtId="10" fontId="3" fillId="2" borderId="0" xfId="2" applyNumberFormat="1" applyFont="1" applyFill="1" applyAlignment="1">
      <alignment horizontal="centerContinuous" vertical="center"/>
    </xf>
    <xf numFmtId="0" fontId="4" fillId="2" borderId="0" xfId="2" applyFont="1" applyFill="1" applyAlignment="1">
      <alignment horizontal="centerContinuous" vertical="center"/>
    </xf>
    <xf numFmtId="0" fontId="5" fillId="2" borderId="0" xfId="2" applyFont="1" applyFill="1" applyAlignment="1">
      <alignment horizontal="centerContinuous" vertical="center"/>
    </xf>
    <xf numFmtId="0" fontId="5" fillId="2" borderId="0" xfId="2" applyFont="1" applyFill="1" applyAlignment="1">
      <alignment horizontal="centerContinuous" vertical="center" wrapText="1"/>
    </xf>
    <xf numFmtId="0" fontId="6" fillId="2" borderId="0" xfId="2" applyFont="1" applyFill="1" applyAlignment="1">
      <alignment vertical="center"/>
    </xf>
    <xf numFmtId="0" fontId="5" fillId="2" borderId="0" xfId="2" applyFont="1" applyFill="1" applyAlignment="1">
      <alignment vertical="center"/>
    </xf>
    <xf numFmtId="0" fontId="7" fillId="2" borderId="0" xfId="2" applyFont="1" applyFill="1" applyAlignment="1">
      <alignment vertical="center"/>
    </xf>
    <xf numFmtId="0" fontId="6" fillId="2" borderId="0" xfId="2" applyFont="1" applyFill="1" applyAlignment="1">
      <alignment vertical="center" wrapText="1"/>
    </xf>
    <xf numFmtId="164" fontId="6" fillId="2" borderId="0" xfId="3" applyFont="1" applyFill="1" applyBorder="1" applyAlignment="1">
      <alignment vertical="center"/>
    </xf>
    <xf numFmtId="4" fontId="5" fillId="2" borderId="0" xfId="3" applyNumberFormat="1" applyFont="1" applyFill="1" applyBorder="1" applyAlignment="1">
      <alignment vertical="center"/>
    </xf>
    <xf numFmtId="0" fontId="5" fillId="2" borderId="0" xfId="2" applyFont="1" applyFill="1" applyAlignment="1">
      <alignment horizontal="center" vertical="center" wrapText="1"/>
    </xf>
    <xf numFmtId="49" fontId="5" fillId="2" borderId="0" xfId="2" applyNumberFormat="1" applyFont="1" applyFill="1" applyAlignment="1">
      <alignment horizontal="center" vertical="center" wrapText="1"/>
    </xf>
    <xf numFmtId="10" fontId="3" fillId="2" borderId="0" xfId="2" applyNumberFormat="1" applyFont="1" applyFill="1" applyAlignment="1">
      <alignment vertical="center"/>
    </xf>
    <xf numFmtId="10" fontId="8" fillId="3" borderId="5" xfId="5" applyNumberFormat="1" applyFont="1" applyFill="1" applyBorder="1" applyAlignment="1">
      <alignment horizontal="center" vertical="center" wrapText="1"/>
    </xf>
    <xf numFmtId="10" fontId="8" fillId="3" borderId="6" xfId="5" applyNumberFormat="1" applyFont="1" applyFill="1" applyBorder="1" applyAlignment="1">
      <alignment horizontal="center" vertical="center" wrapText="1"/>
    </xf>
    <xf numFmtId="49" fontId="3" fillId="4" borderId="7" xfId="4" applyNumberFormat="1" applyFont="1" applyFill="1" applyBorder="1" applyAlignment="1">
      <alignment horizontal="left" vertical="center"/>
    </xf>
    <xf numFmtId="0" fontId="3" fillId="4" borderId="8" xfId="4" applyFont="1" applyFill="1" applyBorder="1" applyAlignment="1">
      <alignment horizontal="center" vertical="center"/>
    </xf>
    <xf numFmtId="0" fontId="3" fillId="4" borderId="8" xfId="2" applyFont="1" applyFill="1" applyBorder="1" applyAlignment="1">
      <alignment vertical="center" wrapText="1"/>
    </xf>
    <xf numFmtId="39" fontId="3" fillId="4" borderId="8" xfId="3" applyNumberFormat="1" applyFont="1" applyFill="1" applyBorder="1" applyAlignment="1">
      <alignment horizontal="right" vertical="center"/>
    </xf>
    <xf numFmtId="10" fontId="5" fillId="4" borderId="9" xfId="1" applyNumberFormat="1" applyFont="1" applyFill="1" applyBorder="1" applyAlignment="1">
      <alignment vertical="center" wrapText="1"/>
    </xf>
    <xf numFmtId="10" fontId="3" fillId="4" borderId="8" xfId="1" applyNumberFormat="1" applyFont="1" applyFill="1" applyBorder="1" applyAlignment="1">
      <alignment horizontal="right" vertical="center"/>
    </xf>
    <xf numFmtId="10" fontId="3" fillId="4" borderId="10" xfId="1" applyNumberFormat="1" applyFont="1" applyFill="1" applyBorder="1" applyAlignment="1">
      <alignment horizontal="right" vertical="center"/>
    </xf>
    <xf numFmtId="49" fontId="5" fillId="2" borderId="11" xfId="4" applyNumberFormat="1" applyFont="1" applyFill="1" applyBorder="1" applyAlignment="1">
      <alignment horizontal="left" vertical="center"/>
    </xf>
    <xf numFmtId="0" fontId="5" fillId="2" borderId="12" xfId="4" applyFont="1" applyFill="1" applyBorder="1" applyAlignment="1">
      <alignment horizontal="center" vertical="center"/>
    </xf>
    <xf numFmtId="0" fontId="5" fillId="2" borderId="12" xfId="2" applyFont="1" applyFill="1" applyBorder="1" applyAlignment="1">
      <alignment vertical="center" wrapText="1"/>
    </xf>
    <xf numFmtId="4" fontId="5" fillId="2" borderId="12" xfId="2" applyNumberFormat="1" applyFont="1" applyFill="1" applyBorder="1" applyAlignment="1">
      <alignment vertical="center" wrapText="1"/>
    </xf>
    <xf numFmtId="10" fontId="5" fillId="2" borderId="12" xfId="1" applyNumberFormat="1" applyFont="1" applyFill="1" applyBorder="1" applyAlignment="1">
      <alignment vertical="center" wrapText="1"/>
    </xf>
    <xf numFmtId="10" fontId="5" fillId="2" borderId="12" xfId="1" applyNumberFormat="1" applyFont="1" applyFill="1" applyBorder="1" applyAlignment="1">
      <alignment horizontal="right" vertical="center"/>
    </xf>
    <xf numFmtId="10" fontId="5" fillId="2" borderId="13" xfId="1" applyNumberFormat="1" applyFont="1" applyFill="1" applyBorder="1" applyAlignment="1">
      <alignment horizontal="right" vertical="center"/>
    </xf>
    <xf numFmtId="49" fontId="5" fillId="2" borderId="14" xfId="4" applyNumberFormat="1" applyFont="1" applyFill="1" applyBorder="1" applyAlignment="1">
      <alignment horizontal="left" vertical="center"/>
    </xf>
    <xf numFmtId="0" fontId="5" fillId="2" borderId="15" xfId="4" applyFont="1" applyFill="1" applyBorder="1" applyAlignment="1">
      <alignment horizontal="center" vertical="center"/>
    </xf>
    <xf numFmtId="0" fontId="5" fillId="2" borderId="15" xfId="2" applyFont="1" applyFill="1" applyBorder="1" applyAlignment="1">
      <alignment vertical="center" wrapText="1"/>
    </xf>
    <xf numFmtId="4" fontId="5" fillId="2" borderId="15" xfId="2" applyNumberFormat="1" applyFont="1" applyFill="1" applyBorder="1" applyAlignment="1">
      <alignment vertical="center" wrapText="1"/>
    </xf>
    <xf numFmtId="10" fontId="5" fillId="2" borderId="15" xfId="1" applyNumberFormat="1" applyFont="1" applyFill="1" applyBorder="1" applyAlignment="1">
      <alignment vertical="center" wrapText="1"/>
    </xf>
    <xf numFmtId="10" fontId="5" fillId="2" borderId="15" xfId="1" applyNumberFormat="1" applyFont="1" applyFill="1" applyBorder="1" applyAlignment="1">
      <alignment horizontal="right" vertical="center"/>
    </xf>
    <xf numFmtId="10" fontId="5" fillId="2" borderId="16" xfId="1" applyNumberFormat="1" applyFont="1" applyFill="1" applyBorder="1" applyAlignment="1">
      <alignment horizontal="right" vertical="center"/>
    </xf>
    <xf numFmtId="49" fontId="6" fillId="2" borderId="14" xfId="4" applyNumberFormat="1" applyFont="1" applyFill="1" applyBorder="1" applyAlignment="1">
      <alignment horizontal="left" vertical="center"/>
    </xf>
    <xf numFmtId="0" fontId="6" fillId="2" borderId="15" xfId="4" applyFont="1" applyFill="1" applyBorder="1" applyAlignment="1">
      <alignment horizontal="center" vertical="center"/>
    </xf>
    <xf numFmtId="0" fontId="6" fillId="2" borderId="15" xfId="2" applyFont="1" applyFill="1" applyBorder="1" applyAlignment="1">
      <alignment vertical="center" wrapText="1"/>
    </xf>
    <xf numFmtId="4" fontId="6" fillId="2" borderId="15" xfId="2" applyNumberFormat="1" applyFont="1" applyFill="1" applyBorder="1" applyAlignment="1">
      <alignment vertical="center" wrapText="1"/>
    </xf>
    <xf numFmtId="10" fontId="6" fillId="2" borderId="15" xfId="1" applyNumberFormat="1" applyFont="1" applyFill="1" applyBorder="1" applyAlignment="1">
      <alignment vertical="center" wrapText="1"/>
    </xf>
    <xf numFmtId="39" fontId="6" fillId="2" borderId="15" xfId="3" applyNumberFormat="1" applyFont="1" applyFill="1" applyBorder="1" applyAlignment="1">
      <alignment horizontal="right" vertical="center"/>
    </xf>
    <xf numFmtId="10" fontId="6" fillId="2" borderId="15" xfId="1" applyNumberFormat="1" applyFont="1" applyFill="1" applyBorder="1" applyAlignment="1">
      <alignment horizontal="right" vertical="center"/>
    </xf>
    <xf numFmtId="10" fontId="6" fillId="2" borderId="16" xfId="1" applyNumberFormat="1" applyFont="1" applyFill="1" applyBorder="1" applyAlignment="1">
      <alignment horizontal="right" vertical="center"/>
    </xf>
    <xf numFmtId="39" fontId="5" fillId="2" borderId="15" xfId="3" applyNumberFormat="1" applyFont="1" applyFill="1" applyBorder="1" applyAlignment="1">
      <alignment horizontal="right" vertical="center"/>
    </xf>
    <xf numFmtId="10" fontId="12" fillId="2" borderId="15" xfId="1" applyNumberFormat="1" applyFont="1" applyFill="1" applyBorder="1" applyAlignment="1">
      <alignment horizontal="right" vertical="center" wrapText="1" readingOrder="1"/>
    </xf>
    <xf numFmtId="10" fontId="9" fillId="2" borderId="15" xfId="1" applyNumberFormat="1" applyFont="1" applyFill="1" applyBorder="1" applyAlignment="1">
      <alignment horizontal="right" vertical="center" wrapText="1" readingOrder="1"/>
    </xf>
    <xf numFmtId="0" fontId="5" fillId="2" borderId="14" xfId="4" applyFont="1" applyFill="1" applyBorder="1" applyAlignment="1">
      <alignment horizontal="left" vertical="center"/>
    </xf>
    <xf numFmtId="0" fontId="6" fillId="2" borderId="14" xfId="4" applyFont="1" applyFill="1" applyBorder="1" applyAlignment="1">
      <alignment horizontal="left" vertical="center"/>
    </xf>
    <xf numFmtId="49" fontId="6" fillId="2" borderId="17" xfId="4" applyNumberFormat="1" applyFont="1" applyFill="1" applyBorder="1" applyAlignment="1">
      <alignment horizontal="left" vertical="center"/>
    </xf>
    <xf numFmtId="0" fontId="6" fillId="2" borderId="18" xfId="4" applyFont="1" applyFill="1" applyBorder="1" applyAlignment="1">
      <alignment horizontal="center" vertical="center"/>
    </xf>
    <xf numFmtId="0" fontId="6" fillId="2" borderId="18" xfId="2" applyFont="1" applyFill="1" applyBorder="1" applyAlignment="1">
      <alignment vertical="center" wrapText="1"/>
    </xf>
    <xf numFmtId="10" fontId="9" fillId="2" borderId="18" xfId="1" applyNumberFormat="1" applyFont="1" applyFill="1" applyBorder="1" applyAlignment="1">
      <alignment horizontal="right" vertical="center" wrapText="1" readingOrder="1"/>
    </xf>
    <xf numFmtId="39" fontId="6" fillId="2" borderId="18" xfId="3" applyNumberFormat="1" applyFont="1" applyFill="1" applyBorder="1" applyAlignment="1">
      <alignment horizontal="right" vertical="center"/>
    </xf>
    <xf numFmtId="10" fontId="6" fillId="2" borderId="18" xfId="1" applyNumberFormat="1" applyFont="1" applyFill="1" applyBorder="1" applyAlignment="1">
      <alignment horizontal="right" vertical="center"/>
    </xf>
    <xf numFmtId="10" fontId="6" fillId="2" borderId="19" xfId="1" applyNumberFormat="1" applyFont="1" applyFill="1" applyBorder="1" applyAlignment="1">
      <alignment horizontal="right" vertical="center"/>
    </xf>
    <xf numFmtId="0" fontId="6" fillId="2" borderId="12" xfId="4" applyFont="1" applyFill="1" applyBorder="1" applyAlignment="1">
      <alignment horizontal="center" vertical="center"/>
    </xf>
    <xf numFmtId="39" fontId="5" fillId="2" borderId="12" xfId="3" applyNumberFormat="1" applyFont="1" applyFill="1" applyBorder="1" applyAlignment="1">
      <alignment horizontal="right" vertical="center"/>
    </xf>
    <xf numFmtId="10" fontId="5" fillId="2" borderId="12" xfId="3" applyNumberFormat="1" applyFont="1" applyFill="1" applyBorder="1" applyAlignment="1">
      <alignment horizontal="right" vertical="center"/>
    </xf>
    <xf numFmtId="10" fontId="5" fillId="2" borderId="13" xfId="3" applyNumberFormat="1" applyFont="1" applyFill="1" applyBorder="1" applyAlignment="1">
      <alignment horizontal="right" vertical="center"/>
    </xf>
    <xf numFmtId="10" fontId="5" fillId="2" borderId="15" xfId="3" applyNumberFormat="1" applyFont="1" applyFill="1" applyBorder="1" applyAlignment="1">
      <alignment horizontal="right" vertical="center"/>
    </xf>
    <xf numFmtId="10" fontId="5" fillId="2" borderId="16" xfId="3" applyNumberFormat="1" applyFont="1" applyFill="1" applyBorder="1" applyAlignment="1">
      <alignment horizontal="right" vertical="center"/>
    </xf>
    <xf numFmtId="10" fontId="6" fillId="2" borderId="15" xfId="3" applyNumberFormat="1" applyFont="1" applyFill="1" applyBorder="1" applyAlignment="1">
      <alignment horizontal="right" vertical="center"/>
    </xf>
    <xf numFmtId="10" fontId="6" fillId="2" borderId="16" xfId="3" applyNumberFormat="1" applyFont="1" applyFill="1" applyBorder="1" applyAlignment="1">
      <alignment horizontal="right" vertical="center"/>
    </xf>
    <xf numFmtId="10" fontId="12" fillId="2" borderId="12" xfId="1" applyNumberFormat="1" applyFont="1" applyFill="1" applyBorder="1" applyAlignment="1">
      <alignment horizontal="right" vertical="center" wrapText="1" readingOrder="1"/>
    </xf>
    <xf numFmtId="0" fontId="10" fillId="2" borderId="15" xfId="4" applyFont="1" applyFill="1" applyBorder="1" applyAlignment="1">
      <alignment horizontal="center" vertical="center"/>
    </xf>
    <xf numFmtId="0" fontId="11" fillId="2" borderId="15" xfId="2" applyFont="1" applyFill="1" applyBorder="1" applyAlignment="1">
      <alignment vertical="center" wrapText="1"/>
    </xf>
    <xf numFmtId="0" fontId="11" fillId="2" borderId="15" xfId="4" applyFont="1" applyFill="1" applyBorder="1" applyAlignment="1">
      <alignment horizontal="center" vertical="center"/>
    </xf>
    <xf numFmtId="49" fontId="11" fillId="2" borderId="14" xfId="4" applyNumberFormat="1" applyFont="1" applyFill="1" applyBorder="1" applyAlignment="1">
      <alignment horizontal="left" vertical="center"/>
    </xf>
    <xf numFmtId="0" fontId="11" fillId="2" borderId="15" xfId="4" applyFont="1" applyFill="1" applyBorder="1" applyAlignment="1">
      <alignment horizontal="center" vertical="center" wrapText="1"/>
    </xf>
    <xf numFmtId="39" fontId="11" fillId="2" borderId="15" xfId="3" applyNumberFormat="1" applyFont="1" applyFill="1" applyBorder="1" applyAlignment="1">
      <alignment horizontal="right" vertical="center"/>
    </xf>
    <xf numFmtId="10" fontId="11" fillId="2" borderId="15" xfId="1" applyNumberFormat="1" applyFont="1" applyFill="1" applyBorder="1" applyAlignment="1">
      <alignment horizontal="right" vertical="center"/>
    </xf>
    <xf numFmtId="10" fontId="11" fillId="2" borderId="16" xfId="1" applyNumberFormat="1" applyFont="1" applyFill="1" applyBorder="1" applyAlignment="1">
      <alignment horizontal="right" vertical="center"/>
    </xf>
    <xf numFmtId="49" fontId="10" fillId="2" borderId="14" xfId="4" applyNumberFormat="1" applyFont="1" applyFill="1" applyBorder="1" applyAlignment="1">
      <alignment horizontal="left" vertical="center"/>
    </xf>
    <xf numFmtId="0" fontId="10" fillId="2" borderId="15" xfId="4" applyFont="1" applyFill="1" applyBorder="1" applyAlignment="1">
      <alignment horizontal="center" vertical="center" wrapText="1"/>
    </xf>
    <xf numFmtId="0" fontId="10" fillId="2" borderId="15" xfId="2" applyFont="1" applyFill="1" applyBorder="1" applyAlignment="1">
      <alignment vertical="center" wrapText="1"/>
    </xf>
    <xf numFmtId="10" fontId="10" fillId="2" borderId="15" xfId="1" applyNumberFormat="1" applyFont="1" applyFill="1" applyBorder="1" applyAlignment="1">
      <alignment horizontal="right" vertical="center"/>
    </xf>
    <xf numFmtId="10" fontId="10" fillId="2" borderId="16" xfId="1" applyNumberFormat="1" applyFont="1" applyFill="1" applyBorder="1" applyAlignment="1">
      <alignment horizontal="right" vertical="center"/>
    </xf>
    <xf numFmtId="0" fontId="11" fillId="2" borderId="14" xfId="4" applyFont="1" applyFill="1" applyBorder="1" applyAlignment="1">
      <alignment horizontal="left" vertical="center"/>
    </xf>
    <xf numFmtId="0" fontId="13" fillId="2" borderId="15" xfId="4" applyFont="1" applyFill="1" applyBorder="1" applyAlignment="1">
      <alignment horizontal="center" vertical="center" wrapText="1"/>
    </xf>
    <xf numFmtId="0" fontId="13" fillId="2" borderId="15" xfId="4" applyFont="1" applyFill="1" applyBorder="1" applyAlignment="1">
      <alignment horizontal="center" vertical="center"/>
    </xf>
    <xf numFmtId="0" fontId="10" fillId="2" borderId="18" xfId="4" applyFont="1" applyFill="1" applyBorder="1" applyAlignment="1">
      <alignment horizontal="center" vertical="center" wrapText="1"/>
    </xf>
    <xf numFmtId="0" fontId="10" fillId="2" borderId="18" xfId="2" applyFont="1" applyFill="1" applyBorder="1" applyAlignment="1">
      <alignment vertical="center" wrapText="1"/>
    </xf>
    <xf numFmtId="0" fontId="17" fillId="2" borderId="0" xfId="2" applyFont="1" applyFill="1" applyAlignment="1">
      <alignment vertical="center"/>
    </xf>
    <xf numFmtId="0" fontId="19" fillId="2" borderId="0" xfId="2" applyFont="1" applyFill="1" applyAlignment="1">
      <alignment vertical="center"/>
    </xf>
    <xf numFmtId="0" fontId="19" fillId="2" borderId="0" xfId="2" applyFont="1" applyFill="1" applyAlignment="1">
      <alignment vertical="center" wrapText="1"/>
    </xf>
    <xf numFmtId="164" fontId="19" fillId="2" borderId="0" xfId="3" applyFont="1" applyFill="1" applyBorder="1" applyAlignment="1">
      <alignment vertical="center"/>
    </xf>
    <xf numFmtId="4" fontId="20" fillId="2" borderId="0" xfId="3" applyNumberFormat="1" applyFont="1" applyFill="1" applyBorder="1" applyAlignment="1">
      <alignment vertical="center"/>
    </xf>
    <xf numFmtId="10" fontId="19" fillId="2" borderId="0" xfId="2" applyNumberFormat="1" applyFont="1" applyFill="1" applyAlignment="1">
      <alignment horizontal="right" vertical="center"/>
    </xf>
    <xf numFmtId="10" fontId="6" fillId="2" borderId="0" xfId="2" applyNumberFormat="1" applyFont="1" applyFill="1" applyAlignment="1">
      <alignment horizontal="right" vertical="center"/>
    </xf>
    <xf numFmtId="164" fontId="6" fillId="2" borderId="0" xfId="3" applyFont="1" applyFill="1" applyAlignment="1">
      <alignment vertical="center"/>
    </xf>
    <xf numFmtId="0" fontId="6" fillId="2" borderId="0" xfId="0" applyFont="1" applyFill="1" applyAlignment="1">
      <alignment vertical="center"/>
    </xf>
    <xf numFmtId="0" fontId="5" fillId="2" borderId="0" xfId="0" applyFont="1" applyFill="1" applyAlignment="1">
      <alignment horizontal="center" vertical="center"/>
    </xf>
    <xf numFmtId="0" fontId="6" fillId="2" borderId="0" xfId="0" applyFont="1" applyFill="1" applyAlignment="1">
      <alignment horizontal="center" vertical="center"/>
    </xf>
    <xf numFmtId="4" fontId="6" fillId="2" borderId="0" xfId="0" applyNumberFormat="1" applyFont="1" applyFill="1" applyAlignment="1">
      <alignment vertical="center"/>
    </xf>
    <xf numFmtId="0" fontId="5" fillId="2" borderId="0" xfId="0" applyFont="1" applyFill="1" applyAlignment="1">
      <alignment vertical="center"/>
    </xf>
    <xf numFmtId="10" fontId="5" fillId="2" borderId="0" xfId="0" applyNumberFormat="1" applyFont="1" applyFill="1" applyAlignment="1">
      <alignment vertical="center"/>
    </xf>
    <xf numFmtId="0" fontId="5" fillId="2" borderId="0" xfId="0" applyFont="1" applyFill="1" applyAlignment="1">
      <alignment horizontal="center" vertical="center" wrapText="1"/>
    </xf>
    <xf numFmtId="49" fontId="5" fillId="2" borderId="0" xfId="0" applyNumberFormat="1" applyFont="1" applyFill="1" applyAlignment="1">
      <alignment horizontal="center" vertical="center" wrapText="1"/>
    </xf>
    <xf numFmtId="10" fontId="5" fillId="2" borderId="0" xfId="0" applyNumberFormat="1" applyFont="1" applyFill="1" applyAlignment="1">
      <alignment horizontal="center" vertical="center" wrapText="1"/>
    </xf>
    <xf numFmtId="10" fontId="6" fillId="2" borderId="0" xfId="0" applyNumberFormat="1" applyFont="1" applyFill="1" applyAlignment="1">
      <alignment vertical="center"/>
    </xf>
    <xf numFmtId="0" fontId="6" fillId="2" borderId="20" xfId="0" applyFont="1" applyFill="1" applyBorder="1" applyAlignment="1">
      <alignment vertical="center"/>
    </xf>
    <xf numFmtId="0" fontId="6" fillId="2" borderId="20" xfId="0" applyFont="1" applyFill="1" applyBorder="1" applyAlignment="1">
      <alignment horizontal="center" vertical="center"/>
    </xf>
    <xf numFmtId="4" fontId="6" fillId="2" borderId="20" xfId="0" applyNumberFormat="1" applyFont="1" applyFill="1" applyBorder="1" applyAlignment="1">
      <alignment vertical="center"/>
    </xf>
    <xf numFmtId="0" fontId="5" fillId="2" borderId="20" xfId="0" applyFont="1" applyFill="1" applyBorder="1" applyAlignment="1">
      <alignment vertical="center"/>
    </xf>
    <xf numFmtId="10" fontId="5" fillId="2" borderId="20" xfId="0" applyNumberFormat="1" applyFont="1" applyFill="1" applyBorder="1" applyAlignment="1">
      <alignment vertical="center"/>
    </xf>
    <xf numFmtId="0" fontId="5" fillId="2" borderId="20" xfId="0" applyFont="1" applyFill="1" applyBorder="1" applyAlignment="1">
      <alignment horizontal="center" vertical="center" wrapText="1"/>
    </xf>
    <xf numFmtId="49" fontId="5" fillId="2" borderId="20" xfId="0" applyNumberFormat="1" applyFont="1" applyFill="1" applyBorder="1" applyAlignment="1">
      <alignment horizontal="center" vertical="center" wrapText="1"/>
    </xf>
    <xf numFmtId="10" fontId="5" fillId="2" borderId="20" xfId="0" applyNumberFormat="1" applyFont="1" applyFill="1" applyBorder="1" applyAlignment="1">
      <alignment horizontal="center" vertical="center" wrapText="1"/>
    </xf>
    <xf numFmtId="10" fontId="6" fillId="2" borderId="20" xfId="0" applyNumberFormat="1" applyFont="1" applyFill="1" applyBorder="1" applyAlignment="1">
      <alignment vertical="center"/>
    </xf>
    <xf numFmtId="164" fontId="3" fillId="4" borderId="7" xfId="5" applyFont="1" applyFill="1" applyBorder="1" applyAlignment="1">
      <alignment horizontal="left" vertical="center"/>
    </xf>
    <xf numFmtId="0" fontId="3" fillId="4" borderId="8" xfId="0" applyFont="1" applyFill="1" applyBorder="1" applyAlignment="1">
      <alignment horizontal="center" vertical="center"/>
    </xf>
    <xf numFmtId="0" fontId="3" fillId="4" borderId="8" xfId="0" applyFont="1" applyFill="1" applyBorder="1" applyAlignment="1">
      <alignment vertical="center" wrapText="1"/>
    </xf>
    <xf numFmtId="164" fontId="3" fillId="4" borderId="8" xfId="5" applyFont="1" applyFill="1" applyBorder="1" applyAlignment="1">
      <alignment horizontal="right" vertical="center"/>
    </xf>
    <xf numFmtId="4" fontId="3" fillId="4" borderId="8" xfId="5" applyNumberFormat="1" applyFont="1" applyFill="1" applyBorder="1" applyAlignment="1">
      <alignment horizontal="right" vertical="center"/>
    </xf>
    <xf numFmtId="10" fontId="12" fillId="4" borderId="8" xfId="1" applyNumberFormat="1" applyFont="1" applyFill="1" applyBorder="1" applyAlignment="1">
      <alignment horizontal="right" vertical="center" wrapText="1" readingOrder="1"/>
    </xf>
    <xf numFmtId="0" fontId="14" fillId="2" borderId="0" xfId="0" applyFont="1" applyFill="1" applyAlignment="1">
      <alignment vertical="center"/>
    </xf>
    <xf numFmtId="0" fontId="5" fillId="2" borderId="11" xfId="0" applyFont="1" applyFill="1" applyBorder="1" applyAlignment="1">
      <alignment horizontal="left" vertical="center"/>
    </xf>
    <xf numFmtId="0" fontId="5" fillId="2" borderId="12" xfId="0" applyFont="1" applyFill="1" applyBorder="1" applyAlignment="1">
      <alignment horizontal="center" vertical="center"/>
    </xf>
    <xf numFmtId="0" fontId="5" fillId="2" borderId="12" xfId="0" applyFont="1" applyFill="1" applyBorder="1" applyAlignment="1">
      <alignment vertical="center" wrapText="1"/>
    </xf>
    <xf numFmtId="164" fontId="5" fillId="2" borderId="12" xfId="5" applyFont="1" applyFill="1" applyBorder="1" applyAlignment="1">
      <alignment horizontal="right" vertical="center"/>
    </xf>
    <xf numFmtId="4" fontId="5" fillId="2" borderId="12" xfId="5" applyNumberFormat="1" applyFont="1" applyFill="1" applyBorder="1" applyAlignment="1">
      <alignment horizontal="right" vertical="center"/>
    </xf>
    <xf numFmtId="39" fontId="5" fillId="2" borderId="12" xfId="5" applyNumberFormat="1" applyFont="1" applyFill="1" applyBorder="1" applyAlignment="1">
      <alignment horizontal="right" vertical="center"/>
    </xf>
    <xf numFmtId="0" fontId="5" fillId="2" borderId="14" xfId="0" applyFont="1" applyFill="1" applyBorder="1" applyAlignment="1">
      <alignment horizontal="left" vertical="center"/>
    </xf>
    <xf numFmtId="0" fontId="5" fillId="2" borderId="15" xfId="0" applyFont="1" applyFill="1" applyBorder="1" applyAlignment="1">
      <alignment horizontal="center" vertical="center"/>
    </xf>
    <xf numFmtId="0" fontId="5" fillId="2" borderId="15" xfId="0" applyFont="1" applyFill="1" applyBorder="1" applyAlignment="1">
      <alignment vertical="center" wrapText="1"/>
    </xf>
    <xf numFmtId="164" fontId="5" fillId="2" borderId="15" xfId="5" applyFont="1" applyFill="1" applyBorder="1" applyAlignment="1">
      <alignment horizontal="right" vertical="center"/>
    </xf>
    <xf numFmtId="4" fontId="5" fillId="2" borderId="15" xfId="5" applyNumberFormat="1" applyFont="1" applyFill="1" applyBorder="1" applyAlignment="1">
      <alignment horizontal="right" vertical="center"/>
    </xf>
    <xf numFmtId="39" fontId="5" fillId="2" borderId="15" xfId="5" applyNumberFormat="1" applyFont="1" applyFill="1" applyBorder="1" applyAlignment="1">
      <alignment horizontal="right" vertical="center"/>
    </xf>
    <xf numFmtId="0" fontId="6" fillId="2" borderId="15" xfId="0" applyFont="1" applyFill="1" applyBorder="1" applyAlignment="1">
      <alignment horizontal="center" vertical="center"/>
    </xf>
    <xf numFmtId="0" fontId="6" fillId="2" borderId="14" xfId="0" applyFont="1" applyFill="1" applyBorder="1" applyAlignment="1">
      <alignment horizontal="left" vertical="center"/>
    </xf>
    <xf numFmtId="0" fontId="6" fillId="2" borderId="15" xfId="0" applyFont="1" applyFill="1" applyBorder="1" applyAlignment="1">
      <alignment vertical="center" wrapText="1"/>
    </xf>
    <xf numFmtId="164" fontId="6" fillId="2" borderId="15" xfId="5" applyFont="1" applyFill="1" applyBorder="1" applyAlignment="1">
      <alignment horizontal="right" vertical="center"/>
    </xf>
    <xf numFmtId="4" fontId="6" fillId="2" borderId="15" xfId="5" applyNumberFormat="1" applyFont="1" applyFill="1" applyBorder="1" applyAlignment="1">
      <alignment horizontal="right" vertical="center"/>
    </xf>
    <xf numFmtId="39" fontId="6" fillId="2" borderId="15" xfId="5" applyNumberFormat="1" applyFont="1" applyFill="1" applyBorder="1" applyAlignment="1">
      <alignment horizontal="right" vertical="center"/>
    </xf>
    <xf numFmtId="0" fontId="5" fillId="2" borderId="15" xfId="0" applyFont="1" applyFill="1" applyBorder="1" applyAlignment="1">
      <alignment horizontal="left" vertical="center"/>
    </xf>
    <xf numFmtId="0" fontId="6" fillId="2" borderId="18" xfId="0" applyFont="1" applyFill="1" applyBorder="1" applyAlignment="1">
      <alignment horizontal="center" vertical="center"/>
    </xf>
    <xf numFmtId="0" fontId="6" fillId="2" borderId="18" xfId="0" applyFont="1" applyFill="1" applyBorder="1" applyAlignment="1">
      <alignment vertical="center" wrapText="1"/>
    </xf>
    <xf numFmtId="164" fontId="6" fillId="2" borderId="18" xfId="5" applyFont="1" applyFill="1" applyBorder="1" applyAlignment="1">
      <alignment horizontal="right" vertical="center"/>
    </xf>
    <xf numFmtId="4" fontId="6" fillId="2" borderId="18" xfId="5" applyNumberFormat="1" applyFont="1" applyFill="1" applyBorder="1" applyAlignment="1">
      <alignment horizontal="right" vertical="center"/>
    </xf>
    <xf numFmtId="39" fontId="6" fillId="2" borderId="18" xfId="5" applyNumberFormat="1" applyFont="1" applyFill="1" applyBorder="1" applyAlignment="1">
      <alignment horizontal="righ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10" fontId="23" fillId="4" borderId="8" xfId="1" applyNumberFormat="1" applyFont="1" applyFill="1" applyBorder="1" applyAlignment="1">
      <alignment horizontal="right" vertical="center" wrapText="1" readingOrder="1"/>
    </xf>
    <xf numFmtId="0" fontId="5" fillId="2" borderId="12" xfId="0" applyFont="1" applyFill="1" applyBorder="1" applyAlignment="1">
      <alignment horizontal="left" vertical="center"/>
    </xf>
    <xf numFmtId="0" fontId="11" fillId="2" borderId="15" xfId="7" applyFont="1" applyFill="1" applyBorder="1" applyAlignment="1">
      <alignment vertical="center" wrapText="1"/>
    </xf>
    <xf numFmtId="0" fontId="5" fillId="2" borderId="15" xfId="7" applyFont="1" applyFill="1" applyBorder="1" applyAlignment="1">
      <alignment vertical="center" wrapText="1"/>
    </xf>
    <xf numFmtId="0" fontId="10" fillId="2" borderId="15" xfId="7" applyFont="1" applyFill="1" applyBorder="1" applyAlignment="1">
      <alignment vertical="center" wrapText="1"/>
    </xf>
    <xf numFmtId="0" fontId="6" fillId="2" borderId="15" xfId="7" applyFont="1" applyFill="1" applyBorder="1" applyAlignment="1">
      <alignment vertical="center" wrapText="1"/>
    </xf>
    <xf numFmtId="0" fontId="11" fillId="2" borderId="15" xfId="0" applyFont="1" applyFill="1" applyBorder="1" applyAlignment="1">
      <alignment vertical="center" wrapText="1"/>
    </xf>
    <xf numFmtId="164" fontId="5" fillId="2" borderId="15" xfId="7" applyNumberFormat="1" applyFont="1" applyFill="1" applyBorder="1" applyAlignment="1">
      <alignment vertical="center" wrapText="1"/>
    </xf>
    <xf numFmtId="3" fontId="6" fillId="2" borderId="0" xfId="0" applyNumberFormat="1" applyFont="1" applyFill="1" applyAlignment="1">
      <alignment vertical="center"/>
    </xf>
    <xf numFmtId="4" fontId="12" fillId="2" borderId="15" xfId="0" applyNumberFormat="1" applyFont="1" applyFill="1" applyBorder="1" applyAlignment="1">
      <alignment horizontal="right" vertical="center" wrapText="1" readingOrder="1"/>
    </xf>
    <xf numFmtId="10" fontId="12" fillId="2" borderId="16" xfId="1" applyNumberFormat="1" applyFont="1" applyFill="1" applyBorder="1" applyAlignment="1">
      <alignment horizontal="right" vertical="center" wrapText="1" readingOrder="1"/>
    </xf>
    <xf numFmtId="0" fontId="6" fillId="2" borderId="17" xfId="0" applyFont="1" applyFill="1" applyBorder="1" applyAlignment="1">
      <alignment horizontal="left" vertical="center"/>
    </xf>
    <xf numFmtId="39" fontId="3" fillId="4" borderId="8" xfId="5" applyNumberFormat="1" applyFont="1" applyFill="1" applyBorder="1" applyAlignment="1">
      <alignment horizontal="right" vertical="center"/>
    </xf>
    <xf numFmtId="0" fontId="19" fillId="2" borderId="0" xfId="0" applyFont="1" applyFill="1" applyAlignment="1">
      <alignment horizontal="center" vertical="center"/>
    </xf>
    <xf numFmtId="0" fontId="19" fillId="2" borderId="0" xfId="0" applyFont="1" applyFill="1" applyAlignment="1">
      <alignment vertical="center"/>
    </xf>
    <xf numFmtId="4" fontId="19" fillId="2" borderId="0" xfId="0" applyNumberFormat="1" applyFont="1" applyFill="1" applyAlignment="1">
      <alignment vertical="center"/>
    </xf>
    <xf numFmtId="164" fontId="19" fillId="2" borderId="0" xfId="5" applyFont="1" applyFill="1" applyAlignment="1">
      <alignment vertical="center"/>
    </xf>
    <xf numFmtId="164" fontId="6" fillId="2" borderId="0" xfId="5" applyFont="1" applyFill="1" applyAlignment="1">
      <alignment vertical="center"/>
    </xf>
    <xf numFmtId="10" fontId="6" fillId="2" borderId="0" xfId="5" applyNumberFormat="1" applyFont="1" applyFill="1" applyAlignment="1">
      <alignment vertical="center"/>
    </xf>
    <xf numFmtId="10" fontId="6" fillId="2" borderId="0" xfId="1" applyNumberFormat="1" applyFont="1" applyFill="1" applyBorder="1" applyAlignment="1">
      <alignment vertical="center"/>
    </xf>
    <xf numFmtId="164" fontId="6" fillId="2" borderId="0" xfId="5" applyFont="1" applyFill="1" applyBorder="1" applyAlignment="1">
      <alignment vertical="center"/>
    </xf>
    <xf numFmtId="164" fontId="6" fillId="2" borderId="20" xfId="5" applyFont="1" applyFill="1" applyBorder="1" applyAlignment="1">
      <alignment vertical="center"/>
    </xf>
    <xf numFmtId="10" fontId="6" fillId="2" borderId="20" xfId="1" applyNumberFormat="1" applyFont="1" applyFill="1" applyBorder="1" applyAlignment="1">
      <alignment vertical="center"/>
    </xf>
    <xf numFmtId="0" fontId="3" fillId="4" borderId="7" xfId="0" applyFont="1" applyFill="1" applyBorder="1" applyAlignment="1">
      <alignment horizontal="left" vertical="center"/>
    </xf>
    <xf numFmtId="0" fontId="3" fillId="4" borderId="8" xfId="0" applyFont="1" applyFill="1" applyBorder="1" applyAlignment="1">
      <alignment horizontal="left" vertical="center"/>
    </xf>
    <xf numFmtId="4" fontId="23" fillId="4" borderId="8" xfId="0" applyNumberFormat="1" applyFont="1" applyFill="1" applyBorder="1" applyAlignment="1">
      <alignment horizontal="right" vertical="center" wrapText="1" readingOrder="1"/>
    </xf>
    <xf numFmtId="10" fontId="23" fillId="4" borderId="10" xfId="1" applyNumberFormat="1" applyFont="1" applyFill="1" applyBorder="1" applyAlignment="1">
      <alignment horizontal="right" vertical="center" wrapText="1" readingOrder="1"/>
    </xf>
    <xf numFmtId="4" fontId="12" fillId="2" borderId="12" xfId="0" applyNumberFormat="1" applyFont="1" applyFill="1" applyBorder="1" applyAlignment="1">
      <alignment horizontal="right" vertical="center" wrapText="1" readingOrder="1"/>
    </xf>
    <xf numFmtId="10" fontId="12" fillId="2" borderId="13" xfId="1" applyNumberFormat="1" applyFont="1" applyFill="1" applyBorder="1" applyAlignment="1">
      <alignment horizontal="right" vertical="center" wrapText="1" readingOrder="1"/>
    </xf>
    <xf numFmtId="4" fontId="10" fillId="2" borderId="15" xfId="0" applyNumberFormat="1" applyFont="1" applyFill="1" applyBorder="1" applyAlignment="1">
      <alignment horizontal="right" vertical="center" wrapText="1" readingOrder="1"/>
    </xf>
    <xf numFmtId="4" fontId="6" fillId="2" borderId="15" xfId="0" applyNumberFormat="1" applyFont="1" applyFill="1" applyBorder="1" applyAlignment="1">
      <alignment horizontal="right" vertical="center"/>
    </xf>
    <xf numFmtId="4" fontId="9" fillId="2" borderId="15" xfId="0" applyNumberFormat="1" applyFont="1" applyFill="1" applyBorder="1" applyAlignment="1">
      <alignment horizontal="right" vertical="center" wrapText="1" readingOrder="1"/>
    </xf>
    <xf numFmtId="10" fontId="9" fillId="2" borderId="16" xfId="1" applyNumberFormat="1" applyFont="1" applyFill="1" applyBorder="1" applyAlignment="1">
      <alignment horizontal="right" vertical="center" wrapText="1" readingOrder="1"/>
    </xf>
    <xf numFmtId="4" fontId="11" fillId="2" borderId="15" xfId="0" applyNumberFormat="1" applyFont="1" applyFill="1" applyBorder="1" applyAlignment="1">
      <alignment horizontal="right" vertical="center" wrapText="1" readingOrder="1"/>
    </xf>
    <xf numFmtId="4" fontId="9" fillId="2" borderId="18" xfId="0" applyNumberFormat="1" applyFont="1" applyFill="1" applyBorder="1" applyAlignment="1">
      <alignment horizontal="right" vertical="center" wrapText="1" readingOrder="1"/>
    </xf>
    <xf numFmtId="10" fontId="9" fillId="2" borderId="19" xfId="1" applyNumberFormat="1" applyFont="1" applyFill="1" applyBorder="1" applyAlignment="1">
      <alignment horizontal="right" vertical="center" wrapText="1" readingOrder="1"/>
    </xf>
    <xf numFmtId="0" fontId="3" fillId="4" borderId="7" xfId="0" applyFont="1" applyFill="1" applyBorder="1" applyAlignment="1">
      <alignment vertical="center"/>
    </xf>
    <xf numFmtId="0" fontId="3" fillId="4" borderId="8" xfId="0" applyFont="1" applyFill="1" applyBorder="1" applyAlignment="1">
      <alignment vertical="center"/>
    </xf>
    <xf numFmtId="4" fontId="5" fillId="2" borderId="15" xfId="0" applyNumberFormat="1" applyFont="1" applyFill="1" applyBorder="1" applyAlignment="1">
      <alignment vertical="center" wrapText="1"/>
    </xf>
    <xf numFmtId="0" fontId="10" fillId="2" borderId="15" xfId="0" applyFont="1" applyFill="1" applyBorder="1" applyAlignment="1">
      <alignment horizontal="center" vertical="center"/>
    </xf>
    <xf numFmtId="0" fontId="5" fillId="2" borderId="14" xfId="0" applyFont="1" applyFill="1" applyBorder="1" applyAlignment="1">
      <alignment vertical="center" wrapText="1"/>
    </xf>
    <xf numFmtId="0" fontId="10" fillId="2" borderId="18" xfId="4" applyFont="1" applyFill="1" applyBorder="1" applyAlignment="1">
      <alignment horizontal="center" vertical="center"/>
    </xf>
    <xf numFmtId="4" fontId="6" fillId="2" borderId="0" xfId="5" applyNumberFormat="1" applyFont="1" applyFill="1" applyAlignment="1">
      <alignment horizontal="right" vertical="center"/>
    </xf>
    <xf numFmtId="10" fontId="6" fillId="2" borderId="0" xfId="1" applyNumberFormat="1" applyFont="1" applyFill="1" applyAlignment="1">
      <alignment vertical="center"/>
    </xf>
    <xf numFmtId="0" fontId="11" fillId="2" borderId="18" xfId="4" applyFont="1" applyFill="1" applyBorder="1" applyAlignment="1">
      <alignment horizontal="center" vertical="center" wrapText="1"/>
    </xf>
    <xf numFmtId="0" fontId="5" fillId="2" borderId="18" xfId="4" applyFont="1" applyFill="1" applyBorder="1" applyAlignment="1">
      <alignment horizontal="center" vertical="center"/>
    </xf>
    <xf numFmtId="0" fontId="8" fillId="3" borderId="5" xfId="4" applyFont="1" applyFill="1" applyBorder="1" applyAlignment="1">
      <alignment horizontal="center" vertical="center" wrapText="1"/>
    </xf>
    <xf numFmtId="0" fontId="5" fillId="2" borderId="0" xfId="0" applyFont="1" applyFill="1" applyAlignment="1">
      <alignment horizontal="center" vertical="center"/>
    </xf>
    <xf numFmtId="10" fontId="14" fillId="2" borderId="0" xfId="1" applyNumberFormat="1" applyFont="1" applyFill="1" applyAlignment="1">
      <alignment vertical="center"/>
    </xf>
    <xf numFmtId="10" fontId="8" fillId="3" borderId="25" xfId="5" applyNumberFormat="1" applyFont="1" applyFill="1" applyBorder="1" applyAlignment="1">
      <alignment horizontal="center" vertical="center" wrapText="1"/>
    </xf>
    <xf numFmtId="10" fontId="8" fillId="3" borderId="26" xfId="5" applyNumberFormat="1" applyFont="1" applyFill="1" applyBorder="1" applyAlignment="1">
      <alignment horizontal="center" vertical="center" wrapText="1"/>
    </xf>
    <xf numFmtId="0" fontId="0" fillId="0" borderId="0" xfId="0" applyAlignment="1">
      <alignment vertical="center"/>
    </xf>
    <xf numFmtId="4" fontId="9" fillId="2" borderId="15" xfId="2" applyNumberFormat="1" applyFont="1" applyFill="1" applyBorder="1" applyAlignment="1">
      <alignment horizontal="right" vertical="center" wrapText="1"/>
    </xf>
    <xf numFmtId="4" fontId="10" fillId="2" borderId="15" xfId="2" applyNumberFormat="1" applyFont="1" applyFill="1" applyBorder="1" applyAlignment="1">
      <alignment horizontal="right" vertical="center" wrapText="1"/>
    </xf>
    <xf numFmtId="4" fontId="5" fillId="2" borderId="15" xfId="2" applyNumberFormat="1" applyFont="1" applyFill="1" applyBorder="1" applyAlignment="1">
      <alignment horizontal="right" vertical="center" wrapText="1"/>
    </xf>
    <xf numFmtId="4" fontId="11" fillId="2" borderId="15" xfId="2" applyNumberFormat="1" applyFont="1" applyFill="1" applyBorder="1" applyAlignment="1">
      <alignment horizontal="right" vertical="center" wrapText="1"/>
    </xf>
    <xf numFmtId="10" fontId="11" fillId="2" borderId="15" xfId="1" applyNumberFormat="1" applyFont="1" applyFill="1" applyBorder="1" applyAlignment="1">
      <alignment horizontal="right" vertical="center" wrapText="1"/>
    </xf>
    <xf numFmtId="4" fontId="12" fillId="2" borderId="15" xfId="2" applyNumberFormat="1" applyFont="1" applyFill="1" applyBorder="1" applyAlignment="1">
      <alignment horizontal="right" vertical="center" wrapText="1"/>
    </xf>
    <xf numFmtId="10" fontId="12" fillId="2" borderId="15" xfId="1" applyNumberFormat="1" applyFont="1" applyFill="1" applyBorder="1" applyAlignment="1">
      <alignment horizontal="right" vertical="center" wrapText="1"/>
    </xf>
    <xf numFmtId="10" fontId="9" fillId="2" borderId="15" xfId="1" applyNumberFormat="1" applyFont="1" applyFill="1" applyBorder="1" applyAlignment="1">
      <alignment horizontal="right" vertical="center" wrapText="1"/>
    </xf>
    <xf numFmtId="4" fontId="6" fillId="2" borderId="15" xfId="2" applyNumberFormat="1" applyFont="1" applyFill="1" applyBorder="1" applyAlignment="1">
      <alignment horizontal="right" vertical="center" wrapText="1"/>
    </xf>
    <xf numFmtId="4" fontId="9" fillId="2" borderId="18" xfId="2" applyNumberFormat="1" applyFont="1" applyFill="1" applyBorder="1" applyAlignment="1">
      <alignment horizontal="right" vertical="center" wrapText="1"/>
    </xf>
    <xf numFmtId="4" fontId="10" fillId="2" borderId="18" xfId="2" applyNumberFormat="1" applyFont="1" applyFill="1" applyBorder="1" applyAlignment="1">
      <alignment horizontal="right" vertical="center" wrapText="1"/>
    </xf>
    <xf numFmtId="10" fontId="9" fillId="2" borderId="18" xfId="1" applyNumberFormat="1" applyFont="1" applyFill="1" applyBorder="1" applyAlignment="1">
      <alignment horizontal="right" vertical="center" wrapText="1"/>
    </xf>
    <xf numFmtId="4" fontId="12" fillId="2" borderId="12" xfId="2" applyNumberFormat="1" applyFont="1" applyFill="1" applyBorder="1" applyAlignment="1">
      <alignment horizontal="right" vertical="center" wrapText="1"/>
    </xf>
    <xf numFmtId="10" fontId="12" fillId="2" borderId="12" xfId="1" applyNumberFormat="1" applyFont="1" applyFill="1" applyBorder="1" applyAlignment="1">
      <alignment horizontal="right" vertical="center" wrapText="1"/>
    </xf>
    <xf numFmtId="10" fontId="10" fillId="2" borderId="15" xfId="1" applyNumberFormat="1" applyFont="1" applyFill="1" applyBorder="1" applyAlignment="1">
      <alignment horizontal="right" vertical="center" wrapText="1"/>
    </xf>
    <xf numFmtId="4" fontId="10" fillId="2" borderId="15" xfId="1" applyNumberFormat="1" applyFont="1" applyFill="1" applyBorder="1" applyAlignment="1">
      <alignment horizontal="right" vertical="center" wrapText="1"/>
    </xf>
    <xf numFmtId="10" fontId="10" fillId="2" borderId="18" xfId="1" applyNumberFormat="1" applyFont="1" applyFill="1" applyBorder="1" applyAlignment="1">
      <alignment horizontal="right" vertical="center" wrapText="1"/>
    </xf>
    <xf numFmtId="10" fontId="3" fillId="4" borderId="28" xfId="1" applyNumberFormat="1" applyFont="1" applyFill="1" applyBorder="1" applyAlignment="1">
      <alignment horizontal="right" vertical="center"/>
    </xf>
    <xf numFmtId="10" fontId="5" fillId="2" borderId="29" xfId="1" applyNumberFormat="1" applyFont="1" applyFill="1" applyBorder="1" applyAlignment="1">
      <alignment horizontal="right" vertical="center"/>
    </xf>
    <xf numFmtId="10" fontId="5" fillId="2" borderId="30" xfId="1" applyNumberFormat="1" applyFont="1" applyFill="1" applyBorder="1" applyAlignment="1">
      <alignment horizontal="right" vertical="center"/>
    </xf>
    <xf numFmtId="10" fontId="6" fillId="2" borderId="30" xfId="1" applyNumberFormat="1" applyFont="1" applyFill="1" applyBorder="1" applyAlignment="1">
      <alignment horizontal="right" vertical="center"/>
    </xf>
    <xf numFmtId="10" fontId="6" fillId="2" borderId="31" xfId="1" applyNumberFormat="1" applyFont="1" applyFill="1" applyBorder="1" applyAlignment="1">
      <alignment horizontal="right" vertical="center"/>
    </xf>
    <xf numFmtId="10" fontId="12" fillId="2" borderId="30" xfId="1" applyNumberFormat="1" applyFont="1" applyFill="1" applyBorder="1" applyAlignment="1">
      <alignment horizontal="right" vertical="center" wrapText="1" readingOrder="1"/>
    </xf>
    <xf numFmtId="4" fontId="15" fillId="2" borderId="0" xfId="6" applyNumberFormat="1" applyFont="1" applyFill="1" applyBorder="1" applyAlignment="1">
      <alignment vertical="center" wrapText="1"/>
    </xf>
    <xf numFmtId="39" fontId="25" fillId="3" borderId="33" xfId="3" applyNumberFormat="1" applyFont="1" applyFill="1" applyBorder="1" applyAlignment="1">
      <alignment horizontal="right" vertical="center"/>
    </xf>
    <xf numFmtId="10" fontId="25" fillId="3" borderId="33" xfId="1" applyNumberFormat="1" applyFont="1" applyFill="1" applyBorder="1" applyAlignment="1">
      <alignment horizontal="right" vertical="center"/>
    </xf>
    <xf numFmtId="4" fontId="25" fillId="3" borderId="33" xfId="3" applyNumberFormat="1" applyFont="1" applyFill="1" applyBorder="1" applyAlignment="1">
      <alignment horizontal="right" vertical="center"/>
    </xf>
    <xf numFmtId="10" fontId="25" fillId="3" borderId="34" xfId="1" applyNumberFormat="1" applyFont="1" applyFill="1" applyBorder="1" applyAlignment="1">
      <alignment horizontal="right" vertical="center"/>
    </xf>
    <xf numFmtId="164" fontId="25" fillId="3" borderId="33" xfId="5" applyFont="1" applyFill="1" applyBorder="1" applyAlignment="1">
      <alignment vertical="center"/>
    </xf>
    <xf numFmtId="39" fontId="25" fillId="3" borderId="33" xfId="5" applyNumberFormat="1" applyFont="1" applyFill="1" applyBorder="1" applyAlignment="1">
      <alignment horizontal="right" vertical="center"/>
    </xf>
    <xf numFmtId="10" fontId="25" fillId="3" borderId="33" xfId="1" applyNumberFormat="1" applyFont="1" applyFill="1" applyBorder="1" applyAlignment="1">
      <alignment vertical="center"/>
    </xf>
    <xf numFmtId="10" fontId="25" fillId="3" borderId="35" xfId="1" applyNumberFormat="1" applyFont="1" applyFill="1" applyBorder="1" applyAlignment="1">
      <alignment vertical="center"/>
    </xf>
    <xf numFmtId="39" fontId="25" fillId="3" borderId="33" xfId="5" applyNumberFormat="1" applyFont="1" applyFill="1" applyBorder="1" applyAlignment="1">
      <alignment vertical="center"/>
    </xf>
    <xf numFmtId="10" fontId="25" fillId="3" borderId="33" xfId="1" applyNumberFormat="1" applyFont="1" applyFill="1" applyBorder="1" applyAlignment="1">
      <alignment horizontal="right" vertical="center" wrapText="1" readingOrder="1"/>
    </xf>
    <xf numFmtId="10" fontId="25" fillId="3" borderId="35" xfId="1" applyNumberFormat="1" applyFont="1" applyFill="1" applyBorder="1" applyAlignment="1">
      <alignment horizontal="right" vertical="center" wrapText="1" readingOrder="1"/>
    </xf>
    <xf numFmtId="10" fontId="8" fillId="3" borderId="5" xfId="5" applyNumberFormat="1" applyFont="1" applyFill="1" applyBorder="1" applyAlignment="1">
      <alignment horizontal="center" vertical="center" wrapText="1"/>
    </xf>
    <xf numFmtId="0" fontId="3" fillId="2" borderId="0" xfId="2" applyFont="1" applyFill="1" applyAlignment="1">
      <alignment vertical="center"/>
    </xf>
    <xf numFmtId="0" fontId="8" fillId="3" borderId="25" xfId="4" applyFont="1" applyFill="1" applyBorder="1" applyAlignment="1">
      <alignment horizontal="center" vertical="center" wrapText="1"/>
    </xf>
    <xf numFmtId="10" fontId="3" fillId="4" borderId="8" xfId="1" applyNumberFormat="1" applyFont="1" applyFill="1" applyBorder="1" applyAlignment="1">
      <alignment vertical="center" wrapText="1"/>
    </xf>
    <xf numFmtId="49" fontId="5" fillId="2" borderId="12" xfId="4" applyNumberFormat="1" applyFont="1" applyFill="1" applyBorder="1" applyAlignment="1">
      <alignment horizontal="left" vertical="center"/>
    </xf>
    <xf numFmtId="49" fontId="5" fillId="2" borderId="15" xfId="4" applyNumberFormat="1" applyFont="1" applyFill="1" applyBorder="1" applyAlignment="1">
      <alignment horizontal="left" vertical="center"/>
    </xf>
    <xf numFmtId="49" fontId="6" fillId="2" borderId="15" xfId="4" applyNumberFormat="1" applyFont="1" applyFill="1" applyBorder="1" applyAlignment="1">
      <alignment horizontal="left" vertical="center"/>
    </xf>
    <xf numFmtId="4" fontId="9" fillId="2" borderId="15" xfId="2" applyNumberFormat="1" applyFont="1" applyFill="1" applyBorder="1" applyAlignment="1">
      <alignment horizontal="right" vertical="center" wrapText="1" readingOrder="1"/>
    </xf>
    <xf numFmtId="4" fontId="10" fillId="2" borderId="15" xfId="2" applyNumberFormat="1" applyFont="1" applyFill="1" applyBorder="1" applyAlignment="1">
      <alignment horizontal="right" vertical="center" wrapText="1" readingOrder="1"/>
    </xf>
    <xf numFmtId="4" fontId="5" fillId="2" borderId="15" xfId="2" applyNumberFormat="1" applyFont="1" applyFill="1" applyBorder="1" applyAlignment="1">
      <alignment horizontal="right" vertical="center" wrapText="1" readingOrder="1"/>
    </xf>
    <xf numFmtId="4" fontId="11" fillId="2" borderId="15" xfId="2" applyNumberFormat="1" applyFont="1" applyFill="1" applyBorder="1" applyAlignment="1">
      <alignment horizontal="right" vertical="center" wrapText="1" readingOrder="1"/>
    </xf>
    <xf numFmtId="4" fontId="12" fillId="2" borderId="15" xfId="2" applyNumberFormat="1" applyFont="1" applyFill="1" applyBorder="1" applyAlignment="1">
      <alignment horizontal="right" vertical="center" wrapText="1" readingOrder="1"/>
    </xf>
    <xf numFmtId="0" fontId="5" fillId="2" borderId="15" xfId="4" applyFont="1" applyFill="1" applyBorder="1" applyAlignment="1">
      <alignment horizontal="left" vertical="center"/>
    </xf>
    <xf numFmtId="0" fontId="6" fillId="2" borderId="15" xfId="4" applyFont="1" applyFill="1" applyBorder="1" applyAlignment="1">
      <alignment horizontal="left" vertical="center"/>
    </xf>
    <xf numFmtId="4" fontId="6" fillId="2" borderId="15" xfId="2" applyNumberFormat="1" applyFont="1" applyFill="1" applyBorder="1" applyAlignment="1">
      <alignment horizontal="right" vertical="center" wrapText="1" readingOrder="1"/>
    </xf>
    <xf numFmtId="49" fontId="6" fillId="2" borderId="18" xfId="4" applyNumberFormat="1" applyFont="1" applyFill="1" applyBorder="1" applyAlignment="1">
      <alignment horizontal="left" vertical="center"/>
    </xf>
    <xf numFmtId="4" fontId="9" fillId="2" borderId="18" xfId="2" applyNumberFormat="1" applyFont="1" applyFill="1" applyBorder="1" applyAlignment="1">
      <alignment horizontal="right" vertical="center" wrapText="1" readingOrder="1"/>
    </xf>
    <xf numFmtId="10" fontId="6" fillId="2" borderId="18" xfId="1" applyNumberFormat="1" applyFont="1" applyFill="1" applyBorder="1" applyAlignment="1">
      <alignment vertical="center" wrapText="1"/>
    </xf>
    <xf numFmtId="10" fontId="5" fillId="4" borderId="8" xfId="1" applyNumberFormat="1" applyFont="1" applyFill="1" applyBorder="1" applyAlignment="1">
      <alignment horizontal="right" vertical="center"/>
    </xf>
    <xf numFmtId="10" fontId="5" fillId="4" borderId="10" xfId="1" applyNumberFormat="1" applyFont="1" applyFill="1" applyBorder="1" applyAlignment="1">
      <alignment horizontal="right" vertical="center"/>
    </xf>
    <xf numFmtId="4" fontId="12" fillId="2" borderId="12" xfId="2" applyNumberFormat="1" applyFont="1" applyFill="1" applyBorder="1" applyAlignment="1">
      <alignment horizontal="right" vertical="center" wrapText="1" readingOrder="1"/>
    </xf>
    <xf numFmtId="49" fontId="11" fillId="2" borderId="15" xfId="4" applyNumberFormat="1" applyFont="1" applyFill="1" applyBorder="1" applyAlignment="1">
      <alignment horizontal="left" vertical="center"/>
    </xf>
    <xf numFmtId="49" fontId="10" fillId="2" borderId="15" xfId="4" applyNumberFormat="1" applyFont="1" applyFill="1" applyBorder="1" applyAlignment="1">
      <alignment horizontal="left" vertical="center"/>
    </xf>
    <xf numFmtId="0" fontId="10" fillId="2" borderId="0" xfId="2" applyFont="1" applyFill="1" applyAlignment="1">
      <alignment vertical="center"/>
    </xf>
    <xf numFmtId="0" fontId="11" fillId="2" borderId="15" xfId="4" applyFont="1" applyFill="1" applyBorder="1" applyAlignment="1">
      <alignment horizontal="left" vertical="center"/>
    </xf>
    <xf numFmtId="4" fontId="10" fillId="2" borderId="15" xfId="1" applyNumberFormat="1" applyFont="1" applyFill="1" applyBorder="1" applyAlignment="1">
      <alignment horizontal="right" vertical="center" wrapText="1" readingOrder="1"/>
    </xf>
    <xf numFmtId="4" fontId="10" fillId="2" borderId="18" xfId="2" applyNumberFormat="1" applyFont="1" applyFill="1" applyBorder="1" applyAlignment="1">
      <alignment horizontal="right" vertical="center" wrapText="1" readingOrder="1"/>
    </xf>
    <xf numFmtId="10" fontId="25" fillId="3" borderId="33" xfId="1" applyNumberFormat="1" applyFont="1" applyFill="1" applyBorder="1" applyAlignment="1">
      <alignment vertical="center" wrapText="1"/>
    </xf>
    <xf numFmtId="10" fontId="25" fillId="3" borderId="35" xfId="1" applyNumberFormat="1" applyFont="1" applyFill="1" applyBorder="1" applyAlignment="1">
      <alignment horizontal="right" vertical="center"/>
    </xf>
    <xf numFmtId="0" fontId="14" fillId="2" borderId="0" xfId="2" applyFont="1" applyFill="1" applyAlignment="1">
      <alignment vertical="center"/>
    </xf>
    <xf numFmtId="4" fontId="15" fillId="2" borderId="0" xfId="6" applyNumberFormat="1" applyFont="1" applyFill="1" applyAlignment="1">
      <alignment vertical="center" wrapText="1"/>
    </xf>
    <xf numFmtId="4" fontId="6" fillId="2" borderId="0" xfId="6" applyNumberFormat="1" applyFont="1" applyFill="1" applyAlignment="1">
      <alignment vertical="center" wrapText="1"/>
    </xf>
    <xf numFmtId="4" fontId="5" fillId="2" borderId="0" xfId="3" applyNumberFormat="1" applyFont="1" applyFill="1" applyAlignment="1">
      <alignment vertical="center"/>
    </xf>
    <xf numFmtId="0" fontId="6" fillId="2" borderId="0" xfId="4" applyFont="1" applyFill="1" applyAlignment="1">
      <alignment vertical="center"/>
    </xf>
    <xf numFmtId="0" fontId="5" fillId="2" borderId="0" xfId="4" applyFont="1" applyFill="1" applyAlignment="1">
      <alignment horizontal="center" vertical="center"/>
    </xf>
    <xf numFmtId="0" fontId="6" fillId="2" borderId="0" xfId="4" applyFont="1" applyFill="1" applyAlignment="1">
      <alignment horizontal="center" vertical="center"/>
    </xf>
    <xf numFmtId="4" fontId="6" fillId="2" borderId="0" xfId="4" applyNumberFormat="1" applyFont="1" applyFill="1" applyAlignment="1">
      <alignment vertical="center"/>
    </xf>
    <xf numFmtId="0" fontId="5" fillId="2" borderId="0" xfId="4" applyFont="1" applyFill="1" applyAlignment="1">
      <alignment vertical="center"/>
    </xf>
    <xf numFmtId="10" fontId="5" fillId="2" borderId="0" xfId="4" applyNumberFormat="1" applyFont="1" applyFill="1" applyAlignment="1">
      <alignment vertical="center"/>
    </xf>
    <xf numFmtId="0" fontId="5" fillId="2" borderId="0" xfId="4" applyFont="1" applyFill="1" applyAlignment="1">
      <alignment horizontal="center" vertical="center" wrapText="1"/>
    </xf>
    <xf numFmtId="49" fontId="5" fillId="2" borderId="0" xfId="4" applyNumberFormat="1" applyFont="1" applyFill="1" applyAlignment="1">
      <alignment horizontal="center" vertical="center" wrapText="1"/>
    </xf>
    <xf numFmtId="10" fontId="5" fillId="2" borderId="0" xfId="4" applyNumberFormat="1" applyFont="1" applyFill="1" applyAlignment="1">
      <alignment horizontal="center" vertical="center" wrapText="1"/>
    </xf>
    <xf numFmtId="10" fontId="6" fillId="2" borderId="0" xfId="4" applyNumberFormat="1" applyFont="1" applyFill="1" applyAlignment="1">
      <alignment vertical="center"/>
    </xf>
    <xf numFmtId="0" fontId="6" fillId="2" borderId="20" xfId="4" applyFont="1" applyFill="1" applyBorder="1" applyAlignment="1">
      <alignment vertical="center"/>
    </xf>
    <xf numFmtId="0" fontId="6" fillId="2" borderId="20" xfId="4" applyFont="1" applyFill="1" applyBorder="1" applyAlignment="1">
      <alignment horizontal="center" vertical="center"/>
    </xf>
    <xf numFmtId="4" fontId="6" fillId="2" borderId="20" xfId="4" applyNumberFormat="1" applyFont="1" applyFill="1" applyBorder="1" applyAlignment="1">
      <alignment vertical="center"/>
    </xf>
    <xf numFmtId="0" fontId="5" fillId="2" borderId="20" xfId="4" applyFont="1" applyFill="1" applyBorder="1" applyAlignment="1">
      <alignment vertical="center"/>
    </xf>
    <xf numFmtId="10" fontId="5" fillId="2" borderId="20" xfId="4" applyNumberFormat="1" applyFont="1" applyFill="1" applyBorder="1" applyAlignment="1">
      <alignment vertical="center"/>
    </xf>
    <xf numFmtId="0" fontId="5" fillId="2" borderId="20" xfId="4" applyFont="1" applyFill="1" applyBorder="1" applyAlignment="1">
      <alignment horizontal="center" vertical="center" wrapText="1"/>
    </xf>
    <xf numFmtId="49" fontId="5" fillId="2" borderId="20" xfId="4" applyNumberFormat="1" applyFont="1" applyFill="1" applyBorder="1" applyAlignment="1">
      <alignment horizontal="center" vertical="center" wrapText="1"/>
    </xf>
    <xf numFmtId="0" fontId="3" fillId="4" borderId="8" xfId="4" applyFont="1" applyFill="1" applyBorder="1" applyAlignment="1">
      <alignment vertical="center" wrapText="1"/>
    </xf>
    <xf numFmtId="10" fontId="12" fillId="4" borderId="8" xfId="8" applyNumberFormat="1" applyFont="1" applyFill="1" applyBorder="1" applyAlignment="1">
      <alignment horizontal="right" vertical="center" wrapText="1" readingOrder="1"/>
    </xf>
    <xf numFmtId="10" fontId="3" fillId="4" borderId="8" xfId="8" applyNumberFormat="1" applyFont="1" applyFill="1" applyBorder="1" applyAlignment="1">
      <alignment horizontal="right" vertical="center"/>
    </xf>
    <xf numFmtId="10" fontId="3" fillId="4" borderId="37" xfId="8" applyNumberFormat="1" applyFont="1" applyFill="1" applyBorder="1" applyAlignment="1">
      <alignment horizontal="right" vertical="center"/>
    </xf>
    <xf numFmtId="0" fontId="14" fillId="2" borderId="0" xfId="4" applyFont="1" applyFill="1" applyAlignment="1">
      <alignment vertical="center"/>
    </xf>
    <xf numFmtId="0" fontId="5" fillId="2" borderId="11" xfId="4" applyFont="1" applyFill="1" applyBorder="1" applyAlignment="1">
      <alignment horizontal="left" vertical="center"/>
    </xf>
    <xf numFmtId="0" fontId="5" fillId="2" borderId="12" xfId="4" applyFont="1" applyFill="1" applyBorder="1" applyAlignment="1">
      <alignment vertical="center" wrapText="1"/>
    </xf>
    <xf numFmtId="10" fontId="12" fillId="2" borderId="12" xfId="8" applyNumberFormat="1" applyFont="1" applyFill="1" applyBorder="1" applyAlignment="1">
      <alignment horizontal="right" vertical="center" wrapText="1" readingOrder="1"/>
    </xf>
    <xf numFmtId="10" fontId="5" fillId="2" borderId="12" xfId="8" applyNumberFormat="1" applyFont="1" applyFill="1" applyBorder="1" applyAlignment="1">
      <alignment horizontal="right" vertical="center"/>
    </xf>
    <xf numFmtId="10" fontId="5" fillId="2" borderId="38" xfId="8" applyNumberFormat="1" applyFont="1" applyFill="1" applyBorder="1" applyAlignment="1">
      <alignment horizontal="right" vertical="center"/>
    </xf>
    <xf numFmtId="0" fontId="5" fillId="2" borderId="15" xfId="4" applyFont="1" applyFill="1" applyBorder="1" applyAlignment="1">
      <alignment vertical="center" wrapText="1"/>
    </xf>
    <xf numFmtId="10" fontId="12" fillId="2" borderId="15" xfId="8" applyNumberFormat="1" applyFont="1" applyFill="1" applyBorder="1" applyAlignment="1">
      <alignment horizontal="right" vertical="center" wrapText="1" readingOrder="1"/>
    </xf>
    <xf numFmtId="10" fontId="5" fillId="2" borderId="15" xfId="8" applyNumberFormat="1" applyFont="1" applyFill="1" applyBorder="1" applyAlignment="1">
      <alignment horizontal="right" vertical="center"/>
    </xf>
    <xf numFmtId="10" fontId="5" fillId="2" borderId="39" xfId="8" applyNumberFormat="1" applyFont="1" applyFill="1" applyBorder="1" applyAlignment="1">
      <alignment horizontal="right" vertical="center"/>
    </xf>
    <xf numFmtId="0" fontId="6" fillId="2" borderId="15" xfId="4" applyFont="1" applyFill="1" applyBorder="1" applyAlignment="1">
      <alignment vertical="center" wrapText="1"/>
    </xf>
    <xf numFmtId="10" fontId="6" fillId="2" borderId="15" xfId="8" applyNumberFormat="1" applyFont="1" applyFill="1" applyBorder="1" applyAlignment="1">
      <alignment horizontal="right" vertical="center"/>
    </xf>
    <xf numFmtId="10" fontId="6" fillId="2" borderId="39" xfId="8" applyNumberFormat="1" applyFont="1" applyFill="1" applyBorder="1" applyAlignment="1">
      <alignment horizontal="right" vertical="center"/>
    </xf>
    <xf numFmtId="0" fontId="6" fillId="2" borderId="18" xfId="4" applyFont="1" applyFill="1" applyBorder="1" applyAlignment="1">
      <alignment vertical="center" wrapText="1"/>
    </xf>
    <xf numFmtId="10" fontId="9" fillId="2" borderId="18" xfId="8" applyNumberFormat="1" applyFont="1" applyFill="1" applyBorder="1" applyAlignment="1">
      <alignment horizontal="right" vertical="center" wrapText="1" readingOrder="1"/>
    </xf>
    <xf numFmtId="10" fontId="6" fillId="2" borderId="18" xfId="8" applyNumberFormat="1" applyFont="1" applyFill="1" applyBorder="1" applyAlignment="1">
      <alignment horizontal="right" vertical="center"/>
    </xf>
    <xf numFmtId="10" fontId="6" fillId="2" borderId="40" xfId="8" applyNumberFormat="1" applyFont="1" applyFill="1" applyBorder="1" applyAlignment="1">
      <alignment horizontal="right" vertical="center"/>
    </xf>
    <xf numFmtId="0" fontId="5" fillId="4" borderId="7" xfId="4" applyFont="1" applyFill="1" applyBorder="1" applyAlignment="1">
      <alignment horizontal="left" vertical="center"/>
    </xf>
    <xf numFmtId="0" fontId="5" fillId="4" borderId="8" xfId="4" applyFont="1" applyFill="1" applyBorder="1" applyAlignment="1">
      <alignment horizontal="left" vertical="center"/>
    </xf>
    <xf numFmtId="10" fontId="23" fillId="4" borderId="8" xfId="8" applyNumberFormat="1" applyFont="1" applyFill="1" applyBorder="1" applyAlignment="1">
      <alignment horizontal="right" vertical="center" wrapText="1" readingOrder="1"/>
    </xf>
    <xf numFmtId="0" fontId="5" fillId="2" borderId="12" xfId="4" applyFont="1" applyFill="1" applyBorder="1" applyAlignment="1">
      <alignment horizontal="left" vertical="center"/>
    </xf>
    <xf numFmtId="10" fontId="9" fillId="2" borderId="15" xfId="8" applyNumberFormat="1" applyFont="1" applyFill="1" applyBorder="1" applyAlignment="1">
      <alignment horizontal="right" vertical="center" wrapText="1" readingOrder="1"/>
    </xf>
    <xf numFmtId="0" fontId="11" fillId="2" borderId="15" xfId="4" applyFont="1" applyFill="1" applyBorder="1" applyAlignment="1">
      <alignment vertical="center" wrapText="1"/>
    </xf>
    <xf numFmtId="3" fontId="6" fillId="2" borderId="0" xfId="4" applyNumberFormat="1" applyFont="1" applyFill="1" applyAlignment="1">
      <alignment vertical="center"/>
    </xf>
    <xf numFmtId="4" fontId="12" fillId="2" borderId="15" xfId="4" applyNumberFormat="1" applyFont="1" applyFill="1" applyBorder="1" applyAlignment="1">
      <alignment horizontal="right" vertical="center" wrapText="1" readingOrder="1"/>
    </xf>
    <xf numFmtId="10" fontId="12" fillId="2" borderId="39" xfId="8" applyNumberFormat="1" applyFont="1" applyFill="1" applyBorder="1" applyAlignment="1">
      <alignment horizontal="right" vertical="center" wrapText="1" readingOrder="1"/>
    </xf>
    <xf numFmtId="0" fontId="6" fillId="2" borderId="17" xfId="4" applyFont="1" applyFill="1" applyBorder="1" applyAlignment="1">
      <alignment horizontal="left" vertical="center"/>
    </xf>
    <xf numFmtId="164" fontId="25" fillId="3" borderId="42" xfId="5" applyFont="1" applyFill="1" applyBorder="1" applyAlignment="1">
      <alignment vertical="center"/>
    </xf>
    <xf numFmtId="39" fontId="25" fillId="3" borderId="42" xfId="5" applyNumberFormat="1" applyFont="1" applyFill="1" applyBorder="1" applyAlignment="1">
      <alignment horizontal="right" vertical="center"/>
    </xf>
    <xf numFmtId="10" fontId="25" fillId="3" borderId="42" xfId="8" applyNumberFormat="1" applyFont="1" applyFill="1" applyBorder="1" applyAlignment="1">
      <alignment horizontal="right" vertical="center"/>
    </xf>
    <xf numFmtId="10" fontId="25" fillId="3" borderId="42" xfId="8" applyNumberFormat="1" applyFont="1" applyFill="1" applyBorder="1" applyAlignment="1">
      <alignment vertical="center"/>
    </xf>
    <xf numFmtId="10" fontId="25" fillId="3" borderId="43" xfId="8" applyNumberFormat="1" applyFont="1" applyFill="1" applyBorder="1" applyAlignment="1">
      <alignment vertical="center"/>
    </xf>
    <xf numFmtId="0" fontId="17" fillId="2" borderId="0" xfId="7" applyFont="1" applyFill="1" applyAlignment="1">
      <alignment vertical="center"/>
    </xf>
    <xf numFmtId="0" fontId="19" fillId="2" borderId="0" xfId="4" applyFont="1" applyFill="1" applyAlignment="1">
      <alignment horizontal="center" vertical="center"/>
    </xf>
    <xf numFmtId="0" fontId="19" fillId="2" borderId="0" xfId="4" applyFont="1" applyFill="1" applyAlignment="1">
      <alignment vertical="center"/>
    </xf>
    <xf numFmtId="4" fontId="19" fillId="2" borderId="0" xfId="4" applyNumberFormat="1" applyFont="1" applyFill="1" applyAlignment="1">
      <alignment vertical="center"/>
    </xf>
    <xf numFmtId="10" fontId="6" fillId="2" borderId="0" xfId="8" applyNumberFormat="1" applyFont="1" applyFill="1" applyBorder="1" applyAlignment="1">
      <alignment vertical="center"/>
    </xf>
    <xf numFmtId="0" fontId="5" fillId="2" borderId="0" xfId="2" applyFont="1" applyFill="1" applyAlignment="1">
      <alignment horizontal="center" vertical="center"/>
    </xf>
    <xf numFmtId="0" fontId="6" fillId="2" borderId="0" xfId="2" applyFont="1" applyFill="1" applyAlignment="1">
      <alignment horizontal="center" vertical="center"/>
    </xf>
    <xf numFmtId="0" fontId="6" fillId="2" borderId="20" xfId="2" applyFont="1" applyFill="1" applyBorder="1" applyAlignment="1">
      <alignment vertical="center"/>
    </xf>
    <xf numFmtId="0" fontId="6" fillId="2" borderId="20" xfId="2" applyFont="1" applyFill="1" applyBorder="1" applyAlignment="1">
      <alignment horizontal="center" vertical="center"/>
    </xf>
    <xf numFmtId="0" fontId="5" fillId="2" borderId="20" xfId="2" applyFont="1" applyFill="1" applyBorder="1" applyAlignment="1">
      <alignment vertical="center"/>
    </xf>
    <xf numFmtId="0" fontId="5" fillId="2" borderId="20" xfId="2" applyFont="1" applyFill="1" applyBorder="1" applyAlignment="1">
      <alignment horizontal="center" vertical="center" wrapText="1"/>
    </xf>
    <xf numFmtId="49" fontId="5" fillId="2" borderId="20" xfId="2" applyNumberFormat="1" applyFont="1" applyFill="1" applyBorder="1" applyAlignment="1">
      <alignment horizontal="center" vertical="center" wrapText="1"/>
    </xf>
    <xf numFmtId="10" fontId="6" fillId="2" borderId="20" xfId="8" applyNumberFormat="1" applyFont="1" applyFill="1" applyBorder="1" applyAlignment="1">
      <alignment vertical="center"/>
    </xf>
    <xf numFmtId="0" fontId="3" fillId="4" borderId="7" xfId="2" applyFont="1" applyFill="1" applyBorder="1" applyAlignment="1">
      <alignment horizontal="left" vertical="center"/>
    </xf>
    <xf numFmtId="0" fontId="3" fillId="4" borderId="8" xfId="2" applyFont="1" applyFill="1" applyBorder="1" applyAlignment="1">
      <alignment horizontal="center" vertical="center"/>
    </xf>
    <xf numFmtId="0" fontId="3" fillId="4" borderId="8" xfId="2" applyFont="1" applyFill="1" applyBorder="1" applyAlignment="1">
      <alignment horizontal="left" vertical="center"/>
    </xf>
    <xf numFmtId="4" fontId="23" fillId="4" borderId="8" xfId="2" applyNumberFormat="1" applyFont="1" applyFill="1" applyBorder="1" applyAlignment="1">
      <alignment horizontal="right" vertical="center" wrapText="1" readingOrder="1"/>
    </xf>
    <xf numFmtId="10" fontId="23" fillId="4" borderId="10" xfId="8" applyNumberFormat="1" applyFont="1" applyFill="1" applyBorder="1" applyAlignment="1">
      <alignment horizontal="right" vertical="center" wrapText="1" readingOrder="1"/>
    </xf>
    <xf numFmtId="0" fontId="5" fillId="2" borderId="12" xfId="2" applyFont="1" applyFill="1" applyBorder="1" applyAlignment="1">
      <alignment horizontal="center" vertical="center"/>
    </xf>
    <xf numFmtId="10" fontId="12" fillId="2" borderId="13" xfId="8" applyNumberFormat="1" applyFont="1" applyFill="1" applyBorder="1" applyAlignment="1">
      <alignment horizontal="right" vertical="center" wrapText="1" readingOrder="1"/>
    </xf>
    <xf numFmtId="0" fontId="5" fillId="2" borderId="15" xfId="2" applyFont="1" applyFill="1" applyBorder="1" applyAlignment="1">
      <alignment horizontal="center" vertical="center"/>
    </xf>
    <xf numFmtId="10" fontId="12" fillId="2" borderId="16" xfId="8" applyNumberFormat="1" applyFont="1" applyFill="1" applyBorder="1" applyAlignment="1">
      <alignment horizontal="right" vertical="center" wrapText="1" readingOrder="1"/>
    </xf>
    <xf numFmtId="4" fontId="6" fillId="2" borderId="15" xfId="2" applyNumberFormat="1" applyFont="1" applyFill="1" applyBorder="1" applyAlignment="1">
      <alignment horizontal="right" vertical="center"/>
    </xf>
    <xf numFmtId="10" fontId="9" fillId="2" borderId="16" xfId="8" applyNumberFormat="1" applyFont="1" applyFill="1" applyBorder="1" applyAlignment="1">
      <alignment horizontal="right" vertical="center" wrapText="1" readingOrder="1"/>
    </xf>
    <xf numFmtId="0" fontId="6" fillId="2" borderId="15" xfId="2" applyFont="1" applyFill="1" applyBorder="1" applyAlignment="1">
      <alignment horizontal="center" vertical="center"/>
    </xf>
    <xf numFmtId="10" fontId="9" fillId="2" borderId="19" xfId="8" applyNumberFormat="1" applyFont="1" applyFill="1" applyBorder="1" applyAlignment="1">
      <alignment horizontal="right" vertical="center" wrapText="1" readingOrder="1"/>
    </xf>
    <xf numFmtId="0" fontId="3" fillId="4" borderId="7" xfId="2" applyFont="1" applyFill="1" applyBorder="1" applyAlignment="1">
      <alignment vertical="center"/>
    </xf>
    <xf numFmtId="0" fontId="3" fillId="4" borderId="8" xfId="2" applyFont="1" applyFill="1" applyBorder="1" applyAlignment="1">
      <alignment vertical="center"/>
    </xf>
    <xf numFmtId="0" fontId="5" fillId="2" borderId="11" xfId="2" applyFont="1" applyFill="1" applyBorder="1" applyAlignment="1">
      <alignment horizontal="left" vertical="center"/>
    </xf>
    <xf numFmtId="0" fontId="5" fillId="2" borderId="14" xfId="2" applyFont="1" applyFill="1" applyBorder="1" applyAlignment="1">
      <alignment horizontal="left" vertical="center"/>
    </xf>
    <xf numFmtId="0" fontId="10" fillId="2" borderId="15" xfId="2" applyFont="1" applyFill="1" applyBorder="1" applyAlignment="1">
      <alignment horizontal="center" vertical="center"/>
    </xf>
    <xf numFmtId="0" fontId="5" fillId="2" borderId="14" xfId="2" applyFont="1" applyFill="1" applyBorder="1" applyAlignment="1">
      <alignment vertical="center" wrapText="1"/>
    </xf>
    <xf numFmtId="0" fontId="6" fillId="2" borderId="18" xfId="2" applyFont="1" applyFill="1" applyBorder="1" applyAlignment="1">
      <alignment horizontal="center" vertical="center"/>
    </xf>
    <xf numFmtId="10" fontId="25" fillId="3" borderId="33" xfId="8" applyNumberFormat="1" applyFont="1" applyFill="1" applyBorder="1" applyAlignment="1">
      <alignment horizontal="right" vertical="center" wrapText="1" readingOrder="1"/>
    </xf>
    <xf numFmtId="10" fontId="25" fillId="3" borderId="35" xfId="8" applyNumberFormat="1" applyFont="1" applyFill="1" applyBorder="1" applyAlignment="1">
      <alignment horizontal="right" vertical="center" wrapText="1" readingOrder="1"/>
    </xf>
    <xf numFmtId="0" fontId="19" fillId="2" borderId="0" xfId="2" applyFont="1" applyFill="1" applyAlignment="1">
      <alignment horizontal="center" vertical="center"/>
    </xf>
    <xf numFmtId="4" fontId="19" fillId="2" borderId="0" xfId="2" applyNumberFormat="1" applyFont="1" applyFill="1" applyAlignment="1">
      <alignment vertical="center"/>
    </xf>
    <xf numFmtId="10" fontId="6" fillId="2" borderId="0" xfId="8" applyNumberFormat="1" applyFont="1" applyFill="1" applyAlignment="1">
      <alignment vertical="center"/>
    </xf>
    <xf numFmtId="10" fontId="3" fillId="4" borderId="10" xfId="8" applyNumberFormat="1" applyFont="1" applyFill="1" applyBorder="1" applyAlignment="1">
      <alignment horizontal="right" vertical="center"/>
    </xf>
    <xf numFmtId="10" fontId="3" fillId="4" borderId="44" xfId="8" applyNumberFormat="1" applyFont="1" applyFill="1" applyBorder="1" applyAlignment="1">
      <alignment horizontal="right" vertical="center"/>
    </xf>
    <xf numFmtId="10" fontId="5" fillId="2" borderId="16" xfId="8" applyNumberFormat="1" applyFont="1" applyFill="1" applyBorder="1" applyAlignment="1">
      <alignment horizontal="right" vertical="center"/>
    </xf>
    <xf numFmtId="10" fontId="6" fillId="2" borderId="16" xfId="8" applyNumberFormat="1" applyFont="1" applyFill="1" applyBorder="1" applyAlignment="1">
      <alignment horizontal="right" vertical="center"/>
    </xf>
    <xf numFmtId="10" fontId="6" fillId="2" borderId="19" xfId="8" applyNumberFormat="1" applyFont="1" applyFill="1" applyBorder="1" applyAlignment="1">
      <alignment horizontal="right" vertical="center"/>
    </xf>
    <xf numFmtId="164" fontId="25" fillId="3" borderId="8" xfId="5" applyFont="1" applyFill="1" applyBorder="1" applyAlignment="1">
      <alignment vertical="center"/>
    </xf>
    <xf numFmtId="39" fontId="25" fillId="3" borderId="8" xfId="5" applyNumberFormat="1" applyFont="1" applyFill="1" applyBorder="1" applyAlignment="1">
      <alignment horizontal="right" vertical="center"/>
    </xf>
    <xf numFmtId="10" fontId="25" fillId="3" borderId="8" xfId="8" applyNumberFormat="1" applyFont="1" applyFill="1" applyBorder="1" applyAlignment="1">
      <alignment horizontal="right" vertical="center"/>
    </xf>
    <xf numFmtId="10" fontId="25" fillId="3" borderId="8" xfId="8" applyNumberFormat="1" applyFont="1" applyFill="1" applyBorder="1" applyAlignment="1">
      <alignment vertical="center"/>
    </xf>
    <xf numFmtId="10" fontId="25" fillId="3" borderId="10" xfId="8" applyNumberFormat="1" applyFont="1" applyFill="1" applyBorder="1" applyAlignment="1">
      <alignment vertical="center"/>
    </xf>
    <xf numFmtId="164" fontId="19" fillId="2" borderId="0" xfId="5" applyFont="1" applyFill="1" applyBorder="1" applyAlignment="1">
      <alignment vertical="center"/>
    </xf>
    <xf numFmtId="4" fontId="2" fillId="2" borderId="0" xfId="2" applyNumberFormat="1" applyFont="1" applyFill="1" applyAlignment="1">
      <alignment horizontal="centerContinuous" vertical="center"/>
    </xf>
    <xf numFmtId="39" fontId="5" fillId="2" borderId="0" xfId="2" applyNumberFormat="1" applyFont="1" applyFill="1" applyAlignment="1">
      <alignment horizontal="centerContinuous" vertical="center" wrapText="1"/>
    </xf>
    <xf numFmtId="165" fontId="6" fillId="2" borderId="15" xfId="1" applyNumberFormat="1" applyFont="1" applyFill="1" applyBorder="1" applyAlignment="1">
      <alignment vertical="center" wrapText="1"/>
    </xf>
    <xf numFmtId="166" fontId="6" fillId="2" borderId="15" xfId="1" applyNumberFormat="1" applyFont="1" applyFill="1" applyBorder="1" applyAlignment="1">
      <alignment vertical="center" wrapText="1"/>
    </xf>
    <xf numFmtId="167" fontId="5" fillId="2" borderId="15" xfId="1" applyNumberFormat="1" applyFont="1" applyFill="1" applyBorder="1" applyAlignment="1">
      <alignment vertical="center" wrapText="1"/>
    </xf>
    <xf numFmtId="167" fontId="6" fillId="2" borderId="15" xfId="1" applyNumberFormat="1" applyFont="1" applyFill="1" applyBorder="1" applyAlignment="1">
      <alignment vertical="center" wrapText="1"/>
    </xf>
    <xf numFmtId="166" fontId="5" fillId="2" borderId="15" xfId="1" applyNumberFormat="1" applyFont="1" applyFill="1" applyBorder="1" applyAlignment="1">
      <alignment vertical="center" wrapText="1"/>
    </xf>
    <xf numFmtId="10" fontId="8" fillId="3" borderId="5" xfId="5" applyNumberFormat="1" applyFont="1" applyFill="1" applyBorder="1" applyAlignment="1">
      <alignment horizontal="center" vertical="center" wrapText="1"/>
    </xf>
    <xf numFmtId="0" fontId="5" fillId="2" borderId="0" xfId="4" applyFont="1" applyFill="1" applyAlignment="1">
      <alignment horizontal="center" vertical="center"/>
    </xf>
    <xf numFmtId="0" fontId="5" fillId="2" borderId="0" xfId="2" applyFont="1" applyFill="1" applyAlignment="1">
      <alignment horizontal="center" vertical="center"/>
    </xf>
    <xf numFmtId="166" fontId="12" fillId="2" borderId="15" xfId="8" applyNumberFormat="1" applyFont="1" applyFill="1" applyBorder="1" applyAlignment="1">
      <alignment horizontal="right" vertical="center" wrapText="1" readingOrder="1"/>
    </xf>
    <xf numFmtId="166" fontId="9" fillId="2" borderId="15" xfId="8" applyNumberFormat="1" applyFont="1" applyFill="1" applyBorder="1" applyAlignment="1">
      <alignment horizontal="right" vertical="center" wrapText="1" readingOrder="1"/>
    </xf>
    <xf numFmtId="39" fontId="25" fillId="3" borderId="42" xfId="5" applyNumberFormat="1" applyFont="1" applyFill="1" applyBorder="1" applyAlignment="1">
      <alignment vertical="center"/>
    </xf>
    <xf numFmtId="10" fontId="25" fillId="3" borderId="42" xfId="8" applyNumberFormat="1" applyFont="1" applyFill="1" applyBorder="1" applyAlignment="1">
      <alignment horizontal="right" vertical="center" wrapText="1" readingOrder="1"/>
    </xf>
    <xf numFmtId="10" fontId="25" fillId="3" borderId="43" xfId="8" applyNumberFormat="1" applyFont="1" applyFill="1" applyBorder="1" applyAlignment="1">
      <alignment horizontal="right" vertical="center" wrapText="1" readingOrder="1"/>
    </xf>
    <xf numFmtId="0" fontId="8" fillId="3" borderId="25" xfId="4" applyFont="1" applyFill="1" applyBorder="1" applyAlignment="1">
      <alignment horizontal="center" vertical="center" wrapText="1"/>
    </xf>
    <xf numFmtId="4" fontId="26" fillId="0" borderId="15" xfId="2" applyNumberFormat="1" applyFont="1" applyBorder="1"/>
    <xf numFmtId="49" fontId="3" fillId="4" borderId="7" xfId="4" applyNumberFormat="1" applyFont="1" applyFill="1" applyBorder="1" applyAlignment="1">
      <alignment horizontal="right" vertical="center"/>
    </xf>
    <xf numFmtId="0" fontId="5" fillId="2" borderId="0" xfId="2" applyFont="1" applyFill="1" applyAlignment="1">
      <alignment horizontal="center" vertical="center"/>
    </xf>
    <xf numFmtId="0" fontId="8" fillId="3" borderId="25" xfId="4" applyFont="1" applyFill="1" applyBorder="1" applyAlignment="1">
      <alignment horizontal="center" vertical="center" wrapText="1"/>
    </xf>
    <xf numFmtId="166" fontId="12" fillId="2" borderId="16" xfId="8" applyNumberFormat="1" applyFont="1" applyFill="1" applyBorder="1" applyAlignment="1">
      <alignment horizontal="right" vertical="center" wrapText="1" readingOrder="1"/>
    </xf>
    <xf numFmtId="10" fontId="8" fillId="3" borderId="5" xfId="5" applyNumberFormat="1" applyFont="1" applyFill="1" applyBorder="1" applyAlignment="1">
      <alignment horizontal="center" vertical="center" wrapText="1"/>
    </xf>
    <xf numFmtId="0" fontId="5" fillId="2" borderId="0" xfId="4" applyFont="1" applyFill="1" applyAlignment="1">
      <alignment horizontal="center" vertical="center"/>
    </xf>
    <xf numFmtId="39" fontId="27" fillId="3" borderId="42" xfId="3" applyNumberFormat="1" applyFont="1" applyFill="1" applyBorder="1" applyAlignment="1">
      <alignment horizontal="right" vertical="center"/>
    </xf>
    <xf numFmtId="10" fontId="27" fillId="3" borderId="42" xfId="1" applyNumberFormat="1" applyFont="1" applyFill="1" applyBorder="1" applyAlignment="1">
      <alignment vertical="center" wrapText="1"/>
    </xf>
    <xf numFmtId="10" fontId="27" fillId="3" borderId="42" xfId="1" applyNumberFormat="1" applyFont="1" applyFill="1" applyBorder="1" applyAlignment="1">
      <alignment horizontal="right" vertical="center"/>
    </xf>
    <xf numFmtId="10" fontId="27" fillId="3" borderId="43" xfId="1" applyNumberFormat="1" applyFont="1" applyFill="1" applyBorder="1" applyAlignment="1">
      <alignment horizontal="right" vertical="center"/>
    </xf>
    <xf numFmtId="4" fontId="26" fillId="0" borderId="0" xfId="2" applyNumberFormat="1" applyFont="1" applyBorder="1"/>
    <xf numFmtId="10" fontId="8" fillId="3" borderId="5" xfId="5" applyNumberFormat="1" applyFont="1" applyFill="1" applyBorder="1" applyAlignment="1">
      <alignment horizontal="center" vertical="center" wrapText="1"/>
    </xf>
    <xf numFmtId="0" fontId="5" fillId="2" borderId="0" xfId="4" applyFont="1" applyFill="1" applyAlignment="1">
      <alignment horizontal="center" vertical="center"/>
    </xf>
    <xf numFmtId="0" fontId="5" fillId="2" borderId="0" xfId="2" applyFont="1" applyFill="1" applyAlignment="1">
      <alignment horizontal="center" vertical="center"/>
    </xf>
    <xf numFmtId="0" fontId="8" fillId="3" borderId="25" xfId="4" applyFont="1" applyFill="1" applyBorder="1" applyAlignment="1">
      <alignment horizontal="center" vertical="center" wrapText="1"/>
    </xf>
    <xf numFmtId="0" fontId="2" fillId="2" borderId="0" xfId="7" applyFont="1" applyFill="1" applyAlignment="1">
      <alignment horizontal="centerContinuous" vertical="center"/>
    </xf>
    <xf numFmtId="4" fontId="2" fillId="2" borderId="0" xfId="7" applyNumberFormat="1" applyFont="1" applyFill="1" applyAlignment="1">
      <alignment horizontal="centerContinuous" vertical="center"/>
    </xf>
    <xf numFmtId="0" fontId="3" fillId="2" borderId="0" xfId="7" applyFont="1" applyFill="1" applyAlignment="1">
      <alignment horizontal="centerContinuous" vertical="center"/>
    </xf>
    <xf numFmtId="10" fontId="3" fillId="2" borderId="0" xfId="7" applyNumberFormat="1" applyFont="1" applyFill="1" applyAlignment="1">
      <alignment horizontal="centerContinuous" vertical="center"/>
    </xf>
    <xf numFmtId="0" fontId="3" fillId="2" borderId="0" xfId="7" applyFont="1" applyFill="1" applyAlignment="1">
      <alignment vertical="center"/>
    </xf>
    <xf numFmtId="0" fontId="4" fillId="2" borderId="0" xfId="7" applyFont="1" applyFill="1" applyAlignment="1">
      <alignment horizontal="centerContinuous" vertical="center"/>
    </xf>
    <xf numFmtId="0" fontId="5" fillId="2" borderId="0" xfId="7" applyFont="1" applyFill="1" applyAlignment="1">
      <alignment horizontal="centerContinuous" vertical="center"/>
    </xf>
    <xf numFmtId="0" fontId="5" fillId="2" borderId="0" xfId="7" applyFont="1" applyFill="1" applyAlignment="1">
      <alignment horizontal="centerContinuous" vertical="center" wrapText="1"/>
    </xf>
    <xf numFmtId="39" fontId="5" fillId="2" borderId="0" xfId="7" applyNumberFormat="1" applyFont="1" applyFill="1" applyAlignment="1">
      <alignment horizontal="centerContinuous" vertical="center" wrapText="1"/>
    </xf>
    <xf numFmtId="0" fontId="6" fillId="2" borderId="0" xfId="7" applyFont="1" applyFill="1" applyAlignment="1">
      <alignment vertical="center"/>
    </xf>
    <xf numFmtId="0" fontId="5" fillId="2" borderId="0" xfId="7" applyFont="1" applyFill="1" applyAlignment="1">
      <alignment vertical="center"/>
    </xf>
    <xf numFmtId="0" fontId="7" fillId="2" borderId="0" xfId="7" applyFont="1" applyFill="1" applyAlignment="1">
      <alignment vertical="center"/>
    </xf>
    <xf numFmtId="0" fontId="6" fillId="2" borderId="0" xfId="7" applyFont="1" applyFill="1" applyAlignment="1">
      <alignment vertical="center" wrapText="1"/>
    </xf>
    <xf numFmtId="0" fontId="5" fillId="2" borderId="0" xfId="7" applyFont="1" applyFill="1" applyAlignment="1">
      <alignment horizontal="center" vertical="center" wrapText="1"/>
    </xf>
    <xf numFmtId="49" fontId="5" fillId="2" borderId="0" xfId="7" applyNumberFormat="1" applyFont="1" applyFill="1" applyAlignment="1">
      <alignment horizontal="center" vertical="center" wrapText="1"/>
    </xf>
    <xf numFmtId="10" fontId="3" fillId="2" borderId="0" xfId="7" applyNumberFormat="1" applyFont="1" applyFill="1" applyAlignment="1">
      <alignment vertical="center"/>
    </xf>
    <xf numFmtId="0" fontId="3" fillId="4" borderId="8" xfId="7" applyFont="1" applyFill="1" applyBorder="1" applyAlignment="1">
      <alignment vertical="center" wrapText="1"/>
    </xf>
    <xf numFmtId="0" fontId="5" fillId="2" borderId="12" xfId="7" applyFont="1" applyFill="1" applyBorder="1" applyAlignment="1">
      <alignment vertical="center" wrapText="1"/>
    </xf>
    <xf numFmtId="4" fontId="5" fillId="2" borderId="12" xfId="7" applyNumberFormat="1" applyFont="1" applyFill="1" applyBorder="1" applyAlignment="1">
      <alignment vertical="center" wrapText="1"/>
    </xf>
    <xf numFmtId="4" fontId="5" fillId="2" borderId="15" xfId="7" applyNumberFormat="1" applyFont="1" applyFill="1" applyBorder="1" applyAlignment="1">
      <alignment vertical="center" wrapText="1"/>
    </xf>
    <xf numFmtId="4" fontId="6" fillId="2" borderId="15" xfId="7" applyNumberFormat="1" applyFont="1" applyFill="1" applyBorder="1" applyAlignment="1">
      <alignment vertical="center" wrapText="1"/>
    </xf>
    <xf numFmtId="4" fontId="9" fillId="2" borderId="15" xfId="7" applyNumberFormat="1" applyFont="1" applyFill="1" applyBorder="1" applyAlignment="1">
      <alignment horizontal="right" vertical="center" wrapText="1" readingOrder="1"/>
    </xf>
    <xf numFmtId="4" fontId="10" fillId="2" borderId="15" xfId="7" applyNumberFormat="1" applyFont="1" applyFill="1" applyBorder="1" applyAlignment="1">
      <alignment horizontal="right" vertical="center" wrapText="1" readingOrder="1"/>
    </xf>
    <xf numFmtId="4" fontId="5" fillId="2" borderId="15" xfId="7" applyNumberFormat="1" applyFont="1" applyFill="1" applyBorder="1" applyAlignment="1">
      <alignment horizontal="right" vertical="center" wrapText="1" readingOrder="1"/>
    </xf>
    <xf numFmtId="4" fontId="11" fillId="2" borderId="15" xfId="7" applyNumberFormat="1" applyFont="1" applyFill="1" applyBorder="1" applyAlignment="1">
      <alignment horizontal="right" vertical="center" wrapText="1" readingOrder="1"/>
    </xf>
    <xf numFmtId="4" fontId="12" fillId="2" borderId="15" xfId="7" applyNumberFormat="1" applyFont="1" applyFill="1" applyBorder="1" applyAlignment="1">
      <alignment horizontal="right" vertical="center" wrapText="1" readingOrder="1"/>
    </xf>
    <xf numFmtId="0" fontId="6" fillId="2" borderId="18" xfId="7" applyFont="1" applyFill="1" applyBorder="1" applyAlignment="1">
      <alignment vertical="center" wrapText="1"/>
    </xf>
    <xf numFmtId="4" fontId="9" fillId="2" borderId="18" xfId="7" applyNumberFormat="1" applyFont="1" applyFill="1" applyBorder="1" applyAlignment="1">
      <alignment horizontal="right" vertical="center" wrapText="1" readingOrder="1"/>
    </xf>
    <xf numFmtId="4" fontId="12" fillId="2" borderId="12" xfId="7" applyNumberFormat="1" applyFont="1" applyFill="1" applyBorder="1" applyAlignment="1">
      <alignment horizontal="right" vertical="center" wrapText="1" readingOrder="1"/>
    </xf>
    <xf numFmtId="4" fontId="6" fillId="2" borderId="15" xfId="7" applyNumberFormat="1" applyFont="1" applyFill="1" applyBorder="1" applyAlignment="1">
      <alignment horizontal="right" vertical="center" wrapText="1" readingOrder="1"/>
    </xf>
    <xf numFmtId="0" fontId="10" fillId="2" borderId="0" xfId="7" applyFont="1" applyFill="1" applyAlignment="1">
      <alignment vertical="center"/>
    </xf>
    <xf numFmtId="0" fontId="10" fillId="2" borderId="18" xfId="7" applyFont="1" applyFill="1" applyBorder="1" applyAlignment="1">
      <alignment vertical="center" wrapText="1"/>
    </xf>
    <xf numFmtId="4" fontId="10" fillId="2" borderId="18" xfId="7" applyNumberFormat="1" applyFont="1" applyFill="1" applyBorder="1" applyAlignment="1">
      <alignment horizontal="right" vertical="center" wrapText="1" readingOrder="1"/>
    </xf>
    <xf numFmtId="0" fontId="14" fillId="2" borderId="0" xfId="7" applyFont="1" applyFill="1" applyAlignment="1">
      <alignment vertical="center"/>
    </xf>
    <xf numFmtId="0" fontId="19" fillId="2" borderId="0" xfId="7" applyFont="1" applyFill="1" applyAlignment="1">
      <alignment vertical="center"/>
    </xf>
    <xf numFmtId="0" fontId="19" fillId="2" borderId="0" xfId="7" applyFont="1" applyFill="1" applyAlignment="1">
      <alignment vertical="center" wrapText="1"/>
    </xf>
    <xf numFmtId="10" fontId="6" fillId="2" borderId="0" xfId="7" applyNumberFormat="1" applyFont="1" applyFill="1" applyAlignment="1">
      <alignment horizontal="right" vertical="center"/>
    </xf>
    <xf numFmtId="166" fontId="6" fillId="2" borderId="15" xfId="1" applyNumberFormat="1" applyFont="1" applyFill="1" applyBorder="1" applyAlignment="1">
      <alignment horizontal="right" vertical="center"/>
    </xf>
    <xf numFmtId="167" fontId="6" fillId="2" borderId="15" xfId="1" applyNumberFormat="1" applyFont="1" applyFill="1" applyBorder="1" applyAlignment="1">
      <alignment horizontal="right" vertical="center"/>
    </xf>
    <xf numFmtId="0" fontId="8" fillId="3" borderId="25" xfId="4" applyFont="1" applyFill="1" applyBorder="1" applyAlignment="1">
      <alignment horizontal="center" vertical="center" wrapText="1"/>
    </xf>
    <xf numFmtId="10" fontId="8" fillId="3" borderId="5" xfId="5" applyNumberFormat="1" applyFont="1" applyFill="1" applyBorder="1" applyAlignment="1">
      <alignment horizontal="center" vertical="center" wrapText="1"/>
    </xf>
    <xf numFmtId="0" fontId="5" fillId="2" borderId="0" xfId="4" applyFont="1" applyFill="1" applyAlignment="1">
      <alignment horizontal="center" vertical="center"/>
    </xf>
    <xf numFmtId="166" fontId="5" fillId="2" borderId="15" xfId="1" applyNumberFormat="1" applyFont="1" applyFill="1" applyBorder="1" applyAlignment="1">
      <alignment horizontal="right" vertical="center"/>
    </xf>
    <xf numFmtId="10" fontId="5" fillId="2" borderId="18" xfId="1" applyNumberFormat="1" applyFont="1" applyFill="1" applyBorder="1" applyAlignment="1">
      <alignment horizontal="right" vertical="center"/>
    </xf>
    <xf numFmtId="167" fontId="5" fillId="2" borderId="15" xfId="1" applyNumberFormat="1" applyFont="1" applyFill="1" applyBorder="1" applyAlignment="1">
      <alignment horizontal="right" vertical="center"/>
    </xf>
    <xf numFmtId="39" fontId="25" fillId="3" borderId="42" xfId="3" applyNumberFormat="1" applyFont="1" applyFill="1" applyBorder="1" applyAlignment="1">
      <alignment horizontal="right" vertical="center"/>
    </xf>
    <xf numFmtId="10" fontId="25" fillId="3" borderId="42" xfId="1" applyNumberFormat="1" applyFont="1" applyFill="1" applyBorder="1" applyAlignment="1">
      <alignment vertical="center" wrapText="1"/>
    </xf>
    <xf numFmtId="10" fontId="25" fillId="3" borderId="42" xfId="1" applyNumberFormat="1" applyFont="1" applyFill="1" applyBorder="1" applyAlignment="1">
      <alignment horizontal="right" vertical="center"/>
    </xf>
    <xf numFmtId="10" fontId="25" fillId="3" borderId="43" xfId="1" applyNumberFormat="1" applyFont="1" applyFill="1" applyBorder="1" applyAlignment="1">
      <alignment horizontal="right" vertical="center"/>
    </xf>
    <xf numFmtId="0" fontId="6" fillId="2" borderId="0" xfId="7" applyFont="1" applyFill="1" applyAlignment="1">
      <alignment horizontal="center" vertical="center"/>
    </xf>
    <xf numFmtId="4" fontId="19" fillId="2" borderId="0" xfId="7" applyNumberFormat="1" applyFont="1" applyFill="1" applyAlignment="1">
      <alignment vertical="center"/>
    </xf>
    <xf numFmtId="0" fontId="19" fillId="2" borderId="0" xfId="7" applyFont="1" applyFill="1" applyAlignment="1">
      <alignment horizontal="center" vertical="center"/>
    </xf>
    <xf numFmtId="0" fontId="6" fillId="2" borderId="18" xfId="7" applyFont="1" applyFill="1" applyBorder="1" applyAlignment="1">
      <alignment horizontal="center" vertical="center"/>
    </xf>
    <xf numFmtId="0" fontId="5" fillId="2" borderId="14" xfId="7" applyFont="1" applyFill="1" applyBorder="1" applyAlignment="1">
      <alignment vertical="center" wrapText="1"/>
    </xf>
    <xf numFmtId="0" fontId="6" fillId="2" borderId="15" xfId="7" applyFont="1" applyFill="1" applyBorder="1" applyAlignment="1">
      <alignment horizontal="center" vertical="center"/>
    </xf>
    <xf numFmtId="0" fontId="10" fillId="2" borderId="15" xfId="7" applyFont="1" applyFill="1" applyBorder="1" applyAlignment="1">
      <alignment horizontal="center" vertical="center"/>
    </xf>
    <xf numFmtId="0" fontId="5" fillId="2" borderId="15" xfId="7" applyFont="1" applyFill="1" applyBorder="1" applyAlignment="1">
      <alignment horizontal="center" vertical="center"/>
    </xf>
    <xf numFmtId="0" fontId="5" fillId="2" borderId="14" xfId="7" applyFont="1" applyFill="1" applyBorder="1" applyAlignment="1">
      <alignment horizontal="left" vertical="center"/>
    </xf>
    <xf numFmtId="0" fontId="5" fillId="2" borderId="12" xfId="7" applyFont="1" applyFill="1" applyBorder="1" applyAlignment="1">
      <alignment horizontal="center" vertical="center"/>
    </xf>
    <xf numFmtId="0" fontId="5" fillId="2" borderId="11" xfId="7" applyFont="1" applyFill="1" applyBorder="1" applyAlignment="1">
      <alignment horizontal="left" vertical="center"/>
    </xf>
    <xf numFmtId="4" fontId="23" fillId="4" borderId="8" xfId="7" applyNumberFormat="1" applyFont="1" applyFill="1" applyBorder="1" applyAlignment="1">
      <alignment horizontal="right" vertical="center" wrapText="1" readingOrder="1"/>
    </xf>
    <xf numFmtId="0" fontId="3" fillId="4" borderId="8" xfId="7" applyFont="1" applyFill="1" applyBorder="1" applyAlignment="1">
      <alignment vertical="center"/>
    </xf>
    <xf numFmtId="0" fontId="3" fillId="4" borderId="8" xfId="7" applyFont="1" applyFill="1" applyBorder="1" applyAlignment="1">
      <alignment horizontal="center" vertical="center"/>
    </xf>
    <xf numFmtId="0" fontId="3" fillId="4" borderId="7" xfId="7" applyFont="1" applyFill="1" applyBorder="1" applyAlignment="1">
      <alignment vertical="center"/>
    </xf>
    <xf numFmtId="4" fontId="6" fillId="2" borderId="15" xfId="7" applyNumberFormat="1" applyFont="1" applyFill="1" applyBorder="1" applyAlignment="1">
      <alignment horizontal="right" vertical="center"/>
    </xf>
    <xf numFmtId="0" fontId="3" fillId="4" borderId="8" xfId="7" applyFont="1" applyFill="1" applyBorder="1" applyAlignment="1">
      <alignment horizontal="left" vertical="center"/>
    </xf>
    <xf numFmtId="0" fontId="3" fillId="4" borderId="7" xfId="7" applyFont="1" applyFill="1" applyBorder="1" applyAlignment="1">
      <alignment horizontal="left" vertical="center"/>
    </xf>
    <xf numFmtId="49" fontId="5" fillId="2" borderId="20" xfId="7" applyNumberFormat="1" applyFont="1" applyFill="1" applyBorder="1" applyAlignment="1">
      <alignment horizontal="center" vertical="center" wrapText="1"/>
    </xf>
    <xf numFmtId="0" fontId="5" fillId="2" borderId="20" xfId="7" applyFont="1" applyFill="1" applyBorder="1" applyAlignment="1">
      <alignment horizontal="center" vertical="center" wrapText="1"/>
    </xf>
    <xf numFmtId="0" fontId="5" fillId="2" borderId="20" xfId="7" applyFont="1" applyFill="1" applyBorder="1" applyAlignment="1">
      <alignment vertical="center"/>
    </xf>
    <xf numFmtId="0" fontId="6" fillId="2" borderId="20" xfId="7" applyFont="1" applyFill="1" applyBorder="1" applyAlignment="1">
      <alignment vertical="center"/>
    </xf>
    <xf numFmtId="0" fontId="6" fillId="2" borderId="20" xfId="7" applyFont="1" applyFill="1" applyBorder="1" applyAlignment="1">
      <alignment horizontal="center" vertical="center"/>
    </xf>
    <xf numFmtId="0" fontId="5" fillId="2" borderId="0" xfId="7" applyFont="1" applyFill="1" applyAlignment="1">
      <alignment horizontal="center" vertical="center"/>
    </xf>
    <xf numFmtId="166" fontId="12" fillId="2" borderId="15" xfId="1" applyNumberFormat="1" applyFont="1" applyFill="1" applyBorder="1" applyAlignment="1">
      <alignment horizontal="right" vertical="center" wrapText="1"/>
    </xf>
    <xf numFmtId="166" fontId="9" fillId="2" borderId="15" xfId="1" applyNumberFormat="1" applyFont="1" applyFill="1" applyBorder="1" applyAlignment="1">
      <alignment horizontal="right" vertical="center" wrapText="1"/>
    </xf>
    <xf numFmtId="167" fontId="12" fillId="2" borderId="15" xfId="1" applyNumberFormat="1" applyFont="1" applyFill="1" applyBorder="1" applyAlignment="1">
      <alignment horizontal="right" vertical="center" wrapText="1"/>
    </xf>
    <xf numFmtId="167" fontId="9" fillId="2" borderId="15" xfId="1" applyNumberFormat="1" applyFont="1" applyFill="1" applyBorder="1" applyAlignment="1">
      <alignment horizontal="right" vertical="center" wrapText="1"/>
    </xf>
    <xf numFmtId="165" fontId="9" fillId="2" borderId="15" xfId="1" applyNumberFormat="1" applyFont="1" applyFill="1" applyBorder="1" applyAlignment="1">
      <alignment horizontal="right" vertical="center" wrapText="1"/>
    </xf>
    <xf numFmtId="166" fontId="11" fillId="2" borderId="15" xfId="1" applyNumberFormat="1" applyFont="1" applyFill="1" applyBorder="1" applyAlignment="1">
      <alignment horizontal="right" vertical="center" wrapText="1"/>
    </xf>
    <xf numFmtId="0" fontId="8" fillId="3" borderId="25" xfId="4" applyFont="1" applyFill="1" applyBorder="1" applyAlignment="1">
      <alignment horizontal="center" vertical="center" wrapText="1"/>
    </xf>
    <xf numFmtId="166" fontId="12" fillId="2" borderId="15" xfId="1" applyNumberFormat="1" applyFont="1" applyFill="1" applyBorder="1" applyAlignment="1">
      <alignment horizontal="right" vertical="center" wrapText="1" readingOrder="1"/>
    </xf>
    <xf numFmtId="166" fontId="9" fillId="2" borderId="15" xfId="1" applyNumberFormat="1" applyFont="1" applyFill="1" applyBorder="1" applyAlignment="1">
      <alignment horizontal="right" vertical="center" wrapText="1" readingOrder="1"/>
    </xf>
    <xf numFmtId="168" fontId="12" fillId="2" borderId="16" xfId="1" applyNumberFormat="1" applyFont="1" applyFill="1" applyBorder="1" applyAlignment="1">
      <alignment horizontal="right" vertical="center" wrapText="1" readingOrder="1"/>
    </xf>
    <xf numFmtId="0" fontId="5" fillId="2" borderId="0" xfId="7" applyFont="1" applyFill="1" applyAlignment="1">
      <alignment horizontal="center" vertical="center"/>
    </xf>
    <xf numFmtId="10" fontId="8" fillId="3" borderId="5" xfId="5" applyNumberFormat="1" applyFont="1" applyFill="1" applyBorder="1" applyAlignment="1">
      <alignment horizontal="center" vertical="center" wrapText="1"/>
    </xf>
    <xf numFmtId="0" fontId="5" fillId="2" borderId="0" xfId="4" applyFont="1" applyFill="1" applyAlignment="1">
      <alignment horizontal="center" vertical="center"/>
    </xf>
    <xf numFmtId="39" fontId="25" fillId="2" borderId="0" xfId="3" applyNumberFormat="1" applyFont="1" applyFill="1" applyBorder="1" applyAlignment="1">
      <alignment horizontal="right" vertical="center"/>
    </xf>
    <xf numFmtId="10" fontId="25" fillId="2" borderId="0" xfId="1" applyNumberFormat="1" applyFont="1" applyFill="1" applyBorder="1" applyAlignment="1">
      <alignment vertical="center" wrapText="1"/>
    </xf>
    <xf numFmtId="10" fontId="25" fillId="2" borderId="0" xfId="1" applyNumberFormat="1" applyFont="1" applyFill="1" applyBorder="1" applyAlignment="1">
      <alignment horizontal="right" vertical="center"/>
    </xf>
    <xf numFmtId="0" fontId="5" fillId="2" borderId="0" xfId="7" applyFont="1" applyFill="1" applyAlignment="1">
      <alignment horizontal="center" vertical="center"/>
    </xf>
    <xf numFmtId="10" fontId="8" fillId="3" borderId="5" xfId="5" applyNumberFormat="1" applyFont="1" applyFill="1" applyBorder="1" applyAlignment="1">
      <alignment horizontal="center" vertical="center" wrapText="1"/>
    </xf>
    <xf numFmtId="0" fontId="5" fillId="2" borderId="0" xfId="4" applyFont="1" applyFill="1" applyAlignment="1">
      <alignment horizontal="center" vertical="center"/>
    </xf>
    <xf numFmtId="10" fontId="5" fillId="2" borderId="0" xfId="7" applyNumberFormat="1" applyFont="1" applyFill="1" applyAlignment="1">
      <alignment vertical="center"/>
    </xf>
    <xf numFmtId="0" fontId="8" fillId="3" borderId="25" xfId="4" applyFont="1" applyFill="1" applyBorder="1" applyAlignment="1">
      <alignment horizontal="center" vertical="center" wrapText="1"/>
    </xf>
    <xf numFmtId="0" fontId="5" fillId="2" borderId="0" xfId="7" applyFont="1" applyFill="1" applyAlignment="1">
      <alignment horizontal="center" vertical="center"/>
    </xf>
    <xf numFmtId="0" fontId="5" fillId="2" borderId="0" xfId="4" applyFont="1" applyFill="1" applyAlignment="1">
      <alignment horizontal="center" vertical="center"/>
    </xf>
    <xf numFmtId="0" fontId="8" fillId="3" borderId="25" xfId="4" applyFont="1" applyFill="1" applyBorder="1" applyAlignment="1">
      <alignment horizontal="center" vertical="center" wrapText="1"/>
    </xf>
    <xf numFmtId="10" fontId="6" fillId="2" borderId="0" xfId="5" applyNumberFormat="1" applyFont="1" applyFill="1" applyBorder="1" applyAlignment="1">
      <alignment vertical="center"/>
    </xf>
    <xf numFmtId="0" fontId="5" fillId="2" borderId="0" xfId="7" applyFont="1" applyFill="1" applyAlignment="1">
      <alignment horizontal="center" vertical="center"/>
    </xf>
    <xf numFmtId="0" fontId="5" fillId="2" borderId="0" xfId="4" applyFont="1" applyFill="1" applyAlignment="1">
      <alignment horizontal="center" vertical="center"/>
    </xf>
    <xf numFmtId="0" fontId="8" fillId="3" borderId="25" xfId="4" applyFont="1" applyFill="1" applyBorder="1" applyAlignment="1">
      <alignment horizontal="center" vertical="center" wrapText="1"/>
    </xf>
    <xf numFmtId="0" fontId="6" fillId="2" borderId="0" xfId="4" applyFont="1" applyFill="1" applyBorder="1" applyAlignment="1">
      <alignment horizontal="center" vertical="center"/>
    </xf>
    <xf numFmtId="0" fontId="17" fillId="2" borderId="0" xfId="7" applyFont="1" applyFill="1" applyBorder="1" applyAlignment="1">
      <alignment vertical="center"/>
    </xf>
    <xf numFmtId="0" fontId="19" fillId="2" borderId="0" xfId="4" applyFont="1" applyFill="1" applyBorder="1" applyAlignment="1">
      <alignment horizontal="center" vertical="center"/>
    </xf>
    <xf numFmtId="0" fontId="19" fillId="2" borderId="0" xfId="4" applyFont="1" applyFill="1" applyBorder="1" applyAlignment="1">
      <alignment vertical="center"/>
    </xf>
    <xf numFmtId="4" fontId="19" fillId="2" borderId="0" xfId="4" applyNumberFormat="1" applyFont="1" applyFill="1" applyBorder="1" applyAlignment="1">
      <alignment vertical="center"/>
    </xf>
    <xf numFmtId="0" fontId="6" fillId="2" borderId="0" xfId="4" applyFont="1" applyFill="1" applyBorder="1" applyAlignment="1">
      <alignment vertical="center"/>
    </xf>
    <xf numFmtId="4" fontId="6" fillId="2" borderId="0" xfId="4" applyNumberFormat="1" applyFont="1" applyFill="1" applyBorder="1" applyAlignment="1">
      <alignment vertical="center"/>
    </xf>
    <xf numFmtId="10" fontId="6" fillId="2" borderId="0" xfId="4" applyNumberFormat="1" applyFont="1" applyFill="1" applyBorder="1" applyAlignment="1">
      <alignment vertical="center"/>
    </xf>
    <xf numFmtId="10" fontId="8" fillId="3" borderId="25" xfId="5" applyNumberFormat="1" applyFont="1" applyFill="1" applyBorder="1" applyAlignment="1">
      <alignment horizontal="center" vertical="center" wrapText="1"/>
    </xf>
    <xf numFmtId="0" fontId="6" fillId="2" borderId="18" xfId="4" applyFont="1" applyFill="1" applyBorder="1" applyAlignment="1">
      <alignment horizontal="left" vertical="center"/>
    </xf>
    <xf numFmtId="10" fontId="5" fillId="2" borderId="13" xfId="8" applyNumberFormat="1" applyFont="1" applyFill="1" applyBorder="1" applyAlignment="1">
      <alignment horizontal="right" vertical="center"/>
    </xf>
    <xf numFmtId="4" fontId="11" fillId="2" borderId="15" xfId="7" applyNumberFormat="1" applyFont="1" applyFill="1" applyBorder="1" applyAlignment="1">
      <alignment vertical="center" wrapText="1"/>
    </xf>
    <xf numFmtId="0" fontId="5" fillId="2" borderId="0" xfId="7" applyFont="1" applyFill="1" applyAlignment="1">
      <alignment horizontal="center" vertical="center"/>
    </xf>
    <xf numFmtId="0" fontId="5" fillId="2" borderId="0" xfId="4" applyFont="1" applyFill="1" applyAlignment="1">
      <alignment horizontal="center" vertical="center"/>
    </xf>
    <xf numFmtId="10" fontId="8" fillId="3" borderId="25" xfId="5" applyNumberFormat="1" applyFont="1" applyFill="1" applyBorder="1" applyAlignment="1">
      <alignment horizontal="center" vertical="center" wrapText="1"/>
    </xf>
    <xf numFmtId="0" fontId="8" fillId="3" borderId="25" xfId="4" applyFont="1" applyFill="1" applyBorder="1" applyAlignment="1">
      <alignment horizontal="center" vertical="center" wrapText="1"/>
    </xf>
    <xf numFmtId="10" fontId="8" fillId="3" borderId="25" xfId="5" applyNumberFormat="1" applyFont="1" applyFill="1" applyBorder="1" applyAlignment="1">
      <alignment horizontal="center" vertical="center" wrapText="1"/>
    </xf>
    <xf numFmtId="0" fontId="5" fillId="2" borderId="0" xfId="7" applyFont="1" applyFill="1" applyAlignment="1">
      <alignment horizontal="center" vertical="center"/>
    </xf>
    <xf numFmtId="0" fontId="5" fillId="2" borderId="0" xfId="4" applyFont="1" applyFill="1" applyAlignment="1">
      <alignment horizontal="center" vertical="center"/>
    </xf>
    <xf numFmtId="10" fontId="8" fillId="3" borderId="25" xfId="5" applyNumberFormat="1" applyFont="1" applyFill="1" applyBorder="1" applyAlignment="1">
      <alignment horizontal="center" vertical="center" wrapText="1"/>
    </xf>
    <xf numFmtId="0" fontId="8" fillId="3" borderId="25" xfId="4" applyFont="1" applyFill="1" applyBorder="1" applyAlignment="1">
      <alignment horizontal="center" vertical="center" wrapText="1"/>
    </xf>
    <xf numFmtId="10" fontId="8" fillId="3" borderId="25" xfId="5" applyNumberFormat="1" applyFont="1" applyFill="1" applyBorder="1" applyAlignment="1">
      <alignment horizontal="center" vertical="center" wrapText="1"/>
    </xf>
    <xf numFmtId="4" fontId="6" fillId="2" borderId="0" xfId="7" applyNumberFormat="1" applyFont="1" applyFill="1" applyAlignment="1">
      <alignment vertical="center" wrapText="1"/>
    </xf>
    <xf numFmtId="39" fontId="5" fillId="2" borderId="0" xfId="7" applyNumberFormat="1" applyFont="1" applyFill="1" applyAlignment="1">
      <alignment horizontal="center" vertical="center" wrapText="1"/>
    </xf>
    <xf numFmtId="164" fontId="8" fillId="3" borderId="2" xfId="5" applyFont="1" applyFill="1" applyBorder="1" applyAlignment="1">
      <alignment horizontal="center" vertical="center" wrapText="1"/>
    </xf>
    <xf numFmtId="164" fontId="8" fillId="3" borderId="25" xfId="5" applyFont="1" applyFill="1" applyBorder="1" applyAlignment="1">
      <alignment horizontal="center" vertical="center" wrapText="1"/>
    </xf>
    <xf numFmtId="10" fontId="8" fillId="3" borderId="2" xfId="5" applyNumberFormat="1" applyFont="1" applyFill="1" applyBorder="1" applyAlignment="1">
      <alignment horizontal="center" vertical="center" wrapText="1"/>
    </xf>
    <xf numFmtId="10" fontId="8" fillId="3" borderId="3" xfId="5" applyNumberFormat="1" applyFont="1" applyFill="1" applyBorder="1" applyAlignment="1">
      <alignment horizontal="center" vertical="center" wrapText="1"/>
    </xf>
    <xf numFmtId="0" fontId="25" fillId="3" borderId="32" xfId="2" applyFont="1" applyFill="1" applyBorder="1" applyAlignment="1">
      <alignment horizontal="left" vertical="center"/>
    </xf>
    <xf numFmtId="0" fontId="25" fillId="3" borderId="33" xfId="2" applyFont="1" applyFill="1" applyBorder="1" applyAlignment="1">
      <alignment horizontal="left" vertical="center"/>
    </xf>
    <xf numFmtId="4" fontId="15" fillId="2" borderId="0" xfId="6" applyNumberFormat="1" applyFont="1" applyFill="1" applyBorder="1" applyAlignment="1">
      <alignment horizontal="justify" vertical="center" wrapText="1"/>
    </xf>
    <xf numFmtId="164" fontId="8" fillId="3" borderId="5" xfId="5" applyFont="1" applyFill="1" applyBorder="1" applyAlignment="1">
      <alignment horizontal="center" vertical="center" wrapText="1"/>
    </xf>
    <xf numFmtId="0" fontId="8" fillId="3" borderId="2" xfId="4" applyFont="1" applyFill="1" applyBorder="1" applyAlignment="1">
      <alignment horizontal="center" vertical="center" wrapText="1"/>
    </xf>
    <xf numFmtId="4" fontId="8" fillId="3" borderId="2" xfId="5" applyNumberFormat="1" applyFont="1" applyFill="1" applyBorder="1" applyAlignment="1">
      <alignment horizontal="center" vertical="center" wrapText="1"/>
    </xf>
    <xf numFmtId="4" fontId="8" fillId="3" borderId="5" xfId="5" applyNumberFormat="1" applyFont="1" applyFill="1" applyBorder="1" applyAlignment="1">
      <alignment horizontal="center" vertical="center" wrapText="1"/>
    </xf>
    <xf numFmtId="0" fontId="8" fillId="3" borderId="5" xfId="4" applyFont="1" applyFill="1" applyBorder="1" applyAlignment="1">
      <alignment horizontal="center" vertical="center" wrapText="1"/>
    </xf>
    <xf numFmtId="0" fontId="8" fillId="3" borderId="1" xfId="4" applyFont="1" applyFill="1" applyBorder="1" applyAlignment="1">
      <alignment horizontal="center" vertical="center" wrapText="1"/>
    </xf>
    <xf numFmtId="0" fontId="8" fillId="3" borderId="4" xfId="4" applyFont="1" applyFill="1" applyBorder="1" applyAlignment="1">
      <alignment horizontal="center" vertical="center" wrapText="1"/>
    </xf>
    <xf numFmtId="0" fontId="8" fillId="3" borderId="25" xfId="4" applyFont="1" applyFill="1" applyBorder="1" applyAlignment="1">
      <alignment horizontal="center" vertical="center" wrapText="1"/>
    </xf>
    <xf numFmtId="0" fontId="8" fillId="3" borderId="36" xfId="4" applyFont="1" applyFill="1" applyBorder="1" applyAlignment="1">
      <alignment horizontal="center" vertical="center" wrapText="1"/>
    </xf>
    <xf numFmtId="4" fontId="15" fillId="2" borderId="0" xfId="6" applyNumberFormat="1" applyFont="1" applyFill="1" applyAlignment="1">
      <alignment horizontal="justify" vertical="center" wrapText="1"/>
    </xf>
    <xf numFmtId="0" fontId="8" fillId="3" borderId="21" xfId="4" applyFont="1" applyFill="1" applyBorder="1" applyAlignment="1">
      <alignment horizontal="center" vertical="center" wrapText="1"/>
    </xf>
    <xf numFmtId="0" fontId="8" fillId="3" borderId="23" xfId="4" applyFont="1" applyFill="1" applyBorder="1" applyAlignment="1">
      <alignment horizontal="center" vertical="center" wrapText="1"/>
    </xf>
    <xf numFmtId="4" fontId="8" fillId="3" borderId="25" xfId="5" applyNumberFormat="1" applyFont="1" applyFill="1" applyBorder="1" applyAlignment="1">
      <alignment horizontal="center" vertical="center" wrapText="1"/>
    </xf>
    <xf numFmtId="0" fontId="25" fillId="3" borderId="41" xfId="2" applyFont="1" applyFill="1" applyBorder="1" applyAlignment="1">
      <alignment horizontal="left" vertical="center"/>
    </xf>
    <xf numFmtId="0" fontId="25" fillId="3" borderId="42" xfId="2" applyFont="1" applyFill="1" applyBorder="1" applyAlignment="1">
      <alignment horizontal="left" vertical="center"/>
    </xf>
    <xf numFmtId="0" fontId="25" fillId="3" borderId="41" xfId="7" applyFont="1" applyFill="1" applyBorder="1" applyAlignment="1">
      <alignment horizontal="left" vertical="center"/>
    </xf>
    <xf numFmtId="0" fontId="25" fillId="3" borderId="42" xfId="7" applyFont="1" applyFill="1" applyBorder="1" applyAlignment="1">
      <alignment horizontal="left" vertical="center"/>
    </xf>
    <xf numFmtId="4" fontId="7" fillId="2" borderId="0" xfId="6" applyNumberFormat="1" applyFont="1" applyFill="1" applyAlignment="1">
      <alignment horizontal="justify" vertical="center" wrapText="1"/>
    </xf>
    <xf numFmtId="0" fontId="2" fillId="2" borderId="0" xfId="7" applyFont="1" applyFill="1" applyAlignment="1">
      <alignment horizontal="center" vertical="center"/>
    </xf>
    <xf numFmtId="0" fontId="4" fillId="2" borderId="0" xfId="7" applyFont="1" applyFill="1" applyAlignment="1">
      <alignment horizontal="center" vertical="center"/>
    </xf>
    <xf numFmtId="0" fontId="5" fillId="2" borderId="0" xfId="7" applyFont="1" applyFill="1" applyAlignment="1">
      <alignment horizontal="center" vertical="center"/>
    </xf>
    <xf numFmtId="0" fontId="25" fillId="3" borderId="32" xfId="0" applyFont="1" applyFill="1" applyBorder="1" applyAlignment="1">
      <alignment horizontal="left" vertical="center"/>
    </xf>
    <xf numFmtId="0" fontId="25" fillId="3" borderId="33" xfId="0" applyFont="1" applyFill="1" applyBorder="1" applyAlignment="1">
      <alignment horizontal="left" vertical="center"/>
    </xf>
    <xf numFmtId="10" fontId="8" fillId="3" borderId="5" xfId="5" applyNumberFormat="1" applyFont="1" applyFill="1" applyBorder="1" applyAlignment="1">
      <alignment horizontal="center" vertical="center" wrapText="1"/>
    </xf>
    <xf numFmtId="10" fontId="8" fillId="3" borderId="27" xfId="5" applyNumberFormat="1" applyFont="1" applyFill="1" applyBorder="1" applyAlignment="1">
      <alignment horizontal="center" vertical="center" wrapText="1"/>
    </xf>
    <xf numFmtId="0" fontId="2" fillId="2" borderId="0" xfId="0" applyFont="1" applyFill="1" applyAlignment="1">
      <alignment horizontal="center" vertical="center"/>
    </xf>
    <xf numFmtId="0" fontId="4" fillId="2" borderId="0" xfId="0" applyFont="1" applyFill="1" applyAlignment="1">
      <alignment horizontal="center" vertical="center"/>
    </xf>
    <xf numFmtId="0" fontId="5" fillId="2" borderId="0" xfId="0" applyFont="1" applyFill="1" applyAlignment="1">
      <alignment horizontal="center" vertical="center"/>
    </xf>
    <xf numFmtId="0" fontId="8" fillId="3" borderId="1"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25" fillId="3" borderId="41" xfId="4" applyFont="1" applyFill="1" applyBorder="1" applyAlignment="1">
      <alignment horizontal="left" vertical="center"/>
    </xf>
    <xf numFmtId="0" fontId="25" fillId="3" borderId="42" xfId="4" applyFont="1" applyFill="1" applyBorder="1" applyAlignment="1">
      <alignment horizontal="left" vertical="center"/>
    </xf>
    <xf numFmtId="0" fontId="2" fillId="2" borderId="0" xfId="4" applyFont="1" applyFill="1" applyAlignment="1">
      <alignment horizontal="center" vertical="center"/>
    </xf>
    <xf numFmtId="0" fontId="4" fillId="2" borderId="0" xfId="4" applyFont="1" applyFill="1" applyAlignment="1">
      <alignment horizontal="center" vertical="center"/>
    </xf>
    <xf numFmtId="0" fontId="5" fillId="2" borderId="0" xfId="4" applyFont="1" applyFill="1" applyAlignment="1">
      <alignment horizontal="center" vertical="center"/>
    </xf>
    <xf numFmtId="10" fontId="8" fillId="3" borderId="21" xfId="5" applyNumberFormat="1" applyFont="1" applyFill="1" applyBorder="1" applyAlignment="1">
      <alignment horizontal="center" vertical="center" wrapText="1"/>
    </xf>
    <xf numFmtId="10" fontId="8" fillId="3" borderId="22" xfId="5" applyNumberFormat="1" applyFont="1" applyFill="1" applyBorder="1" applyAlignment="1">
      <alignment horizontal="center" vertical="center" wrapText="1"/>
    </xf>
    <xf numFmtId="0" fontId="25" fillId="3" borderId="7" xfId="4" applyFont="1" applyFill="1" applyBorder="1" applyAlignment="1">
      <alignment horizontal="left" vertical="center"/>
    </xf>
    <xf numFmtId="0" fontId="25" fillId="3" borderId="8" xfId="4" applyFont="1" applyFill="1" applyBorder="1" applyAlignment="1">
      <alignment horizontal="left" vertical="center"/>
    </xf>
    <xf numFmtId="10" fontId="8" fillId="3" borderId="25" xfId="5" applyNumberFormat="1" applyFont="1" applyFill="1" applyBorder="1" applyAlignment="1">
      <alignment horizontal="center" vertical="center" wrapText="1"/>
    </xf>
    <xf numFmtId="10" fontId="8" fillId="3" borderId="22" xfId="1" applyNumberFormat="1" applyFont="1" applyFill="1" applyBorder="1" applyAlignment="1">
      <alignment horizontal="center" vertical="center" wrapText="1"/>
    </xf>
    <xf numFmtId="10" fontId="8" fillId="3" borderId="24" xfId="1" applyNumberFormat="1" applyFont="1" applyFill="1" applyBorder="1" applyAlignment="1">
      <alignment horizontal="center" vertical="center" wrapText="1"/>
    </xf>
    <xf numFmtId="164" fontId="8" fillId="3" borderId="21" xfId="5" applyFont="1" applyFill="1" applyBorder="1" applyAlignment="1">
      <alignment horizontal="center" vertical="center" wrapText="1"/>
    </xf>
    <xf numFmtId="164" fontId="8" fillId="3" borderId="23" xfId="5" applyFont="1" applyFill="1" applyBorder="1" applyAlignment="1">
      <alignment horizontal="center" vertical="center" wrapText="1"/>
    </xf>
    <xf numFmtId="10" fontId="8" fillId="3" borderId="22" xfId="8" applyNumberFormat="1" applyFont="1" applyFill="1" applyBorder="1" applyAlignment="1">
      <alignment horizontal="center" vertical="center" wrapText="1"/>
    </xf>
    <xf numFmtId="10" fontId="8" fillId="3" borderId="24" xfId="8" applyNumberFormat="1" applyFont="1" applyFill="1" applyBorder="1" applyAlignment="1">
      <alignment horizontal="center" vertical="center" wrapText="1"/>
    </xf>
    <xf numFmtId="0" fontId="2" fillId="2" borderId="0" xfId="2" applyFont="1" applyFill="1" applyAlignment="1">
      <alignment horizontal="center" vertical="center"/>
    </xf>
    <xf numFmtId="0" fontId="4" fillId="2" borderId="0" xfId="2" applyFont="1" applyFill="1" applyAlignment="1">
      <alignment horizontal="center" vertical="center"/>
    </xf>
    <xf numFmtId="0" fontId="5" fillId="2" borderId="0" xfId="2" applyFont="1" applyFill="1" applyAlignment="1">
      <alignment horizontal="center" vertical="center"/>
    </xf>
    <xf numFmtId="0" fontId="8" fillId="3" borderId="1" xfId="2" applyFont="1" applyFill="1" applyBorder="1" applyAlignment="1">
      <alignment horizontal="center" vertical="center" wrapText="1"/>
    </xf>
    <xf numFmtId="0" fontId="8" fillId="3" borderId="4" xfId="2" applyFont="1" applyFill="1" applyBorder="1" applyAlignment="1">
      <alignment horizontal="center" vertical="center" wrapText="1"/>
    </xf>
    <xf numFmtId="0" fontId="8" fillId="3" borderId="2" xfId="2" applyFont="1" applyFill="1" applyBorder="1" applyAlignment="1">
      <alignment horizontal="center" vertical="center" wrapText="1"/>
    </xf>
    <xf numFmtId="0" fontId="8" fillId="3" borderId="5" xfId="2" applyFont="1" applyFill="1" applyBorder="1" applyAlignment="1">
      <alignment horizontal="center" vertical="center" wrapText="1"/>
    </xf>
    <xf numFmtId="0" fontId="8" fillId="3" borderId="2" xfId="7" applyFont="1" applyFill="1" applyBorder="1" applyAlignment="1">
      <alignment horizontal="center" vertical="center" wrapText="1"/>
    </xf>
    <xf numFmtId="0" fontId="8" fillId="3" borderId="5" xfId="7" applyFont="1" applyFill="1" applyBorder="1" applyAlignment="1">
      <alignment horizontal="center" vertical="center" wrapText="1"/>
    </xf>
    <xf numFmtId="0" fontId="8" fillId="3" borderId="1" xfId="7" applyFont="1" applyFill="1" applyBorder="1" applyAlignment="1">
      <alignment horizontal="center" vertical="center" wrapText="1"/>
    </xf>
    <xf numFmtId="0" fontId="8" fillId="3" borderId="4" xfId="7" applyFont="1" applyFill="1" applyBorder="1" applyAlignment="1">
      <alignment horizontal="center" vertical="center" wrapText="1"/>
    </xf>
    <xf numFmtId="169" fontId="6" fillId="2" borderId="15" xfId="1" applyNumberFormat="1" applyFont="1" applyFill="1" applyBorder="1" applyAlignment="1">
      <alignment vertical="center" wrapText="1"/>
    </xf>
  </cellXfs>
  <cellStyles count="9">
    <cellStyle name="Millares 14" xfId="5" xr:uid="{00000000-0005-0000-0000-000000000000}"/>
    <cellStyle name="Millares 2" xfId="3" xr:uid="{00000000-0005-0000-0000-000001000000}"/>
    <cellStyle name="Normal" xfId="0" builtinId="0"/>
    <cellStyle name="Normal 11" xfId="6" xr:uid="{00000000-0005-0000-0000-000003000000}"/>
    <cellStyle name="Normal 14" xfId="4" xr:uid="{00000000-0005-0000-0000-000004000000}"/>
    <cellStyle name="Normal 2 2" xfId="2" xr:uid="{00000000-0005-0000-0000-000005000000}"/>
    <cellStyle name="Normal 2 2 2" xfId="7" xr:uid="{00000000-0005-0000-0000-000006000000}"/>
    <cellStyle name="Porcentaje" xfId="1" builtinId="5"/>
    <cellStyle name="Porcentaje 2"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260755</xdr:colOff>
      <xdr:row>0</xdr:row>
      <xdr:rowOff>119943</xdr:rowOff>
    </xdr:from>
    <xdr:ext cx="1305675" cy="1022477"/>
    <xdr:pic>
      <xdr:nvPicPr>
        <xdr:cNvPr id="2" name="Imagen 1" descr="LOGO ANI">
          <a:extLst>
            <a:ext uri="{FF2B5EF4-FFF2-40B4-BE49-F238E27FC236}">
              <a16:creationId xmlns:a16="http://schemas.microsoft.com/office/drawing/2014/main" id="{DB56B461-56EF-4A5A-B9EE-247EA428D381}"/>
            </a:ext>
          </a:extLst>
        </xdr:cNvPr>
        <xdr:cNvPicPr/>
      </xdr:nvPicPr>
      <xdr:blipFill>
        <a:blip xmlns:r="http://schemas.openxmlformats.org/officeDocument/2006/relationships" r:embed="rId1">
          <a:grayscl/>
        </a:blip>
        <a:srcRect/>
        <a:stretch>
          <a:fillRect/>
        </a:stretch>
      </xdr:blipFill>
      <xdr:spPr bwMode="auto">
        <a:xfrm>
          <a:off x="260755" y="119943"/>
          <a:ext cx="1305675" cy="1022477"/>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71B645DB-6DC1-4B1A-9530-A77C57457140}"/>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59E0EDC0-6DD9-4FD9-8A91-396D9CCBDF3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92900DBD-4F7D-4F44-9A11-13980CFF11A0}"/>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412994</xdr:colOff>
      <xdr:row>0</xdr:row>
      <xdr:rowOff>146762</xdr:rowOff>
    </xdr:from>
    <xdr:ext cx="1263406" cy="891464"/>
    <xdr:pic>
      <xdr:nvPicPr>
        <xdr:cNvPr id="2" name="Imagen 1" descr="LOGO ANI">
          <a:extLst>
            <a:ext uri="{FF2B5EF4-FFF2-40B4-BE49-F238E27FC236}">
              <a16:creationId xmlns:a16="http://schemas.microsoft.com/office/drawing/2014/main" id="{012899E4-B3A3-4902-BDE0-AF24D8DD1FD4}"/>
            </a:ext>
          </a:extLst>
        </xdr:cNvPr>
        <xdr:cNvPicPr/>
      </xdr:nvPicPr>
      <xdr:blipFill>
        <a:blip xmlns:r="http://schemas.openxmlformats.org/officeDocument/2006/relationships" r:embed="rId1">
          <a:grayscl/>
        </a:blip>
        <a:srcRect/>
        <a:stretch>
          <a:fillRect/>
        </a:stretch>
      </xdr:blipFill>
      <xdr:spPr bwMode="auto">
        <a:xfrm>
          <a:off x="412994" y="146762"/>
          <a:ext cx="1263406" cy="891464"/>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4AE31136-27F8-4F86-969D-17BE3D875E6C}"/>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B911475C-98B9-4EBF-9869-410E470F0A81}"/>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E5A219A8-7CC2-410C-A41D-2B5CA184470F}"/>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F38B10AD-C209-4E7B-9ED9-433B0CC73BBF}"/>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B36E409D-B345-4A32-BEAA-17194E26238E}"/>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D9A22793-DF54-49C7-88AD-ACFD51FBF95D}"/>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394326</xdr:colOff>
      <xdr:row>0</xdr:row>
      <xdr:rowOff>126146</xdr:rowOff>
    </xdr:from>
    <xdr:ext cx="1305675" cy="1022477"/>
    <xdr:pic>
      <xdr:nvPicPr>
        <xdr:cNvPr id="2" name="Imagen 1" descr="LOGO ANI">
          <a:extLst>
            <a:ext uri="{FF2B5EF4-FFF2-40B4-BE49-F238E27FC236}">
              <a16:creationId xmlns:a16="http://schemas.microsoft.com/office/drawing/2014/main" id="{9CC1AC7A-DA13-4933-B21B-C84931A947AC}"/>
            </a:ext>
          </a:extLst>
        </xdr:cNvPr>
        <xdr:cNvPicPr/>
      </xdr:nvPicPr>
      <xdr:blipFill>
        <a:blip xmlns:r="http://schemas.openxmlformats.org/officeDocument/2006/relationships" r:embed="rId1">
          <a:grayscl/>
        </a:blip>
        <a:srcRect/>
        <a:stretch>
          <a:fillRect/>
        </a:stretch>
      </xdr:blipFill>
      <xdr:spPr bwMode="auto">
        <a:xfrm>
          <a:off x="394326" y="126146"/>
          <a:ext cx="1305675" cy="1022477"/>
        </a:xfrm>
        <a:prstGeom prst="rect">
          <a:avLst/>
        </a:prstGeom>
        <a:noFill/>
        <a:ln w="9525">
          <a:noFill/>
          <a:miter lim="800000"/>
          <a:headEnd/>
          <a:tailEnd/>
        </a:ln>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5FFB0A8A-659E-4BE2-A467-EAEA450757B3}"/>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322180B9-E16F-43AB-B35F-D40A91D6A99B}"/>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E7E35934-7C45-408A-AAFC-F679F047D7B3}"/>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21DB2968-731C-438C-B4BD-70BD334A57B2}"/>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D8E57819-24D5-437D-9496-63D1545B6106}"/>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312205</xdr:colOff>
      <xdr:row>0</xdr:row>
      <xdr:rowOff>134236</xdr:rowOff>
    </xdr:from>
    <xdr:ext cx="1508605" cy="1061830"/>
    <xdr:pic>
      <xdr:nvPicPr>
        <xdr:cNvPr id="2" name="Imagen 1" descr="LOGO ANI">
          <a:extLst>
            <a:ext uri="{FF2B5EF4-FFF2-40B4-BE49-F238E27FC236}">
              <a16:creationId xmlns:a16="http://schemas.microsoft.com/office/drawing/2014/main" id="{EA968490-C945-40A9-B94D-85A6A84009B0}"/>
            </a:ext>
          </a:extLst>
        </xdr:cNvPr>
        <xdr:cNvPicPr/>
      </xdr:nvPicPr>
      <xdr:blipFill>
        <a:blip xmlns:r="http://schemas.openxmlformats.org/officeDocument/2006/relationships" r:embed="rId1">
          <a:grayscl/>
        </a:blip>
        <a:srcRect/>
        <a:stretch>
          <a:fillRect/>
        </a:stretch>
      </xdr:blipFill>
      <xdr:spPr bwMode="auto">
        <a:xfrm>
          <a:off x="312205" y="134236"/>
          <a:ext cx="1508605" cy="1061830"/>
        </a:xfrm>
        <a:prstGeom prst="rect">
          <a:avLst/>
        </a:prstGeom>
        <a:noFill/>
        <a:ln w="9525">
          <a:noFill/>
          <a:miter lim="800000"/>
          <a:headEnd/>
          <a:tailEnd/>
        </a:ln>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312205</xdr:colOff>
      <xdr:row>1</xdr:row>
      <xdr:rowOff>134236</xdr:rowOff>
    </xdr:from>
    <xdr:ext cx="1508605" cy="1061830"/>
    <xdr:pic>
      <xdr:nvPicPr>
        <xdr:cNvPr id="2" name="Imagen 1" descr="LOGO ANI">
          <a:extLst>
            <a:ext uri="{FF2B5EF4-FFF2-40B4-BE49-F238E27FC236}">
              <a16:creationId xmlns:a16="http://schemas.microsoft.com/office/drawing/2014/main" id="{CB64015B-45A6-4C46-8F92-23F1FE38DEA6}"/>
            </a:ext>
          </a:extLst>
        </xdr:cNvPr>
        <xdr:cNvPicPr/>
      </xdr:nvPicPr>
      <xdr:blipFill>
        <a:blip xmlns:r="http://schemas.openxmlformats.org/officeDocument/2006/relationships" r:embed="rId1">
          <a:grayscl/>
        </a:blip>
        <a:srcRect/>
        <a:stretch>
          <a:fillRect/>
        </a:stretch>
      </xdr:blipFill>
      <xdr:spPr bwMode="auto">
        <a:xfrm>
          <a:off x="312205" y="334261"/>
          <a:ext cx="1508605" cy="1061830"/>
        </a:xfrm>
        <a:prstGeom prst="rect">
          <a:avLst/>
        </a:prstGeom>
        <a:noFill/>
        <a:ln w="9525">
          <a:noFill/>
          <a:miter lim="800000"/>
          <a:headEnd/>
          <a:tailEnd/>
        </a:ln>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312205</xdr:colOff>
      <xdr:row>0</xdr:row>
      <xdr:rowOff>134236</xdr:rowOff>
    </xdr:from>
    <xdr:ext cx="1508605" cy="1061830"/>
    <xdr:pic>
      <xdr:nvPicPr>
        <xdr:cNvPr id="2" name="Imagen 1" descr="LOGO ANI">
          <a:extLst>
            <a:ext uri="{FF2B5EF4-FFF2-40B4-BE49-F238E27FC236}">
              <a16:creationId xmlns:a16="http://schemas.microsoft.com/office/drawing/2014/main" id="{60CC677B-E3FC-48EE-A49B-874DBD1C1AE6}"/>
            </a:ext>
          </a:extLst>
        </xdr:cNvPr>
        <xdr:cNvPicPr/>
      </xdr:nvPicPr>
      <xdr:blipFill>
        <a:blip xmlns:r="http://schemas.openxmlformats.org/officeDocument/2006/relationships" r:embed="rId1">
          <a:grayscl/>
        </a:blip>
        <a:srcRect/>
        <a:stretch>
          <a:fillRect/>
        </a:stretch>
      </xdr:blipFill>
      <xdr:spPr bwMode="auto">
        <a:xfrm>
          <a:off x="312205" y="219961"/>
          <a:ext cx="1508605" cy="1061830"/>
        </a:xfrm>
        <a:prstGeom prst="rect">
          <a:avLst/>
        </a:prstGeom>
        <a:noFill/>
        <a:ln w="9525">
          <a:noFill/>
          <a:miter lim="800000"/>
          <a:headEnd/>
          <a:tailEnd/>
        </a:ln>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312205</xdr:colOff>
      <xdr:row>1</xdr:row>
      <xdr:rowOff>134236</xdr:rowOff>
    </xdr:from>
    <xdr:ext cx="1508605" cy="1061830"/>
    <xdr:pic>
      <xdr:nvPicPr>
        <xdr:cNvPr id="2" name="Imagen 1" descr="LOGO ANI">
          <a:extLst>
            <a:ext uri="{FF2B5EF4-FFF2-40B4-BE49-F238E27FC236}">
              <a16:creationId xmlns:a16="http://schemas.microsoft.com/office/drawing/2014/main" id="{207AA629-B47C-49B4-A05D-ADEE5C619F9A}"/>
            </a:ext>
          </a:extLst>
        </xdr:cNvPr>
        <xdr:cNvPicPr/>
      </xdr:nvPicPr>
      <xdr:blipFill>
        <a:blip xmlns:r="http://schemas.openxmlformats.org/officeDocument/2006/relationships" r:embed="rId1">
          <a:grayscl/>
        </a:blip>
        <a:srcRect/>
        <a:stretch>
          <a:fillRect/>
        </a:stretch>
      </xdr:blipFill>
      <xdr:spPr bwMode="auto">
        <a:xfrm>
          <a:off x="312205" y="219961"/>
          <a:ext cx="1508605" cy="1061830"/>
        </a:xfrm>
        <a:prstGeom prst="rect">
          <a:avLst/>
        </a:prstGeom>
        <a:noFill/>
        <a:ln w="9525">
          <a:noFill/>
          <a:miter lim="800000"/>
          <a:headEnd/>
          <a:tailEnd/>
        </a:ln>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312205</xdr:colOff>
      <xdr:row>1</xdr:row>
      <xdr:rowOff>134236</xdr:rowOff>
    </xdr:from>
    <xdr:ext cx="1508605" cy="1061830"/>
    <xdr:pic>
      <xdr:nvPicPr>
        <xdr:cNvPr id="2" name="Imagen 1" descr="LOGO ANI">
          <a:extLst>
            <a:ext uri="{FF2B5EF4-FFF2-40B4-BE49-F238E27FC236}">
              <a16:creationId xmlns:a16="http://schemas.microsoft.com/office/drawing/2014/main" id="{5D3C3BB7-3166-4210-8C71-BC8800FC07B6}"/>
            </a:ext>
          </a:extLst>
        </xdr:cNvPr>
        <xdr:cNvPicPr/>
      </xdr:nvPicPr>
      <xdr:blipFill>
        <a:blip xmlns:r="http://schemas.openxmlformats.org/officeDocument/2006/relationships" r:embed="rId1">
          <a:grayscl/>
        </a:blip>
        <a:srcRect/>
        <a:stretch>
          <a:fillRect/>
        </a:stretch>
      </xdr:blipFill>
      <xdr:spPr bwMode="auto">
        <a:xfrm>
          <a:off x="312205" y="219961"/>
          <a:ext cx="1508605" cy="1061830"/>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276895</xdr:colOff>
      <xdr:row>0</xdr:row>
      <xdr:rowOff>152241</xdr:rowOff>
    </xdr:from>
    <xdr:ext cx="1305675" cy="1022477"/>
    <xdr:pic>
      <xdr:nvPicPr>
        <xdr:cNvPr id="2" name="Imagen 1" descr="LOGO ANI">
          <a:extLst>
            <a:ext uri="{FF2B5EF4-FFF2-40B4-BE49-F238E27FC236}">
              <a16:creationId xmlns:a16="http://schemas.microsoft.com/office/drawing/2014/main" id="{FD1D4BE4-706C-4FF9-A463-012F3ABCEC49}"/>
            </a:ext>
          </a:extLst>
        </xdr:cNvPr>
        <xdr:cNvPicPr/>
      </xdr:nvPicPr>
      <xdr:blipFill>
        <a:blip xmlns:r="http://schemas.openxmlformats.org/officeDocument/2006/relationships" r:embed="rId1">
          <a:grayscl/>
        </a:blip>
        <a:srcRect/>
        <a:stretch>
          <a:fillRect/>
        </a:stretch>
      </xdr:blipFill>
      <xdr:spPr bwMode="auto">
        <a:xfrm>
          <a:off x="276895" y="152241"/>
          <a:ext cx="1305675" cy="1022477"/>
        </a:xfrm>
        <a:prstGeom prst="rect">
          <a:avLst/>
        </a:prstGeom>
        <a:noFill/>
        <a:ln w="9525">
          <a:noFill/>
          <a:miter lim="800000"/>
          <a:headEnd/>
          <a:tailEnd/>
        </a:ln>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312205</xdr:colOff>
      <xdr:row>0</xdr:row>
      <xdr:rowOff>134236</xdr:rowOff>
    </xdr:from>
    <xdr:ext cx="1508605" cy="1061830"/>
    <xdr:pic>
      <xdr:nvPicPr>
        <xdr:cNvPr id="2" name="Imagen 1" descr="LOGO ANI">
          <a:extLst>
            <a:ext uri="{FF2B5EF4-FFF2-40B4-BE49-F238E27FC236}">
              <a16:creationId xmlns:a16="http://schemas.microsoft.com/office/drawing/2014/main" id="{404E65B7-6067-48A3-8A0B-25F72C92796C}"/>
            </a:ext>
          </a:extLst>
        </xdr:cNvPr>
        <xdr:cNvPicPr/>
      </xdr:nvPicPr>
      <xdr:blipFill>
        <a:blip xmlns:r="http://schemas.openxmlformats.org/officeDocument/2006/relationships" r:embed="rId1">
          <a:grayscl/>
        </a:blip>
        <a:srcRect/>
        <a:stretch>
          <a:fillRect/>
        </a:stretch>
      </xdr:blipFill>
      <xdr:spPr bwMode="auto">
        <a:xfrm>
          <a:off x="312205" y="134236"/>
          <a:ext cx="1508605" cy="1061830"/>
        </a:xfrm>
        <a:prstGeom prst="rect">
          <a:avLst/>
        </a:prstGeom>
        <a:noFill/>
        <a:ln w="9525">
          <a:noFill/>
          <a:miter lim="800000"/>
          <a:headEnd/>
          <a:tailEnd/>
        </a:ln>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312205</xdr:colOff>
      <xdr:row>0</xdr:row>
      <xdr:rowOff>134236</xdr:rowOff>
    </xdr:from>
    <xdr:ext cx="1508605" cy="1061830"/>
    <xdr:pic>
      <xdr:nvPicPr>
        <xdr:cNvPr id="2" name="Imagen 1" descr="LOGO ANI">
          <a:extLst>
            <a:ext uri="{FF2B5EF4-FFF2-40B4-BE49-F238E27FC236}">
              <a16:creationId xmlns:a16="http://schemas.microsoft.com/office/drawing/2014/main" id="{473064D7-E7B2-412E-992F-61A6B18704D7}"/>
            </a:ext>
          </a:extLst>
        </xdr:cNvPr>
        <xdr:cNvPicPr/>
      </xdr:nvPicPr>
      <xdr:blipFill>
        <a:blip xmlns:r="http://schemas.openxmlformats.org/officeDocument/2006/relationships" r:embed="rId1">
          <a:grayscl/>
        </a:blip>
        <a:srcRect/>
        <a:stretch>
          <a:fillRect/>
        </a:stretch>
      </xdr:blipFill>
      <xdr:spPr bwMode="auto">
        <a:xfrm>
          <a:off x="312205" y="134236"/>
          <a:ext cx="1508605" cy="1061830"/>
        </a:xfrm>
        <a:prstGeom prst="rect">
          <a:avLst/>
        </a:prstGeom>
        <a:noFill/>
        <a:ln w="9525">
          <a:noFill/>
          <a:miter lim="800000"/>
          <a:headEnd/>
          <a:tailEnd/>
        </a:ln>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312206</xdr:colOff>
      <xdr:row>0</xdr:row>
      <xdr:rowOff>134236</xdr:rowOff>
    </xdr:from>
    <xdr:ext cx="1493834" cy="1016186"/>
    <xdr:pic>
      <xdr:nvPicPr>
        <xdr:cNvPr id="2" name="Imagen 1" descr="LOGO ANI">
          <a:extLst>
            <a:ext uri="{FF2B5EF4-FFF2-40B4-BE49-F238E27FC236}">
              <a16:creationId xmlns:a16="http://schemas.microsoft.com/office/drawing/2014/main" id="{3B5EC5D8-2BB0-4015-9B61-E3263EE1C342}"/>
            </a:ext>
          </a:extLst>
        </xdr:cNvPr>
        <xdr:cNvPicPr/>
      </xdr:nvPicPr>
      <xdr:blipFill>
        <a:blip xmlns:r="http://schemas.openxmlformats.org/officeDocument/2006/relationships" r:embed="rId1">
          <a:grayscl/>
        </a:blip>
        <a:srcRect/>
        <a:stretch>
          <a:fillRect/>
        </a:stretch>
      </xdr:blipFill>
      <xdr:spPr bwMode="auto">
        <a:xfrm>
          <a:off x="312206" y="134236"/>
          <a:ext cx="1493834" cy="1016186"/>
        </a:xfrm>
        <a:prstGeom prst="rect">
          <a:avLst/>
        </a:prstGeom>
        <a:noFill/>
        <a:ln w="9525">
          <a:noFill/>
          <a:miter lim="800000"/>
          <a:headEnd/>
          <a:tailEnd/>
        </a:ln>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312206</xdr:colOff>
      <xdr:row>0</xdr:row>
      <xdr:rowOff>134236</xdr:rowOff>
    </xdr:from>
    <xdr:ext cx="1493834" cy="1016186"/>
    <xdr:pic>
      <xdr:nvPicPr>
        <xdr:cNvPr id="2" name="Imagen 1" descr="LOGO ANI">
          <a:extLst>
            <a:ext uri="{FF2B5EF4-FFF2-40B4-BE49-F238E27FC236}">
              <a16:creationId xmlns:a16="http://schemas.microsoft.com/office/drawing/2014/main" id="{B3233D20-7FC9-46F7-BE90-94A5E24344EA}"/>
            </a:ext>
          </a:extLst>
        </xdr:cNvPr>
        <xdr:cNvPicPr/>
      </xdr:nvPicPr>
      <xdr:blipFill>
        <a:blip xmlns:r="http://schemas.openxmlformats.org/officeDocument/2006/relationships" r:embed="rId1">
          <a:grayscl/>
        </a:blip>
        <a:srcRect/>
        <a:stretch>
          <a:fillRect/>
        </a:stretch>
      </xdr:blipFill>
      <xdr:spPr bwMode="auto">
        <a:xfrm>
          <a:off x="312206" y="134236"/>
          <a:ext cx="1493834" cy="1016186"/>
        </a:xfrm>
        <a:prstGeom prst="rect">
          <a:avLst/>
        </a:prstGeom>
        <a:noFill/>
        <a:ln w="9525">
          <a:noFill/>
          <a:miter lim="800000"/>
          <a:headEnd/>
          <a:tailEnd/>
        </a:ln>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312206</xdr:colOff>
      <xdr:row>0</xdr:row>
      <xdr:rowOff>134236</xdr:rowOff>
    </xdr:from>
    <xdr:ext cx="1493834" cy="1016186"/>
    <xdr:pic>
      <xdr:nvPicPr>
        <xdr:cNvPr id="2" name="Imagen 1" descr="LOGO ANI">
          <a:extLst>
            <a:ext uri="{FF2B5EF4-FFF2-40B4-BE49-F238E27FC236}">
              <a16:creationId xmlns:a16="http://schemas.microsoft.com/office/drawing/2014/main" id="{005D4F74-1BD7-44DD-A04B-2E1941A3426C}"/>
            </a:ext>
          </a:extLst>
        </xdr:cNvPr>
        <xdr:cNvPicPr/>
      </xdr:nvPicPr>
      <xdr:blipFill>
        <a:blip xmlns:r="http://schemas.openxmlformats.org/officeDocument/2006/relationships" r:embed="rId1">
          <a:grayscl/>
        </a:blip>
        <a:srcRect/>
        <a:stretch>
          <a:fillRect/>
        </a:stretch>
      </xdr:blipFill>
      <xdr:spPr bwMode="auto">
        <a:xfrm>
          <a:off x="312206" y="134236"/>
          <a:ext cx="1493834" cy="1016186"/>
        </a:xfrm>
        <a:prstGeom prst="rect">
          <a:avLst/>
        </a:prstGeom>
        <a:noFill/>
        <a:ln w="9525">
          <a:noFill/>
          <a:miter lim="800000"/>
          <a:headEnd/>
          <a:tailEnd/>
        </a:ln>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312206</xdr:colOff>
      <xdr:row>0</xdr:row>
      <xdr:rowOff>134236</xdr:rowOff>
    </xdr:from>
    <xdr:ext cx="1493834" cy="1016186"/>
    <xdr:pic>
      <xdr:nvPicPr>
        <xdr:cNvPr id="2" name="Imagen 1" descr="LOGO ANI">
          <a:extLst>
            <a:ext uri="{FF2B5EF4-FFF2-40B4-BE49-F238E27FC236}">
              <a16:creationId xmlns:a16="http://schemas.microsoft.com/office/drawing/2014/main" id="{9F338321-99C3-4BEE-9AD6-2E72A929A257}"/>
            </a:ext>
          </a:extLst>
        </xdr:cNvPr>
        <xdr:cNvPicPr/>
      </xdr:nvPicPr>
      <xdr:blipFill>
        <a:blip xmlns:r="http://schemas.openxmlformats.org/officeDocument/2006/relationships" r:embed="rId1">
          <a:grayscl/>
        </a:blip>
        <a:srcRect/>
        <a:stretch>
          <a:fillRect/>
        </a:stretch>
      </xdr:blipFill>
      <xdr:spPr bwMode="auto">
        <a:xfrm>
          <a:off x="312206" y="134236"/>
          <a:ext cx="1493834" cy="1016186"/>
        </a:xfrm>
        <a:prstGeom prst="rect">
          <a:avLst/>
        </a:prstGeom>
        <a:noFill/>
        <a:ln w="9525">
          <a:noFill/>
          <a:miter lim="800000"/>
          <a:headEnd/>
          <a:tailEnd/>
        </a:ln>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312206</xdr:colOff>
      <xdr:row>0</xdr:row>
      <xdr:rowOff>134236</xdr:rowOff>
    </xdr:from>
    <xdr:ext cx="1493834" cy="1016186"/>
    <xdr:pic>
      <xdr:nvPicPr>
        <xdr:cNvPr id="2" name="Imagen 1" descr="LOGO ANI">
          <a:extLst>
            <a:ext uri="{FF2B5EF4-FFF2-40B4-BE49-F238E27FC236}">
              <a16:creationId xmlns:a16="http://schemas.microsoft.com/office/drawing/2014/main" id="{6E36DB8C-1AF5-4DC2-B7BC-C7D68F772FE7}"/>
            </a:ext>
          </a:extLst>
        </xdr:cNvPr>
        <xdr:cNvPicPr/>
      </xdr:nvPicPr>
      <xdr:blipFill>
        <a:blip xmlns:r="http://schemas.openxmlformats.org/officeDocument/2006/relationships" r:embed="rId1">
          <a:grayscl/>
        </a:blip>
        <a:srcRect/>
        <a:stretch>
          <a:fillRect/>
        </a:stretch>
      </xdr:blipFill>
      <xdr:spPr bwMode="auto">
        <a:xfrm>
          <a:off x="312206" y="134236"/>
          <a:ext cx="1493834" cy="1016186"/>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276895</xdr:colOff>
      <xdr:row>0</xdr:row>
      <xdr:rowOff>152241</xdr:rowOff>
    </xdr:from>
    <xdr:ext cx="1305675" cy="1022477"/>
    <xdr:pic>
      <xdr:nvPicPr>
        <xdr:cNvPr id="2" name="Imagen 1" descr="LOGO ANI">
          <a:extLst>
            <a:ext uri="{FF2B5EF4-FFF2-40B4-BE49-F238E27FC236}">
              <a16:creationId xmlns:a16="http://schemas.microsoft.com/office/drawing/2014/main" id="{CADF548B-8167-474D-8F23-D6429EA3F5A4}"/>
            </a:ext>
          </a:extLst>
        </xdr:cNvPr>
        <xdr:cNvPicPr/>
      </xdr:nvPicPr>
      <xdr:blipFill>
        <a:blip xmlns:r="http://schemas.openxmlformats.org/officeDocument/2006/relationships" r:embed="rId1">
          <a:grayscl/>
        </a:blip>
        <a:srcRect/>
        <a:stretch>
          <a:fillRect/>
        </a:stretch>
      </xdr:blipFill>
      <xdr:spPr bwMode="auto">
        <a:xfrm>
          <a:off x="276895" y="152241"/>
          <a:ext cx="1305675" cy="1022477"/>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568995</xdr:colOff>
      <xdr:row>0</xdr:row>
      <xdr:rowOff>37941</xdr:rowOff>
    </xdr:from>
    <xdr:ext cx="1305675" cy="939959"/>
    <xdr:pic>
      <xdr:nvPicPr>
        <xdr:cNvPr id="2" name="Imagen 1" descr="LOGO ANI">
          <a:extLst>
            <a:ext uri="{FF2B5EF4-FFF2-40B4-BE49-F238E27FC236}">
              <a16:creationId xmlns:a16="http://schemas.microsoft.com/office/drawing/2014/main" id="{1DC1961E-F181-4ED3-96A8-E870988F4698}"/>
            </a:ext>
          </a:extLst>
        </xdr:cNvPr>
        <xdr:cNvPicPr/>
      </xdr:nvPicPr>
      <xdr:blipFill>
        <a:blip xmlns:r="http://schemas.openxmlformats.org/officeDocument/2006/relationships" r:embed="rId1">
          <a:grayscl/>
        </a:blip>
        <a:srcRect/>
        <a:stretch>
          <a:fillRect/>
        </a:stretch>
      </xdr:blipFill>
      <xdr:spPr bwMode="auto">
        <a:xfrm>
          <a:off x="568995" y="37941"/>
          <a:ext cx="1305675" cy="939959"/>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594395</xdr:colOff>
      <xdr:row>0</xdr:row>
      <xdr:rowOff>76041</xdr:rowOff>
    </xdr:from>
    <xdr:ext cx="1305675" cy="939959"/>
    <xdr:pic>
      <xdr:nvPicPr>
        <xdr:cNvPr id="2" name="Imagen 1" descr="LOGO ANI">
          <a:extLst>
            <a:ext uri="{FF2B5EF4-FFF2-40B4-BE49-F238E27FC236}">
              <a16:creationId xmlns:a16="http://schemas.microsoft.com/office/drawing/2014/main" id="{BDB760DC-0B92-4A68-8B50-DD970AEF84A9}"/>
            </a:ext>
          </a:extLst>
        </xdr:cNvPr>
        <xdr:cNvPicPr/>
      </xdr:nvPicPr>
      <xdr:blipFill>
        <a:blip xmlns:r="http://schemas.openxmlformats.org/officeDocument/2006/relationships" r:embed="rId1">
          <a:grayscl/>
        </a:blip>
        <a:srcRect/>
        <a:stretch>
          <a:fillRect/>
        </a:stretch>
      </xdr:blipFill>
      <xdr:spPr bwMode="auto">
        <a:xfrm>
          <a:off x="594395" y="76041"/>
          <a:ext cx="1305675" cy="939959"/>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594395</xdr:colOff>
      <xdr:row>0</xdr:row>
      <xdr:rowOff>76041</xdr:rowOff>
    </xdr:from>
    <xdr:ext cx="1305675" cy="939959"/>
    <xdr:pic>
      <xdr:nvPicPr>
        <xdr:cNvPr id="2" name="Imagen 1" descr="LOGO ANI">
          <a:extLst>
            <a:ext uri="{FF2B5EF4-FFF2-40B4-BE49-F238E27FC236}">
              <a16:creationId xmlns:a16="http://schemas.microsoft.com/office/drawing/2014/main" id="{89F92B36-2192-44BB-8DA7-7BB5BC1AC54E}"/>
            </a:ext>
          </a:extLst>
        </xdr:cNvPr>
        <xdr:cNvPicPr/>
      </xdr:nvPicPr>
      <xdr:blipFill>
        <a:blip xmlns:r="http://schemas.openxmlformats.org/officeDocument/2006/relationships" r:embed="rId1">
          <a:grayscl/>
        </a:blip>
        <a:srcRect/>
        <a:stretch>
          <a:fillRect/>
        </a:stretch>
      </xdr:blipFill>
      <xdr:spPr bwMode="auto">
        <a:xfrm>
          <a:off x="594395" y="76041"/>
          <a:ext cx="1305675" cy="939959"/>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19EC346D-2507-4ED3-AFAF-961B306E3EC4}"/>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A4A8B94A-ACDA-4228-819A-480B8F33C4C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54"/>
  <sheetViews>
    <sheetView view="pageBreakPreview" topLeftCell="A250" zoomScale="75" zoomScaleNormal="86" zoomScaleSheetLayoutView="75" workbookViewId="0">
      <pane xSplit="5" topLeftCell="W1" activePane="topRight" state="frozen"/>
      <selection activeCell="K7" sqref="K7:K8"/>
      <selection pane="topRight" activeCell="X252" sqref="X252"/>
    </sheetView>
  </sheetViews>
  <sheetFormatPr baseColWidth="10" defaultRowHeight="15" x14ac:dyDescent="0.25"/>
  <cols>
    <col min="1" max="1" width="44.5703125" style="197" customWidth="1"/>
    <col min="2" max="4" width="11.42578125" style="197"/>
    <col min="5" max="5" width="48.7109375" style="197" customWidth="1"/>
    <col min="6" max="6" width="26.7109375" style="197" bestFit="1" customWidth="1"/>
    <col min="7" max="10" width="11.42578125" style="197"/>
    <col min="11" max="11" width="18.140625" style="197" customWidth="1"/>
    <col min="12" max="12" width="26.7109375" style="197" bestFit="1" customWidth="1"/>
    <col min="13" max="13" width="12.85546875" style="197" customWidth="1"/>
    <col min="14" max="14" width="23" style="197" hidden="1" customWidth="1"/>
    <col min="15" max="16" width="26.7109375" style="197" bestFit="1" customWidth="1"/>
    <col min="17" max="17" width="25" style="197" customWidth="1"/>
    <col min="18" max="18" width="25.5703125" style="197" customWidth="1"/>
    <col min="19" max="19" width="25" style="197" customWidth="1"/>
    <col min="20" max="20" width="24.42578125" style="197" bestFit="1" customWidth="1"/>
    <col min="21" max="21" width="26.7109375" style="197" bestFit="1" customWidth="1"/>
    <col min="22" max="22" width="24.42578125" style="197" bestFit="1" customWidth="1"/>
    <col min="23" max="23" width="21.5703125" style="197" bestFit="1" customWidth="1"/>
    <col min="24" max="24" width="12.5703125" style="197" bestFit="1" customWidth="1"/>
    <col min="25" max="25" width="11.7109375" style="197" bestFit="1" customWidth="1"/>
    <col min="26" max="26" width="11.5703125" style="197" bestFit="1" customWidth="1"/>
    <col min="27" max="27" width="12" style="197" bestFit="1" customWidth="1"/>
    <col min="28" max="28" width="12.42578125" style="197" bestFit="1" customWidth="1"/>
    <col min="29" max="16384" width="11.42578125" style="197"/>
  </cols>
  <sheetData>
    <row r="1" spans="1:28" ht="23.25" x14ac:dyDescent="0.25">
      <c r="A1" s="1" t="s">
        <v>0</v>
      </c>
      <c r="B1" s="1"/>
      <c r="C1" s="1"/>
      <c r="D1" s="1"/>
      <c r="E1" s="1"/>
      <c r="F1" s="1"/>
      <c r="G1" s="1"/>
      <c r="H1" s="1"/>
      <c r="I1" s="1"/>
      <c r="J1" s="1"/>
      <c r="K1" s="1"/>
      <c r="L1" s="1"/>
      <c r="M1" s="1"/>
      <c r="N1" s="1"/>
      <c r="O1" s="1"/>
      <c r="P1" s="1"/>
      <c r="Q1" s="1"/>
      <c r="R1" s="1"/>
      <c r="S1" s="1"/>
      <c r="T1" s="1"/>
      <c r="U1" s="1"/>
      <c r="V1" s="1"/>
      <c r="W1" s="2"/>
      <c r="X1" s="3"/>
      <c r="Y1" s="3"/>
      <c r="Z1" s="3"/>
      <c r="AA1" s="3"/>
      <c r="AB1" s="3"/>
    </row>
    <row r="2" spans="1:28" ht="21" x14ac:dyDescent="0.25">
      <c r="A2" s="4" t="s">
        <v>1</v>
      </c>
      <c r="B2" s="4"/>
      <c r="C2" s="4"/>
      <c r="D2" s="4"/>
      <c r="E2" s="4"/>
      <c r="F2" s="4"/>
      <c r="G2" s="4"/>
      <c r="H2" s="4"/>
      <c r="I2" s="4"/>
      <c r="J2" s="4"/>
      <c r="K2" s="4"/>
      <c r="L2" s="4"/>
      <c r="M2" s="4"/>
      <c r="N2" s="4"/>
      <c r="O2" s="4"/>
      <c r="P2" s="4"/>
      <c r="Q2" s="4"/>
      <c r="R2" s="4"/>
      <c r="S2" s="4"/>
      <c r="T2" s="4"/>
      <c r="U2" s="4"/>
      <c r="V2" s="4"/>
      <c r="W2" s="2"/>
      <c r="X2" s="3"/>
      <c r="Y2" s="3"/>
      <c r="Z2" s="3"/>
      <c r="AA2" s="3"/>
      <c r="AB2" s="3"/>
    </row>
    <row r="3" spans="1:28" ht="18.75" x14ac:dyDescent="0.25">
      <c r="A3" s="5" t="s">
        <v>2</v>
      </c>
      <c r="B3" s="6"/>
      <c r="C3" s="6"/>
      <c r="D3" s="6"/>
      <c r="E3" s="6"/>
      <c r="F3" s="6"/>
      <c r="G3" s="6"/>
      <c r="H3" s="6"/>
      <c r="I3" s="6"/>
      <c r="J3" s="6"/>
      <c r="K3" s="6"/>
      <c r="L3" s="6"/>
      <c r="M3" s="6"/>
      <c r="N3" s="6"/>
      <c r="O3" s="6"/>
      <c r="P3" s="6"/>
      <c r="Q3" s="6"/>
      <c r="R3" s="6"/>
      <c r="S3" s="6"/>
      <c r="T3" s="6"/>
      <c r="U3" s="6"/>
      <c r="V3" s="6"/>
      <c r="W3" s="6"/>
      <c r="X3" s="3"/>
      <c r="Y3" s="3"/>
      <c r="Z3" s="3"/>
      <c r="AA3" s="3"/>
      <c r="AB3" s="3"/>
    </row>
    <row r="4" spans="1:28" ht="18.75" x14ac:dyDescent="0.25">
      <c r="A4" s="8"/>
      <c r="B4" s="9"/>
      <c r="C4" s="7"/>
      <c r="D4" s="7"/>
      <c r="E4" s="10"/>
      <c r="F4" s="10"/>
      <c r="G4" s="10"/>
      <c r="H4" s="10"/>
      <c r="I4" s="10"/>
      <c r="J4" s="10"/>
      <c r="K4" s="10"/>
      <c r="L4" s="11"/>
      <c r="M4" s="11"/>
      <c r="N4" s="12"/>
      <c r="O4" s="7"/>
      <c r="P4" s="7"/>
      <c r="Q4" s="8" t="s">
        <v>3</v>
      </c>
      <c r="R4" s="8"/>
      <c r="S4" s="13" t="s">
        <v>4</v>
      </c>
      <c r="T4" s="93"/>
      <c r="U4" s="14" t="s">
        <v>5</v>
      </c>
      <c r="V4" s="93"/>
      <c r="W4" s="14"/>
      <c r="X4" s="15"/>
      <c r="Y4" s="15"/>
      <c r="Z4" s="15"/>
      <c r="AA4" s="15"/>
      <c r="AB4" s="15"/>
    </row>
    <row r="5" spans="1:28" ht="19.5" thickBot="1" x14ac:dyDescent="0.3">
      <c r="A5" s="8"/>
      <c r="B5" s="9"/>
      <c r="C5" s="7"/>
      <c r="D5" s="7"/>
      <c r="E5" s="10"/>
      <c r="F5" s="10"/>
      <c r="G5" s="10"/>
      <c r="H5" s="10"/>
      <c r="I5" s="10"/>
      <c r="J5" s="10"/>
      <c r="K5" s="10"/>
      <c r="L5" s="11"/>
      <c r="M5" s="11"/>
      <c r="N5" s="12"/>
      <c r="O5" s="7"/>
      <c r="P5" s="7"/>
      <c r="Q5" s="8"/>
      <c r="R5" s="8"/>
      <c r="S5" s="8"/>
      <c r="T5" s="13"/>
      <c r="U5" s="13"/>
      <c r="V5" s="14"/>
      <c r="W5" s="14"/>
      <c r="X5" s="15"/>
      <c r="Y5" s="15"/>
      <c r="Z5" s="15"/>
      <c r="AA5" s="15"/>
      <c r="AB5" s="15"/>
    </row>
    <row r="6" spans="1:28" ht="29.25" customHeight="1" x14ac:dyDescent="0.25">
      <c r="A6" s="537" t="s">
        <v>6</v>
      </c>
      <c r="B6" s="533" t="s">
        <v>7</v>
      </c>
      <c r="C6" s="533" t="s">
        <v>8</v>
      </c>
      <c r="D6" s="533" t="s">
        <v>9</v>
      </c>
      <c r="E6" s="533" t="s">
        <v>10</v>
      </c>
      <c r="F6" s="533" t="s">
        <v>11</v>
      </c>
      <c r="G6" s="533" t="s">
        <v>12</v>
      </c>
      <c r="H6" s="533"/>
      <c r="I6" s="533"/>
      <c r="J6" s="533"/>
      <c r="K6" s="533"/>
      <c r="L6" s="525" t="s">
        <v>13</v>
      </c>
      <c r="M6" s="525" t="s">
        <v>14</v>
      </c>
      <c r="N6" s="534" t="s">
        <v>15</v>
      </c>
      <c r="O6" s="525" t="s">
        <v>16</v>
      </c>
      <c r="P6" s="525" t="s">
        <v>17</v>
      </c>
      <c r="Q6" s="525" t="s">
        <v>18</v>
      </c>
      <c r="R6" s="525" t="s">
        <v>19</v>
      </c>
      <c r="S6" s="525" t="s">
        <v>456</v>
      </c>
      <c r="T6" s="525" t="s">
        <v>457</v>
      </c>
      <c r="U6" s="525" t="s">
        <v>458</v>
      </c>
      <c r="V6" s="525" t="s">
        <v>459</v>
      </c>
      <c r="W6" s="525" t="s">
        <v>460</v>
      </c>
      <c r="X6" s="527" t="s">
        <v>20</v>
      </c>
      <c r="Y6" s="527"/>
      <c r="Z6" s="527"/>
      <c r="AA6" s="527"/>
      <c r="AB6" s="528"/>
    </row>
    <row r="7" spans="1:28" ht="99.75" customHeight="1" thickBot="1" x14ac:dyDescent="0.3">
      <c r="A7" s="538"/>
      <c r="B7" s="536"/>
      <c r="C7" s="536"/>
      <c r="D7" s="536"/>
      <c r="E7" s="536"/>
      <c r="F7" s="536"/>
      <c r="G7" s="192" t="s">
        <v>21</v>
      </c>
      <c r="H7" s="192" t="s">
        <v>22</v>
      </c>
      <c r="I7" s="192" t="s">
        <v>23</v>
      </c>
      <c r="J7" s="192" t="s">
        <v>24</v>
      </c>
      <c r="K7" s="192" t="s">
        <v>25</v>
      </c>
      <c r="L7" s="532"/>
      <c r="M7" s="532"/>
      <c r="N7" s="535"/>
      <c r="O7" s="532"/>
      <c r="P7" s="532"/>
      <c r="Q7" s="532"/>
      <c r="R7" s="532"/>
      <c r="S7" s="526"/>
      <c r="T7" s="526"/>
      <c r="U7" s="526"/>
      <c r="V7" s="526"/>
      <c r="W7" s="526"/>
      <c r="X7" s="195" t="s">
        <v>461</v>
      </c>
      <c r="Y7" s="195" t="s">
        <v>462</v>
      </c>
      <c r="Z7" s="195" t="s">
        <v>463</v>
      </c>
      <c r="AA7" s="195" t="s">
        <v>464</v>
      </c>
      <c r="AB7" s="196" t="s">
        <v>465</v>
      </c>
    </row>
    <row r="8" spans="1:28" ht="24.95" customHeight="1" thickBot="1" x14ac:dyDescent="0.3">
      <c r="A8" s="18" t="s">
        <v>26</v>
      </c>
      <c r="B8" s="19"/>
      <c r="C8" s="19"/>
      <c r="D8" s="19"/>
      <c r="E8" s="20" t="s">
        <v>27</v>
      </c>
      <c r="F8" s="21">
        <f>+F9+F37+F78+F92</f>
        <v>101565565000</v>
      </c>
      <c r="G8" s="21">
        <f t="shared" ref="G8:L8" si="0">+G9+G37+G78+G92</f>
        <v>0</v>
      </c>
      <c r="H8" s="21">
        <f t="shared" si="0"/>
        <v>0</v>
      </c>
      <c r="I8" s="21">
        <f t="shared" si="0"/>
        <v>0</v>
      </c>
      <c r="J8" s="21">
        <f t="shared" si="0"/>
        <v>0</v>
      </c>
      <c r="K8" s="21">
        <f t="shared" si="0"/>
        <v>0</v>
      </c>
      <c r="L8" s="21">
        <f t="shared" si="0"/>
        <v>101565565000</v>
      </c>
      <c r="M8" s="22">
        <f t="shared" ref="M8:M71" si="1">L8/$L$250</f>
        <v>1.9133381988639505E-2</v>
      </c>
      <c r="N8" s="21">
        <f t="shared" ref="N8:W8" si="2">+N9+N37+N78+N92</f>
        <v>23357358000</v>
      </c>
      <c r="O8" s="21">
        <f t="shared" si="2"/>
        <v>67513320250.449997</v>
      </c>
      <c r="P8" s="21">
        <f t="shared" si="2"/>
        <v>34052244749.549999</v>
      </c>
      <c r="Q8" s="21">
        <f t="shared" si="2"/>
        <v>22968278229.450001</v>
      </c>
      <c r="R8" s="21">
        <f t="shared" si="2"/>
        <v>78597286770.550003</v>
      </c>
      <c r="S8" s="21">
        <f>O8-Q8</f>
        <v>44545042021</v>
      </c>
      <c r="T8" s="21">
        <f t="shared" si="2"/>
        <v>9644209218.6300011</v>
      </c>
      <c r="U8" s="21">
        <f t="shared" si="2"/>
        <v>13324069010.82</v>
      </c>
      <c r="V8" s="21">
        <f t="shared" si="2"/>
        <v>7724843731.6300001</v>
      </c>
      <c r="W8" s="21">
        <f t="shared" si="2"/>
        <v>1919365487</v>
      </c>
      <c r="X8" s="23">
        <f t="shared" ref="X8:X71" si="3">+Q8/L8</f>
        <v>0.22614237639942239</v>
      </c>
      <c r="Y8" s="23">
        <f t="shared" ref="Y8:Y71" si="4">+T8/L8</f>
        <v>9.495550208015878E-2</v>
      </c>
      <c r="Z8" s="23">
        <f t="shared" ref="Z8:Z71" si="5">+V8/L8</f>
        <v>7.6057704514615757E-2</v>
      </c>
      <c r="AA8" s="23">
        <f>+T8/Q8</f>
        <v>0.41989256322505553</v>
      </c>
      <c r="AB8" s="24">
        <f>+V8/T8</f>
        <v>0.80098259551521278</v>
      </c>
    </row>
    <row r="9" spans="1:28" ht="24.95" customHeight="1" x14ac:dyDescent="0.25">
      <c r="A9" s="25" t="s">
        <v>28</v>
      </c>
      <c r="B9" s="26"/>
      <c r="C9" s="26"/>
      <c r="D9" s="26"/>
      <c r="E9" s="27" t="s">
        <v>29</v>
      </c>
      <c r="F9" s="28">
        <f>+F10</f>
        <v>48846668000</v>
      </c>
      <c r="G9" s="28">
        <f t="shared" ref="G9:W9" si="6">+G10</f>
        <v>0</v>
      </c>
      <c r="H9" s="28">
        <f t="shared" si="6"/>
        <v>0</v>
      </c>
      <c r="I9" s="28">
        <f t="shared" si="6"/>
        <v>0</v>
      </c>
      <c r="J9" s="28">
        <f t="shared" si="6"/>
        <v>0</v>
      </c>
      <c r="K9" s="28">
        <f t="shared" si="6"/>
        <v>0</v>
      </c>
      <c r="L9" s="28">
        <f t="shared" si="6"/>
        <v>48846668000</v>
      </c>
      <c r="M9" s="29">
        <f t="shared" si="1"/>
        <v>9.2019569596866191E-3</v>
      </c>
      <c r="N9" s="28">
        <f t="shared" si="6"/>
        <v>4590358000</v>
      </c>
      <c r="O9" s="28">
        <f t="shared" si="6"/>
        <v>44256310000</v>
      </c>
      <c r="P9" s="28">
        <f t="shared" si="6"/>
        <v>4590358000</v>
      </c>
      <c r="Q9" s="28">
        <f t="shared" si="6"/>
        <v>3422427615</v>
      </c>
      <c r="R9" s="28">
        <f t="shared" si="6"/>
        <v>45424240385</v>
      </c>
      <c r="S9" s="28">
        <f t="shared" ref="S9:S72" si="7">O9-Q9</f>
        <v>40833882385</v>
      </c>
      <c r="T9" s="28">
        <f t="shared" si="6"/>
        <v>3422427615</v>
      </c>
      <c r="U9" s="28">
        <f t="shared" si="6"/>
        <v>0</v>
      </c>
      <c r="V9" s="28">
        <f t="shared" si="6"/>
        <v>2520444069</v>
      </c>
      <c r="W9" s="28">
        <f t="shared" si="6"/>
        <v>901983546</v>
      </c>
      <c r="X9" s="30">
        <f t="shared" si="3"/>
        <v>7.0064709736189168E-2</v>
      </c>
      <c r="Y9" s="30">
        <f t="shared" si="4"/>
        <v>7.0064709736189168E-2</v>
      </c>
      <c r="Z9" s="30">
        <f t="shared" si="5"/>
        <v>5.1599099226174443E-2</v>
      </c>
      <c r="AA9" s="30">
        <f t="shared" ref="AA9:AA55" si="8">+T9/Q9</f>
        <v>1</v>
      </c>
      <c r="AB9" s="31">
        <f t="shared" ref="AB9:AB55" si="9">+V9/T9</f>
        <v>0.73644919704167355</v>
      </c>
    </row>
    <row r="10" spans="1:28" ht="24.95" customHeight="1" x14ac:dyDescent="0.25">
      <c r="A10" s="32" t="s">
        <v>30</v>
      </c>
      <c r="B10" s="33"/>
      <c r="C10" s="33"/>
      <c r="D10" s="33"/>
      <c r="E10" s="34" t="s">
        <v>31</v>
      </c>
      <c r="F10" s="35">
        <f>+F11+F21+F29+F36</f>
        <v>48846668000</v>
      </c>
      <c r="G10" s="35">
        <f t="shared" ref="G10:W10" si="10">+G11+G21+G29+G36</f>
        <v>0</v>
      </c>
      <c r="H10" s="35">
        <f t="shared" si="10"/>
        <v>0</v>
      </c>
      <c r="I10" s="35">
        <f t="shared" si="10"/>
        <v>0</v>
      </c>
      <c r="J10" s="35">
        <f t="shared" si="10"/>
        <v>0</v>
      </c>
      <c r="K10" s="35">
        <f t="shared" si="10"/>
        <v>0</v>
      </c>
      <c r="L10" s="35">
        <f t="shared" si="10"/>
        <v>48846668000</v>
      </c>
      <c r="M10" s="36">
        <f t="shared" si="1"/>
        <v>9.2019569596866191E-3</v>
      </c>
      <c r="N10" s="35">
        <f t="shared" si="10"/>
        <v>4590358000</v>
      </c>
      <c r="O10" s="35">
        <f t="shared" si="10"/>
        <v>44256310000</v>
      </c>
      <c r="P10" s="35">
        <f t="shared" si="10"/>
        <v>4590358000</v>
      </c>
      <c r="Q10" s="35">
        <f t="shared" si="10"/>
        <v>3422427615</v>
      </c>
      <c r="R10" s="35">
        <f t="shared" si="10"/>
        <v>45424240385</v>
      </c>
      <c r="S10" s="35">
        <f t="shared" si="7"/>
        <v>40833882385</v>
      </c>
      <c r="T10" s="35">
        <f t="shared" si="10"/>
        <v>3422427615</v>
      </c>
      <c r="U10" s="35">
        <f t="shared" si="10"/>
        <v>0</v>
      </c>
      <c r="V10" s="35">
        <f t="shared" si="10"/>
        <v>2520444069</v>
      </c>
      <c r="W10" s="35">
        <f t="shared" si="10"/>
        <v>901983546</v>
      </c>
      <c r="X10" s="37">
        <f t="shared" si="3"/>
        <v>7.0064709736189168E-2</v>
      </c>
      <c r="Y10" s="37">
        <f t="shared" si="4"/>
        <v>7.0064709736189168E-2</v>
      </c>
      <c r="Z10" s="37">
        <f t="shared" si="5"/>
        <v>5.1599099226174443E-2</v>
      </c>
      <c r="AA10" s="37">
        <f t="shared" si="8"/>
        <v>1</v>
      </c>
      <c r="AB10" s="38">
        <f t="shared" si="9"/>
        <v>0.73644919704167355</v>
      </c>
    </row>
    <row r="11" spans="1:28" ht="24.95" customHeight="1" x14ac:dyDescent="0.25">
      <c r="A11" s="32" t="s">
        <v>32</v>
      </c>
      <c r="B11" s="33"/>
      <c r="C11" s="33"/>
      <c r="D11" s="33"/>
      <c r="E11" s="34" t="s">
        <v>33</v>
      </c>
      <c r="F11" s="35">
        <f>+F12</f>
        <v>28789591000</v>
      </c>
      <c r="G11" s="35">
        <f t="shared" ref="G11:W11" si="11">+G12</f>
        <v>0</v>
      </c>
      <c r="H11" s="35">
        <f t="shared" si="11"/>
        <v>0</v>
      </c>
      <c r="I11" s="35">
        <f t="shared" si="11"/>
        <v>0</v>
      </c>
      <c r="J11" s="35">
        <f t="shared" si="11"/>
        <v>0</v>
      </c>
      <c r="K11" s="35">
        <f t="shared" si="11"/>
        <v>0</v>
      </c>
      <c r="L11" s="35">
        <f t="shared" si="11"/>
        <v>28789591000</v>
      </c>
      <c r="M11" s="36">
        <f t="shared" si="1"/>
        <v>5.4235137854025429E-3</v>
      </c>
      <c r="N11" s="35">
        <f t="shared" si="11"/>
        <v>0</v>
      </c>
      <c r="O11" s="35">
        <f t="shared" si="11"/>
        <v>28789591000</v>
      </c>
      <c r="P11" s="35">
        <f t="shared" si="11"/>
        <v>0</v>
      </c>
      <c r="Q11" s="35">
        <f t="shared" si="11"/>
        <v>2271641380</v>
      </c>
      <c r="R11" s="35">
        <f t="shared" si="11"/>
        <v>26517949620</v>
      </c>
      <c r="S11" s="35">
        <f t="shared" si="7"/>
        <v>26517949620</v>
      </c>
      <c r="T11" s="35">
        <f t="shared" si="11"/>
        <v>2271641380</v>
      </c>
      <c r="U11" s="35">
        <f t="shared" si="11"/>
        <v>0</v>
      </c>
      <c r="V11" s="35">
        <f t="shared" si="11"/>
        <v>2271641380</v>
      </c>
      <c r="W11" s="35">
        <f t="shared" si="11"/>
        <v>0</v>
      </c>
      <c r="X11" s="37">
        <f t="shared" si="3"/>
        <v>7.8904954919297041E-2</v>
      </c>
      <c r="Y11" s="37">
        <f t="shared" si="4"/>
        <v>7.8904954919297041E-2</v>
      </c>
      <c r="Z11" s="37">
        <f t="shared" si="5"/>
        <v>7.8904954919297041E-2</v>
      </c>
      <c r="AA11" s="37">
        <f t="shared" si="8"/>
        <v>1</v>
      </c>
      <c r="AB11" s="38">
        <f t="shared" si="9"/>
        <v>1</v>
      </c>
    </row>
    <row r="12" spans="1:28" ht="24.95" customHeight="1" x14ac:dyDescent="0.25">
      <c r="A12" s="32" t="s">
        <v>34</v>
      </c>
      <c r="B12" s="33"/>
      <c r="C12" s="33"/>
      <c r="D12" s="33"/>
      <c r="E12" s="34" t="s">
        <v>35</v>
      </c>
      <c r="F12" s="35">
        <f>SUM(F13:F20)</f>
        <v>28789591000</v>
      </c>
      <c r="G12" s="35">
        <f t="shared" ref="G12:W12" si="12">SUM(G13:G20)</f>
        <v>0</v>
      </c>
      <c r="H12" s="35">
        <f t="shared" si="12"/>
        <v>0</v>
      </c>
      <c r="I12" s="35">
        <f t="shared" si="12"/>
        <v>0</v>
      </c>
      <c r="J12" s="35">
        <f t="shared" si="12"/>
        <v>0</v>
      </c>
      <c r="K12" s="35">
        <f t="shared" si="12"/>
        <v>0</v>
      </c>
      <c r="L12" s="35">
        <f t="shared" si="12"/>
        <v>28789591000</v>
      </c>
      <c r="M12" s="36">
        <f t="shared" si="1"/>
        <v>5.4235137854025429E-3</v>
      </c>
      <c r="N12" s="35">
        <f t="shared" si="12"/>
        <v>0</v>
      </c>
      <c r="O12" s="35">
        <f t="shared" si="12"/>
        <v>28789591000</v>
      </c>
      <c r="P12" s="35">
        <f t="shared" si="12"/>
        <v>0</v>
      </c>
      <c r="Q12" s="35">
        <f t="shared" si="12"/>
        <v>2271641380</v>
      </c>
      <c r="R12" s="35">
        <f t="shared" si="12"/>
        <v>26517949620</v>
      </c>
      <c r="S12" s="35">
        <f t="shared" si="7"/>
        <v>26517949620</v>
      </c>
      <c r="T12" s="35">
        <f t="shared" si="12"/>
        <v>2271641380</v>
      </c>
      <c r="U12" s="35">
        <f t="shared" si="12"/>
        <v>0</v>
      </c>
      <c r="V12" s="35">
        <f t="shared" si="12"/>
        <v>2271641380</v>
      </c>
      <c r="W12" s="35">
        <f t="shared" si="12"/>
        <v>0</v>
      </c>
      <c r="X12" s="37">
        <f t="shared" si="3"/>
        <v>7.8904954919297041E-2</v>
      </c>
      <c r="Y12" s="37">
        <f t="shared" si="4"/>
        <v>7.8904954919297041E-2</v>
      </c>
      <c r="Z12" s="37">
        <f t="shared" si="5"/>
        <v>7.8904954919297041E-2</v>
      </c>
      <c r="AA12" s="37">
        <f t="shared" si="8"/>
        <v>1</v>
      </c>
      <c r="AB12" s="38">
        <f t="shared" si="9"/>
        <v>1</v>
      </c>
    </row>
    <row r="13" spans="1:28" ht="24.95" customHeight="1" x14ac:dyDescent="0.25">
      <c r="A13" s="39" t="s">
        <v>36</v>
      </c>
      <c r="B13" s="40" t="s">
        <v>37</v>
      </c>
      <c r="C13" s="40">
        <v>20</v>
      </c>
      <c r="D13" s="40" t="s">
        <v>38</v>
      </c>
      <c r="E13" s="41" t="s">
        <v>39</v>
      </c>
      <c r="F13" s="42">
        <v>22821279655</v>
      </c>
      <c r="G13" s="198">
        <v>0</v>
      </c>
      <c r="H13" s="198">
        <v>0</v>
      </c>
      <c r="I13" s="198">
        <v>0</v>
      </c>
      <c r="J13" s="198">
        <v>0</v>
      </c>
      <c r="K13" s="199">
        <f t="shared" ref="K13:K76" si="13">+G13-H13+I13-J13</f>
        <v>0</v>
      </c>
      <c r="L13" s="42">
        <f>F13+K13</f>
        <v>22821279655</v>
      </c>
      <c r="M13" s="43">
        <f t="shared" si="1"/>
        <v>4.2991762130076489E-3</v>
      </c>
      <c r="N13" s="198">
        <v>0</v>
      </c>
      <c r="O13" s="198">
        <v>22821279655</v>
      </c>
      <c r="P13" s="44">
        <f t="shared" ref="P13:P76" si="14">L13-O13</f>
        <v>0</v>
      </c>
      <c r="Q13" s="198">
        <v>2021603896</v>
      </c>
      <c r="R13" s="44">
        <f t="shared" ref="R13:R76" si="15">L13-Q13</f>
        <v>20799675759</v>
      </c>
      <c r="S13" s="44">
        <f t="shared" si="7"/>
        <v>20799675759</v>
      </c>
      <c r="T13" s="198">
        <v>2021603896</v>
      </c>
      <c r="U13" s="44">
        <f t="shared" ref="U13:U76" si="16">+Q13-T13</f>
        <v>0</v>
      </c>
      <c r="V13" s="198">
        <v>2021603896</v>
      </c>
      <c r="W13" s="44">
        <f t="shared" ref="W13:W76" si="17">+T13-V13</f>
        <v>0</v>
      </c>
      <c r="X13" s="45">
        <f t="shared" si="3"/>
        <v>8.8584160334632206E-2</v>
      </c>
      <c r="Y13" s="45">
        <f t="shared" si="4"/>
        <v>8.8584160334632206E-2</v>
      </c>
      <c r="Z13" s="45">
        <f t="shared" si="5"/>
        <v>8.8584160334632206E-2</v>
      </c>
      <c r="AA13" s="45">
        <f t="shared" si="8"/>
        <v>1</v>
      </c>
      <c r="AB13" s="46">
        <f t="shared" si="9"/>
        <v>1</v>
      </c>
    </row>
    <row r="14" spans="1:28" ht="24.95" customHeight="1" x14ac:dyDescent="0.25">
      <c r="A14" s="39" t="s">
        <v>40</v>
      </c>
      <c r="B14" s="40" t="s">
        <v>37</v>
      </c>
      <c r="C14" s="40">
        <v>20</v>
      </c>
      <c r="D14" s="40" t="s">
        <v>38</v>
      </c>
      <c r="E14" s="41" t="s">
        <v>41</v>
      </c>
      <c r="F14" s="42">
        <v>1516830834</v>
      </c>
      <c r="G14" s="198">
        <v>0</v>
      </c>
      <c r="H14" s="198">
        <v>0</v>
      </c>
      <c r="I14" s="198">
        <v>0</v>
      </c>
      <c r="J14" s="198">
        <v>0</v>
      </c>
      <c r="K14" s="199">
        <f t="shared" si="13"/>
        <v>0</v>
      </c>
      <c r="L14" s="42">
        <f t="shared" ref="L14:L35" si="18">F14+K14</f>
        <v>1516830834</v>
      </c>
      <c r="M14" s="43">
        <f t="shared" si="1"/>
        <v>2.857474751316417E-4</v>
      </c>
      <c r="N14" s="198">
        <v>0</v>
      </c>
      <c r="O14" s="198">
        <v>1516830834</v>
      </c>
      <c r="P14" s="44">
        <f t="shared" si="14"/>
        <v>0</v>
      </c>
      <c r="Q14" s="198">
        <v>151451515</v>
      </c>
      <c r="R14" s="44">
        <f t="shared" si="15"/>
        <v>1365379319</v>
      </c>
      <c r="S14" s="44">
        <f t="shared" si="7"/>
        <v>1365379319</v>
      </c>
      <c r="T14" s="198">
        <v>151451515</v>
      </c>
      <c r="U14" s="44">
        <f t="shared" si="16"/>
        <v>0</v>
      </c>
      <c r="V14" s="198">
        <v>151451515</v>
      </c>
      <c r="W14" s="44">
        <f t="shared" si="17"/>
        <v>0</v>
      </c>
      <c r="X14" s="45">
        <f t="shared" si="3"/>
        <v>9.9847334063358051E-2</v>
      </c>
      <c r="Y14" s="45">
        <f t="shared" si="4"/>
        <v>9.9847334063358051E-2</v>
      </c>
      <c r="Z14" s="45">
        <f t="shared" si="5"/>
        <v>9.9847334063358051E-2</v>
      </c>
      <c r="AA14" s="45">
        <f t="shared" si="8"/>
        <v>1</v>
      </c>
      <c r="AB14" s="46">
        <f t="shared" si="9"/>
        <v>1</v>
      </c>
    </row>
    <row r="15" spans="1:28" ht="24.95" customHeight="1" x14ac:dyDescent="0.25">
      <c r="A15" s="39" t="s">
        <v>42</v>
      </c>
      <c r="B15" s="40" t="s">
        <v>37</v>
      </c>
      <c r="C15" s="40">
        <v>20</v>
      </c>
      <c r="D15" s="40" t="s">
        <v>38</v>
      </c>
      <c r="E15" s="41" t="s">
        <v>43</v>
      </c>
      <c r="F15" s="42">
        <v>2475792</v>
      </c>
      <c r="G15" s="198">
        <v>0</v>
      </c>
      <c r="H15" s="198">
        <v>0</v>
      </c>
      <c r="I15" s="198">
        <v>0</v>
      </c>
      <c r="J15" s="198">
        <v>0</v>
      </c>
      <c r="K15" s="199">
        <f t="shared" si="13"/>
        <v>0</v>
      </c>
      <c r="L15" s="42">
        <f t="shared" si="18"/>
        <v>2475792</v>
      </c>
      <c r="M15" s="370">
        <f t="shared" si="1"/>
        <v>4.6640093087079045E-7</v>
      </c>
      <c r="N15" s="198">
        <v>0</v>
      </c>
      <c r="O15" s="199">
        <v>2475792</v>
      </c>
      <c r="P15" s="44">
        <f t="shared" si="14"/>
        <v>0</v>
      </c>
      <c r="Q15" s="198">
        <v>160838</v>
      </c>
      <c r="R15" s="44">
        <f t="shared" si="15"/>
        <v>2314954</v>
      </c>
      <c r="S15" s="44">
        <f t="shared" si="7"/>
        <v>2314954</v>
      </c>
      <c r="T15" s="198">
        <v>160838</v>
      </c>
      <c r="U15" s="44">
        <f t="shared" si="16"/>
        <v>0</v>
      </c>
      <c r="V15" s="198">
        <v>160838</v>
      </c>
      <c r="W15" s="44">
        <f t="shared" si="17"/>
        <v>0</v>
      </c>
      <c r="X15" s="45">
        <f t="shared" si="3"/>
        <v>6.4964261941229312E-2</v>
      </c>
      <c r="Y15" s="45">
        <f t="shared" si="4"/>
        <v>6.4964261941229312E-2</v>
      </c>
      <c r="Z15" s="45">
        <f t="shared" si="5"/>
        <v>6.4964261941229312E-2</v>
      </c>
      <c r="AA15" s="45">
        <f t="shared" si="8"/>
        <v>1</v>
      </c>
      <c r="AB15" s="46">
        <f t="shared" si="9"/>
        <v>1</v>
      </c>
    </row>
    <row r="16" spans="1:28" ht="24.95" customHeight="1" x14ac:dyDescent="0.25">
      <c r="A16" s="39" t="s">
        <v>44</v>
      </c>
      <c r="B16" s="40" t="s">
        <v>37</v>
      </c>
      <c r="C16" s="40">
        <v>20</v>
      </c>
      <c r="D16" s="40" t="s">
        <v>38</v>
      </c>
      <c r="E16" s="41" t="s">
        <v>45</v>
      </c>
      <c r="F16" s="42">
        <v>1222067257</v>
      </c>
      <c r="G16" s="198">
        <v>0</v>
      </c>
      <c r="H16" s="198">
        <v>0</v>
      </c>
      <c r="I16" s="198">
        <v>0</v>
      </c>
      <c r="J16" s="198">
        <v>0</v>
      </c>
      <c r="K16" s="199">
        <f t="shared" si="13"/>
        <v>0</v>
      </c>
      <c r="L16" s="42">
        <f t="shared" si="18"/>
        <v>1222067257</v>
      </c>
      <c r="M16" s="43">
        <f t="shared" si="1"/>
        <v>2.3021857500610452E-4</v>
      </c>
      <c r="N16" s="198">
        <v>0</v>
      </c>
      <c r="O16" s="199">
        <v>1222067257</v>
      </c>
      <c r="P16" s="44">
        <f t="shared" si="14"/>
        <v>0</v>
      </c>
      <c r="Q16" s="198">
        <v>0</v>
      </c>
      <c r="R16" s="44">
        <f t="shared" si="15"/>
        <v>1222067257</v>
      </c>
      <c r="S16" s="44">
        <f t="shared" si="7"/>
        <v>1222067257</v>
      </c>
      <c r="T16" s="198">
        <v>0</v>
      </c>
      <c r="U16" s="44">
        <f t="shared" si="16"/>
        <v>0</v>
      </c>
      <c r="V16" s="198">
        <v>0</v>
      </c>
      <c r="W16" s="44">
        <f t="shared" si="17"/>
        <v>0</v>
      </c>
      <c r="X16" s="45">
        <f t="shared" si="3"/>
        <v>0</v>
      </c>
      <c r="Y16" s="45">
        <f t="shared" si="4"/>
        <v>0</v>
      </c>
      <c r="Z16" s="45">
        <f t="shared" si="5"/>
        <v>0</v>
      </c>
      <c r="AA16" s="45" t="s">
        <v>46</v>
      </c>
      <c r="AB16" s="46" t="s">
        <v>46</v>
      </c>
    </row>
    <row r="17" spans="1:28" ht="24.95" customHeight="1" x14ac:dyDescent="0.25">
      <c r="A17" s="39" t="s">
        <v>47</v>
      </c>
      <c r="B17" s="40" t="s">
        <v>37</v>
      </c>
      <c r="C17" s="40">
        <v>20</v>
      </c>
      <c r="D17" s="40" t="s">
        <v>38</v>
      </c>
      <c r="E17" s="41" t="s">
        <v>48</v>
      </c>
      <c r="F17" s="42">
        <v>883433667</v>
      </c>
      <c r="G17" s="198">
        <v>0</v>
      </c>
      <c r="H17" s="198">
        <v>0</v>
      </c>
      <c r="I17" s="198">
        <v>0</v>
      </c>
      <c r="J17" s="198">
        <v>0</v>
      </c>
      <c r="K17" s="199">
        <f t="shared" si="13"/>
        <v>0</v>
      </c>
      <c r="L17" s="42">
        <f t="shared" si="18"/>
        <v>883433667</v>
      </c>
      <c r="M17" s="43">
        <f t="shared" si="1"/>
        <v>1.6642524277136203E-4</v>
      </c>
      <c r="N17" s="198">
        <v>0</v>
      </c>
      <c r="O17" s="199">
        <v>883433667</v>
      </c>
      <c r="P17" s="44">
        <f t="shared" si="14"/>
        <v>0</v>
      </c>
      <c r="Q17" s="198">
        <v>56138293</v>
      </c>
      <c r="R17" s="44">
        <f t="shared" si="15"/>
        <v>827295374</v>
      </c>
      <c r="S17" s="44">
        <f t="shared" si="7"/>
        <v>827295374</v>
      </c>
      <c r="T17" s="198">
        <v>56138293</v>
      </c>
      <c r="U17" s="44">
        <f t="shared" si="16"/>
        <v>0</v>
      </c>
      <c r="V17" s="198">
        <v>56138293</v>
      </c>
      <c r="W17" s="44">
        <f t="shared" si="17"/>
        <v>0</v>
      </c>
      <c r="X17" s="45">
        <f t="shared" si="3"/>
        <v>6.3545566687125132E-2</v>
      </c>
      <c r="Y17" s="45">
        <f t="shared" si="4"/>
        <v>6.3545566687125132E-2</v>
      </c>
      <c r="Z17" s="45">
        <f t="shared" si="5"/>
        <v>6.3545566687125132E-2</v>
      </c>
      <c r="AA17" s="45">
        <f t="shared" si="8"/>
        <v>1</v>
      </c>
      <c r="AB17" s="46">
        <f t="shared" si="9"/>
        <v>1</v>
      </c>
    </row>
    <row r="18" spans="1:28" ht="31.5" x14ac:dyDescent="0.25">
      <c r="A18" s="39" t="s">
        <v>49</v>
      </c>
      <c r="B18" s="40" t="s">
        <v>37</v>
      </c>
      <c r="C18" s="40">
        <v>20</v>
      </c>
      <c r="D18" s="40" t="s">
        <v>38</v>
      </c>
      <c r="E18" s="41" t="s">
        <v>50</v>
      </c>
      <c r="F18" s="42">
        <v>76852744</v>
      </c>
      <c r="G18" s="198">
        <v>0</v>
      </c>
      <c r="H18" s="198">
        <v>0</v>
      </c>
      <c r="I18" s="198">
        <v>0</v>
      </c>
      <c r="J18" s="198">
        <v>0</v>
      </c>
      <c r="K18" s="199">
        <f t="shared" si="13"/>
        <v>0</v>
      </c>
      <c r="L18" s="42">
        <f t="shared" si="18"/>
        <v>76852744</v>
      </c>
      <c r="M18" s="371">
        <f t="shared" si="1"/>
        <v>1.4477868634188396E-5</v>
      </c>
      <c r="N18" s="198">
        <v>0</v>
      </c>
      <c r="O18" s="199">
        <v>76852744</v>
      </c>
      <c r="P18" s="44">
        <f t="shared" si="14"/>
        <v>0</v>
      </c>
      <c r="Q18" s="198">
        <v>0</v>
      </c>
      <c r="R18" s="44">
        <f t="shared" si="15"/>
        <v>76852744</v>
      </c>
      <c r="S18" s="44">
        <f t="shared" si="7"/>
        <v>76852744</v>
      </c>
      <c r="T18" s="198">
        <v>0</v>
      </c>
      <c r="U18" s="44">
        <f t="shared" si="16"/>
        <v>0</v>
      </c>
      <c r="V18" s="198">
        <v>0</v>
      </c>
      <c r="W18" s="44">
        <f t="shared" si="17"/>
        <v>0</v>
      </c>
      <c r="X18" s="45">
        <f t="shared" si="3"/>
        <v>0</v>
      </c>
      <c r="Y18" s="45">
        <f t="shared" si="4"/>
        <v>0</v>
      </c>
      <c r="Z18" s="45">
        <f t="shared" si="5"/>
        <v>0</v>
      </c>
      <c r="AA18" s="45" t="s">
        <v>46</v>
      </c>
      <c r="AB18" s="46" t="s">
        <v>46</v>
      </c>
    </row>
    <row r="19" spans="1:28" ht="24.95" customHeight="1" x14ac:dyDescent="0.25">
      <c r="A19" s="39" t="s">
        <v>51</v>
      </c>
      <c r="B19" s="40" t="s">
        <v>37</v>
      </c>
      <c r="C19" s="40">
        <v>20</v>
      </c>
      <c r="D19" s="40" t="s">
        <v>38</v>
      </c>
      <c r="E19" s="41" t="s">
        <v>52</v>
      </c>
      <c r="F19" s="42">
        <v>1271900429</v>
      </c>
      <c r="G19" s="198">
        <v>0</v>
      </c>
      <c r="H19" s="198">
        <v>0</v>
      </c>
      <c r="I19" s="198">
        <v>0</v>
      </c>
      <c r="J19" s="198">
        <v>0</v>
      </c>
      <c r="K19" s="199">
        <f t="shared" si="13"/>
        <v>0</v>
      </c>
      <c r="L19" s="42">
        <f t="shared" si="18"/>
        <v>1271900429</v>
      </c>
      <c r="M19" s="43">
        <f t="shared" si="1"/>
        <v>2.3960637406557488E-4</v>
      </c>
      <c r="N19" s="198">
        <v>0</v>
      </c>
      <c r="O19" s="199">
        <v>1271900429</v>
      </c>
      <c r="P19" s="44">
        <f t="shared" si="14"/>
        <v>0</v>
      </c>
      <c r="Q19" s="198">
        <v>0</v>
      </c>
      <c r="R19" s="44">
        <f t="shared" si="15"/>
        <v>1271900429</v>
      </c>
      <c r="S19" s="44">
        <f t="shared" si="7"/>
        <v>1271900429</v>
      </c>
      <c r="T19" s="198">
        <v>0</v>
      </c>
      <c r="U19" s="44">
        <f t="shared" si="16"/>
        <v>0</v>
      </c>
      <c r="V19" s="198">
        <v>0</v>
      </c>
      <c r="W19" s="44">
        <f t="shared" si="17"/>
        <v>0</v>
      </c>
      <c r="X19" s="45">
        <f t="shared" si="3"/>
        <v>0</v>
      </c>
      <c r="Y19" s="45">
        <f t="shared" si="4"/>
        <v>0</v>
      </c>
      <c r="Z19" s="45">
        <f t="shared" si="5"/>
        <v>0</v>
      </c>
      <c r="AA19" s="45" t="s">
        <v>46</v>
      </c>
      <c r="AB19" s="46" t="s">
        <v>46</v>
      </c>
    </row>
    <row r="20" spans="1:28" ht="24.95" customHeight="1" x14ac:dyDescent="0.25">
      <c r="A20" s="39" t="s">
        <v>53</v>
      </c>
      <c r="B20" s="40" t="s">
        <v>37</v>
      </c>
      <c r="C20" s="40">
        <v>20</v>
      </c>
      <c r="D20" s="40" t="s">
        <v>38</v>
      </c>
      <c r="E20" s="41" t="s">
        <v>54</v>
      </c>
      <c r="F20" s="42">
        <v>994750622</v>
      </c>
      <c r="G20" s="198">
        <v>0</v>
      </c>
      <c r="H20" s="198">
        <v>0</v>
      </c>
      <c r="I20" s="198">
        <v>0</v>
      </c>
      <c r="J20" s="198">
        <v>0</v>
      </c>
      <c r="K20" s="199">
        <f t="shared" si="13"/>
        <v>0</v>
      </c>
      <c r="L20" s="42">
        <f t="shared" si="18"/>
        <v>994750622</v>
      </c>
      <c r="M20" s="43">
        <f t="shared" si="1"/>
        <v>1.8739563585515174E-4</v>
      </c>
      <c r="N20" s="198">
        <v>0</v>
      </c>
      <c r="O20" s="199">
        <v>994750622</v>
      </c>
      <c r="P20" s="44">
        <f t="shared" si="14"/>
        <v>0</v>
      </c>
      <c r="Q20" s="198">
        <v>42286838</v>
      </c>
      <c r="R20" s="44">
        <f t="shared" si="15"/>
        <v>952463784</v>
      </c>
      <c r="S20" s="44">
        <f t="shared" si="7"/>
        <v>952463784</v>
      </c>
      <c r="T20" s="198">
        <v>42286838</v>
      </c>
      <c r="U20" s="44">
        <f t="shared" si="16"/>
        <v>0</v>
      </c>
      <c r="V20" s="198">
        <v>42286838</v>
      </c>
      <c r="W20" s="44">
        <f t="shared" si="17"/>
        <v>0</v>
      </c>
      <c r="X20" s="45">
        <f t="shared" si="3"/>
        <v>4.250998900104231E-2</v>
      </c>
      <c r="Y20" s="45">
        <f t="shared" si="4"/>
        <v>4.250998900104231E-2</v>
      </c>
      <c r="Z20" s="45">
        <f t="shared" si="5"/>
        <v>4.250998900104231E-2</v>
      </c>
      <c r="AA20" s="45">
        <f t="shared" si="8"/>
        <v>1</v>
      </c>
      <c r="AB20" s="46">
        <f t="shared" si="9"/>
        <v>1</v>
      </c>
    </row>
    <row r="21" spans="1:28" ht="24.95" customHeight="1" x14ac:dyDescent="0.25">
      <c r="A21" s="32" t="s">
        <v>55</v>
      </c>
      <c r="B21" s="33"/>
      <c r="C21" s="33"/>
      <c r="D21" s="40"/>
      <c r="E21" s="34" t="s">
        <v>56</v>
      </c>
      <c r="F21" s="35">
        <f>SUM(F22:F28)</f>
        <v>10389288000</v>
      </c>
      <c r="G21" s="35">
        <f t="shared" ref="G21:W21" si="19">SUM(G22:G28)</f>
        <v>0</v>
      </c>
      <c r="H21" s="35">
        <f t="shared" si="19"/>
        <v>0</v>
      </c>
      <c r="I21" s="35">
        <f t="shared" si="19"/>
        <v>0</v>
      </c>
      <c r="J21" s="35">
        <f t="shared" si="19"/>
        <v>0</v>
      </c>
      <c r="K21" s="35">
        <f t="shared" si="19"/>
        <v>0</v>
      </c>
      <c r="L21" s="35">
        <f t="shared" si="19"/>
        <v>10389288000</v>
      </c>
      <c r="M21" s="36">
        <f t="shared" si="1"/>
        <v>1.9571812148535634E-3</v>
      </c>
      <c r="N21" s="35">
        <f t="shared" si="19"/>
        <v>0</v>
      </c>
      <c r="O21" s="35">
        <f t="shared" si="19"/>
        <v>10389288000</v>
      </c>
      <c r="P21" s="35">
        <f t="shared" si="19"/>
        <v>0</v>
      </c>
      <c r="Q21" s="35">
        <f t="shared" si="19"/>
        <v>901983546</v>
      </c>
      <c r="R21" s="35">
        <f t="shared" si="19"/>
        <v>9487304454</v>
      </c>
      <c r="S21" s="35">
        <f t="shared" si="7"/>
        <v>9487304454</v>
      </c>
      <c r="T21" s="35">
        <f t="shared" si="19"/>
        <v>901983546</v>
      </c>
      <c r="U21" s="35">
        <f t="shared" si="19"/>
        <v>0</v>
      </c>
      <c r="V21" s="35">
        <f t="shared" si="19"/>
        <v>0</v>
      </c>
      <c r="W21" s="35">
        <f t="shared" si="19"/>
        <v>901983546</v>
      </c>
      <c r="X21" s="37">
        <f t="shared" si="3"/>
        <v>8.681861028397711E-2</v>
      </c>
      <c r="Y21" s="37">
        <f t="shared" si="4"/>
        <v>8.681861028397711E-2</v>
      </c>
      <c r="Z21" s="37">
        <f t="shared" si="5"/>
        <v>0</v>
      </c>
      <c r="AA21" s="37">
        <f t="shared" si="8"/>
        <v>1</v>
      </c>
      <c r="AB21" s="38">
        <f t="shared" si="9"/>
        <v>0</v>
      </c>
    </row>
    <row r="22" spans="1:28" ht="24.95" customHeight="1" x14ac:dyDescent="0.25">
      <c r="A22" s="39" t="s">
        <v>57</v>
      </c>
      <c r="B22" s="40" t="s">
        <v>37</v>
      </c>
      <c r="C22" s="40">
        <v>20</v>
      </c>
      <c r="D22" s="40" t="s">
        <v>38</v>
      </c>
      <c r="E22" s="41" t="s">
        <v>58</v>
      </c>
      <c r="F22" s="42">
        <v>3540437888</v>
      </c>
      <c r="G22" s="198">
        <v>0</v>
      </c>
      <c r="H22" s="198">
        <v>0</v>
      </c>
      <c r="I22" s="198">
        <v>0</v>
      </c>
      <c r="J22" s="198">
        <v>0</v>
      </c>
      <c r="K22" s="199">
        <f t="shared" si="13"/>
        <v>0</v>
      </c>
      <c r="L22" s="42">
        <f t="shared" si="18"/>
        <v>3540437888</v>
      </c>
      <c r="M22" s="43">
        <f t="shared" si="1"/>
        <v>6.6696375408492126E-4</v>
      </c>
      <c r="N22" s="198">
        <v>0</v>
      </c>
      <c r="O22" s="199">
        <v>3540437888</v>
      </c>
      <c r="P22" s="44">
        <f t="shared" si="14"/>
        <v>0</v>
      </c>
      <c r="Q22" s="198">
        <v>285353500</v>
      </c>
      <c r="R22" s="44">
        <f t="shared" si="15"/>
        <v>3255084388</v>
      </c>
      <c r="S22" s="44">
        <f t="shared" si="7"/>
        <v>3255084388</v>
      </c>
      <c r="T22" s="198">
        <v>285353500</v>
      </c>
      <c r="U22" s="44">
        <f t="shared" si="16"/>
        <v>0</v>
      </c>
      <c r="V22" s="198">
        <v>0</v>
      </c>
      <c r="W22" s="44">
        <f t="shared" si="17"/>
        <v>285353500</v>
      </c>
      <c r="X22" s="45">
        <f t="shared" si="3"/>
        <v>8.0598363543442006E-2</v>
      </c>
      <c r="Y22" s="45">
        <f t="shared" si="4"/>
        <v>8.0598363543442006E-2</v>
      </c>
      <c r="Z22" s="45">
        <f t="shared" si="5"/>
        <v>0</v>
      </c>
      <c r="AA22" s="45">
        <f t="shared" si="8"/>
        <v>1</v>
      </c>
      <c r="AB22" s="46">
        <f t="shared" si="9"/>
        <v>0</v>
      </c>
    </row>
    <row r="23" spans="1:28" ht="24.95" customHeight="1" x14ac:dyDescent="0.25">
      <c r="A23" s="39" t="s">
        <v>59</v>
      </c>
      <c r="B23" s="40" t="s">
        <v>37</v>
      </c>
      <c r="C23" s="40">
        <v>20</v>
      </c>
      <c r="D23" s="40" t="s">
        <v>38</v>
      </c>
      <c r="E23" s="41" t="s">
        <v>60</v>
      </c>
      <c r="F23" s="42">
        <v>2411282700</v>
      </c>
      <c r="G23" s="198">
        <v>0</v>
      </c>
      <c r="H23" s="198">
        <v>0</v>
      </c>
      <c r="I23" s="198">
        <v>0</v>
      </c>
      <c r="J23" s="198">
        <v>0</v>
      </c>
      <c r="K23" s="199">
        <f t="shared" si="13"/>
        <v>0</v>
      </c>
      <c r="L23" s="42">
        <f t="shared" si="18"/>
        <v>2411282700</v>
      </c>
      <c r="M23" s="43">
        <f t="shared" si="1"/>
        <v>4.542483762257221E-4</v>
      </c>
      <c r="N23" s="198">
        <v>0</v>
      </c>
      <c r="O23" s="199">
        <v>2411282700</v>
      </c>
      <c r="P23" s="44">
        <f t="shared" si="14"/>
        <v>0</v>
      </c>
      <c r="Q23" s="198">
        <v>202142500</v>
      </c>
      <c r="R23" s="44">
        <f t="shared" si="15"/>
        <v>2209140200</v>
      </c>
      <c r="S23" s="44">
        <f t="shared" si="7"/>
        <v>2209140200</v>
      </c>
      <c r="T23" s="198">
        <v>202142500</v>
      </c>
      <c r="U23" s="44">
        <f t="shared" si="16"/>
        <v>0</v>
      </c>
      <c r="V23" s="198">
        <v>0</v>
      </c>
      <c r="W23" s="44">
        <f t="shared" si="17"/>
        <v>202142500</v>
      </c>
      <c r="X23" s="45">
        <f t="shared" si="3"/>
        <v>8.3831937250659155E-2</v>
      </c>
      <c r="Y23" s="45">
        <f t="shared" si="4"/>
        <v>8.3831937250659155E-2</v>
      </c>
      <c r="Z23" s="45">
        <f t="shared" si="5"/>
        <v>0</v>
      </c>
      <c r="AA23" s="45">
        <f t="shared" si="8"/>
        <v>1</v>
      </c>
      <c r="AB23" s="46">
        <f t="shared" si="9"/>
        <v>0</v>
      </c>
    </row>
    <row r="24" spans="1:28" ht="24.95" customHeight="1" x14ac:dyDescent="0.25">
      <c r="A24" s="39" t="s">
        <v>61</v>
      </c>
      <c r="B24" s="40" t="s">
        <v>37</v>
      </c>
      <c r="C24" s="40">
        <v>20</v>
      </c>
      <c r="D24" s="40" t="s">
        <v>38</v>
      </c>
      <c r="E24" s="41" t="s">
        <v>62</v>
      </c>
      <c r="F24" s="42">
        <v>1539154912</v>
      </c>
      <c r="G24" s="198">
        <v>0</v>
      </c>
      <c r="H24" s="198">
        <v>0</v>
      </c>
      <c r="I24" s="198">
        <v>0</v>
      </c>
      <c r="J24" s="198">
        <v>0</v>
      </c>
      <c r="K24" s="199">
        <f t="shared" si="13"/>
        <v>0</v>
      </c>
      <c r="L24" s="42">
        <f t="shared" si="18"/>
        <v>1539154912</v>
      </c>
      <c r="M24" s="43">
        <f t="shared" si="1"/>
        <v>2.8995298624082702E-4</v>
      </c>
      <c r="N24" s="198">
        <v>0</v>
      </c>
      <c r="O24" s="199">
        <v>1539154912</v>
      </c>
      <c r="P24" s="44">
        <f t="shared" si="14"/>
        <v>0</v>
      </c>
      <c r="Q24" s="198">
        <v>195420246</v>
      </c>
      <c r="R24" s="44">
        <f t="shared" si="15"/>
        <v>1343734666</v>
      </c>
      <c r="S24" s="44">
        <f t="shared" si="7"/>
        <v>1343734666</v>
      </c>
      <c r="T24" s="198">
        <v>195420246</v>
      </c>
      <c r="U24" s="44">
        <f t="shared" si="16"/>
        <v>0</v>
      </c>
      <c r="V24" s="198">
        <v>0</v>
      </c>
      <c r="W24" s="44">
        <f t="shared" si="17"/>
        <v>195420246</v>
      </c>
      <c r="X24" s="45">
        <f t="shared" si="3"/>
        <v>0.12696593726622885</v>
      </c>
      <c r="Y24" s="45">
        <f t="shared" si="4"/>
        <v>0.12696593726622885</v>
      </c>
      <c r="Z24" s="45">
        <f t="shared" si="5"/>
        <v>0</v>
      </c>
      <c r="AA24" s="45">
        <f t="shared" si="8"/>
        <v>1</v>
      </c>
      <c r="AB24" s="46">
        <f t="shared" si="9"/>
        <v>0</v>
      </c>
    </row>
    <row r="25" spans="1:28" ht="24.95" customHeight="1" x14ac:dyDescent="0.25">
      <c r="A25" s="39" t="s">
        <v>63</v>
      </c>
      <c r="B25" s="40" t="s">
        <v>37</v>
      </c>
      <c r="C25" s="40">
        <v>20</v>
      </c>
      <c r="D25" s="40" t="s">
        <v>38</v>
      </c>
      <c r="E25" s="41" t="s">
        <v>64</v>
      </c>
      <c r="F25" s="42">
        <v>1254967000</v>
      </c>
      <c r="G25" s="198">
        <v>0</v>
      </c>
      <c r="H25" s="198">
        <v>0</v>
      </c>
      <c r="I25" s="198">
        <v>0</v>
      </c>
      <c r="J25" s="198">
        <v>0</v>
      </c>
      <c r="K25" s="199">
        <f t="shared" si="13"/>
        <v>0</v>
      </c>
      <c r="L25" s="42">
        <f t="shared" si="18"/>
        <v>1254967000</v>
      </c>
      <c r="M25" s="43">
        <f t="shared" si="1"/>
        <v>2.3641637787508938E-4</v>
      </c>
      <c r="N25" s="198">
        <v>0</v>
      </c>
      <c r="O25" s="199">
        <v>1254967000</v>
      </c>
      <c r="P25" s="44">
        <f t="shared" si="14"/>
        <v>0</v>
      </c>
      <c r="Q25" s="198">
        <v>92194500</v>
      </c>
      <c r="R25" s="44">
        <f t="shared" si="15"/>
        <v>1162772500</v>
      </c>
      <c r="S25" s="44">
        <f t="shared" si="7"/>
        <v>1162772500</v>
      </c>
      <c r="T25" s="198">
        <v>92194500</v>
      </c>
      <c r="U25" s="44">
        <f t="shared" si="16"/>
        <v>0</v>
      </c>
      <c r="V25" s="198">
        <v>0</v>
      </c>
      <c r="W25" s="44">
        <f t="shared" si="17"/>
        <v>92194500</v>
      </c>
      <c r="X25" s="45">
        <f t="shared" si="3"/>
        <v>7.3463684702466281E-2</v>
      </c>
      <c r="Y25" s="45">
        <f t="shared" si="4"/>
        <v>7.3463684702466281E-2</v>
      </c>
      <c r="Z25" s="45">
        <f t="shared" si="5"/>
        <v>0</v>
      </c>
      <c r="AA25" s="45">
        <f t="shared" si="8"/>
        <v>1</v>
      </c>
      <c r="AB25" s="46">
        <f t="shared" si="9"/>
        <v>0</v>
      </c>
    </row>
    <row r="26" spans="1:28" ht="33" customHeight="1" x14ac:dyDescent="0.25">
      <c r="A26" s="39" t="s">
        <v>65</v>
      </c>
      <c r="B26" s="40" t="s">
        <v>37</v>
      </c>
      <c r="C26" s="40">
        <v>20</v>
      </c>
      <c r="D26" s="40" t="s">
        <v>38</v>
      </c>
      <c r="E26" s="41" t="s">
        <v>66</v>
      </c>
      <c r="F26" s="42">
        <v>145133600</v>
      </c>
      <c r="G26" s="198">
        <v>0</v>
      </c>
      <c r="H26" s="198">
        <v>0</v>
      </c>
      <c r="I26" s="198">
        <v>0</v>
      </c>
      <c r="J26" s="198">
        <v>0</v>
      </c>
      <c r="K26" s="199">
        <f t="shared" si="13"/>
        <v>0</v>
      </c>
      <c r="L26" s="42">
        <f t="shared" si="18"/>
        <v>145133600</v>
      </c>
      <c r="M26" s="371">
        <f t="shared" si="1"/>
        <v>2.73409261119791E-5</v>
      </c>
      <c r="N26" s="198">
        <v>0</v>
      </c>
      <c r="O26" s="199">
        <v>145133600</v>
      </c>
      <c r="P26" s="44">
        <f t="shared" si="14"/>
        <v>0</v>
      </c>
      <c r="Q26" s="198">
        <v>11619600</v>
      </c>
      <c r="R26" s="44">
        <f t="shared" si="15"/>
        <v>133514000</v>
      </c>
      <c r="S26" s="44">
        <f t="shared" si="7"/>
        <v>133514000</v>
      </c>
      <c r="T26" s="198">
        <v>11619600</v>
      </c>
      <c r="U26" s="44">
        <f t="shared" si="16"/>
        <v>0</v>
      </c>
      <c r="V26" s="198">
        <v>0</v>
      </c>
      <c r="W26" s="44">
        <f t="shared" si="17"/>
        <v>11619600</v>
      </c>
      <c r="X26" s="45">
        <f t="shared" si="3"/>
        <v>8.0061405491216375E-2</v>
      </c>
      <c r="Y26" s="45">
        <f t="shared" si="4"/>
        <v>8.0061405491216375E-2</v>
      </c>
      <c r="Z26" s="45">
        <f t="shared" si="5"/>
        <v>0</v>
      </c>
      <c r="AA26" s="45">
        <f t="shared" si="8"/>
        <v>1</v>
      </c>
      <c r="AB26" s="46">
        <f t="shared" si="9"/>
        <v>0</v>
      </c>
    </row>
    <row r="27" spans="1:28" ht="24.95" customHeight="1" x14ac:dyDescent="0.25">
      <c r="A27" s="39" t="s">
        <v>67</v>
      </c>
      <c r="B27" s="40" t="s">
        <v>37</v>
      </c>
      <c r="C27" s="40">
        <v>20</v>
      </c>
      <c r="D27" s="40" t="s">
        <v>38</v>
      </c>
      <c r="E27" s="41" t="s">
        <v>68</v>
      </c>
      <c r="F27" s="42">
        <v>898748700</v>
      </c>
      <c r="G27" s="198">
        <v>0</v>
      </c>
      <c r="H27" s="198">
        <v>0</v>
      </c>
      <c r="I27" s="198">
        <v>0</v>
      </c>
      <c r="J27" s="198">
        <v>0</v>
      </c>
      <c r="K27" s="199">
        <f t="shared" si="13"/>
        <v>0</v>
      </c>
      <c r="L27" s="42">
        <f t="shared" si="18"/>
        <v>898748700</v>
      </c>
      <c r="M27" s="43">
        <f t="shared" si="1"/>
        <v>1.6931035817989266E-4</v>
      </c>
      <c r="N27" s="198">
        <v>0</v>
      </c>
      <c r="O27" s="199">
        <v>898748700</v>
      </c>
      <c r="P27" s="44">
        <f t="shared" si="14"/>
        <v>0</v>
      </c>
      <c r="Q27" s="198">
        <v>69148700</v>
      </c>
      <c r="R27" s="44">
        <f t="shared" si="15"/>
        <v>829600000</v>
      </c>
      <c r="S27" s="44">
        <f t="shared" si="7"/>
        <v>829600000</v>
      </c>
      <c r="T27" s="198">
        <v>69148700</v>
      </c>
      <c r="U27" s="44">
        <f t="shared" si="16"/>
        <v>0</v>
      </c>
      <c r="V27" s="198">
        <v>0</v>
      </c>
      <c r="W27" s="44">
        <f t="shared" si="17"/>
        <v>69148700</v>
      </c>
      <c r="X27" s="45">
        <f t="shared" si="3"/>
        <v>7.6938859549949834E-2</v>
      </c>
      <c r="Y27" s="45">
        <f t="shared" si="4"/>
        <v>7.6938859549949834E-2</v>
      </c>
      <c r="Z27" s="45">
        <f t="shared" si="5"/>
        <v>0</v>
      </c>
      <c r="AA27" s="45">
        <f t="shared" si="8"/>
        <v>1</v>
      </c>
      <c r="AB27" s="46">
        <f t="shared" si="9"/>
        <v>0</v>
      </c>
    </row>
    <row r="28" spans="1:28" ht="24.95" customHeight="1" x14ac:dyDescent="0.25">
      <c r="A28" s="39" t="s">
        <v>69</v>
      </c>
      <c r="B28" s="40" t="s">
        <v>37</v>
      </c>
      <c r="C28" s="40">
        <v>20</v>
      </c>
      <c r="D28" s="40" t="s">
        <v>38</v>
      </c>
      <c r="E28" s="41" t="s">
        <v>70</v>
      </c>
      <c r="F28" s="42">
        <v>599563200</v>
      </c>
      <c r="G28" s="198">
        <v>0</v>
      </c>
      <c r="H28" s="198">
        <v>0</v>
      </c>
      <c r="I28" s="198">
        <v>0</v>
      </c>
      <c r="J28" s="198">
        <v>0</v>
      </c>
      <c r="K28" s="199">
        <f t="shared" si="13"/>
        <v>0</v>
      </c>
      <c r="L28" s="42">
        <f t="shared" si="18"/>
        <v>599563200</v>
      </c>
      <c r="M28" s="43">
        <f t="shared" si="1"/>
        <v>1.1294843613513168E-4</v>
      </c>
      <c r="N28" s="198">
        <v>0</v>
      </c>
      <c r="O28" s="199">
        <v>599563200</v>
      </c>
      <c r="P28" s="44">
        <f t="shared" si="14"/>
        <v>0</v>
      </c>
      <c r="Q28" s="198">
        <v>46104500</v>
      </c>
      <c r="R28" s="44">
        <f t="shared" si="15"/>
        <v>553458700</v>
      </c>
      <c r="S28" s="44">
        <f t="shared" si="7"/>
        <v>553458700</v>
      </c>
      <c r="T28" s="198">
        <v>46104500</v>
      </c>
      <c r="U28" s="44">
        <f t="shared" si="16"/>
        <v>0</v>
      </c>
      <c r="V28" s="198">
        <v>0</v>
      </c>
      <c r="W28" s="44">
        <f t="shared" si="17"/>
        <v>46104500</v>
      </c>
      <c r="X28" s="45">
        <f t="shared" si="3"/>
        <v>7.6896814214081191E-2</v>
      </c>
      <c r="Y28" s="45">
        <f t="shared" si="4"/>
        <v>7.6896814214081191E-2</v>
      </c>
      <c r="Z28" s="45">
        <f t="shared" si="5"/>
        <v>0</v>
      </c>
      <c r="AA28" s="45">
        <f t="shared" si="8"/>
        <v>1</v>
      </c>
      <c r="AB28" s="46">
        <f t="shared" si="9"/>
        <v>0</v>
      </c>
    </row>
    <row r="29" spans="1:28" ht="31.5" x14ac:dyDescent="0.25">
      <c r="A29" s="32" t="s">
        <v>71</v>
      </c>
      <c r="B29" s="33"/>
      <c r="C29" s="33"/>
      <c r="D29" s="40"/>
      <c r="E29" s="34" t="s">
        <v>72</v>
      </c>
      <c r="F29" s="35">
        <f>+F30+F34+F35</f>
        <v>5077431000</v>
      </c>
      <c r="G29" s="35">
        <f t="shared" ref="G29:W29" si="20">+G30+G34+G35</f>
        <v>0</v>
      </c>
      <c r="H29" s="35">
        <f t="shared" si="20"/>
        <v>0</v>
      </c>
      <c r="I29" s="35">
        <f t="shared" si="20"/>
        <v>0</v>
      </c>
      <c r="J29" s="35">
        <f t="shared" si="20"/>
        <v>0</v>
      </c>
      <c r="K29" s="35">
        <f t="shared" si="20"/>
        <v>0</v>
      </c>
      <c r="L29" s="35">
        <f t="shared" si="20"/>
        <v>5077431000</v>
      </c>
      <c r="M29" s="36">
        <f t="shared" si="1"/>
        <v>9.565094906325768E-4</v>
      </c>
      <c r="N29" s="35">
        <f t="shared" si="20"/>
        <v>0</v>
      </c>
      <c r="O29" s="35">
        <f t="shared" si="20"/>
        <v>5077431000</v>
      </c>
      <c r="P29" s="35">
        <f t="shared" si="20"/>
        <v>0</v>
      </c>
      <c r="Q29" s="35">
        <f t="shared" si="20"/>
        <v>248802689</v>
      </c>
      <c r="R29" s="35">
        <f t="shared" si="20"/>
        <v>4828628311</v>
      </c>
      <c r="S29" s="35">
        <f t="shared" si="7"/>
        <v>4828628311</v>
      </c>
      <c r="T29" s="35">
        <f t="shared" si="20"/>
        <v>248802689</v>
      </c>
      <c r="U29" s="35">
        <f t="shared" si="20"/>
        <v>0</v>
      </c>
      <c r="V29" s="35">
        <f t="shared" si="20"/>
        <v>248802689</v>
      </c>
      <c r="W29" s="35">
        <f t="shared" si="20"/>
        <v>0</v>
      </c>
      <c r="X29" s="37">
        <f t="shared" si="3"/>
        <v>4.9001687861440164E-2</v>
      </c>
      <c r="Y29" s="37">
        <f t="shared" si="4"/>
        <v>4.9001687861440164E-2</v>
      </c>
      <c r="Z29" s="37">
        <f t="shared" si="5"/>
        <v>4.9001687861440164E-2</v>
      </c>
      <c r="AA29" s="37">
        <f t="shared" si="8"/>
        <v>1</v>
      </c>
      <c r="AB29" s="38">
        <f t="shared" si="9"/>
        <v>1</v>
      </c>
    </row>
    <row r="30" spans="1:28" ht="31.5" x14ac:dyDescent="0.25">
      <c r="A30" s="39" t="s">
        <v>73</v>
      </c>
      <c r="B30" s="40" t="s">
        <v>37</v>
      </c>
      <c r="C30" s="40">
        <v>20</v>
      </c>
      <c r="D30" s="40" t="s">
        <v>38</v>
      </c>
      <c r="E30" s="41" t="s">
        <v>74</v>
      </c>
      <c r="F30" s="42">
        <f>+F31+F32+F33</f>
        <v>2059834541</v>
      </c>
      <c r="G30" s="198">
        <f t="shared" ref="G30:W30" si="21">+G31+G32+G33</f>
        <v>0</v>
      </c>
      <c r="H30" s="198">
        <f t="shared" si="21"/>
        <v>0</v>
      </c>
      <c r="I30" s="198">
        <f t="shared" si="21"/>
        <v>0</v>
      </c>
      <c r="J30" s="198">
        <f t="shared" si="21"/>
        <v>0</v>
      </c>
      <c r="K30" s="199">
        <f t="shared" si="21"/>
        <v>0</v>
      </c>
      <c r="L30" s="42">
        <f t="shared" si="18"/>
        <v>2059834541</v>
      </c>
      <c r="M30" s="43">
        <f t="shared" si="1"/>
        <v>3.8804097733662903E-4</v>
      </c>
      <c r="N30" s="198">
        <f t="shared" si="21"/>
        <v>0</v>
      </c>
      <c r="O30" s="199">
        <f t="shared" si="21"/>
        <v>2059834541</v>
      </c>
      <c r="P30" s="44">
        <f t="shared" si="21"/>
        <v>0</v>
      </c>
      <c r="Q30" s="199">
        <f t="shared" si="21"/>
        <v>58912657</v>
      </c>
      <c r="R30" s="44">
        <f t="shared" si="21"/>
        <v>2000921884</v>
      </c>
      <c r="S30" s="44">
        <f t="shared" si="7"/>
        <v>2000921884</v>
      </c>
      <c r="T30" s="198">
        <f t="shared" si="21"/>
        <v>58912657</v>
      </c>
      <c r="U30" s="44">
        <f t="shared" si="21"/>
        <v>0</v>
      </c>
      <c r="V30" s="198">
        <f t="shared" si="21"/>
        <v>58912657</v>
      </c>
      <c r="W30" s="44">
        <f t="shared" si="21"/>
        <v>0</v>
      </c>
      <c r="X30" s="45">
        <f t="shared" si="3"/>
        <v>2.8600674387856087E-2</v>
      </c>
      <c r="Y30" s="45">
        <f t="shared" si="4"/>
        <v>2.8600674387856087E-2</v>
      </c>
      <c r="Z30" s="45">
        <f t="shared" si="5"/>
        <v>2.8600674387856087E-2</v>
      </c>
      <c r="AA30" s="45">
        <f t="shared" si="8"/>
        <v>1</v>
      </c>
      <c r="AB30" s="46">
        <f t="shared" si="9"/>
        <v>1</v>
      </c>
    </row>
    <row r="31" spans="1:28" ht="24.95" customHeight="1" x14ac:dyDescent="0.25">
      <c r="A31" s="39" t="s">
        <v>75</v>
      </c>
      <c r="B31" s="40" t="s">
        <v>37</v>
      </c>
      <c r="C31" s="40">
        <v>20</v>
      </c>
      <c r="D31" s="40" t="s">
        <v>38</v>
      </c>
      <c r="E31" s="41" t="s">
        <v>76</v>
      </c>
      <c r="F31" s="42">
        <v>1440417805</v>
      </c>
      <c r="G31" s="198">
        <v>0</v>
      </c>
      <c r="H31" s="198">
        <v>0</v>
      </c>
      <c r="I31" s="198">
        <v>0</v>
      </c>
      <c r="J31" s="198">
        <v>0</v>
      </c>
      <c r="K31" s="199">
        <f t="shared" si="13"/>
        <v>0</v>
      </c>
      <c r="L31" s="42">
        <f t="shared" si="18"/>
        <v>1440417805</v>
      </c>
      <c r="M31" s="43">
        <f t="shared" si="1"/>
        <v>2.7135244200436094E-4</v>
      </c>
      <c r="N31" s="198">
        <v>0</v>
      </c>
      <c r="O31" s="199">
        <v>1440417805</v>
      </c>
      <c r="P31" s="44">
        <f t="shared" si="14"/>
        <v>0</v>
      </c>
      <c r="Q31" s="199">
        <v>54007672</v>
      </c>
      <c r="R31" s="44">
        <f t="shared" si="15"/>
        <v>1386410133</v>
      </c>
      <c r="S31" s="44">
        <f t="shared" si="7"/>
        <v>1386410133</v>
      </c>
      <c r="T31" s="198">
        <v>54007672</v>
      </c>
      <c r="U31" s="44">
        <f t="shared" si="16"/>
        <v>0</v>
      </c>
      <c r="V31" s="198">
        <v>54007672</v>
      </c>
      <c r="W31" s="44">
        <f t="shared" si="17"/>
        <v>0</v>
      </c>
      <c r="X31" s="45">
        <f t="shared" si="3"/>
        <v>3.7494449049801905E-2</v>
      </c>
      <c r="Y31" s="45">
        <f t="shared" si="4"/>
        <v>3.7494449049801905E-2</v>
      </c>
      <c r="Z31" s="45">
        <f t="shared" si="5"/>
        <v>3.7494449049801905E-2</v>
      </c>
      <c r="AA31" s="45">
        <f t="shared" si="8"/>
        <v>1</v>
      </c>
      <c r="AB31" s="46">
        <f t="shared" si="9"/>
        <v>1</v>
      </c>
    </row>
    <row r="32" spans="1:28" ht="24.95" customHeight="1" x14ac:dyDescent="0.25">
      <c r="A32" s="39" t="s">
        <v>77</v>
      </c>
      <c r="B32" s="40" t="s">
        <v>37</v>
      </c>
      <c r="C32" s="40">
        <v>20</v>
      </c>
      <c r="D32" s="40" t="s">
        <v>38</v>
      </c>
      <c r="E32" s="41" t="s">
        <v>78</v>
      </c>
      <c r="F32" s="42">
        <v>510000000</v>
      </c>
      <c r="G32" s="198">
        <v>0</v>
      </c>
      <c r="H32" s="198">
        <v>0</v>
      </c>
      <c r="I32" s="198">
        <v>0</v>
      </c>
      <c r="J32" s="198">
        <v>0</v>
      </c>
      <c r="K32" s="199">
        <f t="shared" si="13"/>
        <v>0</v>
      </c>
      <c r="L32" s="42">
        <f t="shared" si="18"/>
        <v>510000000</v>
      </c>
      <c r="M32" s="43">
        <f t="shared" si="1"/>
        <v>9.6076114125945612E-5</v>
      </c>
      <c r="N32" s="198">
        <v>0</v>
      </c>
      <c r="O32" s="199">
        <v>510000000</v>
      </c>
      <c r="P32" s="44">
        <f t="shared" si="14"/>
        <v>0</v>
      </c>
      <c r="Q32" s="199">
        <v>0</v>
      </c>
      <c r="R32" s="44">
        <f t="shared" si="15"/>
        <v>510000000</v>
      </c>
      <c r="S32" s="44">
        <f t="shared" si="7"/>
        <v>510000000</v>
      </c>
      <c r="T32" s="198">
        <v>0</v>
      </c>
      <c r="U32" s="44">
        <f t="shared" si="16"/>
        <v>0</v>
      </c>
      <c r="V32" s="198">
        <v>0</v>
      </c>
      <c r="W32" s="44">
        <f t="shared" si="17"/>
        <v>0</v>
      </c>
      <c r="X32" s="45">
        <f t="shared" si="3"/>
        <v>0</v>
      </c>
      <c r="Y32" s="45">
        <f t="shared" si="4"/>
        <v>0</v>
      </c>
      <c r="Z32" s="45">
        <f t="shared" si="5"/>
        <v>0</v>
      </c>
      <c r="AA32" s="45" t="s">
        <v>46</v>
      </c>
      <c r="AB32" s="46" t="s">
        <v>46</v>
      </c>
    </row>
    <row r="33" spans="1:28" ht="24.95" customHeight="1" x14ac:dyDescent="0.25">
      <c r="A33" s="39" t="s">
        <v>79</v>
      </c>
      <c r="B33" s="40" t="s">
        <v>37</v>
      </c>
      <c r="C33" s="40">
        <v>20</v>
      </c>
      <c r="D33" s="40" t="s">
        <v>38</v>
      </c>
      <c r="E33" s="41" t="s">
        <v>80</v>
      </c>
      <c r="F33" s="42">
        <v>109416736</v>
      </c>
      <c r="G33" s="198">
        <v>0</v>
      </c>
      <c r="H33" s="198">
        <v>0</v>
      </c>
      <c r="I33" s="198">
        <v>0</v>
      </c>
      <c r="J33" s="198">
        <v>0</v>
      </c>
      <c r="K33" s="199">
        <f t="shared" si="13"/>
        <v>0</v>
      </c>
      <c r="L33" s="42">
        <f t="shared" si="18"/>
        <v>109416736</v>
      </c>
      <c r="M33" s="371">
        <f t="shared" si="1"/>
        <v>2.0612421206322474E-5</v>
      </c>
      <c r="N33" s="198">
        <v>0</v>
      </c>
      <c r="O33" s="199">
        <v>109416736</v>
      </c>
      <c r="P33" s="44">
        <f t="shared" si="14"/>
        <v>0</v>
      </c>
      <c r="Q33" s="198">
        <v>4904985</v>
      </c>
      <c r="R33" s="44">
        <f t="shared" si="15"/>
        <v>104511751</v>
      </c>
      <c r="S33" s="44">
        <f t="shared" si="7"/>
        <v>104511751</v>
      </c>
      <c r="T33" s="198">
        <v>4904985</v>
      </c>
      <c r="U33" s="44">
        <f t="shared" si="16"/>
        <v>0</v>
      </c>
      <c r="V33" s="198">
        <v>4904985</v>
      </c>
      <c r="W33" s="44">
        <f t="shared" si="17"/>
        <v>0</v>
      </c>
      <c r="X33" s="45">
        <f t="shared" si="3"/>
        <v>4.4828471213032711E-2</v>
      </c>
      <c r="Y33" s="45">
        <f t="shared" si="4"/>
        <v>4.4828471213032711E-2</v>
      </c>
      <c r="Z33" s="45">
        <f t="shared" si="5"/>
        <v>4.4828471213032711E-2</v>
      </c>
      <c r="AA33" s="45">
        <f t="shared" si="8"/>
        <v>1</v>
      </c>
      <c r="AB33" s="46">
        <f t="shared" si="9"/>
        <v>1</v>
      </c>
    </row>
    <row r="34" spans="1:28" ht="24.95" customHeight="1" x14ac:dyDescent="0.25">
      <c r="A34" s="39" t="s">
        <v>81</v>
      </c>
      <c r="B34" s="40" t="s">
        <v>37</v>
      </c>
      <c r="C34" s="40">
        <v>20</v>
      </c>
      <c r="D34" s="40" t="s">
        <v>38</v>
      </c>
      <c r="E34" s="41" t="s">
        <v>82</v>
      </c>
      <c r="F34" s="42">
        <v>2897220308</v>
      </c>
      <c r="G34" s="198">
        <v>0</v>
      </c>
      <c r="H34" s="198">
        <v>0</v>
      </c>
      <c r="I34" s="198">
        <v>0</v>
      </c>
      <c r="J34" s="198">
        <v>0</v>
      </c>
      <c r="K34" s="199">
        <f t="shared" si="13"/>
        <v>0</v>
      </c>
      <c r="L34" s="42">
        <f t="shared" si="18"/>
        <v>2897220308</v>
      </c>
      <c r="M34" s="43">
        <f t="shared" si="1"/>
        <v>5.4579150776355939E-4</v>
      </c>
      <c r="N34" s="198">
        <v>0</v>
      </c>
      <c r="O34" s="198">
        <v>2897220308</v>
      </c>
      <c r="P34" s="44">
        <f t="shared" si="14"/>
        <v>0</v>
      </c>
      <c r="Q34" s="198">
        <v>189890032</v>
      </c>
      <c r="R34" s="44">
        <f t="shared" si="15"/>
        <v>2707330276</v>
      </c>
      <c r="S34" s="44">
        <f t="shared" si="7"/>
        <v>2707330276</v>
      </c>
      <c r="T34" s="198">
        <v>189890032</v>
      </c>
      <c r="U34" s="44">
        <f t="shared" si="16"/>
        <v>0</v>
      </c>
      <c r="V34" s="198">
        <v>189890032</v>
      </c>
      <c r="W34" s="44">
        <f t="shared" si="17"/>
        <v>0</v>
      </c>
      <c r="X34" s="45">
        <f t="shared" si="3"/>
        <v>6.5542144474019751E-2</v>
      </c>
      <c r="Y34" s="45">
        <f t="shared" si="4"/>
        <v>6.5542144474019751E-2</v>
      </c>
      <c r="Z34" s="45">
        <f t="shared" si="5"/>
        <v>6.5542144474019751E-2</v>
      </c>
      <c r="AA34" s="45">
        <f t="shared" si="8"/>
        <v>1</v>
      </c>
      <c r="AB34" s="46">
        <f t="shared" si="9"/>
        <v>1</v>
      </c>
    </row>
    <row r="35" spans="1:28" ht="24.95" customHeight="1" x14ac:dyDescent="0.25">
      <c r="A35" s="39" t="s">
        <v>83</v>
      </c>
      <c r="B35" s="40" t="s">
        <v>37</v>
      </c>
      <c r="C35" s="40">
        <v>20</v>
      </c>
      <c r="D35" s="40" t="s">
        <v>38</v>
      </c>
      <c r="E35" s="41" t="s">
        <v>84</v>
      </c>
      <c r="F35" s="42">
        <v>120376151</v>
      </c>
      <c r="G35" s="198">
        <v>0</v>
      </c>
      <c r="H35" s="198">
        <v>0</v>
      </c>
      <c r="I35" s="198">
        <v>0</v>
      </c>
      <c r="J35" s="198">
        <v>0</v>
      </c>
      <c r="K35" s="199">
        <f t="shared" si="13"/>
        <v>0</v>
      </c>
      <c r="L35" s="42">
        <f t="shared" si="18"/>
        <v>120376151</v>
      </c>
      <c r="M35" s="371">
        <f t="shared" si="1"/>
        <v>2.2677005532388356E-5</v>
      </c>
      <c r="N35" s="198">
        <v>0</v>
      </c>
      <c r="O35" s="198">
        <v>120376151</v>
      </c>
      <c r="P35" s="44">
        <f t="shared" si="14"/>
        <v>0</v>
      </c>
      <c r="Q35" s="198">
        <v>0</v>
      </c>
      <c r="R35" s="44">
        <f t="shared" si="15"/>
        <v>120376151</v>
      </c>
      <c r="S35" s="44">
        <f t="shared" si="7"/>
        <v>120376151</v>
      </c>
      <c r="T35" s="198">
        <v>0</v>
      </c>
      <c r="U35" s="44">
        <f t="shared" si="16"/>
        <v>0</v>
      </c>
      <c r="V35" s="198">
        <v>0</v>
      </c>
      <c r="W35" s="44">
        <f t="shared" si="17"/>
        <v>0</v>
      </c>
      <c r="X35" s="45">
        <f t="shared" si="3"/>
        <v>0</v>
      </c>
      <c r="Y35" s="45">
        <f t="shared" si="4"/>
        <v>0</v>
      </c>
      <c r="Z35" s="45">
        <f t="shared" si="5"/>
        <v>0</v>
      </c>
      <c r="AA35" s="45" t="s">
        <v>46</v>
      </c>
      <c r="AB35" s="46" t="s">
        <v>46</v>
      </c>
    </row>
    <row r="36" spans="1:28" ht="32.25" customHeight="1" x14ac:dyDescent="0.25">
      <c r="A36" s="32" t="s">
        <v>85</v>
      </c>
      <c r="B36" s="33" t="s">
        <v>37</v>
      </c>
      <c r="C36" s="33">
        <v>20</v>
      </c>
      <c r="D36" s="33" t="s">
        <v>38</v>
      </c>
      <c r="E36" s="34" t="s">
        <v>86</v>
      </c>
      <c r="F36" s="200">
        <v>4590358000</v>
      </c>
      <c r="G36" s="201">
        <v>0</v>
      </c>
      <c r="H36" s="201">
        <v>0</v>
      </c>
      <c r="I36" s="201">
        <v>0</v>
      </c>
      <c r="J36" s="201">
        <v>0</v>
      </c>
      <c r="K36" s="201">
        <f t="shared" si="13"/>
        <v>0</v>
      </c>
      <c r="L36" s="201">
        <v>4590358000</v>
      </c>
      <c r="M36" s="202">
        <f t="shared" si="1"/>
        <v>8.6475246879793622E-4</v>
      </c>
      <c r="N36" s="201">
        <v>4590358000</v>
      </c>
      <c r="O36" s="201">
        <v>0</v>
      </c>
      <c r="P36" s="47">
        <f t="shared" si="14"/>
        <v>4590358000</v>
      </c>
      <c r="Q36" s="201">
        <v>0</v>
      </c>
      <c r="R36" s="47">
        <f t="shared" si="15"/>
        <v>4590358000</v>
      </c>
      <c r="S36" s="47">
        <f t="shared" si="7"/>
        <v>0</v>
      </c>
      <c r="T36" s="201">
        <v>0</v>
      </c>
      <c r="U36" s="47">
        <f t="shared" si="16"/>
        <v>0</v>
      </c>
      <c r="V36" s="201">
        <v>0</v>
      </c>
      <c r="W36" s="47">
        <f t="shared" si="17"/>
        <v>0</v>
      </c>
      <c r="X36" s="37">
        <f t="shared" si="3"/>
        <v>0</v>
      </c>
      <c r="Y36" s="37">
        <f t="shared" si="4"/>
        <v>0</v>
      </c>
      <c r="Z36" s="37">
        <f t="shared" si="5"/>
        <v>0</v>
      </c>
      <c r="AA36" s="45" t="s">
        <v>46</v>
      </c>
      <c r="AB36" s="46" t="s">
        <v>46</v>
      </c>
    </row>
    <row r="37" spans="1:28" ht="24.95" customHeight="1" x14ac:dyDescent="0.25">
      <c r="A37" s="32" t="s">
        <v>87</v>
      </c>
      <c r="B37" s="33"/>
      <c r="C37" s="33"/>
      <c r="D37" s="40"/>
      <c r="E37" s="34" t="s">
        <v>88</v>
      </c>
      <c r="F37" s="203">
        <f>+F38+F42</f>
        <v>19419071000</v>
      </c>
      <c r="G37" s="203">
        <f t="shared" ref="G37:W37" si="22">+G38+G42</f>
        <v>0</v>
      </c>
      <c r="H37" s="203">
        <f t="shared" si="22"/>
        <v>0</v>
      </c>
      <c r="I37" s="203">
        <f t="shared" si="22"/>
        <v>0</v>
      </c>
      <c r="J37" s="203">
        <f t="shared" si="22"/>
        <v>0</v>
      </c>
      <c r="K37" s="203">
        <f t="shared" si="22"/>
        <v>0</v>
      </c>
      <c r="L37" s="203">
        <f t="shared" si="22"/>
        <v>19419071000</v>
      </c>
      <c r="M37" s="204">
        <f t="shared" si="1"/>
        <v>3.6582527090506683E-3</v>
      </c>
      <c r="N37" s="203">
        <f t="shared" si="22"/>
        <v>0</v>
      </c>
      <c r="O37" s="203">
        <f t="shared" si="22"/>
        <v>16647635530</v>
      </c>
      <c r="P37" s="203">
        <f t="shared" si="22"/>
        <v>2771435470</v>
      </c>
      <c r="Q37" s="203">
        <f t="shared" si="22"/>
        <v>14845741799</v>
      </c>
      <c r="R37" s="203">
        <f t="shared" si="22"/>
        <v>4573329201</v>
      </c>
      <c r="S37" s="203">
        <f t="shared" si="7"/>
        <v>1801893731</v>
      </c>
      <c r="T37" s="203">
        <f t="shared" si="22"/>
        <v>1570940113.1800001</v>
      </c>
      <c r="U37" s="203">
        <f t="shared" si="22"/>
        <v>13274801685.82</v>
      </c>
      <c r="V37" s="203">
        <f t="shared" si="22"/>
        <v>553558172.18000007</v>
      </c>
      <c r="W37" s="203">
        <f t="shared" si="22"/>
        <v>1017381941</v>
      </c>
      <c r="X37" s="37">
        <f t="shared" si="3"/>
        <v>0.76449289458800573</v>
      </c>
      <c r="Y37" s="37">
        <f t="shared" si="4"/>
        <v>8.0896769633315629E-2</v>
      </c>
      <c r="Z37" s="37">
        <f t="shared" si="5"/>
        <v>2.8505903921974437E-2</v>
      </c>
      <c r="AA37" s="37">
        <f t="shared" si="8"/>
        <v>0.10581755593282766</v>
      </c>
      <c r="AB37" s="38">
        <f t="shared" si="9"/>
        <v>0.35237382223275926</v>
      </c>
    </row>
    <row r="38" spans="1:28" ht="24.95" customHeight="1" x14ac:dyDescent="0.25">
      <c r="A38" s="32" t="s">
        <v>89</v>
      </c>
      <c r="B38" s="33"/>
      <c r="C38" s="33"/>
      <c r="D38" s="40"/>
      <c r="E38" s="34" t="s">
        <v>90</v>
      </c>
      <c r="F38" s="203">
        <f>+F39</f>
        <v>20000000</v>
      </c>
      <c r="G38" s="203">
        <f t="shared" ref="G38:W40" si="23">+G39</f>
        <v>0</v>
      </c>
      <c r="H38" s="203">
        <f t="shared" si="23"/>
        <v>0</v>
      </c>
      <c r="I38" s="203">
        <f t="shared" si="23"/>
        <v>0</v>
      </c>
      <c r="J38" s="203">
        <f t="shared" si="23"/>
        <v>0</v>
      </c>
      <c r="K38" s="203">
        <f t="shared" si="23"/>
        <v>0</v>
      </c>
      <c r="L38" s="203">
        <f t="shared" si="23"/>
        <v>20000000</v>
      </c>
      <c r="M38" s="475">
        <f t="shared" si="1"/>
        <v>3.7676907500370827E-6</v>
      </c>
      <c r="N38" s="203">
        <f t="shared" si="23"/>
        <v>0</v>
      </c>
      <c r="O38" s="203">
        <f t="shared" si="23"/>
        <v>0</v>
      </c>
      <c r="P38" s="203">
        <f t="shared" si="23"/>
        <v>20000000</v>
      </c>
      <c r="Q38" s="203">
        <f t="shared" si="23"/>
        <v>0</v>
      </c>
      <c r="R38" s="203">
        <f t="shared" si="23"/>
        <v>20000000</v>
      </c>
      <c r="S38" s="203">
        <f t="shared" si="7"/>
        <v>0</v>
      </c>
      <c r="T38" s="203">
        <f t="shared" si="23"/>
        <v>0</v>
      </c>
      <c r="U38" s="203">
        <f t="shared" si="23"/>
        <v>0</v>
      </c>
      <c r="V38" s="203">
        <f t="shared" si="23"/>
        <v>0</v>
      </c>
      <c r="W38" s="203">
        <f t="shared" si="23"/>
        <v>0</v>
      </c>
      <c r="X38" s="37">
        <f t="shared" si="3"/>
        <v>0</v>
      </c>
      <c r="Y38" s="37">
        <f t="shared" si="4"/>
        <v>0</v>
      </c>
      <c r="Z38" s="37">
        <f t="shared" si="5"/>
        <v>0</v>
      </c>
      <c r="AA38" s="45" t="s">
        <v>46</v>
      </c>
      <c r="AB38" s="46" t="s">
        <v>46</v>
      </c>
    </row>
    <row r="39" spans="1:28" ht="24.95" customHeight="1" x14ac:dyDescent="0.25">
      <c r="A39" s="32" t="s">
        <v>91</v>
      </c>
      <c r="B39" s="33"/>
      <c r="C39" s="33"/>
      <c r="D39" s="40"/>
      <c r="E39" s="34" t="s">
        <v>92</v>
      </c>
      <c r="F39" s="203">
        <f>+F40</f>
        <v>20000000</v>
      </c>
      <c r="G39" s="203">
        <f t="shared" si="23"/>
        <v>0</v>
      </c>
      <c r="H39" s="203">
        <f t="shared" si="23"/>
        <v>0</v>
      </c>
      <c r="I39" s="203">
        <f t="shared" si="23"/>
        <v>0</v>
      </c>
      <c r="J39" s="203">
        <f t="shared" si="23"/>
        <v>0</v>
      </c>
      <c r="K39" s="203">
        <f t="shared" si="23"/>
        <v>0</v>
      </c>
      <c r="L39" s="203">
        <f t="shared" si="23"/>
        <v>20000000</v>
      </c>
      <c r="M39" s="475">
        <f t="shared" si="1"/>
        <v>3.7676907500370827E-6</v>
      </c>
      <c r="N39" s="203">
        <f t="shared" si="23"/>
        <v>0</v>
      </c>
      <c r="O39" s="203">
        <f t="shared" si="23"/>
        <v>0</v>
      </c>
      <c r="P39" s="203">
        <f t="shared" si="23"/>
        <v>20000000</v>
      </c>
      <c r="Q39" s="203">
        <f t="shared" si="23"/>
        <v>0</v>
      </c>
      <c r="R39" s="203">
        <f t="shared" si="23"/>
        <v>20000000</v>
      </c>
      <c r="S39" s="203">
        <f t="shared" si="7"/>
        <v>0</v>
      </c>
      <c r="T39" s="203">
        <f t="shared" si="23"/>
        <v>0</v>
      </c>
      <c r="U39" s="203">
        <f t="shared" si="23"/>
        <v>0</v>
      </c>
      <c r="V39" s="203">
        <f t="shared" si="23"/>
        <v>0</v>
      </c>
      <c r="W39" s="203">
        <f t="shared" si="23"/>
        <v>0</v>
      </c>
      <c r="X39" s="37">
        <f t="shared" si="3"/>
        <v>0</v>
      </c>
      <c r="Y39" s="37">
        <f t="shared" si="4"/>
        <v>0</v>
      </c>
      <c r="Z39" s="37">
        <f t="shared" si="5"/>
        <v>0</v>
      </c>
      <c r="AA39" s="45" t="s">
        <v>46</v>
      </c>
      <c r="AB39" s="46" t="s">
        <v>46</v>
      </c>
    </row>
    <row r="40" spans="1:28" ht="31.5" x14ac:dyDescent="0.25">
      <c r="A40" s="32" t="s">
        <v>93</v>
      </c>
      <c r="B40" s="40"/>
      <c r="C40" s="40"/>
      <c r="D40" s="40"/>
      <c r="E40" s="34" t="s">
        <v>94</v>
      </c>
      <c r="F40" s="35">
        <f>+F41</f>
        <v>20000000</v>
      </c>
      <c r="G40" s="35">
        <f t="shared" si="23"/>
        <v>0</v>
      </c>
      <c r="H40" s="35">
        <f t="shared" si="23"/>
        <v>0</v>
      </c>
      <c r="I40" s="35">
        <f t="shared" si="23"/>
        <v>0</v>
      </c>
      <c r="J40" s="35">
        <f t="shared" si="23"/>
        <v>0</v>
      </c>
      <c r="K40" s="35">
        <f t="shared" si="23"/>
        <v>0</v>
      </c>
      <c r="L40" s="35">
        <f t="shared" si="23"/>
        <v>20000000</v>
      </c>
      <c r="M40" s="372">
        <f t="shared" si="1"/>
        <v>3.7676907500370827E-6</v>
      </c>
      <c r="N40" s="35">
        <f t="shared" si="23"/>
        <v>0</v>
      </c>
      <c r="O40" s="35">
        <f t="shared" si="23"/>
        <v>0</v>
      </c>
      <c r="P40" s="35">
        <f t="shared" si="23"/>
        <v>20000000</v>
      </c>
      <c r="Q40" s="35">
        <f t="shared" si="23"/>
        <v>0</v>
      </c>
      <c r="R40" s="35">
        <f t="shared" si="23"/>
        <v>20000000</v>
      </c>
      <c r="S40" s="35">
        <f t="shared" si="7"/>
        <v>0</v>
      </c>
      <c r="T40" s="35">
        <f t="shared" si="23"/>
        <v>0</v>
      </c>
      <c r="U40" s="35">
        <f t="shared" si="23"/>
        <v>0</v>
      </c>
      <c r="V40" s="35">
        <f t="shared" si="23"/>
        <v>0</v>
      </c>
      <c r="W40" s="35">
        <f t="shared" si="23"/>
        <v>0</v>
      </c>
      <c r="X40" s="37">
        <f t="shared" si="3"/>
        <v>0</v>
      </c>
      <c r="Y40" s="37">
        <f t="shared" si="4"/>
        <v>0</v>
      </c>
      <c r="Z40" s="37">
        <f t="shared" si="5"/>
        <v>0</v>
      </c>
      <c r="AA40" s="45" t="s">
        <v>46</v>
      </c>
      <c r="AB40" s="46" t="s">
        <v>46</v>
      </c>
    </row>
    <row r="41" spans="1:28" ht="43.5" customHeight="1" x14ac:dyDescent="0.25">
      <c r="A41" s="39" t="s">
        <v>95</v>
      </c>
      <c r="B41" s="40" t="s">
        <v>37</v>
      </c>
      <c r="C41" s="40">
        <v>20</v>
      </c>
      <c r="D41" s="40" t="s">
        <v>38</v>
      </c>
      <c r="E41" s="41" t="s">
        <v>96</v>
      </c>
      <c r="F41" s="198">
        <v>20000000</v>
      </c>
      <c r="G41" s="198">
        <v>0</v>
      </c>
      <c r="H41" s="198">
        <v>0</v>
      </c>
      <c r="I41" s="198">
        <v>0</v>
      </c>
      <c r="J41" s="198">
        <v>0</v>
      </c>
      <c r="K41" s="199">
        <f t="shared" si="13"/>
        <v>0</v>
      </c>
      <c r="L41" s="198">
        <f t="shared" ref="L41" si="24">F41+K41</f>
        <v>20000000</v>
      </c>
      <c r="M41" s="476">
        <f t="shared" si="1"/>
        <v>3.7676907500370827E-6</v>
      </c>
      <c r="N41" s="198">
        <v>0</v>
      </c>
      <c r="O41" s="199">
        <v>0</v>
      </c>
      <c r="P41" s="44">
        <f t="shared" si="14"/>
        <v>20000000</v>
      </c>
      <c r="Q41" s="199">
        <v>0</v>
      </c>
      <c r="R41" s="44">
        <f t="shared" si="15"/>
        <v>20000000</v>
      </c>
      <c r="S41" s="44">
        <f t="shared" si="7"/>
        <v>0</v>
      </c>
      <c r="T41" s="199">
        <v>0</v>
      </c>
      <c r="U41" s="44">
        <f t="shared" si="16"/>
        <v>0</v>
      </c>
      <c r="V41" s="199">
        <v>0</v>
      </c>
      <c r="W41" s="44">
        <f t="shared" si="17"/>
        <v>0</v>
      </c>
      <c r="X41" s="45">
        <f t="shared" si="3"/>
        <v>0</v>
      </c>
      <c r="Y41" s="45">
        <f t="shared" si="4"/>
        <v>0</v>
      </c>
      <c r="Z41" s="45">
        <f t="shared" si="5"/>
        <v>0</v>
      </c>
      <c r="AA41" s="45" t="s">
        <v>46</v>
      </c>
      <c r="AB41" s="46" t="s">
        <v>46</v>
      </c>
    </row>
    <row r="42" spans="1:28" ht="24.95" customHeight="1" x14ac:dyDescent="0.25">
      <c r="A42" s="32" t="s">
        <v>97</v>
      </c>
      <c r="B42" s="33"/>
      <c r="C42" s="33"/>
      <c r="D42" s="40"/>
      <c r="E42" s="34" t="s">
        <v>98</v>
      </c>
      <c r="F42" s="201">
        <f>+F43+F54</f>
        <v>19399071000</v>
      </c>
      <c r="G42" s="201">
        <f t="shared" ref="G42:W42" si="25">+G43+G54</f>
        <v>0</v>
      </c>
      <c r="H42" s="201">
        <f t="shared" si="25"/>
        <v>0</v>
      </c>
      <c r="I42" s="201">
        <f t="shared" si="25"/>
        <v>0</v>
      </c>
      <c r="J42" s="201">
        <f t="shared" si="25"/>
        <v>0</v>
      </c>
      <c r="K42" s="201">
        <f t="shared" si="25"/>
        <v>0</v>
      </c>
      <c r="L42" s="201">
        <f t="shared" si="25"/>
        <v>19399071000</v>
      </c>
      <c r="M42" s="202">
        <f t="shared" si="1"/>
        <v>3.6544850183006313E-3</v>
      </c>
      <c r="N42" s="201">
        <f t="shared" si="25"/>
        <v>0</v>
      </c>
      <c r="O42" s="201">
        <f t="shared" si="25"/>
        <v>16647635530</v>
      </c>
      <c r="P42" s="201">
        <f t="shared" si="25"/>
        <v>2751435470</v>
      </c>
      <c r="Q42" s="201">
        <f t="shared" si="25"/>
        <v>14845741799</v>
      </c>
      <c r="R42" s="201">
        <f t="shared" si="25"/>
        <v>4553329201</v>
      </c>
      <c r="S42" s="201">
        <f t="shared" si="7"/>
        <v>1801893731</v>
      </c>
      <c r="T42" s="201">
        <f t="shared" si="25"/>
        <v>1570940113.1800001</v>
      </c>
      <c r="U42" s="201">
        <f t="shared" si="25"/>
        <v>13274801685.82</v>
      </c>
      <c r="V42" s="201">
        <f t="shared" si="25"/>
        <v>553558172.18000007</v>
      </c>
      <c r="W42" s="201">
        <f t="shared" si="25"/>
        <v>1017381941</v>
      </c>
      <c r="X42" s="37">
        <f t="shared" si="3"/>
        <v>0.76528106933574291</v>
      </c>
      <c r="Y42" s="37">
        <f t="shared" si="4"/>
        <v>8.0980172358769142E-2</v>
      </c>
      <c r="Z42" s="37">
        <f t="shared" si="5"/>
        <v>2.8535292859127124E-2</v>
      </c>
      <c r="AA42" s="37">
        <f t="shared" si="8"/>
        <v>0.10581755593282766</v>
      </c>
      <c r="AB42" s="38">
        <f t="shared" si="9"/>
        <v>0.35237382223275926</v>
      </c>
    </row>
    <row r="43" spans="1:28" ht="24.95" customHeight="1" x14ac:dyDescent="0.25">
      <c r="A43" s="32" t="s">
        <v>99</v>
      </c>
      <c r="B43" s="33"/>
      <c r="C43" s="33"/>
      <c r="D43" s="40"/>
      <c r="E43" s="34" t="s">
        <v>100</v>
      </c>
      <c r="F43" s="203">
        <f>+F44+F47</f>
        <v>237491820</v>
      </c>
      <c r="G43" s="203">
        <f t="shared" ref="G43:W43" si="26">+G44+G47</f>
        <v>0</v>
      </c>
      <c r="H43" s="203">
        <f t="shared" si="26"/>
        <v>0</v>
      </c>
      <c r="I43" s="203">
        <f t="shared" si="26"/>
        <v>0</v>
      </c>
      <c r="J43" s="203">
        <f t="shared" si="26"/>
        <v>0</v>
      </c>
      <c r="K43" s="203">
        <f t="shared" si="26"/>
        <v>0</v>
      </c>
      <c r="L43" s="203">
        <f t="shared" si="26"/>
        <v>237491820</v>
      </c>
      <c r="M43" s="473">
        <f t="shared" si="1"/>
        <v>4.4739786671173596E-5</v>
      </c>
      <c r="N43" s="203">
        <f t="shared" si="26"/>
        <v>0</v>
      </c>
      <c r="O43" s="203">
        <f t="shared" si="26"/>
        <v>120245910</v>
      </c>
      <c r="P43" s="203">
        <f t="shared" si="26"/>
        <v>117245910</v>
      </c>
      <c r="Q43" s="203">
        <f t="shared" si="26"/>
        <v>120245910</v>
      </c>
      <c r="R43" s="203">
        <f t="shared" si="26"/>
        <v>117245910</v>
      </c>
      <c r="S43" s="203">
        <f t="shared" si="7"/>
        <v>0</v>
      </c>
      <c r="T43" s="203">
        <f t="shared" si="26"/>
        <v>0</v>
      </c>
      <c r="U43" s="203">
        <f t="shared" si="26"/>
        <v>120245910</v>
      </c>
      <c r="V43" s="203">
        <f t="shared" si="26"/>
        <v>0</v>
      </c>
      <c r="W43" s="203">
        <f t="shared" si="26"/>
        <v>0</v>
      </c>
      <c r="X43" s="37">
        <f t="shared" si="3"/>
        <v>0.50631600701026247</v>
      </c>
      <c r="Y43" s="37">
        <f t="shared" si="4"/>
        <v>0</v>
      </c>
      <c r="Z43" s="37">
        <f t="shared" si="5"/>
        <v>0</v>
      </c>
      <c r="AA43" s="37">
        <f t="shared" si="8"/>
        <v>0</v>
      </c>
      <c r="AB43" s="38" t="s">
        <v>46</v>
      </c>
    </row>
    <row r="44" spans="1:28" ht="47.25" x14ac:dyDescent="0.25">
      <c r="A44" s="32" t="s">
        <v>101</v>
      </c>
      <c r="B44" s="40"/>
      <c r="C44" s="40"/>
      <c r="D44" s="40"/>
      <c r="E44" s="34" t="s">
        <v>102</v>
      </c>
      <c r="F44" s="203">
        <f>+F45+F46</f>
        <v>39000000</v>
      </c>
      <c r="G44" s="203">
        <f t="shared" ref="G44:W44" si="27">+G45+G46</f>
        <v>0</v>
      </c>
      <c r="H44" s="203">
        <f t="shared" si="27"/>
        <v>0</v>
      </c>
      <c r="I44" s="203">
        <f t="shared" si="27"/>
        <v>0</v>
      </c>
      <c r="J44" s="203">
        <f t="shared" si="27"/>
        <v>0</v>
      </c>
      <c r="K44" s="203">
        <f t="shared" si="27"/>
        <v>0</v>
      </c>
      <c r="L44" s="203">
        <f t="shared" si="27"/>
        <v>39000000</v>
      </c>
      <c r="M44" s="473">
        <f t="shared" si="1"/>
        <v>7.3469969625723113E-6</v>
      </c>
      <c r="N44" s="203">
        <f t="shared" si="27"/>
        <v>0</v>
      </c>
      <c r="O44" s="203">
        <f t="shared" si="27"/>
        <v>24000000</v>
      </c>
      <c r="P44" s="203">
        <f t="shared" si="27"/>
        <v>15000000</v>
      </c>
      <c r="Q44" s="203">
        <f t="shared" si="27"/>
        <v>24000000</v>
      </c>
      <c r="R44" s="203">
        <f t="shared" si="27"/>
        <v>15000000</v>
      </c>
      <c r="S44" s="203">
        <f t="shared" si="7"/>
        <v>0</v>
      </c>
      <c r="T44" s="203">
        <f t="shared" si="27"/>
        <v>0</v>
      </c>
      <c r="U44" s="203">
        <f t="shared" si="27"/>
        <v>24000000</v>
      </c>
      <c r="V44" s="203">
        <f t="shared" si="27"/>
        <v>0</v>
      </c>
      <c r="W44" s="203">
        <f t="shared" si="27"/>
        <v>0</v>
      </c>
      <c r="X44" s="37">
        <f t="shared" si="3"/>
        <v>0.61538461538461542</v>
      </c>
      <c r="Y44" s="37">
        <f t="shared" si="4"/>
        <v>0</v>
      </c>
      <c r="Z44" s="37">
        <f t="shared" si="5"/>
        <v>0</v>
      </c>
      <c r="AA44" s="37">
        <f t="shared" si="8"/>
        <v>0</v>
      </c>
      <c r="AB44" s="38" t="s">
        <v>46</v>
      </c>
    </row>
    <row r="45" spans="1:28" ht="47.25" x14ac:dyDescent="0.25">
      <c r="A45" s="39" t="s">
        <v>103</v>
      </c>
      <c r="B45" s="40" t="s">
        <v>37</v>
      </c>
      <c r="C45" s="40">
        <v>20</v>
      </c>
      <c r="D45" s="40" t="s">
        <v>38</v>
      </c>
      <c r="E45" s="41" t="s">
        <v>104</v>
      </c>
      <c r="F45" s="198">
        <v>29000000</v>
      </c>
      <c r="G45" s="198">
        <v>0</v>
      </c>
      <c r="H45" s="198">
        <v>0</v>
      </c>
      <c r="I45" s="198">
        <v>0</v>
      </c>
      <c r="J45" s="198">
        <v>0</v>
      </c>
      <c r="K45" s="199">
        <f t="shared" si="13"/>
        <v>0</v>
      </c>
      <c r="L45" s="198">
        <f t="shared" ref="L45:L46" si="28">F45+K45</f>
        <v>29000000</v>
      </c>
      <c r="M45" s="474">
        <f t="shared" si="1"/>
        <v>5.4631515875537701E-6</v>
      </c>
      <c r="N45" s="198">
        <v>0</v>
      </c>
      <c r="O45" s="198">
        <v>24000000</v>
      </c>
      <c r="P45" s="44">
        <f t="shared" si="14"/>
        <v>5000000</v>
      </c>
      <c r="Q45" s="198">
        <v>24000000</v>
      </c>
      <c r="R45" s="44">
        <f t="shared" si="15"/>
        <v>5000000</v>
      </c>
      <c r="S45" s="44">
        <f t="shared" si="7"/>
        <v>0</v>
      </c>
      <c r="T45" s="198">
        <v>0</v>
      </c>
      <c r="U45" s="44">
        <f t="shared" si="16"/>
        <v>24000000</v>
      </c>
      <c r="V45" s="198">
        <v>0</v>
      </c>
      <c r="W45" s="44">
        <f t="shared" si="17"/>
        <v>0</v>
      </c>
      <c r="X45" s="45">
        <f t="shared" si="3"/>
        <v>0.82758620689655171</v>
      </c>
      <c r="Y45" s="45">
        <f t="shared" si="4"/>
        <v>0</v>
      </c>
      <c r="Z45" s="45">
        <f t="shared" si="5"/>
        <v>0</v>
      </c>
      <c r="AA45" s="45">
        <f t="shared" si="8"/>
        <v>0</v>
      </c>
      <c r="AB45" s="46" t="s">
        <v>46</v>
      </c>
    </row>
    <row r="46" spans="1:28" ht="31.5" x14ac:dyDescent="0.25">
      <c r="A46" s="39" t="s">
        <v>105</v>
      </c>
      <c r="B46" s="40" t="s">
        <v>37</v>
      </c>
      <c r="C46" s="40">
        <v>20</v>
      </c>
      <c r="D46" s="40" t="s">
        <v>38</v>
      </c>
      <c r="E46" s="41" t="s">
        <v>106</v>
      </c>
      <c r="F46" s="198">
        <v>10000000</v>
      </c>
      <c r="G46" s="198">
        <v>0</v>
      </c>
      <c r="H46" s="198">
        <v>0</v>
      </c>
      <c r="I46" s="198">
        <v>0</v>
      </c>
      <c r="J46" s="198">
        <v>0</v>
      </c>
      <c r="K46" s="199">
        <f t="shared" si="13"/>
        <v>0</v>
      </c>
      <c r="L46" s="198">
        <f t="shared" si="28"/>
        <v>10000000</v>
      </c>
      <c r="M46" s="476">
        <f t="shared" si="1"/>
        <v>1.8838453750185414E-6</v>
      </c>
      <c r="N46" s="198">
        <v>0</v>
      </c>
      <c r="O46" s="198">
        <v>0</v>
      </c>
      <c r="P46" s="44">
        <f t="shared" si="14"/>
        <v>10000000</v>
      </c>
      <c r="Q46" s="198">
        <v>0</v>
      </c>
      <c r="R46" s="44">
        <f t="shared" si="15"/>
        <v>10000000</v>
      </c>
      <c r="S46" s="44">
        <f t="shared" si="7"/>
        <v>0</v>
      </c>
      <c r="T46" s="198">
        <v>0</v>
      </c>
      <c r="U46" s="44">
        <f t="shared" si="16"/>
        <v>0</v>
      </c>
      <c r="V46" s="198">
        <v>0</v>
      </c>
      <c r="W46" s="44">
        <f t="shared" si="17"/>
        <v>0</v>
      </c>
      <c r="X46" s="45">
        <f t="shared" si="3"/>
        <v>0</v>
      </c>
      <c r="Y46" s="45">
        <f t="shared" si="4"/>
        <v>0</v>
      </c>
      <c r="Z46" s="45">
        <f t="shared" si="5"/>
        <v>0</v>
      </c>
      <c r="AA46" s="45" t="s">
        <v>46</v>
      </c>
      <c r="AB46" s="46" t="s">
        <v>46</v>
      </c>
    </row>
    <row r="47" spans="1:28" ht="47.25" x14ac:dyDescent="0.25">
      <c r="A47" s="50" t="s">
        <v>107</v>
      </c>
      <c r="B47" s="40"/>
      <c r="C47" s="40"/>
      <c r="D47" s="40"/>
      <c r="E47" s="34" t="s">
        <v>108</v>
      </c>
      <c r="F47" s="203">
        <f>+F48+F49+F51+F52+F53+F50</f>
        <v>198491820</v>
      </c>
      <c r="G47" s="203">
        <f t="shared" ref="G47:W47" si="29">+G48+G49+G51+G52+G53+G50</f>
        <v>0</v>
      </c>
      <c r="H47" s="203">
        <f t="shared" si="29"/>
        <v>0</v>
      </c>
      <c r="I47" s="203">
        <f t="shared" si="29"/>
        <v>0</v>
      </c>
      <c r="J47" s="203">
        <f t="shared" si="29"/>
        <v>0</v>
      </c>
      <c r="K47" s="203">
        <f t="shared" si="29"/>
        <v>0</v>
      </c>
      <c r="L47" s="203">
        <f t="shared" si="29"/>
        <v>198491820</v>
      </c>
      <c r="M47" s="473">
        <f t="shared" si="1"/>
        <v>3.7392789708601284E-5</v>
      </c>
      <c r="N47" s="203">
        <f t="shared" si="29"/>
        <v>0</v>
      </c>
      <c r="O47" s="203">
        <f t="shared" si="29"/>
        <v>96245910</v>
      </c>
      <c r="P47" s="203">
        <f t="shared" si="29"/>
        <v>102245910</v>
      </c>
      <c r="Q47" s="203">
        <f t="shared" si="29"/>
        <v>96245910</v>
      </c>
      <c r="R47" s="203">
        <f t="shared" si="29"/>
        <v>102245910</v>
      </c>
      <c r="S47" s="203">
        <f t="shared" si="7"/>
        <v>0</v>
      </c>
      <c r="T47" s="203">
        <f t="shared" si="29"/>
        <v>0</v>
      </c>
      <c r="U47" s="203">
        <f t="shared" si="29"/>
        <v>96245910</v>
      </c>
      <c r="V47" s="203">
        <f t="shared" si="29"/>
        <v>0</v>
      </c>
      <c r="W47" s="203">
        <f t="shared" si="29"/>
        <v>0</v>
      </c>
      <c r="X47" s="37">
        <f t="shared" si="3"/>
        <v>0.48488602704131584</v>
      </c>
      <c r="Y47" s="37">
        <f t="shared" si="4"/>
        <v>0</v>
      </c>
      <c r="Z47" s="37">
        <f t="shared" si="5"/>
        <v>0</v>
      </c>
      <c r="AA47" s="37">
        <f t="shared" si="8"/>
        <v>0</v>
      </c>
      <c r="AB47" s="38" t="s">
        <v>46</v>
      </c>
    </row>
    <row r="48" spans="1:28" ht="31.5" x14ac:dyDescent="0.25">
      <c r="A48" s="51" t="s">
        <v>109</v>
      </c>
      <c r="B48" s="40" t="s">
        <v>37</v>
      </c>
      <c r="C48" s="40">
        <v>20</v>
      </c>
      <c r="D48" s="40" t="s">
        <v>38</v>
      </c>
      <c r="E48" s="41" t="s">
        <v>110</v>
      </c>
      <c r="F48" s="198">
        <v>40000000</v>
      </c>
      <c r="G48" s="198">
        <v>0</v>
      </c>
      <c r="H48" s="198">
        <v>0</v>
      </c>
      <c r="I48" s="198">
        <v>0</v>
      </c>
      <c r="J48" s="198">
        <v>0</v>
      </c>
      <c r="K48" s="199">
        <f t="shared" si="13"/>
        <v>0</v>
      </c>
      <c r="L48" s="198">
        <f t="shared" ref="L48:L53" si="30">F48+K48</f>
        <v>40000000</v>
      </c>
      <c r="M48" s="474">
        <f t="shared" si="1"/>
        <v>7.5353815000741655E-6</v>
      </c>
      <c r="N48" s="198">
        <v>0</v>
      </c>
      <c r="O48" s="198">
        <v>15000000</v>
      </c>
      <c r="P48" s="44">
        <f t="shared" si="14"/>
        <v>25000000</v>
      </c>
      <c r="Q48" s="198">
        <v>15000000</v>
      </c>
      <c r="R48" s="44">
        <f t="shared" si="15"/>
        <v>25000000</v>
      </c>
      <c r="S48" s="44">
        <f t="shared" si="7"/>
        <v>0</v>
      </c>
      <c r="T48" s="198">
        <v>0</v>
      </c>
      <c r="U48" s="44">
        <f t="shared" si="16"/>
        <v>15000000</v>
      </c>
      <c r="V48" s="198">
        <v>0</v>
      </c>
      <c r="W48" s="44">
        <f t="shared" si="17"/>
        <v>0</v>
      </c>
      <c r="X48" s="45">
        <f t="shared" si="3"/>
        <v>0.375</v>
      </c>
      <c r="Y48" s="45">
        <f t="shared" si="4"/>
        <v>0</v>
      </c>
      <c r="Z48" s="45">
        <f t="shared" si="5"/>
        <v>0</v>
      </c>
      <c r="AA48" s="45">
        <f t="shared" si="8"/>
        <v>0</v>
      </c>
      <c r="AB48" s="46" t="s">
        <v>46</v>
      </c>
    </row>
    <row r="49" spans="1:28" ht="47.25" x14ac:dyDescent="0.25">
      <c r="A49" s="51" t="s">
        <v>111</v>
      </c>
      <c r="B49" s="40" t="s">
        <v>37</v>
      </c>
      <c r="C49" s="40">
        <v>20</v>
      </c>
      <c r="D49" s="40" t="s">
        <v>38</v>
      </c>
      <c r="E49" s="41" t="s">
        <v>112</v>
      </c>
      <c r="F49" s="198">
        <v>82491820</v>
      </c>
      <c r="G49" s="198">
        <v>0</v>
      </c>
      <c r="H49" s="198">
        <v>0</v>
      </c>
      <c r="I49" s="198">
        <v>0</v>
      </c>
      <c r="J49" s="198">
        <v>0</v>
      </c>
      <c r="K49" s="199">
        <f t="shared" si="13"/>
        <v>0</v>
      </c>
      <c r="L49" s="198">
        <f t="shared" si="30"/>
        <v>82491820</v>
      </c>
      <c r="M49" s="474">
        <f t="shared" si="1"/>
        <v>1.55401833583862E-5</v>
      </c>
      <c r="N49" s="198">
        <v>0</v>
      </c>
      <c r="O49" s="198">
        <v>38745910</v>
      </c>
      <c r="P49" s="44">
        <f t="shared" si="14"/>
        <v>43745910</v>
      </c>
      <c r="Q49" s="198">
        <v>38745910</v>
      </c>
      <c r="R49" s="44">
        <f t="shared" si="15"/>
        <v>43745910</v>
      </c>
      <c r="S49" s="44">
        <f t="shared" si="7"/>
        <v>0</v>
      </c>
      <c r="T49" s="198">
        <v>0</v>
      </c>
      <c r="U49" s="44">
        <f t="shared" si="16"/>
        <v>38745910</v>
      </c>
      <c r="V49" s="198">
        <v>0</v>
      </c>
      <c r="W49" s="44">
        <f t="shared" si="17"/>
        <v>0</v>
      </c>
      <c r="X49" s="45">
        <f t="shared" si="3"/>
        <v>0.46969396480766212</v>
      </c>
      <c r="Y49" s="45">
        <f t="shared" si="4"/>
        <v>0</v>
      </c>
      <c r="Z49" s="45">
        <f t="shared" si="5"/>
        <v>0</v>
      </c>
      <c r="AA49" s="45">
        <f t="shared" si="8"/>
        <v>0</v>
      </c>
      <c r="AB49" s="46" t="s">
        <v>46</v>
      </c>
    </row>
    <row r="50" spans="1:28" ht="24.95" customHeight="1" x14ac:dyDescent="0.25">
      <c r="A50" s="51" t="s">
        <v>113</v>
      </c>
      <c r="B50" s="40" t="s">
        <v>37</v>
      </c>
      <c r="C50" s="40">
        <v>20</v>
      </c>
      <c r="D50" s="40" t="s">
        <v>38</v>
      </c>
      <c r="E50" s="41" t="s">
        <v>114</v>
      </c>
      <c r="F50" s="198">
        <v>2000000</v>
      </c>
      <c r="G50" s="198">
        <v>0</v>
      </c>
      <c r="H50" s="198">
        <v>0</v>
      </c>
      <c r="I50" s="198">
        <v>0</v>
      </c>
      <c r="J50" s="198">
        <v>0</v>
      </c>
      <c r="K50" s="199">
        <f t="shared" si="13"/>
        <v>0</v>
      </c>
      <c r="L50" s="198">
        <f t="shared" si="30"/>
        <v>2000000</v>
      </c>
      <c r="M50" s="477">
        <f t="shared" si="1"/>
        <v>3.7676907500370829E-7</v>
      </c>
      <c r="N50" s="198">
        <v>0</v>
      </c>
      <c r="O50" s="198">
        <v>0</v>
      </c>
      <c r="P50" s="44">
        <f t="shared" si="14"/>
        <v>2000000</v>
      </c>
      <c r="Q50" s="198">
        <v>0</v>
      </c>
      <c r="R50" s="44">
        <f t="shared" si="15"/>
        <v>2000000</v>
      </c>
      <c r="S50" s="44">
        <f t="shared" si="7"/>
        <v>0</v>
      </c>
      <c r="T50" s="198">
        <v>0</v>
      </c>
      <c r="U50" s="44">
        <f t="shared" si="16"/>
        <v>0</v>
      </c>
      <c r="V50" s="198">
        <v>0</v>
      </c>
      <c r="W50" s="44">
        <f t="shared" si="17"/>
        <v>0</v>
      </c>
      <c r="X50" s="45">
        <f t="shared" si="3"/>
        <v>0</v>
      </c>
      <c r="Y50" s="45">
        <f t="shared" si="4"/>
        <v>0</v>
      </c>
      <c r="Z50" s="45">
        <f t="shared" si="5"/>
        <v>0</v>
      </c>
      <c r="AA50" s="45" t="s">
        <v>46</v>
      </c>
      <c r="AB50" s="46" t="s">
        <v>46</v>
      </c>
    </row>
    <row r="51" spans="1:28" ht="47.25" x14ac:dyDescent="0.25">
      <c r="A51" s="51" t="s">
        <v>115</v>
      </c>
      <c r="B51" s="40" t="s">
        <v>37</v>
      </c>
      <c r="C51" s="40">
        <v>20</v>
      </c>
      <c r="D51" s="40" t="s">
        <v>38</v>
      </c>
      <c r="E51" s="41" t="s">
        <v>116</v>
      </c>
      <c r="F51" s="198">
        <v>12000000</v>
      </c>
      <c r="G51" s="198">
        <v>0</v>
      </c>
      <c r="H51" s="198">
        <v>0</v>
      </c>
      <c r="I51" s="198">
        <v>0</v>
      </c>
      <c r="J51" s="198">
        <v>0</v>
      </c>
      <c r="K51" s="199">
        <f t="shared" si="13"/>
        <v>0</v>
      </c>
      <c r="L51" s="198">
        <f t="shared" si="30"/>
        <v>12000000</v>
      </c>
      <c r="M51" s="476">
        <f t="shared" si="1"/>
        <v>2.2606144500222496E-6</v>
      </c>
      <c r="N51" s="198">
        <v>0</v>
      </c>
      <c r="O51" s="198">
        <v>7000000</v>
      </c>
      <c r="P51" s="44">
        <f t="shared" si="14"/>
        <v>5000000</v>
      </c>
      <c r="Q51" s="198">
        <v>7000000</v>
      </c>
      <c r="R51" s="44">
        <f t="shared" si="15"/>
        <v>5000000</v>
      </c>
      <c r="S51" s="44">
        <f t="shared" si="7"/>
        <v>0</v>
      </c>
      <c r="T51" s="198">
        <v>0</v>
      </c>
      <c r="U51" s="44">
        <f t="shared" si="16"/>
        <v>7000000</v>
      </c>
      <c r="V51" s="198">
        <v>0</v>
      </c>
      <c r="W51" s="44">
        <f t="shared" si="17"/>
        <v>0</v>
      </c>
      <c r="X51" s="45">
        <f t="shared" si="3"/>
        <v>0.58333333333333337</v>
      </c>
      <c r="Y51" s="45">
        <f t="shared" si="4"/>
        <v>0</v>
      </c>
      <c r="Z51" s="45">
        <f t="shared" si="5"/>
        <v>0</v>
      </c>
      <c r="AA51" s="45">
        <f t="shared" si="8"/>
        <v>0</v>
      </c>
      <c r="AB51" s="46" t="s">
        <v>46</v>
      </c>
    </row>
    <row r="52" spans="1:28" ht="24.95" customHeight="1" x14ac:dyDescent="0.25">
      <c r="A52" s="51" t="s">
        <v>117</v>
      </c>
      <c r="B52" s="40" t="s">
        <v>37</v>
      </c>
      <c r="C52" s="40">
        <v>20</v>
      </c>
      <c r="D52" s="40" t="s">
        <v>38</v>
      </c>
      <c r="E52" s="41" t="s">
        <v>118</v>
      </c>
      <c r="F52" s="198">
        <v>10000000</v>
      </c>
      <c r="G52" s="198">
        <v>0</v>
      </c>
      <c r="H52" s="198">
        <v>0</v>
      </c>
      <c r="I52" s="198">
        <v>0</v>
      </c>
      <c r="J52" s="198">
        <v>0</v>
      </c>
      <c r="K52" s="199">
        <f t="shared" si="13"/>
        <v>0</v>
      </c>
      <c r="L52" s="198">
        <f t="shared" si="30"/>
        <v>10000000</v>
      </c>
      <c r="M52" s="476">
        <f t="shared" si="1"/>
        <v>1.8838453750185414E-6</v>
      </c>
      <c r="N52" s="198">
        <v>0</v>
      </c>
      <c r="O52" s="198">
        <v>3500000</v>
      </c>
      <c r="P52" s="44">
        <f t="shared" si="14"/>
        <v>6500000</v>
      </c>
      <c r="Q52" s="198">
        <v>3500000</v>
      </c>
      <c r="R52" s="44">
        <f t="shared" si="15"/>
        <v>6500000</v>
      </c>
      <c r="S52" s="44">
        <f t="shared" si="7"/>
        <v>0</v>
      </c>
      <c r="T52" s="198">
        <v>0</v>
      </c>
      <c r="U52" s="44">
        <f t="shared" si="16"/>
        <v>3500000</v>
      </c>
      <c r="V52" s="198">
        <v>0</v>
      </c>
      <c r="W52" s="44">
        <f t="shared" si="17"/>
        <v>0</v>
      </c>
      <c r="X52" s="45">
        <f t="shared" si="3"/>
        <v>0.35</v>
      </c>
      <c r="Y52" s="45">
        <f t="shared" si="4"/>
        <v>0</v>
      </c>
      <c r="Z52" s="45">
        <f t="shared" si="5"/>
        <v>0</v>
      </c>
      <c r="AA52" s="45">
        <f t="shared" si="8"/>
        <v>0</v>
      </c>
      <c r="AB52" s="46" t="s">
        <v>46</v>
      </c>
    </row>
    <row r="53" spans="1:28" ht="24.95" customHeight="1" x14ac:dyDescent="0.25">
      <c r="A53" s="51" t="s">
        <v>119</v>
      </c>
      <c r="B53" s="40" t="s">
        <v>37</v>
      </c>
      <c r="C53" s="40">
        <v>20</v>
      </c>
      <c r="D53" s="40" t="s">
        <v>38</v>
      </c>
      <c r="E53" s="41" t="s">
        <v>120</v>
      </c>
      <c r="F53" s="198">
        <v>52000000</v>
      </c>
      <c r="G53" s="198">
        <v>0</v>
      </c>
      <c r="H53" s="198">
        <v>0</v>
      </c>
      <c r="I53" s="198">
        <v>0</v>
      </c>
      <c r="J53" s="198">
        <v>0</v>
      </c>
      <c r="K53" s="199">
        <f t="shared" si="13"/>
        <v>0</v>
      </c>
      <c r="L53" s="198">
        <f t="shared" si="30"/>
        <v>52000000</v>
      </c>
      <c r="M53" s="474">
        <f t="shared" si="1"/>
        <v>9.795995950096415E-6</v>
      </c>
      <c r="N53" s="198">
        <v>0</v>
      </c>
      <c r="O53" s="198">
        <v>32000000</v>
      </c>
      <c r="P53" s="44">
        <f t="shared" si="14"/>
        <v>20000000</v>
      </c>
      <c r="Q53" s="198">
        <v>32000000</v>
      </c>
      <c r="R53" s="44">
        <f t="shared" si="15"/>
        <v>20000000</v>
      </c>
      <c r="S53" s="44">
        <f t="shared" si="7"/>
        <v>0</v>
      </c>
      <c r="T53" s="198">
        <v>0</v>
      </c>
      <c r="U53" s="44">
        <f t="shared" si="16"/>
        <v>32000000</v>
      </c>
      <c r="V53" s="198">
        <v>0</v>
      </c>
      <c r="W53" s="44">
        <f t="shared" si="17"/>
        <v>0</v>
      </c>
      <c r="X53" s="45">
        <f t="shared" si="3"/>
        <v>0.61538461538461542</v>
      </c>
      <c r="Y53" s="45">
        <f t="shared" si="4"/>
        <v>0</v>
      </c>
      <c r="Z53" s="45">
        <f t="shared" si="5"/>
        <v>0</v>
      </c>
      <c r="AA53" s="45">
        <f t="shared" si="8"/>
        <v>0</v>
      </c>
      <c r="AB53" s="46" t="s">
        <v>46</v>
      </c>
    </row>
    <row r="54" spans="1:28" ht="24.95" customHeight="1" x14ac:dyDescent="0.25">
      <c r="A54" s="32" t="s">
        <v>121</v>
      </c>
      <c r="B54" s="40"/>
      <c r="C54" s="40"/>
      <c r="D54" s="40"/>
      <c r="E54" s="34" t="s">
        <v>122</v>
      </c>
      <c r="F54" s="203">
        <f>+F55+F64+F71+F77+F60</f>
        <v>19161579180</v>
      </c>
      <c r="G54" s="203">
        <f t="shared" ref="G54:W54" si="31">+G55+G64+G71+G77+G60</f>
        <v>0</v>
      </c>
      <c r="H54" s="203">
        <f t="shared" si="31"/>
        <v>0</v>
      </c>
      <c r="I54" s="203">
        <f t="shared" si="31"/>
        <v>0</v>
      </c>
      <c r="J54" s="203">
        <f t="shared" si="31"/>
        <v>0</v>
      </c>
      <c r="K54" s="203">
        <f t="shared" si="31"/>
        <v>0</v>
      </c>
      <c r="L54" s="203">
        <f t="shared" si="31"/>
        <v>19161579180</v>
      </c>
      <c r="M54" s="204">
        <f t="shared" si="1"/>
        <v>3.6097452316294575E-3</v>
      </c>
      <c r="N54" s="203">
        <f t="shared" si="31"/>
        <v>0</v>
      </c>
      <c r="O54" s="203">
        <f t="shared" si="31"/>
        <v>16527389620</v>
      </c>
      <c r="P54" s="203">
        <f t="shared" si="31"/>
        <v>2634189560</v>
      </c>
      <c r="Q54" s="203">
        <f t="shared" si="31"/>
        <v>14725495889</v>
      </c>
      <c r="R54" s="203">
        <f t="shared" si="31"/>
        <v>4436083291</v>
      </c>
      <c r="S54" s="203">
        <f t="shared" si="7"/>
        <v>1801893731</v>
      </c>
      <c r="T54" s="203">
        <f t="shared" si="31"/>
        <v>1570940113.1800001</v>
      </c>
      <c r="U54" s="203">
        <f t="shared" si="31"/>
        <v>13154555775.82</v>
      </c>
      <c r="V54" s="203">
        <f t="shared" si="31"/>
        <v>553558172.18000007</v>
      </c>
      <c r="W54" s="203">
        <f t="shared" si="31"/>
        <v>1017381941</v>
      </c>
      <c r="X54" s="37">
        <f t="shared" si="3"/>
        <v>0.7684907256688851</v>
      </c>
      <c r="Y54" s="37">
        <f t="shared" si="4"/>
        <v>8.1983854171042286E-2</v>
      </c>
      <c r="Z54" s="37">
        <f t="shared" si="5"/>
        <v>2.8888964055623315E-2</v>
      </c>
      <c r="AA54" s="37">
        <f t="shared" si="8"/>
        <v>0.10668164420551013</v>
      </c>
      <c r="AB54" s="38">
        <f t="shared" si="9"/>
        <v>0.35237382223275926</v>
      </c>
    </row>
    <row r="55" spans="1:28" ht="63" x14ac:dyDescent="0.25">
      <c r="A55" s="32" t="s">
        <v>123</v>
      </c>
      <c r="B55" s="40"/>
      <c r="C55" s="40"/>
      <c r="D55" s="40"/>
      <c r="E55" s="34" t="s">
        <v>124</v>
      </c>
      <c r="F55" s="203">
        <f>+F56+F57+F58+F59</f>
        <v>853000000</v>
      </c>
      <c r="G55" s="203">
        <f t="shared" ref="G55:W55" si="32">+G56+G57+G58+G59</f>
        <v>0</v>
      </c>
      <c r="H55" s="203">
        <f t="shared" si="32"/>
        <v>0</v>
      </c>
      <c r="I55" s="203">
        <f t="shared" si="32"/>
        <v>0</v>
      </c>
      <c r="J55" s="203">
        <f t="shared" si="32"/>
        <v>0</v>
      </c>
      <c r="K55" s="203">
        <f t="shared" si="32"/>
        <v>0</v>
      </c>
      <c r="L55" s="203">
        <f t="shared" si="32"/>
        <v>853000000</v>
      </c>
      <c r="M55" s="204">
        <f t="shared" si="1"/>
        <v>1.6069201048908159E-4</v>
      </c>
      <c r="N55" s="203">
        <f t="shared" si="32"/>
        <v>0</v>
      </c>
      <c r="O55" s="203">
        <f t="shared" si="32"/>
        <v>760631584</v>
      </c>
      <c r="P55" s="203">
        <f t="shared" si="32"/>
        <v>92368416</v>
      </c>
      <c r="Q55" s="203">
        <f t="shared" si="32"/>
        <v>404151709</v>
      </c>
      <c r="R55" s="203">
        <f t="shared" si="32"/>
        <v>448848291</v>
      </c>
      <c r="S55" s="203">
        <f t="shared" si="7"/>
        <v>356479875</v>
      </c>
      <c r="T55" s="203">
        <f t="shared" si="32"/>
        <v>19520125</v>
      </c>
      <c r="U55" s="203">
        <f t="shared" si="32"/>
        <v>384631584</v>
      </c>
      <c r="V55" s="203">
        <f t="shared" si="32"/>
        <v>19520125</v>
      </c>
      <c r="W55" s="203">
        <f t="shared" si="32"/>
        <v>0</v>
      </c>
      <c r="X55" s="37">
        <f t="shared" si="3"/>
        <v>0.47380036225087924</v>
      </c>
      <c r="Y55" s="37">
        <f t="shared" si="4"/>
        <v>2.2884085580304806E-2</v>
      </c>
      <c r="Z55" s="37">
        <f t="shared" si="5"/>
        <v>2.2884085580304806E-2</v>
      </c>
      <c r="AA55" s="37">
        <f t="shared" si="8"/>
        <v>4.8299003976251899E-2</v>
      </c>
      <c r="AB55" s="38">
        <f t="shared" si="9"/>
        <v>1</v>
      </c>
    </row>
    <row r="56" spans="1:28" ht="31.5" x14ac:dyDescent="0.25">
      <c r="A56" s="39" t="s">
        <v>125</v>
      </c>
      <c r="B56" s="40" t="s">
        <v>37</v>
      </c>
      <c r="C56" s="40">
        <v>20</v>
      </c>
      <c r="D56" s="40" t="s">
        <v>38</v>
      </c>
      <c r="E56" s="41" t="s">
        <v>126</v>
      </c>
      <c r="F56" s="198">
        <v>6000000</v>
      </c>
      <c r="G56" s="198">
        <v>0</v>
      </c>
      <c r="H56" s="198">
        <v>0</v>
      </c>
      <c r="I56" s="198">
        <v>0</v>
      </c>
      <c r="J56" s="198">
        <v>0</v>
      </c>
      <c r="K56" s="199">
        <f t="shared" si="13"/>
        <v>0</v>
      </c>
      <c r="L56" s="198">
        <f t="shared" ref="L56:L59" si="33">F56+K56</f>
        <v>6000000</v>
      </c>
      <c r="M56" s="476">
        <f t="shared" si="1"/>
        <v>1.1303072250111248E-6</v>
      </c>
      <c r="N56" s="198">
        <v>0</v>
      </c>
      <c r="O56" s="198">
        <v>0</v>
      </c>
      <c r="P56" s="44">
        <f t="shared" si="14"/>
        <v>6000000</v>
      </c>
      <c r="Q56" s="198">
        <v>0</v>
      </c>
      <c r="R56" s="44">
        <f t="shared" si="15"/>
        <v>6000000</v>
      </c>
      <c r="S56" s="44">
        <f t="shared" si="7"/>
        <v>0</v>
      </c>
      <c r="T56" s="198">
        <v>0</v>
      </c>
      <c r="U56" s="44">
        <f t="shared" si="16"/>
        <v>0</v>
      </c>
      <c r="V56" s="198">
        <v>0</v>
      </c>
      <c r="W56" s="44">
        <f t="shared" si="17"/>
        <v>0</v>
      </c>
      <c r="X56" s="45">
        <f t="shared" si="3"/>
        <v>0</v>
      </c>
      <c r="Y56" s="45">
        <f t="shared" si="4"/>
        <v>0</v>
      </c>
      <c r="Z56" s="45">
        <f t="shared" si="5"/>
        <v>0</v>
      </c>
      <c r="AA56" s="45" t="s">
        <v>46</v>
      </c>
      <c r="AB56" s="46" t="s">
        <v>46</v>
      </c>
    </row>
    <row r="57" spans="1:28" ht="24.95" customHeight="1" x14ac:dyDescent="0.25">
      <c r="A57" s="39" t="s">
        <v>127</v>
      </c>
      <c r="B57" s="40" t="s">
        <v>37</v>
      </c>
      <c r="C57" s="40">
        <v>20</v>
      </c>
      <c r="D57" s="40" t="s">
        <v>38</v>
      </c>
      <c r="E57" s="41" t="s">
        <v>128</v>
      </c>
      <c r="F57" s="198">
        <v>15000000</v>
      </c>
      <c r="G57" s="198">
        <v>0</v>
      </c>
      <c r="H57" s="198">
        <v>0</v>
      </c>
      <c r="I57" s="198">
        <v>0</v>
      </c>
      <c r="J57" s="198">
        <v>0</v>
      </c>
      <c r="K57" s="199">
        <f t="shared" si="13"/>
        <v>0</v>
      </c>
      <c r="L57" s="198">
        <f t="shared" si="33"/>
        <v>15000000</v>
      </c>
      <c r="M57" s="476">
        <f t="shared" si="1"/>
        <v>2.8257680625278122E-6</v>
      </c>
      <c r="N57" s="198">
        <v>0</v>
      </c>
      <c r="O57" s="198">
        <v>0</v>
      </c>
      <c r="P57" s="44">
        <f t="shared" si="14"/>
        <v>15000000</v>
      </c>
      <c r="Q57" s="198">
        <v>0</v>
      </c>
      <c r="R57" s="44">
        <f t="shared" si="15"/>
        <v>15000000</v>
      </c>
      <c r="S57" s="44">
        <f t="shared" si="7"/>
        <v>0</v>
      </c>
      <c r="T57" s="198">
        <v>0</v>
      </c>
      <c r="U57" s="44">
        <f t="shared" si="16"/>
        <v>0</v>
      </c>
      <c r="V57" s="198">
        <v>0</v>
      </c>
      <c r="W57" s="44">
        <f t="shared" si="17"/>
        <v>0</v>
      </c>
      <c r="X57" s="45">
        <f t="shared" si="3"/>
        <v>0</v>
      </c>
      <c r="Y57" s="45">
        <f t="shared" si="4"/>
        <v>0</v>
      </c>
      <c r="Z57" s="45">
        <f t="shared" si="5"/>
        <v>0</v>
      </c>
      <c r="AA57" s="45" t="s">
        <v>46</v>
      </c>
      <c r="AB57" s="46" t="s">
        <v>46</v>
      </c>
    </row>
    <row r="58" spans="1:28" ht="24.95" customHeight="1" x14ac:dyDescent="0.25">
      <c r="A58" s="39" t="s">
        <v>129</v>
      </c>
      <c r="B58" s="40" t="s">
        <v>37</v>
      </c>
      <c r="C58" s="40">
        <v>20</v>
      </c>
      <c r="D58" s="40" t="s">
        <v>38</v>
      </c>
      <c r="E58" s="41" t="s">
        <v>130</v>
      </c>
      <c r="F58" s="198">
        <v>456000000</v>
      </c>
      <c r="G58" s="198">
        <v>0</v>
      </c>
      <c r="H58" s="198">
        <v>0</v>
      </c>
      <c r="I58" s="198">
        <v>0</v>
      </c>
      <c r="J58" s="198">
        <v>0</v>
      </c>
      <c r="K58" s="199">
        <f t="shared" si="13"/>
        <v>0</v>
      </c>
      <c r="L58" s="198">
        <f t="shared" si="33"/>
        <v>456000000</v>
      </c>
      <c r="M58" s="205">
        <f t="shared" si="1"/>
        <v>8.5903349100845488E-5</v>
      </c>
      <c r="N58" s="198">
        <v>0</v>
      </c>
      <c r="O58" s="198">
        <v>384631584</v>
      </c>
      <c r="P58" s="44">
        <f t="shared" si="14"/>
        <v>71368416</v>
      </c>
      <c r="Q58" s="198">
        <v>384631584</v>
      </c>
      <c r="R58" s="44">
        <f t="shared" si="15"/>
        <v>71368416</v>
      </c>
      <c r="S58" s="44">
        <f t="shared" si="7"/>
        <v>0</v>
      </c>
      <c r="T58" s="198">
        <v>0</v>
      </c>
      <c r="U58" s="44">
        <f t="shared" si="16"/>
        <v>384631584</v>
      </c>
      <c r="V58" s="198">
        <v>0</v>
      </c>
      <c r="W58" s="44">
        <f t="shared" si="17"/>
        <v>0</v>
      </c>
      <c r="X58" s="45">
        <f t="shared" si="3"/>
        <v>0.84349031578947364</v>
      </c>
      <c r="Y58" s="45">
        <f t="shared" si="4"/>
        <v>0</v>
      </c>
      <c r="Z58" s="45">
        <f t="shared" si="5"/>
        <v>0</v>
      </c>
      <c r="AA58" s="45">
        <f t="shared" ref="AA58:AA119" si="34">+T58/Q58</f>
        <v>0</v>
      </c>
      <c r="AB58" s="46" t="s">
        <v>46</v>
      </c>
    </row>
    <row r="59" spans="1:28" ht="31.5" x14ac:dyDescent="0.25">
      <c r="A59" s="39" t="s">
        <v>131</v>
      </c>
      <c r="B59" s="40" t="s">
        <v>37</v>
      </c>
      <c r="C59" s="40">
        <v>20</v>
      </c>
      <c r="D59" s="40" t="s">
        <v>38</v>
      </c>
      <c r="E59" s="41" t="s">
        <v>132</v>
      </c>
      <c r="F59" s="198">
        <v>376000000</v>
      </c>
      <c r="G59" s="198">
        <v>0</v>
      </c>
      <c r="H59" s="198">
        <v>0</v>
      </c>
      <c r="I59" s="198">
        <v>0</v>
      </c>
      <c r="J59" s="198">
        <v>0</v>
      </c>
      <c r="K59" s="199">
        <f t="shared" si="13"/>
        <v>0</v>
      </c>
      <c r="L59" s="198">
        <f t="shared" si="33"/>
        <v>376000000</v>
      </c>
      <c r="M59" s="205">
        <f t="shared" si="1"/>
        <v>7.0832586100697152E-5</v>
      </c>
      <c r="N59" s="198">
        <v>0</v>
      </c>
      <c r="O59" s="198">
        <v>376000000</v>
      </c>
      <c r="P59" s="44">
        <f t="shared" si="14"/>
        <v>0</v>
      </c>
      <c r="Q59" s="198">
        <v>19520125</v>
      </c>
      <c r="R59" s="44">
        <f t="shared" si="15"/>
        <v>356479875</v>
      </c>
      <c r="S59" s="44">
        <f t="shared" si="7"/>
        <v>356479875</v>
      </c>
      <c r="T59" s="198">
        <v>19520125</v>
      </c>
      <c r="U59" s="44">
        <f t="shared" si="16"/>
        <v>0</v>
      </c>
      <c r="V59" s="198">
        <v>19520125</v>
      </c>
      <c r="W59" s="44">
        <f t="shared" si="17"/>
        <v>0</v>
      </c>
      <c r="X59" s="45">
        <f t="shared" si="3"/>
        <v>5.191522606382979E-2</v>
      </c>
      <c r="Y59" s="45">
        <f t="shared" si="4"/>
        <v>5.191522606382979E-2</v>
      </c>
      <c r="Z59" s="45">
        <f t="shared" si="5"/>
        <v>5.191522606382979E-2</v>
      </c>
      <c r="AA59" s="45">
        <f t="shared" si="34"/>
        <v>1</v>
      </c>
      <c r="AB59" s="46">
        <f t="shared" ref="AB59:AB104" si="35">+V59/T59</f>
        <v>1</v>
      </c>
    </row>
    <row r="60" spans="1:28" ht="47.25" x14ac:dyDescent="0.25">
      <c r="A60" s="32" t="s">
        <v>133</v>
      </c>
      <c r="B60" s="40"/>
      <c r="C60" s="40"/>
      <c r="D60" s="40"/>
      <c r="E60" s="34" t="s">
        <v>134</v>
      </c>
      <c r="F60" s="203">
        <f>+F61+F62+F63</f>
        <v>9682389879</v>
      </c>
      <c r="G60" s="203">
        <f t="shared" ref="G60:W60" si="36">+G61+G62+G63</f>
        <v>0</v>
      </c>
      <c r="H60" s="203">
        <f t="shared" si="36"/>
        <v>0</v>
      </c>
      <c r="I60" s="203">
        <f t="shared" si="36"/>
        <v>0</v>
      </c>
      <c r="J60" s="203">
        <f t="shared" si="36"/>
        <v>0</v>
      </c>
      <c r="K60" s="203">
        <f t="shared" si="36"/>
        <v>0</v>
      </c>
      <c r="L60" s="203">
        <f t="shared" si="36"/>
        <v>9682389879</v>
      </c>
      <c r="M60" s="204">
        <f t="shared" si="1"/>
        <v>1.8240125392680485E-3</v>
      </c>
      <c r="N60" s="203">
        <f t="shared" si="36"/>
        <v>0</v>
      </c>
      <c r="O60" s="203">
        <f t="shared" si="36"/>
        <v>8790547451</v>
      </c>
      <c r="P60" s="203">
        <f t="shared" si="36"/>
        <v>891842428</v>
      </c>
      <c r="Q60" s="203">
        <f t="shared" si="36"/>
        <v>8270547451</v>
      </c>
      <c r="R60" s="203">
        <f t="shared" si="36"/>
        <v>1411842428</v>
      </c>
      <c r="S60" s="203">
        <f t="shared" si="7"/>
        <v>520000000</v>
      </c>
      <c r="T60" s="203">
        <f t="shared" si="36"/>
        <v>1547155636.1800001</v>
      </c>
      <c r="U60" s="203">
        <f t="shared" si="36"/>
        <v>6723391814.8199997</v>
      </c>
      <c r="V60" s="203">
        <f t="shared" si="36"/>
        <v>529773695.18000001</v>
      </c>
      <c r="W60" s="203">
        <f t="shared" si="36"/>
        <v>1017381941</v>
      </c>
      <c r="X60" s="37">
        <f t="shared" si="3"/>
        <v>0.8541845096465156</v>
      </c>
      <c r="Y60" s="37">
        <f t="shared" si="4"/>
        <v>0.15979067725165708</v>
      </c>
      <c r="Z60" s="37">
        <f t="shared" si="5"/>
        <v>5.4715178979625551E-2</v>
      </c>
      <c r="AA60" s="37">
        <f t="shared" si="34"/>
        <v>0.18706810466251927</v>
      </c>
      <c r="AB60" s="38">
        <f t="shared" si="35"/>
        <v>0.34241784264706304</v>
      </c>
    </row>
    <row r="61" spans="1:28" ht="24.95" customHeight="1" x14ac:dyDescent="0.25">
      <c r="A61" s="39" t="s">
        <v>135</v>
      </c>
      <c r="B61" s="40" t="s">
        <v>37</v>
      </c>
      <c r="C61" s="40">
        <v>20</v>
      </c>
      <c r="D61" s="40" t="s">
        <v>38</v>
      </c>
      <c r="E61" s="41" t="s">
        <v>136</v>
      </c>
      <c r="F61" s="198">
        <v>1764740547</v>
      </c>
      <c r="G61" s="198">
        <v>0</v>
      </c>
      <c r="H61" s="198">
        <v>0</v>
      </c>
      <c r="I61" s="198">
        <v>0</v>
      </c>
      <c r="J61" s="198">
        <v>0</v>
      </c>
      <c r="K61" s="199">
        <f t="shared" si="13"/>
        <v>0</v>
      </c>
      <c r="L61" s="198">
        <f t="shared" ref="L61:L63" si="37">F61+K61</f>
        <v>1764740547</v>
      </c>
      <c r="M61" s="205">
        <f t="shared" si="1"/>
        <v>3.3244983175736412E-4</v>
      </c>
      <c r="N61" s="198">
        <v>0</v>
      </c>
      <c r="O61" s="198">
        <v>1017898119</v>
      </c>
      <c r="P61" s="44">
        <f t="shared" si="14"/>
        <v>746842428</v>
      </c>
      <c r="Q61" s="198">
        <v>1017898119</v>
      </c>
      <c r="R61" s="44">
        <f t="shared" si="15"/>
        <v>746842428</v>
      </c>
      <c r="S61" s="44">
        <f t="shared" si="7"/>
        <v>0</v>
      </c>
      <c r="T61" s="198">
        <v>1017381941</v>
      </c>
      <c r="U61" s="44">
        <f t="shared" si="16"/>
        <v>516178</v>
      </c>
      <c r="V61" s="198">
        <v>0</v>
      </c>
      <c r="W61" s="44">
        <f t="shared" si="17"/>
        <v>1017381941</v>
      </c>
      <c r="X61" s="45">
        <f t="shared" si="3"/>
        <v>0.57679760389162749</v>
      </c>
      <c r="Y61" s="45">
        <f t="shared" si="4"/>
        <v>0.57650510877053018</v>
      </c>
      <c r="Z61" s="45">
        <f t="shared" si="5"/>
        <v>0</v>
      </c>
      <c r="AA61" s="45">
        <f t="shared" si="34"/>
        <v>0.99949289816891784</v>
      </c>
      <c r="AB61" s="46">
        <f t="shared" si="35"/>
        <v>0</v>
      </c>
    </row>
    <row r="62" spans="1:28" ht="24.95" customHeight="1" x14ac:dyDescent="0.25">
      <c r="A62" s="39" t="s">
        <v>137</v>
      </c>
      <c r="B62" s="40" t="s">
        <v>37</v>
      </c>
      <c r="C62" s="40">
        <v>20</v>
      </c>
      <c r="D62" s="40" t="s">
        <v>38</v>
      </c>
      <c r="E62" s="41" t="s">
        <v>138</v>
      </c>
      <c r="F62" s="198">
        <v>7916649332</v>
      </c>
      <c r="G62" s="198">
        <v>0</v>
      </c>
      <c r="H62" s="198">
        <v>0</v>
      </c>
      <c r="I62" s="198">
        <v>0</v>
      </c>
      <c r="J62" s="198">
        <v>0</v>
      </c>
      <c r="K62" s="199">
        <f t="shared" si="13"/>
        <v>0</v>
      </c>
      <c r="L62" s="198">
        <f t="shared" si="37"/>
        <v>7916649332</v>
      </c>
      <c r="M62" s="205">
        <f t="shared" si="1"/>
        <v>1.4913743229731827E-3</v>
      </c>
      <c r="N62" s="198">
        <v>0</v>
      </c>
      <c r="O62" s="198">
        <v>7771649332</v>
      </c>
      <c r="P62" s="44">
        <f t="shared" si="14"/>
        <v>145000000</v>
      </c>
      <c r="Q62" s="198">
        <v>7251649332</v>
      </c>
      <c r="R62" s="44">
        <f t="shared" si="15"/>
        <v>665000000</v>
      </c>
      <c r="S62" s="44">
        <f t="shared" si="7"/>
        <v>520000000</v>
      </c>
      <c r="T62" s="198">
        <v>529773695.18000001</v>
      </c>
      <c r="U62" s="44">
        <f t="shared" si="16"/>
        <v>6721875636.8199997</v>
      </c>
      <c r="V62" s="198">
        <v>529773695.18000001</v>
      </c>
      <c r="W62" s="44">
        <f t="shared" si="17"/>
        <v>0</v>
      </c>
      <c r="X62" s="45">
        <f t="shared" si="3"/>
        <v>0.91599981606966041</v>
      </c>
      <c r="Y62" s="45">
        <f t="shared" si="4"/>
        <v>6.6918929077557379E-2</v>
      </c>
      <c r="Z62" s="45">
        <f t="shared" si="5"/>
        <v>6.6918929077557379E-2</v>
      </c>
      <c r="AA62" s="45">
        <f t="shared" si="34"/>
        <v>7.3055614099018881E-2</v>
      </c>
      <c r="AB62" s="46">
        <f t="shared" si="35"/>
        <v>1</v>
      </c>
    </row>
    <row r="63" spans="1:28" ht="31.5" x14ac:dyDescent="0.25">
      <c r="A63" s="39" t="s">
        <v>139</v>
      </c>
      <c r="B63" s="40" t="s">
        <v>37</v>
      </c>
      <c r="C63" s="40">
        <v>20</v>
      </c>
      <c r="D63" s="40" t="s">
        <v>38</v>
      </c>
      <c r="E63" s="41" t="s">
        <v>140</v>
      </c>
      <c r="F63" s="198">
        <v>1000000</v>
      </c>
      <c r="G63" s="198">
        <v>0</v>
      </c>
      <c r="H63" s="198">
        <v>0</v>
      </c>
      <c r="I63" s="198">
        <v>0</v>
      </c>
      <c r="J63" s="198">
        <v>0</v>
      </c>
      <c r="K63" s="199">
        <f t="shared" si="13"/>
        <v>0</v>
      </c>
      <c r="L63" s="198">
        <f t="shared" si="37"/>
        <v>1000000</v>
      </c>
      <c r="M63" s="477">
        <f t="shared" si="1"/>
        <v>1.8838453750185415E-7</v>
      </c>
      <c r="N63" s="198">
        <v>0</v>
      </c>
      <c r="O63" s="198">
        <v>1000000</v>
      </c>
      <c r="P63" s="44">
        <f t="shared" si="14"/>
        <v>0</v>
      </c>
      <c r="Q63" s="198">
        <v>1000000</v>
      </c>
      <c r="R63" s="44">
        <f t="shared" si="15"/>
        <v>0</v>
      </c>
      <c r="S63" s="44">
        <f t="shared" si="7"/>
        <v>0</v>
      </c>
      <c r="T63" s="198">
        <v>0</v>
      </c>
      <c r="U63" s="44">
        <f t="shared" si="16"/>
        <v>1000000</v>
      </c>
      <c r="V63" s="198">
        <v>0</v>
      </c>
      <c r="W63" s="44">
        <f t="shared" si="17"/>
        <v>0</v>
      </c>
      <c r="X63" s="45">
        <f t="shared" si="3"/>
        <v>1</v>
      </c>
      <c r="Y63" s="45">
        <f t="shared" si="4"/>
        <v>0</v>
      </c>
      <c r="Z63" s="45">
        <f t="shared" si="5"/>
        <v>0</v>
      </c>
      <c r="AA63" s="45">
        <f t="shared" si="34"/>
        <v>0</v>
      </c>
      <c r="AB63" s="46" t="s">
        <v>46</v>
      </c>
    </row>
    <row r="64" spans="1:28" ht="31.5" x14ac:dyDescent="0.25">
      <c r="A64" s="32" t="s">
        <v>141</v>
      </c>
      <c r="B64" s="40"/>
      <c r="C64" s="40"/>
      <c r="D64" s="40"/>
      <c r="E64" s="34" t="s">
        <v>142</v>
      </c>
      <c r="F64" s="203">
        <f>SUM(F65:F70)</f>
        <v>8027189301</v>
      </c>
      <c r="G64" s="203">
        <f t="shared" ref="G64:W64" si="38">SUM(G65:G70)</f>
        <v>0</v>
      </c>
      <c r="H64" s="203">
        <f t="shared" si="38"/>
        <v>0</v>
      </c>
      <c r="I64" s="203">
        <f t="shared" si="38"/>
        <v>0</v>
      </c>
      <c r="J64" s="203">
        <f t="shared" si="38"/>
        <v>0</v>
      </c>
      <c r="K64" s="203">
        <f t="shared" si="38"/>
        <v>0</v>
      </c>
      <c r="L64" s="203">
        <f t="shared" si="38"/>
        <v>8027189301</v>
      </c>
      <c r="M64" s="204">
        <f t="shared" si="1"/>
        <v>1.5121983439087168E-3</v>
      </c>
      <c r="N64" s="203">
        <f t="shared" si="38"/>
        <v>0</v>
      </c>
      <c r="O64" s="203">
        <f t="shared" si="38"/>
        <v>6803210585</v>
      </c>
      <c r="P64" s="203">
        <f t="shared" si="38"/>
        <v>1223978716</v>
      </c>
      <c r="Q64" s="203">
        <f t="shared" si="38"/>
        <v>6050796729</v>
      </c>
      <c r="R64" s="203">
        <f t="shared" si="38"/>
        <v>1976392572</v>
      </c>
      <c r="S64" s="203">
        <f t="shared" si="7"/>
        <v>752413856</v>
      </c>
      <c r="T64" s="203">
        <f t="shared" si="38"/>
        <v>4264352</v>
      </c>
      <c r="U64" s="203">
        <f t="shared" si="38"/>
        <v>6046532377</v>
      </c>
      <c r="V64" s="203">
        <f t="shared" si="38"/>
        <v>4264352</v>
      </c>
      <c r="W64" s="203">
        <f t="shared" si="38"/>
        <v>0</v>
      </c>
      <c r="X64" s="37">
        <f t="shared" si="3"/>
        <v>0.75378772097055347</v>
      </c>
      <c r="Y64" s="37">
        <f t="shared" si="4"/>
        <v>5.3123849956656201E-4</v>
      </c>
      <c r="Z64" s="37">
        <f t="shared" si="5"/>
        <v>5.3123849956656201E-4</v>
      </c>
      <c r="AA64" s="37">
        <f t="shared" si="34"/>
        <v>7.0475876004262312E-4</v>
      </c>
      <c r="AB64" s="38">
        <f t="shared" si="35"/>
        <v>1</v>
      </c>
    </row>
    <row r="65" spans="1:28" ht="24.95" customHeight="1" x14ac:dyDescent="0.25">
      <c r="A65" s="39" t="s">
        <v>143</v>
      </c>
      <c r="B65" s="40" t="s">
        <v>37</v>
      </c>
      <c r="C65" s="40">
        <v>20</v>
      </c>
      <c r="D65" s="40" t="s">
        <v>38</v>
      </c>
      <c r="E65" s="41" t="s">
        <v>144</v>
      </c>
      <c r="F65" s="198">
        <v>1901794484</v>
      </c>
      <c r="G65" s="198">
        <v>0</v>
      </c>
      <c r="H65" s="198">
        <v>0</v>
      </c>
      <c r="I65" s="198">
        <v>0</v>
      </c>
      <c r="J65" s="198">
        <v>0</v>
      </c>
      <c r="K65" s="199">
        <f t="shared" si="13"/>
        <v>0</v>
      </c>
      <c r="L65" s="198">
        <f t="shared" ref="L65:L70" si="39">F65+K65</f>
        <v>1901794484</v>
      </c>
      <c r="M65" s="205">
        <f t="shared" si="1"/>
        <v>3.5826867429191735E-4</v>
      </c>
      <c r="N65" s="198">
        <v>0</v>
      </c>
      <c r="O65" s="198">
        <v>1885118976</v>
      </c>
      <c r="P65" s="44">
        <f t="shared" si="14"/>
        <v>16675508</v>
      </c>
      <c r="Q65" s="198">
        <v>1844683776</v>
      </c>
      <c r="R65" s="44">
        <f t="shared" si="15"/>
        <v>57110708</v>
      </c>
      <c r="S65" s="44">
        <f t="shared" si="7"/>
        <v>40435200</v>
      </c>
      <c r="T65" s="198">
        <v>0</v>
      </c>
      <c r="U65" s="44">
        <f t="shared" si="16"/>
        <v>1844683776</v>
      </c>
      <c r="V65" s="198">
        <v>0</v>
      </c>
      <c r="W65" s="44">
        <f t="shared" si="17"/>
        <v>0</v>
      </c>
      <c r="X65" s="45">
        <f t="shared" si="3"/>
        <v>0.96997009483386432</v>
      </c>
      <c r="Y65" s="45">
        <f t="shared" si="4"/>
        <v>0</v>
      </c>
      <c r="Z65" s="45">
        <f t="shared" si="5"/>
        <v>0</v>
      </c>
      <c r="AA65" s="45">
        <f t="shared" si="34"/>
        <v>0</v>
      </c>
      <c r="AB65" s="46" t="s">
        <v>46</v>
      </c>
    </row>
    <row r="66" spans="1:28" ht="31.5" x14ac:dyDescent="0.25">
      <c r="A66" s="39" t="s">
        <v>145</v>
      </c>
      <c r="B66" s="40" t="s">
        <v>37</v>
      </c>
      <c r="C66" s="40">
        <v>20</v>
      </c>
      <c r="D66" s="40" t="s">
        <v>38</v>
      </c>
      <c r="E66" s="41" t="s">
        <v>146</v>
      </c>
      <c r="F66" s="198">
        <v>3522762176</v>
      </c>
      <c r="G66" s="198">
        <v>0</v>
      </c>
      <c r="H66" s="198">
        <v>0</v>
      </c>
      <c r="I66" s="198">
        <v>0</v>
      </c>
      <c r="J66" s="198">
        <v>0</v>
      </c>
      <c r="K66" s="199">
        <f t="shared" si="13"/>
        <v>0</v>
      </c>
      <c r="L66" s="198">
        <f t="shared" si="39"/>
        <v>3522762176</v>
      </c>
      <c r="M66" s="205">
        <f t="shared" si="1"/>
        <v>6.6363392325478529E-4</v>
      </c>
      <c r="N66" s="198">
        <v>0</v>
      </c>
      <c r="O66" s="198">
        <v>3219161216</v>
      </c>
      <c r="P66" s="44">
        <f t="shared" si="14"/>
        <v>303600960</v>
      </c>
      <c r="Q66" s="198">
        <v>2582918208</v>
      </c>
      <c r="R66" s="44">
        <f t="shared" si="15"/>
        <v>939843968</v>
      </c>
      <c r="S66" s="44">
        <f t="shared" si="7"/>
        <v>636243008</v>
      </c>
      <c r="T66" s="198">
        <v>0</v>
      </c>
      <c r="U66" s="44">
        <f t="shared" si="16"/>
        <v>2582918208</v>
      </c>
      <c r="V66" s="198">
        <v>0</v>
      </c>
      <c r="W66" s="44">
        <f t="shared" si="17"/>
        <v>0</v>
      </c>
      <c r="X66" s="45">
        <f t="shared" si="3"/>
        <v>0.73320822665719454</v>
      </c>
      <c r="Y66" s="45">
        <f t="shared" si="4"/>
        <v>0</v>
      </c>
      <c r="Z66" s="45">
        <f t="shared" si="5"/>
        <v>0</v>
      </c>
      <c r="AA66" s="45">
        <f t="shared" si="34"/>
        <v>0</v>
      </c>
      <c r="AB66" s="46" t="s">
        <v>46</v>
      </c>
    </row>
    <row r="67" spans="1:28" ht="31.5" x14ac:dyDescent="0.25">
      <c r="A67" s="39" t="s">
        <v>147</v>
      </c>
      <c r="B67" s="40" t="s">
        <v>37</v>
      </c>
      <c r="C67" s="40">
        <v>20</v>
      </c>
      <c r="D67" s="40" t="s">
        <v>38</v>
      </c>
      <c r="E67" s="41" t="s">
        <v>148</v>
      </c>
      <c r="F67" s="198">
        <v>438053756</v>
      </c>
      <c r="G67" s="198">
        <v>0</v>
      </c>
      <c r="H67" s="198">
        <v>0</v>
      </c>
      <c r="I67" s="198">
        <v>0</v>
      </c>
      <c r="J67" s="198">
        <v>0</v>
      </c>
      <c r="K67" s="199">
        <f t="shared" si="13"/>
        <v>0</v>
      </c>
      <c r="L67" s="198">
        <f t="shared" si="39"/>
        <v>438053756</v>
      </c>
      <c r="M67" s="205">
        <f t="shared" si="1"/>
        <v>8.2522554225010063E-5</v>
      </c>
      <c r="N67" s="198">
        <v>0</v>
      </c>
      <c r="O67" s="198">
        <v>288864691</v>
      </c>
      <c r="P67" s="44">
        <f t="shared" si="14"/>
        <v>149189065</v>
      </c>
      <c r="Q67" s="198">
        <v>213129043</v>
      </c>
      <c r="R67" s="44">
        <f t="shared" si="15"/>
        <v>224924713</v>
      </c>
      <c r="S67" s="44">
        <f t="shared" si="7"/>
        <v>75735648</v>
      </c>
      <c r="T67" s="198">
        <v>4264352</v>
      </c>
      <c r="U67" s="44">
        <f t="shared" si="16"/>
        <v>208864691</v>
      </c>
      <c r="V67" s="198">
        <v>4264352</v>
      </c>
      <c r="W67" s="44">
        <f t="shared" si="17"/>
        <v>0</v>
      </c>
      <c r="X67" s="45">
        <f t="shared" si="3"/>
        <v>0.48653627569854691</v>
      </c>
      <c r="Y67" s="45">
        <f t="shared" si="4"/>
        <v>9.7347687163764438E-3</v>
      </c>
      <c r="Z67" s="45">
        <f t="shared" si="5"/>
        <v>9.7347687163764438E-3</v>
      </c>
      <c r="AA67" s="45">
        <f t="shared" si="34"/>
        <v>2.0008310176666069E-2</v>
      </c>
      <c r="AB67" s="46">
        <f t="shared" si="35"/>
        <v>1</v>
      </c>
    </row>
    <row r="68" spans="1:28" ht="24.95" customHeight="1" x14ac:dyDescent="0.25">
      <c r="A68" s="39" t="s">
        <v>149</v>
      </c>
      <c r="B68" s="40" t="s">
        <v>37</v>
      </c>
      <c r="C68" s="40">
        <v>20</v>
      </c>
      <c r="D68" s="40" t="s">
        <v>38</v>
      </c>
      <c r="E68" s="41" t="s">
        <v>150</v>
      </c>
      <c r="F68" s="198">
        <v>1485186461</v>
      </c>
      <c r="G68" s="198">
        <v>0</v>
      </c>
      <c r="H68" s="198">
        <v>0</v>
      </c>
      <c r="I68" s="198">
        <v>0</v>
      </c>
      <c r="J68" s="198">
        <v>0</v>
      </c>
      <c r="K68" s="199">
        <f t="shared" si="13"/>
        <v>0</v>
      </c>
      <c r="L68" s="198">
        <f t="shared" si="39"/>
        <v>1485186461</v>
      </c>
      <c r="M68" s="205">
        <f t="shared" si="1"/>
        <v>2.7978616455950054E-4</v>
      </c>
      <c r="N68" s="198">
        <v>0</v>
      </c>
      <c r="O68" s="198">
        <v>1063111223</v>
      </c>
      <c r="P68" s="44">
        <f t="shared" si="14"/>
        <v>422075238</v>
      </c>
      <c r="Q68" s="198">
        <v>1063111223</v>
      </c>
      <c r="R68" s="44">
        <f t="shared" si="15"/>
        <v>422075238</v>
      </c>
      <c r="S68" s="44">
        <f t="shared" si="7"/>
        <v>0</v>
      </c>
      <c r="T68" s="198">
        <v>0</v>
      </c>
      <c r="U68" s="44">
        <f t="shared" si="16"/>
        <v>1063111223</v>
      </c>
      <c r="V68" s="198">
        <v>0</v>
      </c>
      <c r="W68" s="44">
        <f t="shared" si="17"/>
        <v>0</v>
      </c>
      <c r="X68" s="45">
        <f t="shared" si="3"/>
        <v>0.71580993425175055</v>
      </c>
      <c r="Y68" s="45">
        <f t="shared" si="4"/>
        <v>0</v>
      </c>
      <c r="Z68" s="45">
        <f t="shared" si="5"/>
        <v>0</v>
      </c>
      <c r="AA68" s="45">
        <f t="shared" si="34"/>
        <v>0</v>
      </c>
      <c r="AB68" s="46" t="s">
        <v>46</v>
      </c>
    </row>
    <row r="69" spans="1:28" ht="47.25" x14ac:dyDescent="0.25">
      <c r="A69" s="39" t="s">
        <v>151</v>
      </c>
      <c r="B69" s="40" t="s">
        <v>37</v>
      </c>
      <c r="C69" s="40">
        <v>20</v>
      </c>
      <c r="D69" s="40" t="s">
        <v>38</v>
      </c>
      <c r="E69" s="41" t="s">
        <v>152</v>
      </c>
      <c r="F69" s="198">
        <v>160471120</v>
      </c>
      <c r="G69" s="198">
        <v>0</v>
      </c>
      <c r="H69" s="198">
        <v>0</v>
      </c>
      <c r="I69" s="198">
        <v>0</v>
      </c>
      <c r="J69" s="198">
        <v>0</v>
      </c>
      <c r="K69" s="199">
        <f t="shared" si="13"/>
        <v>0</v>
      </c>
      <c r="L69" s="198">
        <f t="shared" si="39"/>
        <v>160471120</v>
      </c>
      <c r="M69" s="474">
        <f t="shared" si="1"/>
        <v>3.0230277723604537E-5</v>
      </c>
      <c r="N69" s="198">
        <v>0</v>
      </c>
      <c r="O69" s="198">
        <v>87493827</v>
      </c>
      <c r="P69" s="44">
        <f t="shared" si="14"/>
        <v>72977293</v>
      </c>
      <c r="Q69" s="198">
        <v>87493827</v>
      </c>
      <c r="R69" s="44">
        <f t="shared" si="15"/>
        <v>72977293</v>
      </c>
      <c r="S69" s="44">
        <f t="shared" si="7"/>
        <v>0</v>
      </c>
      <c r="T69" s="198">
        <v>0</v>
      </c>
      <c r="U69" s="44">
        <f t="shared" si="16"/>
        <v>87493827</v>
      </c>
      <c r="V69" s="198">
        <v>0</v>
      </c>
      <c r="W69" s="44">
        <f t="shared" si="17"/>
        <v>0</v>
      </c>
      <c r="X69" s="45">
        <f t="shared" si="3"/>
        <v>0.54523098611139498</v>
      </c>
      <c r="Y69" s="45">
        <f t="shared" si="4"/>
        <v>0</v>
      </c>
      <c r="Z69" s="45">
        <f t="shared" si="5"/>
        <v>0</v>
      </c>
      <c r="AA69" s="45">
        <f t="shared" si="34"/>
        <v>0</v>
      </c>
      <c r="AB69" s="46" t="s">
        <v>46</v>
      </c>
    </row>
    <row r="70" spans="1:28" ht="47.25" x14ac:dyDescent="0.25">
      <c r="A70" s="39" t="s">
        <v>153</v>
      </c>
      <c r="B70" s="40" t="s">
        <v>37</v>
      </c>
      <c r="C70" s="40">
        <v>20</v>
      </c>
      <c r="D70" s="40" t="s">
        <v>38</v>
      </c>
      <c r="E70" s="41" t="s">
        <v>154</v>
      </c>
      <c r="F70" s="198">
        <v>518921304</v>
      </c>
      <c r="G70" s="198">
        <v>0</v>
      </c>
      <c r="H70" s="198">
        <v>0</v>
      </c>
      <c r="I70" s="198">
        <v>0</v>
      </c>
      <c r="J70" s="198">
        <v>0</v>
      </c>
      <c r="K70" s="199">
        <f t="shared" si="13"/>
        <v>0</v>
      </c>
      <c r="L70" s="198">
        <f t="shared" si="39"/>
        <v>518921304</v>
      </c>
      <c r="M70" s="205">
        <f t="shared" si="1"/>
        <v>9.7756749853899057E-5</v>
      </c>
      <c r="N70" s="198">
        <v>0</v>
      </c>
      <c r="O70" s="198">
        <v>259460652</v>
      </c>
      <c r="P70" s="44">
        <f t="shared" si="14"/>
        <v>259460652</v>
      </c>
      <c r="Q70" s="198">
        <v>259460652</v>
      </c>
      <c r="R70" s="44">
        <f t="shared" si="15"/>
        <v>259460652</v>
      </c>
      <c r="S70" s="44">
        <f t="shared" si="7"/>
        <v>0</v>
      </c>
      <c r="T70" s="198">
        <v>0</v>
      </c>
      <c r="U70" s="44">
        <f t="shared" si="16"/>
        <v>259460652</v>
      </c>
      <c r="V70" s="198">
        <v>0</v>
      </c>
      <c r="W70" s="44">
        <f t="shared" si="17"/>
        <v>0</v>
      </c>
      <c r="X70" s="45">
        <f t="shared" si="3"/>
        <v>0.5</v>
      </c>
      <c r="Y70" s="45">
        <f t="shared" si="4"/>
        <v>0</v>
      </c>
      <c r="Z70" s="45">
        <f t="shared" si="5"/>
        <v>0</v>
      </c>
      <c r="AA70" s="45">
        <f t="shared" si="34"/>
        <v>0</v>
      </c>
      <c r="AB70" s="46" t="s">
        <v>46</v>
      </c>
    </row>
    <row r="71" spans="1:28" ht="31.5" x14ac:dyDescent="0.25">
      <c r="A71" s="32" t="s">
        <v>155</v>
      </c>
      <c r="B71" s="40"/>
      <c r="C71" s="40"/>
      <c r="D71" s="40"/>
      <c r="E71" s="34" t="s">
        <v>156</v>
      </c>
      <c r="F71" s="203">
        <f>SUM(F72:F76)</f>
        <v>563000000</v>
      </c>
      <c r="G71" s="203">
        <f t="shared" ref="G71:W71" si="40">SUM(G72:G76)</f>
        <v>0</v>
      </c>
      <c r="H71" s="203">
        <f t="shared" si="40"/>
        <v>0</v>
      </c>
      <c r="I71" s="203">
        <f t="shared" si="40"/>
        <v>0</v>
      </c>
      <c r="J71" s="203">
        <f t="shared" si="40"/>
        <v>0</v>
      </c>
      <c r="K71" s="203">
        <f t="shared" si="40"/>
        <v>0</v>
      </c>
      <c r="L71" s="203">
        <f t="shared" si="40"/>
        <v>563000000</v>
      </c>
      <c r="M71" s="204">
        <f t="shared" si="1"/>
        <v>1.0606049461354389E-4</v>
      </c>
      <c r="N71" s="203">
        <f t="shared" si="40"/>
        <v>0</v>
      </c>
      <c r="O71" s="203">
        <f t="shared" si="40"/>
        <v>173000000</v>
      </c>
      <c r="P71" s="203">
        <f t="shared" si="40"/>
        <v>390000000</v>
      </c>
      <c r="Q71" s="203">
        <f t="shared" si="40"/>
        <v>0</v>
      </c>
      <c r="R71" s="203">
        <f t="shared" si="40"/>
        <v>563000000</v>
      </c>
      <c r="S71" s="203">
        <f t="shared" si="7"/>
        <v>173000000</v>
      </c>
      <c r="T71" s="203">
        <f t="shared" si="40"/>
        <v>0</v>
      </c>
      <c r="U71" s="203">
        <f t="shared" si="40"/>
        <v>0</v>
      </c>
      <c r="V71" s="203">
        <f t="shared" si="40"/>
        <v>0</v>
      </c>
      <c r="W71" s="203">
        <f t="shared" si="40"/>
        <v>0</v>
      </c>
      <c r="X71" s="37">
        <f t="shared" si="3"/>
        <v>0</v>
      </c>
      <c r="Y71" s="37">
        <f t="shared" si="4"/>
        <v>0</v>
      </c>
      <c r="Z71" s="37">
        <f t="shared" si="5"/>
        <v>0</v>
      </c>
      <c r="AA71" s="37" t="s">
        <v>46</v>
      </c>
      <c r="AB71" s="38" t="s">
        <v>46</v>
      </c>
    </row>
    <row r="72" spans="1:28" ht="24.95" customHeight="1" x14ac:dyDescent="0.25">
      <c r="A72" s="39" t="s">
        <v>157</v>
      </c>
      <c r="B72" s="40" t="s">
        <v>37</v>
      </c>
      <c r="C72" s="40">
        <v>20</v>
      </c>
      <c r="D72" s="40" t="s">
        <v>38</v>
      </c>
      <c r="E72" s="41" t="s">
        <v>158</v>
      </c>
      <c r="F72" s="198">
        <v>270000000</v>
      </c>
      <c r="G72" s="198">
        <v>0</v>
      </c>
      <c r="H72" s="198">
        <v>0</v>
      </c>
      <c r="I72" s="198">
        <v>0</v>
      </c>
      <c r="J72" s="198">
        <v>0</v>
      </c>
      <c r="K72" s="199">
        <f t="shared" si="13"/>
        <v>0</v>
      </c>
      <c r="L72" s="198">
        <f t="shared" ref="L72:L76" si="41">F72+K72</f>
        <v>270000000</v>
      </c>
      <c r="M72" s="205">
        <f t="shared" ref="M72:M135" si="42">L72/$L$250</f>
        <v>5.0863825125500617E-5</v>
      </c>
      <c r="N72" s="198">
        <v>0</v>
      </c>
      <c r="O72" s="198">
        <v>170000000</v>
      </c>
      <c r="P72" s="44">
        <f t="shared" si="14"/>
        <v>100000000</v>
      </c>
      <c r="Q72" s="198">
        <v>0</v>
      </c>
      <c r="R72" s="44">
        <f t="shared" si="15"/>
        <v>270000000</v>
      </c>
      <c r="S72" s="44">
        <f t="shared" si="7"/>
        <v>170000000</v>
      </c>
      <c r="T72" s="198">
        <v>0</v>
      </c>
      <c r="U72" s="44">
        <f t="shared" si="16"/>
        <v>0</v>
      </c>
      <c r="V72" s="198">
        <v>0</v>
      </c>
      <c r="W72" s="44">
        <f t="shared" si="17"/>
        <v>0</v>
      </c>
      <c r="X72" s="45">
        <f t="shared" ref="X72:X135" si="43">+Q72/L72</f>
        <v>0</v>
      </c>
      <c r="Y72" s="45">
        <f t="shared" ref="Y72:Y135" si="44">+T72/L72</f>
        <v>0</v>
      </c>
      <c r="Z72" s="45">
        <f t="shared" ref="Z72:Z135" si="45">+V72/L72</f>
        <v>0</v>
      </c>
      <c r="AA72" s="45" t="s">
        <v>46</v>
      </c>
      <c r="AB72" s="46" t="s">
        <v>46</v>
      </c>
    </row>
    <row r="73" spans="1:28" ht="31.5" x14ac:dyDescent="0.25">
      <c r="A73" s="39" t="s">
        <v>159</v>
      </c>
      <c r="B73" s="40" t="s">
        <v>37</v>
      </c>
      <c r="C73" s="40">
        <v>20</v>
      </c>
      <c r="D73" s="40" t="s">
        <v>38</v>
      </c>
      <c r="E73" s="41" t="s">
        <v>160</v>
      </c>
      <c r="F73" s="198">
        <v>50000000</v>
      </c>
      <c r="G73" s="198">
        <v>0</v>
      </c>
      <c r="H73" s="198">
        <v>0</v>
      </c>
      <c r="I73" s="198">
        <v>0</v>
      </c>
      <c r="J73" s="198">
        <v>0</v>
      </c>
      <c r="K73" s="199">
        <f t="shared" si="13"/>
        <v>0</v>
      </c>
      <c r="L73" s="198">
        <f t="shared" si="41"/>
        <v>50000000</v>
      </c>
      <c r="M73" s="476">
        <f t="shared" si="42"/>
        <v>9.4192268750927066E-6</v>
      </c>
      <c r="N73" s="198">
        <v>0</v>
      </c>
      <c r="O73" s="198">
        <v>0</v>
      </c>
      <c r="P73" s="44">
        <f t="shared" si="14"/>
        <v>50000000</v>
      </c>
      <c r="Q73" s="198">
        <v>0</v>
      </c>
      <c r="R73" s="44">
        <f t="shared" si="15"/>
        <v>50000000</v>
      </c>
      <c r="S73" s="44">
        <f t="shared" ref="S73:S136" si="46">O73-Q73</f>
        <v>0</v>
      </c>
      <c r="T73" s="198">
        <v>0</v>
      </c>
      <c r="U73" s="44">
        <f t="shared" si="16"/>
        <v>0</v>
      </c>
      <c r="V73" s="198">
        <v>0</v>
      </c>
      <c r="W73" s="44">
        <f t="shared" si="17"/>
        <v>0</v>
      </c>
      <c r="X73" s="45">
        <f t="shared" si="43"/>
        <v>0</v>
      </c>
      <c r="Y73" s="45">
        <f t="shared" si="44"/>
        <v>0</v>
      </c>
      <c r="Z73" s="45">
        <f t="shared" si="45"/>
        <v>0</v>
      </c>
      <c r="AA73" s="45" t="s">
        <v>46</v>
      </c>
      <c r="AB73" s="46" t="s">
        <v>46</v>
      </c>
    </row>
    <row r="74" spans="1:28" ht="47.25" x14ac:dyDescent="0.25">
      <c r="A74" s="39" t="s">
        <v>161</v>
      </c>
      <c r="B74" s="40" t="s">
        <v>37</v>
      </c>
      <c r="C74" s="40">
        <v>20</v>
      </c>
      <c r="D74" s="40" t="s">
        <v>38</v>
      </c>
      <c r="E74" s="41" t="s">
        <v>162</v>
      </c>
      <c r="F74" s="198">
        <v>3000000</v>
      </c>
      <c r="G74" s="198">
        <v>0</v>
      </c>
      <c r="H74" s="198">
        <v>0</v>
      </c>
      <c r="I74" s="198">
        <v>0</v>
      </c>
      <c r="J74" s="198">
        <v>0</v>
      </c>
      <c r="K74" s="199">
        <f t="shared" si="13"/>
        <v>0</v>
      </c>
      <c r="L74" s="198">
        <f t="shared" si="41"/>
        <v>3000000</v>
      </c>
      <c r="M74" s="476">
        <f t="shared" si="42"/>
        <v>5.6515361250556239E-7</v>
      </c>
      <c r="N74" s="198">
        <v>0</v>
      </c>
      <c r="O74" s="198">
        <v>3000000</v>
      </c>
      <c r="P74" s="44">
        <f t="shared" si="14"/>
        <v>0</v>
      </c>
      <c r="Q74" s="198">
        <v>0</v>
      </c>
      <c r="R74" s="44">
        <f t="shared" si="15"/>
        <v>3000000</v>
      </c>
      <c r="S74" s="44">
        <f t="shared" si="46"/>
        <v>3000000</v>
      </c>
      <c r="T74" s="198">
        <v>0</v>
      </c>
      <c r="U74" s="44">
        <f t="shared" si="16"/>
        <v>0</v>
      </c>
      <c r="V74" s="198">
        <v>0</v>
      </c>
      <c r="W74" s="44">
        <f t="shared" si="17"/>
        <v>0</v>
      </c>
      <c r="X74" s="45">
        <f t="shared" si="43"/>
        <v>0</v>
      </c>
      <c r="Y74" s="45">
        <f t="shared" si="44"/>
        <v>0</v>
      </c>
      <c r="Z74" s="45">
        <f t="shared" si="45"/>
        <v>0</v>
      </c>
      <c r="AA74" s="45" t="s">
        <v>46</v>
      </c>
      <c r="AB74" s="46" t="s">
        <v>46</v>
      </c>
    </row>
    <row r="75" spans="1:28" ht="31.5" x14ac:dyDescent="0.25">
      <c r="A75" s="39" t="s">
        <v>163</v>
      </c>
      <c r="B75" s="40" t="s">
        <v>37</v>
      </c>
      <c r="C75" s="40">
        <v>20</v>
      </c>
      <c r="D75" s="40" t="s">
        <v>38</v>
      </c>
      <c r="E75" s="41" t="s">
        <v>164</v>
      </c>
      <c r="F75" s="198">
        <v>210000000</v>
      </c>
      <c r="G75" s="198">
        <v>0</v>
      </c>
      <c r="H75" s="198">
        <v>0</v>
      </c>
      <c r="I75" s="198">
        <v>0</v>
      </c>
      <c r="J75" s="198">
        <v>0</v>
      </c>
      <c r="K75" s="199">
        <f t="shared" si="13"/>
        <v>0</v>
      </c>
      <c r="L75" s="198">
        <f t="shared" si="41"/>
        <v>210000000</v>
      </c>
      <c r="M75" s="474">
        <f t="shared" si="42"/>
        <v>3.9560752875389372E-5</v>
      </c>
      <c r="N75" s="198">
        <v>0</v>
      </c>
      <c r="O75" s="198">
        <v>0</v>
      </c>
      <c r="P75" s="44">
        <f t="shared" si="14"/>
        <v>210000000</v>
      </c>
      <c r="Q75" s="198">
        <v>0</v>
      </c>
      <c r="R75" s="44">
        <f t="shared" si="15"/>
        <v>210000000</v>
      </c>
      <c r="S75" s="44">
        <f t="shared" si="46"/>
        <v>0</v>
      </c>
      <c r="T75" s="198">
        <v>0</v>
      </c>
      <c r="U75" s="44">
        <f t="shared" si="16"/>
        <v>0</v>
      </c>
      <c r="V75" s="198">
        <v>0</v>
      </c>
      <c r="W75" s="44">
        <f t="shared" si="17"/>
        <v>0</v>
      </c>
      <c r="X75" s="45">
        <f t="shared" si="43"/>
        <v>0</v>
      </c>
      <c r="Y75" s="45">
        <f t="shared" si="44"/>
        <v>0</v>
      </c>
      <c r="Z75" s="45">
        <f t="shared" si="45"/>
        <v>0</v>
      </c>
      <c r="AA75" s="45" t="s">
        <v>46</v>
      </c>
      <c r="AB75" s="46" t="s">
        <v>46</v>
      </c>
    </row>
    <row r="76" spans="1:28" ht="24.95" customHeight="1" x14ac:dyDescent="0.25">
      <c r="A76" s="39" t="s">
        <v>165</v>
      </c>
      <c r="B76" s="40" t="s">
        <v>37</v>
      </c>
      <c r="C76" s="40">
        <v>20</v>
      </c>
      <c r="D76" s="40" t="s">
        <v>38</v>
      </c>
      <c r="E76" s="41" t="s">
        <v>166</v>
      </c>
      <c r="F76" s="198">
        <v>30000000</v>
      </c>
      <c r="G76" s="198">
        <v>0</v>
      </c>
      <c r="H76" s="198">
        <v>0</v>
      </c>
      <c r="I76" s="198">
        <v>0</v>
      </c>
      <c r="J76" s="198">
        <v>0</v>
      </c>
      <c r="K76" s="199">
        <f t="shared" si="13"/>
        <v>0</v>
      </c>
      <c r="L76" s="198">
        <f t="shared" si="41"/>
        <v>30000000</v>
      </c>
      <c r="M76" s="476">
        <f t="shared" si="42"/>
        <v>5.6515361250556243E-6</v>
      </c>
      <c r="N76" s="198">
        <v>0</v>
      </c>
      <c r="O76" s="198">
        <v>0</v>
      </c>
      <c r="P76" s="44">
        <f t="shared" si="14"/>
        <v>30000000</v>
      </c>
      <c r="Q76" s="198">
        <v>0</v>
      </c>
      <c r="R76" s="44">
        <f t="shared" si="15"/>
        <v>30000000</v>
      </c>
      <c r="S76" s="44">
        <f t="shared" si="46"/>
        <v>0</v>
      </c>
      <c r="T76" s="198">
        <v>0</v>
      </c>
      <c r="U76" s="44">
        <f t="shared" si="16"/>
        <v>0</v>
      </c>
      <c r="V76" s="198">
        <v>0</v>
      </c>
      <c r="W76" s="44">
        <f t="shared" si="17"/>
        <v>0</v>
      </c>
      <c r="X76" s="45">
        <f t="shared" si="43"/>
        <v>0</v>
      </c>
      <c r="Y76" s="45">
        <f t="shared" si="44"/>
        <v>0</v>
      </c>
      <c r="Z76" s="45">
        <f t="shared" si="45"/>
        <v>0</v>
      </c>
      <c r="AA76" s="45" t="s">
        <v>46</v>
      </c>
      <c r="AB76" s="46" t="s">
        <v>46</v>
      </c>
    </row>
    <row r="77" spans="1:28" ht="24.95" customHeight="1" x14ac:dyDescent="0.25">
      <c r="A77" s="32" t="s">
        <v>167</v>
      </c>
      <c r="B77" s="40" t="s">
        <v>37</v>
      </c>
      <c r="C77" s="40">
        <v>20</v>
      </c>
      <c r="D77" s="40" t="s">
        <v>38</v>
      </c>
      <c r="E77" s="34" t="s">
        <v>168</v>
      </c>
      <c r="F77" s="203">
        <v>36000000</v>
      </c>
      <c r="G77" s="203">
        <v>0</v>
      </c>
      <c r="H77" s="203">
        <v>0</v>
      </c>
      <c r="I77" s="203">
        <v>0</v>
      </c>
      <c r="J77" s="203">
        <v>0</v>
      </c>
      <c r="K77" s="201">
        <f t="shared" ref="K77:K136" si="47">+G77-H77+I77-J77</f>
        <v>0</v>
      </c>
      <c r="L77" s="203">
        <v>36000000</v>
      </c>
      <c r="M77" s="473">
        <f t="shared" si="42"/>
        <v>6.7818433500667495E-6</v>
      </c>
      <c r="N77" s="203">
        <v>0</v>
      </c>
      <c r="O77" s="203">
        <v>0</v>
      </c>
      <c r="P77" s="47">
        <f t="shared" ref="P77:P136" si="48">L77-O77</f>
        <v>36000000</v>
      </c>
      <c r="Q77" s="203">
        <v>0</v>
      </c>
      <c r="R77" s="47">
        <f t="shared" ref="R77:R136" si="49">L77-Q77</f>
        <v>36000000</v>
      </c>
      <c r="S77" s="47">
        <f t="shared" si="46"/>
        <v>0</v>
      </c>
      <c r="T77" s="203">
        <v>0</v>
      </c>
      <c r="U77" s="47">
        <f t="shared" ref="U77:U136" si="50">+Q77-T77</f>
        <v>0</v>
      </c>
      <c r="V77" s="203">
        <v>0</v>
      </c>
      <c r="W77" s="47">
        <f t="shared" ref="W77:W136" si="51">+T77-V77</f>
        <v>0</v>
      </c>
      <c r="X77" s="37">
        <f t="shared" si="43"/>
        <v>0</v>
      </c>
      <c r="Y77" s="37">
        <f t="shared" si="44"/>
        <v>0</v>
      </c>
      <c r="Z77" s="37">
        <f t="shared" si="45"/>
        <v>0</v>
      </c>
      <c r="AA77" s="37" t="s">
        <v>46</v>
      </c>
      <c r="AB77" s="38" t="s">
        <v>46</v>
      </c>
    </row>
    <row r="78" spans="1:28" ht="24.95" customHeight="1" x14ac:dyDescent="0.25">
      <c r="A78" s="32" t="s">
        <v>169</v>
      </c>
      <c r="B78" s="33"/>
      <c r="C78" s="33"/>
      <c r="D78" s="40"/>
      <c r="E78" s="34" t="s">
        <v>170</v>
      </c>
      <c r="F78" s="203">
        <f>+F79+F82+F87</f>
        <v>27177626000</v>
      </c>
      <c r="G78" s="203">
        <f t="shared" ref="G78:W78" si="52">+G79+G82+G87</f>
        <v>0</v>
      </c>
      <c r="H78" s="203">
        <f t="shared" si="52"/>
        <v>0</v>
      </c>
      <c r="I78" s="203">
        <f t="shared" si="52"/>
        <v>0</v>
      </c>
      <c r="J78" s="203">
        <f t="shared" si="52"/>
        <v>0</v>
      </c>
      <c r="K78" s="203">
        <f t="shared" si="52"/>
        <v>0</v>
      </c>
      <c r="L78" s="203">
        <f t="shared" si="52"/>
        <v>27177626000</v>
      </c>
      <c r="M78" s="204">
        <f t="shared" si="42"/>
        <v>5.1198445044083659E-3</v>
      </c>
      <c r="N78" s="203">
        <f t="shared" si="52"/>
        <v>18767000000</v>
      </c>
      <c r="O78" s="203">
        <f t="shared" si="52"/>
        <v>1969303445</v>
      </c>
      <c r="P78" s="203">
        <f t="shared" si="52"/>
        <v>25208322555</v>
      </c>
      <c r="Q78" s="203">
        <f t="shared" si="52"/>
        <v>60037540</v>
      </c>
      <c r="R78" s="203">
        <f t="shared" si="52"/>
        <v>27117588460</v>
      </c>
      <c r="S78" s="203">
        <f t="shared" si="46"/>
        <v>1909265905</v>
      </c>
      <c r="T78" s="203">
        <f t="shared" si="52"/>
        <v>10770215</v>
      </c>
      <c r="U78" s="203">
        <f t="shared" si="52"/>
        <v>49267325</v>
      </c>
      <c r="V78" s="203">
        <f t="shared" si="52"/>
        <v>10770215</v>
      </c>
      <c r="W78" s="203">
        <f t="shared" si="52"/>
        <v>0</v>
      </c>
      <c r="X78" s="37">
        <f t="shared" si="43"/>
        <v>2.2090796304283533E-3</v>
      </c>
      <c r="Y78" s="37">
        <f t="shared" si="44"/>
        <v>3.9628976423474219E-4</v>
      </c>
      <c r="Z78" s="37">
        <f t="shared" si="45"/>
        <v>3.9628976423474219E-4</v>
      </c>
      <c r="AA78" s="37">
        <f t="shared" si="34"/>
        <v>0.17939134414901076</v>
      </c>
      <c r="AB78" s="38">
        <f t="shared" si="35"/>
        <v>1</v>
      </c>
    </row>
    <row r="79" spans="1:28" ht="24.95" customHeight="1" x14ac:dyDescent="0.25">
      <c r="A79" s="32" t="s">
        <v>171</v>
      </c>
      <c r="B79" s="33"/>
      <c r="C79" s="33"/>
      <c r="D79" s="40"/>
      <c r="E79" s="34" t="s">
        <v>172</v>
      </c>
      <c r="F79" s="203">
        <f t="shared" ref="F79:V80" si="53">+F80</f>
        <v>18767000000</v>
      </c>
      <c r="G79" s="203">
        <f t="shared" si="53"/>
        <v>0</v>
      </c>
      <c r="H79" s="203">
        <f t="shared" si="53"/>
        <v>0</v>
      </c>
      <c r="I79" s="203">
        <f t="shared" si="53"/>
        <v>0</v>
      </c>
      <c r="J79" s="203">
        <f t="shared" si="53"/>
        <v>0</v>
      </c>
      <c r="K79" s="203">
        <f t="shared" si="53"/>
        <v>0</v>
      </c>
      <c r="L79" s="203">
        <f t="shared" si="53"/>
        <v>18767000000</v>
      </c>
      <c r="M79" s="204">
        <f t="shared" si="42"/>
        <v>3.5354126152972965E-3</v>
      </c>
      <c r="N79" s="203">
        <f t="shared" si="53"/>
        <v>18767000000</v>
      </c>
      <c r="O79" s="203">
        <f t="shared" si="53"/>
        <v>0</v>
      </c>
      <c r="P79" s="203">
        <f t="shared" si="53"/>
        <v>18767000000</v>
      </c>
      <c r="Q79" s="203">
        <f t="shared" si="53"/>
        <v>0</v>
      </c>
      <c r="R79" s="203">
        <f t="shared" si="53"/>
        <v>18767000000</v>
      </c>
      <c r="S79" s="203">
        <f t="shared" si="46"/>
        <v>0</v>
      </c>
      <c r="T79" s="203">
        <f t="shared" si="53"/>
        <v>0</v>
      </c>
      <c r="U79" s="203">
        <f t="shared" si="53"/>
        <v>0</v>
      </c>
      <c r="V79" s="203">
        <f t="shared" si="53"/>
        <v>0</v>
      </c>
      <c r="W79" s="203">
        <f t="shared" ref="W79:W80" si="54">+W80</f>
        <v>0</v>
      </c>
      <c r="X79" s="37">
        <f t="shared" si="43"/>
        <v>0</v>
      </c>
      <c r="Y79" s="37">
        <f t="shared" si="44"/>
        <v>0</v>
      </c>
      <c r="Z79" s="37">
        <f t="shared" si="45"/>
        <v>0</v>
      </c>
      <c r="AA79" s="37" t="s">
        <v>46</v>
      </c>
      <c r="AB79" s="38" t="s">
        <v>46</v>
      </c>
    </row>
    <row r="80" spans="1:28" ht="24.95" customHeight="1" x14ac:dyDescent="0.25">
      <c r="A80" s="32" t="s">
        <v>173</v>
      </c>
      <c r="B80" s="33"/>
      <c r="C80" s="33"/>
      <c r="D80" s="40"/>
      <c r="E80" s="34" t="s">
        <v>174</v>
      </c>
      <c r="F80" s="203">
        <f t="shared" si="53"/>
        <v>18767000000</v>
      </c>
      <c r="G80" s="203">
        <f t="shared" si="53"/>
        <v>0</v>
      </c>
      <c r="H80" s="203">
        <f t="shared" si="53"/>
        <v>0</v>
      </c>
      <c r="I80" s="203">
        <f t="shared" si="53"/>
        <v>0</v>
      </c>
      <c r="J80" s="203">
        <f t="shared" si="53"/>
        <v>0</v>
      </c>
      <c r="K80" s="203">
        <f t="shared" si="53"/>
        <v>0</v>
      </c>
      <c r="L80" s="203">
        <f t="shared" si="53"/>
        <v>18767000000</v>
      </c>
      <c r="M80" s="204">
        <f t="shared" si="42"/>
        <v>3.5354126152972965E-3</v>
      </c>
      <c r="N80" s="203">
        <f t="shared" si="53"/>
        <v>18767000000</v>
      </c>
      <c r="O80" s="203">
        <f t="shared" si="53"/>
        <v>0</v>
      </c>
      <c r="P80" s="203">
        <f t="shared" si="53"/>
        <v>18767000000</v>
      </c>
      <c r="Q80" s="203">
        <f t="shared" si="53"/>
        <v>0</v>
      </c>
      <c r="R80" s="203">
        <f t="shared" si="53"/>
        <v>18767000000</v>
      </c>
      <c r="S80" s="203">
        <f t="shared" si="46"/>
        <v>0</v>
      </c>
      <c r="T80" s="203">
        <f t="shared" si="53"/>
        <v>0</v>
      </c>
      <c r="U80" s="203">
        <f t="shared" si="53"/>
        <v>0</v>
      </c>
      <c r="V80" s="203">
        <f t="shared" si="53"/>
        <v>0</v>
      </c>
      <c r="W80" s="203">
        <f t="shared" si="54"/>
        <v>0</v>
      </c>
      <c r="X80" s="37">
        <f t="shared" si="43"/>
        <v>0</v>
      </c>
      <c r="Y80" s="37">
        <f t="shared" si="44"/>
        <v>0</v>
      </c>
      <c r="Z80" s="37">
        <f t="shared" si="45"/>
        <v>0</v>
      </c>
      <c r="AA80" s="37" t="s">
        <v>46</v>
      </c>
      <c r="AB80" s="38" t="s">
        <v>46</v>
      </c>
    </row>
    <row r="81" spans="1:28" ht="47.25" x14ac:dyDescent="0.25">
      <c r="A81" s="39" t="s">
        <v>175</v>
      </c>
      <c r="B81" s="40" t="s">
        <v>37</v>
      </c>
      <c r="C81" s="40">
        <v>20</v>
      </c>
      <c r="D81" s="40" t="s">
        <v>38</v>
      </c>
      <c r="E81" s="41" t="s">
        <v>176</v>
      </c>
      <c r="F81" s="206">
        <v>18767000000</v>
      </c>
      <c r="G81" s="198">
        <v>0</v>
      </c>
      <c r="H81" s="198">
        <v>0</v>
      </c>
      <c r="I81" s="198">
        <v>0</v>
      </c>
      <c r="J81" s="198">
        <v>0</v>
      </c>
      <c r="K81" s="199">
        <f>+G81-H81+I81-J81</f>
        <v>0</v>
      </c>
      <c r="L81" s="198">
        <f t="shared" ref="L81" si="55">F81+K81</f>
        <v>18767000000</v>
      </c>
      <c r="M81" s="205">
        <f t="shared" si="42"/>
        <v>3.5354126152972965E-3</v>
      </c>
      <c r="N81" s="198">
        <v>18767000000</v>
      </c>
      <c r="O81" s="198">
        <v>0</v>
      </c>
      <c r="P81" s="44">
        <f t="shared" si="48"/>
        <v>18767000000</v>
      </c>
      <c r="Q81" s="198">
        <v>0</v>
      </c>
      <c r="R81" s="44">
        <f t="shared" si="49"/>
        <v>18767000000</v>
      </c>
      <c r="S81" s="44">
        <f t="shared" si="46"/>
        <v>0</v>
      </c>
      <c r="T81" s="198">
        <v>0</v>
      </c>
      <c r="U81" s="44">
        <f t="shared" si="50"/>
        <v>0</v>
      </c>
      <c r="V81" s="198">
        <v>0</v>
      </c>
      <c r="W81" s="44">
        <f t="shared" si="51"/>
        <v>0</v>
      </c>
      <c r="X81" s="45">
        <f t="shared" si="43"/>
        <v>0</v>
      </c>
      <c r="Y81" s="45">
        <f t="shared" si="44"/>
        <v>0</v>
      </c>
      <c r="Z81" s="45">
        <f t="shared" si="45"/>
        <v>0</v>
      </c>
      <c r="AA81" s="45" t="s">
        <v>46</v>
      </c>
      <c r="AB81" s="46" t="s">
        <v>46</v>
      </c>
    </row>
    <row r="82" spans="1:28" ht="24.95" customHeight="1" x14ac:dyDescent="0.25">
      <c r="A82" s="32" t="s">
        <v>177</v>
      </c>
      <c r="B82" s="33"/>
      <c r="C82" s="33"/>
      <c r="D82" s="40"/>
      <c r="E82" s="34" t="s">
        <v>178</v>
      </c>
      <c r="F82" s="203">
        <f t="shared" ref="F82:V83" si="56">+F83</f>
        <v>188000000</v>
      </c>
      <c r="G82" s="203">
        <f t="shared" si="56"/>
        <v>0</v>
      </c>
      <c r="H82" s="203">
        <f t="shared" si="56"/>
        <v>0</v>
      </c>
      <c r="I82" s="203">
        <f t="shared" si="56"/>
        <v>0</v>
      </c>
      <c r="J82" s="203">
        <f t="shared" si="56"/>
        <v>0</v>
      </c>
      <c r="K82" s="203">
        <f t="shared" si="56"/>
        <v>0</v>
      </c>
      <c r="L82" s="203">
        <f t="shared" si="56"/>
        <v>188000000</v>
      </c>
      <c r="M82" s="473">
        <f t="shared" si="42"/>
        <v>3.5416293050348576E-5</v>
      </c>
      <c r="N82" s="203">
        <f t="shared" si="56"/>
        <v>0</v>
      </c>
      <c r="O82" s="203">
        <f t="shared" si="56"/>
        <v>188000000</v>
      </c>
      <c r="P82" s="203">
        <f t="shared" si="56"/>
        <v>0</v>
      </c>
      <c r="Q82" s="203">
        <f t="shared" si="56"/>
        <v>19393540</v>
      </c>
      <c r="R82" s="203">
        <f t="shared" si="56"/>
        <v>168606460</v>
      </c>
      <c r="S82" s="203">
        <f t="shared" si="46"/>
        <v>168606460</v>
      </c>
      <c r="T82" s="203">
        <f t="shared" si="56"/>
        <v>10770215</v>
      </c>
      <c r="U82" s="203">
        <f t="shared" si="56"/>
        <v>8623325</v>
      </c>
      <c r="V82" s="203">
        <f t="shared" si="56"/>
        <v>10770215</v>
      </c>
      <c r="W82" s="203">
        <f t="shared" ref="W82:W83" si="57">+W83</f>
        <v>0</v>
      </c>
      <c r="X82" s="37">
        <f t="shared" si="43"/>
        <v>0.10315712765957447</v>
      </c>
      <c r="Y82" s="37">
        <f t="shared" si="44"/>
        <v>5.7288377659574466E-2</v>
      </c>
      <c r="Z82" s="37">
        <f t="shared" si="45"/>
        <v>5.7288377659574466E-2</v>
      </c>
      <c r="AA82" s="37">
        <f t="shared" si="34"/>
        <v>0.55535064768990083</v>
      </c>
      <c r="AB82" s="38">
        <f t="shared" si="35"/>
        <v>1</v>
      </c>
    </row>
    <row r="83" spans="1:28" ht="31.5" x14ac:dyDescent="0.25">
      <c r="A83" s="32" t="s">
        <v>179</v>
      </c>
      <c r="B83" s="40"/>
      <c r="C83" s="40"/>
      <c r="D83" s="40"/>
      <c r="E83" s="34" t="s">
        <v>180</v>
      </c>
      <c r="F83" s="203">
        <f t="shared" si="56"/>
        <v>188000000</v>
      </c>
      <c r="G83" s="203">
        <f t="shared" si="56"/>
        <v>0</v>
      </c>
      <c r="H83" s="203">
        <f t="shared" si="56"/>
        <v>0</v>
      </c>
      <c r="I83" s="203">
        <f t="shared" si="56"/>
        <v>0</v>
      </c>
      <c r="J83" s="203">
        <f t="shared" si="56"/>
        <v>0</v>
      </c>
      <c r="K83" s="203">
        <f t="shared" si="56"/>
        <v>0</v>
      </c>
      <c r="L83" s="203">
        <f t="shared" si="56"/>
        <v>188000000</v>
      </c>
      <c r="M83" s="473">
        <f t="shared" si="42"/>
        <v>3.5416293050348576E-5</v>
      </c>
      <c r="N83" s="203">
        <f t="shared" si="56"/>
        <v>0</v>
      </c>
      <c r="O83" s="203">
        <f t="shared" si="56"/>
        <v>188000000</v>
      </c>
      <c r="P83" s="203">
        <f t="shared" si="56"/>
        <v>0</v>
      </c>
      <c r="Q83" s="203">
        <f t="shared" si="56"/>
        <v>19393540</v>
      </c>
      <c r="R83" s="203">
        <f t="shared" si="56"/>
        <v>168606460</v>
      </c>
      <c r="S83" s="203">
        <f t="shared" si="46"/>
        <v>168606460</v>
      </c>
      <c r="T83" s="203">
        <f t="shared" si="56"/>
        <v>10770215</v>
      </c>
      <c r="U83" s="203">
        <f t="shared" si="56"/>
        <v>8623325</v>
      </c>
      <c r="V83" s="203">
        <f t="shared" si="56"/>
        <v>10770215</v>
      </c>
      <c r="W83" s="203">
        <f t="shared" si="57"/>
        <v>0</v>
      </c>
      <c r="X83" s="37">
        <f t="shared" si="43"/>
        <v>0.10315712765957447</v>
      </c>
      <c r="Y83" s="37">
        <f t="shared" si="44"/>
        <v>5.7288377659574466E-2</v>
      </c>
      <c r="Z83" s="37">
        <f t="shared" si="45"/>
        <v>5.7288377659574466E-2</v>
      </c>
      <c r="AA83" s="37">
        <f t="shared" si="34"/>
        <v>0.55535064768990083</v>
      </c>
      <c r="AB83" s="38">
        <f t="shared" si="35"/>
        <v>1</v>
      </c>
    </row>
    <row r="84" spans="1:28" ht="31.5" x14ac:dyDescent="0.25">
      <c r="A84" s="32" t="s">
        <v>181</v>
      </c>
      <c r="B84" s="40"/>
      <c r="C84" s="40"/>
      <c r="D84" s="40"/>
      <c r="E84" s="34" t="s">
        <v>182</v>
      </c>
      <c r="F84" s="203">
        <f>+F85+F86</f>
        <v>188000000</v>
      </c>
      <c r="G84" s="203">
        <f t="shared" ref="G84:W84" si="58">+G85+G86</f>
        <v>0</v>
      </c>
      <c r="H84" s="203">
        <f t="shared" si="58"/>
        <v>0</v>
      </c>
      <c r="I84" s="203">
        <f t="shared" si="58"/>
        <v>0</v>
      </c>
      <c r="J84" s="203">
        <f t="shared" si="58"/>
        <v>0</v>
      </c>
      <c r="K84" s="203">
        <f t="shared" si="58"/>
        <v>0</v>
      </c>
      <c r="L84" s="203">
        <f t="shared" si="58"/>
        <v>188000000</v>
      </c>
      <c r="M84" s="473">
        <f t="shared" si="42"/>
        <v>3.5416293050348576E-5</v>
      </c>
      <c r="N84" s="203">
        <f t="shared" si="58"/>
        <v>0</v>
      </c>
      <c r="O84" s="203">
        <f t="shared" si="58"/>
        <v>188000000</v>
      </c>
      <c r="P84" s="203">
        <f t="shared" si="58"/>
        <v>0</v>
      </c>
      <c r="Q84" s="203">
        <f t="shared" si="58"/>
        <v>19393540</v>
      </c>
      <c r="R84" s="203">
        <f t="shared" si="58"/>
        <v>168606460</v>
      </c>
      <c r="S84" s="203">
        <f t="shared" si="46"/>
        <v>168606460</v>
      </c>
      <c r="T84" s="203">
        <f t="shared" si="58"/>
        <v>10770215</v>
      </c>
      <c r="U84" s="203">
        <f t="shared" si="58"/>
        <v>8623325</v>
      </c>
      <c r="V84" s="203">
        <f t="shared" si="58"/>
        <v>10770215</v>
      </c>
      <c r="W84" s="203">
        <f t="shared" si="58"/>
        <v>0</v>
      </c>
      <c r="X84" s="37">
        <f t="shared" si="43"/>
        <v>0.10315712765957447</v>
      </c>
      <c r="Y84" s="37">
        <f t="shared" si="44"/>
        <v>5.7288377659574466E-2</v>
      </c>
      <c r="Z84" s="37">
        <f t="shared" si="45"/>
        <v>5.7288377659574466E-2</v>
      </c>
      <c r="AA84" s="37">
        <f t="shared" si="34"/>
        <v>0.55535064768990083</v>
      </c>
      <c r="AB84" s="38">
        <f t="shared" si="35"/>
        <v>1</v>
      </c>
    </row>
    <row r="85" spans="1:28" ht="24.95" customHeight="1" x14ac:dyDescent="0.25">
      <c r="A85" s="39" t="s">
        <v>183</v>
      </c>
      <c r="B85" s="40" t="s">
        <v>37</v>
      </c>
      <c r="C85" s="40">
        <v>20</v>
      </c>
      <c r="D85" s="40" t="s">
        <v>38</v>
      </c>
      <c r="E85" s="41" t="s">
        <v>184</v>
      </c>
      <c r="F85" s="198">
        <v>68000000</v>
      </c>
      <c r="G85" s="198">
        <v>0</v>
      </c>
      <c r="H85" s="198">
        <v>0</v>
      </c>
      <c r="I85" s="198">
        <v>0</v>
      </c>
      <c r="J85" s="198">
        <v>0</v>
      </c>
      <c r="K85" s="199">
        <f t="shared" si="47"/>
        <v>0</v>
      </c>
      <c r="L85" s="198">
        <f t="shared" ref="L85:L86" si="59">F85+K85</f>
        <v>68000000</v>
      </c>
      <c r="M85" s="474">
        <f t="shared" si="42"/>
        <v>1.2810148550126082E-5</v>
      </c>
      <c r="N85" s="198">
        <v>0</v>
      </c>
      <c r="O85" s="198">
        <v>68000000</v>
      </c>
      <c r="P85" s="44">
        <f t="shared" si="48"/>
        <v>0</v>
      </c>
      <c r="Q85" s="198">
        <v>10851258</v>
      </c>
      <c r="R85" s="44">
        <f t="shared" si="49"/>
        <v>57148742</v>
      </c>
      <c r="S85" s="44">
        <f t="shared" si="46"/>
        <v>57148742</v>
      </c>
      <c r="T85" s="198">
        <v>10770215</v>
      </c>
      <c r="U85" s="44">
        <f t="shared" si="50"/>
        <v>81043</v>
      </c>
      <c r="V85" s="198">
        <v>10770215</v>
      </c>
      <c r="W85" s="44">
        <f t="shared" si="51"/>
        <v>0</v>
      </c>
      <c r="X85" s="45">
        <f t="shared" si="43"/>
        <v>0.15957732352941176</v>
      </c>
      <c r="Y85" s="45">
        <f t="shared" si="44"/>
        <v>0.15838551470588236</v>
      </c>
      <c r="Z85" s="45">
        <f t="shared" si="45"/>
        <v>0.15838551470588236</v>
      </c>
      <c r="AA85" s="45">
        <f t="shared" si="34"/>
        <v>0.99253146501539269</v>
      </c>
      <c r="AB85" s="46">
        <f t="shared" si="35"/>
        <v>1</v>
      </c>
    </row>
    <row r="86" spans="1:28" ht="31.5" x14ac:dyDescent="0.25">
      <c r="A86" s="39" t="s">
        <v>185</v>
      </c>
      <c r="B86" s="40" t="s">
        <v>37</v>
      </c>
      <c r="C86" s="40">
        <v>20</v>
      </c>
      <c r="D86" s="40" t="s">
        <v>38</v>
      </c>
      <c r="E86" s="41" t="s">
        <v>186</v>
      </c>
      <c r="F86" s="198">
        <v>120000000</v>
      </c>
      <c r="G86" s="198">
        <v>0</v>
      </c>
      <c r="H86" s="198">
        <v>0</v>
      </c>
      <c r="I86" s="198">
        <v>0</v>
      </c>
      <c r="J86" s="198">
        <v>0</v>
      </c>
      <c r="K86" s="199">
        <f t="shared" si="47"/>
        <v>0</v>
      </c>
      <c r="L86" s="198">
        <f t="shared" si="59"/>
        <v>120000000</v>
      </c>
      <c r="M86" s="474">
        <f t="shared" si="42"/>
        <v>2.2606144500222497E-5</v>
      </c>
      <c r="N86" s="198">
        <v>0</v>
      </c>
      <c r="O86" s="198">
        <v>120000000</v>
      </c>
      <c r="P86" s="44">
        <f t="shared" si="48"/>
        <v>0</v>
      </c>
      <c r="Q86" s="198">
        <v>8542282</v>
      </c>
      <c r="R86" s="44">
        <f t="shared" si="49"/>
        <v>111457718</v>
      </c>
      <c r="S86" s="44">
        <f t="shared" si="46"/>
        <v>111457718</v>
      </c>
      <c r="T86" s="198">
        <v>0</v>
      </c>
      <c r="U86" s="44">
        <f t="shared" si="50"/>
        <v>8542282</v>
      </c>
      <c r="V86" s="198">
        <v>0</v>
      </c>
      <c r="W86" s="44">
        <f t="shared" si="51"/>
        <v>0</v>
      </c>
      <c r="X86" s="45">
        <f t="shared" si="43"/>
        <v>7.1185683333333333E-2</v>
      </c>
      <c r="Y86" s="45">
        <f t="shared" si="44"/>
        <v>0</v>
      </c>
      <c r="Z86" s="45">
        <f t="shared" si="45"/>
        <v>0</v>
      </c>
      <c r="AA86" s="45">
        <f t="shared" si="34"/>
        <v>0</v>
      </c>
      <c r="AB86" s="46" t="s">
        <v>46</v>
      </c>
    </row>
    <row r="87" spans="1:28" ht="24.95" customHeight="1" x14ac:dyDescent="0.25">
      <c r="A87" s="32" t="s">
        <v>187</v>
      </c>
      <c r="B87" s="33"/>
      <c r="C87" s="33"/>
      <c r="D87" s="40"/>
      <c r="E87" s="34" t="s">
        <v>188</v>
      </c>
      <c r="F87" s="203">
        <f>+F88</f>
        <v>8222626000</v>
      </c>
      <c r="G87" s="203">
        <f t="shared" ref="G87:W87" si="60">+G88</f>
        <v>0</v>
      </c>
      <c r="H87" s="203">
        <f t="shared" si="60"/>
        <v>0</v>
      </c>
      <c r="I87" s="203">
        <f t="shared" si="60"/>
        <v>0</v>
      </c>
      <c r="J87" s="203">
        <f t="shared" si="60"/>
        <v>0</v>
      </c>
      <c r="K87" s="203">
        <f t="shared" si="60"/>
        <v>0</v>
      </c>
      <c r="L87" s="203">
        <f t="shared" si="60"/>
        <v>8222626000</v>
      </c>
      <c r="M87" s="204">
        <f t="shared" si="42"/>
        <v>1.5490155960607209E-3</v>
      </c>
      <c r="N87" s="203">
        <f t="shared" si="60"/>
        <v>0</v>
      </c>
      <c r="O87" s="203">
        <f t="shared" si="60"/>
        <v>1781303445</v>
      </c>
      <c r="P87" s="203">
        <f t="shared" si="60"/>
        <v>6441322555</v>
      </c>
      <c r="Q87" s="203">
        <f t="shared" si="60"/>
        <v>40644000</v>
      </c>
      <c r="R87" s="203">
        <f t="shared" si="60"/>
        <v>8181982000</v>
      </c>
      <c r="S87" s="203">
        <f t="shared" si="46"/>
        <v>1740659445</v>
      </c>
      <c r="T87" s="203">
        <f t="shared" si="60"/>
        <v>0</v>
      </c>
      <c r="U87" s="203">
        <f t="shared" si="60"/>
        <v>40644000</v>
      </c>
      <c r="V87" s="203">
        <f t="shared" si="60"/>
        <v>0</v>
      </c>
      <c r="W87" s="203">
        <f t="shared" si="60"/>
        <v>0</v>
      </c>
      <c r="X87" s="37">
        <f t="shared" si="43"/>
        <v>4.9429464504405288E-3</v>
      </c>
      <c r="Y87" s="37">
        <f t="shared" si="44"/>
        <v>0</v>
      </c>
      <c r="Z87" s="37">
        <f t="shared" si="45"/>
        <v>0</v>
      </c>
      <c r="AA87" s="37">
        <f t="shared" si="34"/>
        <v>0</v>
      </c>
      <c r="AB87" s="38" t="s">
        <v>46</v>
      </c>
    </row>
    <row r="88" spans="1:28" ht="24.95" customHeight="1" x14ac:dyDescent="0.25">
      <c r="A88" s="32" t="s">
        <v>189</v>
      </c>
      <c r="B88" s="33"/>
      <c r="C88" s="33"/>
      <c r="D88" s="40"/>
      <c r="E88" s="34" t="s">
        <v>190</v>
      </c>
      <c r="F88" s="203">
        <f>+F89+F90+F91</f>
        <v>8222626000</v>
      </c>
      <c r="G88" s="203">
        <f t="shared" ref="G88:W88" si="61">+G89+G90+G91</f>
        <v>0</v>
      </c>
      <c r="H88" s="203">
        <f t="shared" si="61"/>
        <v>0</v>
      </c>
      <c r="I88" s="203">
        <f t="shared" si="61"/>
        <v>0</v>
      </c>
      <c r="J88" s="203">
        <f t="shared" si="61"/>
        <v>0</v>
      </c>
      <c r="K88" s="203">
        <f t="shared" si="61"/>
        <v>0</v>
      </c>
      <c r="L88" s="203">
        <f t="shared" si="61"/>
        <v>8222626000</v>
      </c>
      <c r="M88" s="204">
        <f t="shared" si="42"/>
        <v>1.5490155960607209E-3</v>
      </c>
      <c r="N88" s="203">
        <f t="shared" si="61"/>
        <v>0</v>
      </c>
      <c r="O88" s="203">
        <f t="shared" si="61"/>
        <v>1781303445</v>
      </c>
      <c r="P88" s="203">
        <f t="shared" si="61"/>
        <v>6441322555</v>
      </c>
      <c r="Q88" s="203">
        <f t="shared" si="61"/>
        <v>40644000</v>
      </c>
      <c r="R88" s="203">
        <f t="shared" si="61"/>
        <v>8181982000</v>
      </c>
      <c r="S88" s="203">
        <f t="shared" si="46"/>
        <v>1740659445</v>
      </c>
      <c r="T88" s="203">
        <f t="shared" si="61"/>
        <v>0</v>
      </c>
      <c r="U88" s="203">
        <f t="shared" si="61"/>
        <v>40644000</v>
      </c>
      <c r="V88" s="203">
        <f t="shared" si="61"/>
        <v>0</v>
      </c>
      <c r="W88" s="203">
        <f t="shared" si="61"/>
        <v>0</v>
      </c>
      <c r="X88" s="37">
        <f t="shared" si="43"/>
        <v>4.9429464504405288E-3</v>
      </c>
      <c r="Y88" s="37">
        <f t="shared" si="44"/>
        <v>0</v>
      </c>
      <c r="Z88" s="37">
        <f t="shared" si="45"/>
        <v>0</v>
      </c>
      <c r="AA88" s="37">
        <f t="shared" si="34"/>
        <v>0</v>
      </c>
      <c r="AB88" s="38" t="s">
        <v>46</v>
      </c>
    </row>
    <row r="89" spans="1:28" ht="24.95" customHeight="1" x14ac:dyDescent="0.25">
      <c r="A89" s="39" t="s">
        <v>191</v>
      </c>
      <c r="B89" s="40" t="s">
        <v>192</v>
      </c>
      <c r="C89" s="40">
        <v>10</v>
      </c>
      <c r="D89" s="40" t="s">
        <v>38</v>
      </c>
      <c r="E89" s="41" t="s">
        <v>193</v>
      </c>
      <c r="F89" s="198">
        <v>1408779000</v>
      </c>
      <c r="G89" s="198">
        <v>0</v>
      </c>
      <c r="H89" s="198">
        <v>0</v>
      </c>
      <c r="I89" s="198">
        <v>0</v>
      </c>
      <c r="J89" s="198">
        <v>0</v>
      </c>
      <c r="K89" s="199">
        <f t="shared" si="47"/>
        <v>0</v>
      </c>
      <c r="L89" s="198">
        <f t="shared" ref="L89:L91" si="62">F89+K89</f>
        <v>1408779000</v>
      </c>
      <c r="M89" s="205">
        <f t="shared" si="42"/>
        <v>2.653921803573246E-4</v>
      </c>
      <c r="N89" s="198">
        <v>0</v>
      </c>
      <c r="O89" s="198">
        <v>0</v>
      </c>
      <c r="P89" s="44">
        <f t="shared" si="48"/>
        <v>1408779000</v>
      </c>
      <c r="Q89" s="198">
        <v>0</v>
      </c>
      <c r="R89" s="44">
        <f t="shared" si="49"/>
        <v>1408779000</v>
      </c>
      <c r="S89" s="44">
        <f t="shared" si="46"/>
        <v>0</v>
      </c>
      <c r="T89" s="198">
        <v>0</v>
      </c>
      <c r="U89" s="44">
        <f t="shared" si="50"/>
        <v>0</v>
      </c>
      <c r="V89" s="198">
        <v>0</v>
      </c>
      <c r="W89" s="44">
        <f t="shared" si="51"/>
        <v>0</v>
      </c>
      <c r="X89" s="45">
        <f t="shared" si="43"/>
        <v>0</v>
      </c>
      <c r="Y89" s="45">
        <f t="shared" si="44"/>
        <v>0</v>
      </c>
      <c r="Z89" s="45">
        <f t="shared" si="45"/>
        <v>0</v>
      </c>
      <c r="AA89" s="45" t="s">
        <v>46</v>
      </c>
      <c r="AB89" s="46" t="s">
        <v>46</v>
      </c>
    </row>
    <row r="90" spans="1:28" ht="24.95" customHeight="1" x14ac:dyDescent="0.25">
      <c r="A90" s="39" t="s">
        <v>191</v>
      </c>
      <c r="B90" s="40" t="s">
        <v>37</v>
      </c>
      <c r="C90" s="40">
        <v>20</v>
      </c>
      <c r="D90" s="40" t="s">
        <v>38</v>
      </c>
      <c r="E90" s="41" t="s">
        <v>193</v>
      </c>
      <c r="F90" s="198">
        <v>848378000</v>
      </c>
      <c r="G90" s="198">
        <v>0</v>
      </c>
      <c r="H90" s="198">
        <v>0</v>
      </c>
      <c r="I90" s="198">
        <v>0</v>
      </c>
      <c r="J90" s="198">
        <v>0</v>
      </c>
      <c r="K90" s="199">
        <f t="shared" si="47"/>
        <v>0</v>
      </c>
      <c r="L90" s="198">
        <f t="shared" si="62"/>
        <v>848378000</v>
      </c>
      <c r="M90" s="205">
        <f t="shared" si="42"/>
        <v>1.5982129715674801E-4</v>
      </c>
      <c r="N90" s="198">
        <v>0</v>
      </c>
      <c r="O90" s="198">
        <v>0</v>
      </c>
      <c r="P90" s="44">
        <f t="shared" si="48"/>
        <v>848378000</v>
      </c>
      <c r="Q90" s="198">
        <v>0</v>
      </c>
      <c r="R90" s="44">
        <f t="shared" si="49"/>
        <v>848378000</v>
      </c>
      <c r="S90" s="44">
        <f t="shared" si="46"/>
        <v>0</v>
      </c>
      <c r="T90" s="198">
        <v>0</v>
      </c>
      <c r="U90" s="44">
        <f t="shared" si="50"/>
        <v>0</v>
      </c>
      <c r="V90" s="198">
        <v>0</v>
      </c>
      <c r="W90" s="44">
        <f t="shared" si="51"/>
        <v>0</v>
      </c>
      <c r="X90" s="45">
        <f t="shared" si="43"/>
        <v>0</v>
      </c>
      <c r="Y90" s="45">
        <f t="shared" si="44"/>
        <v>0</v>
      </c>
      <c r="Z90" s="45">
        <f t="shared" si="45"/>
        <v>0</v>
      </c>
      <c r="AA90" s="45" t="s">
        <v>46</v>
      </c>
      <c r="AB90" s="46" t="s">
        <v>46</v>
      </c>
    </row>
    <row r="91" spans="1:28" ht="24.95" customHeight="1" x14ac:dyDescent="0.25">
      <c r="A91" s="39" t="s">
        <v>194</v>
      </c>
      <c r="B91" s="40" t="s">
        <v>37</v>
      </c>
      <c r="C91" s="40">
        <v>20</v>
      </c>
      <c r="D91" s="40" t="s">
        <v>38</v>
      </c>
      <c r="E91" s="41" t="s">
        <v>195</v>
      </c>
      <c r="F91" s="198">
        <v>5965469000</v>
      </c>
      <c r="G91" s="198">
        <v>0</v>
      </c>
      <c r="H91" s="198">
        <v>0</v>
      </c>
      <c r="I91" s="198">
        <v>0</v>
      </c>
      <c r="J91" s="198">
        <v>0</v>
      </c>
      <c r="K91" s="199">
        <f t="shared" si="47"/>
        <v>0</v>
      </c>
      <c r="L91" s="198">
        <f t="shared" si="62"/>
        <v>5965469000</v>
      </c>
      <c r="M91" s="205">
        <f t="shared" si="42"/>
        <v>1.1238021185466483E-3</v>
      </c>
      <c r="N91" s="198">
        <v>0</v>
      </c>
      <c r="O91" s="198">
        <v>1781303445</v>
      </c>
      <c r="P91" s="44">
        <f t="shared" si="48"/>
        <v>4184165555</v>
      </c>
      <c r="Q91" s="198">
        <v>40644000</v>
      </c>
      <c r="R91" s="44">
        <f t="shared" si="49"/>
        <v>5924825000</v>
      </c>
      <c r="S91" s="44">
        <f t="shared" si="46"/>
        <v>1740659445</v>
      </c>
      <c r="T91" s="198">
        <v>0</v>
      </c>
      <c r="U91" s="44">
        <f t="shared" si="50"/>
        <v>40644000</v>
      </c>
      <c r="V91" s="198">
        <v>0</v>
      </c>
      <c r="W91" s="44">
        <f t="shared" si="51"/>
        <v>0</v>
      </c>
      <c r="X91" s="45">
        <f t="shared" si="43"/>
        <v>6.8132111657943405E-3</v>
      </c>
      <c r="Y91" s="45">
        <f t="shared" si="44"/>
        <v>0</v>
      </c>
      <c r="Z91" s="45">
        <f t="shared" si="45"/>
        <v>0</v>
      </c>
      <c r="AA91" s="45">
        <f t="shared" si="34"/>
        <v>0</v>
      </c>
      <c r="AB91" s="46" t="s">
        <v>46</v>
      </c>
    </row>
    <row r="92" spans="1:28" ht="31.5" x14ac:dyDescent="0.25">
      <c r="A92" s="32" t="s">
        <v>196</v>
      </c>
      <c r="B92" s="33"/>
      <c r="C92" s="33"/>
      <c r="D92" s="40"/>
      <c r="E92" s="34" t="s">
        <v>197</v>
      </c>
      <c r="F92" s="203">
        <f t="shared" ref="F92:V93" si="63">+F93</f>
        <v>6122200000</v>
      </c>
      <c r="G92" s="203">
        <f t="shared" si="63"/>
        <v>0</v>
      </c>
      <c r="H92" s="203">
        <f t="shared" si="63"/>
        <v>0</v>
      </c>
      <c r="I92" s="203">
        <f t="shared" si="63"/>
        <v>0</v>
      </c>
      <c r="J92" s="203">
        <f t="shared" si="63"/>
        <v>0</v>
      </c>
      <c r="K92" s="203">
        <f t="shared" si="63"/>
        <v>0</v>
      </c>
      <c r="L92" s="203">
        <f t="shared" si="63"/>
        <v>6122200000</v>
      </c>
      <c r="M92" s="204">
        <f t="shared" si="42"/>
        <v>1.1533278154938515E-3</v>
      </c>
      <c r="N92" s="203">
        <f t="shared" si="63"/>
        <v>0</v>
      </c>
      <c r="O92" s="203">
        <f t="shared" si="63"/>
        <v>4640071275.4499998</v>
      </c>
      <c r="P92" s="203">
        <f t="shared" si="63"/>
        <v>1482128724.5500002</v>
      </c>
      <c r="Q92" s="203">
        <f t="shared" si="63"/>
        <v>4640071275.4499998</v>
      </c>
      <c r="R92" s="203">
        <f t="shared" si="63"/>
        <v>1482128724.5500002</v>
      </c>
      <c r="S92" s="203">
        <f t="shared" si="46"/>
        <v>0</v>
      </c>
      <c r="T92" s="203">
        <f t="shared" si="63"/>
        <v>4640071275.4499998</v>
      </c>
      <c r="U92" s="203">
        <f t="shared" si="63"/>
        <v>0</v>
      </c>
      <c r="V92" s="203">
        <f t="shared" si="63"/>
        <v>4640071275.4499998</v>
      </c>
      <c r="W92" s="203">
        <f t="shared" ref="W92:W93" si="64">+W93</f>
        <v>0</v>
      </c>
      <c r="X92" s="37">
        <f t="shared" si="43"/>
        <v>0.75790912996145177</v>
      </c>
      <c r="Y92" s="37">
        <f t="shared" si="44"/>
        <v>0.75790912996145177</v>
      </c>
      <c r="Z92" s="37">
        <f t="shared" si="45"/>
        <v>0.75790912996145177</v>
      </c>
      <c r="AA92" s="37">
        <f t="shared" si="34"/>
        <v>1</v>
      </c>
      <c r="AB92" s="38">
        <f t="shared" si="35"/>
        <v>1</v>
      </c>
    </row>
    <row r="93" spans="1:28" ht="24.95" customHeight="1" x14ac:dyDescent="0.25">
      <c r="A93" s="32" t="s">
        <v>198</v>
      </c>
      <c r="B93" s="33"/>
      <c r="C93" s="33"/>
      <c r="D93" s="40"/>
      <c r="E93" s="34" t="s">
        <v>199</v>
      </c>
      <c r="F93" s="203">
        <f t="shared" si="63"/>
        <v>6122200000</v>
      </c>
      <c r="G93" s="203">
        <f t="shared" si="63"/>
        <v>0</v>
      </c>
      <c r="H93" s="203">
        <f t="shared" si="63"/>
        <v>0</v>
      </c>
      <c r="I93" s="203">
        <f t="shared" si="63"/>
        <v>0</v>
      </c>
      <c r="J93" s="203">
        <f t="shared" si="63"/>
        <v>0</v>
      </c>
      <c r="K93" s="203">
        <f t="shared" si="63"/>
        <v>0</v>
      </c>
      <c r="L93" s="203">
        <f t="shared" si="63"/>
        <v>6122200000</v>
      </c>
      <c r="M93" s="204">
        <f t="shared" si="42"/>
        <v>1.1533278154938515E-3</v>
      </c>
      <c r="N93" s="203">
        <f t="shared" si="63"/>
        <v>0</v>
      </c>
      <c r="O93" s="203">
        <f t="shared" si="63"/>
        <v>4640071275.4499998</v>
      </c>
      <c r="P93" s="203">
        <f t="shared" si="63"/>
        <v>1482128724.5500002</v>
      </c>
      <c r="Q93" s="203">
        <f t="shared" si="63"/>
        <v>4640071275.4499998</v>
      </c>
      <c r="R93" s="203">
        <f t="shared" si="63"/>
        <v>1482128724.5500002</v>
      </c>
      <c r="S93" s="203">
        <f t="shared" si="46"/>
        <v>0</v>
      </c>
      <c r="T93" s="203">
        <f t="shared" si="63"/>
        <v>4640071275.4499998</v>
      </c>
      <c r="U93" s="203">
        <f t="shared" si="63"/>
        <v>0</v>
      </c>
      <c r="V93" s="203">
        <f t="shared" si="63"/>
        <v>4640071275.4499998</v>
      </c>
      <c r="W93" s="203">
        <f t="shared" si="64"/>
        <v>0</v>
      </c>
      <c r="X93" s="37">
        <f t="shared" si="43"/>
        <v>0.75790912996145177</v>
      </c>
      <c r="Y93" s="37">
        <f t="shared" si="44"/>
        <v>0.75790912996145177</v>
      </c>
      <c r="Z93" s="37">
        <f t="shared" si="45"/>
        <v>0.75790912996145177</v>
      </c>
      <c r="AA93" s="37">
        <f t="shared" si="34"/>
        <v>1</v>
      </c>
      <c r="AB93" s="38">
        <f t="shared" si="35"/>
        <v>1</v>
      </c>
    </row>
    <row r="94" spans="1:28" ht="24.95" customHeight="1" thickBot="1" x14ac:dyDescent="0.3">
      <c r="A94" s="52" t="s">
        <v>200</v>
      </c>
      <c r="B94" s="53" t="s">
        <v>37</v>
      </c>
      <c r="C94" s="53">
        <v>20</v>
      </c>
      <c r="D94" s="53" t="s">
        <v>38</v>
      </c>
      <c r="E94" s="54" t="s">
        <v>201</v>
      </c>
      <c r="F94" s="207">
        <v>6122200000</v>
      </c>
      <c r="G94" s="198">
        <v>0</v>
      </c>
      <c r="H94" s="198">
        <v>0</v>
      </c>
      <c r="I94" s="198">
        <v>0</v>
      </c>
      <c r="J94" s="198">
        <v>0</v>
      </c>
      <c r="K94" s="208">
        <f t="shared" si="47"/>
        <v>0</v>
      </c>
      <c r="L94" s="207">
        <f t="shared" ref="L94" si="65">F94+K94</f>
        <v>6122200000</v>
      </c>
      <c r="M94" s="209">
        <f t="shared" si="42"/>
        <v>1.1533278154938515E-3</v>
      </c>
      <c r="N94" s="198">
        <v>0</v>
      </c>
      <c r="O94" s="207">
        <v>4640071275.4499998</v>
      </c>
      <c r="P94" s="56">
        <f t="shared" si="48"/>
        <v>1482128724.5500002</v>
      </c>
      <c r="Q94" s="207">
        <v>4640071275.4499998</v>
      </c>
      <c r="R94" s="56">
        <f t="shared" si="49"/>
        <v>1482128724.5500002</v>
      </c>
      <c r="S94" s="56">
        <f t="shared" si="46"/>
        <v>0</v>
      </c>
      <c r="T94" s="207">
        <v>4640071275.4499998</v>
      </c>
      <c r="U94" s="56">
        <f t="shared" si="50"/>
        <v>0</v>
      </c>
      <c r="V94" s="207">
        <v>4640071275.4499998</v>
      </c>
      <c r="W94" s="56">
        <f t="shared" si="51"/>
        <v>0</v>
      </c>
      <c r="X94" s="57">
        <f t="shared" si="43"/>
        <v>0.75790912996145177</v>
      </c>
      <c r="Y94" s="57">
        <f t="shared" si="44"/>
        <v>0.75790912996145177</v>
      </c>
      <c r="Z94" s="57">
        <f t="shared" si="45"/>
        <v>0.75790912996145177</v>
      </c>
      <c r="AA94" s="57">
        <f t="shared" si="34"/>
        <v>1</v>
      </c>
      <c r="AB94" s="58">
        <f t="shared" si="35"/>
        <v>1</v>
      </c>
    </row>
    <row r="95" spans="1:28" ht="24.95" customHeight="1" thickBot="1" x14ac:dyDescent="0.3">
      <c r="A95" s="18" t="s">
        <v>202</v>
      </c>
      <c r="B95" s="19"/>
      <c r="C95" s="19"/>
      <c r="D95" s="19"/>
      <c r="E95" s="20" t="s">
        <v>203</v>
      </c>
      <c r="F95" s="21">
        <f>F96+F99</f>
        <v>969198470862</v>
      </c>
      <c r="G95" s="21">
        <f t="shared" ref="G95:L95" si="66">G96+G99</f>
        <v>0</v>
      </c>
      <c r="H95" s="21">
        <f t="shared" si="66"/>
        <v>0</v>
      </c>
      <c r="I95" s="21">
        <f t="shared" si="66"/>
        <v>0</v>
      </c>
      <c r="J95" s="21">
        <f t="shared" si="66"/>
        <v>0</v>
      </c>
      <c r="K95" s="21">
        <f t="shared" si="66"/>
        <v>0</v>
      </c>
      <c r="L95" s="21">
        <f t="shared" si="66"/>
        <v>969198470862</v>
      </c>
      <c r="M95" s="23">
        <f t="shared" si="42"/>
        <v>0.18258200568084212</v>
      </c>
      <c r="N95" s="21">
        <f t="shared" ref="N95:W95" si="67">N96+N99</f>
        <v>0</v>
      </c>
      <c r="O95" s="21">
        <f t="shared" si="67"/>
        <v>0</v>
      </c>
      <c r="P95" s="21">
        <f t="shared" si="67"/>
        <v>969198470862</v>
      </c>
      <c r="Q95" s="21">
        <f t="shared" si="67"/>
        <v>0</v>
      </c>
      <c r="R95" s="21">
        <f t="shared" si="67"/>
        <v>969198470862</v>
      </c>
      <c r="S95" s="21">
        <f t="shared" si="46"/>
        <v>0</v>
      </c>
      <c r="T95" s="21">
        <f t="shared" si="67"/>
        <v>0</v>
      </c>
      <c r="U95" s="21">
        <f t="shared" si="67"/>
        <v>0</v>
      </c>
      <c r="V95" s="21">
        <f t="shared" si="67"/>
        <v>0</v>
      </c>
      <c r="W95" s="21">
        <f t="shared" si="67"/>
        <v>0</v>
      </c>
      <c r="X95" s="23">
        <f t="shared" si="43"/>
        <v>0</v>
      </c>
      <c r="Y95" s="23">
        <f t="shared" si="44"/>
        <v>0</v>
      </c>
      <c r="Z95" s="23">
        <f t="shared" si="45"/>
        <v>0</v>
      </c>
      <c r="AA95" s="23" t="s">
        <v>46</v>
      </c>
      <c r="AB95" s="24" t="s">
        <v>46</v>
      </c>
    </row>
    <row r="96" spans="1:28" ht="24.95" customHeight="1" x14ac:dyDescent="0.25">
      <c r="A96" s="25" t="s">
        <v>493</v>
      </c>
      <c r="B96" s="26"/>
      <c r="C96" s="26"/>
      <c r="D96" s="59"/>
      <c r="E96" s="27" t="s">
        <v>204</v>
      </c>
      <c r="F96" s="60">
        <f>F97</f>
        <v>134836170862</v>
      </c>
      <c r="G96" s="60">
        <f t="shared" ref="G96:W96" si="68">G97</f>
        <v>0</v>
      </c>
      <c r="H96" s="60">
        <f t="shared" si="68"/>
        <v>0</v>
      </c>
      <c r="I96" s="60">
        <f t="shared" si="68"/>
        <v>0</v>
      </c>
      <c r="J96" s="60">
        <f t="shared" si="68"/>
        <v>0</v>
      </c>
      <c r="K96" s="60">
        <f t="shared" si="68"/>
        <v>0</v>
      </c>
      <c r="L96" s="60">
        <f t="shared" si="68"/>
        <v>134836170862</v>
      </c>
      <c r="M96" s="30">
        <f t="shared" si="42"/>
        <v>2.5401049686358854E-2</v>
      </c>
      <c r="N96" s="60">
        <f t="shared" si="68"/>
        <v>0</v>
      </c>
      <c r="O96" s="60">
        <f t="shared" si="68"/>
        <v>0</v>
      </c>
      <c r="P96" s="60">
        <f t="shared" si="68"/>
        <v>134836170862</v>
      </c>
      <c r="Q96" s="60">
        <f t="shared" si="68"/>
        <v>0</v>
      </c>
      <c r="R96" s="60">
        <f t="shared" si="68"/>
        <v>134836170862</v>
      </c>
      <c r="S96" s="60">
        <f t="shared" si="46"/>
        <v>0</v>
      </c>
      <c r="T96" s="60">
        <f t="shared" si="68"/>
        <v>0</v>
      </c>
      <c r="U96" s="60">
        <f t="shared" si="68"/>
        <v>0</v>
      </c>
      <c r="V96" s="60">
        <f t="shared" si="68"/>
        <v>0</v>
      </c>
      <c r="W96" s="60">
        <f t="shared" si="68"/>
        <v>0</v>
      </c>
      <c r="X96" s="61">
        <f t="shared" si="43"/>
        <v>0</v>
      </c>
      <c r="Y96" s="61">
        <f t="shared" si="44"/>
        <v>0</v>
      </c>
      <c r="Z96" s="61">
        <f t="shared" si="45"/>
        <v>0</v>
      </c>
      <c r="AA96" s="61" t="s">
        <v>46</v>
      </c>
      <c r="AB96" s="62" t="s">
        <v>46</v>
      </c>
    </row>
    <row r="97" spans="1:28" ht="24.95" customHeight="1" x14ac:dyDescent="0.25">
      <c r="A97" s="32" t="s">
        <v>494</v>
      </c>
      <c r="B97" s="33"/>
      <c r="C97" s="33"/>
      <c r="D97" s="40"/>
      <c r="E97" s="34" t="s">
        <v>205</v>
      </c>
      <c r="F97" s="47">
        <f t="shared" ref="F97:W97" si="69">+F98</f>
        <v>134836170862</v>
      </c>
      <c r="G97" s="47">
        <f t="shared" si="69"/>
        <v>0</v>
      </c>
      <c r="H97" s="47">
        <f t="shared" si="69"/>
        <v>0</v>
      </c>
      <c r="I97" s="47">
        <f t="shared" si="69"/>
        <v>0</v>
      </c>
      <c r="J97" s="47">
        <f t="shared" si="69"/>
        <v>0</v>
      </c>
      <c r="K97" s="47">
        <f t="shared" si="69"/>
        <v>0</v>
      </c>
      <c r="L97" s="47">
        <f t="shared" si="69"/>
        <v>134836170862</v>
      </c>
      <c r="M97" s="37">
        <f t="shared" si="42"/>
        <v>2.5401049686358854E-2</v>
      </c>
      <c r="N97" s="47">
        <f t="shared" si="69"/>
        <v>0</v>
      </c>
      <c r="O97" s="47">
        <f t="shared" si="69"/>
        <v>0</v>
      </c>
      <c r="P97" s="47">
        <f t="shared" si="69"/>
        <v>134836170862</v>
      </c>
      <c r="Q97" s="47">
        <f t="shared" si="69"/>
        <v>0</v>
      </c>
      <c r="R97" s="47">
        <f t="shared" si="69"/>
        <v>134836170862</v>
      </c>
      <c r="S97" s="47">
        <f t="shared" si="46"/>
        <v>0</v>
      </c>
      <c r="T97" s="47">
        <f t="shared" si="69"/>
        <v>0</v>
      </c>
      <c r="U97" s="47">
        <f t="shared" si="69"/>
        <v>0</v>
      </c>
      <c r="V97" s="47">
        <f t="shared" si="69"/>
        <v>0</v>
      </c>
      <c r="W97" s="47">
        <f t="shared" si="69"/>
        <v>0</v>
      </c>
      <c r="X97" s="63">
        <f t="shared" si="43"/>
        <v>0</v>
      </c>
      <c r="Y97" s="63">
        <f t="shared" si="44"/>
        <v>0</v>
      </c>
      <c r="Z97" s="63">
        <f t="shared" si="45"/>
        <v>0</v>
      </c>
      <c r="AA97" s="63" t="s">
        <v>46</v>
      </c>
      <c r="AB97" s="64" t="s">
        <v>46</v>
      </c>
    </row>
    <row r="98" spans="1:28" ht="24.95" customHeight="1" x14ac:dyDescent="0.25">
      <c r="A98" s="39" t="s">
        <v>495</v>
      </c>
      <c r="B98" s="40" t="s">
        <v>192</v>
      </c>
      <c r="C98" s="40">
        <v>11</v>
      </c>
      <c r="D98" s="40" t="s">
        <v>206</v>
      </c>
      <c r="E98" s="41" t="s">
        <v>207</v>
      </c>
      <c r="F98" s="44">
        <v>134836170862</v>
      </c>
      <c r="G98" s="44">
        <v>0</v>
      </c>
      <c r="H98" s="44">
        <v>0</v>
      </c>
      <c r="I98" s="44">
        <v>0</v>
      </c>
      <c r="J98" s="44">
        <v>0</v>
      </c>
      <c r="K98" s="44">
        <f t="shared" si="47"/>
        <v>0</v>
      </c>
      <c r="L98" s="44">
        <f t="shared" ref="L98" si="70">F98+K98</f>
        <v>134836170862</v>
      </c>
      <c r="M98" s="45">
        <f t="shared" si="42"/>
        <v>2.5401049686358854E-2</v>
      </c>
      <c r="N98" s="44">
        <v>0</v>
      </c>
      <c r="O98" s="44">
        <v>0</v>
      </c>
      <c r="P98" s="44">
        <f>L98-O98</f>
        <v>134836170862</v>
      </c>
      <c r="Q98" s="44">
        <v>0</v>
      </c>
      <c r="R98" s="44">
        <f t="shared" si="49"/>
        <v>134836170862</v>
      </c>
      <c r="S98" s="44">
        <f t="shared" si="46"/>
        <v>0</v>
      </c>
      <c r="T98" s="44">
        <v>0</v>
      </c>
      <c r="U98" s="44">
        <f t="shared" si="50"/>
        <v>0</v>
      </c>
      <c r="V98" s="44">
        <v>0</v>
      </c>
      <c r="W98" s="56">
        <f t="shared" si="51"/>
        <v>0</v>
      </c>
      <c r="X98" s="65">
        <f t="shared" si="43"/>
        <v>0</v>
      </c>
      <c r="Y98" s="65">
        <f t="shared" si="44"/>
        <v>0</v>
      </c>
      <c r="Z98" s="65">
        <f t="shared" si="45"/>
        <v>0</v>
      </c>
      <c r="AA98" s="65" t="s">
        <v>46</v>
      </c>
      <c r="AB98" s="66" t="s">
        <v>46</v>
      </c>
    </row>
    <row r="99" spans="1:28" ht="24.95" customHeight="1" x14ac:dyDescent="0.25">
      <c r="A99" s="25" t="s">
        <v>208</v>
      </c>
      <c r="B99" s="26"/>
      <c r="C99" s="26"/>
      <c r="D99" s="59"/>
      <c r="E99" s="27" t="s">
        <v>209</v>
      </c>
      <c r="F99" s="60">
        <f>F100</f>
        <v>834362300000</v>
      </c>
      <c r="G99" s="60">
        <f t="shared" ref="G99:L99" si="71">G100</f>
        <v>0</v>
      </c>
      <c r="H99" s="60">
        <f t="shared" si="71"/>
        <v>0</v>
      </c>
      <c r="I99" s="60">
        <f t="shared" si="71"/>
        <v>0</v>
      </c>
      <c r="J99" s="60">
        <f t="shared" si="71"/>
        <v>0</v>
      </c>
      <c r="K99" s="60">
        <f t="shared" si="71"/>
        <v>0</v>
      </c>
      <c r="L99" s="60">
        <f t="shared" si="71"/>
        <v>834362300000</v>
      </c>
      <c r="M99" s="30">
        <f t="shared" si="42"/>
        <v>0.15718095599448328</v>
      </c>
      <c r="N99" s="60">
        <f t="shared" ref="N99:W99" si="72">N100</f>
        <v>0</v>
      </c>
      <c r="O99" s="60">
        <f t="shared" si="72"/>
        <v>0</v>
      </c>
      <c r="P99" s="60">
        <f t="shared" si="72"/>
        <v>834362300000</v>
      </c>
      <c r="Q99" s="60">
        <f t="shared" si="72"/>
        <v>0</v>
      </c>
      <c r="R99" s="60">
        <f t="shared" si="72"/>
        <v>834362300000</v>
      </c>
      <c r="S99" s="60">
        <f t="shared" si="46"/>
        <v>0</v>
      </c>
      <c r="T99" s="60">
        <f t="shared" si="72"/>
        <v>0</v>
      </c>
      <c r="U99" s="60">
        <f t="shared" si="72"/>
        <v>0</v>
      </c>
      <c r="V99" s="60">
        <f t="shared" si="72"/>
        <v>0</v>
      </c>
      <c r="W99" s="60">
        <f t="shared" si="72"/>
        <v>0</v>
      </c>
      <c r="X99" s="61">
        <f t="shared" si="43"/>
        <v>0</v>
      </c>
      <c r="Y99" s="61">
        <f t="shared" si="44"/>
        <v>0</v>
      </c>
      <c r="Z99" s="61">
        <f t="shared" si="45"/>
        <v>0</v>
      </c>
      <c r="AA99" s="61" t="s">
        <v>46</v>
      </c>
      <c r="AB99" s="62" t="s">
        <v>46</v>
      </c>
    </row>
    <row r="100" spans="1:28" ht="24.95" customHeight="1" x14ac:dyDescent="0.25">
      <c r="A100" s="32" t="s">
        <v>210</v>
      </c>
      <c r="B100" s="33"/>
      <c r="C100" s="33"/>
      <c r="D100" s="40"/>
      <c r="E100" s="34" t="s">
        <v>211</v>
      </c>
      <c r="F100" s="47">
        <f>+F101</f>
        <v>834362300000</v>
      </c>
      <c r="G100" s="47">
        <f t="shared" ref="G100:L100" si="73">+G101</f>
        <v>0</v>
      </c>
      <c r="H100" s="47">
        <f t="shared" si="73"/>
        <v>0</v>
      </c>
      <c r="I100" s="47">
        <f t="shared" si="73"/>
        <v>0</v>
      </c>
      <c r="J100" s="47">
        <f t="shared" si="73"/>
        <v>0</v>
      </c>
      <c r="K100" s="47">
        <f t="shared" si="73"/>
        <v>0</v>
      </c>
      <c r="L100" s="47">
        <f t="shared" si="73"/>
        <v>834362300000</v>
      </c>
      <c r="M100" s="37">
        <f t="shared" si="42"/>
        <v>0.15718095599448328</v>
      </c>
      <c r="N100" s="47">
        <f t="shared" ref="N100:W100" si="74">+N101</f>
        <v>0</v>
      </c>
      <c r="O100" s="47">
        <f t="shared" si="74"/>
        <v>0</v>
      </c>
      <c r="P100" s="47">
        <f t="shared" si="74"/>
        <v>834362300000</v>
      </c>
      <c r="Q100" s="47">
        <f t="shared" si="74"/>
        <v>0</v>
      </c>
      <c r="R100" s="47">
        <f t="shared" si="74"/>
        <v>834362300000</v>
      </c>
      <c r="S100" s="47">
        <f t="shared" si="46"/>
        <v>0</v>
      </c>
      <c r="T100" s="47">
        <f t="shared" si="74"/>
        <v>0</v>
      </c>
      <c r="U100" s="47">
        <f t="shared" si="74"/>
        <v>0</v>
      </c>
      <c r="V100" s="47">
        <f t="shared" si="74"/>
        <v>0</v>
      </c>
      <c r="W100" s="47">
        <f t="shared" si="74"/>
        <v>0</v>
      </c>
      <c r="X100" s="63">
        <f t="shared" si="43"/>
        <v>0</v>
      </c>
      <c r="Y100" s="63">
        <f t="shared" si="44"/>
        <v>0</v>
      </c>
      <c r="Z100" s="63">
        <f t="shared" si="45"/>
        <v>0</v>
      </c>
      <c r="AA100" s="63" t="s">
        <v>46</v>
      </c>
      <c r="AB100" s="64" t="s">
        <v>46</v>
      </c>
    </row>
    <row r="101" spans="1:28" ht="24.95" customHeight="1" thickBot="1" x14ac:dyDescent="0.3">
      <c r="A101" s="52" t="s">
        <v>212</v>
      </c>
      <c r="B101" s="53" t="s">
        <v>192</v>
      </c>
      <c r="C101" s="53">
        <v>11</v>
      </c>
      <c r="D101" s="53" t="s">
        <v>38</v>
      </c>
      <c r="E101" s="54" t="s">
        <v>213</v>
      </c>
      <c r="F101" s="56">
        <v>834362300000</v>
      </c>
      <c r="G101" s="56">
        <v>0</v>
      </c>
      <c r="H101" s="56">
        <v>0</v>
      </c>
      <c r="I101" s="56">
        <v>0</v>
      </c>
      <c r="J101" s="56">
        <v>0</v>
      </c>
      <c r="K101" s="208">
        <f t="shared" si="47"/>
        <v>0</v>
      </c>
      <c r="L101" s="56">
        <f t="shared" ref="L101" si="75">F101+K101</f>
        <v>834362300000</v>
      </c>
      <c r="M101" s="57">
        <f t="shared" si="42"/>
        <v>0.15718095599448328</v>
      </c>
      <c r="N101" s="56">
        <v>0</v>
      </c>
      <c r="O101" s="56">
        <v>0</v>
      </c>
      <c r="P101" s="56">
        <f t="shared" si="48"/>
        <v>834362300000</v>
      </c>
      <c r="Q101" s="56">
        <v>0</v>
      </c>
      <c r="R101" s="56">
        <f t="shared" si="49"/>
        <v>834362300000</v>
      </c>
      <c r="S101" s="56">
        <f t="shared" si="46"/>
        <v>0</v>
      </c>
      <c r="T101" s="56">
        <v>0</v>
      </c>
      <c r="U101" s="56">
        <f t="shared" si="50"/>
        <v>0</v>
      </c>
      <c r="V101" s="56">
        <v>0</v>
      </c>
      <c r="W101" s="56">
        <f t="shared" si="51"/>
        <v>0</v>
      </c>
      <c r="X101" s="57">
        <f t="shared" si="43"/>
        <v>0</v>
      </c>
      <c r="Y101" s="57">
        <f t="shared" si="44"/>
        <v>0</v>
      </c>
      <c r="Z101" s="57">
        <f t="shared" si="45"/>
        <v>0</v>
      </c>
      <c r="AA101" s="57" t="s">
        <v>46</v>
      </c>
      <c r="AB101" s="58" t="s">
        <v>46</v>
      </c>
    </row>
    <row r="102" spans="1:28" ht="24.95" customHeight="1" thickBot="1" x14ac:dyDescent="0.3">
      <c r="A102" s="18" t="s">
        <v>214</v>
      </c>
      <c r="B102" s="19"/>
      <c r="C102" s="19"/>
      <c r="D102" s="19"/>
      <c r="E102" s="20" t="s">
        <v>215</v>
      </c>
      <c r="F102" s="21">
        <f t="shared" ref="F102:L102" si="76">+F103+F199+F205+F217+F228</f>
        <v>4237527256305</v>
      </c>
      <c r="G102" s="21">
        <f t="shared" si="76"/>
        <v>0</v>
      </c>
      <c r="H102" s="21">
        <f t="shared" si="76"/>
        <v>0</v>
      </c>
      <c r="I102" s="21">
        <f t="shared" si="76"/>
        <v>0</v>
      </c>
      <c r="J102" s="21">
        <f t="shared" si="76"/>
        <v>0</v>
      </c>
      <c r="K102" s="21">
        <f t="shared" si="76"/>
        <v>0</v>
      </c>
      <c r="L102" s="21">
        <f t="shared" si="76"/>
        <v>4237527256305</v>
      </c>
      <c r="M102" s="23">
        <f t="shared" si="42"/>
        <v>0.79828461233051839</v>
      </c>
      <c r="N102" s="21">
        <f t="shared" ref="N102:W102" si="77">+N103+N199+N205+N217+N228</f>
        <v>22444919394</v>
      </c>
      <c r="O102" s="21">
        <f t="shared" si="77"/>
        <v>4116206709510</v>
      </c>
      <c r="P102" s="21">
        <f t="shared" si="77"/>
        <v>113875627401</v>
      </c>
      <c r="Q102" s="21">
        <f t="shared" si="77"/>
        <v>4017726839893.2002</v>
      </c>
      <c r="R102" s="21">
        <f t="shared" si="77"/>
        <v>212355497017.79999</v>
      </c>
      <c r="S102" s="21">
        <f t="shared" si="46"/>
        <v>98479869616.799805</v>
      </c>
      <c r="T102" s="21">
        <f t="shared" si="77"/>
        <v>118076763046</v>
      </c>
      <c r="U102" s="21">
        <f t="shared" si="77"/>
        <v>3899650076847.2002</v>
      </c>
      <c r="V102" s="21">
        <f t="shared" si="77"/>
        <v>118076598129</v>
      </c>
      <c r="W102" s="21">
        <f t="shared" si="77"/>
        <v>164917</v>
      </c>
      <c r="X102" s="23">
        <f t="shared" si="43"/>
        <v>0.94813002887833708</v>
      </c>
      <c r="Y102" s="23">
        <f t="shared" si="44"/>
        <v>2.7864543613333473E-2</v>
      </c>
      <c r="Z102" s="23">
        <f t="shared" si="45"/>
        <v>2.7864504695117726E-2</v>
      </c>
      <c r="AA102" s="23">
        <f t="shared" si="34"/>
        <v>2.9388947469892884E-2</v>
      </c>
      <c r="AB102" s="24">
        <f t="shared" si="35"/>
        <v>0.99999860330690182</v>
      </c>
    </row>
    <row r="103" spans="1:28" ht="24.95" customHeight="1" x14ac:dyDescent="0.25">
      <c r="A103" s="25" t="s">
        <v>216</v>
      </c>
      <c r="B103" s="26"/>
      <c r="C103" s="26"/>
      <c r="D103" s="59"/>
      <c r="E103" s="27" t="s">
        <v>217</v>
      </c>
      <c r="F103" s="210">
        <f>+F104</f>
        <v>4013197084476</v>
      </c>
      <c r="G103" s="210">
        <f t="shared" ref="G103:W103" si="78">+G104</f>
        <v>0</v>
      </c>
      <c r="H103" s="210">
        <f t="shared" si="78"/>
        <v>0</v>
      </c>
      <c r="I103" s="210">
        <f t="shared" si="78"/>
        <v>0</v>
      </c>
      <c r="J103" s="210">
        <f t="shared" si="78"/>
        <v>0</v>
      </c>
      <c r="K103" s="210">
        <f t="shared" si="78"/>
        <v>0</v>
      </c>
      <c r="L103" s="210">
        <f t="shared" si="78"/>
        <v>4013197084476</v>
      </c>
      <c r="M103" s="211">
        <f t="shared" si="42"/>
        <v>0.7560242766628007</v>
      </c>
      <c r="N103" s="210">
        <f t="shared" si="78"/>
        <v>16000000000</v>
      </c>
      <c r="O103" s="210">
        <f t="shared" si="78"/>
        <v>3993370352779.3999</v>
      </c>
      <c r="P103" s="210">
        <f t="shared" si="78"/>
        <v>18826731696.599998</v>
      </c>
      <c r="Q103" s="210">
        <f t="shared" si="78"/>
        <v>3991564986360.6001</v>
      </c>
      <c r="R103" s="210">
        <f t="shared" si="78"/>
        <v>20632098115.400002</v>
      </c>
      <c r="S103" s="210">
        <f t="shared" si="46"/>
        <v>1805366418.7998047</v>
      </c>
      <c r="T103" s="210">
        <f t="shared" si="78"/>
        <v>118076598129</v>
      </c>
      <c r="U103" s="210">
        <f t="shared" si="78"/>
        <v>3873488388231.6001</v>
      </c>
      <c r="V103" s="210">
        <f t="shared" si="78"/>
        <v>118076598129</v>
      </c>
      <c r="W103" s="210">
        <f t="shared" si="78"/>
        <v>0</v>
      </c>
      <c r="X103" s="30">
        <f t="shared" si="43"/>
        <v>0.99460975933649554</v>
      </c>
      <c r="Y103" s="30">
        <f t="shared" si="44"/>
        <v>2.9422078119648882E-2</v>
      </c>
      <c r="Z103" s="30">
        <f t="shared" si="45"/>
        <v>2.9422078119648882E-2</v>
      </c>
      <c r="AA103" s="30">
        <f t="shared" si="34"/>
        <v>2.9581529683839376E-2</v>
      </c>
      <c r="AB103" s="31">
        <f t="shared" si="35"/>
        <v>1</v>
      </c>
    </row>
    <row r="104" spans="1:28" ht="24.95" customHeight="1" x14ac:dyDescent="0.25">
      <c r="A104" s="32" t="s">
        <v>218</v>
      </c>
      <c r="B104" s="33"/>
      <c r="C104" s="33"/>
      <c r="D104" s="40"/>
      <c r="E104" s="34" t="s">
        <v>219</v>
      </c>
      <c r="F104" s="203">
        <f t="shared" ref="F104:L104" si="79">+F105+F109+F113+F117+F121+F125+F129+F133+F137+F141+F146+F150+F154+F158+F162+F166+F170+F175+F178+F182+F186+F190+F194+F198</f>
        <v>4013197084476</v>
      </c>
      <c r="G104" s="203">
        <f t="shared" si="79"/>
        <v>0</v>
      </c>
      <c r="H104" s="203">
        <f t="shared" si="79"/>
        <v>0</v>
      </c>
      <c r="I104" s="203">
        <f t="shared" si="79"/>
        <v>0</v>
      </c>
      <c r="J104" s="203">
        <f t="shared" si="79"/>
        <v>0</v>
      </c>
      <c r="K104" s="203">
        <f t="shared" si="79"/>
        <v>0</v>
      </c>
      <c r="L104" s="203">
        <f t="shared" si="79"/>
        <v>4013197084476</v>
      </c>
      <c r="M104" s="204">
        <f t="shared" si="42"/>
        <v>0.7560242766628007</v>
      </c>
      <c r="N104" s="203">
        <f t="shared" ref="N104:W104" si="80">+N105+N109+N113+N117+N121+N125+N129+N133+N137+N141+N146+N150+N154+N158+N162+N166+N170+N175+N178+N182+N186+N190+N194+N198</f>
        <v>16000000000</v>
      </c>
      <c r="O104" s="203">
        <f t="shared" si="80"/>
        <v>3993370352779.3999</v>
      </c>
      <c r="P104" s="203">
        <f t="shared" si="80"/>
        <v>18826731696.599998</v>
      </c>
      <c r="Q104" s="203">
        <f t="shared" si="80"/>
        <v>3991564986360.6001</v>
      </c>
      <c r="R104" s="203">
        <f t="shared" si="80"/>
        <v>20632098115.400002</v>
      </c>
      <c r="S104" s="203">
        <f t="shared" si="46"/>
        <v>1805366418.7998047</v>
      </c>
      <c r="T104" s="203">
        <f t="shared" si="80"/>
        <v>118076598129</v>
      </c>
      <c r="U104" s="203">
        <f t="shared" si="80"/>
        <v>3873488388231.6001</v>
      </c>
      <c r="V104" s="203">
        <f t="shared" si="80"/>
        <v>118076598129</v>
      </c>
      <c r="W104" s="203">
        <f t="shared" si="80"/>
        <v>0</v>
      </c>
      <c r="X104" s="37">
        <f t="shared" si="43"/>
        <v>0.99460975933649554</v>
      </c>
      <c r="Y104" s="37">
        <f t="shared" si="44"/>
        <v>2.9422078119648882E-2</v>
      </c>
      <c r="Z104" s="37">
        <f t="shared" si="45"/>
        <v>2.9422078119648882E-2</v>
      </c>
      <c r="AA104" s="37">
        <f t="shared" si="34"/>
        <v>2.9581529683839376E-2</v>
      </c>
      <c r="AB104" s="38">
        <f t="shared" si="35"/>
        <v>1</v>
      </c>
    </row>
    <row r="105" spans="1:28" ht="47.25" x14ac:dyDescent="0.25">
      <c r="A105" s="32" t="s">
        <v>220</v>
      </c>
      <c r="B105" s="40"/>
      <c r="C105" s="40"/>
      <c r="D105" s="40"/>
      <c r="E105" s="34" t="s">
        <v>221</v>
      </c>
      <c r="F105" s="203">
        <f t="shared" ref="F105:V107" si="81">+F106</f>
        <v>197403295128</v>
      </c>
      <c r="G105" s="203">
        <f t="shared" si="81"/>
        <v>0</v>
      </c>
      <c r="H105" s="203">
        <f t="shared" si="81"/>
        <v>0</v>
      </c>
      <c r="I105" s="203">
        <f t="shared" si="81"/>
        <v>0</v>
      </c>
      <c r="J105" s="203">
        <f t="shared" si="81"/>
        <v>0</v>
      </c>
      <c r="K105" s="203">
        <f t="shared" si="81"/>
        <v>0</v>
      </c>
      <c r="L105" s="203">
        <f t="shared" si="81"/>
        <v>197403295128</v>
      </c>
      <c r="M105" s="204">
        <f t="shared" si="42"/>
        <v>3.7187728454030296E-2</v>
      </c>
      <c r="N105" s="203">
        <f t="shared" si="81"/>
        <v>0</v>
      </c>
      <c r="O105" s="203">
        <f t="shared" si="81"/>
        <v>197403295128</v>
      </c>
      <c r="P105" s="203">
        <f t="shared" si="81"/>
        <v>0</v>
      </c>
      <c r="Q105" s="203">
        <f t="shared" si="81"/>
        <v>197403295128</v>
      </c>
      <c r="R105" s="203">
        <f t="shared" si="81"/>
        <v>0</v>
      </c>
      <c r="S105" s="203">
        <f t="shared" si="46"/>
        <v>0</v>
      </c>
      <c r="T105" s="203">
        <f t="shared" si="81"/>
        <v>0</v>
      </c>
      <c r="U105" s="203">
        <f t="shared" si="81"/>
        <v>197403295128</v>
      </c>
      <c r="V105" s="203">
        <f t="shared" si="81"/>
        <v>0</v>
      </c>
      <c r="W105" s="203">
        <f t="shared" ref="W105:W107" si="82">+W106</f>
        <v>0</v>
      </c>
      <c r="X105" s="37">
        <f t="shared" si="43"/>
        <v>1</v>
      </c>
      <c r="Y105" s="37">
        <f t="shared" si="44"/>
        <v>0</v>
      </c>
      <c r="Z105" s="37">
        <f t="shared" si="45"/>
        <v>0</v>
      </c>
      <c r="AA105" s="37">
        <f t="shared" si="34"/>
        <v>0</v>
      </c>
      <c r="AB105" s="38" t="s">
        <v>46</v>
      </c>
    </row>
    <row r="106" spans="1:28" ht="47.25" x14ac:dyDescent="0.25">
      <c r="A106" s="32" t="s">
        <v>222</v>
      </c>
      <c r="B106" s="68"/>
      <c r="C106" s="68"/>
      <c r="D106" s="40"/>
      <c r="E106" s="34" t="s">
        <v>221</v>
      </c>
      <c r="F106" s="203">
        <f t="shared" si="81"/>
        <v>197403295128</v>
      </c>
      <c r="G106" s="203">
        <f t="shared" si="81"/>
        <v>0</v>
      </c>
      <c r="H106" s="203">
        <f t="shared" si="81"/>
        <v>0</v>
      </c>
      <c r="I106" s="203">
        <f t="shared" si="81"/>
        <v>0</v>
      </c>
      <c r="J106" s="203">
        <f t="shared" si="81"/>
        <v>0</v>
      </c>
      <c r="K106" s="203">
        <f t="shared" si="81"/>
        <v>0</v>
      </c>
      <c r="L106" s="203">
        <f t="shared" si="81"/>
        <v>197403295128</v>
      </c>
      <c r="M106" s="204">
        <f t="shared" si="42"/>
        <v>3.7187728454030296E-2</v>
      </c>
      <c r="N106" s="203">
        <f t="shared" si="81"/>
        <v>0</v>
      </c>
      <c r="O106" s="203">
        <f t="shared" si="81"/>
        <v>197403295128</v>
      </c>
      <c r="P106" s="203">
        <f t="shared" si="81"/>
        <v>0</v>
      </c>
      <c r="Q106" s="203">
        <f t="shared" si="81"/>
        <v>197403295128</v>
      </c>
      <c r="R106" s="203">
        <f t="shared" si="81"/>
        <v>0</v>
      </c>
      <c r="S106" s="203">
        <f t="shared" si="46"/>
        <v>0</v>
      </c>
      <c r="T106" s="203">
        <f t="shared" si="81"/>
        <v>0</v>
      </c>
      <c r="U106" s="203">
        <f t="shared" si="81"/>
        <v>197403295128</v>
      </c>
      <c r="V106" s="203">
        <f t="shared" si="81"/>
        <v>0</v>
      </c>
      <c r="W106" s="203">
        <f t="shared" si="82"/>
        <v>0</v>
      </c>
      <c r="X106" s="37">
        <f t="shared" si="43"/>
        <v>1</v>
      </c>
      <c r="Y106" s="37">
        <f t="shared" si="44"/>
        <v>0</v>
      </c>
      <c r="Z106" s="37">
        <f t="shared" si="45"/>
        <v>0</v>
      </c>
      <c r="AA106" s="37">
        <f t="shared" si="34"/>
        <v>0</v>
      </c>
      <c r="AB106" s="38" t="s">
        <v>46</v>
      </c>
    </row>
    <row r="107" spans="1:28" ht="24.95" customHeight="1" x14ac:dyDescent="0.25">
      <c r="A107" s="32" t="s">
        <v>223</v>
      </c>
      <c r="B107" s="68"/>
      <c r="C107" s="68"/>
      <c r="D107" s="40"/>
      <c r="E107" s="34" t="s">
        <v>224</v>
      </c>
      <c r="F107" s="203">
        <f t="shared" si="81"/>
        <v>197403295128</v>
      </c>
      <c r="G107" s="203">
        <f t="shared" si="81"/>
        <v>0</v>
      </c>
      <c r="H107" s="203">
        <f t="shared" si="81"/>
        <v>0</v>
      </c>
      <c r="I107" s="203">
        <f t="shared" si="81"/>
        <v>0</v>
      </c>
      <c r="J107" s="203">
        <f t="shared" si="81"/>
        <v>0</v>
      </c>
      <c r="K107" s="203">
        <f t="shared" si="81"/>
        <v>0</v>
      </c>
      <c r="L107" s="203">
        <f t="shared" si="81"/>
        <v>197403295128</v>
      </c>
      <c r="M107" s="204">
        <f t="shared" si="42"/>
        <v>3.7187728454030296E-2</v>
      </c>
      <c r="N107" s="203">
        <f t="shared" si="81"/>
        <v>0</v>
      </c>
      <c r="O107" s="203">
        <f t="shared" si="81"/>
        <v>197403295128</v>
      </c>
      <c r="P107" s="203">
        <f t="shared" si="81"/>
        <v>0</v>
      </c>
      <c r="Q107" s="203">
        <f t="shared" si="81"/>
        <v>197403295128</v>
      </c>
      <c r="R107" s="203">
        <f t="shared" si="81"/>
        <v>0</v>
      </c>
      <c r="S107" s="203">
        <f t="shared" si="46"/>
        <v>0</v>
      </c>
      <c r="T107" s="203">
        <f t="shared" si="81"/>
        <v>0</v>
      </c>
      <c r="U107" s="203">
        <f t="shared" si="81"/>
        <v>197403295128</v>
      </c>
      <c r="V107" s="203">
        <f t="shared" si="81"/>
        <v>0</v>
      </c>
      <c r="W107" s="203">
        <f t="shared" si="82"/>
        <v>0</v>
      </c>
      <c r="X107" s="37">
        <f t="shared" si="43"/>
        <v>1</v>
      </c>
      <c r="Y107" s="37">
        <f t="shared" si="44"/>
        <v>0</v>
      </c>
      <c r="Z107" s="37">
        <f t="shared" si="45"/>
        <v>0</v>
      </c>
      <c r="AA107" s="37">
        <f t="shared" si="34"/>
        <v>0</v>
      </c>
      <c r="AB107" s="38" t="s">
        <v>46</v>
      </c>
    </row>
    <row r="108" spans="1:28" ht="24.95" customHeight="1" x14ac:dyDescent="0.25">
      <c r="A108" s="39" t="s">
        <v>225</v>
      </c>
      <c r="B108" s="40" t="s">
        <v>192</v>
      </c>
      <c r="C108" s="40">
        <v>11</v>
      </c>
      <c r="D108" s="40" t="s">
        <v>38</v>
      </c>
      <c r="E108" s="41" t="s">
        <v>226</v>
      </c>
      <c r="F108" s="198">
        <v>197403295128</v>
      </c>
      <c r="G108" s="198">
        <v>0</v>
      </c>
      <c r="H108" s="198">
        <v>0</v>
      </c>
      <c r="I108" s="198">
        <v>0</v>
      </c>
      <c r="J108" s="198">
        <v>0</v>
      </c>
      <c r="K108" s="199">
        <f t="shared" si="47"/>
        <v>0</v>
      </c>
      <c r="L108" s="198">
        <f t="shared" ref="L108" si="83">F108+K108</f>
        <v>197403295128</v>
      </c>
      <c r="M108" s="205">
        <f t="shared" si="42"/>
        <v>3.7187728454030296E-2</v>
      </c>
      <c r="N108" s="198">
        <v>0</v>
      </c>
      <c r="O108" s="198">
        <v>197403295128</v>
      </c>
      <c r="P108" s="44">
        <f t="shared" si="48"/>
        <v>0</v>
      </c>
      <c r="Q108" s="198">
        <v>197403295128</v>
      </c>
      <c r="R108" s="44">
        <f t="shared" si="49"/>
        <v>0</v>
      </c>
      <c r="S108" s="44">
        <f t="shared" si="46"/>
        <v>0</v>
      </c>
      <c r="T108" s="198">
        <v>0</v>
      </c>
      <c r="U108" s="44">
        <f t="shared" si="50"/>
        <v>197403295128</v>
      </c>
      <c r="V108" s="198">
        <v>0</v>
      </c>
      <c r="W108" s="44">
        <f t="shared" si="51"/>
        <v>0</v>
      </c>
      <c r="X108" s="45">
        <f t="shared" si="43"/>
        <v>1</v>
      </c>
      <c r="Y108" s="45">
        <f t="shared" si="44"/>
        <v>0</v>
      </c>
      <c r="Z108" s="45">
        <f t="shared" si="45"/>
        <v>0</v>
      </c>
      <c r="AA108" s="45">
        <f t="shared" si="34"/>
        <v>0</v>
      </c>
      <c r="AB108" s="46" t="s">
        <v>46</v>
      </c>
    </row>
    <row r="109" spans="1:28" ht="47.25" x14ac:dyDescent="0.25">
      <c r="A109" s="32" t="s">
        <v>227</v>
      </c>
      <c r="B109" s="68"/>
      <c r="C109" s="68"/>
      <c r="D109" s="40"/>
      <c r="E109" s="34" t="s">
        <v>228</v>
      </c>
      <c r="F109" s="203">
        <f t="shared" ref="F109:V111" si="84">+F110</f>
        <v>1740600000</v>
      </c>
      <c r="G109" s="203">
        <f t="shared" si="84"/>
        <v>0</v>
      </c>
      <c r="H109" s="203">
        <f t="shared" si="84"/>
        <v>0</v>
      </c>
      <c r="I109" s="203">
        <f t="shared" si="84"/>
        <v>0</v>
      </c>
      <c r="J109" s="203">
        <f t="shared" si="84"/>
        <v>0</v>
      </c>
      <c r="K109" s="203">
        <f t="shared" si="84"/>
        <v>0</v>
      </c>
      <c r="L109" s="203">
        <f t="shared" si="84"/>
        <v>1740600000</v>
      </c>
      <c r="M109" s="204">
        <f t="shared" si="42"/>
        <v>3.2790212597572733E-4</v>
      </c>
      <c r="N109" s="203">
        <f t="shared" si="84"/>
        <v>0</v>
      </c>
      <c r="O109" s="203">
        <f t="shared" si="84"/>
        <v>1740600000</v>
      </c>
      <c r="P109" s="203">
        <f t="shared" si="84"/>
        <v>0</v>
      </c>
      <c r="Q109" s="203">
        <f t="shared" si="84"/>
        <v>1740600000</v>
      </c>
      <c r="R109" s="203">
        <f t="shared" si="84"/>
        <v>0</v>
      </c>
      <c r="S109" s="203">
        <f t="shared" si="46"/>
        <v>0</v>
      </c>
      <c r="T109" s="203">
        <f t="shared" si="84"/>
        <v>0</v>
      </c>
      <c r="U109" s="203">
        <f t="shared" si="84"/>
        <v>1740600000</v>
      </c>
      <c r="V109" s="203">
        <f t="shared" si="84"/>
        <v>0</v>
      </c>
      <c r="W109" s="203">
        <f t="shared" ref="W109:W111" si="85">+W110</f>
        <v>0</v>
      </c>
      <c r="X109" s="37">
        <f t="shared" si="43"/>
        <v>1</v>
      </c>
      <c r="Y109" s="37">
        <f t="shared" si="44"/>
        <v>0</v>
      </c>
      <c r="Z109" s="37">
        <f t="shared" si="45"/>
        <v>0</v>
      </c>
      <c r="AA109" s="37">
        <f t="shared" si="34"/>
        <v>0</v>
      </c>
      <c r="AB109" s="38" t="s">
        <v>46</v>
      </c>
    </row>
    <row r="110" spans="1:28" ht="47.25" x14ac:dyDescent="0.25">
      <c r="A110" s="32" t="s">
        <v>229</v>
      </c>
      <c r="B110" s="40"/>
      <c r="C110" s="40"/>
      <c r="D110" s="40"/>
      <c r="E110" s="69" t="s">
        <v>228</v>
      </c>
      <c r="F110" s="203">
        <f t="shared" si="84"/>
        <v>1740600000</v>
      </c>
      <c r="G110" s="203">
        <f t="shared" si="84"/>
        <v>0</v>
      </c>
      <c r="H110" s="203">
        <f t="shared" si="84"/>
        <v>0</v>
      </c>
      <c r="I110" s="203">
        <f t="shared" si="84"/>
        <v>0</v>
      </c>
      <c r="J110" s="203">
        <f t="shared" si="84"/>
        <v>0</v>
      </c>
      <c r="K110" s="203">
        <f t="shared" si="84"/>
        <v>0</v>
      </c>
      <c r="L110" s="203">
        <f t="shared" si="84"/>
        <v>1740600000</v>
      </c>
      <c r="M110" s="204">
        <f t="shared" si="42"/>
        <v>3.2790212597572733E-4</v>
      </c>
      <c r="N110" s="203">
        <f t="shared" si="84"/>
        <v>0</v>
      </c>
      <c r="O110" s="203">
        <f t="shared" si="84"/>
        <v>1740600000</v>
      </c>
      <c r="P110" s="203">
        <f t="shared" si="84"/>
        <v>0</v>
      </c>
      <c r="Q110" s="203">
        <f t="shared" si="84"/>
        <v>1740600000</v>
      </c>
      <c r="R110" s="203">
        <f t="shared" si="84"/>
        <v>0</v>
      </c>
      <c r="S110" s="203">
        <f t="shared" si="46"/>
        <v>0</v>
      </c>
      <c r="T110" s="203">
        <f t="shared" si="84"/>
        <v>0</v>
      </c>
      <c r="U110" s="203">
        <f t="shared" si="84"/>
        <v>1740600000</v>
      </c>
      <c r="V110" s="203">
        <f t="shared" si="84"/>
        <v>0</v>
      </c>
      <c r="W110" s="203">
        <f t="shared" si="85"/>
        <v>0</v>
      </c>
      <c r="X110" s="37">
        <f t="shared" si="43"/>
        <v>1</v>
      </c>
      <c r="Y110" s="37">
        <f t="shared" si="44"/>
        <v>0</v>
      </c>
      <c r="Z110" s="37">
        <f t="shared" si="45"/>
        <v>0</v>
      </c>
      <c r="AA110" s="37">
        <f t="shared" si="34"/>
        <v>0</v>
      </c>
      <c r="AB110" s="38" t="s">
        <v>46</v>
      </c>
    </row>
    <row r="111" spans="1:28" ht="24.95" customHeight="1" x14ac:dyDescent="0.25">
      <c r="A111" s="32" t="s">
        <v>230</v>
      </c>
      <c r="B111" s="40"/>
      <c r="C111" s="40"/>
      <c r="D111" s="40"/>
      <c r="E111" s="34" t="s">
        <v>224</v>
      </c>
      <c r="F111" s="203">
        <f t="shared" si="84"/>
        <v>1740600000</v>
      </c>
      <c r="G111" s="203">
        <f t="shared" si="84"/>
        <v>0</v>
      </c>
      <c r="H111" s="203">
        <f t="shared" si="84"/>
        <v>0</v>
      </c>
      <c r="I111" s="203">
        <f t="shared" si="84"/>
        <v>0</v>
      </c>
      <c r="J111" s="203">
        <f t="shared" si="84"/>
        <v>0</v>
      </c>
      <c r="K111" s="203">
        <f t="shared" si="84"/>
        <v>0</v>
      </c>
      <c r="L111" s="203">
        <f t="shared" si="84"/>
        <v>1740600000</v>
      </c>
      <c r="M111" s="204">
        <f t="shared" si="42"/>
        <v>3.2790212597572733E-4</v>
      </c>
      <c r="N111" s="203">
        <f t="shared" si="84"/>
        <v>0</v>
      </c>
      <c r="O111" s="203">
        <f t="shared" si="84"/>
        <v>1740600000</v>
      </c>
      <c r="P111" s="203">
        <f t="shared" si="84"/>
        <v>0</v>
      </c>
      <c r="Q111" s="203">
        <f t="shared" si="84"/>
        <v>1740600000</v>
      </c>
      <c r="R111" s="203">
        <f t="shared" si="84"/>
        <v>0</v>
      </c>
      <c r="S111" s="203">
        <f t="shared" si="46"/>
        <v>0</v>
      </c>
      <c r="T111" s="203">
        <f t="shared" si="84"/>
        <v>0</v>
      </c>
      <c r="U111" s="203">
        <f t="shared" si="84"/>
        <v>1740600000</v>
      </c>
      <c r="V111" s="203">
        <f t="shared" si="84"/>
        <v>0</v>
      </c>
      <c r="W111" s="203">
        <f t="shared" si="85"/>
        <v>0</v>
      </c>
      <c r="X111" s="37">
        <f t="shared" si="43"/>
        <v>1</v>
      </c>
      <c r="Y111" s="37">
        <f t="shared" si="44"/>
        <v>0</v>
      </c>
      <c r="Z111" s="37">
        <f t="shared" si="45"/>
        <v>0</v>
      </c>
      <c r="AA111" s="37">
        <f t="shared" si="34"/>
        <v>0</v>
      </c>
      <c r="AB111" s="38" t="s">
        <v>46</v>
      </c>
    </row>
    <row r="112" spans="1:28" ht="24.95" customHeight="1" x14ac:dyDescent="0.25">
      <c r="A112" s="39" t="s">
        <v>231</v>
      </c>
      <c r="B112" s="40" t="s">
        <v>192</v>
      </c>
      <c r="C112" s="40">
        <v>11</v>
      </c>
      <c r="D112" s="40" t="s">
        <v>38</v>
      </c>
      <c r="E112" s="41" t="s">
        <v>226</v>
      </c>
      <c r="F112" s="198">
        <v>1740600000</v>
      </c>
      <c r="G112" s="198">
        <v>0</v>
      </c>
      <c r="H112" s="198">
        <v>0</v>
      </c>
      <c r="I112" s="198">
        <v>0</v>
      </c>
      <c r="J112" s="198">
        <v>0</v>
      </c>
      <c r="K112" s="199">
        <f t="shared" si="47"/>
        <v>0</v>
      </c>
      <c r="L112" s="198">
        <f t="shared" ref="L112" si="86">F112+K112</f>
        <v>1740600000</v>
      </c>
      <c r="M112" s="205">
        <f t="shared" si="42"/>
        <v>3.2790212597572733E-4</v>
      </c>
      <c r="N112" s="198">
        <v>0</v>
      </c>
      <c r="O112" s="198">
        <v>1740600000</v>
      </c>
      <c r="P112" s="44">
        <f t="shared" si="48"/>
        <v>0</v>
      </c>
      <c r="Q112" s="198">
        <v>1740600000</v>
      </c>
      <c r="R112" s="44">
        <f t="shared" si="49"/>
        <v>0</v>
      </c>
      <c r="S112" s="44">
        <f t="shared" si="46"/>
        <v>0</v>
      </c>
      <c r="T112" s="198">
        <v>0</v>
      </c>
      <c r="U112" s="44">
        <f t="shared" si="50"/>
        <v>1740600000</v>
      </c>
      <c r="V112" s="198">
        <v>0</v>
      </c>
      <c r="W112" s="44">
        <f t="shared" si="51"/>
        <v>0</v>
      </c>
      <c r="X112" s="45">
        <f t="shared" si="43"/>
        <v>1</v>
      </c>
      <c r="Y112" s="45">
        <f t="shared" si="44"/>
        <v>0</v>
      </c>
      <c r="Z112" s="45">
        <f t="shared" si="45"/>
        <v>0</v>
      </c>
      <c r="AA112" s="45">
        <f t="shared" si="34"/>
        <v>0</v>
      </c>
      <c r="AB112" s="46" t="s">
        <v>46</v>
      </c>
    </row>
    <row r="113" spans="1:28" ht="78.75" x14ac:dyDescent="0.25">
      <c r="A113" s="32" t="s">
        <v>232</v>
      </c>
      <c r="B113" s="40"/>
      <c r="C113" s="40"/>
      <c r="D113" s="40"/>
      <c r="E113" s="34" t="s">
        <v>233</v>
      </c>
      <c r="F113" s="203">
        <f t="shared" ref="F113:V115" si="87">+F114</f>
        <v>152413550265</v>
      </c>
      <c r="G113" s="203">
        <f t="shared" si="87"/>
        <v>0</v>
      </c>
      <c r="H113" s="203">
        <f t="shared" si="87"/>
        <v>0</v>
      </c>
      <c r="I113" s="203">
        <f t="shared" si="87"/>
        <v>0</v>
      </c>
      <c r="J113" s="203">
        <f t="shared" si="87"/>
        <v>0</v>
      </c>
      <c r="K113" s="203">
        <f t="shared" si="87"/>
        <v>0</v>
      </c>
      <c r="L113" s="203">
        <f t="shared" si="87"/>
        <v>152413550265</v>
      </c>
      <c r="M113" s="204">
        <f t="shared" si="42"/>
        <v>2.8712356175687626E-2</v>
      </c>
      <c r="N113" s="203">
        <f t="shared" si="87"/>
        <v>0</v>
      </c>
      <c r="O113" s="203">
        <f t="shared" si="87"/>
        <v>152413550265</v>
      </c>
      <c r="P113" s="203">
        <f t="shared" si="87"/>
        <v>0</v>
      </c>
      <c r="Q113" s="203">
        <f t="shared" si="87"/>
        <v>152413550265</v>
      </c>
      <c r="R113" s="203">
        <f t="shared" si="87"/>
        <v>0</v>
      </c>
      <c r="S113" s="203">
        <f t="shared" si="46"/>
        <v>0</v>
      </c>
      <c r="T113" s="203">
        <f t="shared" si="87"/>
        <v>0</v>
      </c>
      <c r="U113" s="203">
        <f t="shared" si="87"/>
        <v>152413550265</v>
      </c>
      <c r="V113" s="203">
        <f t="shared" si="87"/>
        <v>0</v>
      </c>
      <c r="W113" s="203">
        <f t="shared" ref="W113:W115" si="88">+W114</f>
        <v>0</v>
      </c>
      <c r="X113" s="37">
        <f t="shared" si="43"/>
        <v>1</v>
      </c>
      <c r="Y113" s="37">
        <f t="shared" si="44"/>
        <v>0</v>
      </c>
      <c r="Z113" s="37">
        <f t="shared" si="45"/>
        <v>0</v>
      </c>
      <c r="AA113" s="37">
        <f t="shared" si="34"/>
        <v>0</v>
      </c>
      <c r="AB113" s="38" t="s">
        <v>46</v>
      </c>
    </row>
    <row r="114" spans="1:28" ht="78.75" x14ac:dyDescent="0.25">
      <c r="A114" s="32" t="s">
        <v>234</v>
      </c>
      <c r="B114" s="68"/>
      <c r="C114" s="68"/>
      <c r="D114" s="40"/>
      <c r="E114" s="34" t="s">
        <v>233</v>
      </c>
      <c r="F114" s="203">
        <f t="shared" si="87"/>
        <v>152413550265</v>
      </c>
      <c r="G114" s="203">
        <f t="shared" si="87"/>
        <v>0</v>
      </c>
      <c r="H114" s="203">
        <f t="shared" si="87"/>
        <v>0</v>
      </c>
      <c r="I114" s="203">
        <f t="shared" si="87"/>
        <v>0</v>
      </c>
      <c r="J114" s="203">
        <f t="shared" si="87"/>
        <v>0</v>
      </c>
      <c r="K114" s="203">
        <f t="shared" si="87"/>
        <v>0</v>
      </c>
      <c r="L114" s="203">
        <f t="shared" si="87"/>
        <v>152413550265</v>
      </c>
      <c r="M114" s="204">
        <f t="shared" si="42"/>
        <v>2.8712356175687626E-2</v>
      </c>
      <c r="N114" s="203">
        <f t="shared" si="87"/>
        <v>0</v>
      </c>
      <c r="O114" s="203">
        <f t="shared" si="87"/>
        <v>152413550265</v>
      </c>
      <c r="P114" s="203">
        <f t="shared" si="87"/>
        <v>0</v>
      </c>
      <c r="Q114" s="203">
        <f t="shared" si="87"/>
        <v>152413550265</v>
      </c>
      <c r="R114" s="203">
        <f t="shared" si="87"/>
        <v>0</v>
      </c>
      <c r="S114" s="203">
        <f t="shared" si="46"/>
        <v>0</v>
      </c>
      <c r="T114" s="203">
        <f t="shared" si="87"/>
        <v>0</v>
      </c>
      <c r="U114" s="203">
        <f t="shared" si="87"/>
        <v>152413550265</v>
      </c>
      <c r="V114" s="203">
        <f t="shared" si="87"/>
        <v>0</v>
      </c>
      <c r="W114" s="203">
        <f t="shared" si="88"/>
        <v>0</v>
      </c>
      <c r="X114" s="37">
        <f t="shared" si="43"/>
        <v>1</v>
      </c>
      <c r="Y114" s="37">
        <f t="shared" si="44"/>
        <v>0</v>
      </c>
      <c r="Z114" s="37">
        <f t="shared" si="45"/>
        <v>0</v>
      </c>
      <c r="AA114" s="37">
        <f t="shared" si="34"/>
        <v>0</v>
      </c>
      <c r="AB114" s="38" t="s">
        <v>46</v>
      </c>
    </row>
    <row r="115" spans="1:28" ht="24.95" customHeight="1" x14ac:dyDescent="0.25">
      <c r="A115" s="32" t="s">
        <v>235</v>
      </c>
      <c r="B115" s="68"/>
      <c r="C115" s="68"/>
      <c r="D115" s="40"/>
      <c r="E115" s="34" t="s">
        <v>236</v>
      </c>
      <c r="F115" s="203">
        <f t="shared" si="87"/>
        <v>152413550265</v>
      </c>
      <c r="G115" s="203">
        <f t="shared" si="87"/>
        <v>0</v>
      </c>
      <c r="H115" s="203">
        <f t="shared" si="87"/>
        <v>0</v>
      </c>
      <c r="I115" s="203">
        <f t="shared" si="87"/>
        <v>0</v>
      </c>
      <c r="J115" s="203">
        <f t="shared" si="87"/>
        <v>0</v>
      </c>
      <c r="K115" s="203">
        <f t="shared" si="87"/>
        <v>0</v>
      </c>
      <c r="L115" s="203">
        <f t="shared" si="87"/>
        <v>152413550265</v>
      </c>
      <c r="M115" s="204">
        <f t="shared" si="42"/>
        <v>2.8712356175687626E-2</v>
      </c>
      <c r="N115" s="203">
        <f t="shared" si="87"/>
        <v>0</v>
      </c>
      <c r="O115" s="203">
        <f t="shared" si="87"/>
        <v>152413550265</v>
      </c>
      <c r="P115" s="203">
        <f t="shared" si="87"/>
        <v>0</v>
      </c>
      <c r="Q115" s="203">
        <f t="shared" si="87"/>
        <v>152413550265</v>
      </c>
      <c r="R115" s="203">
        <f t="shared" si="87"/>
        <v>0</v>
      </c>
      <c r="S115" s="203">
        <f t="shared" si="46"/>
        <v>0</v>
      </c>
      <c r="T115" s="203">
        <f t="shared" si="87"/>
        <v>0</v>
      </c>
      <c r="U115" s="203">
        <f t="shared" si="87"/>
        <v>152413550265</v>
      </c>
      <c r="V115" s="203">
        <f t="shared" si="87"/>
        <v>0</v>
      </c>
      <c r="W115" s="203">
        <f t="shared" si="88"/>
        <v>0</v>
      </c>
      <c r="X115" s="37">
        <f t="shared" si="43"/>
        <v>1</v>
      </c>
      <c r="Y115" s="37">
        <f t="shared" si="44"/>
        <v>0</v>
      </c>
      <c r="Z115" s="37">
        <f t="shared" si="45"/>
        <v>0</v>
      </c>
      <c r="AA115" s="37">
        <f t="shared" si="34"/>
        <v>0</v>
      </c>
      <c r="AB115" s="38" t="s">
        <v>46</v>
      </c>
    </row>
    <row r="116" spans="1:28" ht="24.95" customHeight="1" x14ac:dyDescent="0.25">
      <c r="A116" s="39" t="s">
        <v>237</v>
      </c>
      <c r="B116" s="40" t="s">
        <v>192</v>
      </c>
      <c r="C116" s="40">
        <v>11</v>
      </c>
      <c r="D116" s="40" t="s">
        <v>38</v>
      </c>
      <c r="E116" s="41" t="s">
        <v>226</v>
      </c>
      <c r="F116" s="198">
        <v>152413550265</v>
      </c>
      <c r="G116" s="198">
        <v>0</v>
      </c>
      <c r="H116" s="198">
        <v>0</v>
      </c>
      <c r="I116" s="198">
        <v>0</v>
      </c>
      <c r="J116" s="198">
        <v>0</v>
      </c>
      <c r="K116" s="199">
        <f t="shared" si="47"/>
        <v>0</v>
      </c>
      <c r="L116" s="198">
        <f t="shared" ref="L116" si="89">F116+K116</f>
        <v>152413550265</v>
      </c>
      <c r="M116" s="205">
        <f t="shared" si="42"/>
        <v>2.8712356175687626E-2</v>
      </c>
      <c r="N116" s="198">
        <v>0</v>
      </c>
      <c r="O116" s="198">
        <v>152413550265</v>
      </c>
      <c r="P116" s="44">
        <f t="shared" si="48"/>
        <v>0</v>
      </c>
      <c r="Q116" s="198">
        <v>152413550265</v>
      </c>
      <c r="R116" s="44">
        <f t="shared" si="49"/>
        <v>0</v>
      </c>
      <c r="S116" s="44">
        <f t="shared" si="46"/>
        <v>0</v>
      </c>
      <c r="T116" s="198">
        <v>0</v>
      </c>
      <c r="U116" s="44">
        <f t="shared" si="50"/>
        <v>152413550265</v>
      </c>
      <c r="V116" s="198">
        <v>0</v>
      </c>
      <c r="W116" s="44">
        <f t="shared" si="51"/>
        <v>0</v>
      </c>
      <c r="X116" s="45">
        <f t="shared" si="43"/>
        <v>1</v>
      </c>
      <c r="Y116" s="45">
        <f t="shared" si="44"/>
        <v>0</v>
      </c>
      <c r="Z116" s="45">
        <f t="shared" si="45"/>
        <v>0</v>
      </c>
      <c r="AA116" s="45">
        <f t="shared" si="34"/>
        <v>0</v>
      </c>
      <c r="AB116" s="46" t="s">
        <v>46</v>
      </c>
    </row>
    <row r="117" spans="1:28" ht="94.5" x14ac:dyDescent="0.25">
      <c r="A117" s="32" t="s">
        <v>238</v>
      </c>
      <c r="B117" s="40"/>
      <c r="C117" s="40"/>
      <c r="D117" s="40"/>
      <c r="E117" s="69" t="s">
        <v>239</v>
      </c>
      <c r="F117" s="203">
        <f t="shared" ref="F117:V119" si="90">+F118</f>
        <v>174246806812</v>
      </c>
      <c r="G117" s="203">
        <f t="shared" si="90"/>
        <v>0</v>
      </c>
      <c r="H117" s="203">
        <f t="shared" si="90"/>
        <v>0</v>
      </c>
      <c r="I117" s="203">
        <f t="shared" si="90"/>
        <v>0</v>
      </c>
      <c r="J117" s="203">
        <f t="shared" si="90"/>
        <v>0</v>
      </c>
      <c r="K117" s="203">
        <f t="shared" si="90"/>
        <v>0</v>
      </c>
      <c r="L117" s="203">
        <f t="shared" si="90"/>
        <v>174246806812</v>
      </c>
      <c r="M117" s="204">
        <f t="shared" si="42"/>
        <v>3.2825404112453549E-2</v>
      </c>
      <c r="N117" s="203">
        <f t="shared" si="90"/>
        <v>0</v>
      </c>
      <c r="O117" s="203">
        <f t="shared" si="90"/>
        <v>174246806812</v>
      </c>
      <c r="P117" s="203">
        <f t="shared" si="90"/>
        <v>0</v>
      </c>
      <c r="Q117" s="203">
        <f t="shared" si="90"/>
        <v>174246806812</v>
      </c>
      <c r="R117" s="203">
        <f t="shared" si="90"/>
        <v>0</v>
      </c>
      <c r="S117" s="203">
        <f t="shared" si="46"/>
        <v>0</v>
      </c>
      <c r="T117" s="203">
        <f t="shared" si="90"/>
        <v>0</v>
      </c>
      <c r="U117" s="203">
        <f t="shared" si="90"/>
        <v>174246806812</v>
      </c>
      <c r="V117" s="203">
        <f t="shared" si="90"/>
        <v>0</v>
      </c>
      <c r="W117" s="203">
        <f t="shared" ref="W117:W119" si="91">+W118</f>
        <v>0</v>
      </c>
      <c r="X117" s="37">
        <f t="shared" si="43"/>
        <v>1</v>
      </c>
      <c r="Y117" s="37">
        <f t="shared" si="44"/>
        <v>0</v>
      </c>
      <c r="Z117" s="37">
        <f t="shared" si="45"/>
        <v>0</v>
      </c>
      <c r="AA117" s="37">
        <f t="shared" si="34"/>
        <v>0</v>
      </c>
      <c r="AB117" s="38" t="s">
        <v>46</v>
      </c>
    </row>
    <row r="118" spans="1:28" ht="94.5" x14ac:dyDescent="0.25">
      <c r="A118" s="32" t="s">
        <v>240</v>
      </c>
      <c r="B118" s="68"/>
      <c r="C118" s="68"/>
      <c r="D118" s="40"/>
      <c r="E118" s="69" t="s">
        <v>239</v>
      </c>
      <c r="F118" s="203">
        <f t="shared" si="90"/>
        <v>174246806812</v>
      </c>
      <c r="G118" s="203">
        <f t="shared" si="90"/>
        <v>0</v>
      </c>
      <c r="H118" s="203">
        <f t="shared" si="90"/>
        <v>0</v>
      </c>
      <c r="I118" s="203">
        <f t="shared" si="90"/>
        <v>0</v>
      </c>
      <c r="J118" s="203">
        <f t="shared" si="90"/>
        <v>0</v>
      </c>
      <c r="K118" s="203">
        <f t="shared" si="90"/>
        <v>0</v>
      </c>
      <c r="L118" s="203">
        <f t="shared" si="90"/>
        <v>174246806812</v>
      </c>
      <c r="M118" s="204">
        <f t="shared" si="42"/>
        <v>3.2825404112453549E-2</v>
      </c>
      <c r="N118" s="203">
        <f t="shared" si="90"/>
        <v>0</v>
      </c>
      <c r="O118" s="203">
        <f t="shared" si="90"/>
        <v>174246806812</v>
      </c>
      <c r="P118" s="203">
        <f t="shared" si="90"/>
        <v>0</v>
      </c>
      <c r="Q118" s="203">
        <f t="shared" si="90"/>
        <v>174246806812</v>
      </c>
      <c r="R118" s="203">
        <f t="shared" si="90"/>
        <v>0</v>
      </c>
      <c r="S118" s="203">
        <f t="shared" si="46"/>
        <v>0</v>
      </c>
      <c r="T118" s="203">
        <f t="shared" si="90"/>
        <v>0</v>
      </c>
      <c r="U118" s="203">
        <f t="shared" si="90"/>
        <v>174246806812</v>
      </c>
      <c r="V118" s="203">
        <f t="shared" si="90"/>
        <v>0</v>
      </c>
      <c r="W118" s="203">
        <f t="shared" si="91"/>
        <v>0</v>
      </c>
      <c r="X118" s="37">
        <f t="shared" si="43"/>
        <v>1</v>
      </c>
      <c r="Y118" s="37">
        <f t="shared" si="44"/>
        <v>0</v>
      </c>
      <c r="Z118" s="37">
        <f t="shared" si="45"/>
        <v>0</v>
      </c>
      <c r="AA118" s="37">
        <f t="shared" si="34"/>
        <v>0</v>
      </c>
      <c r="AB118" s="38" t="s">
        <v>46</v>
      </c>
    </row>
    <row r="119" spans="1:28" ht="24.95" customHeight="1" x14ac:dyDescent="0.25">
      <c r="A119" s="32" t="s">
        <v>241</v>
      </c>
      <c r="B119" s="68"/>
      <c r="C119" s="68"/>
      <c r="D119" s="40"/>
      <c r="E119" s="34" t="s">
        <v>236</v>
      </c>
      <c r="F119" s="203">
        <f t="shared" si="90"/>
        <v>174246806812</v>
      </c>
      <c r="G119" s="203">
        <f t="shared" si="90"/>
        <v>0</v>
      </c>
      <c r="H119" s="203">
        <f t="shared" si="90"/>
        <v>0</v>
      </c>
      <c r="I119" s="203">
        <f t="shared" si="90"/>
        <v>0</v>
      </c>
      <c r="J119" s="203">
        <f t="shared" si="90"/>
        <v>0</v>
      </c>
      <c r="K119" s="203">
        <f t="shared" si="90"/>
        <v>0</v>
      </c>
      <c r="L119" s="203">
        <f t="shared" si="90"/>
        <v>174246806812</v>
      </c>
      <c r="M119" s="204">
        <f t="shared" si="42"/>
        <v>3.2825404112453549E-2</v>
      </c>
      <c r="N119" s="203">
        <f t="shared" si="90"/>
        <v>0</v>
      </c>
      <c r="O119" s="203">
        <f t="shared" si="90"/>
        <v>174246806812</v>
      </c>
      <c r="P119" s="203">
        <f t="shared" si="90"/>
        <v>0</v>
      </c>
      <c r="Q119" s="203">
        <f t="shared" si="90"/>
        <v>174246806812</v>
      </c>
      <c r="R119" s="203">
        <f t="shared" si="90"/>
        <v>0</v>
      </c>
      <c r="S119" s="203">
        <f t="shared" si="46"/>
        <v>0</v>
      </c>
      <c r="T119" s="203">
        <f t="shared" si="90"/>
        <v>0</v>
      </c>
      <c r="U119" s="203">
        <f t="shared" si="90"/>
        <v>174246806812</v>
      </c>
      <c r="V119" s="203">
        <f t="shared" si="90"/>
        <v>0</v>
      </c>
      <c r="W119" s="203">
        <f t="shared" si="91"/>
        <v>0</v>
      </c>
      <c r="X119" s="37">
        <f t="shared" si="43"/>
        <v>1</v>
      </c>
      <c r="Y119" s="37">
        <f t="shared" si="44"/>
        <v>0</v>
      </c>
      <c r="Z119" s="37">
        <f t="shared" si="45"/>
        <v>0</v>
      </c>
      <c r="AA119" s="37">
        <f t="shared" si="34"/>
        <v>0</v>
      </c>
      <c r="AB119" s="38" t="s">
        <v>46</v>
      </c>
    </row>
    <row r="120" spans="1:28" ht="24.95" customHeight="1" x14ac:dyDescent="0.25">
      <c r="A120" s="39" t="s">
        <v>242</v>
      </c>
      <c r="B120" s="40" t="s">
        <v>192</v>
      </c>
      <c r="C120" s="40">
        <v>11</v>
      </c>
      <c r="D120" s="40" t="s">
        <v>38</v>
      </c>
      <c r="E120" s="41" t="s">
        <v>226</v>
      </c>
      <c r="F120" s="198">
        <v>174246806812</v>
      </c>
      <c r="G120" s="198">
        <v>0</v>
      </c>
      <c r="H120" s="198">
        <v>0</v>
      </c>
      <c r="I120" s="198">
        <v>0</v>
      </c>
      <c r="J120" s="198">
        <v>0</v>
      </c>
      <c r="K120" s="199">
        <f t="shared" si="47"/>
        <v>0</v>
      </c>
      <c r="L120" s="198">
        <f t="shared" ref="L120" si="92">F120+K120</f>
        <v>174246806812</v>
      </c>
      <c r="M120" s="205">
        <f t="shared" si="42"/>
        <v>3.2825404112453549E-2</v>
      </c>
      <c r="N120" s="198">
        <v>0</v>
      </c>
      <c r="O120" s="198">
        <v>174246806812</v>
      </c>
      <c r="P120" s="44">
        <f t="shared" si="48"/>
        <v>0</v>
      </c>
      <c r="Q120" s="198">
        <v>174246806812</v>
      </c>
      <c r="R120" s="44">
        <f t="shared" si="49"/>
        <v>0</v>
      </c>
      <c r="S120" s="44">
        <f t="shared" si="46"/>
        <v>0</v>
      </c>
      <c r="T120" s="198">
        <v>0</v>
      </c>
      <c r="U120" s="44">
        <f t="shared" si="50"/>
        <v>174246806812</v>
      </c>
      <c r="V120" s="198">
        <v>0</v>
      </c>
      <c r="W120" s="44">
        <f t="shared" si="51"/>
        <v>0</v>
      </c>
      <c r="X120" s="45">
        <f t="shared" si="43"/>
        <v>1</v>
      </c>
      <c r="Y120" s="45">
        <f t="shared" si="44"/>
        <v>0</v>
      </c>
      <c r="Z120" s="45">
        <f t="shared" si="45"/>
        <v>0</v>
      </c>
      <c r="AA120" s="45">
        <f t="shared" ref="AA120:AA183" si="93">+T120/Q120</f>
        <v>0</v>
      </c>
      <c r="AB120" s="46" t="s">
        <v>46</v>
      </c>
    </row>
    <row r="121" spans="1:28" ht="78.75" x14ac:dyDescent="0.25">
      <c r="A121" s="32" t="s">
        <v>243</v>
      </c>
      <c r="B121" s="33"/>
      <c r="C121" s="33"/>
      <c r="D121" s="33"/>
      <c r="E121" s="34" t="s">
        <v>244</v>
      </c>
      <c r="F121" s="203">
        <f t="shared" ref="F121:V123" si="94">+F122</f>
        <v>251092107058</v>
      </c>
      <c r="G121" s="203">
        <f t="shared" si="94"/>
        <v>0</v>
      </c>
      <c r="H121" s="203">
        <f t="shared" si="94"/>
        <v>0</v>
      </c>
      <c r="I121" s="203">
        <f t="shared" si="94"/>
        <v>0</v>
      </c>
      <c r="J121" s="203">
        <f t="shared" si="94"/>
        <v>0</v>
      </c>
      <c r="K121" s="203">
        <f t="shared" si="94"/>
        <v>0</v>
      </c>
      <c r="L121" s="203">
        <f t="shared" si="94"/>
        <v>251092107058</v>
      </c>
      <c r="M121" s="204">
        <f t="shared" si="42"/>
        <v>4.7301870458487376E-2</v>
      </c>
      <c r="N121" s="203">
        <f t="shared" si="94"/>
        <v>0</v>
      </c>
      <c r="O121" s="203">
        <f t="shared" si="94"/>
        <v>251092107058</v>
      </c>
      <c r="P121" s="203">
        <f t="shared" si="94"/>
        <v>0</v>
      </c>
      <c r="Q121" s="203">
        <f t="shared" si="94"/>
        <v>251092107058</v>
      </c>
      <c r="R121" s="203">
        <f t="shared" si="94"/>
        <v>0</v>
      </c>
      <c r="S121" s="203">
        <f t="shared" si="46"/>
        <v>0</v>
      </c>
      <c r="T121" s="203">
        <f t="shared" si="94"/>
        <v>0</v>
      </c>
      <c r="U121" s="203">
        <f t="shared" si="94"/>
        <v>251092107058</v>
      </c>
      <c r="V121" s="203">
        <f t="shared" si="94"/>
        <v>0</v>
      </c>
      <c r="W121" s="203">
        <f t="shared" ref="W121:W123" si="95">+W122</f>
        <v>0</v>
      </c>
      <c r="X121" s="37">
        <f t="shared" si="43"/>
        <v>1</v>
      </c>
      <c r="Y121" s="37">
        <f t="shared" si="44"/>
        <v>0</v>
      </c>
      <c r="Z121" s="37">
        <f t="shared" si="45"/>
        <v>0</v>
      </c>
      <c r="AA121" s="37">
        <f t="shared" si="93"/>
        <v>0</v>
      </c>
      <c r="AB121" s="38" t="s">
        <v>46</v>
      </c>
    </row>
    <row r="122" spans="1:28" ht="78.75" x14ac:dyDescent="0.25">
      <c r="A122" s="32" t="s">
        <v>245</v>
      </c>
      <c r="B122" s="70"/>
      <c r="C122" s="70"/>
      <c r="D122" s="33"/>
      <c r="E122" s="69" t="s">
        <v>244</v>
      </c>
      <c r="F122" s="203">
        <f t="shared" si="94"/>
        <v>251092107058</v>
      </c>
      <c r="G122" s="203">
        <f t="shared" si="94"/>
        <v>0</v>
      </c>
      <c r="H122" s="203">
        <f t="shared" si="94"/>
        <v>0</v>
      </c>
      <c r="I122" s="203">
        <f t="shared" si="94"/>
        <v>0</v>
      </c>
      <c r="J122" s="203">
        <f t="shared" si="94"/>
        <v>0</v>
      </c>
      <c r="K122" s="203">
        <f t="shared" si="94"/>
        <v>0</v>
      </c>
      <c r="L122" s="203">
        <f t="shared" si="94"/>
        <v>251092107058</v>
      </c>
      <c r="M122" s="204">
        <f t="shared" si="42"/>
        <v>4.7301870458487376E-2</v>
      </c>
      <c r="N122" s="203">
        <f t="shared" si="94"/>
        <v>0</v>
      </c>
      <c r="O122" s="203">
        <f t="shared" si="94"/>
        <v>251092107058</v>
      </c>
      <c r="P122" s="203">
        <f t="shared" si="94"/>
        <v>0</v>
      </c>
      <c r="Q122" s="203">
        <f t="shared" si="94"/>
        <v>251092107058</v>
      </c>
      <c r="R122" s="203">
        <f t="shared" si="94"/>
        <v>0</v>
      </c>
      <c r="S122" s="203">
        <f t="shared" si="46"/>
        <v>0</v>
      </c>
      <c r="T122" s="203">
        <f t="shared" si="94"/>
        <v>0</v>
      </c>
      <c r="U122" s="203">
        <f t="shared" si="94"/>
        <v>251092107058</v>
      </c>
      <c r="V122" s="203">
        <f t="shared" si="94"/>
        <v>0</v>
      </c>
      <c r="W122" s="203">
        <f t="shared" si="95"/>
        <v>0</v>
      </c>
      <c r="X122" s="37">
        <f t="shared" si="43"/>
        <v>1</v>
      </c>
      <c r="Y122" s="37">
        <f t="shared" si="44"/>
        <v>0</v>
      </c>
      <c r="Z122" s="37">
        <f t="shared" si="45"/>
        <v>0</v>
      </c>
      <c r="AA122" s="37">
        <f t="shared" si="93"/>
        <v>0</v>
      </c>
      <c r="AB122" s="38" t="s">
        <v>46</v>
      </c>
    </row>
    <row r="123" spans="1:28" ht="24.95" customHeight="1" x14ac:dyDescent="0.25">
      <c r="A123" s="32" t="s">
        <v>246</v>
      </c>
      <c r="B123" s="70"/>
      <c r="C123" s="70"/>
      <c r="D123" s="33"/>
      <c r="E123" s="34" t="s">
        <v>236</v>
      </c>
      <c r="F123" s="203">
        <f t="shared" si="94"/>
        <v>251092107058</v>
      </c>
      <c r="G123" s="203">
        <f t="shared" si="94"/>
        <v>0</v>
      </c>
      <c r="H123" s="203">
        <f t="shared" si="94"/>
        <v>0</v>
      </c>
      <c r="I123" s="203">
        <f t="shared" si="94"/>
        <v>0</v>
      </c>
      <c r="J123" s="203">
        <f t="shared" si="94"/>
        <v>0</v>
      </c>
      <c r="K123" s="203">
        <f t="shared" si="94"/>
        <v>0</v>
      </c>
      <c r="L123" s="203">
        <f t="shared" si="94"/>
        <v>251092107058</v>
      </c>
      <c r="M123" s="204">
        <f t="shared" si="42"/>
        <v>4.7301870458487376E-2</v>
      </c>
      <c r="N123" s="203">
        <f t="shared" si="94"/>
        <v>0</v>
      </c>
      <c r="O123" s="203">
        <f t="shared" si="94"/>
        <v>251092107058</v>
      </c>
      <c r="P123" s="203">
        <f t="shared" si="94"/>
        <v>0</v>
      </c>
      <c r="Q123" s="203">
        <f t="shared" si="94"/>
        <v>251092107058</v>
      </c>
      <c r="R123" s="203">
        <f t="shared" si="94"/>
        <v>0</v>
      </c>
      <c r="S123" s="203">
        <f t="shared" si="46"/>
        <v>0</v>
      </c>
      <c r="T123" s="203">
        <f t="shared" si="94"/>
        <v>0</v>
      </c>
      <c r="U123" s="203">
        <f t="shared" si="94"/>
        <v>251092107058</v>
      </c>
      <c r="V123" s="203">
        <f t="shared" si="94"/>
        <v>0</v>
      </c>
      <c r="W123" s="203">
        <f t="shared" si="95"/>
        <v>0</v>
      </c>
      <c r="X123" s="37">
        <f t="shared" si="43"/>
        <v>1</v>
      </c>
      <c r="Y123" s="37">
        <f t="shared" si="44"/>
        <v>0</v>
      </c>
      <c r="Z123" s="37">
        <f t="shared" si="45"/>
        <v>0</v>
      </c>
      <c r="AA123" s="37">
        <f t="shared" si="93"/>
        <v>0</v>
      </c>
      <c r="AB123" s="38" t="s">
        <v>46</v>
      </c>
    </row>
    <row r="124" spans="1:28" ht="24.95" customHeight="1" x14ac:dyDescent="0.25">
      <c r="A124" s="39" t="s">
        <v>247</v>
      </c>
      <c r="B124" s="40" t="s">
        <v>192</v>
      </c>
      <c r="C124" s="40">
        <v>11</v>
      </c>
      <c r="D124" s="40" t="s">
        <v>38</v>
      </c>
      <c r="E124" s="41" t="s">
        <v>226</v>
      </c>
      <c r="F124" s="198">
        <v>251092107058</v>
      </c>
      <c r="G124" s="198">
        <v>0</v>
      </c>
      <c r="H124" s="198">
        <v>0</v>
      </c>
      <c r="I124" s="198">
        <v>0</v>
      </c>
      <c r="J124" s="198">
        <v>0</v>
      </c>
      <c r="K124" s="199">
        <f t="shared" si="47"/>
        <v>0</v>
      </c>
      <c r="L124" s="198">
        <f t="shared" ref="L124" si="96">F124+K124</f>
        <v>251092107058</v>
      </c>
      <c r="M124" s="205">
        <f t="shared" si="42"/>
        <v>4.7301870458487376E-2</v>
      </c>
      <c r="N124" s="198">
        <v>0</v>
      </c>
      <c r="O124" s="198">
        <v>251092107058</v>
      </c>
      <c r="P124" s="44">
        <f t="shared" si="48"/>
        <v>0</v>
      </c>
      <c r="Q124" s="198">
        <v>251092107058</v>
      </c>
      <c r="R124" s="44">
        <f t="shared" si="49"/>
        <v>0</v>
      </c>
      <c r="S124" s="44">
        <f t="shared" si="46"/>
        <v>0</v>
      </c>
      <c r="T124" s="198">
        <v>0</v>
      </c>
      <c r="U124" s="44">
        <f t="shared" si="50"/>
        <v>251092107058</v>
      </c>
      <c r="V124" s="198">
        <v>0</v>
      </c>
      <c r="W124" s="44">
        <f t="shared" si="51"/>
        <v>0</v>
      </c>
      <c r="X124" s="45">
        <f t="shared" si="43"/>
        <v>1</v>
      </c>
      <c r="Y124" s="45">
        <f t="shared" si="44"/>
        <v>0</v>
      </c>
      <c r="Z124" s="45">
        <f t="shared" si="45"/>
        <v>0</v>
      </c>
      <c r="AA124" s="45">
        <f t="shared" si="93"/>
        <v>0</v>
      </c>
      <c r="AB124" s="46" t="s">
        <v>46</v>
      </c>
    </row>
    <row r="125" spans="1:28" ht="78.75" x14ac:dyDescent="0.25">
      <c r="A125" s="32" t="s">
        <v>248</v>
      </c>
      <c r="B125" s="40"/>
      <c r="C125" s="40"/>
      <c r="D125" s="40"/>
      <c r="E125" s="34" t="s">
        <v>249</v>
      </c>
      <c r="F125" s="203">
        <f t="shared" ref="F125:V127" si="97">+F126</f>
        <v>242233026988</v>
      </c>
      <c r="G125" s="203">
        <f t="shared" si="97"/>
        <v>0</v>
      </c>
      <c r="H125" s="203">
        <f t="shared" si="97"/>
        <v>0</v>
      </c>
      <c r="I125" s="203">
        <f t="shared" si="97"/>
        <v>0</v>
      </c>
      <c r="J125" s="203">
        <f t="shared" si="97"/>
        <v>0</v>
      </c>
      <c r="K125" s="203">
        <f t="shared" si="97"/>
        <v>0</v>
      </c>
      <c r="L125" s="203">
        <f t="shared" si="97"/>
        <v>242233026988</v>
      </c>
      <c r="M125" s="204">
        <f t="shared" si="42"/>
        <v>4.5632956756808535E-2</v>
      </c>
      <c r="N125" s="203">
        <f t="shared" si="97"/>
        <v>0</v>
      </c>
      <c r="O125" s="203">
        <f t="shared" si="97"/>
        <v>242233026988</v>
      </c>
      <c r="P125" s="203">
        <f t="shared" si="97"/>
        <v>0</v>
      </c>
      <c r="Q125" s="203">
        <f t="shared" si="97"/>
        <v>242233026988</v>
      </c>
      <c r="R125" s="203">
        <f t="shared" si="97"/>
        <v>0</v>
      </c>
      <c r="S125" s="203">
        <f t="shared" si="46"/>
        <v>0</v>
      </c>
      <c r="T125" s="203">
        <f t="shared" si="97"/>
        <v>8850428804</v>
      </c>
      <c r="U125" s="203">
        <f t="shared" si="97"/>
        <v>233382598184</v>
      </c>
      <c r="V125" s="203">
        <f t="shared" si="97"/>
        <v>8850428804</v>
      </c>
      <c r="W125" s="203">
        <f t="shared" ref="W125:W127" si="98">+W126</f>
        <v>0</v>
      </c>
      <c r="X125" s="37">
        <f t="shared" si="43"/>
        <v>1</v>
      </c>
      <c r="Y125" s="37">
        <f t="shared" si="44"/>
        <v>3.6536837746895853E-2</v>
      </c>
      <c r="Z125" s="37">
        <f t="shared" si="45"/>
        <v>3.6536837746895853E-2</v>
      </c>
      <c r="AA125" s="37">
        <f t="shared" si="93"/>
        <v>3.6536837746895853E-2</v>
      </c>
      <c r="AB125" s="38">
        <f t="shared" ref="AB125:AB181" si="99">+V125/T125</f>
        <v>1</v>
      </c>
    </row>
    <row r="126" spans="1:28" ht="78.75" x14ac:dyDescent="0.25">
      <c r="A126" s="32" t="s">
        <v>250</v>
      </c>
      <c r="B126" s="68"/>
      <c r="C126" s="68"/>
      <c r="D126" s="40"/>
      <c r="E126" s="34" t="s">
        <v>249</v>
      </c>
      <c r="F126" s="203">
        <f t="shared" si="97"/>
        <v>242233026988</v>
      </c>
      <c r="G126" s="203">
        <f t="shared" si="97"/>
        <v>0</v>
      </c>
      <c r="H126" s="203">
        <f t="shared" si="97"/>
        <v>0</v>
      </c>
      <c r="I126" s="203">
        <f t="shared" si="97"/>
        <v>0</v>
      </c>
      <c r="J126" s="203">
        <f t="shared" si="97"/>
        <v>0</v>
      </c>
      <c r="K126" s="203">
        <f t="shared" si="97"/>
        <v>0</v>
      </c>
      <c r="L126" s="203">
        <f t="shared" si="97"/>
        <v>242233026988</v>
      </c>
      <c r="M126" s="204">
        <f t="shared" si="42"/>
        <v>4.5632956756808535E-2</v>
      </c>
      <c r="N126" s="203">
        <f t="shared" si="97"/>
        <v>0</v>
      </c>
      <c r="O126" s="203">
        <f t="shared" si="97"/>
        <v>242233026988</v>
      </c>
      <c r="P126" s="203">
        <f t="shared" si="97"/>
        <v>0</v>
      </c>
      <c r="Q126" s="203">
        <f t="shared" si="97"/>
        <v>242233026988</v>
      </c>
      <c r="R126" s="203">
        <f t="shared" si="97"/>
        <v>0</v>
      </c>
      <c r="S126" s="203">
        <f t="shared" si="46"/>
        <v>0</v>
      </c>
      <c r="T126" s="203">
        <f t="shared" si="97"/>
        <v>8850428804</v>
      </c>
      <c r="U126" s="203">
        <f t="shared" si="97"/>
        <v>233382598184</v>
      </c>
      <c r="V126" s="203">
        <f t="shared" si="97"/>
        <v>8850428804</v>
      </c>
      <c r="W126" s="203">
        <f t="shared" si="98"/>
        <v>0</v>
      </c>
      <c r="X126" s="37">
        <f t="shared" si="43"/>
        <v>1</v>
      </c>
      <c r="Y126" s="37">
        <f t="shared" si="44"/>
        <v>3.6536837746895853E-2</v>
      </c>
      <c r="Z126" s="37">
        <f t="shared" si="45"/>
        <v>3.6536837746895853E-2</v>
      </c>
      <c r="AA126" s="37">
        <f t="shared" si="93"/>
        <v>3.6536837746895853E-2</v>
      </c>
      <c r="AB126" s="38">
        <f t="shared" si="99"/>
        <v>1</v>
      </c>
    </row>
    <row r="127" spans="1:28" ht="24.95" customHeight="1" x14ac:dyDescent="0.25">
      <c r="A127" s="32" t="s">
        <v>251</v>
      </c>
      <c r="B127" s="68"/>
      <c r="C127" s="68"/>
      <c r="D127" s="40"/>
      <c r="E127" s="34" t="s">
        <v>236</v>
      </c>
      <c r="F127" s="203">
        <f t="shared" si="97"/>
        <v>242233026988</v>
      </c>
      <c r="G127" s="203">
        <f t="shared" si="97"/>
        <v>0</v>
      </c>
      <c r="H127" s="203">
        <f t="shared" si="97"/>
        <v>0</v>
      </c>
      <c r="I127" s="203">
        <f t="shared" si="97"/>
        <v>0</v>
      </c>
      <c r="J127" s="203">
        <f t="shared" si="97"/>
        <v>0</v>
      </c>
      <c r="K127" s="203">
        <f t="shared" si="97"/>
        <v>0</v>
      </c>
      <c r="L127" s="203">
        <f t="shared" si="97"/>
        <v>242233026988</v>
      </c>
      <c r="M127" s="204">
        <f t="shared" si="42"/>
        <v>4.5632956756808535E-2</v>
      </c>
      <c r="N127" s="203">
        <f t="shared" si="97"/>
        <v>0</v>
      </c>
      <c r="O127" s="203">
        <f t="shared" si="97"/>
        <v>242233026988</v>
      </c>
      <c r="P127" s="203">
        <f t="shared" si="97"/>
        <v>0</v>
      </c>
      <c r="Q127" s="203">
        <f t="shared" si="97"/>
        <v>242233026988</v>
      </c>
      <c r="R127" s="203">
        <f t="shared" si="97"/>
        <v>0</v>
      </c>
      <c r="S127" s="203">
        <f t="shared" si="46"/>
        <v>0</v>
      </c>
      <c r="T127" s="203">
        <f t="shared" si="97"/>
        <v>8850428804</v>
      </c>
      <c r="U127" s="203">
        <f t="shared" si="97"/>
        <v>233382598184</v>
      </c>
      <c r="V127" s="203">
        <f t="shared" si="97"/>
        <v>8850428804</v>
      </c>
      <c r="W127" s="203">
        <f t="shared" si="98"/>
        <v>0</v>
      </c>
      <c r="X127" s="37">
        <f t="shared" si="43"/>
        <v>1</v>
      </c>
      <c r="Y127" s="37">
        <f t="shared" si="44"/>
        <v>3.6536837746895853E-2</v>
      </c>
      <c r="Z127" s="37">
        <f t="shared" si="45"/>
        <v>3.6536837746895853E-2</v>
      </c>
      <c r="AA127" s="37">
        <f t="shared" si="93"/>
        <v>3.6536837746895853E-2</v>
      </c>
      <c r="AB127" s="38">
        <f t="shared" si="99"/>
        <v>1</v>
      </c>
    </row>
    <row r="128" spans="1:28" ht="24.95" customHeight="1" x14ac:dyDescent="0.25">
      <c r="A128" s="39" t="s">
        <v>252</v>
      </c>
      <c r="B128" s="40" t="s">
        <v>192</v>
      </c>
      <c r="C128" s="40">
        <v>11</v>
      </c>
      <c r="D128" s="40" t="s">
        <v>38</v>
      </c>
      <c r="E128" s="41" t="s">
        <v>226</v>
      </c>
      <c r="F128" s="198">
        <v>242233026988</v>
      </c>
      <c r="G128" s="198">
        <v>0</v>
      </c>
      <c r="H128" s="198">
        <v>0</v>
      </c>
      <c r="I128" s="198">
        <v>0</v>
      </c>
      <c r="J128" s="198">
        <v>0</v>
      </c>
      <c r="K128" s="199">
        <f t="shared" si="47"/>
        <v>0</v>
      </c>
      <c r="L128" s="198">
        <f t="shared" ref="L128" si="100">F128+K128</f>
        <v>242233026988</v>
      </c>
      <c r="M128" s="205">
        <f t="shared" si="42"/>
        <v>4.5632956756808535E-2</v>
      </c>
      <c r="N128" s="198">
        <v>0</v>
      </c>
      <c r="O128" s="198">
        <v>242233026988</v>
      </c>
      <c r="P128" s="44">
        <f t="shared" si="48"/>
        <v>0</v>
      </c>
      <c r="Q128" s="198">
        <v>242233026988</v>
      </c>
      <c r="R128" s="44">
        <f t="shared" si="49"/>
        <v>0</v>
      </c>
      <c r="S128" s="44">
        <f t="shared" si="46"/>
        <v>0</v>
      </c>
      <c r="T128" s="198">
        <v>8850428804</v>
      </c>
      <c r="U128" s="44">
        <f t="shared" si="50"/>
        <v>233382598184</v>
      </c>
      <c r="V128" s="198">
        <v>8850428804</v>
      </c>
      <c r="W128" s="44">
        <f t="shared" si="51"/>
        <v>0</v>
      </c>
      <c r="X128" s="45">
        <f t="shared" si="43"/>
        <v>1</v>
      </c>
      <c r="Y128" s="45">
        <f t="shared" si="44"/>
        <v>3.6536837746895853E-2</v>
      </c>
      <c r="Z128" s="45">
        <f t="shared" si="45"/>
        <v>3.6536837746895853E-2</v>
      </c>
      <c r="AA128" s="45">
        <f t="shared" si="93"/>
        <v>3.6536837746895853E-2</v>
      </c>
      <c r="AB128" s="46">
        <f t="shared" si="99"/>
        <v>1</v>
      </c>
    </row>
    <row r="129" spans="1:28" ht="78.75" x14ac:dyDescent="0.25">
      <c r="A129" s="32" t="s">
        <v>253</v>
      </c>
      <c r="B129" s="40"/>
      <c r="C129" s="40"/>
      <c r="D129" s="40"/>
      <c r="E129" s="34" t="s">
        <v>254</v>
      </c>
      <c r="F129" s="203">
        <f t="shared" ref="F129:V131" si="101">+F130</f>
        <v>172797196133</v>
      </c>
      <c r="G129" s="203">
        <f t="shared" si="101"/>
        <v>0</v>
      </c>
      <c r="H129" s="203">
        <f t="shared" si="101"/>
        <v>0</v>
      </c>
      <c r="I129" s="203">
        <f t="shared" si="101"/>
        <v>0</v>
      </c>
      <c r="J129" s="203">
        <f t="shared" si="101"/>
        <v>0</v>
      </c>
      <c r="K129" s="203">
        <f t="shared" si="101"/>
        <v>0</v>
      </c>
      <c r="L129" s="203">
        <f t="shared" si="101"/>
        <v>172797196133</v>
      </c>
      <c r="M129" s="204">
        <f t="shared" si="42"/>
        <v>3.2552319875132386E-2</v>
      </c>
      <c r="N129" s="203">
        <f t="shared" si="101"/>
        <v>0</v>
      </c>
      <c r="O129" s="203">
        <f t="shared" si="101"/>
        <v>172797196133</v>
      </c>
      <c r="P129" s="203">
        <f t="shared" si="101"/>
        <v>0</v>
      </c>
      <c r="Q129" s="203">
        <f t="shared" si="101"/>
        <v>172797196133</v>
      </c>
      <c r="R129" s="203">
        <f t="shared" si="101"/>
        <v>0</v>
      </c>
      <c r="S129" s="203">
        <f t="shared" si="46"/>
        <v>0</v>
      </c>
      <c r="T129" s="203">
        <f t="shared" si="101"/>
        <v>11739643239</v>
      </c>
      <c r="U129" s="203">
        <f t="shared" si="101"/>
        <v>161057552894</v>
      </c>
      <c r="V129" s="203">
        <f t="shared" si="101"/>
        <v>11739643239</v>
      </c>
      <c r="W129" s="203">
        <f t="shared" ref="W129:W131" si="102">+W130</f>
        <v>0</v>
      </c>
      <c r="X129" s="37">
        <f t="shared" si="43"/>
        <v>1</v>
      </c>
      <c r="Y129" s="37">
        <f t="shared" si="44"/>
        <v>6.7938852607099781E-2</v>
      </c>
      <c r="Z129" s="37">
        <f t="shared" si="45"/>
        <v>6.7938852607099781E-2</v>
      </c>
      <c r="AA129" s="37">
        <f t="shared" si="93"/>
        <v>6.7938852607099781E-2</v>
      </c>
      <c r="AB129" s="38">
        <f t="shared" si="99"/>
        <v>1</v>
      </c>
    </row>
    <row r="130" spans="1:28" ht="78.75" x14ac:dyDescent="0.25">
      <c r="A130" s="32" t="s">
        <v>255</v>
      </c>
      <c r="B130" s="68"/>
      <c r="C130" s="68"/>
      <c r="D130" s="40"/>
      <c r="E130" s="69" t="s">
        <v>254</v>
      </c>
      <c r="F130" s="203">
        <f t="shared" si="101"/>
        <v>172797196133</v>
      </c>
      <c r="G130" s="203">
        <f t="shared" si="101"/>
        <v>0</v>
      </c>
      <c r="H130" s="203">
        <f t="shared" si="101"/>
        <v>0</v>
      </c>
      <c r="I130" s="203">
        <f t="shared" si="101"/>
        <v>0</v>
      </c>
      <c r="J130" s="203">
        <f t="shared" si="101"/>
        <v>0</v>
      </c>
      <c r="K130" s="203">
        <f t="shared" si="101"/>
        <v>0</v>
      </c>
      <c r="L130" s="203">
        <f t="shared" si="101"/>
        <v>172797196133</v>
      </c>
      <c r="M130" s="204">
        <f t="shared" si="42"/>
        <v>3.2552319875132386E-2</v>
      </c>
      <c r="N130" s="203">
        <f t="shared" si="101"/>
        <v>0</v>
      </c>
      <c r="O130" s="203">
        <f t="shared" si="101"/>
        <v>172797196133</v>
      </c>
      <c r="P130" s="203">
        <f t="shared" si="101"/>
        <v>0</v>
      </c>
      <c r="Q130" s="203">
        <f t="shared" si="101"/>
        <v>172797196133</v>
      </c>
      <c r="R130" s="203">
        <f t="shared" si="101"/>
        <v>0</v>
      </c>
      <c r="S130" s="203">
        <f t="shared" si="46"/>
        <v>0</v>
      </c>
      <c r="T130" s="203">
        <f t="shared" si="101"/>
        <v>11739643239</v>
      </c>
      <c r="U130" s="203">
        <f t="shared" si="101"/>
        <v>161057552894</v>
      </c>
      <c r="V130" s="203">
        <f t="shared" si="101"/>
        <v>11739643239</v>
      </c>
      <c r="W130" s="203">
        <f t="shared" si="102"/>
        <v>0</v>
      </c>
      <c r="X130" s="37">
        <f t="shared" si="43"/>
        <v>1</v>
      </c>
      <c r="Y130" s="37">
        <f t="shared" si="44"/>
        <v>6.7938852607099781E-2</v>
      </c>
      <c r="Z130" s="37">
        <f t="shared" si="45"/>
        <v>6.7938852607099781E-2</v>
      </c>
      <c r="AA130" s="37">
        <f t="shared" si="93"/>
        <v>6.7938852607099781E-2</v>
      </c>
      <c r="AB130" s="38">
        <f t="shared" si="99"/>
        <v>1</v>
      </c>
    </row>
    <row r="131" spans="1:28" ht="24.95" customHeight="1" x14ac:dyDescent="0.25">
      <c r="A131" s="32" t="s">
        <v>256</v>
      </c>
      <c r="B131" s="68"/>
      <c r="C131" s="68"/>
      <c r="D131" s="40"/>
      <c r="E131" s="34" t="s">
        <v>236</v>
      </c>
      <c r="F131" s="203">
        <f t="shared" si="101"/>
        <v>172797196133</v>
      </c>
      <c r="G131" s="203">
        <f t="shared" si="101"/>
        <v>0</v>
      </c>
      <c r="H131" s="203">
        <f t="shared" si="101"/>
        <v>0</v>
      </c>
      <c r="I131" s="203">
        <f t="shared" si="101"/>
        <v>0</v>
      </c>
      <c r="J131" s="203">
        <f t="shared" si="101"/>
        <v>0</v>
      </c>
      <c r="K131" s="203">
        <f t="shared" si="101"/>
        <v>0</v>
      </c>
      <c r="L131" s="203">
        <f t="shared" si="101"/>
        <v>172797196133</v>
      </c>
      <c r="M131" s="204">
        <f t="shared" si="42"/>
        <v>3.2552319875132386E-2</v>
      </c>
      <c r="N131" s="203">
        <f t="shared" si="101"/>
        <v>0</v>
      </c>
      <c r="O131" s="203">
        <f t="shared" si="101"/>
        <v>172797196133</v>
      </c>
      <c r="P131" s="203">
        <f t="shared" si="101"/>
        <v>0</v>
      </c>
      <c r="Q131" s="203">
        <f t="shared" si="101"/>
        <v>172797196133</v>
      </c>
      <c r="R131" s="203">
        <f t="shared" si="101"/>
        <v>0</v>
      </c>
      <c r="S131" s="203">
        <f t="shared" si="46"/>
        <v>0</v>
      </c>
      <c r="T131" s="203">
        <f t="shared" si="101"/>
        <v>11739643239</v>
      </c>
      <c r="U131" s="203">
        <f t="shared" si="101"/>
        <v>161057552894</v>
      </c>
      <c r="V131" s="203">
        <f t="shared" si="101"/>
        <v>11739643239</v>
      </c>
      <c r="W131" s="203">
        <f t="shared" si="102"/>
        <v>0</v>
      </c>
      <c r="X131" s="37">
        <f t="shared" si="43"/>
        <v>1</v>
      </c>
      <c r="Y131" s="37">
        <f t="shared" si="44"/>
        <v>6.7938852607099781E-2</v>
      </c>
      <c r="Z131" s="37">
        <f t="shared" si="45"/>
        <v>6.7938852607099781E-2</v>
      </c>
      <c r="AA131" s="37">
        <f t="shared" si="93"/>
        <v>6.7938852607099781E-2</v>
      </c>
      <c r="AB131" s="38">
        <f t="shared" si="99"/>
        <v>1</v>
      </c>
    </row>
    <row r="132" spans="1:28" ht="24.95" customHeight="1" x14ac:dyDescent="0.25">
      <c r="A132" s="39" t="s">
        <v>257</v>
      </c>
      <c r="B132" s="40" t="s">
        <v>192</v>
      </c>
      <c r="C132" s="40">
        <v>11</v>
      </c>
      <c r="D132" s="40" t="s">
        <v>38</v>
      </c>
      <c r="E132" s="41" t="s">
        <v>226</v>
      </c>
      <c r="F132" s="198">
        <v>172797196133</v>
      </c>
      <c r="G132" s="198">
        <v>0</v>
      </c>
      <c r="H132" s="198">
        <v>0</v>
      </c>
      <c r="I132" s="198">
        <v>0</v>
      </c>
      <c r="J132" s="198">
        <v>0</v>
      </c>
      <c r="K132" s="199">
        <f t="shared" si="47"/>
        <v>0</v>
      </c>
      <c r="L132" s="198">
        <f t="shared" ref="L132" si="103">F132+K132</f>
        <v>172797196133</v>
      </c>
      <c r="M132" s="205">
        <f t="shared" si="42"/>
        <v>3.2552319875132386E-2</v>
      </c>
      <c r="N132" s="198">
        <v>0</v>
      </c>
      <c r="O132" s="198">
        <v>172797196133</v>
      </c>
      <c r="P132" s="44">
        <f t="shared" si="48"/>
        <v>0</v>
      </c>
      <c r="Q132" s="198">
        <v>172797196133</v>
      </c>
      <c r="R132" s="44">
        <f t="shared" si="49"/>
        <v>0</v>
      </c>
      <c r="S132" s="44">
        <f t="shared" si="46"/>
        <v>0</v>
      </c>
      <c r="T132" s="198">
        <v>11739643239</v>
      </c>
      <c r="U132" s="44">
        <f t="shared" si="50"/>
        <v>161057552894</v>
      </c>
      <c r="V132" s="198">
        <v>11739643239</v>
      </c>
      <c r="W132" s="44">
        <f t="shared" si="51"/>
        <v>0</v>
      </c>
      <c r="X132" s="45">
        <f t="shared" si="43"/>
        <v>1</v>
      </c>
      <c r="Y132" s="45">
        <f t="shared" si="44"/>
        <v>6.7938852607099781E-2</v>
      </c>
      <c r="Z132" s="45">
        <f t="shared" si="45"/>
        <v>6.7938852607099781E-2</v>
      </c>
      <c r="AA132" s="45">
        <f t="shared" si="93"/>
        <v>6.7938852607099781E-2</v>
      </c>
      <c r="AB132" s="46">
        <f t="shared" si="99"/>
        <v>1</v>
      </c>
    </row>
    <row r="133" spans="1:28" ht="78.75" x14ac:dyDescent="0.25">
      <c r="A133" s="32" t="s">
        <v>258</v>
      </c>
      <c r="B133" s="40"/>
      <c r="C133" s="40"/>
      <c r="D133" s="40"/>
      <c r="E133" s="34" t="s">
        <v>259</v>
      </c>
      <c r="F133" s="203">
        <f t="shared" ref="F133:V135" si="104">+F134</f>
        <v>186940477824</v>
      </c>
      <c r="G133" s="203">
        <f t="shared" si="104"/>
        <v>0</v>
      </c>
      <c r="H133" s="203">
        <f t="shared" si="104"/>
        <v>0</v>
      </c>
      <c r="I133" s="203">
        <f t="shared" si="104"/>
        <v>0</v>
      </c>
      <c r="J133" s="203">
        <f t="shared" si="104"/>
        <v>0</v>
      </c>
      <c r="K133" s="203">
        <f t="shared" si="104"/>
        <v>0</v>
      </c>
      <c r="L133" s="203">
        <f t="shared" si="104"/>
        <v>186940477824</v>
      </c>
      <c r="M133" s="204">
        <f t="shared" si="42"/>
        <v>3.5216695455249858E-2</v>
      </c>
      <c r="N133" s="203">
        <f t="shared" si="104"/>
        <v>0</v>
      </c>
      <c r="O133" s="203">
        <f t="shared" si="104"/>
        <v>186940477824</v>
      </c>
      <c r="P133" s="203">
        <f t="shared" si="104"/>
        <v>0</v>
      </c>
      <c r="Q133" s="203">
        <f t="shared" si="104"/>
        <v>186940477824</v>
      </c>
      <c r="R133" s="203">
        <f t="shared" si="104"/>
        <v>0</v>
      </c>
      <c r="S133" s="203">
        <f t="shared" si="46"/>
        <v>0</v>
      </c>
      <c r="T133" s="203">
        <f t="shared" si="104"/>
        <v>17558442757</v>
      </c>
      <c r="U133" s="203">
        <f t="shared" si="104"/>
        <v>169382035067</v>
      </c>
      <c r="V133" s="203">
        <f t="shared" si="104"/>
        <v>17558442757</v>
      </c>
      <c r="W133" s="203">
        <f t="shared" ref="W133:W135" si="105">+W134</f>
        <v>0</v>
      </c>
      <c r="X133" s="37">
        <f t="shared" si="43"/>
        <v>1</v>
      </c>
      <c r="Y133" s="37">
        <f t="shared" si="44"/>
        <v>9.392531227790514E-2</v>
      </c>
      <c r="Z133" s="37">
        <f t="shared" si="45"/>
        <v>9.392531227790514E-2</v>
      </c>
      <c r="AA133" s="37">
        <f t="shared" si="93"/>
        <v>9.392531227790514E-2</v>
      </c>
      <c r="AB133" s="38">
        <f t="shared" si="99"/>
        <v>1</v>
      </c>
    </row>
    <row r="134" spans="1:28" ht="78.75" x14ac:dyDescent="0.25">
      <c r="A134" s="32" t="s">
        <v>260</v>
      </c>
      <c r="B134" s="68"/>
      <c r="C134" s="68"/>
      <c r="D134" s="40"/>
      <c r="E134" s="69" t="s">
        <v>259</v>
      </c>
      <c r="F134" s="203">
        <f t="shared" si="104"/>
        <v>186940477824</v>
      </c>
      <c r="G134" s="203">
        <f t="shared" si="104"/>
        <v>0</v>
      </c>
      <c r="H134" s="203">
        <f t="shared" si="104"/>
        <v>0</v>
      </c>
      <c r="I134" s="203">
        <f t="shared" si="104"/>
        <v>0</v>
      </c>
      <c r="J134" s="203">
        <f t="shared" si="104"/>
        <v>0</v>
      </c>
      <c r="K134" s="203">
        <f t="shared" si="104"/>
        <v>0</v>
      </c>
      <c r="L134" s="203">
        <f t="shared" si="104"/>
        <v>186940477824</v>
      </c>
      <c r="M134" s="204">
        <f t="shared" si="42"/>
        <v>3.5216695455249858E-2</v>
      </c>
      <c r="N134" s="203">
        <f t="shared" si="104"/>
        <v>0</v>
      </c>
      <c r="O134" s="203">
        <f t="shared" si="104"/>
        <v>186940477824</v>
      </c>
      <c r="P134" s="203">
        <f t="shared" si="104"/>
        <v>0</v>
      </c>
      <c r="Q134" s="203">
        <f t="shared" si="104"/>
        <v>186940477824</v>
      </c>
      <c r="R134" s="203">
        <f t="shared" si="104"/>
        <v>0</v>
      </c>
      <c r="S134" s="203">
        <f t="shared" si="46"/>
        <v>0</v>
      </c>
      <c r="T134" s="203">
        <f t="shared" si="104"/>
        <v>17558442757</v>
      </c>
      <c r="U134" s="203">
        <f t="shared" si="104"/>
        <v>169382035067</v>
      </c>
      <c r="V134" s="203">
        <f t="shared" si="104"/>
        <v>17558442757</v>
      </c>
      <c r="W134" s="203">
        <f t="shared" si="105"/>
        <v>0</v>
      </c>
      <c r="X134" s="37">
        <f t="shared" si="43"/>
        <v>1</v>
      </c>
      <c r="Y134" s="37">
        <f t="shared" si="44"/>
        <v>9.392531227790514E-2</v>
      </c>
      <c r="Z134" s="37">
        <f t="shared" si="45"/>
        <v>9.392531227790514E-2</v>
      </c>
      <c r="AA134" s="37">
        <f t="shared" si="93"/>
        <v>9.392531227790514E-2</v>
      </c>
      <c r="AB134" s="38">
        <f t="shared" si="99"/>
        <v>1</v>
      </c>
    </row>
    <row r="135" spans="1:28" ht="24.95" customHeight="1" x14ac:dyDescent="0.25">
      <c r="A135" s="32" t="s">
        <v>261</v>
      </c>
      <c r="B135" s="68"/>
      <c r="C135" s="68"/>
      <c r="D135" s="40"/>
      <c r="E135" s="34" t="s">
        <v>236</v>
      </c>
      <c r="F135" s="203">
        <f t="shared" si="104"/>
        <v>186940477824</v>
      </c>
      <c r="G135" s="203">
        <f t="shared" si="104"/>
        <v>0</v>
      </c>
      <c r="H135" s="203">
        <f t="shared" si="104"/>
        <v>0</v>
      </c>
      <c r="I135" s="203">
        <f t="shared" si="104"/>
        <v>0</v>
      </c>
      <c r="J135" s="203">
        <f t="shared" si="104"/>
        <v>0</v>
      </c>
      <c r="K135" s="203">
        <f t="shared" si="104"/>
        <v>0</v>
      </c>
      <c r="L135" s="203">
        <f t="shared" si="104"/>
        <v>186940477824</v>
      </c>
      <c r="M135" s="204">
        <f t="shared" si="42"/>
        <v>3.5216695455249858E-2</v>
      </c>
      <c r="N135" s="203">
        <f t="shared" si="104"/>
        <v>0</v>
      </c>
      <c r="O135" s="203">
        <f t="shared" si="104"/>
        <v>186940477824</v>
      </c>
      <c r="P135" s="203">
        <f t="shared" si="104"/>
        <v>0</v>
      </c>
      <c r="Q135" s="203">
        <f t="shared" si="104"/>
        <v>186940477824</v>
      </c>
      <c r="R135" s="203">
        <f t="shared" si="104"/>
        <v>0</v>
      </c>
      <c r="S135" s="203">
        <f t="shared" si="46"/>
        <v>0</v>
      </c>
      <c r="T135" s="203">
        <f t="shared" si="104"/>
        <v>17558442757</v>
      </c>
      <c r="U135" s="203">
        <f t="shared" si="104"/>
        <v>169382035067</v>
      </c>
      <c r="V135" s="203">
        <f t="shared" si="104"/>
        <v>17558442757</v>
      </c>
      <c r="W135" s="203">
        <f t="shared" si="105"/>
        <v>0</v>
      </c>
      <c r="X135" s="37">
        <f t="shared" si="43"/>
        <v>1</v>
      </c>
      <c r="Y135" s="37">
        <f t="shared" si="44"/>
        <v>9.392531227790514E-2</v>
      </c>
      <c r="Z135" s="37">
        <f t="shared" si="45"/>
        <v>9.392531227790514E-2</v>
      </c>
      <c r="AA135" s="37">
        <f t="shared" si="93"/>
        <v>9.392531227790514E-2</v>
      </c>
      <c r="AB135" s="38">
        <f t="shared" si="99"/>
        <v>1</v>
      </c>
    </row>
    <row r="136" spans="1:28" ht="24.95" customHeight="1" x14ac:dyDescent="0.25">
      <c r="A136" s="39" t="s">
        <v>262</v>
      </c>
      <c r="B136" s="40" t="s">
        <v>192</v>
      </c>
      <c r="C136" s="40">
        <v>11</v>
      </c>
      <c r="D136" s="40" t="s">
        <v>38</v>
      </c>
      <c r="E136" s="41" t="s">
        <v>226</v>
      </c>
      <c r="F136" s="198">
        <v>186940477824</v>
      </c>
      <c r="G136" s="198">
        <v>0</v>
      </c>
      <c r="H136" s="198">
        <v>0</v>
      </c>
      <c r="I136" s="198">
        <v>0</v>
      </c>
      <c r="J136" s="198">
        <v>0</v>
      </c>
      <c r="K136" s="199">
        <f t="shared" si="47"/>
        <v>0</v>
      </c>
      <c r="L136" s="198">
        <f t="shared" ref="L136" si="106">F136+K136</f>
        <v>186940477824</v>
      </c>
      <c r="M136" s="205">
        <f t="shared" ref="M136:M199" si="107">L136/$L$250</f>
        <v>3.5216695455249858E-2</v>
      </c>
      <c r="N136" s="198">
        <v>0</v>
      </c>
      <c r="O136" s="198">
        <v>186940477824</v>
      </c>
      <c r="P136" s="44">
        <f t="shared" si="48"/>
        <v>0</v>
      </c>
      <c r="Q136" s="198">
        <v>186940477824</v>
      </c>
      <c r="R136" s="44">
        <f t="shared" si="49"/>
        <v>0</v>
      </c>
      <c r="S136" s="44">
        <f t="shared" si="46"/>
        <v>0</v>
      </c>
      <c r="T136" s="198">
        <v>17558442757</v>
      </c>
      <c r="U136" s="44">
        <f t="shared" si="50"/>
        <v>169382035067</v>
      </c>
      <c r="V136" s="198">
        <v>17558442757</v>
      </c>
      <c r="W136" s="44">
        <f t="shared" si="51"/>
        <v>0</v>
      </c>
      <c r="X136" s="45">
        <f t="shared" ref="X136:X199" si="108">+Q136/L136</f>
        <v>1</v>
      </c>
      <c r="Y136" s="45">
        <f t="shared" ref="Y136:Y199" si="109">+T136/L136</f>
        <v>9.392531227790514E-2</v>
      </c>
      <c r="Z136" s="45">
        <f t="shared" ref="Z136:Z199" si="110">+V136/L136</f>
        <v>9.392531227790514E-2</v>
      </c>
      <c r="AA136" s="45">
        <f t="shared" si="93"/>
        <v>9.392531227790514E-2</v>
      </c>
      <c r="AB136" s="46">
        <f t="shared" si="99"/>
        <v>1</v>
      </c>
    </row>
    <row r="137" spans="1:28" ht="63" x14ac:dyDescent="0.25">
      <c r="A137" s="32" t="s">
        <v>263</v>
      </c>
      <c r="B137" s="40"/>
      <c r="C137" s="40"/>
      <c r="D137" s="40"/>
      <c r="E137" s="34" t="s">
        <v>264</v>
      </c>
      <c r="F137" s="203">
        <f t="shared" ref="F137:V139" si="111">+F138</f>
        <v>203096408219</v>
      </c>
      <c r="G137" s="203">
        <f t="shared" si="111"/>
        <v>0</v>
      </c>
      <c r="H137" s="203">
        <f t="shared" si="111"/>
        <v>0</v>
      </c>
      <c r="I137" s="203">
        <f t="shared" si="111"/>
        <v>0</v>
      </c>
      <c r="J137" s="203">
        <f t="shared" si="111"/>
        <v>0</v>
      </c>
      <c r="K137" s="203">
        <f t="shared" si="111"/>
        <v>0</v>
      </c>
      <c r="L137" s="203">
        <f t="shared" si="111"/>
        <v>203096408219</v>
      </c>
      <c r="M137" s="204">
        <f t="shared" si="107"/>
        <v>3.8260222930624081E-2</v>
      </c>
      <c r="N137" s="203">
        <f t="shared" si="111"/>
        <v>0</v>
      </c>
      <c r="O137" s="203">
        <f t="shared" si="111"/>
        <v>203096408219</v>
      </c>
      <c r="P137" s="203">
        <f t="shared" si="111"/>
        <v>0</v>
      </c>
      <c r="Q137" s="203">
        <f t="shared" si="111"/>
        <v>203096408219</v>
      </c>
      <c r="R137" s="203">
        <f t="shared" si="111"/>
        <v>0</v>
      </c>
      <c r="S137" s="203">
        <f t="shared" ref="S137:S200" si="112">O137-Q137</f>
        <v>0</v>
      </c>
      <c r="T137" s="203">
        <f t="shared" si="111"/>
        <v>10481033855</v>
      </c>
      <c r="U137" s="203">
        <f t="shared" si="111"/>
        <v>192615374364</v>
      </c>
      <c r="V137" s="203">
        <f t="shared" si="111"/>
        <v>10481033855</v>
      </c>
      <c r="W137" s="203">
        <f t="shared" ref="W137:W139" si="113">+W138</f>
        <v>0</v>
      </c>
      <c r="X137" s="37">
        <f t="shared" si="108"/>
        <v>1</v>
      </c>
      <c r="Y137" s="37">
        <f t="shared" si="109"/>
        <v>5.1606199966363966E-2</v>
      </c>
      <c r="Z137" s="37">
        <f t="shared" si="110"/>
        <v>5.1606199966363966E-2</v>
      </c>
      <c r="AA137" s="37">
        <f t="shared" si="93"/>
        <v>5.1606199966363966E-2</v>
      </c>
      <c r="AB137" s="38">
        <f t="shared" si="99"/>
        <v>1</v>
      </c>
    </row>
    <row r="138" spans="1:28" ht="63" x14ac:dyDescent="0.25">
      <c r="A138" s="32" t="s">
        <v>265</v>
      </c>
      <c r="B138" s="68"/>
      <c r="C138" s="68"/>
      <c r="D138" s="40"/>
      <c r="E138" s="69" t="s">
        <v>264</v>
      </c>
      <c r="F138" s="203">
        <f t="shared" si="111"/>
        <v>203096408219</v>
      </c>
      <c r="G138" s="203">
        <f t="shared" si="111"/>
        <v>0</v>
      </c>
      <c r="H138" s="203">
        <f t="shared" si="111"/>
        <v>0</v>
      </c>
      <c r="I138" s="203">
        <f t="shared" si="111"/>
        <v>0</v>
      </c>
      <c r="J138" s="203">
        <f t="shared" si="111"/>
        <v>0</v>
      </c>
      <c r="K138" s="203">
        <f t="shared" si="111"/>
        <v>0</v>
      </c>
      <c r="L138" s="203">
        <f t="shared" si="111"/>
        <v>203096408219</v>
      </c>
      <c r="M138" s="204">
        <f t="shared" si="107"/>
        <v>3.8260222930624081E-2</v>
      </c>
      <c r="N138" s="203">
        <f t="shared" si="111"/>
        <v>0</v>
      </c>
      <c r="O138" s="203">
        <f t="shared" si="111"/>
        <v>203096408219</v>
      </c>
      <c r="P138" s="203">
        <f t="shared" si="111"/>
        <v>0</v>
      </c>
      <c r="Q138" s="203">
        <f t="shared" si="111"/>
        <v>203096408219</v>
      </c>
      <c r="R138" s="203">
        <f t="shared" si="111"/>
        <v>0</v>
      </c>
      <c r="S138" s="203">
        <f t="shared" si="112"/>
        <v>0</v>
      </c>
      <c r="T138" s="203">
        <f t="shared" si="111"/>
        <v>10481033855</v>
      </c>
      <c r="U138" s="203">
        <f t="shared" si="111"/>
        <v>192615374364</v>
      </c>
      <c r="V138" s="203">
        <f t="shared" si="111"/>
        <v>10481033855</v>
      </c>
      <c r="W138" s="203">
        <f t="shared" si="113"/>
        <v>0</v>
      </c>
      <c r="X138" s="37">
        <f t="shared" si="108"/>
        <v>1</v>
      </c>
      <c r="Y138" s="37">
        <f t="shared" si="109"/>
        <v>5.1606199966363966E-2</v>
      </c>
      <c r="Z138" s="37">
        <f t="shared" si="110"/>
        <v>5.1606199966363966E-2</v>
      </c>
      <c r="AA138" s="37">
        <f t="shared" si="93"/>
        <v>5.1606199966363966E-2</v>
      </c>
      <c r="AB138" s="38">
        <f t="shared" si="99"/>
        <v>1</v>
      </c>
    </row>
    <row r="139" spans="1:28" ht="24.95" customHeight="1" x14ac:dyDescent="0.25">
      <c r="A139" s="32" t="s">
        <v>266</v>
      </c>
      <c r="B139" s="68"/>
      <c r="C139" s="68"/>
      <c r="D139" s="40"/>
      <c r="E139" s="34" t="s">
        <v>236</v>
      </c>
      <c r="F139" s="203">
        <f t="shared" si="111"/>
        <v>203096408219</v>
      </c>
      <c r="G139" s="203">
        <f t="shared" si="111"/>
        <v>0</v>
      </c>
      <c r="H139" s="203">
        <f t="shared" si="111"/>
        <v>0</v>
      </c>
      <c r="I139" s="203">
        <f t="shared" si="111"/>
        <v>0</v>
      </c>
      <c r="J139" s="203">
        <f t="shared" si="111"/>
        <v>0</v>
      </c>
      <c r="K139" s="203">
        <f t="shared" si="111"/>
        <v>0</v>
      </c>
      <c r="L139" s="203">
        <f t="shared" si="111"/>
        <v>203096408219</v>
      </c>
      <c r="M139" s="204">
        <f t="shared" si="107"/>
        <v>3.8260222930624081E-2</v>
      </c>
      <c r="N139" s="203">
        <f t="shared" si="111"/>
        <v>0</v>
      </c>
      <c r="O139" s="203">
        <f t="shared" si="111"/>
        <v>203096408219</v>
      </c>
      <c r="P139" s="203">
        <f t="shared" si="111"/>
        <v>0</v>
      </c>
      <c r="Q139" s="203">
        <f t="shared" si="111"/>
        <v>203096408219</v>
      </c>
      <c r="R139" s="203">
        <f t="shared" si="111"/>
        <v>0</v>
      </c>
      <c r="S139" s="203">
        <f t="shared" si="112"/>
        <v>0</v>
      </c>
      <c r="T139" s="203">
        <f t="shared" si="111"/>
        <v>10481033855</v>
      </c>
      <c r="U139" s="203">
        <f t="shared" si="111"/>
        <v>192615374364</v>
      </c>
      <c r="V139" s="203">
        <f t="shared" si="111"/>
        <v>10481033855</v>
      </c>
      <c r="W139" s="203">
        <f t="shared" si="113"/>
        <v>0</v>
      </c>
      <c r="X139" s="37">
        <f t="shared" si="108"/>
        <v>1</v>
      </c>
      <c r="Y139" s="37">
        <f t="shared" si="109"/>
        <v>5.1606199966363966E-2</v>
      </c>
      <c r="Z139" s="37">
        <f t="shared" si="110"/>
        <v>5.1606199966363966E-2</v>
      </c>
      <c r="AA139" s="37">
        <f t="shared" si="93"/>
        <v>5.1606199966363966E-2</v>
      </c>
      <c r="AB139" s="38">
        <f t="shared" si="99"/>
        <v>1</v>
      </c>
    </row>
    <row r="140" spans="1:28" ht="24.95" customHeight="1" x14ac:dyDescent="0.25">
      <c r="A140" s="39" t="s">
        <v>267</v>
      </c>
      <c r="B140" s="40" t="s">
        <v>192</v>
      </c>
      <c r="C140" s="40">
        <v>11</v>
      </c>
      <c r="D140" s="40" t="s">
        <v>38</v>
      </c>
      <c r="E140" s="41" t="s">
        <v>226</v>
      </c>
      <c r="F140" s="198">
        <v>203096408219</v>
      </c>
      <c r="G140" s="198">
        <v>0</v>
      </c>
      <c r="H140" s="198">
        <v>0</v>
      </c>
      <c r="I140" s="198">
        <v>0</v>
      </c>
      <c r="J140" s="198">
        <v>0</v>
      </c>
      <c r="K140" s="199">
        <f t="shared" ref="K140:K198" si="114">+G140-H140+I140-J140</f>
        <v>0</v>
      </c>
      <c r="L140" s="198">
        <f t="shared" ref="L140" si="115">F140+K140</f>
        <v>203096408219</v>
      </c>
      <c r="M140" s="205">
        <f t="shared" si="107"/>
        <v>3.8260222930624081E-2</v>
      </c>
      <c r="N140" s="198">
        <v>0</v>
      </c>
      <c r="O140" s="198">
        <v>203096408219</v>
      </c>
      <c r="P140" s="44">
        <f t="shared" ref="P140:P198" si="116">L140-O140</f>
        <v>0</v>
      </c>
      <c r="Q140" s="198">
        <v>203096408219</v>
      </c>
      <c r="R140" s="44">
        <f t="shared" ref="R140:R198" si="117">L140-Q140</f>
        <v>0</v>
      </c>
      <c r="S140" s="44">
        <f t="shared" si="112"/>
        <v>0</v>
      </c>
      <c r="T140" s="198">
        <v>10481033855</v>
      </c>
      <c r="U140" s="44">
        <f t="shared" ref="U140:U198" si="118">+Q140-T140</f>
        <v>192615374364</v>
      </c>
      <c r="V140" s="198">
        <v>10481033855</v>
      </c>
      <c r="W140" s="44">
        <f t="shared" ref="W140:W198" si="119">+T140-V140</f>
        <v>0</v>
      </c>
      <c r="X140" s="45">
        <f t="shared" si="108"/>
        <v>1</v>
      </c>
      <c r="Y140" s="45">
        <f t="shared" si="109"/>
        <v>5.1606199966363966E-2</v>
      </c>
      <c r="Z140" s="45">
        <f t="shared" si="110"/>
        <v>5.1606199966363966E-2</v>
      </c>
      <c r="AA140" s="45">
        <f t="shared" si="93"/>
        <v>5.1606199966363966E-2</v>
      </c>
      <c r="AB140" s="46">
        <f t="shared" si="99"/>
        <v>1</v>
      </c>
    </row>
    <row r="141" spans="1:28" ht="47.25" x14ac:dyDescent="0.25">
      <c r="A141" s="32" t="s">
        <v>268</v>
      </c>
      <c r="B141" s="40"/>
      <c r="C141" s="40"/>
      <c r="D141" s="40"/>
      <c r="E141" s="34" t="s">
        <v>269</v>
      </c>
      <c r="F141" s="203">
        <v>15000000000</v>
      </c>
      <c r="G141" s="203">
        <v>0</v>
      </c>
      <c r="H141" s="203">
        <v>0</v>
      </c>
      <c r="I141" s="203">
        <v>0</v>
      </c>
      <c r="J141" s="203">
        <v>0</v>
      </c>
      <c r="K141" s="203">
        <v>0</v>
      </c>
      <c r="L141" s="203">
        <f>F141+K141</f>
        <v>15000000000</v>
      </c>
      <c r="M141" s="204">
        <f t="shared" si="107"/>
        <v>2.8257680625278121E-3</v>
      </c>
      <c r="N141" s="203">
        <v>1000000000</v>
      </c>
      <c r="O141" s="203">
        <f t="shared" ref="O141:W142" si="120">+O142</f>
        <v>10173268303.4</v>
      </c>
      <c r="P141" s="203">
        <f t="shared" si="120"/>
        <v>3826731696.6000004</v>
      </c>
      <c r="Q141" s="203">
        <f t="shared" si="120"/>
        <v>8367901884.5999994</v>
      </c>
      <c r="R141" s="203">
        <f t="shared" si="120"/>
        <v>5632098115.4000006</v>
      </c>
      <c r="S141" s="203">
        <f t="shared" si="112"/>
        <v>1805366418.8000002</v>
      </c>
      <c r="T141" s="203">
        <f t="shared" si="120"/>
        <v>0</v>
      </c>
      <c r="U141" s="203">
        <f t="shared" si="120"/>
        <v>8367901884.5999994</v>
      </c>
      <c r="V141" s="203">
        <f t="shared" si="120"/>
        <v>0</v>
      </c>
      <c r="W141" s="203">
        <f t="shared" si="120"/>
        <v>0</v>
      </c>
      <c r="X141" s="37">
        <f t="shared" si="108"/>
        <v>0.55786012563999998</v>
      </c>
      <c r="Y141" s="37">
        <f t="shared" si="109"/>
        <v>0</v>
      </c>
      <c r="Z141" s="37">
        <f t="shared" si="110"/>
        <v>0</v>
      </c>
      <c r="AA141" s="37">
        <f t="shared" si="93"/>
        <v>0</v>
      </c>
      <c r="AB141" s="38" t="s">
        <v>46</v>
      </c>
    </row>
    <row r="142" spans="1:28" ht="47.25" x14ac:dyDescent="0.25">
      <c r="A142" s="32" t="s">
        <v>270</v>
      </c>
      <c r="B142" s="68"/>
      <c r="C142" s="68"/>
      <c r="D142" s="40"/>
      <c r="E142" s="34" t="s">
        <v>271</v>
      </c>
      <c r="F142" s="203">
        <f t="shared" ref="F142:V142" si="121">+F143</f>
        <v>14000000000</v>
      </c>
      <c r="G142" s="203">
        <f t="shared" si="121"/>
        <v>0</v>
      </c>
      <c r="H142" s="203">
        <f t="shared" si="121"/>
        <v>0</v>
      </c>
      <c r="I142" s="203">
        <f t="shared" si="121"/>
        <v>0</v>
      </c>
      <c r="J142" s="203">
        <f t="shared" si="121"/>
        <v>0</v>
      </c>
      <c r="K142" s="203">
        <f t="shared" si="121"/>
        <v>0</v>
      </c>
      <c r="L142" s="203">
        <f t="shared" si="121"/>
        <v>14000000000</v>
      </c>
      <c r="M142" s="204">
        <f t="shared" si="107"/>
        <v>2.6373835250259581E-3</v>
      </c>
      <c r="N142" s="203">
        <f t="shared" si="121"/>
        <v>0</v>
      </c>
      <c r="O142" s="203">
        <f t="shared" si="121"/>
        <v>10173268303.4</v>
      </c>
      <c r="P142" s="203">
        <f t="shared" si="121"/>
        <v>3826731696.6000004</v>
      </c>
      <c r="Q142" s="203">
        <f t="shared" si="121"/>
        <v>8367901884.5999994</v>
      </c>
      <c r="R142" s="203">
        <f t="shared" si="121"/>
        <v>5632098115.4000006</v>
      </c>
      <c r="S142" s="203">
        <f t="shared" si="112"/>
        <v>1805366418.8000002</v>
      </c>
      <c r="T142" s="203">
        <f t="shared" si="121"/>
        <v>0</v>
      </c>
      <c r="U142" s="203">
        <f t="shared" si="121"/>
        <v>8367901884.5999994</v>
      </c>
      <c r="V142" s="203">
        <f t="shared" si="121"/>
        <v>0</v>
      </c>
      <c r="W142" s="203">
        <f t="shared" si="120"/>
        <v>0</v>
      </c>
      <c r="X142" s="37">
        <f t="shared" si="108"/>
        <v>0.59770727747142849</v>
      </c>
      <c r="Y142" s="37">
        <f t="shared" si="109"/>
        <v>0</v>
      </c>
      <c r="Z142" s="37">
        <f t="shared" si="110"/>
        <v>0</v>
      </c>
      <c r="AA142" s="37">
        <f t="shared" si="93"/>
        <v>0</v>
      </c>
      <c r="AB142" s="38" t="s">
        <v>46</v>
      </c>
    </row>
    <row r="143" spans="1:28" ht="47.25" x14ac:dyDescent="0.25">
      <c r="A143" s="32" t="s">
        <v>272</v>
      </c>
      <c r="B143" s="68"/>
      <c r="C143" s="68"/>
      <c r="D143" s="40"/>
      <c r="E143" s="34" t="s">
        <v>273</v>
      </c>
      <c r="F143" s="203">
        <f>SUM(F144:F145)</f>
        <v>14000000000</v>
      </c>
      <c r="G143" s="203">
        <f t="shared" ref="G143:L143" si="122">SUM(G144:G145)</f>
        <v>0</v>
      </c>
      <c r="H143" s="203">
        <f t="shared" si="122"/>
        <v>0</v>
      </c>
      <c r="I143" s="203">
        <f t="shared" si="122"/>
        <v>0</v>
      </c>
      <c r="J143" s="203">
        <f t="shared" si="122"/>
        <v>0</v>
      </c>
      <c r="K143" s="203">
        <f t="shared" si="122"/>
        <v>0</v>
      </c>
      <c r="L143" s="203">
        <f t="shared" si="122"/>
        <v>14000000000</v>
      </c>
      <c r="M143" s="204">
        <f t="shared" si="107"/>
        <v>2.6373835250259581E-3</v>
      </c>
      <c r="N143" s="203">
        <f t="shared" ref="N143:W143" si="123">SUM(N144:N145)</f>
        <v>0</v>
      </c>
      <c r="O143" s="203">
        <f t="shared" si="123"/>
        <v>10173268303.4</v>
      </c>
      <c r="P143" s="203">
        <f t="shared" si="123"/>
        <v>3826731696.6000004</v>
      </c>
      <c r="Q143" s="203">
        <f t="shared" si="123"/>
        <v>8367901884.5999994</v>
      </c>
      <c r="R143" s="203">
        <f t="shared" si="123"/>
        <v>5632098115.4000006</v>
      </c>
      <c r="S143" s="203">
        <f t="shared" si="112"/>
        <v>1805366418.8000002</v>
      </c>
      <c r="T143" s="203">
        <f t="shared" si="123"/>
        <v>0</v>
      </c>
      <c r="U143" s="203">
        <f t="shared" si="123"/>
        <v>8367901884.5999994</v>
      </c>
      <c r="V143" s="203">
        <f t="shared" si="123"/>
        <v>0</v>
      </c>
      <c r="W143" s="203">
        <f t="shared" si="123"/>
        <v>0</v>
      </c>
      <c r="X143" s="37">
        <f t="shared" si="108"/>
        <v>0.59770727747142849</v>
      </c>
      <c r="Y143" s="37">
        <f t="shared" si="109"/>
        <v>0</v>
      </c>
      <c r="Z143" s="37">
        <f t="shared" si="110"/>
        <v>0</v>
      </c>
      <c r="AA143" s="37">
        <f t="shared" si="93"/>
        <v>0</v>
      </c>
      <c r="AB143" s="38" t="s">
        <v>46</v>
      </c>
    </row>
    <row r="144" spans="1:28" ht="24.95" customHeight="1" x14ac:dyDescent="0.25">
      <c r="A144" s="39" t="s">
        <v>274</v>
      </c>
      <c r="B144" s="40" t="s">
        <v>192</v>
      </c>
      <c r="C144" s="40">
        <v>11</v>
      </c>
      <c r="D144" s="40" t="s">
        <v>38</v>
      </c>
      <c r="E144" s="41" t="s">
        <v>226</v>
      </c>
      <c r="F144" s="198">
        <v>6455000000</v>
      </c>
      <c r="G144" s="198">
        <v>0</v>
      </c>
      <c r="H144" s="198">
        <v>0</v>
      </c>
      <c r="I144" s="198">
        <v>0</v>
      </c>
      <c r="J144" s="198">
        <v>0</v>
      </c>
      <c r="K144" s="199">
        <f t="shared" si="114"/>
        <v>0</v>
      </c>
      <c r="L144" s="198">
        <f t="shared" ref="L144:L145" si="124">F144+K144</f>
        <v>6455000000</v>
      </c>
      <c r="M144" s="205">
        <f t="shared" si="107"/>
        <v>1.2160221895744685E-3</v>
      </c>
      <c r="N144" s="198">
        <v>0</v>
      </c>
      <c r="O144" s="198">
        <v>6016212278.3999996</v>
      </c>
      <c r="P144" s="44">
        <f t="shared" si="116"/>
        <v>438787721.60000038</v>
      </c>
      <c r="Q144" s="198">
        <v>5777856639.3999996</v>
      </c>
      <c r="R144" s="44">
        <f t="shared" si="117"/>
        <v>677143360.60000038</v>
      </c>
      <c r="S144" s="44">
        <f t="shared" si="112"/>
        <v>238355639</v>
      </c>
      <c r="T144" s="198">
        <v>0</v>
      </c>
      <c r="U144" s="44">
        <f t="shared" si="118"/>
        <v>5777856639.3999996</v>
      </c>
      <c r="V144" s="198">
        <v>0</v>
      </c>
      <c r="W144" s="44">
        <f t="shared" si="119"/>
        <v>0</v>
      </c>
      <c r="X144" s="45">
        <f t="shared" si="108"/>
        <v>0.89509785273431441</v>
      </c>
      <c r="Y144" s="45">
        <f t="shared" si="109"/>
        <v>0</v>
      </c>
      <c r="Z144" s="45">
        <f t="shared" si="110"/>
        <v>0</v>
      </c>
      <c r="AA144" s="45">
        <f t="shared" si="93"/>
        <v>0</v>
      </c>
      <c r="AB144" s="46" t="s">
        <v>46</v>
      </c>
    </row>
    <row r="145" spans="1:28" ht="24.95" customHeight="1" x14ac:dyDescent="0.25">
      <c r="A145" s="39" t="s">
        <v>274</v>
      </c>
      <c r="B145" s="40" t="s">
        <v>37</v>
      </c>
      <c r="C145" s="40">
        <v>20</v>
      </c>
      <c r="D145" s="40" t="s">
        <v>38</v>
      </c>
      <c r="E145" s="41" t="s">
        <v>226</v>
      </c>
      <c r="F145" s="198">
        <v>7545000000</v>
      </c>
      <c r="G145" s="198">
        <v>0</v>
      </c>
      <c r="H145" s="198">
        <v>0</v>
      </c>
      <c r="I145" s="198">
        <v>0</v>
      </c>
      <c r="J145" s="198">
        <v>0</v>
      </c>
      <c r="K145" s="199">
        <f t="shared" si="114"/>
        <v>0</v>
      </c>
      <c r="L145" s="198">
        <f t="shared" si="124"/>
        <v>7545000000</v>
      </c>
      <c r="M145" s="205">
        <f t="shared" si="107"/>
        <v>1.4213613354514896E-3</v>
      </c>
      <c r="N145" s="198">
        <v>0</v>
      </c>
      <c r="O145" s="198">
        <v>4157056025</v>
      </c>
      <c r="P145" s="44">
        <f t="shared" si="116"/>
        <v>3387943975</v>
      </c>
      <c r="Q145" s="198">
        <v>2590045245.1999998</v>
      </c>
      <c r="R145" s="44">
        <f t="shared" si="117"/>
        <v>4954954754.8000002</v>
      </c>
      <c r="S145" s="44">
        <f t="shared" si="112"/>
        <v>1567010779.8000002</v>
      </c>
      <c r="T145" s="198">
        <v>0</v>
      </c>
      <c r="U145" s="44">
        <f t="shared" si="118"/>
        <v>2590045245.1999998</v>
      </c>
      <c r="V145" s="198">
        <v>0</v>
      </c>
      <c r="W145" s="44">
        <f t="shared" si="119"/>
        <v>0</v>
      </c>
      <c r="X145" s="45">
        <f t="shared" si="108"/>
        <v>0.34327968789927099</v>
      </c>
      <c r="Y145" s="45">
        <f t="shared" si="109"/>
        <v>0</v>
      </c>
      <c r="Z145" s="45">
        <f t="shared" si="110"/>
        <v>0</v>
      </c>
      <c r="AA145" s="45">
        <f t="shared" si="93"/>
        <v>0</v>
      </c>
      <c r="AB145" s="46" t="s">
        <v>46</v>
      </c>
    </row>
    <row r="146" spans="1:28" ht="63" x14ac:dyDescent="0.25">
      <c r="A146" s="32" t="s">
        <v>275</v>
      </c>
      <c r="B146" s="68"/>
      <c r="C146" s="68"/>
      <c r="D146" s="40"/>
      <c r="E146" s="34" t="s">
        <v>276</v>
      </c>
      <c r="F146" s="203">
        <f t="shared" ref="F146:V148" si="125">+F147</f>
        <v>232164420822</v>
      </c>
      <c r="G146" s="203">
        <f t="shared" si="125"/>
        <v>0</v>
      </c>
      <c r="H146" s="203">
        <f t="shared" si="125"/>
        <v>0</v>
      </c>
      <c r="I146" s="203">
        <f t="shared" si="125"/>
        <v>0</v>
      </c>
      <c r="J146" s="203">
        <f t="shared" si="125"/>
        <v>0</v>
      </c>
      <c r="K146" s="203">
        <f t="shared" si="125"/>
        <v>0</v>
      </c>
      <c r="L146" s="203">
        <f t="shared" si="125"/>
        <v>232164420822</v>
      </c>
      <c r="M146" s="204">
        <f t="shared" si="107"/>
        <v>4.3736187040938304E-2</v>
      </c>
      <c r="N146" s="203">
        <f t="shared" si="125"/>
        <v>0</v>
      </c>
      <c r="O146" s="203">
        <f t="shared" si="125"/>
        <v>232164420822</v>
      </c>
      <c r="P146" s="203">
        <f t="shared" si="125"/>
        <v>0</v>
      </c>
      <c r="Q146" s="203">
        <f t="shared" si="125"/>
        <v>232164420822</v>
      </c>
      <c r="R146" s="203">
        <f t="shared" si="125"/>
        <v>0</v>
      </c>
      <c r="S146" s="203">
        <f t="shared" si="112"/>
        <v>0</v>
      </c>
      <c r="T146" s="203">
        <f t="shared" si="125"/>
        <v>0</v>
      </c>
      <c r="U146" s="203">
        <f t="shared" si="125"/>
        <v>232164420822</v>
      </c>
      <c r="V146" s="203">
        <f t="shared" si="125"/>
        <v>0</v>
      </c>
      <c r="W146" s="203">
        <f t="shared" ref="W146:W148" si="126">+W147</f>
        <v>0</v>
      </c>
      <c r="X146" s="37">
        <f t="shared" si="108"/>
        <v>1</v>
      </c>
      <c r="Y146" s="37">
        <f t="shared" si="109"/>
        <v>0</v>
      </c>
      <c r="Z146" s="37">
        <f t="shared" si="110"/>
        <v>0</v>
      </c>
      <c r="AA146" s="37">
        <f t="shared" si="93"/>
        <v>0</v>
      </c>
      <c r="AB146" s="38" t="s">
        <v>46</v>
      </c>
    </row>
    <row r="147" spans="1:28" ht="63" x14ac:dyDescent="0.25">
      <c r="A147" s="32" t="s">
        <v>277</v>
      </c>
      <c r="B147" s="40"/>
      <c r="C147" s="40"/>
      <c r="D147" s="40"/>
      <c r="E147" s="69" t="s">
        <v>276</v>
      </c>
      <c r="F147" s="203">
        <f t="shared" si="125"/>
        <v>232164420822</v>
      </c>
      <c r="G147" s="203">
        <f t="shared" si="125"/>
        <v>0</v>
      </c>
      <c r="H147" s="203">
        <f t="shared" si="125"/>
        <v>0</v>
      </c>
      <c r="I147" s="203">
        <f t="shared" si="125"/>
        <v>0</v>
      </c>
      <c r="J147" s="203">
        <f t="shared" si="125"/>
        <v>0</v>
      </c>
      <c r="K147" s="203">
        <f t="shared" si="125"/>
        <v>0</v>
      </c>
      <c r="L147" s="203">
        <f t="shared" si="125"/>
        <v>232164420822</v>
      </c>
      <c r="M147" s="204">
        <f t="shared" si="107"/>
        <v>4.3736187040938304E-2</v>
      </c>
      <c r="N147" s="203">
        <f t="shared" si="125"/>
        <v>0</v>
      </c>
      <c r="O147" s="203">
        <f t="shared" si="125"/>
        <v>232164420822</v>
      </c>
      <c r="P147" s="203">
        <f t="shared" si="125"/>
        <v>0</v>
      </c>
      <c r="Q147" s="203">
        <f t="shared" si="125"/>
        <v>232164420822</v>
      </c>
      <c r="R147" s="203">
        <f t="shared" si="125"/>
        <v>0</v>
      </c>
      <c r="S147" s="203">
        <f t="shared" si="112"/>
        <v>0</v>
      </c>
      <c r="T147" s="203">
        <f t="shared" si="125"/>
        <v>0</v>
      </c>
      <c r="U147" s="203">
        <f t="shared" si="125"/>
        <v>232164420822</v>
      </c>
      <c r="V147" s="203">
        <f t="shared" si="125"/>
        <v>0</v>
      </c>
      <c r="W147" s="203">
        <f t="shared" si="126"/>
        <v>0</v>
      </c>
      <c r="X147" s="37">
        <f t="shared" si="108"/>
        <v>1</v>
      </c>
      <c r="Y147" s="37">
        <f t="shared" si="109"/>
        <v>0</v>
      </c>
      <c r="Z147" s="37">
        <f t="shared" si="110"/>
        <v>0</v>
      </c>
      <c r="AA147" s="37">
        <f t="shared" si="93"/>
        <v>0</v>
      </c>
      <c r="AB147" s="38" t="s">
        <v>46</v>
      </c>
    </row>
    <row r="148" spans="1:28" ht="24.95" customHeight="1" x14ac:dyDescent="0.25">
      <c r="A148" s="32" t="s">
        <v>278</v>
      </c>
      <c r="B148" s="40"/>
      <c r="C148" s="40"/>
      <c r="D148" s="40"/>
      <c r="E148" s="34" t="s">
        <v>236</v>
      </c>
      <c r="F148" s="203">
        <f>+F149</f>
        <v>232164420822</v>
      </c>
      <c r="G148" s="203">
        <f t="shared" si="125"/>
        <v>0</v>
      </c>
      <c r="H148" s="203">
        <f t="shared" si="125"/>
        <v>0</v>
      </c>
      <c r="I148" s="203">
        <f t="shared" si="125"/>
        <v>0</v>
      </c>
      <c r="J148" s="203">
        <f t="shared" si="125"/>
        <v>0</v>
      </c>
      <c r="K148" s="203">
        <f t="shared" si="125"/>
        <v>0</v>
      </c>
      <c r="L148" s="203">
        <f t="shared" si="125"/>
        <v>232164420822</v>
      </c>
      <c r="M148" s="204">
        <f t="shared" si="107"/>
        <v>4.3736187040938304E-2</v>
      </c>
      <c r="N148" s="203">
        <f t="shared" si="125"/>
        <v>0</v>
      </c>
      <c r="O148" s="203">
        <f t="shared" si="125"/>
        <v>232164420822</v>
      </c>
      <c r="P148" s="203">
        <f t="shared" si="125"/>
        <v>0</v>
      </c>
      <c r="Q148" s="203">
        <f t="shared" si="125"/>
        <v>232164420822</v>
      </c>
      <c r="R148" s="203">
        <f t="shared" si="125"/>
        <v>0</v>
      </c>
      <c r="S148" s="203">
        <f t="shared" si="112"/>
        <v>0</v>
      </c>
      <c r="T148" s="203">
        <f t="shared" si="125"/>
        <v>0</v>
      </c>
      <c r="U148" s="203">
        <f t="shared" si="125"/>
        <v>232164420822</v>
      </c>
      <c r="V148" s="203">
        <f t="shared" si="125"/>
        <v>0</v>
      </c>
      <c r="W148" s="203">
        <f t="shared" si="126"/>
        <v>0</v>
      </c>
      <c r="X148" s="37">
        <f t="shared" si="108"/>
        <v>1</v>
      </c>
      <c r="Y148" s="37">
        <f t="shared" si="109"/>
        <v>0</v>
      </c>
      <c r="Z148" s="37">
        <f t="shared" si="110"/>
        <v>0</v>
      </c>
      <c r="AA148" s="37">
        <f t="shared" si="93"/>
        <v>0</v>
      </c>
      <c r="AB148" s="38" t="s">
        <v>46</v>
      </c>
    </row>
    <row r="149" spans="1:28" ht="24.95" customHeight="1" x14ac:dyDescent="0.25">
      <c r="A149" s="39" t="s">
        <v>279</v>
      </c>
      <c r="B149" s="40" t="s">
        <v>192</v>
      </c>
      <c r="C149" s="40">
        <v>11</v>
      </c>
      <c r="D149" s="40" t="s">
        <v>38</v>
      </c>
      <c r="E149" s="41" t="s">
        <v>226</v>
      </c>
      <c r="F149" s="198">
        <v>232164420822</v>
      </c>
      <c r="G149" s="198">
        <v>0</v>
      </c>
      <c r="H149" s="198">
        <v>0</v>
      </c>
      <c r="I149" s="198">
        <v>0</v>
      </c>
      <c r="J149" s="198">
        <v>0</v>
      </c>
      <c r="K149" s="199">
        <f t="shared" si="114"/>
        <v>0</v>
      </c>
      <c r="L149" s="198">
        <f t="shared" ref="L149" si="127">F149+K149</f>
        <v>232164420822</v>
      </c>
      <c r="M149" s="205">
        <f t="shared" si="107"/>
        <v>4.3736187040938304E-2</v>
      </c>
      <c r="N149" s="198">
        <v>0</v>
      </c>
      <c r="O149" s="198">
        <v>232164420822</v>
      </c>
      <c r="P149" s="44">
        <f t="shared" si="116"/>
        <v>0</v>
      </c>
      <c r="Q149" s="198">
        <v>232164420822</v>
      </c>
      <c r="R149" s="44">
        <f t="shared" si="117"/>
        <v>0</v>
      </c>
      <c r="S149" s="44">
        <f t="shared" si="112"/>
        <v>0</v>
      </c>
      <c r="T149" s="198">
        <v>0</v>
      </c>
      <c r="U149" s="44">
        <f t="shared" si="118"/>
        <v>232164420822</v>
      </c>
      <c r="V149" s="198">
        <v>0</v>
      </c>
      <c r="W149" s="44">
        <f t="shared" si="119"/>
        <v>0</v>
      </c>
      <c r="X149" s="45">
        <f t="shared" si="108"/>
        <v>1</v>
      </c>
      <c r="Y149" s="45">
        <f t="shared" si="109"/>
        <v>0</v>
      </c>
      <c r="Z149" s="45">
        <f t="shared" si="110"/>
        <v>0</v>
      </c>
      <c r="AA149" s="45">
        <f t="shared" si="93"/>
        <v>0</v>
      </c>
      <c r="AB149" s="46" t="s">
        <v>46</v>
      </c>
    </row>
    <row r="150" spans="1:28" ht="63" x14ac:dyDescent="0.25">
      <c r="A150" s="32" t="s">
        <v>280</v>
      </c>
      <c r="B150" s="68"/>
      <c r="C150" s="68"/>
      <c r="D150" s="68"/>
      <c r="E150" s="34" t="s">
        <v>281</v>
      </c>
      <c r="F150" s="203">
        <f t="shared" ref="F150:V152" si="128">+F151</f>
        <v>231825213115</v>
      </c>
      <c r="G150" s="203">
        <f t="shared" si="128"/>
        <v>0</v>
      </c>
      <c r="H150" s="203">
        <f t="shared" si="128"/>
        <v>0</v>
      </c>
      <c r="I150" s="203">
        <f t="shared" si="128"/>
        <v>0</v>
      </c>
      <c r="J150" s="203">
        <f t="shared" si="128"/>
        <v>0</v>
      </c>
      <c r="K150" s="203">
        <f t="shared" si="128"/>
        <v>0</v>
      </c>
      <c r="L150" s="203">
        <f t="shared" si="128"/>
        <v>231825213115</v>
      </c>
      <c r="M150" s="204">
        <f t="shared" si="107"/>
        <v>4.3672285553938046E-2</v>
      </c>
      <c r="N150" s="203">
        <f t="shared" si="128"/>
        <v>0</v>
      </c>
      <c r="O150" s="203">
        <f t="shared" si="128"/>
        <v>231825213115</v>
      </c>
      <c r="P150" s="203">
        <f t="shared" si="128"/>
        <v>0</v>
      </c>
      <c r="Q150" s="203">
        <f t="shared" si="128"/>
        <v>231825213115</v>
      </c>
      <c r="R150" s="203">
        <f t="shared" si="128"/>
        <v>0</v>
      </c>
      <c r="S150" s="203">
        <f t="shared" si="112"/>
        <v>0</v>
      </c>
      <c r="T150" s="203">
        <f t="shared" si="128"/>
        <v>0</v>
      </c>
      <c r="U150" s="203">
        <f t="shared" si="128"/>
        <v>231825213115</v>
      </c>
      <c r="V150" s="203">
        <f t="shared" si="128"/>
        <v>0</v>
      </c>
      <c r="W150" s="203">
        <f t="shared" ref="W150:W152" si="129">+W151</f>
        <v>0</v>
      </c>
      <c r="X150" s="37">
        <f t="shared" si="108"/>
        <v>1</v>
      </c>
      <c r="Y150" s="37">
        <f t="shared" si="109"/>
        <v>0</v>
      </c>
      <c r="Z150" s="37">
        <f t="shared" si="110"/>
        <v>0</v>
      </c>
      <c r="AA150" s="37">
        <f t="shared" si="93"/>
        <v>0</v>
      </c>
      <c r="AB150" s="38" t="s">
        <v>46</v>
      </c>
    </row>
    <row r="151" spans="1:28" ht="63" x14ac:dyDescent="0.25">
      <c r="A151" s="32" t="s">
        <v>282</v>
      </c>
      <c r="B151" s="40"/>
      <c r="C151" s="40"/>
      <c r="D151" s="40"/>
      <c r="E151" s="34" t="s">
        <v>281</v>
      </c>
      <c r="F151" s="203">
        <f t="shared" si="128"/>
        <v>231825213115</v>
      </c>
      <c r="G151" s="203">
        <f t="shared" si="128"/>
        <v>0</v>
      </c>
      <c r="H151" s="203">
        <f t="shared" si="128"/>
        <v>0</v>
      </c>
      <c r="I151" s="203">
        <f t="shared" si="128"/>
        <v>0</v>
      </c>
      <c r="J151" s="203">
        <f t="shared" si="128"/>
        <v>0</v>
      </c>
      <c r="K151" s="203">
        <f t="shared" si="128"/>
        <v>0</v>
      </c>
      <c r="L151" s="203">
        <f t="shared" si="128"/>
        <v>231825213115</v>
      </c>
      <c r="M151" s="204">
        <f t="shared" si="107"/>
        <v>4.3672285553938046E-2</v>
      </c>
      <c r="N151" s="203">
        <f t="shared" si="128"/>
        <v>0</v>
      </c>
      <c r="O151" s="203">
        <f t="shared" si="128"/>
        <v>231825213115</v>
      </c>
      <c r="P151" s="203">
        <f t="shared" si="128"/>
        <v>0</v>
      </c>
      <c r="Q151" s="203">
        <f t="shared" si="128"/>
        <v>231825213115</v>
      </c>
      <c r="R151" s="203">
        <f t="shared" si="128"/>
        <v>0</v>
      </c>
      <c r="S151" s="203">
        <f t="shared" si="112"/>
        <v>0</v>
      </c>
      <c r="T151" s="203">
        <f t="shared" si="128"/>
        <v>0</v>
      </c>
      <c r="U151" s="203">
        <f t="shared" si="128"/>
        <v>231825213115</v>
      </c>
      <c r="V151" s="203">
        <f t="shared" si="128"/>
        <v>0</v>
      </c>
      <c r="W151" s="203">
        <f t="shared" si="129"/>
        <v>0</v>
      </c>
      <c r="X151" s="37">
        <f t="shared" si="108"/>
        <v>1</v>
      </c>
      <c r="Y151" s="37">
        <f t="shared" si="109"/>
        <v>0</v>
      </c>
      <c r="Z151" s="37">
        <f t="shared" si="110"/>
        <v>0</v>
      </c>
      <c r="AA151" s="37">
        <f t="shared" si="93"/>
        <v>0</v>
      </c>
      <c r="AB151" s="38" t="s">
        <v>46</v>
      </c>
    </row>
    <row r="152" spans="1:28" ht="24.95" customHeight="1" x14ac:dyDescent="0.25">
      <c r="A152" s="32" t="s">
        <v>283</v>
      </c>
      <c r="B152" s="40"/>
      <c r="C152" s="40"/>
      <c r="D152" s="40"/>
      <c r="E152" s="34" t="s">
        <v>236</v>
      </c>
      <c r="F152" s="203">
        <f t="shared" si="128"/>
        <v>231825213115</v>
      </c>
      <c r="G152" s="203">
        <f t="shared" si="128"/>
        <v>0</v>
      </c>
      <c r="H152" s="203">
        <f t="shared" si="128"/>
        <v>0</v>
      </c>
      <c r="I152" s="203">
        <f t="shared" si="128"/>
        <v>0</v>
      </c>
      <c r="J152" s="203">
        <f t="shared" si="128"/>
        <v>0</v>
      </c>
      <c r="K152" s="203">
        <f t="shared" si="128"/>
        <v>0</v>
      </c>
      <c r="L152" s="203">
        <f t="shared" si="128"/>
        <v>231825213115</v>
      </c>
      <c r="M152" s="204">
        <f t="shared" si="107"/>
        <v>4.3672285553938046E-2</v>
      </c>
      <c r="N152" s="203">
        <f t="shared" si="128"/>
        <v>0</v>
      </c>
      <c r="O152" s="203">
        <f t="shared" si="128"/>
        <v>231825213115</v>
      </c>
      <c r="P152" s="203">
        <f t="shared" si="128"/>
        <v>0</v>
      </c>
      <c r="Q152" s="203">
        <f t="shared" si="128"/>
        <v>231825213115</v>
      </c>
      <c r="R152" s="203">
        <f t="shared" si="128"/>
        <v>0</v>
      </c>
      <c r="S152" s="203">
        <f t="shared" si="112"/>
        <v>0</v>
      </c>
      <c r="T152" s="203">
        <f t="shared" si="128"/>
        <v>0</v>
      </c>
      <c r="U152" s="203">
        <f t="shared" si="128"/>
        <v>231825213115</v>
      </c>
      <c r="V152" s="203">
        <f t="shared" si="128"/>
        <v>0</v>
      </c>
      <c r="W152" s="203">
        <f t="shared" si="129"/>
        <v>0</v>
      </c>
      <c r="X152" s="37">
        <f t="shared" si="108"/>
        <v>1</v>
      </c>
      <c r="Y152" s="37">
        <f t="shared" si="109"/>
        <v>0</v>
      </c>
      <c r="Z152" s="37">
        <f t="shared" si="110"/>
        <v>0</v>
      </c>
      <c r="AA152" s="37">
        <f t="shared" si="93"/>
        <v>0</v>
      </c>
      <c r="AB152" s="38" t="s">
        <v>46</v>
      </c>
    </row>
    <row r="153" spans="1:28" ht="24.95" customHeight="1" x14ac:dyDescent="0.25">
      <c r="A153" s="39" t="s">
        <v>284</v>
      </c>
      <c r="B153" s="40" t="s">
        <v>192</v>
      </c>
      <c r="C153" s="40">
        <v>11</v>
      </c>
      <c r="D153" s="40" t="s">
        <v>38</v>
      </c>
      <c r="E153" s="41" t="s">
        <v>226</v>
      </c>
      <c r="F153" s="198">
        <v>231825213115</v>
      </c>
      <c r="G153" s="198">
        <v>0</v>
      </c>
      <c r="H153" s="198">
        <v>0</v>
      </c>
      <c r="I153" s="198">
        <v>0</v>
      </c>
      <c r="J153" s="198">
        <v>0</v>
      </c>
      <c r="K153" s="199">
        <f t="shared" si="114"/>
        <v>0</v>
      </c>
      <c r="L153" s="198">
        <f t="shared" ref="L153" si="130">F153+K153</f>
        <v>231825213115</v>
      </c>
      <c r="M153" s="205">
        <f t="shared" si="107"/>
        <v>4.3672285553938046E-2</v>
      </c>
      <c r="N153" s="198">
        <v>0</v>
      </c>
      <c r="O153" s="198">
        <v>231825213115</v>
      </c>
      <c r="P153" s="44">
        <f t="shared" si="116"/>
        <v>0</v>
      </c>
      <c r="Q153" s="198">
        <v>231825213115</v>
      </c>
      <c r="R153" s="44">
        <f t="shared" si="117"/>
        <v>0</v>
      </c>
      <c r="S153" s="44">
        <f t="shared" si="112"/>
        <v>0</v>
      </c>
      <c r="T153" s="198">
        <v>0</v>
      </c>
      <c r="U153" s="44">
        <f t="shared" si="118"/>
        <v>231825213115</v>
      </c>
      <c r="V153" s="198">
        <v>0</v>
      </c>
      <c r="W153" s="44">
        <f t="shared" si="119"/>
        <v>0</v>
      </c>
      <c r="X153" s="45">
        <f t="shared" si="108"/>
        <v>1</v>
      </c>
      <c r="Y153" s="45">
        <f t="shared" si="109"/>
        <v>0</v>
      </c>
      <c r="Z153" s="45">
        <f t="shared" si="110"/>
        <v>0</v>
      </c>
      <c r="AA153" s="45">
        <f t="shared" si="93"/>
        <v>0</v>
      </c>
      <c r="AB153" s="46" t="s">
        <v>46</v>
      </c>
    </row>
    <row r="154" spans="1:28" ht="63" x14ac:dyDescent="0.25">
      <c r="A154" s="32" t="s">
        <v>285</v>
      </c>
      <c r="B154" s="68"/>
      <c r="C154" s="68"/>
      <c r="D154" s="68"/>
      <c r="E154" s="34" t="s">
        <v>286</v>
      </c>
      <c r="F154" s="203">
        <f t="shared" ref="F154:V156" si="131">+F155</f>
        <v>126080065359</v>
      </c>
      <c r="G154" s="203">
        <f t="shared" si="131"/>
        <v>0</v>
      </c>
      <c r="H154" s="203">
        <f t="shared" si="131"/>
        <v>0</v>
      </c>
      <c r="I154" s="203">
        <f t="shared" si="131"/>
        <v>0</v>
      </c>
      <c r="J154" s="203">
        <f t="shared" si="131"/>
        <v>0</v>
      </c>
      <c r="K154" s="203">
        <f t="shared" si="131"/>
        <v>0</v>
      </c>
      <c r="L154" s="203">
        <f t="shared" si="131"/>
        <v>126080065359</v>
      </c>
      <c r="M154" s="204">
        <f t="shared" si="107"/>
        <v>2.3751534800858756E-2</v>
      </c>
      <c r="N154" s="203">
        <f t="shared" si="131"/>
        <v>0</v>
      </c>
      <c r="O154" s="203">
        <f t="shared" si="131"/>
        <v>126080065359</v>
      </c>
      <c r="P154" s="203">
        <f t="shared" si="131"/>
        <v>0</v>
      </c>
      <c r="Q154" s="203">
        <f t="shared" si="131"/>
        <v>126080065359</v>
      </c>
      <c r="R154" s="203">
        <f t="shared" si="131"/>
        <v>0</v>
      </c>
      <c r="S154" s="203">
        <f t="shared" si="112"/>
        <v>0</v>
      </c>
      <c r="T154" s="203">
        <f t="shared" si="131"/>
        <v>0</v>
      </c>
      <c r="U154" s="203">
        <f t="shared" si="131"/>
        <v>126080065359</v>
      </c>
      <c r="V154" s="203">
        <f t="shared" si="131"/>
        <v>0</v>
      </c>
      <c r="W154" s="203">
        <f t="shared" ref="W154:W156" si="132">+W155</f>
        <v>0</v>
      </c>
      <c r="X154" s="37">
        <f t="shared" si="108"/>
        <v>1</v>
      </c>
      <c r="Y154" s="37">
        <f t="shared" si="109"/>
        <v>0</v>
      </c>
      <c r="Z154" s="37">
        <f t="shared" si="110"/>
        <v>0</v>
      </c>
      <c r="AA154" s="37">
        <f t="shared" si="93"/>
        <v>0</v>
      </c>
      <c r="AB154" s="38" t="s">
        <v>46</v>
      </c>
    </row>
    <row r="155" spans="1:28" ht="63" x14ac:dyDescent="0.25">
      <c r="A155" s="32" t="s">
        <v>287</v>
      </c>
      <c r="B155" s="40"/>
      <c r="C155" s="40"/>
      <c r="D155" s="40"/>
      <c r="E155" s="69" t="s">
        <v>286</v>
      </c>
      <c r="F155" s="203">
        <f t="shared" si="131"/>
        <v>126080065359</v>
      </c>
      <c r="G155" s="203">
        <f t="shared" si="131"/>
        <v>0</v>
      </c>
      <c r="H155" s="203">
        <f t="shared" si="131"/>
        <v>0</v>
      </c>
      <c r="I155" s="203">
        <f t="shared" si="131"/>
        <v>0</v>
      </c>
      <c r="J155" s="203">
        <f t="shared" si="131"/>
        <v>0</v>
      </c>
      <c r="K155" s="203">
        <f t="shared" si="131"/>
        <v>0</v>
      </c>
      <c r="L155" s="203">
        <f t="shared" si="131"/>
        <v>126080065359</v>
      </c>
      <c r="M155" s="204">
        <f t="shared" si="107"/>
        <v>2.3751534800858756E-2</v>
      </c>
      <c r="N155" s="203">
        <f t="shared" si="131"/>
        <v>0</v>
      </c>
      <c r="O155" s="203">
        <f t="shared" si="131"/>
        <v>126080065359</v>
      </c>
      <c r="P155" s="203">
        <f t="shared" si="131"/>
        <v>0</v>
      </c>
      <c r="Q155" s="203">
        <f t="shared" si="131"/>
        <v>126080065359</v>
      </c>
      <c r="R155" s="203">
        <f t="shared" si="131"/>
        <v>0</v>
      </c>
      <c r="S155" s="203">
        <f t="shared" si="112"/>
        <v>0</v>
      </c>
      <c r="T155" s="203">
        <f t="shared" si="131"/>
        <v>0</v>
      </c>
      <c r="U155" s="203">
        <f t="shared" si="131"/>
        <v>126080065359</v>
      </c>
      <c r="V155" s="203">
        <f t="shared" si="131"/>
        <v>0</v>
      </c>
      <c r="W155" s="203">
        <f t="shared" si="132"/>
        <v>0</v>
      </c>
      <c r="X155" s="37">
        <f t="shared" si="108"/>
        <v>1</v>
      </c>
      <c r="Y155" s="37">
        <f t="shared" si="109"/>
        <v>0</v>
      </c>
      <c r="Z155" s="37">
        <f t="shared" si="110"/>
        <v>0</v>
      </c>
      <c r="AA155" s="37">
        <f t="shared" si="93"/>
        <v>0</v>
      </c>
      <c r="AB155" s="38" t="s">
        <v>46</v>
      </c>
    </row>
    <row r="156" spans="1:28" ht="24.95" customHeight="1" x14ac:dyDescent="0.25">
      <c r="A156" s="32" t="s">
        <v>288</v>
      </c>
      <c r="B156" s="40"/>
      <c r="C156" s="40"/>
      <c r="D156" s="40"/>
      <c r="E156" s="34" t="s">
        <v>236</v>
      </c>
      <c r="F156" s="203">
        <f t="shared" si="131"/>
        <v>126080065359</v>
      </c>
      <c r="G156" s="203">
        <f t="shared" si="131"/>
        <v>0</v>
      </c>
      <c r="H156" s="203">
        <f t="shared" si="131"/>
        <v>0</v>
      </c>
      <c r="I156" s="203">
        <f t="shared" si="131"/>
        <v>0</v>
      </c>
      <c r="J156" s="203">
        <f t="shared" si="131"/>
        <v>0</v>
      </c>
      <c r="K156" s="203">
        <f t="shared" si="131"/>
        <v>0</v>
      </c>
      <c r="L156" s="203">
        <f t="shared" si="131"/>
        <v>126080065359</v>
      </c>
      <c r="M156" s="204">
        <f t="shared" si="107"/>
        <v>2.3751534800858756E-2</v>
      </c>
      <c r="N156" s="203">
        <f t="shared" si="131"/>
        <v>0</v>
      </c>
      <c r="O156" s="203">
        <f t="shared" si="131"/>
        <v>126080065359</v>
      </c>
      <c r="P156" s="203">
        <f t="shared" si="131"/>
        <v>0</v>
      </c>
      <c r="Q156" s="203">
        <f t="shared" si="131"/>
        <v>126080065359</v>
      </c>
      <c r="R156" s="203">
        <f t="shared" si="131"/>
        <v>0</v>
      </c>
      <c r="S156" s="203">
        <f t="shared" si="112"/>
        <v>0</v>
      </c>
      <c r="T156" s="203">
        <f t="shared" si="131"/>
        <v>0</v>
      </c>
      <c r="U156" s="203">
        <f t="shared" si="131"/>
        <v>126080065359</v>
      </c>
      <c r="V156" s="203">
        <f t="shared" si="131"/>
        <v>0</v>
      </c>
      <c r="W156" s="203">
        <f t="shared" si="132"/>
        <v>0</v>
      </c>
      <c r="X156" s="37">
        <f t="shared" si="108"/>
        <v>1</v>
      </c>
      <c r="Y156" s="37">
        <f t="shared" si="109"/>
        <v>0</v>
      </c>
      <c r="Z156" s="37">
        <f t="shared" si="110"/>
        <v>0</v>
      </c>
      <c r="AA156" s="37">
        <f t="shared" si="93"/>
        <v>0</v>
      </c>
      <c r="AB156" s="38" t="s">
        <v>46</v>
      </c>
    </row>
    <row r="157" spans="1:28" ht="24.95" customHeight="1" x14ac:dyDescent="0.25">
      <c r="A157" s="39" t="s">
        <v>289</v>
      </c>
      <c r="B157" s="40" t="s">
        <v>192</v>
      </c>
      <c r="C157" s="40">
        <v>11</v>
      </c>
      <c r="D157" s="40" t="s">
        <v>38</v>
      </c>
      <c r="E157" s="41" t="s">
        <v>226</v>
      </c>
      <c r="F157" s="198">
        <v>126080065359</v>
      </c>
      <c r="G157" s="198">
        <v>0</v>
      </c>
      <c r="H157" s="198">
        <v>0</v>
      </c>
      <c r="I157" s="198">
        <v>0</v>
      </c>
      <c r="J157" s="198">
        <v>0</v>
      </c>
      <c r="K157" s="199">
        <f t="shared" si="114"/>
        <v>0</v>
      </c>
      <c r="L157" s="198">
        <f t="shared" ref="L157" si="133">F157+K157</f>
        <v>126080065359</v>
      </c>
      <c r="M157" s="205">
        <f t="shared" si="107"/>
        <v>2.3751534800858756E-2</v>
      </c>
      <c r="N157" s="198">
        <v>0</v>
      </c>
      <c r="O157" s="198">
        <v>126080065359</v>
      </c>
      <c r="P157" s="44">
        <f t="shared" si="116"/>
        <v>0</v>
      </c>
      <c r="Q157" s="198">
        <v>126080065359</v>
      </c>
      <c r="R157" s="44">
        <f t="shared" si="117"/>
        <v>0</v>
      </c>
      <c r="S157" s="44">
        <f t="shared" si="112"/>
        <v>0</v>
      </c>
      <c r="T157" s="198">
        <v>0</v>
      </c>
      <c r="U157" s="44">
        <f t="shared" si="118"/>
        <v>126080065359</v>
      </c>
      <c r="V157" s="198">
        <v>0</v>
      </c>
      <c r="W157" s="44">
        <f t="shared" si="119"/>
        <v>0</v>
      </c>
      <c r="X157" s="45">
        <f t="shared" si="108"/>
        <v>1</v>
      </c>
      <c r="Y157" s="45">
        <f t="shared" si="109"/>
        <v>0</v>
      </c>
      <c r="Z157" s="45">
        <f t="shared" si="110"/>
        <v>0</v>
      </c>
      <c r="AA157" s="45">
        <f t="shared" si="93"/>
        <v>0</v>
      </c>
      <c r="AB157" s="46" t="s">
        <v>46</v>
      </c>
    </row>
    <row r="158" spans="1:28" ht="63" x14ac:dyDescent="0.25">
      <c r="A158" s="32" t="s">
        <v>290</v>
      </c>
      <c r="B158" s="68"/>
      <c r="C158" s="68"/>
      <c r="D158" s="68"/>
      <c r="E158" s="34" t="s">
        <v>291</v>
      </c>
      <c r="F158" s="203">
        <f t="shared" ref="F158:V160" si="134">+F159</f>
        <v>91282312485</v>
      </c>
      <c r="G158" s="203">
        <f t="shared" si="134"/>
        <v>0</v>
      </c>
      <c r="H158" s="203">
        <f t="shared" si="134"/>
        <v>0</v>
      </c>
      <c r="I158" s="203">
        <f t="shared" si="134"/>
        <v>0</v>
      </c>
      <c r="J158" s="203">
        <f t="shared" si="134"/>
        <v>0</v>
      </c>
      <c r="K158" s="203">
        <f t="shared" si="134"/>
        <v>0</v>
      </c>
      <c r="L158" s="203">
        <f t="shared" si="134"/>
        <v>91282312485</v>
      </c>
      <c r="M158" s="204">
        <f t="shared" si="107"/>
        <v>1.719617621958645E-2</v>
      </c>
      <c r="N158" s="203">
        <f t="shared" si="134"/>
        <v>0</v>
      </c>
      <c r="O158" s="203">
        <f t="shared" si="134"/>
        <v>91282312485</v>
      </c>
      <c r="P158" s="203">
        <f t="shared" si="134"/>
        <v>0</v>
      </c>
      <c r="Q158" s="203">
        <f t="shared" si="134"/>
        <v>91282312485</v>
      </c>
      <c r="R158" s="203">
        <f t="shared" si="134"/>
        <v>0</v>
      </c>
      <c r="S158" s="203">
        <f t="shared" si="112"/>
        <v>0</v>
      </c>
      <c r="T158" s="203">
        <f t="shared" si="134"/>
        <v>0</v>
      </c>
      <c r="U158" s="203">
        <f t="shared" si="134"/>
        <v>91282312485</v>
      </c>
      <c r="V158" s="203">
        <f t="shared" si="134"/>
        <v>0</v>
      </c>
      <c r="W158" s="203">
        <f t="shared" ref="W158:W160" si="135">+W159</f>
        <v>0</v>
      </c>
      <c r="X158" s="37">
        <f t="shared" si="108"/>
        <v>1</v>
      </c>
      <c r="Y158" s="37">
        <f t="shared" si="109"/>
        <v>0</v>
      </c>
      <c r="Z158" s="37">
        <f t="shared" si="110"/>
        <v>0</v>
      </c>
      <c r="AA158" s="37">
        <f t="shared" si="93"/>
        <v>0</v>
      </c>
      <c r="AB158" s="38" t="s">
        <v>46</v>
      </c>
    </row>
    <row r="159" spans="1:28" ht="63" x14ac:dyDescent="0.25">
      <c r="A159" s="32" t="s">
        <v>292</v>
      </c>
      <c r="B159" s="40"/>
      <c r="C159" s="40"/>
      <c r="D159" s="40"/>
      <c r="E159" s="69" t="s">
        <v>291</v>
      </c>
      <c r="F159" s="203">
        <f t="shared" si="134"/>
        <v>91282312485</v>
      </c>
      <c r="G159" s="203">
        <f t="shared" si="134"/>
        <v>0</v>
      </c>
      <c r="H159" s="203">
        <f t="shared" si="134"/>
        <v>0</v>
      </c>
      <c r="I159" s="203">
        <f t="shared" si="134"/>
        <v>0</v>
      </c>
      <c r="J159" s="203">
        <f t="shared" si="134"/>
        <v>0</v>
      </c>
      <c r="K159" s="203">
        <f t="shared" si="134"/>
        <v>0</v>
      </c>
      <c r="L159" s="203">
        <f t="shared" si="134"/>
        <v>91282312485</v>
      </c>
      <c r="M159" s="204">
        <f t="shared" si="107"/>
        <v>1.719617621958645E-2</v>
      </c>
      <c r="N159" s="203">
        <f t="shared" si="134"/>
        <v>0</v>
      </c>
      <c r="O159" s="203">
        <f t="shared" si="134"/>
        <v>91282312485</v>
      </c>
      <c r="P159" s="203">
        <f t="shared" si="134"/>
        <v>0</v>
      </c>
      <c r="Q159" s="203">
        <f t="shared" si="134"/>
        <v>91282312485</v>
      </c>
      <c r="R159" s="203">
        <f t="shared" si="134"/>
        <v>0</v>
      </c>
      <c r="S159" s="203">
        <f t="shared" si="112"/>
        <v>0</v>
      </c>
      <c r="T159" s="203">
        <f t="shared" si="134"/>
        <v>0</v>
      </c>
      <c r="U159" s="203">
        <f t="shared" si="134"/>
        <v>91282312485</v>
      </c>
      <c r="V159" s="203">
        <f t="shared" si="134"/>
        <v>0</v>
      </c>
      <c r="W159" s="203">
        <f t="shared" si="135"/>
        <v>0</v>
      </c>
      <c r="X159" s="37">
        <f t="shared" si="108"/>
        <v>1</v>
      </c>
      <c r="Y159" s="37">
        <f t="shared" si="109"/>
        <v>0</v>
      </c>
      <c r="Z159" s="37">
        <f t="shared" si="110"/>
        <v>0</v>
      </c>
      <c r="AA159" s="37">
        <f t="shared" si="93"/>
        <v>0</v>
      </c>
      <c r="AB159" s="38" t="s">
        <v>46</v>
      </c>
    </row>
    <row r="160" spans="1:28" ht="24.95" customHeight="1" x14ac:dyDescent="0.25">
      <c r="A160" s="32" t="s">
        <v>293</v>
      </c>
      <c r="B160" s="40"/>
      <c r="C160" s="40"/>
      <c r="D160" s="40"/>
      <c r="E160" s="34" t="s">
        <v>236</v>
      </c>
      <c r="F160" s="203">
        <f t="shared" si="134"/>
        <v>91282312485</v>
      </c>
      <c r="G160" s="203">
        <f t="shared" si="134"/>
        <v>0</v>
      </c>
      <c r="H160" s="203">
        <f t="shared" si="134"/>
        <v>0</v>
      </c>
      <c r="I160" s="203">
        <f t="shared" si="134"/>
        <v>0</v>
      </c>
      <c r="J160" s="203">
        <f t="shared" si="134"/>
        <v>0</v>
      </c>
      <c r="K160" s="203">
        <f t="shared" si="134"/>
        <v>0</v>
      </c>
      <c r="L160" s="203">
        <f t="shared" si="134"/>
        <v>91282312485</v>
      </c>
      <c r="M160" s="204">
        <f t="shared" si="107"/>
        <v>1.719617621958645E-2</v>
      </c>
      <c r="N160" s="203">
        <f t="shared" si="134"/>
        <v>0</v>
      </c>
      <c r="O160" s="203">
        <f t="shared" si="134"/>
        <v>91282312485</v>
      </c>
      <c r="P160" s="203">
        <f t="shared" si="134"/>
        <v>0</v>
      </c>
      <c r="Q160" s="203">
        <f t="shared" si="134"/>
        <v>91282312485</v>
      </c>
      <c r="R160" s="203">
        <f t="shared" si="134"/>
        <v>0</v>
      </c>
      <c r="S160" s="203">
        <f t="shared" si="112"/>
        <v>0</v>
      </c>
      <c r="T160" s="203">
        <f t="shared" si="134"/>
        <v>0</v>
      </c>
      <c r="U160" s="203">
        <f t="shared" si="134"/>
        <v>91282312485</v>
      </c>
      <c r="V160" s="203">
        <f t="shared" si="134"/>
        <v>0</v>
      </c>
      <c r="W160" s="203">
        <f t="shared" si="135"/>
        <v>0</v>
      </c>
      <c r="X160" s="37">
        <f t="shared" si="108"/>
        <v>1</v>
      </c>
      <c r="Y160" s="37">
        <f t="shared" si="109"/>
        <v>0</v>
      </c>
      <c r="Z160" s="37">
        <f t="shared" si="110"/>
        <v>0</v>
      </c>
      <c r="AA160" s="37">
        <f t="shared" si="93"/>
        <v>0</v>
      </c>
      <c r="AB160" s="38" t="s">
        <v>46</v>
      </c>
    </row>
    <row r="161" spans="1:28" ht="24.95" customHeight="1" x14ac:dyDescent="0.25">
      <c r="A161" s="39" t="s">
        <v>294</v>
      </c>
      <c r="B161" s="40" t="s">
        <v>192</v>
      </c>
      <c r="C161" s="40">
        <v>11</v>
      </c>
      <c r="D161" s="40" t="s">
        <v>38</v>
      </c>
      <c r="E161" s="41" t="s">
        <v>226</v>
      </c>
      <c r="F161" s="198">
        <v>91282312485</v>
      </c>
      <c r="G161" s="198">
        <v>0</v>
      </c>
      <c r="H161" s="198">
        <v>0</v>
      </c>
      <c r="I161" s="198">
        <v>0</v>
      </c>
      <c r="J161" s="198">
        <v>0</v>
      </c>
      <c r="K161" s="199">
        <f t="shared" si="114"/>
        <v>0</v>
      </c>
      <c r="L161" s="198">
        <f t="shared" ref="L161" si="136">F161+K161</f>
        <v>91282312485</v>
      </c>
      <c r="M161" s="205">
        <f t="shared" si="107"/>
        <v>1.719617621958645E-2</v>
      </c>
      <c r="N161" s="198">
        <v>0</v>
      </c>
      <c r="O161" s="198">
        <v>91282312485</v>
      </c>
      <c r="P161" s="44">
        <f t="shared" si="116"/>
        <v>0</v>
      </c>
      <c r="Q161" s="198">
        <v>91282312485</v>
      </c>
      <c r="R161" s="44">
        <f t="shared" si="117"/>
        <v>0</v>
      </c>
      <c r="S161" s="44">
        <f t="shared" si="112"/>
        <v>0</v>
      </c>
      <c r="T161" s="198">
        <v>0</v>
      </c>
      <c r="U161" s="44">
        <f t="shared" si="118"/>
        <v>91282312485</v>
      </c>
      <c r="V161" s="198">
        <v>0</v>
      </c>
      <c r="W161" s="44">
        <f t="shared" si="119"/>
        <v>0</v>
      </c>
      <c r="X161" s="45">
        <f t="shared" si="108"/>
        <v>1</v>
      </c>
      <c r="Y161" s="45">
        <f t="shared" si="109"/>
        <v>0</v>
      </c>
      <c r="Z161" s="45">
        <f t="shared" si="110"/>
        <v>0</v>
      </c>
      <c r="AA161" s="45">
        <f t="shared" si="93"/>
        <v>0</v>
      </c>
      <c r="AB161" s="46" t="s">
        <v>46</v>
      </c>
    </row>
    <row r="162" spans="1:28" ht="94.5" x14ac:dyDescent="0.25">
      <c r="A162" s="32" t="s">
        <v>295</v>
      </c>
      <c r="B162" s="68"/>
      <c r="C162" s="68"/>
      <c r="D162" s="68"/>
      <c r="E162" s="34" t="s">
        <v>296</v>
      </c>
      <c r="F162" s="203">
        <f t="shared" ref="F162:V164" si="137">+F163</f>
        <v>175214577228</v>
      </c>
      <c r="G162" s="203">
        <f t="shared" si="137"/>
        <v>0</v>
      </c>
      <c r="H162" s="203">
        <f t="shared" si="137"/>
        <v>0</v>
      </c>
      <c r="I162" s="203">
        <f t="shared" si="137"/>
        <v>0</v>
      </c>
      <c r="J162" s="203">
        <f t="shared" si="137"/>
        <v>0</v>
      </c>
      <c r="K162" s="203">
        <f t="shared" si="137"/>
        <v>0</v>
      </c>
      <c r="L162" s="203">
        <f t="shared" si="137"/>
        <v>175214577228</v>
      </c>
      <c r="M162" s="204">
        <f t="shared" si="107"/>
        <v>3.3007717094679687E-2</v>
      </c>
      <c r="N162" s="203">
        <f t="shared" si="137"/>
        <v>0</v>
      </c>
      <c r="O162" s="203">
        <f t="shared" si="137"/>
        <v>175214577228</v>
      </c>
      <c r="P162" s="203">
        <f t="shared" si="137"/>
        <v>0</v>
      </c>
      <c r="Q162" s="203">
        <f t="shared" si="137"/>
        <v>175214577228</v>
      </c>
      <c r="R162" s="203">
        <f t="shared" si="137"/>
        <v>0</v>
      </c>
      <c r="S162" s="203">
        <f t="shared" si="112"/>
        <v>0</v>
      </c>
      <c r="T162" s="203">
        <f t="shared" si="137"/>
        <v>8358018752</v>
      </c>
      <c r="U162" s="203">
        <f t="shared" si="137"/>
        <v>166856558476</v>
      </c>
      <c r="V162" s="203">
        <f t="shared" si="137"/>
        <v>8358018752</v>
      </c>
      <c r="W162" s="203">
        <f t="shared" ref="W162:W164" si="138">+W163</f>
        <v>0</v>
      </c>
      <c r="X162" s="37">
        <f t="shared" si="108"/>
        <v>1</v>
      </c>
      <c r="Y162" s="37">
        <f t="shared" si="109"/>
        <v>4.770161754934369E-2</v>
      </c>
      <c r="Z162" s="37">
        <f t="shared" si="110"/>
        <v>4.770161754934369E-2</v>
      </c>
      <c r="AA162" s="37">
        <f t="shared" si="93"/>
        <v>4.770161754934369E-2</v>
      </c>
      <c r="AB162" s="38">
        <f t="shared" si="99"/>
        <v>1</v>
      </c>
    </row>
    <row r="163" spans="1:28" ht="94.5" x14ac:dyDescent="0.25">
      <c r="A163" s="32" t="s">
        <v>297</v>
      </c>
      <c r="B163" s="40"/>
      <c r="C163" s="40"/>
      <c r="D163" s="40"/>
      <c r="E163" s="69" t="s">
        <v>296</v>
      </c>
      <c r="F163" s="203">
        <f t="shared" si="137"/>
        <v>175214577228</v>
      </c>
      <c r="G163" s="203">
        <f t="shared" si="137"/>
        <v>0</v>
      </c>
      <c r="H163" s="203">
        <f t="shared" si="137"/>
        <v>0</v>
      </c>
      <c r="I163" s="203">
        <f t="shared" si="137"/>
        <v>0</v>
      </c>
      <c r="J163" s="203">
        <f t="shared" si="137"/>
        <v>0</v>
      </c>
      <c r="K163" s="203">
        <f t="shared" si="137"/>
        <v>0</v>
      </c>
      <c r="L163" s="203">
        <f t="shared" si="137"/>
        <v>175214577228</v>
      </c>
      <c r="M163" s="204">
        <f t="shared" si="107"/>
        <v>3.3007717094679687E-2</v>
      </c>
      <c r="N163" s="203">
        <f t="shared" si="137"/>
        <v>0</v>
      </c>
      <c r="O163" s="203">
        <f t="shared" si="137"/>
        <v>175214577228</v>
      </c>
      <c r="P163" s="203">
        <f t="shared" si="137"/>
        <v>0</v>
      </c>
      <c r="Q163" s="203">
        <f t="shared" si="137"/>
        <v>175214577228</v>
      </c>
      <c r="R163" s="203">
        <f t="shared" si="137"/>
        <v>0</v>
      </c>
      <c r="S163" s="203">
        <f t="shared" si="112"/>
        <v>0</v>
      </c>
      <c r="T163" s="203">
        <f t="shared" si="137"/>
        <v>8358018752</v>
      </c>
      <c r="U163" s="203">
        <f t="shared" si="137"/>
        <v>166856558476</v>
      </c>
      <c r="V163" s="203">
        <f t="shared" si="137"/>
        <v>8358018752</v>
      </c>
      <c r="W163" s="203">
        <f t="shared" si="138"/>
        <v>0</v>
      </c>
      <c r="X163" s="37">
        <f t="shared" si="108"/>
        <v>1</v>
      </c>
      <c r="Y163" s="37">
        <f t="shared" si="109"/>
        <v>4.770161754934369E-2</v>
      </c>
      <c r="Z163" s="37">
        <f t="shared" si="110"/>
        <v>4.770161754934369E-2</v>
      </c>
      <c r="AA163" s="37">
        <f t="shared" si="93"/>
        <v>4.770161754934369E-2</v>
      </c>
      <c r="AB163" s="38">
        <f t="shared" si="99"/>
        <v>1</v>
      </c>
    </row>
    <row r="164" spans="1:28" ht="24.95" customHeight="1" x14ac:dyDescent="0.25">
      <c r="A164" s="32" t="s">
        <v>298</v>
      </c>
      <c r="B164" s="40"/>
      <c r="C164" s="40"/>
      <c r="D164" s="40"/>
      <c r="E164" s="34" t="s">
        <v>236</v>
      </c>
      <c r="F164" s="203">
        <f t="shared" si="137"/>
        <v>175214577228</v>
      </c>
      <c r="G164" s="203">
        <f t="shared" si="137"/>
        <v>0</v>
      </c>
      <c r="H164" s="203">
        <f t="shared" si="137"/>
        <v>0</v>
      </c>
      <c r="I164" s="203">
        <f t="shared" si="137"/>
        <v>0</v>
      </c>
      <c r="J164" s="203">
        <f t="shared" si="137"/>
        <v>0</v>
      </c>
      <c r="K164" s="203">
        <f t="shared" si="137"/>
        <v>0</v>
      </c>
      <c r="L164" s="203">
        <f t="shared" si="137"/>
        <v>175214577228</v>
      </c>
      <c r="M164" s="204">
        <f t="shared" si="107"/>
        <v>3.3007717094679687E-2</v>
      </c>
      <c r="N164" s="203">
        <f t="shared" si="137"/>
        <v>0</v>
      </c>
      <c r="O164" s="203">
        <f t="shared" si="137"/>
        <v>175214577228</v>
      </c>
      <c r="P164" s="203">
        <f t="shared" si="137"/>
        <v>0</v>
      </c>
      <c r="Q164" s="203">
        <f t="shared" si="137"/>
        <v>175214577228</v>
      </c>
      <c r="R164" s="203">
        <f t="shared" si="137"/>
        <v>0</v>
      </c>
      <c r="S164" s="203">
        <f t="shared" si="112"/>
        <v>0</v>
      </c>
      <c r="T164" s="203">
        <f t="shared" si="137"/>
        <v>8358018752</v>
      </c>
      <c r="U164" s="203">
        <f t="shared" si="137"/>
        <v>166856558476</v>
      </c>
      <c r="V164" s="203">
        <f t="shared" si="137"/>
        <v>8358018752</v>
      </c>
      <c r="W164" s="203">
        <f t="shared" si="138"/>
        <v>0</v>
      </c>
      <c r="X164" s="37">
        <f t="shared" si="108"/>
        <v>1</v>
      </c>
      <c r="Y164" s="37">
        <f t="shared" si="109"/>
        <v>4.770161754934369E-2</v>
      </c>
      <c r="Z164" s="37">
        <f t="shared" si="110"/>
        <v>4.770161754934369E-2</v>
      </c>
      <c r="AA164" s="37">
        <f t="shared" si="93"/>
        <v>4.770161754934369E-2</v>
      </c>
      <c r="AB164" s="38">
        <f t="shared" si="99"/>
        <v>1</v>
      </c>
    </row>
    <row r="165" spans="1:28" ht="24.95" customHeight="1" x14ac:dyDescent="0.25">
      <c r="A165" s="39" t="s">
        <v>299</v>
      </c>
      <c r="B165" s="40" t="s">
        <v>192</v>
      </c>
      <c r="C165" s="40">
        <v>11</v>
      </c>
      <c r="D165" s="40" t="s">
        <v>38</v>
      </c>
      <c r="E165" s="41" t="s">
        <v>226</v>
      </c>
      <c r="F165" s="198">
        <v>175214577228</v>
      </c>
      <c r="G165" s="198">
        <v>0</v>
      </c>
      <c r="H165" s="198">
        <v>0</v>
      </c>
      <c r="I165" s="198">
        <v>0</v>
      </c>
      <c r="J165" s="198">
        <v>0</v>
      </c>
      <c r="K165" s="199">
        <f t="shared" si="114"/>
        <v>0</v>
      </c>
      <c r="L165" s="198">
        <f t="shared" ref="L165" si="139">F165+K165</f>
        <v>175214577228</v>
      </c>
      <c r="M165" s="205">
        <f t="shared" si="107"/>
        <v>3.3007717094679687E-2</v>
      </c>
      <c r="N165" s="198">
        <v>0</v>
      </c>
      <c r="O165" s="198">
        <v>175214577228</v>
      </c>
      <c r="P165" s="44">
        <f t="shared" si="116"/>
        <v>0</v>
      </c>
      <c r="Q165" s="198">
        <v>175214577228</v>
      </c>
      <c r="R165" s="44">
        <f t="shared" si="117"/>
        <v>0</v>
      </c>
      <c r="S165" s="44">
        <f t="shared" si="112"/>
        <v>0</v>
      </c>
      <c r="T165" s="198">
        <v>8358018752</v>
      </c>
      <c r="U165" s="44">
        <f t="shared" si="118"/>
        <v>166856558476</v>
      </c>
      <c r="V165" s="198">
        <v>8358018752</v>
      </c>
      <c r="W165" s="44">
        <f t="shared" si="119"/>
        <v>0</v>
      </c>
      <c r="X165" s="45">
        <f t="shared" si="108"/>
        <v>1</v>
      </c>
      <c r="Y165" s="45">
        <f t="shared" si="109"/>
        <v>4.770161754934369E-2</v>
      </c>
      <c r="Z165" s="45">
        <f t="shared" si="110"/>
        <v>4.770161754934369E-2</v>
      </c>
      <c r="AA165" s="45">
        <f t="shared" si="93"/>
        <v>4.770161754934369E-2</v>
      </c>
      <c r="AB165" s="46">
        <f t="shared" si="99"/>
        <v>1</v>
      </c>
    </row>
    <row r="166" spans="1:28" ht="47.25" x14ac:dyDescent="0.25">
      <c r="A166" s="32" t="s">
        <v>300</v>
      </c>
      <c r="B166" s="68"/>
      <c r="C166" s="68"/>
      <c r="D166" s="68"/>
      <c r="E166" s="34" t="s">
        <v>301</v>
      </c>
      <c r="F166" s="203">
        <f>+F167</f>
        <v>109796058849</v>
      </c>
      <c r="G166" s="203">
        <f t="shared" ref="G166:W168" si="140">+G167</f>
        <v>0</v>
      </c>
      <c r="H166" s="203">
        <f t="shared" si="140"/>
        <v>0</v>
      </c>
      <c r="I166" s="203">
        <f t="shared" si="140"/>
        <v>0</v>
      </c>
      <c r="J166" s="203">
        <f t="shared" si="140"/>
        <v>0</v>
      </c>
      <c r="K166" s="203">
        <f t="shared" si="140"/>
        <v>0</v>
      </c>
      <c r="L166" s="203">
        <f t="shared" si="140"/>
        <v>109796058849</v>
      </c>
      <c r="M166" s="204">
        <f t="shared" si="107"/>
        <v>2.0683879765795225E-2</v>
      </c>
      <c r="N166" s="203">
        <f t="shared" si="140"/>
        <v>0</v>
      </c>
      <c r="O166" s="203">
        <f t="shared" si="140"/>
        <v>109796058849</v>
      </c>
      <c r="P166" s="203">
        <f t="shared" si="140"/>
        <v>0</v>
      </c>
      <c r="Q166" s="203">
        <f t="shared" si="140"/>
        <v>109796058849</v>
      </c>
      <c r="R166" s="203">
        <f t="shared" si="140"/>
        <v>0</v>
      </c>
      <c r="S166" s="203">
        <f t="shared" si="112"/>
        <v>0</v>
      </c>
      <c r="T166" s="203">
        <f t="shared" si="140"/>
        <v>19071686158</v>
      </c>
      <c r="U166" s="203">
        <f t="shared" si="140"/>
        <v>90724372691</v>
      </c>
      <c r="V166" s="203">
        <f t="shared" si="140"/>
        <v>19071686158</v>
      </c>
      <c r="W166" s="203">
        <f t="shared" si="140"/>
        <v>0</v>
      </c>
      <c r="X166" s="37">
        <f t="shared" si="108"/>
        <v>1</v>
      </c>
      <c r="Y166" s="37">
        <f t="shared" si="109"/>
        <v>0.17370100856014198</v>
      </c>
      <c r="Z166" s="37">
        <f t="shared" si="110"/>
        <v>0.17370100856014198</v>
      </c>
      <c r="AA166" s="37">
        <f t="shared" si="93"/>
        <v>0.17370100856014198</v>
      </c>
      <c r="AB166" s="38">
        <f t="shared" si="99"/>
        <v>1</v>
      </c>
    </row>
    <row r="167" spans="1:28" ht="47.25" x14ac:dyDescent="0.25">
      <c r="A167" s="32" t="s">
        <v>302</v>
      </c>
      <c r="B167" s="40"/>
      <c r="C167" s="40"/>
      <c r="D167" s="40"/>
      <c r="E167" s="69" t="s">
        <v>301</v>
      </c>
      <c r="F167" s="203">
        <f t="shared" ref="F167:V168" si="141">+F168</f>
        <v>109796058849</v>
      </c>
      <c r="G167" s="203">
        <f t="shared" si="141"/>
        <v>0</v>
      </c>
      <c r="H167" s="203">
        <f t="shared" si="141"/>
        <v>0</v>
      </c>
      <c r="I167" s="203">
        <f t="shared" si="141"/>
        <v>0</v>
      </c>
      <c r="J167" s="203">
        <f t="shared" si="141"/>
        <v>0</v>
      </c>
      <c r="K167" s="203">
        <f t="shared" si="141"/>
        <v>0</v>
      </c>
      <c r="L167" s="203">
        <f t="shared" si="141"/>
        <v>109796058849</v>
      </c>
      <c r="M167" s="204">
        <f t="shared" si="107"/>
        <v>2.0683879765795225E-2</v>
      </c>
      <c r="N167" s="203">
        <f t="shared" si="141"/>
        <v>0</v>
      </c>
      <c r="O167" s="203">
        <f t="shared" si="141"/>
        <v>109796058849</v>
      </c>
      <c r="P167" s="203">
        <f t="shared" si="141"/>
        <v>0</v>
      </c>
      <c r="Q167" s="203">
        <f t="shared" si="141"/>
        <v>109796058849</v>
      </c>
      <c r="R167" s="203">
        <f t="shared" si="141"/>
        <v>0</v>
      </c>
      <c r="S167" s="203">
        <f t="shared" si="112"/>
        <v>0</v>
      </c>
      <c r="T167" s="203">
        <f t="shared" si="141"/>
        <v>19071686158</v>
      </c>
      <c r="U167" s="203">
        <f t="shared" si="141"/>
        <v>90724372691</v>
      </c>
      <c r="V167" s="203">
        <f t="shared" si="141"/>
        <v>19071686158</v>
      </c>
      <c r="W167" s="203">
        <f t="shared" si="140"/>
        <v>0</v>
      </c>
      <c r="X167" s="37">
        <f t="shared" si="108"/>
        <v>1</v>
      </c>
      <c r="Y167" s="37">
        <f t="shared" si="109"/>
        <v>0.17370100856014198</v>
      </c>
      <c r="Z167" s="37">
        <f t="shared" si="110"/>
        <v>0.17370100856014198</v>
      </c>
      <c r="AA167" s="37">
        <f t="shared" si="93"/>
        <v>0.17370100856014198</v>
      </c>
      <c r="AB167" s="38">
        <f t="shared" si="99"/>
        <v>1</v>
      </c>
    </row>
    <row r="168" spans="1:28" ht="24.95" customHeight="1" x14ac:dyDescent="0.25">
      <c r="A168" s="32" t="s">
        <v>303</v>
      </c>
      <c r="B168" s="40"/>
      <c r="C168" s="40"/>
      <c r="D168" s="40"/>
      <c r="E168" s="34" t="s">
        <v>236</v>
      </c>
      <c r="F168" s="203">
        <f t="shared" si="141"/>
        <v>109796058849</v>
      </c>
      <c r="G168" s="203">
        <f t="shared" si="140"/>
        <v>0</v>
      </c>
      <c r="H168" s="203">
        <f t="shared" si="140"/>
        <v>0</v>
      </c>
      <c r="I168" s="203">
        <f t="shared" si="140"/>
        <v>0</v>
      </c>
      <c r="J168" s="203">
        <f t="shared" si="140"/>
        <v>0</v>
      </c>
      <c r="K168" s="203">
        <f t="shared" si="140"/>
        <v>0</v>
      </c>
      <c r="L168" s="203">
        <f t="shared" si="140"/>
        <v>109796058849</v>
      </c>
      <c r="M168" s="204">
        <f t="shared" si="107"/>
        <v>2.0683879765795225E-2</v>
      </c>
      <c r="N168" s="203">
        <f t="shared" si="140"/>
        <v>0</v>
      </c>
      <c r="O168" s="203">
        <f t="shared" si="140"/>
        <v>109796058849</v>
      </c>
      <c r="P168" s="203">
        <f t="shared" si="140"/>
        <v>0</v>
      </c>
      <c r="Q168" s="203">
        <f t="shared" si="140"/>
        <v>109796058849</v>
      </c>
      <c r="R168" s="203">
        <f t="shared" si="140"/>
        <v>0</v>
      </c>
      <c r="S168" s="203">
        <f t="shared" si="112"/>
        <v>0</v>
      </c>
      <c r="T168" s="203">
        <f t="shared" si="140"/>
        <v>19071686158</v>
      </c>
      <c r="U168" s="203">
        <f t="shared" si="140"/>
        <v>90724372691</v>
      </c>
      <c r="V168" s="203">
        <f t="shared" si="140"/>
        <v>19071686158</v>
      </c>
      <c r="W168" s="203">
        <f t="shared" si="140"/>
        <v>0</v>
      </c>
      <c r="X168" s="37">
        <f t="shared" si="108"/>
        <v>1</v>
      </c>
      <c r="Y168" s="37">
        <f t="shared" si="109"/>
        <v>0.17370100856014198</v>
      </c>
      <c r="Z168" s="37">
        <f t="shared" si="110"/>
        <v>0.17370100856014198</v>
      </c>
      <c r="AA168" s="37">
        <f t="shared" si="93"/>
        <v>0.17370100856014198</v>
      </c>
      <c r="AB168" s="38">
        <f t="shared" si="99"/>
        <v>1</v>
      </c>
    </row>
    <row r="169" spans="1:28" ht="24.95" customHeight="1" x14ac:dyDescent="0.25">
      <c r="A169" s="39" t="s">
        <v>304</v>
      </c>
      <c r="B169" s="68" t="s">
        <v>192</v>
      </c>
      <c r="C169" s="68">
        <v>11</v>
      </c>
      <c r="D169" s="40" t="s">
        <v>38</v>
      </c>
      <c r="E169" s="41" t="s">
        <v>226</v>
      </c>
      <c r="F169" s="198">
        <v>109796058849</v>
      </c>
      <c r="G169" s="198">
        <v>0</v>
      </c>
      <c r="H169" s="198">
        <v>0</v>
      </c>
      <c r="I169" s="198">
        <v>0</v>
      </c>
      <c r="J169" s="198">
        <v>0</v>
      </c>
      <c r="K169" s="199">
        <f t="shared" si="114"/>
        <v>0</v>
      </c>
      <c r="L169" s="198">
        <f t="shared" ref="L169" si="142">F169+K169</f>
        <v>109796058849</v>
      </c>
      <c r="M169" s="205">
        <f t="shared" si="107"/>
        <v>2.0683879765795225E-2</v>
      </c>
      <c r="N169" s="198">
        <v>0</v>
      </c>
      <c r="O169" s="198">
        <v>109796058849</v>
      </c>
      <c r="P169" s="44">
        <f t="shared" si="116"/>
        <v>0</v>
      </c>
      <c r="Q169" s="198">
        <v>109796058849</v>
      </c>
      <c r="R169" s="44">
        <f t="shared" si="117"/>
        <v>0</v>
      </c>
      <c r="S169" s="44">
        <f t="shared" si="112"/>
        <v>0</v>
      </c>
      <c r="T169" s="198">
        <v>19071686158</v>
      </c>
      <c r="U169" s="44">
        <f t="shared" si="118"/>
        <v>90724372691</v>
      </c>
      <c r="V169" s="198">
        <v>19071686158</v>
      </c>
      <c r="W169" s="44">
        <f t="shared" si="119"/>
        <v>0</v>
      </c>
      <c r="X169" s="45">
        <f t="shared" si="108"/>
        <v>1</v>
      </c>
      <c r="Y169" s="45">
        <f t="shared" si="109"/>
        <v>0.17370100856014198</v>
      </c>
      <c r="Z169" s="45">
        <f t="shared" si="110"/>
        <v>0.17370100856014198</v>
      </c>
      <c r="AA169" s="45">
        <f t="shared" si="93"/>
        <v>0.17370100856014198</v>
      </c>
      <c r="AB169" s="46">
        <f t="shared" si="99"/>
        <v>1</v>
      </c>
    </row>
    <row r="170" spans="1:28" ht="63" x14ac:dyDescent="0.25">
      <c r="A170" s="32" t="s">
        <v>305</v>
      </c>
      <c r="B170" s="68"/>
      <c r="C170" s="68"/>
      <c r="D170" s="68"/>
      <c r="E170" s="34" t="s">
        <v>306</v>
      </c>
      <c r="F170" s="203">
        <f t="shared" ref="F170:V172" si="143">+F171</f>
        <v>216924287600</v>
      </c>
      <c r="G170" s="203">
        <f t="shared" si="143"/>
        <v>0</v>
      </c>
      <c r="H170" s="203">
        <f t="shared" si="143"/>
        <v>0</v>
      </c>
      <c r="I170" s="203">
        <f t="shared" si="143"/>
        <v>0</v>
      </c>
      <c r="J170" s="203">
        <f t="shared" si="143"/>
        <v>0</v>
      </c>
      <c r="K170" s="203">
        <f t="shared" si="143"/>
        <v>0</v>
      </c>
      <c r="L170" s="203">
        <f t="shared" si="143"/>
        <v>216924287600</v>
      </c>
      <c r="M170" s="204">
        <f t="shared" si="107"/>
        <v>4.0865181592445191E-2</v>
      </c>
      <c r="N170" s="203">
        <f t="shared" si="143"/>
        <v>0</v>
      </c>
      <c r="O170" s="203">
        <f t="shared" si="143"/>
        <v>216924287600</v>
      </c>
      <c r="P170" s="203">
        <f t="shared" si="143"/>
        <v>0</v>
      </c>
      <c r="Q170" s="203">
        <f t="shared" si="143"/>
        <v>216924287600</v>
      </c>
      <c r="R170" s="203">
        <f t="shared" si="143"/>
        <v>0</v>
      </c>
      <c r="S170" s="203">
        <f t="shared" si="112"/>
        <v>0</v>
      </c>
      <c r="T170" s="203">
        <f t="shared" si="143"/>
        <v>14013027754</v>
      </c>
      <c r="U170" s="203">
        <f t="shared" si="143"/>
        <v>202911259846</v>
      </c>
      <c r="V170" s="203">
        <f t="shared" si="143"/>
        <v>14013027754</v>
      </c>
      <c r="W170" s="203">
        <f t="shared" ref="W170:W172" si="144">+W171</f>
        <v>0</v>
      </c>
      <c r="X170" s="37">
        <f t="shared" si="108"/>
        <v>1</v>
      </c>
      <c r="Y170" s="37">
        <f t="shared" si="109"/>
        <v>6.4598703580114922E-2</v>
      </c>
      <c r="Z170" s="37">
        <f t="shared" si="110"/>
        <v>6.4598703580114922E-2</v>
      </c>
      <c r="AA170" s="37">
        <f t="shared" si="93"/>
        <v>6.4598703580114922E-2</v>
      </c>
      <c r="AB170" s="38">
        <f t="shared" si="99"/>
        <v>1</v>
      </c>
    </row>
    <row r="171" spans="1:28" ht="63" x14ac:dyDescent="0.25">
      <c r="A171" s="32" t="s">
        <v>307</v>
      </c>
      <c r="B171" s="40"/>
      <c r="C171" s="40"/>
      <c r="D171" s="40"/>
      <c r="E171" s="69" t="s">
        <v>306</v>
      </c>
      <c r="F171" s="203">
        <f t="shared" si="143"/>
        <v>216924287600</v>
      </c>
      <c r="G171" s="203">
        <f t="shared" si="143"/>
        <v>0</v>
      </c>
      <c r="H171" s="203">
        <f t="shared" si="143"/>
        <v>0</v>
      </c>
      <c r="I171" s="203">
        <f t="shared" si="143"/>
        <v>0</v>
      </c>
      <c r="J171" s="203">
        <f t="shared" si="143"/>
        <v>0</v>
      </c>
      <c r="K171" s="203">
        <f t="shared" si="143"/>
        <v>0</v>
      </c>
      <c r="L171" s="203">
        <f t="shared" si="143"/>
        <v>216924287600</v>
      </c>
      <c r="M171" s="204">
        <f t="shared" si="107"/>
        <v>4.0865181592445191E-2</v>
      </c>
      <c r="N171" s="203">
        <f t="shared" si="143"/>
        <v>0</v>
      </c>
      <c r="O171" s="203">
        <f t="shared" si="143"/>
        <v>216924287600</v>
      </c>
      <c r="P171" s="203">
        <f t="shared" si="143"/>
        <v>0</v>
      </c>
      <c r="Q171" s="203">
        <f t="shared" si="143"/>
        <v>216924287600</v>
      </c>
      <c r="R171" s="203">
        <f t="shared" si="143"/>
        <v>0</v>
      </c>
      <c r="S171" s="203">
        <f t="shared" si="112"/>
        <v>0</v>
      </c>
      <c r="T171" s="203">
        <f t="shared" si="143"/>
        <v>14013027754</v>
      </c>
      <c r="U171" s="203">
        <f t="shared" si="143"/>
        <v>202911259846</v>
      </c>
      <c r="V171" s="203">
        <f t="shared" si="143"/>
        <v>14013027754</v>
      </c>
      <c r="W171" s="203">
        <f t="shared" si="144"/>
        <v>0</v>
      </c>
      <c r="X171" s="37">
        <f t="shared" si="108"/>
        <v>1</v>
      </c>
      <c r="Y171" s="37">
        <f t="shared" si="109"/>
        <v>6.4598703580114922E-2</v>
      </c>
      <c r="Z171" s="37">
        <f t="shared" si="110"/>
        <v>6.4598703580114922E-2</v>
      </c>
      <c r="AA171" s="37">
        <f t="shared" si="93"/>
        <v>6.4598703580114922E-2</v>
      </c>
      <c r="AB171" s="38">
        <f t="shared" si="99"/>
        <v>1</v>
      </c>
    </row>
    <row r="172" spans="1:28" ht="24.95" customHeight="1" x14ac:dyDescent="0.25">
      <c r="A172" s="32" t="s">
        <v>308</v>
      </c>
      <c r="B172" s="40"/>
      <c r="C172" s="40"/>
      <c r="D172" s="40"/>
      <c r="E172" s="34" t="s">
        <v>236</v>
      </c>
      <c r="F172" s="203">
        <f t="shared" si="143"/>
        <v>216924287600</v>
      </c>
      <c r="G172" s="203">
        <f t="shared" si="143"/>
        <v>0</v>
      </c>
      <c r="H172" s="203">
        <f t="shared" si="143"/>
        <v>0</v>
      </c>
      <c r="I172" s="203">
        <f t="shared" si="143"/>
        <v>0</v>
      </c>
      <c r="J172" s="203">
        <f t="shared" si="143"/>
        <v>0</v>
      </c>
      <c r="K172" s="203">
        <f t="shared" si="143"/>
        <v>0</v>
      </c>
      <c r="L172" s="203">
        <f t="shared" si="143"/>
        <v>216924287600</v>
      </c>
      <c r="M172" s="204">
        <f t="shared" si="107"/>
        <v>4.0865181592445191E-2</v>
      </c>
      <c r="N172" s="203">
        <f t="shared" si="143"/>
        <v>0</v>
      </c>
      <c r="O172" s="203">
        <f t="shared" si="143"/>
        <v>216924287600</v>
      </c>
      <c r="P172" s="203">
        <f t="shared" si="143"/>
        <v>0</v>
      </c>
      <c r="Q172" s="203">
        <f t="shared" si="143"/>
        <v>216924287600</v>
      </c>
      <c r="R172" s="203">
        <f t="shared" si="143"/>
        <v>0</v>
      </c>
      <c r="S172" s="203">
        <f t="shared" si="112"/>
        <v>0</v>
      </c>
      <c r="T172" s="203">
        <f t="shared" si="143"/>
        <v>14013027754</v>
      </c>
      <c r="U172" s="203">
        <f t="shared" si="143"/>
        <v>202911259846</v>
      </c>
      <c r="V172" s="203">
        <f t="shared" si="143"/>
        <v>14013027754</v>
      </c>
      <c r="W172" s="203">
        <f t="shared" si="144"/>
        <v>0</v>
      </c>
      <c r="X172" s="37">
        <f t="shared" si="108"/>
        <v>1</v>
      </c>
      <c r="Y172" s="37">
        <f t="shared" si="109"/>
        <v>6.4598703580114922E-2</v>
      </c>
      <c r="Z172" s="37">
        <f t="shared" si="110"/>
        <v>6.4598703580114922E-2</v>
      </c>
      <c r="AA172" s="37">
        <f t="shared" si="93"/>
        <v>6.4598703580114922E-2</v>
      </c>
      <c r="AB172" s="38">
        <f t="shared" si="99"/>
        <v>1</v>
      </c>
    </row>
    <row r="173" spans="1:28" ht="24.95" customHeight="1" x14ac:dyDescent="0.25">
      <c r="A173" s="39" t="s">
        <v>309</v>
      </c>
      <c r="B173" s="40" t="s">
        <v>192</v>
      </c>
      <c r="C173" s="40">
        <v>11</v>
      </c>
      <c r="D173" s="40" t="s">
        <v>38</v>
      </c>
      <c r="E173" s="41" t="s">
        <v>226</v>
      </c>
      <c r="F173" s="198">
        <v>216924287600</v>
      </c>
      <c r="G173" s="198">
        <v>0</v>
      </c>
      <c r="H173" s="198">
        <v>0</v>
      </c>
      <c r="I173" s="198">
        <v>0</v>
      </c>
      <c r="J173" s="198">
        <v>0</v>
      </c>
      <c r="K173" s="199">
        <f t="shared" si="114"/>
        <v>0</v>
      </c>
      <c r="L173" s="198">
        <f t="shared" ref="L173" si="145">F173+K173</f>
        <v>216924287600</v>
      </c>
      <c r="M173" s="205">
        <f t="shared" si="107"/>
        <v>4.0865181592445191E-2</v>
      </c>
      <c r="N173" s="198">
        <v>0</v>
      </c>
      <c r="O173" s="198">
        <v>216924287600</v>
      </c>
      <c r="P173" s="44">
        <f t="shared" si="116"/>
        <v>0</v>
      </c>
      <c r="Q173" s="198">
        <v>216924287600</v>
      </c>
      <c r="R173" s="44">
        <f t="shared" si="117"/>
        <v>0</v>
      </c>
      <c r="S173" s="44">
        <f t="shared" si="112"/>
        <v>0</v>
      </c>
      <c r="T173" s="198">
        <v>14013027754</v>
      </c>
      <c r="U173" s="44">
        <f t="shared" si="118"/>
        <v>202911259846</v>
      </c>
      <c r="V173" s="198">
        <v>14013027754</v>
      </c>
      <c r="W173" s="44">
        <f t="shared" si="119"/>
        <v>0</v>
      </c>
      <c r="X173" s="45">
        <f t="shared" si="108"/>
        <v>1</v>
      </c>
      <c r="Y173" s="45">
        <f t="shared" si="109"/>
        <v>6.4598703580114922E-2</v>
      </c>
      <c r="Z173" s="45">
        <f t="shared" si="110"/>
        <v>6.4598703580114922E-2</v>
      </c>
      <c r="AA173" s="45">
        <f t="shared" si="93"/>
        <v>6.4598703580114922E-2</v>
      </c>
      <c r="AB173" s="46">
        <f t="shared" si="99"/>
        <v>1</v>
      </c>
    </row>
    <row r="174" spans="1:28" ht="63" x14ac:dyDescent="0.25">
      <c r="A174" s="32" t="s">
        <v>310</v>
      </c>
      <c r="B174" s="68"/>
      <c r="C174" s="68"/>
      <c r="D174" s="68"/>
      <c r="E174" s="34" t="s">
        <v>311</v>
      </c>
      <c r="F174" s="203">
        <f t="shared" ref="F174:V176" si="146">+F175</f>
        <v>263086153404</v>
      </c>
      <c r="G174" s="203">
        <f t="shared" si="146"/>
        <v>0</v>
      </c>
      <c r="H174" s="203">
        <f t="shared" si="146"/>
        <v>0</v>
      </c>
      <c r="I174" s="203">
        <f t="shared" si="146"/>
        <v>0</v>
      </c>
      <c r="J174" s="203">
        <f t="shared" si="146"/>
        <v>0</v>
      </c>
      <c r="K174" s="203">
        <f t="shared" si="146"/>
        <v>0</v>
      </c>
      <c r="L174" s="203">
        <f t="shared" si="146"/>
        <v>263086153404</v>
      </c>
      <c r="M174" s="204">
        <f t="shared" si="107"/>
        <v>4.9561363332154391E-2</v>
      </c>
      <c r="N174" s="203">
        <f t="shared" si="146"/>
        <v>0</v>
      </c>
      <c r="O174" s="203">
        <f t="shared" si="146"/>
        <v>263086153404</v>
      </c>
      <c r="P174" s="203">
        <f t="shared" si="146"/>
        <v>0</v>
      </c>
      <c r="Q174" s="203">
        <f t="shared" si="146"/>
        <v>263086153404</v>
      </c>
      <c r="R174" s="203">
        <f t="shared" si="146"/>
        <v>0</v>
      </c>
      <c r="S174" s="203">
        <f t="shared" si="112"/>
        <v>0</v>
      </c>
      <c r="T174" s="203">
        <f t="shared" si="146"/>
        <v>0</v>
      </c>
      <c r="U174" s="203">
        <f t="shared" si="146"/>
        <v>263086153404</v>
      </c>
      <c r="V174" s="203">
        <f t="shared" si="146"/>
        <v>0</v>
      </c>
      <c r="W174" s="203">
        <f t="shared" ref="W174:W176" si="147">+W175</f>
        <v>0</v>
      </c>
      <c r="X174" s="37">
        <f t="shared" si="108"/>
        <v>1</v>
      </c>
      <c r="Y174" s="37">
        <f t="shared" si="109"/>
        <v>0</v>
      </c>
      <c r="Z174" s="37">
        <f t="shared" si="110"/>
        <v>0</v>
      </c>
      <c r="AA174" s="37">
        <f t="shared" si="93"/>
        <v>0</v>
      </c>
      <c r="AB174" s="38" t="s">
        <v>46</v>
      </c>
    </row>
    <row r="175" spans="1:28" ht="63" x14ac:dyDescent="0.25">
      <c r="A175" s="32" t="s">
        <v>312</v>
      </c>
      <c r="B175" s="40"/>
      <c r="C175" s="40"/>
      <c r="D175" s="40"/>
      <c r="E175" s="69" t="s">
        <v>311</v>
      </c>
      <c r="F175" s="203">
        <f t="shared" si="146"/>
        <v>263086153404</v>
      </c>
      <c r="G175" s="203">
        <f t="shared" si="146"/>
        <v>0</v>
      </c>
      <c r="H175" s="203">
        <f t="shared" si="146"/>
        <v>0</v>
      </c>
      <c r="I175" s="203">
        <f t="shared" si="146"/>
        <v>0</v>
      </c>
      <c r="J175" s="203">
        <f t="shared" si="146"/>
        <v>0</v>
      </c>
      <c r="K175" s="203">
        <f t="shared" si="146"/>
        <v>0</v>
      </c>
      <c r="L175" s="203">
        <f t="shared" si="146"/>
        <v>263086153404</v>
      </c>
      <c r="M175" s="204">
        <f t="shared" si="107"/>
        <v>4.9561363332154391E-2</v>
      </c>
      <c r="N175" s="203">
        <f t="shared" si="146"/>
        <v>0</v>
      </c>
      <c r="O175" s="203">
        <f t="shared" si="146"/>
        <v>263086153404</v>
      </c>
      <c r="P175" s="203">
        <f t="shared" si="146"/>
        <v>0</v>
      </c>
      <c r="Q175" s="203">
        <f t="shared" si="146"/>
        <v>263086153404</v>
      </c>
      <c r="R175" s="203">
        <f t="shared" si="146"/>
        <v>0</v>
      </c>
      <c r="S175" s="203">
        <f t="shared" si="112"/>
        <v>0</v>
      </c>
      <c r="T175" s="203">
        <f t="shared" si="146"/>
        <v>0</v>
      </c>
      <c r="U175" s="203">
        <f t="shared" si="146"/>
        <v>263086153404</v>
      </c>
      <c r="V175" s="203">
        <f t="shared" si="146"/>
        <v>0</v>
      </c>
      <c r="W175" s="203">
        <f t="shared" si="147"/>
        <v>0</v>
      </c>
      <c r="X175" s="37">
        <f t="shared" si="108"/>
        <v>1</v>
      </c>
      <c r="Y175" s="37">
        <f t="shared" si="109"/>
        <v>0</v>
      </c>
      <c r="Z175" s="37">
        <f t="shared" si="110"/>
        <v>0</v>
      </c>
      <c r="AA175" s="37">
        <f t="shared" si="93"/>
        <v>0</v>
      </c>
      <c r="AB175" s="38" t="s">
        <v>46</v>
      </c>
    </row>
    <row r="176" spans="1:28" ht="24.95" customHeight="1" x14ac:dyDescent="0.25">
      <c r="A176" s="32" t="s">
        <v>313</v>
      </c>
      <c r="B176" s="40"/>
      <c r="C176" s="40"/>
      <c r="D176" s="40"/>
      <c r="E176" s="34" t="s">
        <v>236</v>
      </c>
      <c r="F176" s="203">
        <f t="shared" si="146"/>
        <v>263086153404</v>
      </c>
      <c r="G176" s="203">
        <f t="shared" si="146"/>
        <v>0</v>
      </c>
      <c r="H176" s="203">
        <f t="shared" si="146"/>
        <v>0</v>
      </c>
      <c r="I176" s="203">
        <f t="shared" si="146"/>
        <v>0</v>
      </c>
      <c r="J176" s="203">
        <f t="shared" si="146"/>
        <v>0</v>
      </c>
      <c r="K176" s="203">
        <f t="shared" si="146"/>
        <v>0</v>
      </c>
      <c r="L176" s="203">
        <f t="shared" si="146"/>
        <v>263086153404</v>
      </c>
      <c r="M176" s="204">
        <f t="shared" si="107"/>
        <v>4.9561363332154391E-2</v>
      </c>
      <c r="N176" s="203">
        <f t="shared" si="146"/>
        <v>0</v>
      </c>
      <c r="O176" s="203">
        <f t="shared" si="146"/>
        <v>263086153404</v>
      </c>
      <c r="P176" s="203">
        <f t="shared" si="146"/>
        <v>0</v>
      </c>
      <c r="Q176" s="203">
        <f t="shared" si="146"/>
        <v>263086153404</v>
      </c>
      <c r="R176" s="203">
        <f t="shared" si="146"/>
        <v>0</v>
      </c>
      <c r="S176" s="203">
        <f t="shared" si="112"/>
        <v>0</v>
      </c>
      <c r="T176" s="203">
        <f t="shared" si="146"/>
        <v>0</v>
      </c>
      <c r="U176" s="203">
        <f t="shared" si="146"/>
        <v>263086153404</v>
      </c>
      <c r="V176" s="203">
        <f t="shared" si="146"/>
        <v>0</v>
      </c>
      <c r="W176" s="203">
        <f t="shared" si="147"/>
        <v>0</v>
      </c>
      <c r="X176" s="37">
        <f t="shared" si="108"/>
        <v>1</v>
      </c>
      <c r="Y176" s="37">
        <f t="shared" si="109"/>
        <v>0</v>
      </c>
      <c r="Z176" s="37">
        <f t="shared" si="110"/>
        <v>0</v>
      </c>
      <c r="AA176" s="37">
        <f t="shared" si="93"/>
        <v>0</v>
      </c>
      <c r="AB176" s="38" t="s">
        <v>46</v>
      </c>
    </row>
    <row r="177" spans="1:28" ht="24.95" customHeight="1" x14ac:dyDescent="0.25">
      <c r="A177" s="39" t="s">
        <v>314</v>
      </c>
      <c r="B177" s="40" t="s">
        <v>192</v>
      </c>
      <c r="C177" s="40">
        <v>11</v>
      </c>
      <c r="D177" s="40" t="s">
        <v>38</v>
      </c>
      <c r="E177" s="41" t="s">
        <v>226</v>
      </c>
      <c r="F177" s="198">
        <v>263086153404</v>
      </c>
      <c r="G177" s="198">
        <v>0</v>
      </c>
      <c r="H177" s="198">
        <v>0</v>
      </c>
      <c r="I177" s="198">
        <v>0</v>
      </c>
      <c r="J177" s="198">
        <v>0</v>
      </c>
      <c r="K177" s="199">
        <f t="shared" si="114"/>
        <v>0</v>
      </c>
      <c r="L177" s="198">
        <f t="shared" ref="L177" si="148">F177+K177</f>
        <v>263086153404</v>
      </c>
      <c r="M177" s="205">
        <f t="shared" si="107"/>
        <v>4.9561363332154391E-2</v>
      </c>
      <c r="N177" s="198">
        <v>0</v>
      </c>
      <c r="O177" s="198">
        <v>263086153404</v>
      </c>
      <c r="P177" s="44">
        <f t="shared" si="116"/>
        <v>0</v>
      </c>
      <c r="Q177" s="198">
        <v>263086153404</v>
      </c>
      <c r="R177" s="44">
        <f t="shared" si="117"/>
        <v>0</v>
      </c>
      <c r="S177" s="44">
        <f t="shared" si="112"/>
        <v>0</v>
      </c>
      <c r="T177" s="198">
        <v>0</v>
      </c>
      <c r="U177" s="44">
        <f t="shared" si="118"/>
        <v>263086153404</v>
      </c>
      <c r="V177" s="198">
        <v>0</v>
      </c>
      <c r="W177" s="44">
        <f t="shared" si="119"/>
        <v>0</v>
      </c>
      <c r="X177" s="45">
        <f t="shared" si="108"/>
        <v>1</v>
      </c>
      <c r="Y177" s="45">
        <f t="shared" si="109"/>
        <v>0</v>
      </c>
      <c r="Z177" s="45">
        <f t="shared" si="110"/>
        <v>0</v>
      </c>
      <c r="AA177" s="45">
        <f t="shared" si="93"/>
        <v>0</v>
      </c>
      <c r="AB177" s="46" t="s">
        <v>46</v>
      </c>
    </row>
    <row r="178" spans="1:28" ht="63" x14ac:dyDescent="0.25">
      <c r="A178" s="32" t="s">
        <v>315</v>
      </c>
      <c r="B178" s="68"/>
      <c r="C178" s="68"/>
      <c r="D178" s="68"/>
      <c r="E178" s="34" t="s">
        <v>316</v>
      </c>
      <c r="F178" s="203">
        <f t="shared" ref="F178:V180" si="149">+F179</f>
        <v>138383140985</v>
      </c>
      <c r="G178" s="203">
        <f t="shared" si="149"/>
        <v>0</v>
      </c>
      <c r="H178" s="203">
        <f t="shared" si="149"/>
        <v>0</v>
      </c>
      <c r="I178" s="203">
        <f t="shared" si="149"/>
        <v>0</v>
      </c>
      <c r="J178" s="203">
        <f t="shared" si="149"/>
        <v>0</v>
      </c>
      <c r="K178" s="203">
        <f t="shared" si="149"/>
        <v>0</v>
      </c>
      <c r="L178" s="203">
        <f t="shared" si="149"/>
        <v>138383140985</v>
      </c>
      <c r="M178" s="204">
        <f t="shared" si="107"/>
        <v>2.60692440125131E-2</v>
      </c>
      <c r="N178" s="203">
        <f t="shared" si="149"/>
        <v>0</v>
      </c>
      <c r="O178" s="203">
        <f t="shared" si="149"/>
        <v>138383140985</v>
      </c>
      <c r="P178" s="203">
        <f t="shared" si="149"/>
        <v>0</v>
      </c>
      <c r="Q178" s="203">
        <f t="shared" si="149"/>
        <v>138383140985</v>
      </c>
      <c r="R178" s="203">
        <f t="shared" si="149"/>
        <v>0</v>
      </c>
      <c r="S178" s="203">
        <f t="shared" si="112"/>
        <v>0</v>
      </c>
      <c r="T178" s="203">
        <f t="shared" si="149"/>
        <v>27914520438</v>
      </c>
      <c r="U178" s="203">
        <f t="shared" si="149"/>
        <v>110468620547</v>
      </c>
      <c r="V178" s="203">
        <f t="shared" si="149"/>
        <v>27914520438</v>
      </c>
      <c r="W178" s="203">
        <f t="shared" ref="W178:W180" si="150">+W179</f>
        <v>0</v>
      </c>
      <c r="X178" s="37">
        <f t="shared" si="108"/>
        <v>1</v>
      </c>
      <c r="Y178" s="37">
        <f t="shared" si="109"/>
        <v>0.20171908398166644</v>
      </c>
      <c r="Z178" s="37">
        <f t="shared" si="110"/>
        <v>0.20171908398166644</v>
      </c>
      <c r="AA178" s="37">
        <f t="shared" si="93"/>
        <v>0.20171908398166644</v>
      </c>
      <c r="AB178" s="38">
        <f t="shared" si="99"/>
        <v>1</v>
      </c>
    </row>
    <row r="179" spans="1:28" ht="63" x14ac:dyDescent="0.25">
      <c r="A179" s="32" t="s">
        <v>317</v>
      </c>
      <c r="B179" s="40"/>
      <c r="C179" s="40"/>
      <c r="D179" s="40"/>
      <c r="E179" s="69" t="s">
        <v>316</v>
      </c>
      <c r="F179" s="203">
        <f t="shared" si="149"/>
        <v>138383140985</v>
      </c>
      <c r="G179" s="203">
        <f t="shared" si="149"/>
        <v>0</v>
      </c>
      <c r="H179" s="203">
        <f t="shared" si="149"/>
        <v>0</v>
      </c>
      <c r="I179" s="203">
        <f t="shared" si="149"/>
        <v>0</v>
      </c>
      <c r="J179" s="203">
        <f t="shared" si="149"/>
        <v>0</v>
      </c>
      <c r="K179" s="203">
        <f t="shared" si="149"/>
        <v>0</v>
      </c>
      <c r="L179" s="203">
        <f t="shared" si="149"/>
        <v>138383140985</v>
      </c>
      <c r="M179" s="204">
        <f t="shared" si="107"/>
        <v>2.60692440125131E-2</v>
      </c>
      <c r="N179" s="203">
        <f t="shared" si="149"/>
        <v>0</v>
      </c>
      <c r="O179" s="203">
        <f t="shared" si="149"/>
        <v>138383140985</v>
      </c>
      <c r="P179" s="203">
        <f t="shared" si="149"/>
        <v>0</v>
      </c>
      <c r="Q179" s="203">
        <f t="shared" si="149"/>
        <v>138383140985</v>
      </c>
      <c r="R179" s="203">
        <f t="shared" si="149"/>
        <v>0</v>
      </c>
      <c r="S179" s="203">
        <f t="shared" si="112"/>
        <v>0</v>
      </c>
      <c r="T179" s="203">
        <f t="shared" si="149"/>
        <v>27914520438</v>
      </c>
      <c r="U179" s="203">
        <f t="shared" si="149"/>
        <v>110468620547</v>
      </c>
      <c r="V179" s="203">
        <f t="shared" si="149"/>
        <v>27914520438</v>
      </c>
      <c r="W179" s="203">
        <f t="shared" si="150"/>
        <v>0</v>
      </c>
      <c r="X179" s="37">
        <f t="shared" si="108"/>
        <v>1</v>
      </c>
      <c r="Y179" s="37">
        <f t="shared" si="109"/>
        <v>0.20171908398166644</v>
      </c>
      <c r="Z179" s="37">
        <f t="shared" si="110"/>
        <v>0.20171908398166644</v>
      </c>
      <c r="AA179" s="37">
        <f t="shared" si="93"/>
        <v>0.20171908398166644</v>
      </c>
      <c r="AB179" s="38">
        <f t="shared" si="99"/>
        <v>1</v>
      </c>
    </row>
    <row r="180" spans="1:28" ht="24.95" customHeight="1" x14ac:dyDescent="0.25">
      <c r="A180" s="32" t="s">
        <v>318</v>
      </c>
      <c r="B180" s="40"/>
      <c r="C180" s="40"/>
      <c r="D180" s="40"/>
      <c r="E180" s="34" t="s">
        <v>236</v>
      </c>
      <c r="F180" s="203">
        <f t="shared" si="149"/>
        <v>138383140985</v>
      </c>
      <c r="G180" s="203">
        <f t="shared" si="149"/>
        <v>0</v>
      </c>
      <c r="H180" s="203">
        <f t="shared" si="149"/>
        <v>0</v>
      </c>
      <c r="I180" s="203">
        <f t="shared" si="149"/>
        <v>0</v>
      </c>
      <c r="J180" s="203">
        <f t="shared" si="149"/>
        <v>0</v>
      </c>
      <c r="K180" s="203">
        <f t="shared" si="149"/>
        <v>0</v>
      </c>
      <c r="L180" s="203">
        <f t="shared" si="149"/>
        <v>138383140985</v>
      </c>
      <c r="M180" s="204">
        <f t="shared" si="107"/>
        <v>2.60692440125131E-2</v>
      </c>
      <c r="N180" s="203">
        <f t="shared" si="149"/>
        <v>0</v>
      </c>
      <c r="O180" s="203">
        <f t="shared" si="149"/>
        <v>138383140985</v>
      </c>
      <c r="P180" s="203">
        <f t="shared" si="149"/>
        <v>0</v>
      </c>
      <c r="Q180" s="203">
        <f t="shared" si="149"/>
        <v>138383140985</v>
      </c>
      <c r="R180" s="203">
        <f t="shared" si="149"/>
        <v>0</v>
      </c>
      <c r="S180" s="203">
        <f t="shared" si="112"/>
        <v>0</v>
      </c>
      <c r="T180" s="203">
        <f t="shared" si="149"/>
        <v>27914520438</v>
      </c>
      <c r="U180" s="203">
        <f t="shared" si="149"/>
        <v>110468620547</v>
      </c>
      <c r="V180" s="203">
        <f t="shared" si="149"/>
        <v>27914520438</v>
      </c>
      <c r="W180" s="203">
        <f t="shared" si="150"/>
        <v>0</v>
      </c>
      <c r="X180" s="37">
        <f t="shared" si="108"/>
        <v>1</v>
      </c>
      <c r="Y180" s="37">
        <f t="shared" si="109"/>
        <v>0.20171908398166644</v>
      </c>
      <c r="Z180" s="37">
        <f t="shared" si="110"/>
        <v>0.20171908398166644</v>
      </c>
      <c r="AA180" s="37">
        <f t="shared" si="93"/>
        <v>0.20171908398166644</v>
      </c>
      <c r="AB180" s="38">
        <f t="shared" si="99"/>
        <v>1</v>
      </c>
    </row>
    <row r="181" spans="1:28" ht="24.95" customHeight="1" x14ac:dyDescent="0.25">
      <c r="A181" s="39" t="s">
        <v>319</v>
      </c>
      <c r="B181" s="40" t="s">
        <v>192</v>
      </c>
      <c r="C181" s="40">
        <v>11</v>
      </c>
      <c r="D181" s="40" t="s">
        <v>38</v>
      </c>
      <c r="E181" s="41" t="s">
        <v>226</v>
      </c>
      <c r="F181" s="198">
        <v>138383140985</v>
      </c>
      <c r="G181" s="198">
        <v>0</v>
      </c>
      <c r="H181" s="198">
        <v>0</v>
      </c>
      <c r="I181" s="198">
        <v>0</v>
      </c>
      <c r="J181" s="198">
        <v>0</v>
      </c>
      <c r="K181" s="199">
        <f t="shared" si="114"/>
        <v>0</v>
      </c>
      <c r="L181" s="198">
        <f t="shared" ref="L181" si="151">F181+K181</f>
        <v>138383140985</v>
      </c>
      <c r="M181" s="205">
        <f t="shared" si="107"/>
        <v>2.60692440125131E-2</v>
      </c>
      <c r="N181" s="198">
        <v>0</v>
      </c>
      <c r="O181" s="198">
        <v>138383140985</v>
      </c>
      <c r="P181" s="44">
        <f t="shared" si="116"/>
        <v>0</v>
      </c>
      <c r="Q181" s="198">
        <v>138383140985</v>
      </c>
      <c r="R181" s="44">
        <f t="shared" si="117"/>
        <v>0</v>
      </c>
      <c r="S181" s="44">
        <f t="shared" si="112"/>
        <v>0</v>
      </c>
      <c r="T181" s="198">
        <v>27914520438</v>
      </c>
      <c r="U181" s="44">
        <f t="shared" si="118"/>
        <v>110468620547</v>
      </c>
      <c r="V181" s="198">
        <v>27914520438</v>
      </c>
      <c r="W181" s="44">
        <f t="shared" si="119"/>
        <v>0</v>
      </c>
      <c r="X181" s="45">
        <f t="shared" si="108"/>
        <v>1</v>
      </c>
      <c r="Y181" s="45">
        <f t="shared" si="109"/>
        <v>0.20171908398166644</v>
      </c>
      <c r="Z181" s="45">
        <f t="shared" si="110"/>
        <v>0.20171908398166644</v>
      </c>
      <c r="AA181" s="45">
        <f t="shared" si="93"/>
        <v>0.20171908398166644</v>
      </c>
      <c r="AB181" s="46">
        <f t="shared" si="99"/>
        <v>1</v>
      </c>
    </row>
    <row r="182" spans="1:28" ht="63" x14ac:dyDescent="0.25">
      <c r="A182" s="32" t="s">
        <v>320</v>
      </c>
      <c r="B182" s="68"/>
      <c r="C182" s="68"/>
      <c r="D182" s="68"/>
      <c r="E182" s="34" t="s">
        <v>321</v>
      </c>
      <c r="F182" s="203">
        <f t="shared" ref="F182:V184" si="152">+F183</f>
        <v>325658709524</v>
      </c>
      <c r="G182" s="203">
        <f t="shared" si="152"/>
        <v>0</v>
      </c>
      <c r="H182" s="203">
        <f t="shared" si="152"/>
        <v>0</v>
      </c>
      <c r="I182" s="203">
        <f t="shared" si="152"/>
        <v>0</v>
      </c>
      <c r="J182" s="203">
        <f t="shared" si="152"/>
        <v>0</v>
      </c>
      <c r="K182" s="203">
        <f t="shared" si="152"/>
        <v>0</v>
      </c>
      <c r="L182" s="203">
        <f t="shared" si="152"/>
        <v>325658709524</v>
      </c>
      <c r="M182" s="204">
        <f t="shared" si="107"/>
        <v>6.1349065377129405E-2</v>
      </c>
      <c r="N182" s="203">
        <f t="shared" si="152"/>
        <v>0</v>
      </c>
      <c r="O182" s="203">
        <f t="shared" si="152"/>
        <v>325658709524</v>
      </c>
      <c r="P182" s="203">
        <f t="shared" si="152"/>
        <v>0</v>
      </c>
      <c r="Q182" s="203">
        <f t="shared" si="152"/>
        <v>325658709524</v>
      </c>
      <c r="R182" s="203">
        <f t="shared" si="152"/>
        <v>0</v>
      </c>
      <c r="S182" s="203">
        <f t="shared" si="112"/>
        <v>0</v>
      </c>
      <c r="T182" s="203">
        <f t="shared" si="152"/>
        <v>0</v>
      </c>
      <c r="U182" s="203">
        <f t="shared" si="152"/>
        <v>325658709524</v>
      </c>
      <c r="V182" s="203">
        <f t="shared" si="152"/>
        <v>0</v>
      </c>
      <c r="W182" s="203">
        <f t="shared" ref="W182:W184" si="153">+W183</f>
        <v>0</v>
      </c>
      <c r="X182" s="37">
        <f t="shared" si="108"/>
        <v>1</v>
      </c>
      <c r="Y182" s="37">
        <f t="shared" si="109"/>
        <v>0</v>
      </c>
      <c r="Z182" s="37">
        <f t="shared" si="110"/>
        <v>0</v>
      </c>
      <c r="AA182" s="37">
        <f t="shared" si="93"/>
        <v>0</v>
      </c>
      <c r="AB182" s="38" t="s">
        <v>46</v>
      </c>
    </row>
    <row r="183" spans="1:28" ht="63" x14ac:dyDescent="0.25">
      <c r="A183" s="32" t="s">
        <v>322</v>
      </c>
      <c r="B183" s="40"/>
      <c r="C183" s="40"/>
      <c r="D183" s="40"/>
      <c r="E183" s="69" t="s">
        <v>321</v>
      </c>
      <c r="F183" s="203">
        <f t="shared" si="152"/>
        <v>325658709524</v>
      </c>
      <c r="G183" s="203">
        <f t="shared" si="152"/>
        <v>0</v>
      </c>
      <c r="H183" s="203">
        <f t="shared" si="152"/>
        <v>0</v>
      </c>
      <c r="I183" s="203">
        <f t="shared" si="152"/>
        <v>0</v>
      </c>
      <c r="J183" s="203">
        <f t="shared" si="152"/>
        <v>0</v>
      </c>
      <c r="K183" s="203">
        <f t="shared" si="152"/>
        <v>0</v>
      </c>
      <c r="L183" s="203">
        <f t="shared" si="152"/>
        <v>325658709524</v>
      </c>
      <c r="M183" s="204">
        <f t="shared" si="107"/>
        <v>6.1349065377129405E-2</v>
      </c>
      <c r="N183" s="203">
        <f t="shared" si="152"/>
        <v>0</v>
      </c>
      <c r="O183" s="203">
        <f t="shared" si="152"/>
        <v>325658709524</v>
      </c>
      <c r="P183" s="203">
        <f t="shared" si="152"/>
        <v>0</v>
      </c>
      <c r="Q183" s="203">
        <f t="shared" si="152"/>
        <v>325658709524</v>
      </c>
      <c r="R183" s="203">
        <f t="shared" si="152"/>
        <v>0</v>
      </c>
      <c r="S183" s="203">
        <f t="shared" si="112"/>
        <v>0</v>
      </c>
      <c r="T183" s="203">
        <f t="shared" si="152"/>
        <v>0</v>
      </c>
      <c r="U183" s="203">
        <f t="shared" si="152"/>
        <v>325658709524</v>
      </c>
      <c r="V183" s="203">
        <f t="shared" si="152"/>
        <v>0</v>
      </c>
      <c r="W183" s="203">
        <f t="shared" si="153"/>
        <v>0</v>
      </c>
      <c r="X183" s="37">
        <f t="shared" si="108"/>
        <v>1</v>
      </c>
      <c r="Y183" s="37">
        <f t="shared" si="109"/>
        <v>0</v>
      </c>
      <c r="Z183" s="37">
        <f t="shared" si="110"/>
        <v>0</v>
      </c>
      <c r="AA183" s="37">
        <f t="shared" si="93"/>
        <v>0</v>
      </c>
      <c r="AB183" s="38" t="s">
        <v>46</v>
      </c>
    </row>
    <row r="184" spans="1:28" ht="24.95" customHeight="1" x14ac:dyDescent="0.25">
      <c r="A184" s="32" t="s">
        <v>323</v>
      </c>
      <c r="B184" s="40"/>
      <c r="C184" s="40"/>
      <c r="D184" s="40"/>
      <c r="E184" s="34" t="s">
        <v>236</v>
      </c>
      <c r="F184" s="203">
        <f t="shared" si="152"/>
        <v>325658709524</v>
      </c>
      <c r="G184" s="203">
        <f t="shared" si="152"/>
        <v>0</v>
      </c>
      <c r="H184" s="203">
        <f t="shared" si="152"/>
        <v>0</v>
      </c>
      <c r="I184" s="203">
        <f t="shared" si="152"/>
        <v>0</v>
      </c>
      <c r="J184" s="203">
        <f t="shared" si="152"/>
        <v>0</v>
      </c>
      <c r="K184" s="203">
        <f t="shared" si="152"/>
        <v>0</v>
      </c>
      <c r="L184" s="203">
        <f t="shared" si="152"/>
        <v>325658709524</v>
      </c>
      <c r="M184" s="204">
        <f t="shared" si="107"/>
        <v>6.1349065377129405E-2</v>
      </c>
      <c r="N184" s="203">
        <f t="shared" si="152"/>
        <v>0</v>
      </c>
      <c r="O184" s="203">
        <f t="shared" si="152"/>
        <v>325658709524</v>
      </c>
      <c r="P184" s="203">
        <f t="shared" si="152"/>
        <v>0</v>
      </c>
      <c r="Q184" s="203">
        <f t="shared" si="152"/>
        <v>325658709524</v>
      </c>
      <c r="R184" s="203">
        <f t="shared" si="152"/>
        <v>0</v>
      </c>
      <c r="S184" s="203">
        <f t="shared" si="112"/>
        <v>0</v>
      </c>
      <c r="T184" s="203">
        <f t="shared" si="152"/>
        <v>0</v>
      </c>
      <c r="U184" s="203">
        <f t="shared" si="152"/>
        <v>325658709524</v>
      </c>
      <c r="V184" s="203">
        <f t="shared" si="152"/>
        <v>0</v>
      </c>
      <c r="W184" s="203">
        <f t="shared" si="153"/>
        <v>0</v>
      </c>
      <c r="X184" s="37">
        <f t="shared" si="108"/>
        <v>1</v>
      </c>
      <c r="Y184" s="37">
        <f t="shared" si="109"/>
        <v>0</v>
      </c>
      <c r="Z184" s="37">
        <f t="shared" si="110"/>
        <v>0</v>
      </c>
      <c r="AA184" s="37">
        <f t="shared" ref="AA184:AA247" si="154">+T184/Q184</f>
        <v>0</v>
      </c>
      <c r="AB184" s="38" t="s">
        <v>46</v>
      </c>
    </row>
    <row r="185" spans="1:28" ht="24.95" customHeight="1" x14ac:dyDescent="0.25">
      <c r="A185" s="39" t="s">
        <v>324</v>
      </c>
      <c r="B185" s="40" t="s">
        <v>192</v>
      </c>
      <c r="C185" s="40">
        <v>11</v>
      </c>
      <c r="D185" s="40" t="s">
        <v>38</v>
      </c>
      <c r="E185" s="41" t="s">
        <v>226</v>
      </c>
      <c r="F185" s="198">
        <v>325658709524</v>
      </c>
      <c r="G185" s="198">
        <v>0</v>
      </c>
      <c r="H185" s="198">
        <v>0</v>
      </c>
      <c r="I185" s="198">
        <v>0</v>
      </c>
      <c r="J185" s="198">
        <v>0</v>
      </c>
      <c r="K185" s="199">
        <f t="shared" si="114"/>
        <v>0</v>
      </c>
      <c r="L185" s="198">
        <f t="shared" ref="L185" si="155">F185+K185</f>
        <v>325658709524</v>
      </c>
      <c r="M185" s="205">
        <f t="shared" si="107"/>
        <v>6.1349065377129405E-2</v>
      </c>
      <c r="N185" s="198">
        <v>0</v>
      </c>
      <c r="O185" s="198">
        <v>325658709524</v>
      </c>
      <c r="P185" s="44">
        <f t="shared" si="116"/>
        <v>0</v>
      </c>
      <c r="Q185" s="198">
        <v>325658709524</v>
      </c>
      <c r="R185" s="44">
        <f t="shared" si="117"/>
        <v>0</v>
      </c>
      <c r="S185" s="44">
        <f t="shared" si="112"/>
        <v>0</v>
      </c>
      <c r="T185" s="198">
        <v>0</v>
      </c>
      <c r="U185" s="44">
        <f t="shared" si="118"/>
        <v>325658709524</v>
      </c>
      <c r="V185" s="198">
        <v>0</v>
      </c>
      <c r="W185" s="44">
        <f t="shared" si="119"/>
        <v>0</v>
      </c>
      <c r="X185" s="45">
        <f t="shared" si="108"/>
        <v>1</v>
      </c>
      <c r="Y185" s="45">
        <f t="shared" si="109"/>
        <v>0</v>
      </c>
      <c r="Z185" s="45">
        <f t="shared" si="110"/>
        <v>0</v>
      </c>
      <c r="AA185" s="45">
        <f t="shared" si="154"/>
        <v>0</v>
      </c>
      <c r="AB185" s="46" t="s">
        <v>46</v>
      </c>
    </row>
    <row r="186" spans="1:28" ht="78.75" x14ac:dyDescent="0.25">
      <c r="A186" s="32" t="s">
        <v>325</v>
      </c>
      <c r="B186" s="68"/>
      <c r="C186" s="68"/>
      <c r="D186" s="68"/>
      <c r="E186" s="34" t="s">
        <v>326</v>
      </c>
      <c r="F186" s="203">
        <f>+F187</f>
        <v>101620433497</v>
      </c>
      <c r="G186" s="203">
        <f t="shared" ref="G186:W188" si="156">+G187</f>
        <v>0</v>
      </c>
      <c r="H186" s="203">
        <f t="shared" si="156"/>
        <v>0</v>
      </c>
      <c r="I186" s="203">
        <f t="shared" si="156"/>
        <v>0</v>
      </c>
      <c r="J186" s="203">
        <f t="shared" si="156"/>
        <v>0</v>
      </c>
      <c r="K186" s="203">
        <f t="shared" si="156"/>
        <v>0</v>
      </c>
      <c r="L186" s="203">
        <f t="shared" si="156"/>
        <v>101620433497</v>
      </c>
      <c r="M186" s="204">
        <f t="shared" si="107"/>
        <v>1.9143718365070273E-2</v>
      </c>
      <c r="N186" s="203">
        <f t="shared" si="156"/>
        <v>0</v>
      </c>
      <c r="O186" s="203">
        <f t="shared" si="156"/>
        <v>101620433497</v>
      </c>
      <c r="P186" s="203">
        <f t="shared" si="156"/>
        <v>0</v>
      </c>
      <c r="Q186" s="203">
        <f t="shared" si="156"/>
        <v>101620433497</v>
      </c>
      <c r="R186" s="203">
        <f t="shared" si="156"/>
        <v>0</v>
      </c>
      <c r="S186" s="203">
        <f t="shared" si="112"/>
        <v>0</v>
      </c>
      <c r="T186" s="203">
        <f t="shared" si="156"/>
        <v>89796372</v>
      </c>
      <c r="U186" s="203">
        <f t="shared" si="156"/>
        <v>101530637125</v>
      </c>
      <c r="V186" s="203">
        <f t="shared" si="156"/>
        <v>89796372</v>
      </c>
      <c r="W186" s="203">
        <f t="shared" si="156"/>
        <v>0</v>
      </c>
      <c r="X186" s="37">
        <f t="shared" si="108"/>
        <v>1</v>
      </c>
      <c r="Y186" s="37">
        <f t="shared" si="109"/>
        <v>8.8364484297000104E-4</v>
      </c>
      <c r="Z186" s="37">
        <f t="shared" si="110"/>
        <v>8.8364484297000104E-4</v>
      </c>
      <c r="AA186" s="37">
        <f t="shared" si="154"/>
        <v>8.8364484297000104E-4</v>
      </c>
      <c r="AB186" s="38">
        <f t="shared" ref="AB186:AB237" si="157">+V186/T186</f>
        <v>1</v>
      </c>
    </row>
    <row r="187" spans="1:28" ht="78.75" x14ac:dyDescent="0.25">
      <c r="A187" s="32" t="s">
        <v>327</v>
      </c>
      <c r="B187" s="40"/>
      <c r="C187" s="40"/>
      <c r="D187" s="40"/>
      <c r="E187" s="69" t="s">
        <v>326</v>
      </c>
      <c r="F187" s="203">
        <f t="shared" ref="F187:V188" si="158">+F188</f>
        <v>101620433497</v>
      </c>
      <c r="G187" s="203">
        <f t="shared" si="158"/>
        <v>0</v>
      </c>
      <c r="H187" s="203">
        <f t="shared" si="158"/>
        <v>0</v>
      </c>
      <c r="I187" s="203">
        <f t="shared" si="158"/>
        <v>0</v>
      </c>
      <c r="J187" s="203">
        <f t="shared" si="158"/>
        <v>0</v>
      </c>
      <c r="K187" s="203">
        <f t="shared" si="158"/>
        <v>0</v>
      </c>
      <c r="L187" s="203">
        <f t="shared" si="158"/>
        <v>101620433497</v>
      </c>
      <c r="M187" s="204">
        <f t="shared" si="107"/>
        <v>1.9143718365070273E-2</v>
      </c>
      <c r="N187" s="203">
        <f t="shared" si="158"/>
        <v>0</v>
      </c>
      <c r="O187" s="203">
        <f t="shared" si="158"/>
        <v>101620433497</v>
      </c>
      <c r="P187" s="203">
        <f t="shared" si="158"/>
        <v>0</v>
      </c>
      <c r="Q187" s="203">
        <f t="shared" si="158"/>
        <v>101620433497</v>
      </c>
      <c r="R187" s="203">
        <f t="shared" si="158"/>
        <v>0</v>
      </c>
      <c r="S187" s="203">
        <f t="shared" si="112"/>
        <v>0</v>
      </c>
      <c r="T187" s="203">
        <f t="shared" si="158"/>
        <v>89796372</v>
      </c>
      <c r="U187" s="203">
        <f t="shared" si="158"/>
        <v>101530637125</v>
      </c>
      <c r="V187" s="203">
        <f t="shared" si="158"/>
        <v>89796372</v>
      </c>
      <c r="W187" s="203">
        <f t="shared" si="156"/>
        <v>0</v>
      </c>
      <c r="X187" s="37">
        <f t="shared" si="108"/>
        <v>1</v>
      </c>
      <c r="Y187" s="37">
        <f t="shared" si="109"/>
        <v>8.8364484297000104E-4</v>
      </c>
      <c r="Z187" s="37">
        <f t="shared" si="110"/>
        <v>8.8364484297000104E-4</v>
      </c>
      <c r="AA187" s="37">
        <f t="shared" si="154"/>
        <v>8.8364484297000104E-4</v>
      </c>
      <c r="AB187" s="38">
        <f t="shared" si="157"/>
        <v>1</v>
      </c>
    </row>
    <row r="188" spans="1:28" ht="24.95" customHeight="1" x14ac:dyDescent="0.25">
      <c r="A188" s="32" t="s">
        <v>328</v>
      </c>
      <c r="B188" s="40"/>
      <c r="C188" s="40"/>
      <c r="D188" s="40"/>
      <c r="E188" s="34" t="s">
        <v>236</v>
      </c>
      <c r="F188" s="203">
        <f t="shared" si="158"/>
        <v>101620433497</v>
      </c>
      <c r="G188" s="203">
        <f t="shared" si="156"/>
        <v>0</v>
      </c>
      <c r="H188" s="203">
        <f t="shared" si="156"/>
        <v>0</v>
      </c>
      <c r="I188" s="203">
        <f t="shared" si="156"/>
        <v>0</v>
      </c>
      <c r="J188" s="203">
        <f t="shared" si="156"/>
        <v>0</v>
      </c>
      <c r="K188" s="203">
        <f t="shared" si="156"/>
        <v>0</v>
      </c>
      <c r="L188" s="203">
        <f t="shared" si="156"/>
        <v>101620433497</v>
      </c>
      <c r="M188" s="204">
        <f t="shared" si="107"/>
        <v>1.9143718365070273E-2</v>
      </c>
      <c r="N188" s="203">
        <f t="shared" si="156"/>
        <v>0</v>
      </c>
      <c r="O188" s="203">
        <f t="shared" si="156"/>
        <v>101620433497</v>
      </c>
      <c r="P188" s="203">
        <f t="shared" si="156"/>
        <v>0</v>
      </c>
      <c r="Q188" s="203">
        <f t="shared" si="156"/>
        <v>101620433497</v>
      </c>
      <c r="R188" s="203">
        <f t="shared" si="156"/>
        <v>0</v>
      </c>
      <c r="S188" s="203">
        <f t="shared" si="112"/>
        <v>0</v>
      </c>
      <c r="T188" s="203">
        <f t="shared" si="156"/>
        <v>89796372</v>
      </c>
      <c r="U188" s="203">
        <f t="shared" si="156"/>
        <v>101530637125</v>
      </c>
      <c r="V188" s="203">
        <f t="shared" si="156"/>
        <v>89796372</v>
      </c>
      <c r="W188" s="203">
        <f t="shared" si="156"/>
        <v>0</v>
      </c>
      <c r="X188" s="37">
        <f t="shared" si="108"/>
        <v>1</v>
      </c>
      <c r="Y188" s="37">
        <f t="shared" si="109"/>
        <v>8.8364484297000104E-4</v>
      </c>
      <c r="Z188" s="37">
        <f t="shared" si="110"/>
        <v>8.8364484297000104E-4</v>
      </c>
      <c r="AA188" s="37">
        <f t="shared" si="154"/>
        <v>8.8364484297000104E-4</v>
      </c>
      <c r="AB188" s="38">
        <f t="shared" si="157"/>
        <v>1</v>
      </c>
    </row>
    <row r="189" spans="1:28" ht="24.95" customHeight="1" x14ac:dyDescent="0.25">
      <c r="A189" s="39" t="s">
        <v>329</v>
      </c>
      <c r="B189" s="40" t="s">
        <v>192</v>
      </c>
      <c r="C189" s="40">
        <v>11</v>
      </c>
      <c r="D189" s="40" t="s">
        <v>38</v>
      </c>
      <c r="E189" s="41" t="s">
        <v>226</v>
      </c>
      <c r="F189" s="198">
        <v>101620433497</v>
      </c>
      <c r="G189" s="198">
        <v>0</v>
      </c>
      <c r="H189" s="198">
        <v>0</v>
      </c>
      <c r="I189" s="198">
        <v>0</v>
      </c>
      <c r="J189" s="198">
        <v>0</v>
      </c>
      <c r="K189" s="199">
        <f t="shared" si="114"/>
        <v>0</v>
      </c>
      <c r="L189" s="198">
        <f t="shared" ref="L189" si="159">F189+K189</f>
        <v>101620433497</v>
      </c>
      <c r="M189" s="205">
        <f t="shared" si="107"/>
        <v>1.9143718365070273E-2</v>
      </c>
      <c r="N189" s="198">
        <v>0</v>
      </c>
      <c r="O189" s="198">
        <v>101620433497</v>
      </c>
      <c r="P189" s="44">
        <f t="shared" si="116"/>
        <v>0</v>
      </c>
      <c r="Q189" s="198">
        <v>101620433497</v>
      </c>
      <c r="R189" s="44">
        <f t="shared" si="117"/>
        <v>0</v>
      </c>
      <c r="S189" s="44">
        <f t="shared" si="112"/>
        <v>0</v>
      </c>
      <c r="T189" s="198">
        <v>89796372</v>
      </c>
      <c r="U189" s="44">
        <f t="shared" si="118"/>
        <v>101530637125</v>
      </c>
      <c r="V189" s="198">
        <v>89796372</v>
      </c>
      <c r="W189" s="44">
        <f t="shared" si="119"/>
        <v>0</v>
      </c>
      <c r="X189" s="45">
        <f t="shared" si="108"/>
        <v>1</v>
      </c>
      <c r="Y189" s="45">
        <f t="shared" si="109"/>
        <v>8.8364484297000104E-4</v>
      </c>
      <c r="Z189" s="45">
        <f t="shared" si="110"/>
        <v>8.8364484297000104E-4</v>
      </c>
      <c r="AA189" s="45">
        <f t="shared" si="154"/>
        <v>8.8364484297000104E-4</v>
      </c>
      <c r="AB189" s="46">
        <f t="shared" si="157"/>
        <v>1</v>
      </c>
    </row>
    <row r="190" spans="1:28" ht="78.75" x14ac:dyDescent="0.25">
      <c r="A190" s="32" t="s">
        <v>330</v>
      </c>
      <c r="B190" s="68"/>
      <c r="C190" s="68"/>
      <c r="D190" s="68"/>
      <c r="E190" s="34" t="s">
        <v>331</v>
      </c>
      <c r="F190" s="203">
        <f t="shared" ref="F190:V192" si="160">+F191</f>
        <v>331558916195</v>
      </c>
      <c r="G190" s="203">
        <f t="shared" si="160"/>
        <v>0</v>
      </c>
      <c r="H190" s="203">
        <f t="shared" si="160"/>
        <v>0</v>
      </c>
      <c r="I190" s="203">
        <f t="shared" si="160"/>
        <v>0</v>
      </c>
      <c r="J190" s="203">
        <f t="shared" si="160"/>
        <v>0</v>
      </c>
      <c r="K190" s="203">
        <f t="shared" si="160"/>
        <v>0</v>
      </c>
      <c r="L190" s="203">
        <f t="shared" si="160"/>
        <v>331558916195</v>
      </c>
      <c r="M190" s="204">
        <f t="shared" si="107"/>
        <v>6.2460573082011091E-2</v>
      </c>
      <c r="N190" s="203">
        <f t="shared" si="160"/>
        <v>0</v>
      </c>
      <c r="O190" s="203">
        <f t="shared" si="160"/>
        <v>331558916195</v>
      </c>
      <c r="P190" s="203">
        <f t="shared" si="160"/>
        <v>0</v>
      </c>
      <c r="Q190" s="203">
        <f t="shared" si="160"/>
        <v>331558916195</v>
      </c>
      <c r="R190" s="203">
        <f t="shared" si="160"/>
        <v>0</v>
      </c>
      <c r="S190" s="203">
        <f t="shared" si="112"/>
        <v>0</v>
      </c>
      <c r="T190" s="203">
        <f t="shared" si="160"/>
        <v>0</v>
      </c>
      <c r="U190" s="203">
        <f t="shared" si="160"/>
        <v>331558916195</v>
      </c>
      <c r="V190" s="203">
        <f t="shared" si="160"/>
        <v>0</v>
      </c>
      <c r="W190" s="203">
        <f t="shared" ref="W190:W192" si="161">+W191</f>
        <v>0</v>
      </c>
      <c r="X190" s="37">
        <f t="shared" si="108"/>
        <v>1</v>
      </c>
      <c r="Y190" s="37">
        <f t="shared" si="109"/>
        <v>0</v>
      </c>
      <c r="Z190" s="37">
        <f t="shared" si="110"/>
        <v>0</v>
      </c>
      <c r="AA190" s="37">
        <f t="shared" si="154"/>
        <v>0</v>
      </c>
      <c r="AB190" s="38" t="s">
        <v>46</v>
      </c>
    </row>
    <row r="191" spans="1:28" ht="78.75" x14ac:dyDescent="0.25">
      <c r="A191" s="32" t="s">
        <v>332</v>
      </c>
      <c r="B191" s="40"/>
      <c r="C191" s="40"/>
      <c r="D191" s="40"/>
      <c r="E191" s="34" t="s">
        <v>331</v>
      </c>
      <c r="F191" s="203">
        <f t="shared" si="160"/>
        <v>331558916195</v>
      </c>
      <c r="G191" s="203">
        <f t="shared" si="160"/>
        <v>0</v>
      </c>
      <c r="H191" s="203">
        <f t="shared" si="160"/>
        <v>0</v>
      </c>
      <c r="I191" s="203">
        <f t="shared" si="160"/>
        <v>0</v>
      </c>
      <c r="J191" s="203">
        <f t="shared" si="160"/>
        <v>0</v>
      </c>
      <c r="K191" s="203">
        <f t="shared" si="160"/>
        <v>0</v>
      </c>
      <c r="L191" s="203">
        <f t="shared" si="160"/>
        <v>331558916195</v>
      </c>
      <c r="M191" s="204">
        <f t="shared" si="107"/>
        <v>6.2460573082011091E-2</v>
      </c>
      <c r="N191" s="203">
        <f t="shared" si="160"/>
        <v>0</v>
      </c>
      <c r="O191" s="203">
        <f t="shared" si="160"/>
        <v>331558916195</v>
      </c>
      <c r="P191" s="203">
        <f t="shared" si="160"/>
        <v>0</v>
      </c>
      <c r="Q191" s="203">
        <f t="shared" si="160"/>
        <v>331558916195</v>
      </c>
      <c r="R191" s="203">
        <f t="shared" si="160"/>
        <v>0</v>
      </c>
      <c r="S191" s="203">
        <f t="shared" si="112"/>
        <v>0</v>
      </c>
      <c r="T191" s="203">
        <f t="shared" si="160"/>
        <v>0</v>
      </c>
      <c r="U191" s="203">
        <f t="shared" si="160"/>
        <v>331558916195</v>
      </c>
      <c r="V191" s="203">
        <f t="shared" si="160"/>
        <v>0</v>
      </c>
      <c r="W191" s="203">
        <f t="shared" si="161"/>
        <v>0</v>
      </c>
      <c r="X191" s="37">
        <f t="shared" si="108"/>
        <v>1</v>
      </c>
      <c r="Y191" s="37">
        <f t="shared" si="109"/>
        <v>0</v>
      </c>
      <c r="Z191" s="37">
        <f t="shared" si="110"/>
        <v>0</v>
      </c>
      <c r="AA191" s="37">
        <f t="shared" si="154"/>
        <v>0</v>
      </c>
      <c r="AB191" s="38" t="s">
        <v>46</v>
      </c>
    </row>
    <row r="192" spans="1:28" ht="24.95" customHeight="1" x14ac:dyDescent="0.25">
      <c r="A192" s="32" t="s">
        <v>333</v>
      </c>
      <c r="B192" s="40"/>
      <c r="C192" s="40"/>
      <c r="D192" s="40"/>
      <c r="E192" s="34" t="s">
        <v>236</v>
      </c>
      <c r="F192" s="203">
        <f t="shared" si="160"/>
        <v>331558916195</v>
      </c>
      <c r="G192" s="203">
        <f t="shared" si="160"/>
        <v>0</v>
      </c>
      <c r="H192" s="203">
        <f t="shared" si="160"/>
        <v>0</v>
      </c>
      <c r="I192" s="203">
        <f t="shared" si="160"/>
        <v>0</v>
      </c>
      <c r="J192" s="203">
        <f t="shared" si="160"/>
        <v>0</v>
      </c>
      <c r="K192" s="203">
        <f t="shared" si="160"/>
        <v>0</v>
      </c>
      <c r="L192" s="203">
        <f t="shared" si="160"/>
        <v>331558916195</v>
      </c>
      <c r="M192" s="204">
        <f t="shared" si="107"/>
        <v>6.2460573082011091E-2</v>
      </c>
      <c r="N192" s="203">
        <f t="shared" si="160"/>
        <v>0</v>
      </c>
      <c r="O192" s="203">
        <f t="shared" si="160"/>
        <v>331558916195</v>
      </c>
      <c r="P192" s="203">
        <f t="shared" si="160"/>
        <v>0</v>
      </c>
      <c r="Q192" s="203">
        <f t="shared" si="160"/>
        <v>331558916195</v>
      </c>
      <c r="R192" s="203">
        <f t="shared" si="160"/>
        <v>0</v>
      </c>
      <c r="S192" s="203">
        <f t="shared" si="112"/>
        <v>0</v>
      </c>
      <c r="T192" s="203">
        <f t="shared" si="160"/>
        <v>0</v>
      </c>
      <c r="U192" s="203">
        <f t="shared" si="160"/>
        <v>331558916195</v>
      </c>
      <c r="V192" s="203">
        <f t="shared" si="160"/>
        <v>0</v>
      </c>
      <c r="W192" s="203">
        <f t="shared" si="161"/>
        <v>0</v>
      </c>
      <c r="X192" s="37">
        <f t="shared" si="108"/>
        <v>1</v>
      </c>
      <c r="Y192" s="37">
        <f t="shared" si="109"/>
        <v>0</v>
      </c>
      <c r="Z192" s="37">
        <f t="shared" si="110"/>
        <v>0</v>
      </c>
      <c r="AA192" s="37">
        <f t="shared" si="154"/>
        <v>0</v>
      </c>
      <c r="AB192" s="38" t="s">
        <v>46</v>
      </c>
    </row>
    <row r="193" spans="1:28" ht="24.95" customHeight="1" x14ac:dyDescent="0.25">
      <c r="A193" s="39" t="s">
        <v>334</v>
      </c>
      <c r="B193" s="40" t="s">
        <v>192</v>
      </c>
      <c r="C193" s="40">
        <v>11</v>
      </c>
      <c r="D193" s="40" t="s">
        <v>38</v>
      </c>
      <c r="E193" s="41" t="s">
        <v>226</v>
      </c>
      <c r="F193" s="198">
        <v>331558916195</v>
      </c>
      <c r="G193" s="198">
        <v>0</v>
      </c>
      <c r="H193" s="198">
        <v>0</v>
      </c>
      <c r="I193" s="198">
        <v>0</v>
      </c>
      <c r="J193" s="198">
        <v>0</v>
      </c>
      <c r="K193" s="199">
        <f t="shared" si="114"/>
        <v>0</v>
      </c>
      <c r="L193" s="198">
        <f t="shared" ref="L193" si="162">F193+K193</f>
        <v>331558916195</v>
      </c>
      <c r="M193" s="205">
        <f t="shared" si="107"/>
        <v>6.2460573082011091E-2</v>
      </c>
      <c r="N193" s="198">
        <v>0</v>
      </c>
      <c r="O193" s="198">
        <v>331558916195</v>
      </c>
      <c r="P193" s="44">
        <f t="shared" si="116"/>
        <v>0</v>
      </c>
      <c r="Q193" s="198">
        <v>331558916195</v>
      </c>
      <c r="R193" s="44">
        <f t="shared" si="117"/>
        <v>0</v>
      </c>
      <c r="S193" s="44">
        <f t="shared" si="112"/>
        <v>0</v>
      </c>
      <c r="T193" s="198">
        <v>0</v>
      </c>
      <c r="U193" s="44">
        <f t="shared" si="118"/>
        <v>331558916195</v>
      </c>
      <c r="V193" s="198">
        <v>0</v>
      </c>
      <c r="W193" s="44">
        <f t="shared" si="119"/>
        <v>0</v>
      </c>
      <c r="X193" s="45">
        <f t="shared" si="108"/>
        <v>1</v>
      </c>
      <c r="Y193" s="45">
        <f t="shared" si="109"/>
        <v>0</v>
      </c>
      <c r="Z193" s="45">
        <f t="shared" si="110"/>
        <v>0</v>
      </c>
      <c r="AA193" s="45">
        <f t="shared" si="154"/>
        <v>0</v>
      </c>
      <c r="AB193" s="46" t="s">
        <v>46</v>
      </c>
    </row>
    <row r="194" spans="1:28" ht="63" x14ac:dyDescent="0.25">
      <c r="A194" s="32" t="s">
        <v>335</v>
      </c>
      <c r="B194" s="68"/>
      <c r="C194" s="68"/>
      <c r="D194" s="68"/>
      <c r="E194" s="34" t="s">
        <v>336</v>
      </c>
      <c r="F194" s="203">
        <f t="shared" ref="F194:V196" si="163">+F195</f>
        <v>57639326986</v>
      </c>
      <c r="G194" s="203">
        <f t="shared" si="163"/>
        <v>0</v>
      </c>
      <c r="H194" s="203">
        <f t="shared" si="163"/>
        <v>0</v>
      </c>
      <c r="I194" s="203">
        <f t="shared" si="163"/>
        <v>0</v>
      </c>
      <c r="J194" s="203">
        <f t="shared" si="163"/>
        <v>0</v>
      </c>
      <c r="K194" s="203">
        <f t="shared" si="163"/>
        <v>0</v>
      </c>
      <c r="L194" s="203">
        <f t="shared" si="163"/>
        <v>57639326986</v>
      </c>
      <c r="M194" s="204">
        <f t="shared" si="107"/>
        <v>1.085835795617575E-2</v>
      </c>
      <c r="N194" s="203">
        <f t="shared" si="163"/>
        <v>0</v>
      </c>
      <c r="O194" s="203">
        <f t="shared" si="163"/>
        <v>57639326986</v>
      </c>
      <c r="P194" s="203">
        <f t="shared" si="163"/>
        <v>0</v>
      </c>
      <c r="Q194" s="203">
        <f t="shared" si="163"/>
        <v>57639326986</v>
      </c>
      <c r="R194" s="203">
        <f t="shared" si="163"/>
        <v>0</v>
      </c>
      <c r="S194" s="203">
        <f t="shared" si="112"/>
        <v>0</v>
      </c>
      <c r="T194" s="203">
        <f t="shared" si="163"/>
        <v>0</v>
      </c>
      <c r="U194" s="203">
        <f t="shared" si="163"/>
        <v>57639326986</v>
      </c>
      <c r="V194" s="203">
        <f t="shared" si="163"/>
        <v>0</v>
      </c>
      <c r="W194" s="203">
        <f t="shared" ref="W194:W196" si="164">+W195</f>
        <v>0</v>
      </c>
      <c r="X194" s="37">
        <f t="shared" si="108"/>
        <v>1</v>
      </c>
      <c r="Y194" s="37">
        <f t="shared" si="109"/>
        <v>0</v>
      </c>
      <c r="Z194" s="37">
        <f t="shared" si="110"/>
        <v>0</v>
      </c>
      <c r="AA194" s="37">
        <f t="shared" si="154"/>
        <v>0</v>
      </c>
      <c r="AB194" s="38" t="s">
        <v>46</v>
      </c>
    </row>
    <row r="195" spans="1:28" ht="63" x14ac:dyDescent="0.25">
      <c r="A195" s="32" t="s">
        <v>337</v>
      </c>
      <c r="B195" s="40"/>
      <c r="C195" s="40"/>
      <c r="D195" s="40"/>
      <c r="E195" s="69" t="s">
        <v>336</v>
      </c>
      <c r="F195" s="203">
        <f t="shared" si="163"/>
        <v>57639326986</v>
      </c>
      <c r="G195" s="203">
        <f t="shared" si="163"/>
        <v>0</v>
      </c>
      <c r="H195" s="203">
        <f t="shared" si="163"/>
        <v>0</v>
      </c>
      <c r="I195" s="203">
        <f t="shared" si="163"/>
        <v>0</v>
      </c>
      <c r="J195" s="203">
        <f t="shared" si="163"/>
        <v>0</v>
      </c>
      <c r="K195" s="203">
        <f t="shared" si="163"/>
        <v>0</v>
      </c>
      <c r="L195" s="203">
        <f t="shared" si="163"/>
        <v>57639326986</v>
      </c>
      <c r="M195" s="204">
        <f t="shared" si="107"/>
        <v>1.085835795617575E-2</v>
      </c>
      <c r="N195" s="203">
        <f t="shared" si="163"/>
        <v>0</v>
      </c>
      <c r="O195" s="203">
        <f t="shared" si="163"/>
        <v>57639326986</v>
      </c>
      <c r="P195" s="203">
        <f t="shared" si="163"/>
        <v>0</v>
      </c>
      <c r="Q195" s="203">
        <f t="shared" si="163"/>
        <v>57639326986</v>
      </c>
      <c r="R195" s="203">
        <f t="shared" si="163"/>
        <v>0</v>
      </c>
      <c r="S195" s="203">
        <f t="shared" si="112"/>
        <v>0</v>
      </c>
      <c r="T195" s="203">
        <f t="shared" si="163"/>
        <v>0</v>
      </c>
      <c r="U195" s="203">
        <f t="shared" si="163"/>
        <v>57639326986</v>
      </c>
      <c r="V195" s="203">
        <f t="shared" si="163"/>
        <v>0</v>
      </c>
      <c r="W195" s="203">
        <f t="shared" si="164"/>
        <v>0</v>
      </c>
      <c r="X195" s="37">
        <f t="shared" si="108"/>
        <v>1</v>
      </c>
      <c r="Y195" s="37">
        <f t="shared" si="109"/>
        <v>0</v>
      </c>
      <c r="Z195" s="37">
        <f t="shared" si="110"/>
        <v>0</v>
      </c>
      <c r="AA195" s="37">
        <f t="shared" si="154"/>
        <v>0</v>
      </c>
      <c r="AB195" s="38" t="s">
        <v>46</v>
      </c>
    </row>
    <row r="196" spans="1:28" ht="24.95" customHeight="1" x14ac:dyDescent="0.25">
      <c r="A196" s="32" t="s">
        <v>338</v>
      </c>
      <c r="B196" s="40"/>
      <c r="C196" s="40"/>
      <c r="D196" s="40"/>
      <c r="E196" s="34" t="s">
        <v>236</v>
      </c>
      <c r="F196" s="203">
        <f t="shared" si="163"/>
        <v>57639326986</v>
      </c>
      <c r="G196" s="203">
        <f t="shared" si="163"/>
        <v>0</v>
      </c>
      <c r="H196" s="203">
        <f t="shared" si="163"/>
        <v>0</v>
      </c>
      <c r="I196" s="203">
        <f t="shared" si="163"/>
        <v>0</v>
      </c>
      <c r="J196" s="203">
        <f t="shared" si="163"/>
        <v>0</v>
      </c>
      <c r="K196" s="203">
        <f t="shared" si="163"/>
        <v>0</v>
      </c>
      <c r="L196" s="203">
        <f t="shared" si="163"/>
        <v>57639326986</v>
      </c>
      <c r="M196" s="204">
        <f t="shared" si="107"/>
        <v>1.085835795617575E-2</v>
      </c>
      <c r="N196" s="203">
        <f t="shared" si="163"/>
        <v>0</v>
      </c>
      <c r="O196" s="203">
        <f t="shared" si="163"/>
        <v>57639326986</v>
      </c>
      <c r="P196" s="203">
        <f t="shared" si="163"/>
        <v>0</v>
      </c>
      <c r="Q196" s="203">
        <f t="shared" si="163"/>
        <v>57639326986</v>
      </c>
      <c r="R196" s="203">
        <f t="shared" si="163"/>
        <v>0</v>
      </c>
      <c r="S196" s="203">
        <f t="shared" si="112"/>
        <v>0</v>
      </c>
      <c r="T196" s="203">
        <f t="shared" si="163"/>
        <v>0</v>
      </c>
      <c r="U196" s="203">
        <f t="shared" si="163"/>
        <v>57639326986</v>
      </c>
      <c r="V196" s="203">
        <f t="shared" si="163"/>
        <v>0</v>
      </c>
      <c r="W196" s="203">
        <f t="shared" si="164"/>
        <v>0</v>
      </c>
      <c r="X196" s="37">
        <f t="shared" si="108"/>
        <v>1</v>
      </c>
      <c r="Y196" s="37">
        <f t="shared" si="109"/>
        <v>0</v>
      </c>
      <c r="Z196" s="37">
        <f t="shared" si="110"/>
        <v>0</v>
      </c>
      <c r="AA196" s="37">
        <f t="shared" si="154"/>
        <v>0</v>
      </c>
      <c r="AB196" s="38" t="s">
        <v>46</v>
      </c>
    </row>
    <row r="197" spans="1:28" ht="24.95" customHeight="1" x14ac:dyDescent="0.25">
      <c r="A197" s="39" t="s">
        <v>339</v>
      </c>
      <c r="B197" s="40" t="s">
        <v>192</v>
      </c>
      <c r="C197" s="40">
        <v>11</v>
      </c>
      <c r="D197" s="40" t="s">
        <v>38</v>
      </c>
      <c r="E197" s="41" t="s">
        <v>226</v>
      </c>
      <c r="F197" s="198">
        <v>57639326986</v>
      </c>
      <c r="G197" s="198">
        <v>0</v>
      </c>
      <c r="H197" s="198">
        <v>0</v>
      </c>
      <c r="I197" s="198">
        <v>0</v>
      </c>
      <c r="J197" s="198">
        <v>0</v>
      </c>
      <c r="K197" s="199">
        <f t="shared" si="114"/>
        <v>0</v>
      </c>
      <c r="L197" s="198">
        <f t="shared" ref="L197" si="165">F197+K197</f>
        <v>57639326986</v>
      </c>
      <c r="M197" s="205">
        <f t="shared" si="107"/>
        <v>1.085835795617575E-2</v>
      </c>
      <c r="N197" s="198">
        <v>0</v>
      </c>
      <c r="O197" s="198">
        <v>57639326986</v>
      </c>
      <c r="P197" s="44">
        <f t="shared" si="116"/>
        <v>0</v>
      </c>
      <c r="Q197" s="198">
        <v>57639326986</v>
      </c>
      <c r="R197" s="44">
        <f t="shared" si="117"/>
        <v>0</v>
      </c>
      <c r="S197" s="44">
        <f t="shared" si="112"/>
        <v>0</v>
      </c>
      <c r="T197" s="198">
        <v>0</v>
      </c>
      <c r="U197" s="44">
        <f t="shared" si="118"/>
        <v>57639326986</v>
      </c>
      <c r="V197" s="198">
        <v>0</v>
      </c>
      <c r="W197" s="44">
        <f t="shared" si="119"/>
        <v>0</v>
      </c>
      <c r="X197" s="45">
        <f t="shared" si="108"/>
        <v>1</v>
      </c>
      <c r="Y197" s="45">
        <f t="shared" si="109"/>
        <v>0</v>
      </c>
      <c r="Z197" s="45">
        <f t="shared" si="110"/>
        <v>0</v>
      </c>
      <c r="AA197" s="45">
        <f t="shared" si="154"/>
        <v>0</v>
      </c>
      <c r="AB197" s="46" t="s">
        <v>46</v>
      </c>
    </row>
    <row r="198" spans="1:28" ht="63" x14ac:dyDescent="0.25">
      <c r="A198" s="71" t="s">
        <v>340</v>
      </c>
      <c r="B198" s="190" t="s">
        <v>192</v>
      </c>
      <c r="C198" s="191">
        <v>54</v>
      </c>
      <c r="D198" s="191" t="s">
        <v>38</v>
      </c>
      <c r="E198" s="69" t="s">
        <v>341</v>
      </c>
      <c r="F198" s="200">
        <v>15000000000</v>
      </c>
      <c r="G198" s="201">
        <v>0</v>
      </c>
      <c r="H198" s="201">
        <v>0</v>
      </c>
      <c r="I198" s="201">
        <v>0</v>
      </c>
      <c r="J198" s="201">
        <v>0</v>
      </c>
      <c r="K198" s="201">
        <f t="shared" si="114"/>
        <v>0</v>
      </c>
      <c r="L198" s="201">
        <f>F198+K198</f>
        <v>15000000000</v>
      </c>
      <c r="M198" s="202">
        <f t="shared" si="107"/>
        <v>2.8257680625278121E-3</v>
      </c>
      <c r="N198" s="201">
        <v>15000000000</v>
      </c>
      <c r="O198" s="201">
        <v>0</v>
      </c>
      <c r="P198" s="73">
        <f t="shared" si="116"/>
        <v>15000000000</v>
      </c>
      <c r="Q198" s="201">
        <v>0</v>
      </c>
      <c r="R198" s="73">
        <f t="shared" si="117"/>
        <v>15000000000</v>
      </c>
      <c r="S198" s="73">
        <f t="shared" si="112"/>
        <v>0</v>
      </c>
      <c r="T198" s="201">
        <v>0</v>
      </c>
      <c r="U198" s="73">
        <f t="shared" si="118"/>
        <v>0</v>
      </c>
      <c r="V198" s="201">
        <v>0</v>
      </c>
      <c r="W198" s="73">
        <f t="shared" si="119"/>
        <v>0</v>
      </c>
      <c r="X198" s="74">
        <f t="shared" si="108"/>
        <v>0</v>
      </c>
      <c r="Y198" s="74">
        <f t="shared" si="109"/>
        <v>0</v>
      </c>
      <c r="Z198" s="74">
        <f t="shared" si="110"/>
        <v>0</v>
      </c>
      <c r="AA198" s="74" t="s">
        <v>46</v>
      </c>
      <c r="AB198" s="75" t="s">
        <v>46</v>
      </c>
    </row>
    <row r="199" spans="1:28" ht="31.5" x14ac:dyDescent="0.25">
      <c r="A199" s="32" t="s">
        <v>342</v>
      </c>
      <c r="B199" s="68"/>
      <c r="C199" s="68"/>
      <c r="D199" s="68"/>
      <c r="E199" s="69" t="s">
        <v>343</v>
      </c>
      <c r="F199" s="203">
        <f t="shared" ref="F199:V203" si="166">+F200</f>
        <v>2500000000</v>
      </c>
      <c r="G199" s="203">
        <f t="shared" si="166"/>
        <v>0</v>
      </c>
      <c r="H199" s="203">
        <f t="shared" si="166"/>
        <v>0</v>
      </c>
      <c r="I199" s="203">
        <f t="shared" si="166"/>
        <v>0</v>
      </c>
      <c r="J199" s="203">
        <f t="shared" si="166"/>
        <v>0</v>
      </c>
      <c r="K199" s="203">
        <f t="shared" si="166"/>
        <v>0</v>
      </c>
      <c r="L199" s="203">
        <f t="shared" si="166"/>
        <v>2500000000</v>
      </c>
      <c r="M199" s="204">
        <f t="shared" si="107"/>
        <v>4.7096134375463537E-4</v>
      </c>
      <c r="N199" s="203">
        <f t="shared" si="166"/>
        <v>0</v>
      </c>
      <c r="O199" s="203">
        <f t="shared" si="166"/>
        <v>1967884100.5999999</v>
      </c>
      <c r="P199" s="203">
        <f t="shared" si="166"/>
        <v>532115899.4000001</v>
      </c>
      <c r="Q199" s="203">
        <f t="shared" si="166"/>
        <v>1755469109.5999999</v>
      </c>
      <c r="R199" s="203">
        <f t="shared" si="166"/>
        <v>744530890.4000001</v>
      </c>
      <c r="S199" s="203">
        <f t="shared" si="112"/>
        <v>212414991</v>
      </c>
      <c r="T199" s="203">
        <f t="shared" si="166"/>
        <v>0</v>
      </c>
      <c r="U199" s="203">
        <f t="shared" si="166"/>
        <v>1755469109.5999999</v>
      </c>
      <c r="V199" s="203">
        <f t="shared" si="166"/>
        <v>0</v>
      </c>
      <c r="W199" s="203">
        <f t="shared" ref="W199:W203" si="167">+W200</f>
        <v>0</v>
      </c>
      <c r="X199" s="37">
        <f t="shared" si="108"/>
        <v>0.70218764383999999</v>
      </c>
      <c r="Y199" s="37">
        <f t="shared" si="109"/>
        <v>0</v>
      </c>
      <c r="Z199" s="37">
        <f t="shared" si="110"/>
        <v>0</v>
      </c>
      <c r="AA199" s="37">
        <f t="shared" si="154"/>
        <v>0</v>
      </c>
      <c r="AB199" s="38" t="s">
        <v>46</v>
      </c>
    </row>
    <row r="200" spans="1:28" ht="24.95" customHeight="1" x14ac:dyDescent="0.25">
      <c r="A200" s="32" t="s">
        <v>344</v>
      </c>
      <c r="B200" s="40"/>
      <c r="C200" s="40"/>
      <c r="D200" s="40"/>
      <c r="E200" s="34" t="s">
        <v>219</v>
      </c>
      <c r="F200" s="203">
        <f t="shared" si="166"/>
        <v>2500000000</v>
      </c>
      <c r="G200" s="203">
        <f t="shared" si="166"/>
        <v>0</v>
      </c>
      <c r="H200" s="203">
        <f t="shared" si="166"/>
        <v>0</v>
      </c>
      <c r="I200" s="203">
        <f t="shared" si="166"/>
        <v>0</v>
      </c>
      <c r="J200" s="203">
        <f t="shared" si="166"/>
        <v>0</v>
      </c>
      <c r="K200" s="203">
        <f t="shared" si="166"/>
        <v>0</v>
      </c>
      <c r="L200" s="203">
        <f t="shared" si="166"/>
        <v>2500000000</v>
      </c>
      <c r="M200" s="204">
        <f t="shared" ref="M200:M250" si="168">L200/$L$250</f>
        <v>4.7096134375463537E-4</v>
      </c>
      <c r="N200" s="203">
        <f t="shared" si="166"/>
        <v>0</v>
      </c>
      <c r="O200" s="203">
        <f t="shared" si="166"/>
        <v>1967884100.5999999</v>
      </c>
      <c r="P200" s="203">
        <f t="shared" si="166"/>
        <v>532115899.4000001</v>
      </c>
      <c r="Q200" s="203">
        <f t="shared" si="166"/>
        <v>1755469109.5999999</v>
      </c>
      <c r="R200" s="203">
        <f t="shared" si="166"/>
        <v>744530890.4000001</v>
      </c>
      <c r="S200" s="203">
        <f t="shared" si="112"/>
        <v>212414991</v>
      </c>
      <c r="T200" s="203">
        <f t="shared" si="166"/>
        <v>0</v>
      </c>
      <c r="U200" s="203">
        <f t="shared" si="166"/>
        <v>1755469109.5999999</v>
      </c>
      <c r="V200" s="203">
        <f t="shared" si="166"/>
        <v>0</v>
      </c>
      <c r="W200" s="203">
        <f t="shared" si="167"/>
        <v>0</v>
      </c>
      <c r="X200" s="37">
        <f t="shared" ref="X200:X250" si="169">+Q200/L200</f>
        <v>0.70218764383999999</v>
      </c>
      <c r="Y200" s="37">
        <f t="shared" ref="Y200:Y250" si="170">+T200/L200</f>
        <v>0</v>
      </c>
      <c r="Z200" s="37">
        <f t="shared" ref="Z200:Z250" si="171">+V200/L200</f>
        <v>0</v>
      </c>
      <c r="AA200" s="37">
        <f t="shared" si="154"/>
        <v>0</v>
      </c>
      <c r="AB200" s="38" t="s">
        <v>46</v>
      </c>
    </row>
    <row r="201" spans="1:28" ht="47.25" x14ac:dyDescent="0.25">
      <c r="A201" s="32" t="s">
        <v>345</v>
      </c>
      <c r="B201" s="40"/>
      <c r="C201" s="40"/>
      <c r="D201" s="40"/>
      <c r="E201" s="34" t="s">
        <v>346</v>
      </c>
      <c r="F201" s="203">
        <f t="shared" si="166"/>
        <v>2500000000</v>
      </c>
      <c r="G201" s="203">
        <f t="shared" si="166"/>
        <v>0</v>
      </c>
      <c r="H201" s="203">
        <f t="shared" si="166"/>
        <v>0</v>
      </c>
      <c r="I201" s="203">
        <f t="shared" si="166"/>
        <v>0</v>
      </c>
      <c r="J201" s="203">
        <f t="shared" si="166"/>
        <v>0</v>
      </c>
      <c r="K201" s="203">
        <f t="shared" si="166"/>
        <v>0</v>
      </c>
      <c r="L201" s="203">
        <f t="shared" si="166"/>
        <v>2500000000</v>
      </c>
      <c r="M201" s="204">
        <f t="shared" si="168"/>
        <v>4.7096134375463537E-4</v>
      </c>
      <c r="N201" s="203">
        <f t="shared" si="166"/>
        <v>0</v>
      </c>
      <c r="O201" s="203">
        <f t="shared" si="166"/>
        <v>1967884100.5999999</v>
      </c>
      <c r="P201" s="203">
        <f t="shared" si="166"/>
        <v>532115899.4000001</v>
      </c>
      <c r="Q201" s="203">
        <f t="shared" si="166"/>
        <v>1755469109.5999999</v>
      </c>
      <c r="R201" s="203">
        <f t="shared" si="166"/>
        <v>744530890.4000001</v>
      </c>
      <c r="S201" s="203">
        <f t="shared" ref="S201:S249" si="172">O201-Q201</f>
        <v>212414991</v>
      </c>
      <c r="T201" s="203">
        <f t="shared" si="166"/>
        <v>0</v>
      </c>
      <c r="U201" s="203">
        <f t="shared" si="166"/>
        <v>1755469109.5999999</v>
      </c>
      <c r="V201" s="203">
        <f t="shared" si="166"/>
        <v>0</v>
      </c>
      <c r="W201" s="203">
        <f t="shared" si="167"/>
        <v>0</v>
      </c>
      <c r="X201" s="37">
        <f t="shared" si="169"/>
        <v>0.70218764383999999</v>
      </c>
      <c r="Y201" s="37">
        <f t="shared" si="170"/>
        <v>0</v>
      </c>
      <c r="Z201" s="37">
        <f t="shared" si="171"/>
        <v>0</v>
      </c>
      <c r="AA201" s="37">
        <f t="shared" si="154"/>
        <v>0</v>
      </c>
      <c r="AB201" s="38" t="s">
        <v>46</v>
      </c>
    </row>
    <row r="202" spans="1:28" ht="47.25" x14ac:dyDescent="0.25">
      <c r="A202" s="32" t="s">
        <v>347</v>
      </c>
      <c r="B202" s="40"/>
      <c r="C202" s="40"/>
      <c r="D202" s="40"/>
      <c r="E202" s="34" t="s">
        <v>346</v>
      </c>
      <c r="F202" s="203">
        <f t="shared" si="166"/>
        <v>2500000000</v>
      </c>
      <c r="G202" s="203">
        <f t="shared" si="166"/>
        <v>0</v>
      </c>
      <c r="H202" s="203">
        <f t="shared" si="166"/>
        <v>0</v>
      </c>
      <c r="I202" s="203">
        <f t="shared" si="166"/>
        <v>0</v>
      </c>
      <c r="J202" s="203">
        <f t="shared" si="166"/>
        <v>0</v>
      </c>
      <c r="K202" s="203">
        <f t="shared" si="166"/>
        <v>0</v>
      </c>
      <c r="L202" s="203">
        <f t="shared" si="166"/>
        <v>2500000000</v>
      </c>
      <c r="M202" s="204">
        <f t="shared" si="168"/>
        <v>4.7096134375463537E-4</v>
      </c>
      <c r="N202" s="203">
        <f t="shared" si="166"/>
        <v>0</v>
      </c>
      <c r="O202" s="203">
        <f t="shared" si="166"/>
        <v>1967884100.5999999</v>
      </c>
      <c r="P202" s="203">
        <f t="shared" si="166"/>
        <v>532115899.4000001</v>
      </c>
      <c r="Q202" s="203">
        <f t="shared" si="166"/>
        <v>1755469109.5999999</v>
      </c>
      <c r="R202" s="203">
        <f t="shared" si="166"/>
        <v>744530890.4000001</v>
      </c>
      <c r="S202" s="203">
        <f t="shared" si="172"/>
        <v>212414991</v>
      </c>
      <c r="T202" s="203">
        <f t="shared" si="166"/>
        <v>0</v>
      </c>
      <c r="U202" s="203">
        <f t="shared" si="166"/>
        <v>1755469109.5999999</v>
      </c>
      <c r="V202" s="203">
        <f t="shared" si="166"/>
        <v>0</v>
      </c>
      <c r="W202" s="203">
        <f t="shared" si="167"/>
        <v>0</v>
      </c>
      <c r="X202" s="37">
        <f t="shared" si="169"/>
        <v>0.70218764383999999</v>
      </c>
      <c r="Y202" s="37">
        <f t="shared" si="170"/>
        <v>0</v>
      </c>
      <c r="Z202" s="37">
        <f t="shared" si="171"/>
        <v>0</v>
      </c>
      <c r="AA202" s="37">
        <f t="shared" si="154"/>
        <v>0</v>
      </c>
      <c r="AB202" s="38" t="s">
        <v>46</v>
      </c>
    </row>
    <row r="203" spans="1:28" ht="24.95" customHeight="1" x14ac:dyDescent="0.25">
      <c r="A203" s="32" t="s">
        <v>348</v>
      </c>
      <c r="B203" s="40"/>
      <c r="C203" s="40"/>
      <c r="D203" s="40"/>
      <c r="E203" s="69" t="s">
        <v>349</v>
      </c>
      <c r="F203" s="203">
        <f t="shared" si="166"/>
        <v>2500000000</v>
      </c>
      <c r="G203" s="203">
        <f t="shared" si="166"/>
        <v>0</v>
      </c>
      <c r="H203" s="203">
        <f t="shared" si="166"/>
        <v>0</v>
      </c>
      <c r="I203" s="203">
        <f t="shared" si="166"/>
        <v>0</v>
      </c>
      <c r="J203" s="203">
        <f t="shared" si="166"/>
        <v>0</v>
      </c>
      <c r="K203" s="203">
        <f t="shared" si="166"/>
        <v>0</v>
      </c>
      <c r="L203" s="203">
        <f t="shared" si="166"/>
        <v>2500000000</v>
      </c>
      <c r="M203" s="204">
        <f t="shared" si="168"/>
        <v>4.7096134375463537E-4</v>
      </c>
      <c r="N203" s="203">
        <f t="shared" si="166"/>
        <v>0</v>
      </c>
      <c r="O203" s="203">
        <f t="shared" si="166"/>
        <v>1967884100.5999999</v>
      </c>
      <c r="P203" s="203">
        <f t="shared" si="166"/>
        <v>532115899.4000001</v>
      </c>
      <c r="Q203" s="203">
        <f t="shared" si="166"/>
        <v>1755469109.5999999</v>
      </c>
      <c r="R203" s="203">
        <f t="shared" si="166"/>
        <v>744530890.4000001</v>
      </c>
      <c r="S203" s="203">
        <f t="shared" si="172"/>
        <v>212414991</v>
      </c>
      <c r="T203" s="203">
        <f t="shared" si="166"/>
        <v>0</v>
      </c>
      <c r="U203" s="203">
        <f t="shared" si="166"/>
        <v>1755469109.5999999</v>
      </c>
      <c r="V203" s="203">
        <f t="shared" si="166"/>
        <v>0</v>
      </c>
      <c r="W203" s="203">
        <f t="shared" si="167"/>
        <v>0</v>
      </c>
      <c r="X203" s="37">
        <f t="shared" si="169"/>
        <v>0.70218764383999999</v>
      </c>
      <c r="Y203" s="37">
        <f t="shared" si="170"/>
        <v>0</v>
      </c>
      <c r="Z203" s="37">
        <f t="shared" si="171"/>
        <v>0</v>
      </c>
      <c r="AA203" s="37">
        <f t="shared" si="154"/>
        <v>0</v>
      </c>
      <c r="AB203" s="38" t="s">
        <v>46</v>
      </c>
    </row>
    <row r="204" spans="1:28" ht="24.95" customHeight="1" x14ac:dyDescent="0.25">
      <c r="A204" s="39" t="s">
        <v>350</v>
      </c>
      <c r="B204" s="40" t="s">
        <v>192</v>
      </c>
      <c r="C204" s="40">
        <v>11</v>
      </c>
      <c r="D204" s="40" t="s">
        <v>38</v>
      </c>
      <c r="E204" s="41" t="s">
        <v>226</v>
      </c>
      <c r="F204" s="198">
        <v>2500000000</v>
      </c>
      <c r="G204" s="198">
        <v>0</v>
      </c>
      <c r="H204" s="198">
        <v>0</v>
      </c>
      <c r="I204" s="198">
        <v>0</v>
      </c>
      <c r="J204" s="198">
        <v>0</v>
      </c>
      <c r="K204" s="199">
        <f t="shared" ref="K204:K250" si="173">+G204-H204+I204-J204</f>
        <v>0</v>
      </c>
      <c r="L204" s="198">
        <f t="shared" ref="L204" si="174">F204+K204</f>
        <v>2500000000</v>
      </c>
      <c r="M204" s="205">
        <f t="shared" si="168"/>
        <v>4.7096134375463537E-4</v>
      </c>
      <c r="N204" s="198">
        <v>0</v>
      </c>
      <c r="O204" s="198">
        <v>1967884100.5999999</v>
      </c>
      <c r="P204" s="44">
        <f t="shared" ref="P204:P249" si="175">L204-O204</f>
        <v>532115899.4000001</v>
      </c>
      <c r="Q204" s="198">
        <v>1755469109.5999999</v>
      </c>
      <c r="R204" s="44">
        <f t="shared" ref="R204:R249" si="176">L204-Q204</f>
        <v>744530890.4000001</v>
      </c>
      <c r="S204" s="44">
        <f t="shared" si="172"/>
        <v>212414991</v>
      </c>
      <c r="T204" s="198">
        <v>0</v>
      </c>
      <c r="U204" s="44">
        <f t="shared" ref="U204:U250" si="177">+Q204-T204</f>
        <v>1755469109.5999999</v>
      </c>
      <c r="V204" s="198">
        <v>0</v>
      </c>
      <c r="W204" s="44">
        <f t="shared" ref="W204:W250" si="178">+T204-V204</f>
        <v>0</v>
      </c>
      <c r="X204" s="45">
        <f t="shared" si="169"/>
        <v>0.70218764383999999</v>
      </c>
      <c r="Y204" s="45">
        <f t="shared" si="170"/>
        <v>0</v>
      </c>
      <c r="Z204" s="45">
        <f t="shared" si="171"/>
        <v>0</v>
      </c>
      <c r="AA204" s="45">
        <f t="shared" si="154"/>
        <v>0</v>
      </c>
      <c r="AB204" s="46" t="s">
        <v>46</v>
      </c>
    </row>
    <row r="205" spans="1:28" ht="24.95" customHeight="1" x14ac:dyDescent="0.25">
      <c r="A205" s="32" t="s">
        <v>351</v>
      </c>
      <c r="B205" s="40"/>
      <c r="C205" s="40"/>
      <c r="D205" s="40"/>
      <c r="E205" s="34" t="s">
        <v>352</v>
      </c>
      <c r="F205" s="203">
        <f>+F206</f>
        <v>177265214000</v>
      </c>
      <c r="G205" s="203">
        <f t="shared" ref="G205:W205" si="179">+G206</f>
        <v>0</v>
      </c>
      <c r="H205" s="203">
        <f t="shared" si="179"/>
        <v>0</v>
      </c>
      <c r="I205" s="203">
        <f t="shared" si="179"/>
        <v>0</v>
      </c>
      <c r="J205" s="203">
        <f t="shared" si="179"/>
        <v>0</v>
      </c>
      <c r="K205" s="203">
        <f t="shared" si="179"/>
        <v>0</v>
      </c>
      <c r="L205" s="203">
        <f t="shared" si="179"/>
        <v>177265214000</v>
      </c>
      <c r="M205" s="204">
        <f t="shared" si="168"/>
        <v>3.3394025354557197E-2</v>
      </c>
      <c r="N205" s="203">
        <f t="shared" si="179"/>
        <v>0</v>
      </c>
      <c r="O205" s="203">
        <f t="shared" si="179"/>
        <v>109106075704.8</v>
      </c>
      <c r="P205" s="203">
        <f t="shared" si="179"/>
        <v>68159138295.199997</v>
      </c>
      <c r="Q205" s="203">
        <f t="shared" si="179"/>
        <v>15848571394.799999</v>
      </c>
      <c r="R205" s="203">
        <f t="shared" si="179"/>
        <v>161416642605.20001</v>
      </c>
      <c r="S205" s="203">
        <f t="shared" si="172"/>
        <v>93257504310</v>
      </c>
      <c r="T205" s="203">
        <f t="shared" si="179"/>
        <v>0</v>
      </c>
      <c r="U205" s="203">
        <f t="shared" si="179"/>
        <v>15848571394.799999</v>
      </c>
      <c r="V205" s="203">
        <f t="shared" si="179"/>
        <v>0</v>
      </c>
      <c r="W205" s="203">
        <f t="shared" si="179"/>
        <v>0</v>
      </c>
      <c r="X205" s="37">
        <f t="shared" si="169"/>
        <v>8.9405986866661832E-2</v>
      </c>
      <c r="Y205" s="37">
        <f t="shared" si="170"/>
        <v>0</v>
      </c>
      <c r="Z205" s="37">
        <f t="shared" si="171"/>
        <v>0</v>
      </c>
      <c r="AA205" s="37">
        <f t="shared" si="154"/>
        <v>0</v>
      </c>
      <c r="AB205" s="38" t="s">
        <v>46</v>
      </c>
    </row>
    <row r="206" spans="1:28" ht="24.95" customHeight="1" x14ac:dyDescent="0.25">
      <c r="A206" s="32" t="s">
        <v>353</v>
      </c>
      <c r="B206" s="40"/>
      <c r="C206" s="40"/>
      <c r="D206" s="40"/>
      <c r="E206" s="34" t="s">
        <v>219</v>
      </c>
      <c r="F206" s="203">
        <f>+F207+F213</f>
        <v>177265214000</v>
      </c>
      <c r="G206" s="203">
        <f t="shared" ref="G206:W206" si="180">+G207+G213</f>
        <v>0</v>
      </c>
      <c r="H206" s="203">
        <f t="shared" si="180"/>
        <v>0</v>
      </c>
      <c r="I206" s="203">
        <f t="shared" si="180"/>
        <v>0</v>
      </c>
      <c r="J206" s="203">
        <f t="shared" si="180"/>
        <v>0</v>
      </c>
      <c r="K206" s="203">
        <f t="shared" si="180"/>
        <v>0</v>
      </c>
      <c r="L206" s="203">
        <f t="shared" si="180"/>
        <v>177265214000</v>
      </c>
      <c r="M206" s="204">
        <f t="shared" si="168"/>
        <v>3.3394025354557197E-2</v>
      </c>
      <c r="N206" s="203">
        <f t="shared" si="180"/>
        <v>0</v>
      </c>
      <c r="O206" s="203">
        <f t="shared" si="180"/>
        <v>109106075704.8</v>
      </c>
      <c r="P206" s="203">
        <f t="shared" si="180"/>
        <v>68159138295.199997</v>
      </c>
      <c r="Q206" s="203">
        <f t="shared" si="180"/>
        <v>15848571394.799999</v>
      </c>
      <c r="R206" s="203">
        <f t="shared" si="180"/>
        <v>161416642605.20001</v>
      </c>
      <c r="S206" s="203">
        <f t="shared" si="172"/>
        <v>93257504310</v>
      </c>
      <c r="T206" s="203">
        <f t="shared" si="180"/>
        <v>0</v>
      </c>
      <c r="U206" s="203">
        <f t="shared" si="180"/>
        <v>15848571394.799999</v>
      </c>
      <c r="V206" s="203">
        <f t="shared" si="180"/>
        <v>0</v>
      </c>
      <c r="W206" s="203">
        <f t="shared" si="180"/>
        <v>0</v>
      </c>
      <c r="X206" s="37">
        <f t="shared" si="169"/>
        <v>8.9405986866661832E-2</v>
      </c>
      <c r="Y206" s="37">
        <f t="shared" si="170"/>
        <v>0</v>
      </c>
      <c r="Z206" s="37">
        <f t="shared" si="171"/>
        <v>0</v>
      </c>
      <c r="AA206" s="37">
        <f t="shared" si="154"/>
        <v>0</v>
      </c>
      <c r="AB206" s="38" t="s">
        <v>46</v>
      </c>
    </row>
    <row r="207" spans="1:28" ht="47.25" x14ac:dyDescent="0.25">
      <c r="A207" s="32" t="s">
        <v>354</v>
      </c>
      <c r="B207" s="40"/>
      <c r="C207" s="40"/>
      <c r="D207" s="40"/>
      <c r="E207" s="69" t="s">
        <v>355</v>
      </c>
      <c r="F207" s="203">
        <f>+F208</f>
        <v>176465214000</v>
      </c>
      <c r="G207" s="203">
        <f t="shared" ref="G207:W207" si="181">+G208</f>
        <v>0</v>
      </c>
      <c r="H207" s="203">
        <f t="shared" si="181"/>
        <v>0</v>
      </c>
      <c r="I207" s="203">
        <f t="shared" si="181"/>
        <v>0</v>
      </c>
      <c r="J207" s="203">
        <f t="shared" si="181"/>
        <v>0</v>
      </c>
      <c r="K207" s="203">
        <f t="shared" si="181"/>
        <v>0</v>
      </c>
      <c r="L207" s="203">
        <f t="shared" si="181"/>
        <v>176465214000</v>
      </c>
      <c r="M207" s="204">
        <f t="shared" si="168"/>
        <v>3.3243317724555715E-2</v>
      </c>
      <c r="N207" s="203">
        <f t="shared" si="181"/>
        <v>0</v>
      </c>
      <c r="O207" s="203">
        <f t="shared" si="181"/>
        <v>108475421596</v>
      </c>
      <c r="P207" s="203">
        <f t="shared" si="181"/>
        <v>67989792404</v>
      </c>
      <c r="Q207" s="203">
        <f t="shared" si="181"/>
        <v>15349939570</v>
      </c>
      <c r="R207" s="203">
        <f t="shared" si="181"/>
        <v>161115274430</v>
      </c>
      <c r="S207" s="203">
        <f t="shared" si="172"/>
        <v>93125482026</v>
      </c>
      <c r="T207" s="203">
        <f t="shared" si="181"/>
        <v>0</v>
      </c>
      <c r="U207" s="203">
        <f t="shared" si="181"/>
        <v>15349939570</v>
      </c>
      <c r="V207" s="203">
        <f t="shared" si="181"/>
        <v>0</v>
      </c>
      <c r="W207" s="203">
        <f t="shared" si="181"/>
        <v>0</v>
      </c>
      <c r="X207" s="37">
        <f t="shared" si="169"/>
        <v>8.6985639957345928E-2</v>
      </c>
      <c r="Y207" s="37">
        <f t="shared" si="170"/>
        <v>0</v>
      </c>
      <c r="Z207" s="37">
        <f t="shared" si="171"/>
        <v>0</v>
      </c>
      <c r="AA207" s="37">
        <f t="shared" si="154"/>
        <v>0</v>
      </c>
      <c r="AB207" s="38" t="s">
        <v>46</v>
      </c>
    </row>
    <row r="208" spans="1:28" ht="47.25" x14ac:dyDescent="0.25">
      <c r="A208" s="32" t="s">
        <v>356</v>
      </c>
      <c r="B208" s="68"/>
      <c r="C208" s="68"/>
      <c r="D208" s="68"/>
      <c r="E208" s="34" t="s">
        <v>355</v>
      </c>
      <c r="F208" s="203">
        <f>+F209+F211</f>
        <v>176465214000</v>
      </c>
      <c r="G208" s="203">
        <f t="shared" ref="G208:W208" si="182">+G209+G211</f>
        <v>0</v>
      </c>
      <c r="H208" s="203">
        <f t="shared" si="182"/>
        <v>0</v>
      </c>
      <c r="I208" s="203">
        <f t="shared" si="182"/>
        <v>0</v>
      </c>
      <c r="J208" s="203">
        <f t="shared" si="182"/>
        <v>0</v>
      </c>
      <c r="K208" s="203">
        <f t="shared" si="182"/>
        <v>0</v>
      </c>
      <c r="L208" s="203">
        <f t="shared" si="182"/>
        <v>176465214000</v>
      </c>
      <c r="M208" s="204">
        <f t="shared" si="168"/>
        <v>3.3243317724555715E-2</v>
      </c>
      <c r="N208" s="203">
        <f t="shared" si="182"/>
        <v>0</v>
      </c>
      <c r="O208" s="203">
        <f t="shared" si="182"/>
        <v>108475421596</v>
      </c>
      <c r="P208" s="203">
        <f t="shared" si="182"/>
        <v>67989792404</v>
      </c>
      <c r="Q208" s="203">
        <f t="shared" si="182"/>
        <v>15349939570</v>
      </c>
      <c r="R208" s="203">
        <f t="shared" si="182"/>
        <v>161115274430</v>
      </c>
      <c r="S208" s="203">
        <f t="shared" si="172"/>
        <v>93125482026</v>
      </c>
      <c r="T208" s="203">
        <f t="shared" si="182"/>
        <v>0</v>
      </c>
      <c r="U208" s="203">
        <f t="shared" si="182"/>
        <v>15349939570</v>
      </c>
      <c r="V208" s="203">
        <f t="shared" si="182"/>
        <v>0</v>
      </c>
      <c r="W208" s="203">
        <f t="shared" si="182"/>
        <v>0</v>
      </c>
      <c r="X208" s="37">
        <f t="shared" si="169"/>
        <v>8.6985639957345928E-2</v>
      </c>
      <c r="Y208" s="37">
        <f t="shared" si="170"/>
        <v>0</v>
      </c>
      <c r="Z208" s="37">
        <f t="shared" si="171"/>
        <v>0</v>
      </c>
      <c r="AA208" s="37">
        <f t="shared" si="154"/>
        <v>0</v>
      </c>
      <c r="AB208" s="38" t="s">
        <v>46</v>
      </c>
    </row>
    <row r="209" spans="1:28" ht="24.95" customHeight="1" x14ac:dyDescent="0.25">
      <c r="A209" s="32" t="s">
        <v>357</v>
      </c>
      <c r="B209" s="68"/>
      <c r="C209" s="68"/>
      <c r="D209" s="68"/>
      <c r="E209" s="34" t="s">
        <v>358</v>
      </c>
      <c r="F209" s="203">
        <f>+F210</f>
        <v>114613483443</v>
      </c>
      <c r="G209" s="203">
        <f t="shared" ref="G209:W209" si="183">+G210</f>
        <v>0</v>
      </c>
      <c r="H209" s="203">
        <f t="shared" si="183"/>
        <v>0</v>
      </c>
      <c r="I209" s="203">
        <f t="shared" si="183"/>
        <v>0</v>
      </c>
      <c r="J209" s="203">
        <f t="shared" si="183"/>
        <v>0</v>
      </c>
      <c r="K209" s="203">
        <f t="shared" si="183"/>
        <v>0</v>
      </c>
      <c r="L209" s="203">
        <f t="shared" si="183"/>
        <v>114613483443</v>
      </c>
      <c r="M209" s="204">
        <f t="shared" si="168"/>
        <v>2.1591408069885971E-2</v>
      </c>
      <c r="N209" s="203">
        <f t="shared" si="183"/>
        <v>0</v>
      </c>
      <c r="O209" s="203">
        <f t="shared" si="183"/>
        <v>103057302651</v>
      </c>
      <c r="P209" s="203">
        <f t="shared" si="183"/>
        <v>11556180792</v>
      </c>
      <c r="Q209" s="203">
        <f t="shared" si="183"/>
        <v>9931820625</v>
      </c>
      <c r="R209" s="203">
        <f t="shared" si="183"/>
        <v>104681662818</v>
      </c>
      <c r="S209" s="203">
        <f t="shared" si="172"/>
        <v>93125482026</v>
      </c>
      <c r="T209" s="203">
        <f t="shared" si="183"/>
        <v>0</v>
      </c>
      <c r="U209" s="203">
        <f t="shared" si="183"/>
        <v>9931820625</v>
      </c>
      <c r="V209" s="203">
        <f t="shared" si="183"/>
        <v>0</v>
      </c>
      <c r="W209" s="203">
        <f t="shared" si="183"/>
        <v>0</v>
      </c>
      <c r="X209" s="37">
        <f t="shared" si="169"/>
        <v>8.665490592072729E-2</v>
      </c>
      <c r="Y209" s="37">
        <f t="shared" si="170"/>
        <v>0</v>
      </c>
      <c r="Z209" s="37">
        <f t="shared" si="171"/>
        <v>0</v>
      </c>
      <c r="AA209" s="37">
        <f t="shared" si="154"/>
        <v>0</v>
      </c>
      <c r="AB209" s="38" t="s">
        <v>46</v>
      </c>
    </row>
    <row r="210" spans="1:28" ht="24.95" customHeight="1" x14ac:dyDescent="0.25">
      <c r="A210" s="39" t="s">
        <v>359</v>
      </c>
      <c r="B210" s="40" t="s">
        <v>37</v>
      </c>
      <c r="C210" s="40">
        <v>20</v>
      </c>
      <c r="D210" s="40" t="s">
        <v>38</v>
      </c>
      <c r="E210" s="41" t="s">
        <v>226</v>
      </c>
      <c r="F210" s="198">
        <v>114613483443</v>
      </c>
      <c r="G210" s="198">
        <v>0</v>
      </c>
      <c r="H210" s="198">
        <v>0</v>
      </c>
      <c r="I210" s="198">
        <v>0</v>
      </c>
      <c r="J210" s="198">
        <v>0</v>
      </c>
      <c r="K210" s="199">
        <f t="shared" si="173"/>
        <v>0</v>
      </c>
      <c r="L210" s="198">
        <f t="shared" ref="L210" si="184">F210+K210</f>
        <v>114613483443</v>
      </c>
      <c r="M210" s="205">
        <f t="shared" si="168"/>
        <v>2.1591408069885971E-2</v>
      </c>
      <c r="N210" s="198">
        <v>0</v>
      </c>
      <c r="O210" s="198">
        <v>103057302651</v>
      </c>
      <c r="P210" s="44">
        <f t="shared" si="175"/>
        <v>11556180792</v>
      </c>
      <c r="Q210" s="198">
        <v>9931820625</v>
      </c>
      <c r="R210" s="44">
        <f t="shared" si="176"/>
        <v>104681662818</v>
      </c>
      <c r="S210" s="44">
        <f t="shared" si="172"/>
        <v>93125482026</v>
      </c>
      <c r="T210" s="198">
        <v>0</v>
      </c>
      <c r="U210" s="44">
        <f t="shared" si="177"/>
        <v>9931820625</v>
      </c>
      <c r="V210" s="198">
        <v>0</v>
      </c>
      <c r="W210" s="44">
        <f t="shared" si="178"/>
        <v>0</v>
      </c>
      <c r="X210" s="45">
        <f t="shared" si="169"/>
        <v>8.665490592072729E-2</v>
      </c>
      <c r="Y210" s="45">
        <f t="shared" si="170"/>
        <v>0</v>
      </c>
      <c r="Z210" s="45">
        <f t="shared" si="171"/>
        <v>0</v>
      </c>
      <c r="AA210" s="45">
        <f t="shared" si="154"/>
        <v>0</v>
      </c>
      <c r="AB210" s="46" t="s">
        <v>46</v>
      </c>
    </row>
    <row r="211" spans="1:28" ht="24.95" customHeight="1" x14ac:dyDescent="0.25">
      <c r="A211" s="32" t="s">
        <v>360</v>
      </c>
      <c r="B211" s="40"/>
      <c r="C211" s="40"/>
      <c r="D211" s="40"/>
      <c r="E211" s="34" t="s">
        <v>361</v>
      </c>
      <c r="F211" s="203">
        <f>+F212</f>
        <v>61851730557</v>
      </c>
      <c r="G211" s="203">
        <f t="shared" ref="G211:W211" si="185">+G212</f>
        <v>0</v>
      </c>
      <c r="H211" s="203">
        <f t="shared" si="185"/>
        <v>0</v>
      </c>
      <c r="I211" s="203">
        <f t="shared" si="185"/>
        <v>0</v>
      </c>
      <c r="J211" s="203">
        <f t="shared" si="185"/>
        <v>0</v>
      </c>
      <c r="K211" s="203">
        <f t="shared" si="185"/>
        <v>0</v>
      </c>
      <c r="L211" s="203">
        <f t="shared" si="185"/>
        <v>61851730557</v>
      </c>
      <c r="M211" s="204">
        <f t="shared" si="168"/>
        <v>1.1651909654669744E-2</v>
      </c>
      <c r="N211" s="203">
        <f t="shared" si="185"/>
        <v>0</v>
      </c>
      <c r="O211" s="203">
        <f t="shared" si="185"/>
        <v>5418118945</v>
      </c>
      <c r="P211" s="203">
        <f t="shared" si="185"/>
        <v>56433611612</v>
      </c>
      <c r="Q211" s="203">
        <f t="shared" si="185"/>
        <v>5418118945</v>
      </c>
      <c r="R211" s="203">
        <f t="shared" si="185"/>
        <v>56433611612</v>
      </c>
      <c r="S211" s="203">
        <f t="shared" si="172"/>
        <v>0</v>
      </c>
      <c r="T211" s="203">
        <f t="shared" si="185"/>
        <v>0</v>
      </c>
      <c r="U211" s="203">
        <f t="shared" si="185"/>
        <v>5418118945</v>
      </c>
      <c r="V211" s="203">
        <f t="shared" si="185"/>
        <v>0</v>
      </c>
      <c r="W211" s="203">
        <f t="shared" si="185"/>
        <v>0</v>
      </c>
      <c r="X211" s="37">
        <f t="shared" si="169"/>
        <v>8.7598502033938819E-2</v>
      </c>
      <c r="Y211" s="37">
        <f t="shared" si="170"/>
        <v>0</v>
      </c>
      <c r="Z211" s="37">
        <f t="shared" si="171"/>
        <v>0</v>
      </c>
      <c r="AA211" s="37">
        <f t="shared" si="154"/>
        <v>0</v>
      </c>
      <c r="AB211" s="38" t="s">
        <v>46</v>
      </c>
    </row>
    <row r="212" spans="1:28" ht="24.95" customHeight="1" x14ac:dyDescent="0.25">
      <c r="A212" s="39" t="s">
        <v>362</v>
      </c>
      <c r="B212" s="40" t="s">
        <v>37</v>
      </c>
      <c r="C212" s="40">
        <v>20</v>
      </c>
      <c r="D212" s="40" t="s">
        <v>38</v>
      </c>
      <c r="E212" s="41" t="s">
        <v>226</v>
      </c>
      <c r="F212" s="198">
        <v>61851730557</v>
      </c>
      <c r="G212" s="198">
        <v>0</v>
      </c>
      <c r="H212" s="198">
        <v>0</v>
      </c>
      <c r="I212" s="198">
        <v>0</v>
      </c>
      <c r="J212" s="198">
        <v>0</v>
      </c>
      <c r="K212" s="199">
        <f t="shared" si="173"/>
        <v>0</v>
      </c>
      <c r="L212" s="198">
        <f t="shared" ref="L212" si="186">F212+K212</f>
        <v>61851730557</v>
      </c>
      <c r="M212" s="205">
        <f t="shared" si="168"/>
        <v>1.1651909654669744E-2</v>
      </c>
      <c r="N212" s="198">
        <v>0</v>
      </c>
      <c r="O212" s="198">
        <v>5418118945</v>
      </c>
      <c r="P212" s="44">
        <f t="shared" si="175"/>
        <v>56433611612</v>
      </c>
      <c r="Q212" s="198">
        <v>5418118945</v>
      </c>
      <c r="R212" s="44">
        <f t="shared" si="176"/>
        <v>56433611612</v>
      </c>
      <c r="S212" s="44">
        <f t="shared" si="172"/>
        <v>0</v>
      </c>
      <c r="T212" s="198">
        <v>0</v>
      </c>
      <c r="U212" s="44">
        <f t="shared" si="177"/>
        <v>5418118945</v>
      </c>
      <c r="V212" s="198">
        <v>0</v>
      </c>
      <c r="W212" s="44">
        <f t="shared" si="178"/>
        <v>0</v>
      </c>
      <c r="X212" s="45">
        <f t="shared" si="169"/>
        <v>8.7598502033938819E-2</v>
      </c>
      <c r="Y212" s="45">
        <f t="shared" si="170"/>
        <v>0</v>
      </c>
      <c r="Z212" s="45">
        <f t="shared" si="171"/>
        <v>0</v>
      </c>
      <c r="AA212" s="45">
        <f t="shared" si="154"/>
        <v>0</v>
      </c>
      <c r="AB212" s="46" t="s">
        <v>46</v>
      </c>
    </row>
    <row r="213" spans="1:28" ht="31.5" x14ac:dyDescent="0.25">
      <c r="A213" s="32" t="s">
        <v>363</v>
      </c>
      <c r="B213" s="40"/>
      <c r="C213" s="40"/>
      <c r="D213" s="40"/>
      <c r="E213" s="34" t="s">
        <v>364</v>
      </c>
      <c r="F213" s="203">
        <f t="shared" ref="F213:V215" si="187">+F214</f>
        <v>800000000</v>
      </c>
      <c r="G213" s="203">
        <f t="shared" si="187"/>
        <v>0</v>
      </c>
      <c r="H213" s="203">
        <f t="shared" si="187"/>
        <v>0</v>
      </c>
      <c r="I213" s="203">
        <f t="shared" si="187"/>
        <v>0</v>
      </c>
      <c r="J213" s="203">
        <f t="shared" si="187"/>
        <v>0</v>
      </c>
      <c r="K213" s="203">
        <f t="shared" si="187"/>
        <v>0</v>
      </c>
      <c r="L213" s="203">
        <f t="shared" si="187"/>
        <v>800000000</v>
      </c>
      <c r="M213" s="204">
        <f t="shared" si="168"/>
        <v>1.5070763000148331E-4</v>
      </c>
      <c r="N213" s="203">
        <f t="shared" si="187"/>
        <v>0</v>
      </c>
      <c r="O213" s="203">
        <f t="shared" si="187"/>
        <v>630654108.79999995</v>
      </c>
      <c r="P213" s="203">
        <f t="shared" si="187"/>
        <v>169345891.20000005</v>
      </c>
      <c r="Q213" s="203">
        <f t="shared" si="187"/>
        <v>498631824.80000001</v>
      </c>
      <c r="R213" s="203">
        <f t="shared" si="187"/>
        <v>301368175.19999999</v>
      </c>
      <c r="S213" s="203">
        <f t="shared" si="172"/>
        <v>132022283.99999994</v>
      </c>
      <c r="T213" s="203">
        <f t="shared" si="187"/>
        <v>0</v>
      </c>
      <c r="U213" s="203">
        <f t="shared" si="187"/>
        <v>498631824.80000001</v>
      </c>
      <c r="V213" s="203">
        <f t="shared" si="187"/>
        <v>0</v>
      </c>
      <c r="W213" s="203">
        <f t="shared" ref="W213:W215" si="188">+W214</f>
        <v>0</v>
      </c>
      <c r="X213" s="37">
        <f t="shared" si="169"/>
        <v>0.62328978099999999</v>
      </c>
      <c r="Y213" s="37">
        <f t="shared" si="170"/>
        <v>0</v>
      </c>
      <c r="Z213" s="37">
        <f t="shared" si="171"/>
        <v>0</v>
      </c>
      <c r="AA213" s="37">
        <f t="shared" si="154"/>
        <v>0</v>
      </c>
      <c r="AB213" s="38" t="s">
        <v>46</v>
      </c>
    </row>
    <row r="214" spans="1:28" ht="31.5" x14ac:dyDescent="0.25">
      <c r="A214" s="32" t="s">
        <v>365</v>
      </c>
      <c r="B214" s="40"/>
      <c r="C214" s="40"/>
      <c r="D214" s="40"/>
      <c r="E214" s="34" t="s">
        <v>364</v>
      </c>
      <c r="F214" s="203">
        <f t="shared" si="187"/>
        <v>800000000</v>
      </c>
      <c r="G214" s="203">
        <f t="shared" si="187"/>
        <v>0</v>
      </c>
      <c r="H214" s="203">
        <f t="shared" si="187"/>
        <v>0</v>
      </c>
      <c r="I214" s="203">
        <f t="shared" si="187"/>
        <v>0</v>
      </c>
      <c r="J214" s="203">
        <f t="shared" si="187"/>
        <v>0</v>
      </c>
      <c r="K214" s="203">
        <f t="shared" si="187"/>
        <v>0</v>
      </c>
      <c r="L214" s="203">
        <f t="shared" si="187"/>
        <v>800000000</v>
      </c>
      <c r="M214" s="204">
        <f t="shared" si="168"/>
        <v>1.5070763000148331E-4</v>
      </c>
      <c r="N214" s="203">
        <f t="shared" si="187"/>
        <v>0</v>
      </c>
      <c r="O214" s="203">
        <f t="shared" si="187"/>
        <v>630654108.79999995</v>
      </c>
      <c r="P214" s="203">
        <f t="shared" si="187"/>
        <v>169345891.20000005</v>
      </c>
      <c r="Q214" s="203">
        <f t="shared" si="187"/>
        <v>498631824.80000001</v>
      </c>
      <c r="R214" s="203">
        <f t="shared" si="187"/>
        <v>301368175.19999999</v>
      </c>
      <c r="S214" s="203">
        <f t="shared" si="172"/>
        <v>132022283.99999994</v>
      </c>
      <c r="T214" s="203">
        <f t="shared" si="187"/>
        <v>0</v>
      </c>
      <c r="U214" s="203">
        <f t="shared" si="187"/>
        <v>498631824.80000001</v>
      </c>
      <c r="V214" s="203">
        <f t="shared" si="187"/>
        <v>0</v>
      </c>
      <c r="W214" s="203">
        <f t="shared" si="188"/>
        <v>0</v>
      </c>
      <c r="X214" s="37">
        <f t="shared" si="169"/>
        <v>0.62328978099999999</v>
      </c>
      <c r="Y214" s="37">
        <f t="shared" si="170"/>
        <v>0</v>
      </c>
      <c r="Z214" s="37">
        <f t="shared" si="171"/>
        <v>0</v>
      </c>
      <c r="AA214" s="37">
        <f t="shared" si="154"/>
        <v>0</v>
      </c>
      <c r="AB214" s="38" t="s">
        <v>46</v>
      </c>
    </row>
    <row r="215" spans="1:28" ht="24.95" customHeight="1" x14ac:dyDescent="0.25">
      <c r="A215" s="32" t="s">
        <v>366</v>
      </c>
      <c r="B215" s="40"/>
      <c r="C215" s="40"/>
      <c r="D215" s="40"/>
      <c r="E215" s="34" t="s">
        <v>349</v>
      </c>
      <c r="F215" s="35">
        <f t="shared" si="187"/>
        <v>800000000</v>
      </c>
      <c r="G215" s="35">
        <f t="shared" si="187"/>
        <v>0</v>
      </c>
      <c r="H215" s="35">
        <f t="shared" si="187"/>
        <v>0</v>
      </c>
      <c r="I215" s="35">
        <f t="shared" si="187"/>
        <v>0</v>
      </c>
      <c r="J215" s="35">
        <f t="shared" si="187"/>
        <v>0</v>
      </c>
      <c r="K215" s="35">
        <f t="shared" si="187"/>
        <v>0</v>
      </c>
      <c r="L215" s="35">
        <f t="shared" si="187"/>
        <v>800000000</v>
      </c>
      <c r="M215" s="36">
        <f t="shared" si="168"/>
        <v>1.5070763000148331E-4</v>
      </c>
      <c r="N215" s="35">
        <f t="shared" si="187"/>
        <v>0</v>
      </c>
      <c r="O215" s="35">
        <f t="shared" si="187"/>
        <v>630654108.79999995</v>
      </c>
      <c r="P215" s="35">
        <f t="shared" si="187"/>
        <v>169345891.20000005</v>
      </c>
      <c r="Q215" s="35">
        <f t="shared" si="187"/>
        <v>498631824.80000001</v>
      </c>
      <c r="R215" s="35">
        <f t="shared" si="187"/>
        <v>301368175.19999999</v>
      </c>
      <c r="S215" s="35">
        <f t="shared" si="172"/>
        <v>132022283.99999994</v>
      </c>
      <c r="T215" s="35">
        <f t="shared" si="187"/>
        <v>0</v>
      </c>
      <c r="U215" s="35">
        <f t="shared" si="187"/>
        <v>498631824.80000001</v>
      </c>
      <c r="V215" s="35">
        <f t="shared" si="187"/>
        <v>0</v>
      </c>
      <c r="W215" s="35">
        <f t="shared" si="188"/>
        <v>0</v>
      </c>
      <c r="X215" s="37">
        <f t="shared" si="169"/>
        <v>0.62328978099999999</v>
      </c>
      <c r="Y215" s="37">
        <f t="shared" si="170"/>
        <v>0</v>
      </c>
      <c r="Z215" s="37">
        <f t="shared" si="171"/>
        <v>0</v>
      </c>
      <c r="AA215" s="37">
        <f t="shared" si="154"/>
        <v>0</v>
      </c>
      <c r="AB215" s="38" t="s">
        <v>46</v>
      </c>
    </row>
    <row r="216" spans="1:28" ht="24.95" customHeight="1" x14ac:dyDescent="0.25">
      <c r="A216" s="39" t="s">
        <v>367</v>
      </c>
      <c r="B216" s="40" t="s">
        <v>192</v>
      </c>
      <c r="C216" s="40">
        <v>11</v>
      </c>
      <c r="D216" s="40" t="s">
        <v>38</v>
      </c>
      <c r="E216" s="41" t="s">
        <v>226</v>
      </c>
      <c r="F216" s="198">
        <v>800000000</v>
      </c>
      <c r="G216" s="198">
        <v>0</v>
      </c>
      <c r="H216" s="198">
        <v>0</v>
      </c>
      <c r="I216" s="198">
        <v>0</v>
      </c>
      <c r="J216" s="198">
        <v>0</v>
      </c>
      <c r="K216" s="199">
        <f t="shared" si="173"/>
        <v>0</v>
      </c>
      <c r="L216" s="198">
        <f t="shared" ref="L216" si="189">F216+K216</f>
        <v>800000000</v>
      </c>
      <c r="M216" s="205">
        <f t="shared" si="168"/>
        <v>1.5070763000148331E-4</v>
      </c>
      <c r="N216" s="198">
        <v>0</v>
      </c>
      <c r="O216" s="198">
        <v>630654108.79999995</v>
      </c>
      <c r="P216" s="44">
        <f t="shared" si="175"/>
        <v>169345891.20000005</v>
      </c>
      <c r="Q216" s="198">
        <v>498631824.80000001</v>
      </c>
      <c r="R216" s="44">
        <f t="shared" si="176"/>
        <v>301368175.19999999</v>
      </c>
      <c r="S216" s="44">
        <f t="shared" si="172"/>
        <v>132022283.99999994</v>
      </c>
      <c r="T216" s="198">
        <v>0</v>
      </c>
      <c r="U216" s="44">
        <f t="shared" si="177"/>
        <v>498631824.80000001</v>
      </c>
      <c r="V216" s="198">
        <v>0</v>
      </c>
      <c r="W216" s="44">
        <f t="shared" si="178"/>
        <v>0</v>
      </c>
      <c r="X216" s="45">
        <f t="shared" si="169"/>
        <v>0.62328978099999999</v>
      </c>
      <c r="Y216" s="45">
        <f t="shared" si="170"/>
        <v>0</v>
      </c>
      <c r="Z216" s="45">
        <f t="shared" si="171"/>
        <v>0</v>
      </c>
      <c r="AA216" s="45">
        <f t="shared" si="154"/>
        <v>0</v>
      </c>
      <c r="AB216" s="46" t="s">
        <v>46</v>
      </c>
    </row>
    <row r="217" spans="1:28" ht="24.95" customHeight="1" x14ac:dyDescent="0.25">
      <c r="A217" s="32" t="s">
        <v>368</v>
      </c>
      <c r="B217" s="40"/>
      <c r="C217" s="40"/>
      <c r="D217" s="40"/>
      <c r="E217" s="34" t="s">
        <v>369</v>
      </c>
      <c r="F217" s="200">
        <f t="shared" ref="F217:W217" si="190">+F218</f>
        <v>4650000000</v>
      </c>
      <c r="G217" s="203">
        <f t="shared" si="190"/>
        <v>0</v>
      </c>
      <c r="H217" s="203">
        <f t="shared" si="190"/>
        <v>0</v>
      </c>
      <c r="I217" s="203">
        <f t="shared" si="190"/>
        <v>0</v>
      </c>
      <c r="J217" s="203">
        <f t="shared" si="190"/>
        <v>0</v>
      </c>
      <c r="K217" s="201">
        <f t="shared" si="190"/>
        <v>0</v>
      </c>
      <c r="L217" s="203">
        <f t="shared" si="190"/>
        <v>4650000000</v>
      </c>
      <c r="M217" s="204">
        <f t="shared" si="168"/>
        <v>8.7598809938362174E-4</v>
      </c>
      <c r="N217" s="203">
        <f t="shared" si="190"/>
        <v>0</v>
      </c>
      <c r="O217" s="203">
        <f t="shared" si="190"/>
        <v>2563892537</v>
      </c>
      <c r="P217" s="47">
        <f t="shared" si="190"/>
        <v>2086107463</v>
      </c>
      <c r="Q217" s="203">
        <f t="shared" si="190"/>
        <v>2281870273</v>
      </c>
      <c r="R217" s="47">
        <f t="shared" si="190"/>
        <v>2368129727</v>
      </c>
      <c r="S217" s="47">
        <f t="shared" si="172"/>
        <v>282022264</v>
      </c>
      <c r="T217" s="203">
        <f t="shared" si="190"/>
        <v>0</v>
      </c>
      <c r="U217" s="47">
        <f t="shared" si="190"/>
        <v>2281870273</v>
      </c>
      <c r="V217" s="203">
        <f t="shared" si="190"/>
        <v>0</v>
      </c>
      <c r="W217" s="47">
        <f t="shared" si="190"/>
        <v>0</v>
      </c>
      <c r="X217" s="37">
        <f t="shared" si="169"/>
        <v>0.49072478989247315</v>
      </c>
      <c r="Y217" s="37">
        <f t="shared" si="170"/>
        <v>0</v>
      </c>
      <c r="Z217" s="37">
        <f t="shared" si="171"/>
        <v>0</v>
      </c>
      <c r="AA217" s="37">
        <f t="shared" si="154"/>
        <v>0</v>
      </c>
      <c r="AB217" s="38" t="s">
        <v>46</v>
      </c>
    </row>
    <row r="218" spans="1:28" ht="24.95" customHeight="1" x14ac:dyDescent="0.25">
      <c r="A218" s="32" t="s">
        <v>370</v>
      </c>
      <c r="B218" s="40"/>
      <c r="C218" s="40"/>
      <c r="D218" s="40"/>
      <c r="E218" s="69" t="s">
        <v>219</v>
      </c>
      <c r="F218" s="200">
        <f>F219+F224</f>
        <v>4650000000</v>
      </c>
      <c r="G218" s="203">
        <f t="shared" ref="G218:W218" si="191">G219+G224</f>
        <v>0</v>
      </c>
      <c r="H218" s="203">
        <f t="shared" si="191"/>
        <v>0</v>
      </c>
      <c r="I218" s="203">
        <f t="shared" si="191"/>
        <v>0</v>
      </c>
      <c r="J218" s="203">
        <f t="shared" si="191"/>
        <v>0</v>
      </c>
      <c r="K218" s="201">
        <f t="shared" si="191"/>
        <v>0</v>
      </c>
      <c r="L218" s="203">
        <f t="shared" si="191"/>
        <v>4650000000</v>
      </c>
      <c r="M218" s="204">
        <f t="shared" si="168"/>
        <v>8.7598809938362174E-4</v>
      </c>
      <c r="N218" s="203">
        <f t="shared" si="191"/>
        <v>0</v>
      </c>
      <c r="O218" s="203">
        <f t="shared" si="191"/>
        <v>2563892537</v>
      </c>
      <c r="P218" s="47">
        <f t="shared" si="191"/>
        <v>2086107463</v>
      </c>
      <c r="Q218" s="203">
        <f t="shared" si="191"/>
        <v>2281870273</v>
      </c>
      <c r="R218" s="47">
        <f t="shared" si="191"/>
        <v>2368129727</v>
      </c>
      <c r="S218" s="47">
        <f t="shared" si="172"/>
        <v>282022264</v>
      </c>
      <c r="T218" s="203">
        <f t="shared" si="191"/>
        <v>0</v>
      </c>
      <c r="U218" s="47">
        <f t="shared" si="191"/>
        <v>2281870273</v>
      </c>
      <c r="V218" s="203">
        <f t="shared" si="191"/>
        <v>0</v>
      </c>
      <c r="W218" s="47">
        <f t="shared" si="191"/>
        <v>0</v>
      </c>
      <c r="X218" s="37">
        <f t="shared" si="169"/>
        <v>0.49072478989247315</v>
      </c>
      <c r="Y218" s="37">
        <f t="shared" si="170"/>
        <v>0</v>
      </c>
      <c r="Z218" s="37">
        <f t="shared" si="171"/>
        <v>0</v>
      </c>
      <c r="AA218" s="37">
        <f t="shared" si="154"/>
        <v>0</v>
      </c>
      <c r="AB218" s="38" t="s">
        <v>46</v>
      </c>
    </row>
    <row r="219" spans="1:28" ht="47.25" x14ac:dyDescent="0.25">
      <c r="A219" s="32" t="s">
        <v>371</v>
      </c>
      <c r="B219" s="68"/>
      <c r="C219" s="68"/>
      <c r="D219" s="68"/>
      <c r="E219" s="34" t="s">
        <v>372</v>
      </c>
      <c r="F219" s="200">
        <f>F220</f>
        <v>1000000000</v>
      </c>
      <c r="G219" s="203">
        <f t="shared" ref="G219:W219" si="192">G220</f>
        <v>0</v>
      </c>
      <c r="H219" s="203">
        <f t="shared" si="192"/>
        <v>0</v>
      </c>
      <c r="I219" s="203">
        <f t="shared" si="192"/>
        <v>0</v>
      </c>
      <c r="J219" s="203">
        <f t="shared" si="192"/>
        <v>0</v>
      </c>
      <c r="K219" s="201">
        <f t="shared" si="192"/>
        <v>0</v>
      </c>
      <c r="L219" s="203">
        <f t="shared" si="192"/>
        <v>1000000000</v>
      </c>
      <c r="M219" s="204">
        <f t="shared" si="168"/>
        <v>1.8838453750185413E-4</v>
      </c>
      <c r="N219" s="203">
        <f t="shared" si="192"/>
        <v>0</v>
      </c>
      <c r="O219" s="203">
        <f t="shared" si="192"/>
        <v>0</v>
      </c>
      <c r="P219" s="47">
        <f t="shared" si="192"/>
        <v>1000000000</v>
      </c>
      <c r="Q219" s="203">
        <f t="shared" si="192"/>
        <v>0</v>
      </c>
      <c r="R219" s="47">
        <f t="shared" si="192"/>
        <v>1000000000</v>
      </c>
      <c r="S219" s="47">
        <f t="shared" si="172"/>
        <v>0</v>
      </c>
      <c r="T219" s="203">
        <f t="shared" si="192"/>
        <v>0</v>
      </c>
      <c r="U219" s="47">
        <f t="shared" si="192"/>
        <v>0</v>
      </c>
      <c r="V219" s="203">
        <f t="shared" si="192"/>
        <v>0</v>
      </c>
      <c r="W219" s="47">
        <f t="shared" si="192"/>
        <v>0</v>
      </c>
      <c r="X219" s="37">
        <f t="shared" si="169"/>
        <v>0</v>
      </c>
      <c r="Y219" s="37">
        <f t="shared" si="170"/>
        <v>0</v>
      </c>
      <c r="Z219" s="37">
        <f t="shared" si="171"/>
        <v>0</v>
      </c>
      <c r="AA219" s="37" t="s">
        <v>46</v>
      </c>
      <c r="AB219" s="38" t="s">
        <v>46</v>
      </c>
    </row>
    <row r="220" spans="1:28" ht="31.5" x14ac:dyDescent="0.25">
      <c r="A220" s="32" t="s">
        <v>373</v>
      </c>
      <c r="B220" s="68"/>
      <c r="C220" s="68"/>
      <c r="D220" s="68"/>
      <c r="E220" s="34" t="s">
        <v>374</v>
      </c>
      <c r="F220" s="200">
        <f t="shared" ref="F220:W220" si="193">+F221</f>
        <v>1000000000</v>
      </c>
      <c r="G220" s="203">
        <f t="shared" si="193"/>
        <v>0</v>
      </c>
      <c r="H220" s="203">
        <f t="shared" si="193"/>
        <v>0</v>
      </c>
      <c r="I220" s="203">
        <f t="shared" si="193"/>
        <v>0</v>
      </c>
      <c r="J220" s="203">
        <f t="shared" si="193"/>
        <v>0</v>
      </c>
      <c r="K220" s="201">
        <f t="shared" si="193"/>
        <v>0</v>
      </c>
      <c r="L220" s="203">
        <f t="shared" si="193"/>
        <v>1000000000</v>
      </c>
      <c r="M220" s="204">
        <f t="shared" si="168"/>
        <v>1.8838453750185413E-4</v>
      </c>
      <c r="N220" s="203">
        <f t="shared" si="193"/>
        <v>0</v>
      </c>
      <c r="O220" s="203">
        <f t="shared" si="193"/>
        <v>0</v>
      </c>
      <c r="P220" s="47">
        <f t="shared" si="193"/>
        <v>1000000000</v>
      </c>
      <c r="Q220" s="203">
        <f t="shared" si="193"/>
        <v>0</v>
      </c>
      <c r="R220" s="47">
        <f t="shared" si="193"/>
        <v>1000000000</v>
      </c>
      <c r="S220" s="47">
        <f t="shared" si="172"/>
        <v>0</v>
      </c>
      <c r="T220" s="203">
        <f t="shared" si="193"/>
        <v>0</v>
      </c>
      <c r="U220" s="47">
        <f t="shared" si="193"/>
        <v>0</v>
      </c>
      <c r="V220" s="203">
        <f t="shared" si="193"/>
        <v>0</v>
      </c>
      <c r="W220" s="47">
        <f t="shared" si="193"/>
        <v>0</v>
      </c>
      <c r="X220" s="37">
        <f t="shared" si="169"/>
        <v>0</v>
      </c>
      <c r="Y220" s="37">
        <f t="shared" si="170"/>
        <v>0</v>
      </c>
      <c r="Z220" s="37">
        <f t="shared" si="171"/>
        <v>0</v>
      </c>
      <c r="AA220" s="37" t="s">
        <v>46</v>
      </c>
      <c r="AB220" s="38" t="s">
        <v>46</v>
      </c>
    </row>
    <row r="221" spans="1:28" ht="24.95" customHeight="1" x14ac:dyDescent="0.25">
      <c r="A221" s="32" t="s">
        <v>375</v>
      </c>
      <c r="B221" s="40"/>
      <c r="C221" s="40"/>
      <c r="D221" s="40"/>
      <c r="E221" s="34" t="s">
        <v>376</v>
      </c>
      <c r="F221" s="200">
        <f>+F222+F223</f>
        <v>1000000000</v>
      </c>
      <c r="G221" s="203">
        <f t="shared" ref="G221:W221" si="194">+G222+G223</f>
        <v>0</v>
      </c>
      <c r="H221" s="203">
        <f t="shared" si="194"/>
        <v>0</v>
      </c>
      <c r="I221" s="203">
        <f t="shared" si="194"/>
        <v>0</v>
      </c>
      <c r="J221" s="203">
        <f t="shared" si="194"/>
        <v>0</v>
      </c>
      <c r="K221" s="201">
        <f t="shared" si="194"/>
        <v>0</v>
      </c>
      <c r="L221" s="203">
        <f t="shared" si="194"/>
        <v>1000000000</v>
      </c>
      <c r="M221" s="204">
        <f t="shared" si="168"/>
        <v>1.8838453750185413E-4</v>
      </c>
      <c r="N221" s="203">
        <f t="shared" si="194"/>
        <v>0</v>
      </c>
      <c r="O221" s="203">
        <f t="shared" si="194"/>
        <v>0</v>
      </c>
      <c r="P221" s="47">
        <f t="shared" si="194"/>
        <v>1000000000</v>
      </c>
      <c r="Q221" s="203">
        <f t="shared" si="194"/>
        <v>0</v>
      </c>
      <c r="R221" s="47">
        <f t="shared" si="194"/>
        <v>1000000000</v>
      </c>
      <c r="S221" s="47">
        <f t="shared" si="172"/>
        <v>0</v>
      </c>
      <c r="T221" s="203">
        <f t="shared" si="194"/>
        <v>0</v>
      </c>
      <c r="U221" s="47">
        <f t="shared" si="194"/>
        <v>0</v>
      </c>
      <c r="V221" s="203">
        <f t="shared" si="194"/>
        <v>0</v>
      </c>
      <c r="W221" s="47">
        <f t="shared" si="194"/>
        <v>0</v>
      </c>
      <c r="X221" s="37">
        <f t="shared" si="169"/>
        <v>0</v>
      </c>
      <c r="Y221" s="37">
        <f t="shared" si="170"/>
        <v>0</v>
      </c>
      <c r="Z221" s="37">
        <f t="shared" si="171"/>
        <v>0</v>
      </c>
      <c r="AA221" s="37" t="s">
        <v>46</v>
      </c>
      <c r="AB221" s="38" t="s">
        <v>46</v>
      </c>
    </row>
    <row r="222" spans="1:28" ht="24.95" customHeight="1" x14ac:dyDescent="0.25">
      <c r="A222" s="39" t="s">
        <v>377</v>
      </c>
      <c r="B222" s="40" t="s">
        <v>192</v>
      </c>
      <c r="C222" s="40">
        <v>11</v>
      </c>
      <c r="D222" s="40" t="s">
        <v>38</v>
      </c>
      <c r="E222" s="41" t="s">
        <v>226</v>
      </c>
      <c r="F222" s="206">
        <v>500000000</v>
      </c>
      <c r="G222" s="198">
        <v>0</v>
      </c>
      <c r="H222" s="198">
        <v>0</v>
      </c>
      <c r="I222" s="198">
        <v>0</v>
      </c>
      <c r="J222" s="198">
        <v>0</v>
      </c>
      <c r="K222" s="199">
        <f t="shared" si="173"/>
        <v>0</v>
      </c>
      <c r="L222" s="198">
        <f t="shared" ref="L222:L223" si="195">F222+K222</f>
        <v>500000000</v>
      </c>
      <c r="M222" s="205">
        <f t="shared" si="168"/>
        <v>9.4192268750927066E-5</v>
      </c>
      <c r="N222" s="198">
        <v>0</v>
      </c>
      <c r="O222" s="198">
        <v>0</v>
      </c>
      <c r="P222" s="44">
        <f t="shared" si="175"/>
        <v>500000000</v>
      </c>
      <c r="Q222" s="198">
        <v>0</v>
      </c>
      <c r="R222" s="44">
        <f t="shared" si="176"/>
        <v>500000000</v>
      </c>
      <c r="S222" s="44">
        <f t="shared" si="172"/>
        <v>0</v>
      </c>
      <c r="T222" s="198">
        <v>0</v>
      </c>
      <c r="U222" s="44">
        <f t="shared" si="177"/>
        <v>0</v>
      </c>
      <c r="V222" s="198">
        <v>0</v>
      </c>
      <c r="W222" s="44">
        <f t="shared" si="178"/>
        <v>0</v>
      </c>
      <c r="X222" s="45">
        <f t="shared" si="169"/>
        <v>0</v>
      </c>
      <c r="Y222" s="45">
        <f t="shared" si="170"/>
        <v>0</v>
      </c>
      <c r="Z222" s="45">
        <f t="shared" si="171"/>
        <v>0</v>
      </c>
      <c r="AA222" s="45" t="s">
        <v>46</v>
      </c>
      <c r="AB222" s="46" t="s">
        <v>46</v>
      </c>
    </row>
    <row r="223" spans="1:28" ht="24.95" customHeight="1" x14ac:dyDescent="0.25">
      <c r="A223" s="76" t="s">
        <v>377</v>
      </c>
      <c r="B223" s="77" t="s">
        <v>192</v>
      </c>
      <c r="C223" s="68">
        <v>54</v>
      </c>
      <c r="D223" s="68" t="s">
        <v>38</v>
      </c>
      <c r="E223" s="78" t="s">
        <v>226</v>
      </c>
      <c r="F223" s="206">
        <v>500000000</v>
      </c>
      <c r="G223" s="198">
        <v>0</v>
      </c>
      <c r="H223" s="198">
        <v>0</v>
      </c>
      <c r="I223" s="198">
        <v>0</v>
      </c>
      <c r="J223" s="198">
        <v>0</v>
      </c>
      <c r="K223" s="199">
        <f t="shared" si="173"/>
        <v>0</v>
      </c>
      <c r="L223" s="198">
        <f t="shared" si="195"/>
        <v>500000000</v>
      </c>
      <c r="M223" s="212">
        <f t="shared" si="168"/>
        <v>9.4192268750927066E-5</v>
      </c>
      <c r="N223" s="198">
        <v>0</v>
      </c>
      <c r="O223" s="199">
        <v>0</v>
      </c>
      <c r="P223" s="44">
        <f t="shared" si="175"/>
        <v>500000000</v>
      </c>
      <c r="Q223" s="199">
        <v>0</v>
      </c>
      <c r="R223" s="44">
        <f t="shared" si="176"/>
        <v>500000000</v>
      </c>
      <c r="S223" s="44">
        <f t="shared" si="172"/>
        <v>0</v>
      </c>
      <c r="T223" s="199">
        <v>0</v>
      </c>
      <c r="U223" s="44">
        <f t="shared" si="177"/>
        <v>0</v>
      </c>
      <c r="V223" s="199">
        <v>0</v>
      </c>
      <c r="W223" s="44">
        <f t="shared" si="178"/>
        <v>0</v>
      </c>
      <c r="X223" s="79">
        <f t="shared" si="169"/>
        <v>0</v>
      </c>
      <c r="Y223" s="79">
        <f t="shared" si="170"/>
        <v>0</v>
      </c>
      <c r="Z223" s="79">
        <f t="shared" si="171"/>
        <v>0</v>
      </c>
      <c r="AA223" s="79" t="s">
        <v>46</v>
      </c>
      <c r="AB223" s="80" t="s">
        <v>46</v>
      </c>
    </row>
    <row r="224" spans="1:28" ht="31.5" x14ac:dyDescent="0.25">
      <c r="A224" s="32" t="s">
        <v>378</v>
      </c>
      <c r="B224" s="68"/>
      <c r="C224" s="68"/>
      <c r="D224" s="68"/>
      <c r="E224" s="34" t="s">
        <v>379</v>
      </c>
      <c r="F224" s="203">
        <f t="shared" ref="F224:V226" si="196">+F225</f>
        <v>3650000000</v>
      </c>
      <c r="G224" s="203">
        <f t="shared" si="196"/>
        <v>0</v>
      </c>
      <c r="H224" s="203">
        <f t="shared" si="196"/>
        <v>0</v>
      </c>
      <c r="I224" s="203">
        <f t="shared" si="196"/>
        <v>0</v>
      </c>
      <c r="J224" s="203">
        <f t="shared" si="196"/>
        <v>0</v>
      </c>
      <c r="K224" s="203">
        <f t="shared" si="196"/>
        <v>0</v>
      </c>
      <c r="L224" s="203">
        <f t="shared" si="196"/>
        <v>3650000000</v>
      </c>
      <c r="M224" s="204">
        <f t="shared" si="168"/>
        <v>6.8760356188176763E-4</v>
      </c>
      <c r="N224" s="203">
        <f t="shared" si="196"/>
        <v>0</v>
      </c>
      <c r="O224" s="203">
        <f t="shared" si="196"/>
        <v>2563892537</v>
      </c>
      <c r="P224" s="203">
        <f t="shared" si="196"/>
        <v>1086107463</v>
      </c>
      <c r="Q224" s="203">
        <f t="shared" si="196"/>
        <v>2281870273</v>
      </c>
      <c r="R224" s="203">
        <f t="shared" si="196"/>
        <v>1368129727</v>
      </c>
      <c r="S224" s="203">
        <f t="shared" si="172"/>
        <v>282022264</v>
      </c>
      <c r="T224" s="203">
        <f t="shared" si="196"/>
        <v>0</v>
      </c>
      <c r="U224" s="203">
        <f t="shared" si="196"/>
        <v>2281870273</v>
      </c>
      <c r="V224" s="203">
        <f t="shared" si="196"/>
        <v>0</v>
      </c>
      <c r="W224" s="203">
        <f t="shared" ref="W224:W226" si="197">+W225</f>
        <v>0</v>
      </c>
      <c r="X224" s="37">
        <f t="shared" si="169"/>
        <v>0.62516993780821917</v>
      </c>
      <c r="Y224" s="37">
        <f t="shared" si="170"/>
        <v>0</v>
      </c>
      <c r="Z224" s="37">
        <f t="shared" si="171"/>
        <v>0</v>
      </c>
      <c r="AA224" s="37">
        <f t="shared" si="154"/>
        <v>0</v>
      </c>
      <c r="AB224" s="38" t="s">
        <v>46</v>
      </c>
    </row>
    <row r="225" spans="1:28" ht="31.5" x14ac:dyDescent="0.25">
      <c r="A225" s="32" t="s">
        <v>380</v>
      </c>
      <c r="B225" s="68"/>
      <c r="C225" s="68"/>
      <c r="D225" s="68"/>
      <c r="E225" s="34" t="s">
        <v>379</v>
      </c>
      <c r="F225" s="203">
        <f t="shared" si="196"/>
        <v>3650000000</v>
      </c>
      <c r="G225" s="203">
        <f t="shared" si="196"/>
        <v>0</v>
      </c>
      <c r="H225" s="203">
        <f t="shared" si="196"/>
        <v>0</v>
      </c>
      <c r="I225" s="203">
        <f t="shared" si="196"/>
        <v>0</v>
      </c>
      <c r="J225" s="203">
        <f t="shared" si="196"/>
        <v>0</v>
      </c>
      <c r="K225" s="203">
        <f t="shared" si="196"/>
        <v>0</v>
      </c>
      <c r="L225" s="203">
        <f t="shared" si="196"/>
        <v>3650000000</v>
      </c>
      <c r="M225" s="204">
        <f t="shared" si="168"/>
        <v>6.8760356188176763E-4</v>
      </c>
      <c r="N225" s="203">
        <f t="shared" si="196"/>
        <v>0</v>
      </c>
      <c r="O225" s="203">
        <f t="shared" si="196"/>
        <v>2563892537</v>
      </c>
      <c r="P225" s="203">
        <f t="shared" si="196"/>
        <v>1086107463</v>
      </c>
      <c r="Q225" s="203">
        <f t="shared" si="196"/>
        <v>2281870273</v>
      </c>
      <c r="R225" s="203">
        <f t="shared" si="196"/>
        <v>1368129727</v>
      </c>
      <c r="S225" s="203">
        <f t="shared" si="172"/>
        <v>282022264</v>
      </c>
      <c r="T225" s="203">
        <f t="shared" si="196"/>
        <v>0</v>
      </c>
      <c r="U225" s="203">
        <f t="shared" si="196"/>
        <v>2281870273</v>
      </c>
      <c r="V225" s="203">
        <f t="shared" si="196"/>
        <v>0</v>
      </c>
      <c r="W225" s="203">
        <f t="shared" si="197"/>
        <v>0</v>
      </c>
      <c r="X225" s="37">
        <f t="shared" si="169"/>
        <v>0.62516993780821917</v>
      </c>
      <c r="Y225" s="37">
        <f t="shared" si="170"/>
        <v>0</v>
      </c>
      <c r="Z225" s="37">
        <f t="shared" si="171"/>
        <v>0</v>
      </c>
      <c r="AA225" s="37">
        <f t="shared" si="154"/>
        <v>0</v>
      </c>
      <c r="AB225" s="38" t="s">
        <v>46</v>
      </c>
    </row>
    <row r="226" spans="1:28" ht="24.95" customHeight="1" x14ac:dyDescent="0.25">
      <c r="A226" s="32" t="s">
        <v>381</v>
      </c>
      <c r="B226" s="68"/>
      <c r="C226" s="68"/>
      <c r="D226" s="68"/>
      <c r="E226" s="34" t="s">
        <v>349</v>
      </c>
      <c r="F226" s="203">
        <f t="shared" si="196"/>
        <v>3650000000</v>
      </c>
      <c r="G226" s="203">
        <f t="shared" si="196"/>
        <v>0</v>
      </c>
      <c r="H226" s="203">
        <f t="shared" si="196"/>
        <v>0</v>
      </c>
      <c r="I226" s="203">
        <f t="shared" si="196"/>
        <v>0</v>
      </c>
      <c r="J226" s="203">
        <f t="shared" si="196"/>
        <v>0</v>
      </c>
      <c r="K226" s="203">
        <f t="shared" si="196"/>
        <v>0</v>
      </c>
      <c r="L226" s="203">
        <f t="shared" si="196"/>
        <v>3650000000</v>
      </c>
      <c r="M226" s="204">
        <f t="shared" si="168"/>
        <v>6.8760356188176763E-4</v>
      </c>
      <c r="N226" s="203">
        <f t="shared" si="196"/>
        <v>0</v>
      </c>
      <c r="O226" s="203">
        <f t="shared" si="196"/>
        <v>2563892537</v>
      </c>
      <c r="P226" s="203">
        <f t="shared" si="196"/>
        <v>1086107463</v>
      </c>
      <c r="Q226" s="203">
        <f t="shared" si="196"/>
        <v>2281870273</v>
      </c>
      <c r="R226" s="203">
        <f t="shared" si="196"/>
        <v>1368129727</v>
      </c>
      <c r="S226" s="203">
        <f t="shared" si="172"/>
        <v>282022264</v>
      </c>
      <c r="T226" s="203">
        <f t="shared" si="196"/>
        <v>0</v>
      </c>
      <c r="U226" s="203">
        <f t="shared" si="196"/>
        <v>2281870273</v>
      </c>
      <c r="V226" s="203">
        <f t="shared" si="196"/>
        <v>0</v>
      </c>
      <c r="W226" s="203">
        <f t="shared" si="197"/>
        <v>0</v>
      </c>
      <c r="X226" s="37">
        <f t="shared" si="169"/>
        <v>0.62516993780821917</v>
      </c>
      <c r="Y226" s="37">
        <f t="shared" si="170"/>
        <v>0</v>
      </c>
      <c r="Z226" s="37">
        <f t="shared" si="171"/>
        <v>0</v>
      </c>
      <c r="AA226" s="37">
        <f t="shared" si="154"/>
        <v>0</v>
      </c>
      <c r="AB226" s="38" t="s">
        <v>46</v>
      </c>
    </row>
    <row r="227" spans="1:28" ht="24.95" customHeight="1" x14ac:dyDescent="0.25">
      <c r="A227" s="39" t="s">
        <v>382</v>
      </c>
      <c r="B227" s="40" t="s">
        <v>192</v>
      </c>
      <c r="C227" s="40">
        <v>11</v>
      </c>
      <c r="D227" s="40" t="s">
        <v>38</v>
      </c>
      <c r="E227" s="41" t="s">
        <v>226</v>
      </c>
      <c r="F227" s="198">
        <v>3650000000</v>
      </c>
      <c r="G227" s="198">
        <v>0</v>
      </c>
      <c r="H227" s="198">
        <v>0</v>
      </c>
      <c r="I227" s="198">
        <v>0</v>
      </c>
      <c r="J227" s="198">
        <v>0</v>
      </c>
      <c r="K227" s="199">
        <f t="shared" si="173"/>
        <v>0</v>
      </c>
      <c r="L227" s="198">
        <f t="shared" ref="L227" si="198">F227+K227</f>
        <v>3650000000</v>
      </c>
      <c r="M227" s="205">
        <f t="shared" si="168"/>
        <v>6.8760356188176763E-4</v>
      </c>
      <c r="N227" s="198">
        <v>0</v>
      </c>
      <c r="O227" s="198">
        <v>2563892537</v>
      </c>
      <c r="P227" s="44">
        <f t="shared" si="175"/>
        <v>1086107463</v>
      </c>
      <c r="Q227" s="198">
        <v>2281870273</v>
      </c>
      <c r="R227" s="44">
        <f t="shared" si="176"/>
        <v>1368129727</v>
      </c>
      <c r="S227" s="44">
        <f t="shared" si="172"/>
        <v>282022264</v>
      </c>
      <c r="T227" s="198">
        <v>0</v>
      </c>
      <c r="U227" s="44">
        <f t="shared" si="177"/>
        <v>2281870273</v>
      </c>
      <c r="V227" s="198">
        <v>0</v>
      </c>
      <c r="W227" s="44">
        <f t="shared" si="178"/>
        <v>0</v>
      </c>
      <c r="X227" s="45">
        <f t="shared" si="169"/>
        <v>0.62516993780821917</v>
      </c>
      <c r="Y227" s="45">
        <f t="shared" si="170"/>
        <v>0</v>
      </c>
      <c r="Z227" s="45">
        <f t="shared" si="171"/>
        <v>0</v>
      </c>
      <c r="AA227" s="45">
        <f t="shared" si="154"/>
        <v>0</v>
      </c>
      <c r="AB227" s="46" t="s">
        <v>46</v>
      </c>
    </row>
    <row r="228" spans="1:28" ht="31.5" x14ac:dyDescent="0.25">
      <c r="A228" s="81" t="s">
        <v>383</v>
      </c>
      <c r="B228" s="70"/>
      <c r="C228" s="70"/>
      <c r="D228" s="70"/>
      <c r="E228" s="69" t="s">
        <v>384</v>
      </c>
      <c r="F228" s="201">
        <f>+F229</f>
        <v>39914957829</v>
      </c>
      <c r="G228" s="201">
        <f t="shared" ref="G228:W228" si="199">+G229</f>
        <v>0</v>
      </c>
      <c r="H228" s="201">
        <f t="shared" si="199"/>
        <v>0</v>
      </c>
      <c r="I228" s="201">
        <f t="shared" si="199"/>
        <v>0</v>
      </c>
      <c r="J228" s="201">
        <f t="shared" si="199"/>
        <v>0</v>
      </c>
      <c r="K228" s="201">
        <f t="shared" si="199"/>
        <v>0</v>
      </c>
      <c r="L228" s="201">
        <f t="shared" si="199"/>
        <v>39914957829</v>
      </c>
      <c r="M228" s="202">
        <f t="shared" si="168"/>
        <v>7.5193608700221768E-3</v>
      </c>
      <c r="N228" s="201">
        <f t="shared" si="199"/>
        <v>6444919394</v>
      </c>
      <c r="O228" s="201">
        <f t="shared" si="199"/>
        <v>9198504388.2000008</v>
      </c>
      <c r="P228" s="201">
        <f t="shared" si="199"/>
        <v>24271534046.799999</v>
      </c>
      <c r="Q228" s="201">
        <f t="shared" si="199"/>
        <v>6275942755.1999998</v>
      </c>
      <c r="R228" s="201">
        <f t="shared" si="199"/>
        <v>27194095679.799999</v>
      </c>
      <c r="S228" s="201">
        <f t="shared" si="172"/>
        <v>2922561633.000001</v>
      </c>
      <c r="T228" s="201">
        <f t="shared" si="199"/>
        <v>164917</v>
      </c>
      <c r="U228" s="201">
        <f t="shared" si="199"/>
        <v>6275777838.1999998</v>
      </c>
      <c r="V228" s="201">
        <f t="shared" si="199"/>
        <v>0</v>
      </c>
      <c r="W228" s="201">
        <f t="shared" si="199"/>
        <v>164917</v>
      </c>
      <c r="X228" s="74">
        <f t="shared" si="169"/>
        <v>0.15723285446240023</v>
      </c>
      <c r="Y228" s="74">
        <f t="shared" si="170"/>
        <v>4.1317092380886958E-6</v>
      </c>
      <c r="Z228" s="74">
        <f t="shared" si="171"/>
        <v>0</v>
      </c>
      <c r="AA228" s="74">
        <f t="shared" si="154"/>
        <v>2.627764567536188E-5</v>
      </c>
      <c r="AB228" s="75">
        <f t="shared" si="157"/>
        <v>0</v>
      </c>
    </row>
    <row r="229" spans="1:28" ht="24.95" customHeight="1" x14ac:dyDescent="0.25">
      <c r="A229" s="81" t="s">
        <v>385</v>
      </c>
      <c r="B229" s="70"/>
      <c r="C229" s="70"/>
      <c r="D229" s="70"/>
      <c r="E229" s="69" t="s">
        <v>219</v>
      </c>
      <c r="F229" s="201">
        <f>+F230+F234+F241+F246</f>
        <v>39914957829</v>
      </c>
      <c r="G229" s="201">
        <f t="shared" ref="G229:W229" si="200">+G230+G234+G241+G246</f>
        <v>0</v>
      </c>
      <c r="H229" s="201">
        <f t="shared" si="200"/>
        <v>0</v>
      </c>
      <c r="I229" s="201">
        <f t="shared" si="200"/>
        <v>0</v>
      </c>
      <c r="J229" s="201">
        <f t="shared" si="200"/>
        <v>0</v>
      </c>
      <c r="K229" s="201">
        <f t="shared" si="200"/>
        <v>0</v>
      </c>
      <c r="L229" s="201">
        <f t="shared" si="200"/>
        <v>39914957829</v>
      </c>
      <c r="M229" s="202">
        <f t="shared" si="168"/>
        <v>7.5193608700221768E-3</v>
      </c>
      <c r="N229" s="201">
        <f t="shared" si="200"/>
        <v>6444919394</v>
      </c>
      <c r="O229" s="201">
        <f t="shared" si="200"/>
        <v>9198504388.2000008</v>
      </c>
      <c r="P229" s="201">
        <f t="shared" si="200"/>
        <v>24271534046.799999</v>
      </c>
      <c r="Q229" s="201">
        <f t="shared" si="200"/>
        <v>6275942755.1999998</v>
      </c>
      <c r="R229" s="201">
        <f t="shared" si="200"/>
        <v>27194095679.799999</v>
      </c>
      <c r="S229" s="201">
        <f t="shared" si="172"/>
        <v>2922561633.000001</v>
      </c>
      <c r="T229" s="201">
        <f t="shared" si="200"/>
        <v>164917</v>
      </c>
      <c r="U229" s="201">
        <f t="shared" si="200"/>
        <v>6275777838.1999998</v>
      </c>
      <c r="V229" s="201">
        <f t="shared" si="200"/>
        <v>0</v>
      </c>
      <c r="W229" s="201">
        <f t="shared" si="200"/>
        <v>164917</v>
      </c>
      <c r="X229" s="74">
        <f t="shared" si="169"/>
        <v>0.15723285446240023</v>
      </c>
      <c r="Y229" s="74">
        <f t="shared" si="170"/>
        <v>4.1317092380886958E-6</v>
      </c>
      <c r="Z229" s="74">
        <f t="shared" si="171"/>
        <v>0</v>
      </c>
      <c r="AA229" s="74">
        <f t="shared" si="154"/>
        <v>2.627764567536188E-5</v>
      </c>
      <c r="AB229" s="75">
        <f t="shared" si="157"/>
        <v>0</v>
      </c>
    </row>
    <row r="230" spans="1:28" ht="63" x14ac:dyDescent="0.25">
      <c r="A230" s="71" t="s">
        <v>386</v>
      </c>
      <c r="B230" s="70"/>
      <c r="C230" s="70"/>
      <c r="D230" s="70"/>
      <c r="E230" s="69" t="s">
        <v>387</v>
      </c>
      <c r="F230" s="201">
        <f>+F231</f>
        <v>50000000</v>
      </c>
      <c r="G230" s="201">
        <f t="shared" ref="G230:W232" si="201">+G231</f>
        <v>0</v>
      </c>
      <c r="H230" s="201">
        <f t="shared" si="201"/>
        <v>0</v>
      </c>
      <c r="I230" s="201">
        <f t="shared" si="201"/>
        <v>0</v>
      </c>
      <c r="J230" s="201">
        <f t="shared" si="201"/>
        <v>0</v>
      </c>
      <c r="K230" s="201">
        <f t="shared" si="201"/>
        <v>0</v>
      </c>
      <c r="L230" s="201">
        <f t="shared" si="201"/>
        <v>50000000</v>
      </c>
      <c r="M230" s="478">
        <f t="shared" si="168"/>
        <v>9.4192268750927066E-6</v>
      </c>
      <c r="N230" s="201">
        <f t="shared" si="201"/>
        <v>0</v>
      </c>
      <c r="O230" s="201">
        <f t="shared" si="201"/>
        <v>0</v>
      </c>
      <c r="P230" s="201">
        <f t="shared" si="201"/>
        <v>50000000</v>
      </c>
      <c r="Q230" s="201">
        <f t="shared" si="201"/>
        <v>0</v>
      </c>
      <c r="R230" s="201">
        <f t="shared" si="201"/>
        <v>50000000</v>
      </c>
      <c r="S230" s="201">
        <f t="shared" si="172"/>
        <v>0</v>
      </c>
      <c r="T230" s="201">
        <f t="shared" si="201"/>
        <v>0</v>
      </c>
      <c r="U230" s="201">
        <f t="shared" si="201"/>
        <v>0</v>
      </c>
      <c r="V230" s="201">
        <f t="shared" si="201"/>
        <v>0</v>
      </c>
      <c r="W230" s="201">
        <f t="shared" si="201"/>
        <v>0</v>
      </c>
      <c r="X230" s="74">
        <f t="shared" si="169"/>
        <v>0</v>
      </c>
      <c r="Y230" s="74">
        <f t="shared" si="170"/>
        <v>0</v>
      </c>
      <c r="Z230" s="74">
        <f t="shared" si="171"/>
        <v>0</v>
      </c>
      <c r="AA230" s="74" t="s">
        <v>46</v>
      </c>
      <c r="AB230" s="75" t="s">
        <v>46</v>
      </c>
    </row>
    <row r="231" spans="1:28" ht="47.25" x14ac:dyDescent="0.25">
      <c r="A231" s="71" t="s">
        <v>388</v>
      </c>
      <c r="B231" s="70"/>
      <c r="C231" s="70"/>
      <c r="D231" s="70"/>
      <c r="E231" s="69" t="s">
        <v>389</v>
      </c>
      <c r="F231" s="201">
        <f>+F232</f>
        <v>50000000</v>
      </c>
      <c r="G231" s="201">
        <f t="shared" si="201"/>
        <v>0</v>
      </c>
      <c r="H231" s="201">
        <f t="shared" si="201"/>
        <v>0</v>
      </c>
      <c r="I231" s="201">
        <f t="shared" si="201"/>
        <v>0</v>
      </c>
      <c r="J231" s="201">
        <f t="shared" si="201"/>
        <v>0</v>
      </c>
      <c r="K231" s="201">
        <f t="shared" si="201"/>
        <v>0</v>
      </c>
      <c r="L231" s="201">
        <f t="shared" si="201"/>
        <v>50000000</v>
      </c>
      <c r="M231" s="478">
        <f t="shared" si="168"/>
        <v>9.4192268750927066E-6</v>
      </c>
      <c r="N231" s="201">
        <f t="shared" si="201"/>
        <v>0</v>
      </c>
      <c r="O231" s="201">
        <f t="shared" si="201"/>
        <v>0</v>
      </c>
      <c r="P231" s="201">
        <f t="shared" si="201"/>
        <v>50000000</v>
      </c>
      <c r="Q231" s="201">
        <f t="shared" si="201"/>
        <v>0</v>
      </c>
      <c r="R231" s="201">
        <f t="shared" si="201"/>
        <v>50000000</v>
      </c>
      <c r="S231" s="201">
        <f t="shared" si="172"/>
        <v>0</v>
      </c>
      <c r="T231" s="201">
        <f t="shared" si="201"/>
        <v>0</v>
      </c>
      <c r="U231" s="201">
        <f t="shared" si="201"/>
        <v>0</v>
      </c>
      <c r="V231" s="201">
        <f t="shared" si="201"/>
        <v>0</v>
      </c>
      <c r="W231" s="201">
        <f t="shared" si="201"/>
        <v>0</v>
      </c>
      <c r="X231" s="74">
        <f t="shared" si="169"/>
        <v>0</v>
      </c>
      <c r="Y231" s="74">
        <f t="shared" si="170"/>
        <v>0</v>
      </c>
      <c r="Z231" s="74">
        <f t="shared" si="171"/>
        <v>0</v>
      </c>
      <c r="AA231" s="74" t="s">
        <v>46</v>
      </c>
      <c r="AB231" s="75" t="s">
        <v>46</v>
      </c>
    </row>
    <row r="232" spans="1:28" ht="31.5" x14ac:dyDescent="0.25">
      <c r="A232" s="71" t="s">
        <v>390</v>
      </c>
      <c r="B232" s="70"/>
      <c r="C232" s="70"/>
      <c r="D232" s="70"/>
      <c r="E232" s="69" t="s">
        <v>391</v>
      </c>
      <c r="F232" s="201">
        <f>+F233</f>
        <v>50000000</v>
      </c>
      <c r="G232" s="201">
        <f t="shared" si="201"/>
        <v>0</v>
      </c>
      <c r="H232" s="201">
        <f t="shared" si="201"/>
        <v>0</v>
      </c>
      <c r="I232" s="201">
        <f t="shared" si="201"/>
        <v>0</v>
      </c>
      <c r="J232" s="201">
        <f t="shared" si="201"/>
        <v>0</v>
      </c>
      <c r="K232" s="201">
        <f t="shared" si="201"/>
        <v>0</v>
      </c>
      <c r="L232" s="201">
        <f t="shared" si="201"/>
        <v>50000000</v>
      </c>
      <c r="M232" s="478">
        <f t="shared" si="168"/>
        <v>9.4192268750927066E-6</v>
      </c>
      <c r="N232" s="201">
        <f t="shared" si="201"/>
        <v>0</v>
      </c>
      <c r="O232" s="201">
        <f t="shared" si="201"/>
        <v>0</v>
      </c>
      <c r="P232" s="201">
        <f t="shared" si="201"/>
        <v>50000000</v>
      </c>
      <c r="Q232" s="201">
        <f t="shared" si="201"/>
        <v>0</v>
      </c>
      <c r="R232" s="201">
        <f t="shared" si="201"/>
        <v>50000000</v>
      </c>
      <c r="S232" s="201">
        <f t="shared" si="172"/>
        <v>0</v>
      </c>
      <c r="T232" s="201">
        <f t="shared" si="201"/>
        <v>0</v>
      </c>
      <c r="U232" s="201">
        <f t="shared" si="201"/>
        <v>0</v>
      </c>
      <c r="V232" s="201">
        <f t="shared" si="201"/>
        <v>0</v>
      </c>
      <c r="W232" s="201">
        <f t="shared" si="201"/>
        <v>0</v>
      </c>
      <c r="X232" s="74">
        <f t="shared" si="169"/>
        <v>0</v>
      </c>
      <c r="Y232" s="74">
        <f t="shared" si="170"/>
        <v>0</v>
      </c>
      <c r="Z232" s="74">
        <f t="shared" si="171"/>
        <v>0</v>
      </c>
      <c r="AA232" s="74" t="s">
        <v>46</v>
      </c>
      <c r="AB232" s="75" t="s">
        <v>46</v>
      </c>
    </row>
    <row r="233" spans="1:28" ht="24.95" customHeight="1" x14ac:dyDescent="0.25">
      <c r="A233" s="39" t="s">
        <v>392</v>
      </c>
      <c r="B233" s="77" t="s">
        <v>192</v>
      </c>
      <c r="C233" s="40">
        <v>54</v>
      </c>
      <c r="D233" s="40" t="s">
        <v>38</v>
      </c>
      <c r="E233" s="41" t="s">
        <v>226</v>
      </c>
      <c r="F233" s="198">
        <v>50000000</v>
      </c>
      <c r="G233" s="198">
        <v>0</v>
      </c>
      <c r="H233" s="198">
        <v>0</v>
      </c>
      <c r="I233" s="198">
        <v>0</v>
      </c>
      <c r="J233" s="198">
        <v>0</v>
      </c>
      <c r="K233" s="199">
        <f t="shared" si="173"/>
        <v>0</v>
      </c>
      <c r="L233" s="198">
        <f t="shared" ref="L233:L234" si="202">F233+K233</f>
        <v>50000000</v>
      </c>
      <c r="M233" s="474">
        <f t="shared" si="168"/>
        <v>9.4192268750927066E-6</v>
      </c>
      <c r="N233" s="198">
        <v>0</v>
      </c>
      <c r="O233" s="198">
        <v>0</v>
      </c>
      <c r="P233" s="44">
        <f t="shared" si="175"/>
        <v>50000000</v>
      </c>
      <c r="Q233" s="198">
        <v>0</v>
      </c>
      <c r="R233" s="44">
        <f t="shared" si="176"/>
        <v>50000000</v>
      </c>
      <c r="S233" s="44">
        <f t="shared" si="172"/>
        <v>0</v>
      </c>
      <c r="T233" s="198">
        <v>0</v>
      </c>
      <c r="U233" s="44">
        <f t="shared" si="177"/>
        <v>0</v>
      </c>
      <c r="V233" s="198">
        <v>0</v>
      </c>
      <c r="W233" s="44">
        <f t="shared" si="178"/>
        <v>0</v>
      </c>
      <c r="X233" s="45">
        <f t="shared" si="169"/>
        <v>0</v>
      </c>
      <c r="Y233" s="45">
        <f t="shared" si="170"/>
        <v>0</v>
      </c>
      <c r="Z233" s="45">
        <f t="shared" si="171"/>
        <v>0</v>
      </c>
      <c r="AA233" s="45" t="s">
        <v>46</v>
      </c>
      <c r="AB233" s="46" t="s">
        <v>46</v>
      </c>
    </row>
    <row r="234" spans="1:28" ht="63" x14ac:dyDescent="0.25">
      <c r="A234" s="71" t="s">
        <v>393</v>
      </c>
      <c r="B234" s="68"/>
      <c r="C234" s="68"/>
      <c r="D234" s="68"/>
      <c r="E234" s="69" t="s">
        <v>394</v>
      </c>
      <c r="F234" s="201">
        <f>F235+6444919394</f>
        <v>34364957829</v>
      </c>
      <c r="G234" s="201">
        <f t="shared" ref="G234:W234" si="203">+G235</f>
        <v>0</v>
      </c>
      <c r="H234" s="201">
        <f t="shared" si="203"/>
        <v>0</v>
      </c>
      <c r="I234" s="201">
        <f t="shared" si="203"/>
        <v>0</v>
      </c>
      <c r="J234" s="201">
        <f t="shared" si="203"/>
        <v>0</v>
      </c>
      <c r="K234" s="201">
        <f t="shared" si="203"/>
        <v>0</v>
      </c>
      <c r="L234" s="203">
        <f t="shared" si="202"/>
        <v>34364957829</v>
      </c>
      <c r="M234" s="202">
        <f t="shared" si="168"/>
        <v>6.473826686886887E-3</v>
      </c>
      <c r="N234" s="201">
        <v>6444919394</v>
      </c>
      <c r="O234" s="201">
        <f t="shared" si="203"/>
        <v>6523230514.6999998</v>
      </c>
      <c r="P234" s="201">
        <f t="shared" si="203"/>
        <v>21396807920.299999</v>
      </c>
      <c r="Q234" s="201">
        <f t="shared" si="203"/>
        <v>4695899098.6999998</v>
      </c>
      <c r="R234" s="201">
        <f t="shared" si="203"/>
        <v>23224139336.299999</v>
      </c>
      <c r="S234" s="201">
        <f t="shared" si="172"/>
        <v>1827331416</v>
      </c>
      <c r="T234" s="201">
        <f t="shared" si="203"/>
        <v>164917</v>
      </c>
      <c r="U234" s="201">
        <f t="shared" si="203"/>
        <v>4695734181.6999998</v>
      </c>
      <c r="V234" s="201">
        <f t="shared" si="203"/>
        <v>0</v>
      </c>
      <c r="W234" s="201">
        <f t="shared" si="203"/>
        <v>164917</v>
      </c>
      <c r="X234" s="74">
        <f t="shared" si="169"/>
        <v>0.13664789353348808</v>
      </c>
      <c r="Y234" s="74">
        <f t="shared" si="170"/>
        <v>4.7989874109733188E-6</v>
      </c>
      <c r="Z234" s="74">
        <f t="shared" si="171"/>
        <v>0</v>
      </c>
      <c r="AA234" s="74">
        <f t="shared" si="154"/>
        <v>3.5119366181793642E-5</v>
      </c>
      <c r="AB234" s="75">
        <f t="shared" si="157"/>
        <v>0</v>
      </c>
    </row>
    <row r="235" spans="1:28" ht="47.25" x14ac:dyDescent="0.25">
      <c r="A235" s="71" t="s">
        <v>395</v>
      </c>
      <c r="B235" s="68"/>
      <c r="C235" s="68"/>
      <c r="D235" s="68"/>
      <c r="E235" s="69" t="s">
        <v>396</v>
      </c>
      <c r="F235" s="201">
        <f>F236+F239</f>
        <v>27920038435</v>
      </c>
      <c r="G235" s="201">
        <f t="shared" ref="G235:W235" si="204">+G236+G239</f>
        <v>0</v>
      </c>
      <c r="H235" s="201">
        <f t="shared" si="204"/>
        <v>0</v>
      </c>
      <c r="I235" s="201">
        <f t="shared" si="204"/>
        <v>0</v>
      </c>
      <c r="J235" s="201">
        <f t="shared" si="204"/>
        <v>0</v>
      </c>
      <c r="K235" s="201">
        <f t="shared" si="204"/>
        <v>0</v>
      </c>
      <c r="L235" s="201">
        <f t="shared" si="204"/>
        <v>27920038435</v>
      </c>
      <c r="M235" s="202">
        <f t="shared" si="168"/>
        <v>5.2597035276114668E-3</v>
      </c>
      <c r="N235" s="201">
        <f t="shared" si="204"/>
        <v>0</v>
      </c>
      <c r="O235" s="201">
        <f t="shared" si="204"/>
        <v>6523230514.6999998</v>
      </c>
      <c r="P235" s="201">
        <f t="shared" si="204"/>
        <v>21396807920.299999</v>
      </c>
      <c r="Q235" s="201">
        <f t="shared" si="204"/>
        <v>4695899098.6999998</v>
      </c>
      <c r="R235" s="201">
        <f t="shared" si="204"/>
        <v>23224139336.299999</v>
      </c>
      <c r="S235" s="201">
        <f t="shared" si="172"/>
        <v>1827331416</v>
      </c>
      <c r="T235" s="201">
        <f t="shared" si="204"/>
        <v>164917</v>
      </c>
      <c r="U235" s="201">
        <f t="shared" si="204"/>
        <v>4695734181.6999998</v>
      </c>
      <c r="V235" s="201">
        <f t="shared" si="204"/>
        <v>0</v>
      </c>
      <c r="W235" s="201">
        <f t="shared" si="204"/>
        <v>164917</v>
      </c>
      <c r="X235" s="74">
        <f t="shared" si="169"/>
        <v>0.16819099692976477</v>
      </c>
      <c r="Y235" s="74">
        <f t="shared" si="170"/>
        <v>5.9067612096573392E-6</v>
      </c>
      <c r="Z235" s="74">
        <f t="shared" si="171"/>
        <v>0</v>
      </c>
      <c r="AA235" s="74">
        <f t="shared" si="154"/>
        <v>3.5119366181793642E-5</v>
      </c>
      <c r="AB235" s="75">
        <f t="shared" si="157"/>
        <v>0</v>
      </c>
    </row>
    <row r="236" spans="1:28" ht="24.95" customHeight="1" x14ac:dyDescent="0.25">
      <c r="A236" s="71" t="s">
        <v>397</v>
      </c>
      <c r="B236" s="68"/>
      <c r="C236" s="68"/>
      <c r="D236" s="68"/>
      <c r="E236" s="69" t="s">
        <v>349</v>
      </c>
      <c r="F236" s="201">
        <f>+F237+F238</f>
        <v>7425481413</v>
      </c>
      <c r="G236" s="201">
        <f t="shared" ref="G236:W236" si="205">+G237+G238</f>
        <v>0</v>
      </c>
      <c r="H236" s="201">
        <f t="shared" si="205"/>
        <v>0</v>
      </c>
      <c r="I236" s="201">
        <f t="shared" si="205"/>
        <v>0</v>
      </c>
      <c r="J236" s="201">
        <f t="shared" si="205"/>
        <v>0</v>
      </c>
      <c r="K236" s="201">
        <f t="shared" si="205"/>
        <v>0</v>
      </c>
      <c r="L236" s="201">
        <f t="shared" si="205"/>
        <v>7425481413</v>
      </c>
      <c r="M236" s="202">
        <f t="shared" si="168"/>
        <v>1.3988458817166193E-3</v>
      </c>
      <c r="N236" s="201">
        <f t="shared" si="205"/>
        <v>0</v>
      </c>
      <c r="O236" s="201">
        <f t="shared" si="205"/>
        <v>6523230514.6999998</v>
      </c>
      <c r="P236" s="201">
        <f t="shared" si="205"/>
        <v>902250898.30000019</v>
      </c>
      <c r="Q236" s="201">
        <f t="shared" si="205"/>
        <v>4695899098.6999998</v>
      </c>
      <c r="R236" s="201">
        <f t="shared" si="205"/>
        <v>2729582314.3000002</v>
      </c>
      <c r="S236" s="201">
        <f t="shared" si="172"/>
        <v>1827331416</v>
      </c>
      <c r="T236" s="201">
        <f t="shared" si="205"/>
        <v>164917</v>
      </c>
      <c r="U236" s="201">
        <f t="shared" si="205"/>
        <v>4695734181.6999998</v>
      </c>
      <c r="V236" s="201">
        <f t="shared" si="205"/>
        <v>0</v>
      </c>
      <c r="W236" s="201">
        <f t="shared" si="205"/>
        <v>164917</v>
      </c>
      <c r="X236" s="74">
        <f t="shared" si="169"/>
        <v>0.63240332007009759</v>
      </c>
      <c r="Y236" s="74">
        <f t="shared" si="170"/>
        <v>2.2209603772123806E-5</v>
      </c>
      <c r="Z236" s="74">
        <f t="shared" si="171"/>
        <v>0</v>
      </c>
      <c r="AA236" s="74">
        <f t="shared" si="154"/>
        <v>3.5119366181793642E-5</v>
      </c>
      <c r="AB236" s="75">
        <f t="shared" si="157"/>
        <v>0</v>
      </c>
    </row>
    <row r="237" spans="1:28" ht="24.95" customHeight="1" x14ac:dyDescent="0.25">
      <c r="A237" s="39" t="s">
        <v>398</v>
      </c>
      <c r="B237" s="68" t="s">
        <v>192</v>
      </c>
      <c r="C237" s="40">
        <v>11</v>
      </c>
      <c r="D237" s="40" t="s">
        <v>38</v>
      </c>
      <c r="E237" s="69" t="s">
        <v>226</v>
      </c>
      <c r="F237" s="199">
        <v>5414957829</v>
      </c>
      <c r="G237" s="198">
        <v>0</v>
      </c>
      <c r="H237" s="198">
        <v>0</v>
      </c>
      <c r="I237" s="198">
        <v>0</v>
      </c>
      <c r="J237" s="198">
        <v>0</v>
      </c>
      <c r="K237" s="199">
        <f t="shared" si="173"/>
        <v>0</v>
      </c>
      <c r="L237" s="198">
        <f t="shared" ref="L237:L238" si="206">F237+K237</f>
        <v>5414957829</v>
      </c>
      <c r="M237" s="212">
        <f t="shared" si="168"/>
        <v>1.0200943262082091E-3</v>
      </c>
      <c r="N237" s="198">
        <v>0</v>
      </c>
      <c r="O237" s="198">
        <v>5396921058.6999998</v>
      </c>
      <c r="P237" s="44">
        <f t="shared" si="175"/>
        <v>18036770.300000191</v>
      </c>
      <c r="Q237" s="198">
        <v>4695899098.6999998</v>
      </c>
      <c r="R237" s="44">
        <f t="shared" si="176"/>
        <v>719058730.30000019</v>
      </c>
      <c r="S237" s="44">
        <f t="shared" si="172"/>
        <v>701021960</v>
      </c>
      <c r="T237" s="198">
        <v>164917</v>
      </c>
      <c r="U237" s="44">
        <f t="shared" si="177"/>
        <v>4695734181.6999998</v>
      </c>
      <c r="V237" s="198">
        <v>0</v>
      </c>
      <c r="W237" s="44">
        <f t="shared" si="178"/>
        <v>164917</v>
      </c>
      <c r="X237" s="45">
        <f t="shared" si="169"/>
        <v>0.86720880328022953</v>
      </c>
      <c r="Y237" s="45">
        <f t="shared" si="170"/>
        <v>3.0455823518473424E-5</v>
      </c>
      <c r="Z237" s="45">
        <f t="shared" si="171"/>
        <v>0</v>
      </c>
      <c r="AA237" s="45">
        <f t="shared" si="154"/>
        <v>3.5119366181793642E-5</v>
      </c>
      <c r="AB237" s="46">
        <f t="shared" si="157"/>
        <v>0</v>
      </c>
    </row>
    <row r="238" spans="1:28" ht="24.95" customHeight="1" x14ac:dyDescent="0.25">
      <c r="A238" s="39" t="s">
        <v>398</v>
      </c>
      <c r="B238" s="77" t="s">
        <v>192</v>
      </c>
      <c r="C238" s="40">
        <v>54</v>
      </c>
      <c r="D238" s="40" t="s">
        <v>38</v>
      </c>
      <c r="E238" s="78" t="s">
        <v>226</v>
      </c>
      <c r="F238" s="199">
        <v>2010523584</v>
      </c>
      <c r="G238" s="198">
        <v>0</v>
      </c>
      <c r="H238" s="198">
        <v>0</v>
      </c>
      <c r="I238" s="198">
        <v>0</v>
      </c>
      <c r="J238" s="198">
        <v>0</v>
      </c>
      <c r="K238" s="199">
        <f t="shared" si="173"/>
        <v>0</v>
      </c>
      <c r="L238" s="198">
        <f t="shared" si="206"/>
        <v>2010523584</v>
      </c>
      <c r="M238" s="212">
        <f t="shared" si="168"/>
        <v>3.7875155550841019E-4</v>
      </c>
      <c r="N238" s="198">
        <v>0</v>
      </c>
      <c r="O238" s="198">
        <v>1126309456</v>
      </c>
      <c r="P238" s="44">
        <f t="shared" si="175"/>
        <v>884214128</v>
      </c>
      <c r="Q238" s="198">
        <v>0</v>
      </c>
      <c r="R238" s="44">
        <f t="shared" si="176"/>
        <v>2010523584</v>
      </c>
      <c r="S238" s="44">
        <f t="shared" si="172"/>
        <v>1126309456</v>
      </c>
      <c r="T238" s="198">
        <v>0</v>
      </c>
      <c r="U238" s="44">
        <f t="shared" si="177"/>
        <v>0</v>
      </c>
      <c r="V238" s="198">
        <v>0</v>
      </c>
      <c r="W238" s="44">
        <f t="shared" si="178"/>
        <v>0</v>
      </c>
      <c r="X238" s="45">
        <f t="shared" si="169"/>
        <v>0</v>
      </c>
      <c r="Y238" s="45">
        <f t="shared" si="170"/>
        <v>0</v>
      </c>
      <c r="Z238" s="45">
        <f t="shared" si="171"/>
        <v>0</v>
      </c>
      <c r="AA238" s="45" t="s">
        <v>46</v>
      </c>
      <c r="AB238" s="46" t="s">
        <v>46</v>
      </c>
    </row>
    <row r="239" spans="1:28" ht="24.95" customHeight="1" x14ac:dyDescent="0.25">
      <c r="A239" s="32" t="s">
        <v>399</v>
      </c>
      <c r="B239" s="68"/>
      <c r="C239" s="40"/>
      <c r="D239" s="40"/>
      <c r="E239" s="34" t="s">
        <v>400</v>
      </c>
      <c r="F239" s="203">
        <f>+F240</f>
        <v>20494557022</v>
      </c>
      <c r="G239" s="203">
        <f t="shared" ref="G239:W239" si="207">+G240</f>
        <v>0</v>
      </c>
      <c r="H239" s="203">
        <f t="shared" si="207"/>
        <v>0</v>
      </c>
      <c r="I239" s="203">
        <f t="shared" si="207"/>
        <v>0</v>
      </c>
      <c r="J239" s="203">
        <f t="shared" si="207"/>
        <v>0</v>
      </c>
      <c r="K239" s="203">
        <f t="shared" si="207"/>
        <v>0</v>
      </c>
      <c r="L239" s="203">
        <f t="shared" si="207"/>
        <v>20494557022</v>
      </c>
      <c r="M239" s="204">
        <f t="shared" si="168"/>
        <v>3.8608576458948472E-3</v>
      </c>
      <c r="N239" s="203">
        <f t="shared" si="207"/>
        <v>0</v>
      </c>
      <c r="O239" s="203">
        <f t="shared" si="207"/>
        <v>0</v>
      </c>
      <c r="P239" s="203">
        <f t="shared" si="207"/>
        <v>20494557022</v>
      </c>
      <c r="Q239" s="203">
        <f t="shared" si="207"/>
        <v>0</v>
      </c>
      <c r="R239" s="203">
        <f t="shared" si="207"/>
        <v>20494557022</v>
      </c>
      <c r="S239" s="203">
        <f t="shared" si="172"/>
        <v>0</v>
      </c>
      <c r="T239" s="203">
        <f t="shared" si="207"/>
        <v>0</v>
      </c>
      <c r="U239" s="203">
        <f t="shared" si="207"/>
        <v>0</v>
      </c>
      <c r="V239" s="203">
        <f t="shared" si="207"/>
        <v>0</v>
      </c>
      <c r="W239" s="203">
        <f t="shared" si="207"/>
        <v>0</v>
      </c>
      <c r="X239" s="37">
        <f t="shared" si="169"/>
        <v>0</v>
      </c>
      <c r="Y239" s="37">
        <f t="shared" si="170"/>
        <v>0</v>
      </c>
      <c r="Z239" s="37">
        <f t="shared" si="171"/>
        <v>0</v>
      </c>
      <c r="AA239" s="37" t="s">
        <v>46</v>
      </c>
      <c r="AB239" s="38" t="s">
        <v>46</v>
      </c>
    </row>
    <row r="240" spans="1:28" ht="24.95" customHeight="1" x14ac:dyDescent="0.25">
      <c r="A240" s="39" t="s">
        <v>401</v>
      </c>
      <c r="B240" s="77" t="s">
        <v>192</v>
      </c>
      <c r="C240" s="40">
        <v>54</v>
      </c>
      <c r="D240" s="40" t="s">
        <v>38</v>
      </c>
      <c r="E240" s="78" t="s">
        <v>226</v>
      </c>
      <c r="F240" s="199">
        <v>20494557022</v>
      </c>
      <c r="G240" s="198">
        <v>0</v>
      </c>
      <c r="H240" s="198">
        <v>0</v>
      </c>
      <c r="I240" s="198">
        <v>0</v>
      </c>
      <c r="J240" s="198">
        <v>0</v>
      </c>
      <c r="K240" s="199">
        <f t="shared" si="173"/>
        <v>0</v>
      </c>
      <c r="L240" s="198">
        <f t="shared" ref="L240" si="208">F240+K240</f>
        <v>20494557022</v>
      </c>
      <c r="M240" s="212">
        <f t="shared" si="168"/>
        <v>3.8608576458948472E-3</v>
      </c>
      <c r="N240" s="213">
        <v>0</v>
      </c>
      <c r="O240" s="198">
        <v>0</v>
      </c>
      <c r="P240" s="44">
        <f t="shared" si="175"/>
        <v>20494557022</v>
      </c>
      <c r="Q240" s="198">
        <v>0</v>
      </c>
      <c r="R240" s="44">
        <f t="shared" si="176"/>
        <v>20494557022</v>
      </c>
      <c r="S240" s="44">
        <f t="shared" si="172"/>
        <v>0</v>
      </c>
      <c r="T240" s="198">
        <v>0</v>
      </c>
      <c r="U240" s="44">
        <f t="shared" si="177"/>
        <v>0</v>
      </c>
      <c r="V240" s="198">
        <v>0</v>
      </c>
      <c r="W240" s="44">
        <f t="shared" si="178"/>
        <v>0</v>
      </c>
      <c r="X240" s="45">
        <f t="shared" si="169"/>
        <v>0</v>
      </c>
      <c r="Y240" s="45">
        <f t="shared" si="170"/>
        <v>0</v>
      </c>
      <c r="Z240" s="45">
        <f t="shared" si="171"/>
        <v>0</v>
      </c>
      <c r="AA240" s="45" t="s">
        <v>46</v>
      </c>
      <c r="AB240" s="46" t="s">
        <v>46</v>
      </c>
    </row>
    <row r="241" spans="1:28" ht="63" x14ac:dyDescent="0.25">
      <c r="A241" s="71" t="s">
        <v>402</v>
      </c>
      <c r="B241" s="68"/>
      <c r="C241" s="68"/>
      <c r="D241" s="68"/>
      <c r="E241" s="69" t="s">
        <v>403</v>
      </c>
      <c r="F241" s="201">
        <f>+F242</f>
        <v>4000000000</v>
      </c>
      <c r="G241" s="201">
        <f t="shared" ref="G241:W242" si="209">+G242</f>
        <v>0</v>
      </c>
      <c r="H241" s="201">
        <f t="shared" si="209"/>
        <v>0</v>
      </c>
      <c r="I241" s="201">
        <f t="shared" si="209"/>
        <v>0</v>
      </c>
      <c r="J241" s="201">
        <f t="shared" si="209"/>
        <v>0</v>
      </c>
      <c r="K241" s="201">
        <f t="shared" si="209"/>
        <v>0</v>
      </c>
      <c r="L241" s="201">
        <f t="shared" si="209"/>
        <v>4000000000</v>
      </c>
      <c r="M241" s="202">
        <f t="shared" si="168"/>
        <v>7.5353815000741653E-4</v>
      </c>
      <c r="N241" s="201">
        <f t="shared" si="209"/>
        <v>0</v>
      </c>
      <c r="O241" s="201">
        <f t="shared" si="209"/>
        <v>2245050833.5</v>
      </c>
      <c r="P241" s="201">
        <f t="shared" si="209"/>
        <v>1754949166.5</v>
      </c>
      <c r="Q241" s="201">
        <f t="shared" si="209"/>
        <v>1491086216.5</v>
      </c>
      <c r="R241" s="201">
        <f t="shared" si="209"/>
        <v>2508913783.5</v>
      </c>
      <c r="S241" s="201">
        <f t="shared" si="172"/>
        <v>753964617</v>
      </c>
      <c r="T241" s="201">
        <f t="shared" si="209"/>
        <v>0</v>
      </c>
      <c r="U241" s="201">
        <f t="shared" si="209"/>
        <v>1491086216.5</v>
      </c>
      <c r="V241" s="201">
        <f t="shared" si="209"/>
        <v>0</v>
      </c>
      <c r="W241" s="201">
        <f t="shared" si="209"/>
        <v>0</v>
      </c>
      <c r="X241" s="74">
        <f t="shared" si="169"/>
        <v>0.37277155412500002</v>
      </c>
      <c r="Y241" s="74">
        <f t="shared" si="170"/>
        <v>0</v>
      </c>
      <c r="Z241" s="74">
        <f t="shared" si="171"/>
        <v>0</v>
      </c>
      <c r="AA241" s="74">
        <f t="shared" si="154"/>
        <v>0</v>
      </c>
      <c r="AB241" s="75" t="s">
        <v>46</v>
      </c>
    </row>
    <row r="242" spans="1:28" ht="47.25" x14ac:dyDescent="0.25">
      <c r="A242" s="71" t="s">
        <v>404</v>
      </c>
      <c r="B242" s="68"/>
      <c r="C242" s="68"/>
      <c r="D242" s="68"/>
      <c r="E242" s="69" t="s">
        <v>405</v>
      </c>
      <c r="F242" s="201">
        <f>+F243</f>
        <v>4000000000</v>
      </c>
      <c r="G242" s="201">
        <f t="shared" si="209"/>
        <v>0</v>
      </c>
      <c r="H242" s="201">
        <f t="shared" si="209"/>
        <v>0</v>
      </c>
      <c r="I242" s="201">
        <f t="shared" si="209"/>
        <v>0</v>
      </c>
      <c r="J242" s="201">
        <f t="shared" si="209"/>
        <v>0</v>
      </c>
      <c r="K242" s="201">
        <f t="shared" si="209"/>
        <v>0</v>
      </c>
      <c r="L242" s="201">
        <f t="shared" si="209"/>
        <v>4000000000</v>
      </c>
      <c r="M242" s="202">
        <f t="shared" si="168"/>
        <v>7.5353815000741653E-4</v>
      </c>
      <c r="N242" s="201">
        <f t="shared" si="209"/>
        <v>0</v>
      </c>
      <c r="O242" s="201">
        <f t="shared" si="209"/>
        <v>2245050833.5</v>
      </c>
      <c r="P242" s="201">
        <f t="shared" si="209"/>
        <v>1754949166.5</v>
      </c>
      <c r="Q242" s="201">
        <f t="shared" si="209"/>
        <v>1491086216.5</v>
      </c>
      <c r="R242" s="201">
        <f t="shared" si="209"/>
        <v>2508913783.5</v>
      </c>
      <c r="S242" s="201">
        <f t="shared" si="172"/>
        <v>753964617</v>
      </c>
      <c r="T242" s="201">
        <f t="shared" si="209"/>
        <v>0</v>
      </c>
      <c r="U242" s="201">
        <f t="shared" si="209"/>
        <v>1491086216.5</v>
      </c>
      <c r="V242" s="201">
        <f t="shared" si="209"/>
        <v>0</v>
      </c>
      <c r="W242" s="201">
        <f t="shared" si="209"/>
        <v>0</v>
      </c>
      <c r="X242" s="74">
        <f t="shared" si="169"/>
        <v>0.37277155412500002</v>
      </c>
      <c r="Y242" s="74">
        <f t="shared" si="170"/>
        <v>0</v>
      </c>
      <c r="Z242" s="74">
        <f t="shared" si="171"/>
        <v>0</v>
      </c>
      <c r="AA242" s="74">
        <f t="shared" si="154"/>
        <v>0</v>
      </c>
      <c r="AB242" s="75" t="s">
        <v>46</v>
      </c>
    </row>
    <row r="243" spans="1:28" ht="24.95" customHeight="1" x14ac:dyDescent="0.25">
      <c r="A243" s="71" t="s">
        <v>406</v>
      </c>
      <c r="B243" s="68"/>
      <c r="C243" s="68"/>
      <c r="D243" s="68"/>
      <c r="E243" s="69" t="s">
        <v>407</v>
      </c>
      <c r="F243" s="201">
        <f>+F244+F245</f>
        <v>4000000000</v>
      </c>
      <c r="G243" s="201">
        <f t="shared" ref="G243:W243" si="210">+G244+G245</f>
        <v>0</v>
      </c>
      <c r="H243" s="201">
        <f t="shared" si="210"/>
        <v>0</v>
      </c>
      <c r="I243" s="201">
        <f t="shared" si="210"/>
        <v>0</v>
      </c>
      <c r="J243" s="201">
        <f t="shared" si="210"/>
        <v>0</v>
      </c>
      <c r="K243" s="201">
        <f t="shared" si="210"/>
        <v>0</v>
      </c>
      <c r="L243" s="201">
        <f t="shared" si="210"/>
        <v>4000000000</v>
      </c>
      <c r="M243" s="202">
        <f t="shared" si="168"/>
        <v>7.5353815000741653E-4</v>
      </c>
      <c r="N243" s="201">
        <f t="shared" si="210"/>
        <v>0</v>
      </c>
      <c r="O243" s="201">
        <f t="shared" si="210"/>
        <v>2245050833.5</v>
      </c>
      <c r="P243" s="201">
        <f t="shared" si="210"/>
        <v>1754949166.5</v>
      </c>
      <c r="Q243" s="201">
        <f t="shared" si="210"/>
        <v>1491086216.5</v>
      </c>
      <c r="R243" s="201">
        <f t="shared" si="210"/>
        <v>2508913783.5</v>
      </c>
      <c r="S243" s="201">
        <f t="shared" si="172"/>
        <v>753964617</v>
      </c>
      <c r="T243" s="201">
        <f t="shared" si="210"/>
        <v>0</v>
      </c>
      <c r="U243" s="201">
        <f t="shared" si="210"/>
        <v>1491086216.5</v>
      </c>
      <c r="V243" s="201">
        <f t="shared" si="210"/>
        <v>0</v>
      </c>
      <c r="W243" s="201">
        <f t="shared" si="210"/>
        <v>0</v>
      </c>
      <c r="X243" s="74">
        <f t="shared" si="169"/>
        <v>0.37277155412500002</v>
      </c>
      <c r="Y243" s="74">
        <f t="shared" si="170"/>
        <v>0</v>
      </c>
      <c r="Z243" s="74">
        <f t="shared" si="171"/>
        <v>0</v>
      </c>
      <c r="AA243" s="74">
        <f t="shared" si="154"/>
        <v>0</v>
      </c>
      <c r="AB243" s="75" t="s">
        <v>46</v>
      </c>
    </row>
    <row r="244" spans="1:28" ht="24.95" customHeight="1" x14ac:dyDescent="0.25">
      <c r="A244" s="39" t="s">
        <v>408</v>
      </c>
      <c r="B244" s="40" t="s">
        <v>192</v>
      </c>
      <c r="C244" s="40">
        <v>11</v>
      </c>
      <c r="D244" s="40" t="s">
        <v>38</v>
      </c>
      <c r="E244" s="78" t="s">
        <v>226</v>
      </c>
      <c r="F244" s="199">
        <v>1000000000</v>
      </c>
      <c r="G244" s="198">
        <v>0</v>
      </c>
      <c r="H244" s="198">
        <v>0</v>
      </c>
      <c r="I244" s="198">
        <v>0</v>
      </c>
      <c r="J244" s="198">
        <v>0</v>
      </c>
      <c r="K244" s="199">
        <f t="shared" si="173"/>
        <v>0</v>
      </c>
      <c r="L244" s="198">
        <f t="shared" ref="L244:L245" si="211">F244+K244</f>
        <v>1000000000</v>
      </c>
      <c r="M244" s="212">
        <f t="shared" si="168"/>
        <v>1.8838453750185413E-4</v>
      </c>
      <c r="N244" s="198">
        <v>0</v>
      </c>
      <c r="O244" s="198">
        <v>999303424.5</v>
      </c>
      <c r="P244" s="44">
        <f t="shared" si="175"/>
        <v>696575.5</v>
      </c>
      <c r="Q244" s="198">
        <v>371383852.5</v>
      </c>
      <c r="R244" s="44">
        <f t="shared" si="176"/>
        <v>628616147.5</v>
      </c>
      <c r="S244" s="44">
        <f t="shared" si="172"/>
        <v>627919572</v>
      </c>
      <c r="T244" s="198">
        <v>0</v>
      </c>
      <c r="U244" s="44">
        <f t="shared" si="177"/>
        <v>371383852.5</v>
      </c>
      <c r="V244" s="198">
        <v>0</v>
      </c>
      <c r="W244" s="44">
        <f t="shared" si="178"/>
        <v>0</v>
      </c>
      <c r="X244" s="45">
        <f t="shared" si="169"/>
        <v>0.3713838525</v>
      </c>
      <c r="Y244" s="45">
        <f t="shared" si="170"/>
        <v>0</v>
      </c>
      <c r="Z244" s="45">
        <f t="shared" si="171"/>
        <v>0</v>
      </c>
      <c r="AA244" s="45">
        <f t="shared" si="154"/>
        <v>0</v>
      </c>
      <c r="AB244" s="46" t="s">
        <v>46</v>
      </c>
    </row>
    <row r="245" spans="1:28" ht="24.95" customHeight="1" x14ac:dyDescent="0.25">
      <c r="A245" s="39" t="s">
        <v>408</v>
      </c>
      <c r="B245" s="77" t="s">
        <v>192</v>
      </c>
      <c r="C245" s="40">
        <v>54</v>
      </c>
      <c r="D245" s="40" t="s">
        <v>38</v>
      </c>
      <c r="E245" s="78" t="s">
        <v>226</v>
      </c>
      <c r="F245" s="199">
        <v>3000000000</v>
      </c>
      <c r="G245" s="198">
        <v>0</v>
      </c>
      <c r="H245" s="198">
        <v>0</v>
      </c>
      <c r="I245" s="198">
        <v>0</v>
      </c>
      <c r="J245" s="198">
        <v>0</v>
      </c>
      <c r="K245" s="199">
        <f t="shared" si="173"/>
        <v>0</v>
      </c>
      <c r="L245" s="198">
        <f t="shared" si="211"/>
        <v>3000000000</v>
      </c>
      <c r="M245" s="212">
        <f t="shared" si="168"/>
        <v>5.6515361250556242E-4</v>
      </c>
      <c r="N245" s="198">
        <v>0</v>
      </c>
      <c r="O245" s="198">
        <v>1245747409</v>
      </c>
      <c r="P245" s="44">
        <f t="shared" si="175"/>
        <v>1754252591</v>
      </c>
      <c r="Q245" s="198">
        <v>1119702364</v>
      </c>
      <c r="R245" s="44">
        <f t="shared" si="176"/>
        <v>1880297636</v>
      </c>
      <c r="S245" s="44">
        <f t="shared" si="172"/>
        <v>126045045</v>
      </c>
      <c r="T245" s="198">
        <v>0</v>
      </c>
      <c r="U245" s="44">
        <f t="shared" si="177"/>
        <v>1119702364</v>
      </c>
      <c r="V245" s="198">
        <v>0</v>
      </c>
      <c r="W245" s="44">
        <f t="shared" si="178"/>
        <v>0</v>
      </c>
      <c r="X245" s="45">
        <f t="shared" si="169"/>
        <v>0.37323412133333334</v>
      </c>
      <c r="Y245" s="45">
        <f t="shared" si="170"/>
        <v>0</v>
      </c>
      <c r="Z245" s="45">
        <f t="shared" si="171"/>
        <v>0</v>
      </c>
      <c r="AA245" s="45">
        <f t="shared" si="154"/>
        <v>0</v>
      </c>
      <c r="AB245" s="46" t="s">
        <v>46</v>
      </c>
    </row>
    <row r="246" spans="1:28" ht="63" x14ac:dyDescent="0.25">
      <c r="A246" s="71" t="s">
        <v>409</v>
      </c>
      <c r="B246" s="72"/>
      <c r="C246" s="70"/>
      <c r="D246" s="70"/>
      <c r="E246" s="69" t="s">
        <v>410</v>
      </c>
      <c r="F246" s="201">
        <f>+F247</f>
        <v>1500000000</v>
      </c>
      <c r="G246" s="201">
        <f t="shared" ref="G246:W248" si="212">+G247</f>
        <v>0</v>
      </c>
      <c r="H246" s="201">
        <f t="shared" si="212"/>
        <v>0</v>
      </c>
      <c r="I246" s="201">
        <f t="shared" si="212"/>
        <v>0</v>
      </c>
      <c r="J246" s="201">
        <f t="shared" si="212"/>
        <v>0</v>
      </c>
      <c r="K246" s="201">
        <f t="shared" si="212"/>
        <v>0</v>
      </c>
      <c r="L246" s="201">
        <f t="shared" si="212"/>
        <v>1500000000</v>
      </c>
      <c r="M246" s="202">
        <f t="shared" si="168"/>
        <v>2.8257680625278121E-4</v>
      </c>
      <c r="N246" s="201">
        <f t="shared" si="212"/>
        <v>0</v>
      </c>
      <c r="O246" s="201">
        <f t="shared" si="212"/>
        <v>430223040</v>
      </c>
      <c r="P246" s="201">
        <f t="shared" si="212"/>
        <v>1069776960</v>
      </c>
      <c r="Q246" s="201">
        <f t="shared" si="212"/>
        <v>88957440</v>
      </c>
      <c r="R246" s="201">
        <f t="shared" si="212"/>
        <v>1411042560</v>
      </c>
      <c r="S246" s="201">
        <f t="shared" si="172"/>
        <v>341265600</v>
      </c>
      <c r="T246" s="201">
        <f t="shared" si="212"/>
        <v>0</v>
      </c>
      <c r="U246" s="201">
        <f t="shared" si="212"/>
        <v>88957440</v>
      </c>
      <c r="V246" s="201">
        <f t="shared" si="212"/>
        <v>0</v>
      </c>
      <c r="W246" s="201">
        <f t="shared" si="212"/>
        <v>0</v>
      </c>
      <c r="X246" s="74">
        <f t="shared" si="169"/>
        <v>5.9304959999999997E-2</v>
      </c>
      <c r="Y246" s="74">
        <f t="shared" si="170"/>
        <v>0</v>
      </c>
      <c r="Z246" s="74">
        <f t="shared" si="171"/>
        <v>0</v>
      </c>
      <c r="AA246" s="74">
        <f t="shared" si="154"/>
        <v>0</v>
      </c>
      <c r="AB246" s="75" t="s">
        <v>46</v>
      </c>
    </row>
    <row r="247" spans="1:28" ht="47.25" x14ac:dyDescent="0.25">
      <c r="A247" s="71" t="s">
        <v>411</v>
      </c>
      <c r="B247" s="82"/>
      <c r="C247" s="83"/>
      <c r="D247" s="83"/>
      <c r="E247" s="69" t="s">
        <v>412</v>
      </c>
      <c r="F247" s="201">
        <f>+F248</f>
        <v>1500000000</v>
      </c>
      <c r="G247" s="201">
        <f t="shared" si="212"/>
        <v>0</v>
      </c>
      <c r="H247" s="201">
        <f t="shared" si="212"/>
        <v>0</v>
      </c>
      <c r="I247" s="201">
        <f t="shared" si="212"/>
        <v>0</v>
      </c>
      <c r="J247" s="201">
        <f t="shared" si="212"/>
        <v>0</v>
      </c>
      <c r="K247" s="201">
        <f t="shared" si="212"/>
        <v>0</v>
      </c>
      <c r="L247" s="201">
        <f t="shared" si="212"/>
        <v>1500000000</v>
      </c>
      <c r="M247" s="202">
        <f t="shared" si="168"/>
        <v>2.8257680625278121E-4</v>
      </c>
      <c r="N247" s="201">
        <f t="shared" si="212"/>
        <v>0</v>
      </c>
      <c r="O247" s="201">
        <f t="shared" si="212"/>
        <v>430223040</v>
      </c>
      <c r="P247" s="201">
        <f t="shared" si="212"/>
        <v>1069776960</v>
      </c>
      <c r="Q247" s="201">
        <f t="shared" si="212"/>
        <v>88957440</v>
      </c>
      <c r="R247" s="201">
        <f t="shared" si="212"/>
        <v>1411042560</v>
      </c>
      <c r="S247" s="201">
        <f t="shared" si="172"/>
        <v>341265600</v>
      </c>
      <c r="T247" s="201">
        <f t="shared" si="212"/>
        <v>0</v>
      </c>
      <c r="U247" s="201">
        <f t="shared" si="212"/>
        <v>88957440</v>
      </c>
      <c r="V247" s="201">
        <f t="shared" si="212"/>
        <v>0</v>
      </c>
      <c r="W247" s="201">
        <f t="shared" si="212"/>
        <v>0</v>
      </c>
      <c r="X247" s="37">
        <f t="shared" si="169"/>
        <v>5.9304959999999997E-2</v>
      </c>
      <c r="Y247" s="37">
        <f t="shared" si="170"/>
        <v>0</v>
      </c>
      <c r="Z247" s="37">
        <f t="shared" si="171"/>
        <v>0</v>
      </c>
      <c r="AA247" s="37">
        <f t="shared" si="154"/>
        <v>0</v>
      </c>
      <c r="AB247" s="38" t="s">
        <v>46</v>
      </c>
    </row>
    <row r="248" spans="1:28" ht="24.95" customHeight="1" x14ac:dyDescent="0.25">
      <c r="A248" s="71" t="s">
        <v>413</v>
      </c>
      <c r="B248" s="82"/>
      <c r="C248" s="83"/>
      <c r="D248" s="83"/>
      <c r="E248" s="69" t="s">
        <v>414</v>
      </c>
      <c r="F248" s="201">
        <f>+F249</f>
        <v>1500000000</v>
      </c>
      <c r="G248" s="201">
        <f t="shared" si="212"/>
        <v>0</v>
      </c>
      <c r="H248" s="201">
        <f t="shared" si="212"/>
        <v>0</v>
      </c>
      <c r="I248" s="201">
        <f t="shared" si="212"/>
        <v>0</v>
      </c>
      <c r="J248" s="201">
        <f t="shared" si="212"/>
        <v>0</v>
      </c>
      <c r="K248" s="201">
        <f t="shared" si="212"/>
        <v>0</v>
      </c>
      <c r="L248" s="201">
        <f t="shared" si="212"/>
        <v>1500000000</v>
      </c>
      <c r="M248" s="202">
        <f t="shared" si="168"/>
        <v>2.8257680625278121E-4</v>
      </c>
      <c r="N248" s="201">
        <f t="shared" si="212"/>
        <v>0</v>
      </c>
      <c r="O248" s="201">
        <f t="shared" si="212"/>
        <v>430223040</v>
      </c>
      <c r="P248" s="201">
        <f t="shared" si="212"/>
        <v>1069776960</v>
      </c>
      <c r="Q248" s="201">
        <f t="shared" si="212"/>
        <v>88957440</v>
      </c>
      <c r="R248" s="201">
        <f t="shared" si="212"/>
        <v>1411042560</v>
      </c>
      <c r="S248" s="201">
        <f t="shared" si="172"/>
        <v>341265600</v>
      </c>
      <c r="T248" s="201">
        <f t="shared" si="212"/>
        <v>0</v>
      </c>
      <c r="U248" s="201">
        <f t="shared" si="212"/>
        <v>88957440</v>
      </c>
      <c r="V248" s="201">
        <f t="shared" si="212"/>
        <v>0</v>
      </c>
      <c r="W248" s="201">
        <f t="shared" si="212"/>
        <v>0</v>
      </c>
      <c r="X248" s="37">
        <f t="shared" si="169"/>
        <v>5.9304959999999997E-2</v>
      </c>
      <c r="Y248" s="37">
        <f t="shared" si="170"/>
        <v>0</v>
      </c>
      <c r="Z248" s="37">
        <f t="shared" si="171"/>
        <v>0</v>
      </c>
      <c r="AA248" s="37">
        <f t="shared" ref="AA248:AA249" si="213">+T248/Q248</f>
        <v>0</v>
      </c>
      <c r="AB248" s="38" t="s">
        <v>46</v>
      </c>
    </row>
    <row r="249" spans="1:28" ht="24.95" customHeight="1" thickBot="1" x14ac:dyDescent="0.3">
      <c r="A249" s="52" t="s">
        <v>439</v>
      </c>
      <c r="B249" s="84" t="s">
        <v>192</v>
      </c>
      <c r="C249" s="53">
        <v>54</v>
      </c>
      <c r="D249" s="53" t="s">
        <v>38</v>
      </c>
      <c r="E249" s="85" t="s">
        <v>226</v>
      </c>
      <c r="F249" s="208">
        <v>1500000000</v>
      </c>
      <c r="G249" s="207">
        <v>0</v>
      </c>
      <c r="H249" s="207">
        <v>0</v>
      </c>
      <c r="I249" s="207">
        <v>0</v>
      </c>
      <c r="J249" s="207">
        <v>0</v>
      </c>
      <c r="K249" s="208">
        <f t="shared" si="173"/>
        <v>0</v>
      </c>
      <c r="L249" s="207">
        <f t="shared" ref="L249" si="214">F249+K249</f>
        <v>1500000000</v>
      </c>
      <c r="M249" s="214">
        <f t="shared" si="168"/>
        <v>2.8257680625278121E-4</v>
      </c>
      <c r="N249" s="207">
        <v>0</v>
      </c>
      <c r="O249" s="207">
        <v>430223040</v>
      </c>
      <c r="P249" s="56">
        <f t="shared" si="175"/>
        <v>1069776960</v>
      </c>
      <c r="Q249" s="207">
        <v>88957440</v>
      </c>
      <c r="R249" s="56">
        <f t="shared" si="176"/>
        <v>1411042560</v>
      </c>
      <c r="S249" s="56">
        <f t="shared" si="172"/>
        <v>341265600</v>
      </c>
      <c r="T249" s="207">
        <v>0</v>
      </c>
      <c r="U249" s="56">
        <f t="shared" si="177"/>
        <v>88957440</v>
      </c>
      <c r="V249" s="207">
        <v>0</v>
      </c>
      <c r="W249" s="56">
        <f t="shared" si="178"/>
        <v>0</v>
      </c>
      <c r="X249" s="57">
        <f t="shared" si="169"/>
        <v>5.9304959999999997E-2</v>
      </c>
      <c r="Y249" s="57">
        <f t="shared" si="170"/>
        <v>0</v>
      </c>
      <c r="Z249" s="57">
        <f t="shared" si="171"/>
        <v>0</v>
      </c>
      <c r="AA249" s="57">
        <f t="shared" si="213"/>
        <v>0</v>
      </c>
      <c r="AB249" s="58" t="s">
        <v>46</v>
      </c>
    </row>
    <row r="250" spans="1:28" ht="30" customHeight="1" thickBot="1" x14ac:dyDescent="0.3">
      <c r="A250" s="529" t="s">
        <v>415</v>
      </c>
      <c r="B250" s="530"/>
      <c r="C250" s="530"/>
      <c r="D250" s="530"/>
      <c r="E250" s="530"/>
      <c r="F250" s="222">
        <f>+F8+F95+F102</f>
        <v>5308291292167</v>
      </c>
      <c r="G250" s="222">
        <f>+G8+G95+G102</f>
        <v>0</v>
      </c>
      <c r="H250" s="222">
        <f>+H8+H95+H102</f>
        <v>0</v>
      </c>
      <c r="I250" s="222">
        <f>+I8+I95+I102</f>
        <v>0</v>
      </c>
      <c r="J250" s="222">
        <f>+J8+J95+J102</f>
        <v>0</v>
      </c>
      <c r="K250" s="222">
        <f t="shared" si="173"/>
        <v>0</v>
      </c>
      <c r="L250" s="222">
        <f>+L8+L95+L102</f>
        <v>5308291292167</v>
      </c>
      <c r="M250" s="223">
        <f t="shared" si="168"/>
        <v>1</v>
      </c>
      <c r="N250" s="224">
        <f t="shared" ref="N250:T250" si="215">+N8+N95+N102</f>
        <v>45802277394</v>
      </c>
      <c r="O250" s="222">
        <f t="shared" si="215"/>
        <v>4183720029760.4502</v>
      </c>
      <c r="P250" s="222">
        <f t="shared" si="215"/>
        <v>1117126343012.55</v>
      </c>
      <c r="Q250" s="222">
        <f t="shared" si="215"/>
        <v>4040695118122.6504</v>
      </c>
      <c r="R250" s="222">
        <f t="shared" si="215"/>
        <v>1260151254650.3501</v>
      </c>
      <c r="S250" s="222">
        <f t="shared" si="215"/>
        <v>143024911637.7998</v>
      </c>
      <c r="T250" s="222">
        <f t="shared" si="215"/>
        <v>127720972264.63</v>
      </c>
      <c r="U250" s="222">
        <f t="shared" si="177"/>
        <v>3912974145858.0205</v>
      </c>
      <c r="V250" s="222">
        <f>+V8+V95+V102</f>
        <v>125801441860.63</v>
      </c>
      <c r="W250" s="222">
        <f t="shared" si="178"/>
        <v>1919530404</v>
      </c>
      <c r="X250" s="223">
        <f t="shared" si="169"/>
        <v>0.76120448101353544</v>
      </c>
      <c r="Y250" s="223">
        <f t="shared" si="170"/>
        <v>2.4060656289359463E-2</v>
      </c>
      <c r="Z250" s="223">
        <f t="shared" si="171"/>
        <v>2.3699046441981175E-2</v>
      </c>
      <c r="AA250" s="223">
        <f t="shared" ref="AA250" si="216">+T250/Q250</f>
        <v>3.160866349252564E-2</v>
      </c>
      <c r="AB250" s="225">
        <f t="shared" ref="AB250" si="217">+V250/T250</f>
        <v>0.98497090673548238</v>
      </c>
    </row>
    <row r="251" spans="1:28" x14ac:dyDescent="0.25">
      <c r="A251" s="86" t="s">
        <v>467</v>
      </c>
      <c r="B251" s="87"/>
      <c r="C251" s="87"/>
      <c r="D251" s="87"/>
      <c r="E251" s="88"/>
      <c r="F251" s="88"/>
      <c r="G251" s="88"/>
      <c r="H251" s="88"/>
      <c r="I251" s="88"/>
      <c r="J251" s="88"/>
      <c r="K251" s="88"/>
      <c r="L251" s="89"/>
      <c r="M251" s="89"/>
      <c r="N251" s="90"/>
      <c r="O251" s="89"/>
      <c r="P251" s="89"/>
      <c r="Q251" s="89"/>
      <c r="R251" s="89"/>
      <c r="S251" s="89"/>
      <c r="T251" s="89"/>
      <c r="U251" s="89"/>
      <c r="V251" s="89"/>
      <c r="W251" s="89"/>
      <c r="X251" s="91"/>
      <c r="Y251" s="91"/>
      <c r="Z251" s="91"/>
      <c r="AA251" s="91"/>
      <c r="AB251" s="91"/>
    </row>
    <row r="252" spans="1:28" ht="357.75" customHeight="1" x14ac:dyDescent="0.25">
      <c r="A252" s="531" t="s">
        <v>455</v>
      </c>
      <c r="B252" s="531"/>
      <c r="C252" s="531"/>
      <c r="D252" s="531"/>
      <c r="E252" s="531"/>
      <c r="F252" s="531"/>
      <c r="G252" s="531"/>
      <c r="H252" s="531"/>
      <c r="I252" s="531"/>
      <c r="J252" s="531"/>
      <c r="K252" s="531"/>
      <c r="L252" s="531"/>
      <c r="M252" s="531"/>
      <c r="N252" s="221"/>
      <c r="O252" s="221"/>
      <c r="P252" s="221"/>
      <c r="Q252" s="221"/>
      <c r="R252" s="221"/>
      <c r="S252" s="221"/>
      <c r="T252" s="221"/>
      <c r="U252" s="221"/>
      <c r="V252" s="221"/>
      <c r="W252" s="221"/>
      <c r="X252" s="221"/>
      <c r="Y252" s="221"/>
      <c r="Z252" s="221"/>
      <c r="AA252" s="221"/>
      <c r="AB252" s="221"/>
    </row>
    <row r="253" spans="1:28" x14ac:dyDescent="0.25">
      <c r="A253" s="86" t="s">
        <v>416</v>
      </c>
      <c r="B253" s="87"/>
      <c r="C253" s="87"/>
      <c r="D253" s="87"/>
      <c r="E253" s="88"/>
      <c r="F253" s="88"/>
      <c r="G253" s="88"/>
      <c r="H253" s="88"/>
      <c r="I253" s="88"/>
      <c r="J253" s="88"/>
      <c r="K253" s="88"/>
      <c r="L253" s="89"/>
      <c r="M253" s="89"/>
      <c r="N253" s="90"/>
      <c r="O253" s="89"/>
      <c r="P253" s="89"/>
      <c r="Q253" s="89"/>
      <c r="R253" s="89"/>
      <c r="S253" s="89"/>
      <c r="T253" s="89"/>
      <c r="U253" s="89"/>
      <c r="V253" s="89"/>
      <c r="W253" s="89"/>
      <c r="X253" s="91"/>
      <c r="Y253" s="91"/>
      <c r="Z253" s="91"/>
      <c r="AA253" s="91"/>
      <c r="AB253" s="91"/>
    </row>
    <row r="254" spans="1:28" ht="15.75" x14ac:dyDescent="0.25">
      <c r="A254" s="86" t="s">
        <v>521</v>
      </c>
      <c r="B254" s="9"/>
      <c r="C254" s="7"/>
      <c r="D254" s="7"/>
      <c r="E254" s="10"/>
      <c r="F254" s="10"/>
      <c r="G254" s="10"/>
      <c r="H254" s="10"/>
      <c r="I254" s="10"/>
      <c r="J254" s="10"/>
      <c r="K254" s="10"/>
      <c r="L254" s="11"/>
      <c r="M254" s="11"/>
      <c r="N254" s="12"/>
      <c r="O254" s="11"/>
      <c r="P254" s="11"/>
      <c r="Q254" s="11"/>
      <c r="R254" s="11"/>
      <c r="S254" s="11"/>
      <c r="T254" s="11"/>
      <c r="U254" s="11"/>
      <c r="V254" s="11"/>
      <c r="W254" s="11"/>
      <c r="X254" s="92"/>
      <c r="Y254" s="92"/>
      <c r="Z254" s="92"/>
      <c r="AA254" s="92"/>
      <c r="AB254" s="92"/>
    </row>
  </sheetData>
  <mergeCells count="22">
    <mergeCell ref="F6:F7"/>
    <mergeCell ref="A6:A7"/>
    <mergeCell ref="B6:B7"/>
    <mergeCell ref="C6:C7"/>
    <mergeCell ref="D6:D7"/>
    <mergeCell ref="E6:E7"/>
    <mergeCell ref="W6:W7"/>
    <mergeCell ref="X6:AB6"/>
    <mergeCell ref="A250:E250"/>
    <mergeCell ref="A252:M252"/>
    <mergeCell ref="Q6:Q7"/>
    <mergeCell ref="R6:R7"/>
    <mergeCell ref="S6:S7"/>
    <mergeCell ref="T6:T7"/>
    <mergeCell ref="U6:U7"/>
    <mergeCell ref="V6:V7"/>
    <mergeCell ref="G6:K6"/>
    <mergeCell ref="L6:L7"/>
    <mergeCell ref="M6:M7"/>
    <mergeCell ref="N6:N7"/>
    <mergeCell ref="O6:O7"/>
    <mergeCell ref="P6:P7"/>
  </mergeCells>
  <printOptions horizontalCentered="1" verticalCentered="1"/>
  <pageMargins left="0.11811023622047245" right="0.11811023622047245" top="0.19685039370078741" bottom="0.19685039370078741" header="0.31496062992125984" footer="0.31496062992125984"/>
  <pageSetup paperSize="5" scale="60" orientation="landscape" r:id="rId1"/>
  <rowBreaks count="1" manualBreakCount="1">
    <brk id="231" max="27" man="1"/>
  </rowBreaks>
  <colBreaks count="1" manualBreakCount="1">
    <brk id="13" max="253" man="1"/>
  </col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ECD7D-B4E0-418C-BFFC-D119323733DC}">
  <dimension ref="A1:AB273"/>
  <sheetViews>
    <sheetView zoomScale="75" zoomScaleNormal="75" zoomScaleSheetLayoutView="89" workbookViewId="0">
      <pane xSplit="5" ySplit="6" topLeftCell="F266" activePane="bottomRight" state="frozen"/>
      <selection activeCell="AB257" sqref="AB257"/>
      <selection pane="topRight" activeCell="AB257" sqref="AB257"/>
      <selection pane="bottomLeft" activeCell="AB257" sqref="AB257"/>
      <selection pane="bottomRight" activeCell="A269" sqref="A269:N269"/>
    </sheetView>
  </sheetViews>
  <sheetFormatPr baseColWidth="10" defaultRowHeight="15.75" x14ac:dyDescent="0.25"/>
  <cols>
    <col min="1" max="1" width="32.5703125" style="409" customWidth="1"/>
    <col min="2" max="2" width="16.140625" style="411" customWidth="1"/>
    <col min="3" max="3" width="11" style="409" customWidth="1"/>
    <col min="4" max="4" width="9.5703125" style="409" customWidth="1"/>
    <col min="5" max="5" width="49.28515625" style="412" customWidth="1"/>
    <col min="6" max="6" width="26.5703125" style="412" customWidth="1"/>
    <col min="7" max="7" width="21.42578125" style="412" customWidth="1"/>
    <col min="8" max="8" width="17.28515625" style="412" customWidth="1"/>
    <col min="9" max="9" width="24.140625" style="412" customWidth="1"/>
    <col min="10" max="10" width="24.5703125" style="412" customWidth="1"/>
    <col min="11" max="11" width="26.28515625" style="412" customWidth="1"/>
    <col min="12" max="12" width="26.85546875" style="412" bestFit="1" customWidth="1"/>
    <col min="13" max="13" width="16.140625" style="93" customWidth="1"/>
    <col min="14" max="14" width="25.140625" style="265" customWidth="1"/>
    <col min="15" max="16" width="27.42578125" style="93"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2.7109375" style="93" customWidth="1"/>
    <col min="24" max="28" width="16.85546875" style="436" customWidth="1"/>
    <col min="29" max="108" width="11.42578125" style="409"/>
    <col min="109" max="109" width="15.42578125" style="409" customWidth="1"/>
    <col min="110" max="110" width="9.5703125" style="409" customWidth="1"/>
    <col min="111" max="111" width="14.42578125" style="409" customWidth="1"/>
    <col min="112" max="112" width="49.85546875" style="409" customWidth="1"/>
    <col min="113" max="113" width="22.5703125" style="409" customWidth="1"/>
    <col min="114" max="114" width="23" style="409" customWidth="1"/>
    <col min="115" max="115" width="22.85546875" style="409" customWidth="1"/>
    <col min="116" max="116" width="23.42578125" style="409" customWidth="1"/>
    <col min="117" max="117" width="22.42578125" style="409" customWidth="1"/>
    <col min="118" max="118" width="13.85546875" style="409" customWidth="1"/>
    <col min="119" max="119" width="20.7109375" style="409" customWidth="1"/>
    <col min="120" max="120" width="18.140625" style="409" customWidth="1"/>
    <col min="121" max="121" width="14.85546875" style="409" bestFit="1" customWidth="1"/>
    <col min="122" max="122" width="11.42578125" style="409"/>
    <col min="123" max="123" width="17.42578125" style="409" customWidth="1"/>
    <col min="124" max="126" width="18.140625" style="409" customWidth="1"/>
    <col min="127" max="130" width="11.42578125" style="409"/>
    <col min="131" max="131" width="34" style="409" customWidth="1"/>
    <col min="132" max="132" width="9.5703125" style="409" customWidth="1"/>
    <col min="133" max="133" width="16.7109375" style="409" customWidth="1"/>
    <col min="134" max="134" width="55.140625" style="409" customWidth="1"/>
    <col min="135" max="135" width="22.5703125" style="409" customWidth="1"/>
    <col min="136" max="136" width="23" style="409" customWidth="1"/>
    <col min="137" max="137" width="22.85546875" style="409" customWidth="1"/>
    <col min="138" max="138" width="23.42578125" style="409" customWidth="1"/>
    <col min="139" max="139" width="28.7109375" style="409" customWidth="1"/>
    <col min="140" max="140" width="12.7109375" style="409" customWidth="1"/>
    <col min="141" max="141" width="11.42578125" style="409"/>
    <col min="142" max="142" width="25.28515625" style="409" customWidth="1"/>
    <col min="143" max="143" width="15.85546875" style="409" bestFit="1" customWidth="1"/>
    <col min="144" max="145" width="18" style="409" bestFit="1" customWidth="1"/>
    <col min="146" max="364" width="11.42578125" style="409"/>
    <col min="365" max="365" width="15.42578125" style="409" customWidth="1"/>
    <col min="366" max="366" width="9.5703125" style="409" customWidth="1"/>
    <col min="367" max="367" width="14.42578125" style="409" customWidth="1"/>
    <col min="368" max="368" width="49.85546875" style="409" customWidth="1"/>
    <col min="369" max="369" width="22.5703125" style="409" customWidth="1"/>
    <col min="370" max="370" width="23" style="409" customWidth="1"/>
    <col min="371" max="371" width="22.85546875" style="409" customWidth="1"/>
    <col min="372" max="372" width="23.42578125" style="409" customWidth="1"/>
    <col min="373" max="373" width="22.42578125" style="409" customWidth="1"/>
    <col min="374" max="374" width="13.85546875" style="409" customWidth="1"/>
    <col min="375" max="375" width="20.7109375" style="409" customWidth="1"/>
    <col min="376" max="376" width="18.140625" style="409" customWidth="1"/>
    <col min="377" max="377" width="14.85546875" style="409" bestFit="1" customWidth="1"/>
    <col min="378" max="378" width="11.42578125" style="409"/>
    <col min="379" max="379" width="17.42578125" style="409" customWidth="1"/>
    <col min="380" max="382" width="18.140625" style="409" customWidth="1"/>
    <col min="383" max="386" width="11.42578125" style="409"/>
    <col min="387" max="387" width="34" style="409" customWidth="1"/>
    <col min="388" max="388" width="9.5703125" style="409" customWidth="1"/>
    <col min="389" max="389" width="16.7109375" style="409" customWidth="1"/>
    <col min="390" max="390" width="55.140625" style="409" customWidth="1"/>
    <col min="391" max="391" width="22.5703125" style="409" customWidth="1"/>
    <col min="392" max="392" width="23" style="409" customWidth="1"/>
    <col min="393" max="393" width="22.85546875" style="409" customWidth="1"/>
    <col min="394" max="394" width="23.42578125" style="409" customWidth="1"/>
    <col min="395" max="395" width="28.7109375" style="409" customWidth="1"/>
    <col min="396" max="396" width="12.7109375" style="409" customWidth="1"/>
    <col min="397" max="397" width="11.42578125" style="409"/>
    <col min="398" max="398" width="25.28515625" style="409" customWidth="1"/>
    <col min="399" max="399" width="15.85546875" style="409" bestFit="1" customWidth="1"/>
    <col min="400" max="401" width="18" style="409" bestFit="1" customWidth="1"/>
    <col min="402" max="620" width="11.42578125" style="409"/>
    <col min="621" max="621" width="15.42578125" style="409" customWidth="1"/>
    <col min="622" max="622" width="9.5703125" style="409" customWidth="1"/>
    <col min="623" max="623" width="14.42578125" style="409" customWidth="1"/>
    <col min="624" max="624" width="49.85546875" style="409" customWidth="1"/>
    <col min="625" max="625" width="22.5703125" style="409" customWidth="1"/>
    <col min="626" max="626" width="23" style="409" customWidth="1"/>
    <col min="627" max="627" width="22.85546875" style="409" customWidth="1"/>
    <col min="628" max="628" width="23.42578125" style="409" customWidth="1"/>
    <col min="629" max="629" width="22.42578125" style="409" customWidth="1"/>
    <col min="630" max="630" width="13.85546875" style="409" customWidth="1"/>
    <col min="631" max="631" width="20.7109375" style="409" customWidth="1"/>
    <col min="632" max="632" width="18.140625" style="409" customWidth="1"/>
    <col min="633" max="633" width="14.85546875" style="409" bestFit="1" customWidth="1"/>
    <col min="634" max="634" width="11.42578125" style="409"/>
    <col min="635" max="635" width="17.42578125" style="409" customWidth="1"/>
    <col min="636" max="638" width="18.140625" style="409" customWidth="1"/>
    <col min="639" max="642" width="11.42578125" style="409"/>
    <col min="643" max="643" width="34" style="409" customWidth="1"/>
    <col min="644" max="644" width="9.5703125" style="409" customWidth="1"/>
    <col min="645" max="645" width="16.7109375" style="409" customWidth="1"/>
    <col min="646" max="646" width="55.140625" style="409" customWidth="1"/>
    <col min="647" max="647" width="22.5703125" style="409" customWidth="1"/>
    <col min="648" max="648" width="23" style="409" customWidth="1"/>
    <col min="649" max="649" width="22.85546875" style="409" customWidth="1"/>
    <col min="650" max="650" width="23.42578125" style="409" customWidth="1"/>
    <col min="651" max="651" width="28.7109375" style="409" customWidth="1"/>
    <col min="652" max="652" width="12.7109375" style="409" customWidth="1"/>
    <col min="653" max="653" width="11.42578125" style="409"/>
    <col min="654" max="654" width="25.28515625" style="409" customWidth="1"/>
    <col min="655" max="655" width="15.85546875" style="409" bestFit="1" customWidth="1"/>
    <col min="656" max="657" width="18" style="409" bestFit="1" customWidth="1"/>
    <col min="658" max="876" width="11.42578125" style="409"/>
    <col min="877" max="877" width="15.42578125" style="409" customWidth="1"/>
    <col min="878" max="878" width="9.5703125" style="409" customWidth="1"/>
    <col min="879" max="879" width="14.42578125" style="409" customWidth="1"/>
    <col min="880" max="880" width="49.85546875" style="409" customWidth="1"/>
    <col min="881" max="881" width="22.5703125" style="409" customWidth="1"/>
    <col min="882" max="882" width="23" style="409" customWidth="1"/>
    <col min="883" max="883" width="22.85546875" style="409" customWidth="1"/>
    <col min="884" max="884" width="23.42578125" style="409" customWidth="1"/>
    <col min="885" max="885" width="22.42578125" style="409" customWidth="1"/>
    <col min="886" max="886" width="13.85546875" style="409" customWidth="1"/>
    <col min="887" max="887" width="20.7109375" style="409" customWidth="1"/>
    <col min="888" max="888" width="18.140625" style="409" customWidth="1"/>
    <col min="889" max="889" width="14.85546875" style="409" bestFit="1" customWidth="1"/>
    <col min="890" max="890" width="11.42578125" style="409"/>
    <col min="891" max="891" width="17.42578125" style="409" customWidth="1"/>
    <col min="892" max="894" width="18.140625" style="409" customWidth="1"/>
    <col min="895" max="898" width="11.42578125" style="409"/>
    <col min="899" max="899" width="34" style="409" customWidth="1"/>
    <col min="900" max="900" width="9.5703125" style="409" customWidth="1"/>
    <col min="901" max="901" width="16.7109375" style="409" customWidth="1"/>
    <col min="902" max="902" width="55.140625" style="409" customWidth="1"/>
    <col min="903" max="903" width="22.5703125" style="409" customWidth="1"/>
    <col min="904" max="904" width="23" style="409" customWidth="1"/>
    <col min="905" max="905" width="22.85546875" style="409" customWidth="1"/>
    <col min="906" max="906" width="23.42578125" style="409" customWidth="1"/>
    <col min="907" max="907" width="28.7109375" style="409" customWidth="1"/>
    <col min="908" max="908" width="12.7109375" style="409" customWidth="1"/>
    <col min="909" max="909" width="11.42578125" style="409"/>
    <col min="910" max="910" width="25.28515625" style="409" customWidth="1"/>
    <col min="911" max="911" width="15.85546875" style="409" bestFit="1" customWidth="1"/>
    <col min="912" max="913" width="18" style="409" bestFit="1" customWidth="1"/>
    <col min="914" max="1132" width="11.42578125" style="409"/>
    <col min="1133" max="1133" width="15.42578125" style="409" customWidth="1"/>
    <col min="1134" max="1134" width="9.5703125" style="409" customWidth="1"/>
    <col min="1135" max="1135" width="14.42578125" style="409" customWidth="1"/>
    <col min="1136" max="1136" width="49.85546875" style="409" customWidth="1"/>
    <col min="1137" max="1137" width="22.5703125" style="409" customWidth="1"/>
    <col min="1138" max="1138" width="23" style="409" customWidth="1"/>
    <col min="1139" max="1139" width="22.85546875" style="409" customWidth="1"/>
    <col min="1140" max="1140" width="23.42578125" style="409" customWidth="1"/>
    <col min="1141" max="1141" width="22.42578125" style="409" customWidth="1"/>
    <col min="1142" max="1142" width="13.85546875" style="409" customWidth="1"/>
    <col min="1143" max="1143" width="20.7109375" style="409" customWidth="1"/>
    <col min="1144" max="1144" width="18.140625" style="409" customWidth="1"/>
    <col min="1145" max="1145" width="14.85546875" style="409" bestFit="1" customWidth="1"/>
    <col min="1146" max="1146" width="11.42578125" style="409"/>
    <col min="1147" max="1147" width="17.42578125" style="409" customWidth="1"/>
    <col min="1148" max="1150" width="18.140625" style="409" customWidth="1"/>
    <col min="1151" max="1154" width="11.42578125" style="409"/>
    <col min="1155" max="1155" width="34" style="409" customWidth="1"/>
    <col min="1156" max="1156" width="9.5703125" style="409" customWidth="1"/>
    <col min="1157" max="1157" width="16.7109375" style="409" customWidth="1"/>
    <col min="1158" max="1158" width="55.140625" style="409" customWidth="1"/>
    <col min="1159" max="1159" width="22.5703125" style="409" customWidth="1"/>
    <col min="1160" max="1160" width="23" style="409" customWidth="1"/>
    <col min="1161" max="1161" width="22.85546875" style="409" customWidth="1"/>
    <col min="1162" max="1162" width="23.42578125" style="409" customWidth="1"/>
    <col min="1163" max="1163" width="28.7109375" style="409" customWidth="1"/>
    <col min="1164" max="1164" width="12.7109375" style="409" customWidth="1"/>
    <col min="1165" max="1165" width="11.42578125" style="409"/>
    <col min="1166" max="1166" width="25.28515625" style="409" customWidth="1"/>
    <col min="1167" max="1167" width="15.85546875" style="409" bestFit="1" customWidth="1"/>
    <col min="1168" max="1169" width="18" style="409" bestFit="1" customWidth="1"/>
    <col min="1170" max="1388" width="11.42578125" style="409"/>
    <col min="1389" max="1389" width="15.42578125" style="409" customWidth="1"/>
    <col min="1390" max="1390" width="9.5703125" style="409" customWidth="1"/>
    <col min="1391" max="1391" width="14.42578125" style="409" customWidth="1"/>
    <col min="1392" max="1392" width="49.85546875" style="409" customWidth="1"/>
    <col min="1393" max="1393" width="22.5703125" style="409" customWidth="1"/>
    <col min="1394" max="1394" width="23" style="409" customWidth="1"/>
    <col min="1395" max="1395" width="22.85546875" style="409" customWidth="1"/>
    <col min="1396" max="1396" width="23.42578125" style="409" customWidth="1"/>
    <col min="1397" max="1397" width="22.42578125" style="409" customWidth="1"/>
    <col min="1398" max="1398" width="13.85546875" style="409" customWidth="1"/>
    <col min="1399" max="1399" width="20.7109375" style="409" customWidth="1"/>
    <col min="1400" max="1400" width="18.140625" style="409" customWidth="1"/>
    <col min="1401" max="1401" width="14.85546875" style="409" bestFit="1" customWidth="1"/>
    <col min="1402" max="1402" width="11.42578125" style="409"/>
    <col min="1403" max="1403" width="17.42578125" style="409" customWidth="1"/>
    <col min="1404" max="1406" width="18.140625" style="409" customWidth="1"/>
    <col min="1407" max="1410" width="11.42578125" style="409"/>
    <col min="1411" max="1411" width="34" style="409" customWidth="1"/>
    <col min="1412" max="1412" width="9.5703125" style="409" customWidth="1"/>
    <col min="1413" max="1413" width="16.7109375" style="409" customWidth="1"/>
    <col min="1414" max="1414" width="55.140625" style="409" customWidth="1"/>
    <col min="1415" max="1415" width="22.5703125" style="409" customWidth="1"/>
    <col min="1416" max="1416" width="23" style="409" customWidth="1"/>
    <col min="1417" max="1417" width="22.85546875" style="409" customWidth="1"/>
    <col min="1418" max="1418" width="23.42578125" style="409" customWidth="1"/>
    <col min="1419" max="1419" width="28.7109375" style="409" customWidth="1"/>
    <col min="1420" max="1420" width="12.7109375" style="409" customWidth="1"/>
    <col min="1421" max="1421" width="11.42578125" style="409"/>
    <col min="1422" max="1422" width="25.28515625" style="409" customWidth="1"/>
    <col min="1423" max="1423" width="15.85546875" style="409" bestFit="1" customWidth="1"/>
    <col min="1424" max="1425" width="18" style="409" bestFit="1" customWidth="1"/>
    <col min="1426" max="1644" width="11.42578125" style="409"/>
    <col min="1645" max="1645" width="15.42578125" style="409" customWidth="1"/>
    <col min="1646" max="1646" width="9.5703125" style="409" customWidth="1"/>
    <col min="1647" max="1647" width="14.42578125" style="409" customWidth="1"/>
    <col min="1648" max="1648" width="49.85546875" style="409" customWidth="1"/>
    <col min="1649" max="1649" width="22.5703125" style="409" customWidth="1"/>
    <col min="1650" max="1650" width="23" style="409" customWidth="1"/>
    <col min="1651" max="1651" width="22.85546875" style="409" customWidth="1"/>
    <col min="1652" max="1652" width="23.42578125" style="409" customWidth="1"/>
    <col min="1653" max="1653" width="22.42578125" style="409" customWidth="1"/>
    <col min="1654" max="1654" width="13.85546875" style="409" customWidth="1"/>
    <col min="1655" max="1655" width="20.7109375" style="409" customWidth="1"/>
    <col min="1656" max="1656" width="18.140625" style="409" customWidth="1"/>
    <col min="1657" max="1657" width="14.85546875" style="409" bestFit="1" customWidth="1"/>
    <col min="1658" max="1658" width="11.42578125" style="409"/>
    <col min="1659" max="1659" width="17.42578125" style="409" customWidth="1"/>
    <col min="1660" max="1662" width="18.140625" style="409" customWidth="1"/>
    <col min="1663" max="1666" width="11.42578125" style="409"/>
    <col min="1667" max="1667" width="34" style="409" customWidth="1"/>
    <col min="1668" max="1668" width="9.5703125" style="409" customWidth="1"/>
    <col min="1669" max="1669" width="16.7109375" style="409" customWidth="1"/>
    <col min="1670" max="1670" width="55.140625" style="409" customWidth="1"/>
    <col min="1671" max="1671" width="22.5703125" style="409" customWidth="1"/>
    <col min="1672" max="1672" width="23" style="409" customWidth="1"/>
    <col min="1673" max="1673" width="22.85546875" style="409" customWidth="1"/>
    <col min="1674" max="1674" width="23.42578125" style="409" customWidth="1"/>
    <col min="1675" max="1675" width="28.7109375" style="409" customWidth="1"/>
    <col min="1676" max="1676" width="12.7109375" style="409" customWidth="1"/>
    <col min="1677" max="1677" width="11.42578125" style="409"/>
    <col min="1678" max="1678" width="25.28515625" style="409" customWidth="1"/>
    <col min="1679" max="1679" width="15.85546875" style="409" bestFit="1" customWidth="1"/>
    <col min="1680" max="1681" width="18" style="409" bestFit="1" customWidth="1"/>
    <col min="1682" max="1900" width="11.42578125" style="409"/>
    <col min="1901" max="1901" width="15.42578125" style="409" customWidth="1"/>
    <col min="1902" max="1902" width="9.5703125" style="409" customWidth="1"/>
    <col min="1903" max="1903" width="14.42578125" style="409" customWidth="1"/>
    <col min="1904" max="1904" width="49.85546875" style="409" customWidth="1"/>
    <col min="1905" max="1905" width="22.5703125" style="409" customWidth="1"/>
    <col min="1906" max="1906" width="23" style="409" customWidth="1"/>
    <col min="1907" max="1907" width="22.85546875" style="409" customWidth="1"/>
    <col min="1908" max="1908" width="23.42578125" style="409" customWidth="1"/>
    <col min="1909" max="1909" width="22.42578125" style="409" customWidth="1"/>
    <col min="1910" max="1910" width="13.85546875" style="409" customWidth="1"/>
    <col min="1911" max="1911" width="20.7109375" style="409" customWidth="1"/>
    <col min="1912" max="1912" width="18.140625" style="409" customWidth="1"/>
    <col min="1913" max="1913" width="14.85546875" style="409" bestFit="1" customWidth="1"/>
    <col min="1914" max="1914" width="11.42578125" style="409"/>
    <col min="1915" max="1915" width="17.42578125" style="409" customWidth="1"/>
    <col min="1916" max="1918" width="18.140625" style="409" customWidth="1"/>
    <col min="1919" max="1922" width="11.42578125" style="409"/>
    <col min="1923" max="1923" width="34" style="409" customWidth="1"/>
    <col min="1924" max="1924" width="9.5703125" style="409" customWidth="1"/>
    <col min="1925" max="1925" width="16.7109375" style="409" customWidth="1"/>
    <col min="1926" max="1926" width="55.140625" style="409" customWidth="1"/>
    <col min="1927" max="1927" width="22.5703125" style="409" customWidth="1"/>
    <col min="1928" max="1928" width="23" style="409" customWidth="1"/>
    <col min="1929" max="1929" width="22.85546875" style="409" customWidth="1"/>
    <col min="1930" max="1930" width="23.42578125" style="409" customWidth="1"/>
    <col min="1931" max="1931" width="28.7109375" style="409" customWidth="1"/>
    <col min="1932" max="1932" width="12.7109375" style="409" customWidth="1"/>
    <col min="1933" max="1933" width="11.42578125" style="409"/>
    <col min="1934" max="1934" width="25.28515625" style="409" customWidth="1"/>
    <col min="1935" max="1935" width="15.85546875" style="409" bestFit="1" customWidth="1"/>
    <col min="1936" max="1937" width="18" style="409" bestFit="1" customWidth="1"/>
    <col min="1938" max="2156" width="11.42578125" style="409"/>
    <col min="2157" max="2157" width="15.42578125" style="409" customWidth="1"/>
    <col min="2158" max="2158" width="9.5703125" style="409" customWidth="1"/>
    <col min="2159" max="2159" width="14.42578125" style="409" customWidth="1"/>
    <col min="2160" max="2160" width="49.85546875" style="409" customWidth="1"/>
    <col min="2161" max="2161" width="22.5703125" style="409" customWidth="1"/>
    <col min="2162" max="2162" width="23" style="409" customWidth="1"/>
    <col min="2163" max="2163" width="22.85546875" style="409" customWidth="1"/>
    <col min="2164" max="2164" width="23.42578125" style="409" customWidth="1"/>
    <col min="2165" max="2165" width="22.42578125" style="409" customWidth="1"/>
    <col min="2166" max="2166" width="13.85546875" style="409" customWidth="1"/>
    <col min="2167" max="2167" width="20.7109375" style="409" customWidth="1"/>
    <col min="2168" max="2168" width="18.140625" style="409" customWidth="1"/>
    <col min="2169" max="2169" width="14.85546875" style="409" bestFit="1" customWidth="1"/>
    <col min="2170" max="2170" width="11.42578125" style="409"/>
    <col min="2171" max="2171" width="17.42578125" style="409" customWidth="1"/>
    <col min="2172" max="2174" width="18.140625" style="409" customWidth="1"/>
    <col min="2175" max="2178" width="11.42578125" style="409"/>
    <col min="2179" max="2179" width="34" style="409" customWidth="1"/>
    <col min="2180" max="2180" width="9.5703125" style="409" customWidth="1"/>
    <col min="2181" max="2181" width="16.7109375" style="409" customWidth="1"/>
    <col min="2182" max="2182" width="55.140625" style="409" customWidth="1"/>
    <col min="2183" max="2183" width="22.5703125" style="409" customWidth="1"/>
    <col min="2184" max="2184" width="23" style="409" customWidth="1"/>
    <col min="2185" max="2185" width="22.85546875" style="409" customWidth="1"/>
    <col min="2186" max="2186" width="23.42578125" style="409" customWidth="1"/>
    <col min="2187" max="2187" width="28.7109375" style="409" customWidth="1"/>
    <col min="2188" max="2188" width="12.7109375" style="409" customWidth="1"/>
    <col min="2189" max="2189" width="11.42578125" style="409"/>
    <col min="2190" max="2190" width="25.28515625" style="409" customWidth="1"/>
    <col min="2191" max="2191" width="15.85546875" style="409" bestFit="1" customWidth="1"/>
    <col min="2192" max="2193" width="18" style="409" bestFit="1" customWidth="1"/>
    <col min="2194" max="2412" width="11.42578125" style="409"/>
    <col min="2413" max="2413" width="15.42578125" style="409" customWidth="1"/>
    <col min="2414" max="2414" width="9.5703125" style="409" customWidth="1"/>
    <col min="2415" max="2415" width="14.42578125" style="409" customWidth="1"/>
    <col min="2416" max="2416" width="49.85546875" style="409" customWidth="1"/>
    <col min="2417" max="2417" width="22.5703125" style="409" customWidth="1"/>
    <col min="2418" max="2418" width="23" style="409" customWidth="1"/>
    <col min="2419" max="2419" width="22.85546875" style="409" customWidth="1"/>
    <col min="2420" max="2420" width="23.42578125" style="409" customWidth="1"/>
    <col min="2421" max="2421" width="22.42578125" style="409" customWidth="1"/>
    <col min="2422" max="2422" width="13.85546875" style="409" customWidth="1"/>
    <col min="2423" max="2423" width="20.7109375" style="409" customWidth="1"/>
    <col min="2424" max="2424" width="18.140625" style="409" customWidth="1"/>
    <col min="2425" max="2425" width="14.85546875" style="409" bestFit="1" customWidth="1"/>
    <col min="2426" max="2426" width="11.42578125" style="409"/>
    <col min="2427" max="2427" width="17.42578125" style="409" customWidth="1"/>
    <col min="2428" max="2430" width="18.140625" style="409" customWidth="1"/>
    <col min="2431" max="2434" width="11.42578125" style="409"/>
    <col min="2435" max="2435" width="34" style="409" customWidth="1"/>
    <col min="2436" max="2436" width="9.5703125" style="409" customWidth="1"/>
    <col min="2437" max="2437" width="16.7109375" style="409" customWidth="1"/>
    <col min="2438" max="2438" width="55.140625" style="409" customWidth="1"/>
    <col min="2439" max="2439" width="22.5703125" style="409" customWidth="1"/>
    <col min="2440" max="2440" width="23" style="409" customWidth="1"/>
    <col min="2441" max="2441" width="22.85546875" style="409" customWidth="1"/>
    <col min="2442" max="2442" width="23.42578125" style="409" customWidth="1"/>
    <col min="2443" max="2443" width="28.7109375" style="409" customWidth="1"/>
    <col min="2444" max="2444" width="12.7109375" style="409" customWidth="1"/>
    <col min="2445" max="2445" width="11.42578125" style="409"/>
    <col min="2446" max="2446" width="25.28515625" style="409" customWidth="1"/>
    <col min="2447" max="2447" width="15.85546875" style="409" bestFit="1" customWidth="1"/>
    <col min="2448" max="2449" width="18" style="409" bestFit="1" customWidth="1"/>
    <col min="2450" max="2668" width="11.42578125" style="409"/>
    <col min="2669" max="2669" width="15.42578125" style="409" customWidth="1"/>
    <col min="2670" max="2670" width="9.5703125" style="409" customWidth="1"/>
    <col min="2671" max="2671" width="14.42578125" style="409" customWidth="1"/>
    <col min="2672" max="2672" width="49.85546875" style="409" customWidth="1"/>
    <col min="2673" max="2673" width="22.5703125" style="409" customWidth="1"/>
    <col min="2674" max="2674" width="23" style="409" customWidth="1"/>
    <col min="2675" max="2675" width="22.85546875" style="409" customWidth="1"/>
    <col min="2676" max="2676" width="23.42578125" style="409" customWidth="1"/>
    <col min="2677" max="2677" width="22.42578125" style="409" customWidth="1"/>
    <col min="2678" max="2678" width="13.85546875" style="409" customWidth="1"/>
    <col min="2679" max="2679" width="20.7109375" style="409" customWidth="1"/>
    <col min="2680" max="2680" width="18.140625" style="409" customWidth="1"/>
    <col min="2681" max="2681" width="14.85546875" style="409" bestFit="1" customWidth="1"/>
    <col min="2682" max="2682" width="11.42578125" style="409"/>
    <col min="2683" max="2683" width="17.42578125" style="409" customWidth="1"/>
    <col min="2684" max="2686" width="18.140625" style="409" customWidth="1"/>
    <col min="2687" max="2690" width="11.42578125" style="409"/>
    <col min="2691" max="2691" width="34" style="409" customWidth="1"/>
    <col min="2692" max="2692" width="9.5703125" style="409" customWidth="1"/>
    <col min="2693" max="2693" width="16.7109375" style="409" customWidth="1"/>
    <col min="2694" max="2694" width="55.140625" style="409" customWidth="1"/>
    <col min="2695" max="2695" width="22.5703125" style="409" customWidth="1"/>
    <col min="2696" max="2696" width="23" style="409" customWidth="1"/>
    <col min="2697" max="2697" width="22.85546875" style="409" customWidth="1"/>
    <col min="2698" max="2698" width="23.42578125" style="409" customWidth="1"/>
    <col min="2699" max="2699" width="28.7109375" style="409" customWidth="1"/>
    <col min="2700" max="2700" width="12.7109375" style="409" customWidth="1"/>
    <col min="2701" max="2701" width="11.42578125" style="409"/>
    <col min="2702" max="2702" width="25.28515625" style="409" customWidth="1"/>
    <col min="2703" max="2703" width="15.85546875" style="409" bestFit="1" customWidth="1"/>
    <col min="2704" max="2705" width="18" style="409" bestFit="1" customWidth="1"/>
    <col min="2706" max="2924" width="11.42578125" style="409"/>
    <col min="2925" max="2925" width="15.42578125" style="409" customWidth="1"/>
    <col min="2926" max="2926" width="9.5703125" style="409" customWidth="1"/>
    <col min="2927" max="2927" width="14.42578125" style="409" customWidth="1"/>
    <col min="2928" max="2928" width="49.85546875" style="409" customWidth="1"/>
    <col min="2929" max="2929" width="22.5703125" style="409" customWidth="1"/>
    <col min="2930" max="2930" width="23" style="409" customWidth="1"/>
    <col min="2931" max="2931" width="22.85546875" style="409" customWidth="1"/>
    <col min="2932" max="2932" width="23.42578125" style="409" customWidth="1"/>
    <col min="2933" max="2933" width="22.42578125" style="409" customWidth="1"/>
    <col min="2934" max="2934" width="13.85546875" style="409" customWidth="1"/>
    <col min="2935" max="2935" width="20.7109375" style="409" customWidth="1"/>
    <col min="2936" max="2936" width="18.140625" style="409" customWidth="1"/>
    <col min="2937" max="2937" width="14.85546875" style="409" bestFit="1" customWidth="1"/>
    <col min="2938" max="2938" width="11.42578125" style="409"/>
    <col min="2939" max="2939" width="17.42578125" style="409" customWidth="1"/>
    <col min="2940" max="2942" width="18.140625" style="409" customWidth="1"/>
    <col min="2943" max="2946" width="11.42578125" style="409"/>
    <col min="2947" max="2947" width="34" style="409" customWidth="1"/>
    <col min="2948" max="2948" width="9.5703125" style="409" customWidth="1"/>
    <col min="2949" max="2949" width="16.7109375" style="409" customWidth="1"/>
    <col min="2950" max="2950" width="55.140625" style="409" customWidth="1"/>
    <col min="2951" max="2951" width="22.5703125" style="409" customWidth="1"/>
    <col min="2952" max="2952" width="23" style="409" customWidth="1"/>
    <col min="2953" max="2953" width="22.85546875" style="409" customWidth="1"/>
    <col min="2954" max="2954" width="23.42578125" style="409" customWidth="1"/>
    <col min="2955" max="2955" width="28.7109375" style="409" customWidth="1"/>
    <col min="2956" max="2956" width="12.7109375" style="409" customWidth="1"/>
    <col min="2957" max="2957" width="11.42578125" style="409"/>
    <col min="2958" max="2958" width="25.28515625" style="409" customWidth="1"/>
    <col min="2959" max="2959" width="15.85546875" style="409" bestFit="1" customWidth="1"/>
    <col min="2960" max="2961" width="18" style="409" bestFit="1" customWidth="1"/>
    <col min="2962" max="3180" width="11.42578125" style="409"/>
    <col min="3181" max="3181" width="15.42578125" style="409" customWidth="1"/>
    <col min="3182" max="3182" width="9.5703125" style="409" customWidth="1"/>
    <col min="3183" max="3183" width="14.42578125" style="409" customWidth="1"/>
    <col min="3184" max="3184" width="49.85546875" style="409" customWidth="1"/>
    <col min="3185" max="3185" width="22.5703125" style="409" customWidth="1"/>
    <col min="3186" max="3186" width="23" style="409" customWidth="1"/>
    <col min="3187" max="3187" width="22.85546875" style="409" customWidth="1"/>
    <col min="3188" max="3188" width="23.42578125" style="409" customWidth="1"/>
    <col min="3189" max="3189" width="22.42578125" style="409" customWidth="1"/>
    <col min="3190" max="3190" width="13.85546875" style="409" customWidth="1"/>
    <col min="3191" max="3191" width="20.7109375" style="409" customWidth="1"/>
    <col min="3192" max="3192" width="18.140625" style="409" customWidth="1"/>
    <col min="3193" max="3193" width="14.85546875" style="409" bestFit="1" customWidth="1"/>
    <col min="3194" max="3194" width="11.42578125" style="409"/>
    <col min="3195" max="3195" width="17.42578125" style="409" customWidth="1"/>
    <col min="3196" max="3198" width="18.140625" style="409" customWidth="1"/>
    <col min="3199" max="3202" width="11.42578125" style="409"/>
    <col min="3203" max="3203" width="34" style="409" customWidth="1"/>
    <col min="3204" max="3204" width="9.5703125" style="409" customWidth="1"/>
    <col min="3205" max="3205" width="16.7109375" style="409" customWidth="1"/>
    <col min="3206" max="3206" width="55.140625" style="409" customWidth="1"/>
    <col min="3207" max="3207" width="22.5703125" style="409" customWidth="1"/>
    <col min="3208" max="3208" width="23" style="409" customWidth="1"/>
    <col min="3209" max="3209" width="22.85546875" style="409" customWidth="1"/>
    <col min="3210" max="3210" width="23.42578125" style="409" customWidth="1"/>
    <col min="3211" max="3211" width="28.7109375" style="409" customWidth="1"/>
    <col min="3212" max="3212" width="12.7109375" style="409" customWidth="1"/>
    <col min="3213" max="3213" width="11.42578125" style="409"/>
    <col min="3214" max="3214" width="25.28515625" style="409" customWidth="1"/>
    <col min="3215" max="3215" width="15.85546875" style="409" bestFit="1" customWidth="1"/>
    <col min="3216" max="3217" width="18" style="409" bestFit="1" customWidth="1"/>
    <col min="3218" max="3436" width="11.42578125" style="409"/>
    <col min="3437" max="3437" width="15.42578125" style="409" customWidth="1"/>
    <col min="3438" max="3438" width="9.5703125" style="409" customWidth="1"/>
    <col min="3439" max="3439" width="14.42578125" style="409" customWidth="1"/>
    <col min="3440" max="3440" width="49.85546875" style="409" customWidth="1"/>
    <col min="3441" max="3441" width="22.5703125" style="409" customWidth="1"/>
    <col min="3442" max="3442" width="23" style="409" customWidth="1"/>
    <col min="3443" max="3443" width="22.85546875" style="409" customWidth="1"/>
    <col min="3444" max="3444" width="23.42578125" style="409" customWidth="1"/>
    <col min="3445" max="3445" width="22.42578125" style="409" customWidth="1"/>
    <col min="3446" max="3446" width="13.85546875" style="409" customWidth="1"/>
    <col min="3447" max="3447" width="20.7109375" style="409" customWidth="1"/>
    <col min="3448" max="3448" width="18.140625" style="409" customWidth="1"/>
    <col min="3449" max="3449" width="14.85546875" style="409" bestFit="1" customWidth="1"/>
    <col min="3450" max="3450" width="11.42578125" style="409"/>
    <col min="3451" max="3451" width="17.42578125" style="409" customWidth="1"/>
    <col min="3452" max="3454" width="18.140625" style="409" customWidth="1"/>
    <col min="3455" max="3458" width="11.42578125" style="409"/>
    <col min="3459" max="3459" width="34" style="409" customWidth="1"/>
    <col min="3460" max="3460" width="9.5703125" style="409" customWidth="1"/>
    <col min="3461" max="3461" width="16.7109375" style="409" customWidth="1"/>
    <col min="3462" max="3462" width="55.140625" style="409" customWidth="1"/>
    <col min="3463" max="3463" width="22.5703125" style="409" customWidth="1"/>
    <col min="3464" max="3464" width="23" style="409" customWidth="1"/>
    <col min="3465" max="3465" width="22.85546875" style="409" customWidth="1"/>
    <col min="3466" max="3466" width="23.42578125" style="409" customWidth="1"/>
    <col min="3467" max="3467" width="28.7109375" style="409" customWidth="1"/>
    <col min="3468" max="3468" width="12.7109375" style="409" customWidth="1"/>
    <col min="3469" max="3469" width="11.42578125" style="409"/>
    <col min="3470" max="3470" width="25.28515625" style="409" customWidth="1"/>
    <col min="3471" max="3471" width="15.85546875" style="409" bestFit="1" customWidth="1"/>
    <col min="3472" max="3473" width="18" style="409" bestFit="1" customWidth="1"/>
    <col min="3474" max="3692" width="11.42578125" style="409"/>
    <col min="3693" max="3693" width="15.42578125" style="409" customWidth="1"/>
    <col min="3694" max="3694" width="9.5703125" style="409" customWidth="1"/>
    <col min="3695" max="3695" width="14.42578125" style="409" customWidth="1"/>
    <col min="3696" max="3696" width="49.85546875" style="409" customWidth="1"/>
    <col min="3697" max="3697" width="22.5703125" style="409" customWidth="1"/>
    <col min="3698" max="3698" width="23" style="409" customWidth="1"/>
    <col min="3699" max="3699" width="22.85546875" style="409" customWidth="1"/>
    <col min="3700" max="3700" width="23.42578125" style="409" customWidth="1"/>
    <col min="3701" max="3701" width="22.42578125" style="409" customWidth="1"/>
    <col min="3702" max="3702" width="13.85546875" style="409" customWidth="1"/>
    <col min="3703" max="3703" width="20.7109375" style="409" customWidth="1"/>
    <col min="3704" max="3704" width="18.140625" style="409" customWidth="1"/>
    <col min="3705" max="3705" width="14.85546875" style="409" bestFit="1" customWidth="1"/>
    <col min="3706" max="3706" width="11.42578125" style="409"/>
    <col min="3707" max="3707" width="17.42578125" style="409" customWidth="1"/>
    <col min="3708" max="3710" width="18.140625" style="409" customWidth="1"/>
    <col min="3711" max="3714" width="11.42578125" style="409"/>
    <col min="3715" max="3715" width="34" style="409" customWidth="1"/>
    <col min="3716" max="3716" width="9.5703125" style="409" customWidth="1"/>
    <col min="3717" max="3717" width="16.7109375" style="409" customWidth="1"/>
    <col min="3718" max="3718" width="55.140625" style="409" customWidth="1"/>
    <col min="3719" max="3719" width="22.5703125" style="409" customWidth="1"/>
    <col min="3720" max="3720" width="23" style="409" customWidth="1"/>
    <col min="3721" max="3721" width="22.85546875" style="409" customWidth="1"/>
    <col min="3722" max="3722" width="23.42578125" style="409" customWidth="1"/>
    <col min="3723" max="3723" width="28.7109375" style="409" customWidth="1"/>
    <col min="3724" max="3724" width="12.7109375" style="409" customWidth="1"/>
    <col min="3725" max="3725" width="11.42578125" style="409"/>
    <col min="3726" max="3726" width="25.28515625" style="409" customWidth="1"/>
    <col min="3727" max="3727" width="15.85546875" style="409" bestFit="1" customWidth="1"/>
    <col min="3728" max="3729" width="18" style="409" bestFit="1" customWidth="1"/>
    <col min="3730" max="3948" width="11.42578125" style="409"/>
    <col min="3949" max="3949" width="15.42578125" style="409" customWidth="1"/>
    <col min="3950" max="3950" width="9.5703125" style="409" customWidth="1"/>
    <col min="3951" max="3951" width="14.42578125" style="409" customWidth="1"/>
    <col min="3952" max="3952" width="49.85546875" style="409" customWidth="1"/>
    <col min="3953" max="3953" width="22.5703125" style="409" customWidth="1"/>
    <col min="3954" max="3954" width="23" style="409" customWidth="1"/>
    <col min="3955" max="3955" width="22.85546875" style="409" customWidth="1"/>
    <col min="3956" max="3956" width="23.42578125" style="409" customWidth="1"/>
    <col min="3957" max="3957" width="22.42578125" style="409" customWidth="1"/>
    <col min="3958" max="3958" width="13.85546875" style="409" customWidth="1"/>
    <col min="3959" max="3959" width="20.7109375" style="409" customWidth="1"/>
    <col min="3960" max="3960" width="18.140625" style="409" customWidth="1"/>
    <col min="3961" max="3961" width="14.85546875" style="409" bestFit="1" customWidth="1"/>
    <col min="3962" max="3962" width="11.42578125" style="409"/>
    <col min="3963" max="3963" width="17.42578125" style="409" customWidth="1"/>
    <col min="3964" max="3966" width="18.140625" style="409" customWidth="1"/>
    <col min="3967" max="3970" width="11.42578125" style="409"/>
    <col min="3971" max="3971" width="34" style="409" customWidth="1"/>
    <col min="3972" max="3972" width="9.5703125" style="409" customWidth="1"/>
    <col min="3973" max="3973" width="16.7109375" style="409" customWidth="1"/>
    <col min="3974" max="3974" width="55.140625" style="409" customWidth="1"/>
    <col min="3975" max="3975" width="22.5703125" style="409" customWidth="1"/>
    <col min="3976" max="3976" width="23" style="409" customWidth="1"/>
    <col min="3977" max="3977" width="22.85546875" style="409" customWidth="1"/>
    <col min="3978" max="3978" width="23.42578125" style="409" customWidth="1"/>
    <col min="3979" max="3979" width="28.7109375" style="409" customWidth="1"/>
    <col min="3980" max="3980" width="12.7109375" style="409" customWidth="1"/>
    <col min="3981" max="3981" width="11.42578125" style="409"/>
    <col min="3982" max="3982" width="25.28515625" style="409" customWidth="1"/>
    <col min="3983" max="3983" width="15.85546875" style="409" bestFit="1" customWidth="1"/>
    <col min="3984" max="3985" width="18" style="409" bestFit="1" customWidth="1"/>
    <col min="3986" max="4204" width="11.42578125" style="409"/>
    <col min="4205" max="4205" width="15.42578125" style="409" customWidth="1"/>
    <col min="4206" max="4206" width="9.5703125" style="409" customWidth="1"/>
    <col min="4207" max="4207" width="14.42578125" style="409" customWidth="1"/>
    <col min="4208" max="4208" width="49.85546875" style="409" customWidth="1"/>
    <col min="4209" max="4209" width="22.5703125" style="409" customWidth="1"/>
    <col min="4210" max="4210" width="23" style="409" customWidth="1"/>
    <col min="4211" max="4211" width="22.85546875" style="409" customWidth="1"/>
    <col min="4212" max="4212" width="23.42578125" style="409" customWidth="1"/>
    <col min="4213" max="4213" width="22.42578125" style="409" customWidth="1"/>
    <col min="4214" max="4214" width="13.85546875" style="409" customWidth="1"/>
    <col min="4215" max="4215" width="20.7109375" style="409" customWidth="1"/>
    <col min="4216" max="4216" width="18.140625" style="409" customWidth="1"/>
    <col min="4217" max="4217" width="14.85546875" style="409" bestFit="1" customWidth="1"/>
    <col min="4218" max="4218" width="11.42578125" style="409"/>
    <col min="4219" max="4219" width="17.42578125" style="409" customWidth="1"/>
    <col min="4220" max="4222" width="18.140625" style="409" customWidth="1"/>
    <col min="4223" max="4226" width="11.42578125" style="409"/>
    <col min="4227" max="4227" width="34" style="409" customWidth="1"/>
    <col min="4228" max="4228" width="9.5703125" style="409" customWidth="1"/>
    <col min="4229" max="4229" width="16.7109375" style="409" customWidth="1"/>
    <col min="4230" max="4230" width="55.140625" style="409" customWidth="1"/>
    <col min="4231" max="4231" width="22.5703125" style="409" customWidth="1"/>
    <col min="4232" max="4232" width="23" style="409" customWidth="1"/>
    <col min="4233" max="4233" width="22.85546875" style="409" customWidth="1"/>
    <col min="4234" max="4234" width="23.42578125" style="409" customWidth="1"/>
    <col min="4235" max="4235" width="28.7109375" style="409" customWidth="1"/>
    <col min="4236" max="4236" width="12.7109375" style="409" customWidth="1"/>
    <col min="4237" max="4237" width="11.42578125" style="409"/>
    <col min="4238" max="4238" width="25.28515625" style="409" customWidth="1"/>
    <col min="4239" max="4239" width="15.85546875" style="409" bestFit="1" customWidth="1"/>
    <col min="4240" max="4241" width="18" style="409" bestFit="1" customWidth="1"/>
    <col min="4242" max="4460" width="11.42578125" style="409"/>
    <col min="4461" max="4461" width="15.42578125" style="409" customWidth="1"/>
    <col min="4462" max="4462" width="9.5703125" style="409" customWidth="1"/>
    <col min="4463" max="4463" width="14.42578125" style="409" customWidth="1"/>
    <col min="4464" max="4464" width="49.85546875" style="409" customWidth="1"/>
    <col min="4465" max="4465" width="22.5703125" style="409" customWidth="1"/>
    <col min="4466" max="4466" width="23" style="409" customWidth="1"/>
    <col min="4467" max="4467" width="22.85546875" style="409" customWidth="1"/>
    <col min="4468" max="4468" width="23.42578125" style="409" customWidth="1"/>
    <col min="4469" max="4469" width="22.42578125" style="409" customWidth="1"/>
    <col min="4470" max="4470" width="13.85546875" style="409" customWidth="1"/>
    <col min="4471" max="4471" width="20.7109375" style="409" customWidth="1"/>
    <col min="4472" max="4472" width="18.140625" style="409" customWidth="1"/>
    <col min="4473" max="4473" width="14.85546875" style="409" bestFit="1" customWidth="1"/>
    <col min="4474" max="4474" width="11.42578125" style="409"/>
    <col min="4475" max="4475" width="17.42578125" style="409" customWidth="1"/>
    <col min="4476" max="4478" width="18.140625" style="409" customWidth="1"/>
    <col min="4479" max="4482" width="11.42578125" style="409"/>
    <col min="4483" max="4483" width="34" style="409" customWidth="1"/>
    <col min="4484" max="4484" width="9.5703125" style="409" customWidth="1"/>
    <col min="4485" max="4485" width="16.7109375" style="409" customWidth="1"/>
    <col min="4486" max="4486" width="55.140625" style="409" customWidth="1"/>
    <col min="4487" max="4487" width="22.5703125" style="409" customWidth="1"/>
    <col min="4488" max="4488" width="23" style="409" customWidth="1"/>
    <col min="4489" max="4489" width="22.85546875" style="409" customWidth="1"/>
    <col min="4490" max="4490" width="23.42578125" style="409" customWidth="1"/>
    <col min="4491" max="4491" width="28.7109375" style="409" customWidth="1"/>
    <col min="4492" max="4492" width="12.7109375" style="409" customWidth="1"/>
    <col min="4493" max="4493" width="11.42578125" style="409"/>
    <col min="4494" max="4494" width="25.28515625" style="409" customWidth="1"/>
    <col min="4495" max="4495" width="15.85546875" style="409" bestFit="1" customWidth="1"/>
    <col min="4496" max="4497" width="18" style="409" bestFit="1" customWidth="1"/>
    <col min="4498" max="4716" width="11.42578125" style="409"/>
    <col min="4717" max="4717" width="15.42578125" style="409" customWidth="1"/>
    <col min="4718" max="4718" width="9.5703125" style="409" customWidth="1"/>
    <col min="4719" max="4719" width="14.42578125" style="409" customWidth="1"/>
    <col min="4720" max="4720" width="49.85546875" style="409" customWidth="1"/>
    <col min="4721" max="4721" width="22.5703125" style="409" customWidth="1"/>
    <col min="4722" max="4722" width="23" style="409" customWidth="1"/>
    <col min="4723" max="4723" width="22.85546875" style="409" customWidth="1"/>
    <col min="4724" max="4724" width="23.42578125" style="409" customWidth="1"/>
    <col min="4725" max="4725" width="22.42578125" style="409" customWidth="1"/>
    <col min="4726" max="4726" width="13.85546875" style="409" customWidth="1"/>
    <col min="4727" max="4727" width="20.7109375" style="409" customWidth="1"/>
    <col min="4728" max="4728" width="18.140625" style="409" customWidth="1"/>
    <col min="4729" max="4729" width="14.85546875" style="409" bestFit="1" customWidth="1"/>
    <col min="4730" max="4730" width="11.42578125" style="409"/>
    <col min="4731" max="4731" width="17.42578125" style="409" customWidth="1"/>
    <col min="4732" max="4734" width="18.140625" style="409" customWidth="1"/>
    <col min="4735" max="4738" width="11.42578125" style="409"/>
    <col min="4739" max="4739" width="34" style="409" customWidth="1"/>
    <col min="4740" max="4740" width="9.5703125" style="409" customWidth="1"/>
    <col min="4741" max="4741" width="16.7109375" style="409" customWidth="1"/>
    <col min="4742" max="4742" width="55.140625" style="409" customWidth="1"/>
    <col min="4743" max="4743" width="22.5703125" style="409" customWidth="1"/>
    <col min="4744" max="4744" width="23" style="409" customWidth="1"/>
    <col min="4745" max="4745" width="22.85546875" style="409" customWidth="1"/>
    <col min="4746" max="4746" width="23.42578125" style="409" customWidth="1"/>
    <col min="4747" max="4747" width="28.7109375" style="409" customWidth="1"/>
    <col min="4748" max="4748" width="12.7109375" style="409" customWidth="1"/>
    <col min="4749" max="4749" width="11.42578125" style="409"/>
    <col min="4750" max="4750" width="25.28515625" style="409" customWidth="1"/>
    <col min="4751" max="4751" width="15.85546875" style="409" bestFit="1" customWidth="1"/>
    <col min="4752" max="4753" width="18" style="409" bestFit="1" customWidth="1"/>
    <col min="4754" max="4972" width="11.42578125" style="409"/>
    <col min="4973" max="4973" width="15.42578125" style="409" customWidth="1"/>
    <col min="4974" max="4974" width="9.5703125" style="409" customWidth="1"/>
    <col min="4975" max="4975" width="14.42578125" style="409" customWidth="1"/>
    <col min="4976" max="4976" width="49.85546875" style="409" customWidth="1"/>
    <col min="4977" max="4977" width="22.5703125" style="409" customWidth="1"/>
    <col min="4978" max="4978" width="23" style="409" customWidth="1"/>
    <col min="4979" max="4979" width="22.85546875" style="409" customWidth="1"/>
    <col min="4980" max="4980" width="23.42578125" style="409" customWidth="1"/>
    <col min="4981" max="4981" width="22.42578125" style="409" customWidth="1"/>
    <col min="4982" max="4982" width="13.85546875" style="409" customWidth="1"/>
    <col min="4983" max="4983" width="20.7109375" style="409" customWidth="1"/>
    <col min="4984" max="4984" width="18.140625" style="409" customWidth="1"/>
    <col min="4985" max="4985" width="14.85546875" style="409" bestFit="1" customWidth="1"/>
    <col min="4986" max="4986" width="11.42578125" style="409"/>
    <col min="4987" max="4987" width="17.42578125" style="409" customWidth="1"/>
    <col min="4988" max="4990" width="18.140625" style="409" customWidth="1"/>
    <col min="4991" max="4994" width="11.42578125" style="409"/>
    <col min="4995" max="4995" width="34" style="409" customWidth="1"/>
    <col min="4996" max="4996" width="9.5703125" style="409" customWidth="1"/>
    <col min="4997" max="4997" width="16.7109375" style="409" customWidth="1"/>
    <col min="4998" max="4998" width="55.140625" style="409" customWidth="1"/>
    <col min="4999" max="4999" width="22.5703125" style="409" customWidth="1"/>
    <col min="5000" max="5000" width="23" style="409" customWidth="1"/>
    <col min="5001" max="5001" width="22.85546875" style="409" customWidth="1"/>
    <col min="5002" max="5002" width="23.42578125" style="409" customWidth="1"/>
    <col min="5003" max="5003" width="28.7109375" style="409" customWidth="1"/>
    <col min="5004" max="5004" width="12.7109375" style="409" customWidth="1"/>
    <col min="5005" max="5005" width="11.42578125" style="409"/>
    <col min="5006" max="5006" width="25.28515625" style="409" customWidth="1"/>
    <col min="5007" max="5007" width="15.85546875" style="409" bestFit="1" customWidth="1"/>
    <col min="5008" max="5009" width="18" style="409" bestFit="1" customWidth="1"/>
    <col min="5010" max="5228" width="11.42578125" style="409"/>
    <col min="5229" max="5229" width="15.42578125" style="409" customWidth="1"/>
    <col min="5230" max="5230" width="9.5703125" style="409" customWidth="1"/>
    <col min="5231" max="5231" width="14.42578125" style="409" customWidth="1"/>
    <col min="5232" max="5232" width="49.85546875" style="409" customWidth="1"/>
    <col min="5233" max="5233" width="22.5703125" style="409" customWidth="1"/>
    <col min="5234" max="5234" width="23" style="409" customWidth="1"/>
    <col min="5235" max="5235" width="22.85546875" style="409" customWidth="1"/>
    <col min="5236" max="5236" width="23.42578125" style="409" customWidth="1"/>
    <col min="5237" max="5237" width="22.42578125" style="409" customWidth="1"/>
    <col min="5238" max="5238" width="13.85546875" style="409" customWidth="1"/>
    <col min="5239" max="5239" width="20.7109375" style="409" customWidth="1"/>
    <col min="5240" max="5240" width="18.140625" style="409" customWidth="1"/>
    <col min="5241" max="5241" width="14.85546875" style="409" bestFit="1" customWidth="1"/>
    <col min="5242" max="5242" width="11.42578125" style="409"/>
    <col min="5243" max="5243" width="17.42578125" style="409" customWidth="1"/>
    <col min="5244" max="5246" width="18.140625" style="409" customWidth="1"/>
    <col min="5247" max="5250" width="11.42578125" style="409"/>
    <col min="5251" max="5251" width="34" style="409" customWidth="1"/>
    <col min="5252" max="5252" width="9.5703125" style="409" customWidth="1"/>
    <col min="5253" max="5253" width="16.7109375" style="409" customWidth="1"/>
    <col min="5254" max="5254" width="55.140625" style="409" customWidth="1"/>
    <col min="5255" max="5255" width="22.5703125" style="409" customWidth="1"/>
    <col min="5256" max="5256" width="23" style="409" customWidth="1"/>
    <col min="5257" max="5257" width="22.85546875" style="409" customWidth="1"/>
    <col min="5258" max="5258" width="23.42578125" style="409" customWidth="1"/>
    <col min="5259" max="5259" width="28.7109375" style="409" customWidth="1"/>
    <col min="5260" max="5260" width="12.7109375" style="409" customWidth="1"/>
    <col min="5261" max="5261" width="11.42578125" style="409"/>
    <col min="5262" max="5262" width="25.28515625" style="409" customWidth="1"/>
    <col min="5263" max="5263" width="15.85546875" style="409" bestFit="1" customWidth="1"/>
    <col min="5264" max="5265" width="18" style="409" bestFit="1" customWidth="1"/>
    <col min="5266" max="5484" width="11.42578125" style="409"/>
    <col min="5485" max="5485" width="15.42578125" style="409" customWidth="1"/>
    <col min="5486" max="5486" width="9.5703125" style="409" customWidth="1"/>
    <col min="5487" max="5487" width="14.42578125" style="409" customWidth="1"/>
    <col min="5488" max="5488" width="49.85546875" style="409" customWidth="1"/>
    <col min="5489" max="5489" width="22.5703125" style="409" customWidth="1"/>
    <col min="5490" max="5490" width="23" style="409" customWidth="1"/>
    <col min="5491" max="5491" width="22.85546875" style="409" customWidth="1"/>
    <col min="5492" max="5492" width="23.42578125" style="409" customWidth="1"/>
    <col min="5493" max="5493" width="22.42578125" style="409" customWidth="1"/>
    <col min="5494" max="5494" width="13.85546875" style="409" customWidth="1"/>
    <col min="5495" max="5495" width="20.7109375" style="409" customWidth="1"/>
    <col min="5496" max="5496" width="18.140625" style="409" customWidth="1"/>
    <col min="5497" max="5497" width="14.85546875" style="409" bestFit="1" customWidth="1"/>
    <col min="5498" max="5498" width="11.42578125" style="409"/>
    <col min="5499" max="5499" width="17.42578125" style="409" customWidth="1"/>
    <col min="5500" max="5502" width="18.140625" style="409" customWidth="1"/>
    <col min="5503" max="5506" width="11.42578125" style="409"/>
    <col min="5507" max="5507" width="34" style="409" customWidth="1"/>
    <col min="5508" max="5508" width="9.5703125" style="409" customWidth="1"/>
    <col min="5509" max="5509" width="16.7109375" style="409" customWidth="1"/>
    <col min="5510" max="5510" width="55.140625" style="409" customWidth="1"/>
    <col min="5511" max="5511" width="22.5703125" style="409" customWidth="1"/>
    <col min="5512" max="5512" width="23" style="409" customWidth="1"/>
    <col min="5513" max="5513" width="22.85546875" style="409" customWidth="1"/>
    <col min="5514" max="5514" width="23.42578125" style="409" customWidth="1"/>
    <col min="5515" max="5515" width="28.7109375" style="409" customWidth="1"/>
    <col min="5516" max="5516" width="12.7109375" style="409" customWidth="1"/>
    <col min="5517" max="5517" width="11.42578125" style="409"/>
    <col min="5518" max="5518" width="25.28515625" style="409" customWidth="1"/>
    <col min="5519" max="5519" width="15.85546875" style="409" bestFit="1" customWidth="1"/>
    <col min="5520" max="5521" width="18" style="409" bestFit="1" customWidth="1"/>
    <col min="5522" max="5740" width="11.42578125" style="409"/>
    <col min="5741" max="5741" width="15.42578125" style="409" customWidth="1"/>
    <col min="5742" max="5742" width="9.5703125" style="409" customWidth="1"/>
    <col min="5743" max="5743" width="14.42578125" style="409" customWidth="1"/>
    <col min="5744" max="5744" width="49.85546875" style="409" customWidth="1"/>
    <col min="5745" max="5745" width="22.5703125" style="409" customWidth="1"/>
    <col min="5746" max="5746" width="23" style="409" customWidth="1"/>
    <col min="5747" max="5747" width="22.85546875" style="409" customWidth="1"/>
    <col min="5748" max="5748" width="23.42578125" style="409" customWidth="1"/>
    <col min="5749" max="5749" width="22.42578125" style="409" customWidth="1"/>
    <col min="5750" max="5750" width="13.85546875" style="409" customWidth="1"/>
    <col min="5751" max="5751" width="20.7109375" style="409" customWidth="1"/>
    <col min="5752" max="5752" width="18.140625" style="409" customWidth="1"/>
    <col min="5753" max="5753" width="14.85546875" style="409" bestFit="1" customWidth="1"/>
    <col min="5754" max="5754" width="11.42578125" style="409"/>
    <col min="5755" max="5755" width="17.42578125" style="409" customWidth="1"/>
    <col min="5756" max="5758" width="18.140625" style="409" customWidth="1"/>
    <col min="5759" max="5762" width="11.42578125" style="409"/>
    <col min="5763" max="5763" width="34" style="409" customWidth="1"/>
    <col min="5764" max="5764" width="9.5703125" style="409" customWidth="1"/>
    <col min="5765" max="5765" width="16.7109375" style="409" customWidth="1"/>
    <col min="5766" max="5766" width="55.140625" style="409" customWidth="1"/>
    <col min="5767" max="5767" width="22.5703125" style="409" customWidth="1"/>
    <col min="5768" max="5768" width="23" style="409" customWidth="1"/>
    <col min="5769" max="5769" width="22.85546875" style="409" customWidth="1"/>
    <col min="5770" max="5770" width="23.42578125" style="409" customWidth="1"/>
    <col min="5771" max="5771" width="28.7109375" style="409" customWidth="1"/>
    <col min="5772" max="5772" width="12.7109375" style="409" customWidth="1"/>
    <col min="5773" max="5773" width="11.42578125" style="409"/>
    <col min="5774" max="5774" width="25.28515625" style="409" customWidth="1"/>
    <col min="5775" max="5775" width="15.85546875" style="409" bestFit="1" customWidth="1"/>
    <col min="5776" max="5777" width="18" style="409" bestFit="1" customWidth="1"/>
    <col min="5778" max="5996" width="11.42578125" style="409"/>
    <col min="5997" max="5997" width="15.42578125" style="409" customWidth="1"/>
    <col min="5998" max="5998" width="9.5703125" style="409" customWidth="1"/>
    <col min="5999" max="5999" width="14.42578125" style="409" customWidth="1"/>
    <col min="6000" max="6000" width="49.85546875" style="409" customWidth="1"/>
    <col min="6001" max="6001" width="22.5703125" style="409" customWidth="1"/>
    <col min="6002" max="6002" width="23" style="409" customWidth="1"/>
    <col min="6003" max="6003" width="22.85546875" style="409" customWidth="1"/>
    <col min="6004" max="6004" width="23.42578125" style="409" customWidth="1"/>
    <col min="6005" max="6005" width="22.42578125" style="409" customWidth="1"/>
    <col min="6006" max="6006" width="13.85546875" style="409" customWidth="1"/>
    <col min="6007" max="6007" width="20.7109375" style="409" customWidth="1"/>
    <col min="6008" max="6008" width="18.140625" style="409" customWidth="1"/>
    <col min="6009" max="6009" width="14.85546875" style="409" bestFit="1" customWidth="1"/>
    <col min="6010" max="6010" width="11.42578125" style="409"/>
    <col min="6011" max="6011" width="17.42578125" style="409" customWidth="1"/>
    <col min="6012" max="6014" width="18.140625" style="409" customWidth="1"/>
    <col min="6015" max="6018" width="11.42578125" style="409"/>
    <col min="6019" max="6019" width="34" style="409" customWidth="1"/>
    <col min="6020" max="6020" width="9.5703125" style="409" customWidth="1"/>
    <col min="6021" max="6021" width="16.7109375" style="409" customWidth="1"/>
    <col min="6022" max="6022" width="55.140625" style="409" customWidth="1"/>
    <col min="6023" max="6023" width="22.5703125" style="409" customWidth="1"/>
    <col min="6024" max="6024" width="23" style="409" customWidth="1"/>
    <col min="6025" max="6025" width="22.85546875" style="409" customWidth="1"/>
    <col min="6026" max="6026" width="23.42578125" style="409" customWidth="1"/>
    <col min="6027" max="6027" width="28.7109375" style="409" customWidth="1"/>
    <col min="6028" max="6028" width="12.7109375" style="409" customWidth="1"/>
    <col min="6029" max="6029" width="11.42578125" style="409"/>
    <col min="6030" max="6030" width="25.28515625" style="409" customWidth="1"/>
    <col min="6031" max="6031" width="15.85546875" style="409" bestFit="1" customWidth="1"/>
    <col min="6032" max="6033" width="18" style="409" bestFit="1" customWidth="1"/>
    <col min="6034" max="6252" width="11.42578125" style="409"/>
    <col min="6253" max="6253" width="15.42578125" style="409" customWidth="1"/>
    <col min="6254" max="6254" width="9.5703125" style="409" customWidth="1"/>
    <col min="6255" max="6255" width="14.42578125" style="409" customWidth="1"/>
    <col min="6256" max="6256" width="49.85546875" style="409" customWidth="1"/>
    <col min="6257" max="6257" width="22.5703125" style="409" customWidth="1"/>
    <col min="6258" max="6258" width="23" style="409" customWidth="1"/>
    <col min="6259" max="6259" width="22.85546875" style="409" customWidth="1"/>
    <col min="6260" max="6260" width="23.42578125" style="409" customWidth="1"/>
    <col min="6261" max="6261" width="22.42578125" style="409" customWidth="1"/>
    <col min="6262" max="6262" width="13.85546875" style="409" customWidth="1"/>
    <col min="6263" max="6263" width="20.7109375" style="409" customWidth="1"/>
    <col min="6264" max="6264" width="18.140625" style="409" customWidth="1"/>
    <col min="6265" max="6265" width="14.85546875" style="409" bestFit="1" customWidth="1"/>
    <col min="6266" max="6266" width="11.42578125" style="409"/>
    <col min="6267" max="6267" width="17.42578125" style="409" customWidth="1"/>
    <col min="6268" max="6270" width="18.140625" style="409" customWidth="1"/>
    <col min="6271" max="6274" width="11.42578125" style="409"/>
    <col min="6275" max="6275" width="34" style="409" customWidth="1"/>
    <col min="6276" max="6276" width="9.5703125" style="409" customWidth="1"/>
    <col min="6277" max="6277" width="16.7109375" style="409" customWidth="1"/>
    <col min="6278" max="6278" width="55.140625" style="409" customWidth="1"/>
    <col min="6279" max="6279" width="22.5703125" style="409" customWidth="1"/>
    <col min="6280" max="6280" width="23" style="409" customWidth="1"/>
    <col min="6281" max="6281" width="22.85546875" style="409" customWidth="1"/>
    <col min="6282" max="6282" width="23.42578125" style="409" customWidth="1"/>
    <col min="6283" max="6283" width="28.7109375" style="409" customWidth="1"/>
    <col min="6284" max="6284" width="12.7109375" style="409" customWidth="1"/>
    <col min="6285" max="6285" width="11.42578125" style="409"/>
    <col min="6286" max="6286" width="25.28515625" style="409" customWidth="1"/>
    <col min="6287" max="6287" width="15.85546875" style="409" bestFit="1" customWidth="1"/>
    <col min="6288" max="6289" width="18" style="409" bestFit="1" customWidth="1"/>
    <col min="6290" max="6508" width="11.42578125" style="409"/>
    <col min="6509" max="6509" width="15.42578125" style="409" customWidth="1"/>
    <col min="6510" max="6510" width="9.5703125" style="409" customWidth="1"/>
    <col min="6511" max="6511" width="14.42578125" style="409" customWidth="1"/>
    <col min="6512" max="6512" width="49.85546875" style="409" customWidth="1"/>
    <col min="6513" max="6513" width="22.5703125" style="409" customWidth="1"/>
    <col min="6514" max="6514" width="23" style="409" customWidth="1"/>
    <col min="6515" max="6515" width="22.85546875" style="409" customWidth="1"/>
    <col min="6516" max="6516" width="23.42578125" style="409" customWidth="1"/>
    <col min="6517" max="6517" width="22.42578125" style="409" customWidth="1"/>
    <col min="6518" max="6518" width="13.85546875" style="409" customWidth="1"/>
    <col min="6519" max="6519" width="20.7109375" style="409" customWidth="1"/>
    <col min="6520" max="6520" width="18.140625" style="409" customWidth="1"/>
    <col min="6521" max="6521" width="14.85546875" style="409" bestFit="1" customWidth="1"/>
    <col min="6522" max="6522" width="11.42578125" style="409"/>
    <col min="6523" max="6523" width="17.42578125" style="409" customWidth="1"/>
    <col min="6524" max="6526" width="18.140625" style="409" customWidth="1"/>
    <col min="6527" max="6530" width="11.42578125" style="409"/>
    <col min="6531" max="6531" width="34" style="409" customWidth="1"/>
    <col min="6532" max="6532" width="9.5703125" style="409" customWidth="1"/>
    <col min="6533" max="6533" width="16.7109375" style="409" customWidth="1"/>
    <col min="6534" max="6534" width="55.140625" style="409" customWidth="1"/>
    <col min="6535" max="6535" width="22.5703125" style="409" customWidth="1"/>
    <col min="6536" max="6536" width="23" style="409" customWidth="1"/>
    <col min="6537" max="6537" width="22.85546875" style="409" customWidth="1"/>
    <col min="6538" max="6538" width="23.42578125" style="409" customWidth="1"/>
    <col min="6539" max="6539" width="28.7109375" style="409" customWidth="1"/>
    <col min="6540" max="6540" width="12.7109375" style="409" customWidth="1"/>
    <col min="6541" max="6541" width="11.42578125" style="409"/>
    <col min="6542" max="6542" width="25.28515625" style="409" customWidth="1"/>
    <col min="6543" max="6543" width="15.85546875" style="409" bestFit="1" customWidth="1"/>
    <col min="6544" max="6545" width="18" style="409" bestFit="1" customWidth="1"/>
    <col min="6546" max="6764" width="11.42578125" style="409"/>
    <col min="6765" max="6765" width="15.42578125" style="409" customWidth="1"/>
    <col min="6766" max="6766" width="9.5703125" style="409" customWidth="1"/>
    <col min="6767" max="6767" width="14.42578125" style="409" customWidth="1"/>
    <col min="6768" max="6768" width="49.85546875" style="409" customWidth="1"/>
    <col min="6769" max="6769" width="22.5703125" style="409" customWidth="1"/>
    <col min="6770" max="6770" width="23" style="409" customWidth="1"/>
    <col min="6771" max="6771" width="22.85546875" style="409" customWidth="1"/>
    <col min="6772" max="6772" width="23.42578125" style="409" customWidth="1"/>
    <col min="6773" max="6773" width="22.42578125" style="409" customWidth="1"/>
    <col min="6774" max="6774" width="13.85546875" style="409" customWidth="1"/>
    <col min="6775" max="6775" width="20.7109375" style="409" customWidth="1"/>
    <col min="6776" max="6776" width="18.140625" style="409" customWidth="1"/>
    <col min="6777" max="6777" width="14.85546875" style="409" bestFit="1" customWidth="1"/>
    <col min="6778" max="6778" width="11.42578125" style="409"/>
    <col min="6779" max="6779" width="17.42578125" style="409" customWidth="1"/>
    <col min="6780" max="6782" width="18.140625" style="409" customWidth="1"/>
    <col min="6783" max="6786" width="11.42578125" style="409"/>
    <col min="6787" max="6787" width="34" style="409" customWidth="1"/>
    <col min="6788" max="6788" width="9.5703125" style="409" customWidth="1"/>
    <col min="6789" max="6789" width="16.7109375" style="409" customWidth="1"/>
    <col min="6790" max="6790" width="55.140625" style="409" customWidth="1"/>
    <col min="6791" max="6791" width="22.5703125" style="409" customWidth="1"/>
    <col min="6792" max="6792" width="23" style="409" customWidth="1"/>
    <col min="6793" max="6793" width="22.85546875" style="409" customWidth="1"/>
    <col min="6794" max="6794" width="23.42578125" style="409" customWidth="1"/>
    <col min="6795" max="6795" width="28.7109375" style="409" customWidth="1"/>
    <col min="6796" max="6796" width="12.7109375" style="409" customWidth="1"/>
    <col min="6797" max="6797" width="11.42578125" style="409"/>
    <col min="6798" max="6798" width="25.28515625" style="409" customWidth="1"/>
    <col min="6799" max="6799" width="15.85546875" style="409" bestFit="1" customWidth="1"/>
    <col min="6800" max="6801" width="18" style="409" bestFit="1" customWidth="1"/>
    <col min="6802" max="7020" width="11.42578125" style="409"/>
    <col min="7021" max="7021" width="15.42578125" style="409" customWidth="1"/>
    <col min="7022" max="7022" width="9.5703125" style="409" customWidth="1"/>
    <col min="7023" max="7023" width="14.42578125" style="409" customWidth="1"/>
    <col min="7024" max="7024" width="49.85546875" style="409" customWidth="1"/>
    <col min="7025" max="7025" width="22.5703125" style="409" customWidth="1"/>
    <col min="7026" max="7026" width="23" style="409" customWidth="1"/>
    <col min="7027" max="7027" width="22.85546875" style="409" customWidth="1"/>
    <col min="7028" max="7028" width="23.42578125" style="409" customWidth="1"/>
    <col min="7029" max="7029" width="22.42578125" style="409" customWidth="1"/>
    <col min="7030" max="7030" width="13.85546875" style="409" customWidth="1"/>
    <col min="7031" max="7031" width="20.7109375" style="409" customWidth="1"/>
    <col min="7032" max="7032" width="18.140625" style="409" customWidth="1"/>
    <col min="7033" max="7033" width="14.85546875" style="409" bestFit="1" customWidth="1"/>
    <col min="7034" max="7034" width="11.42578125" style="409"/>
    <col min="7035" max="7035" width="17.42578125" style="409" customWidth="1"/>
    <col min="7036" max="7038" width="18.140625" style="409" customWidth="1"/>
    <col min="7039" max="7042" width="11.42578125" style="409"/>
    <col min="7043" max="7043" width="34" style="409" customWidth="1"/>
    <col min="7044" max="7044" width="9.5703125" style="409" customWidth="1"/>
    <col min="7045" max="7045" width="16.7109375" style="409" customWidth="1"/>
    <col min="7046" max="7046" width="55.140625" style="409" customWidth="1"/>
    <col min="7047" max="7047" width="22.5703125" style="409" customWidth="1"/>
    <col min="7048" max="7048" width="23" style="409" customWidth="1"/>
    <col min="7049" max="7049" width="22.85546875" style="409" customWidth="1"/>
    <col min="7050" max="7050" width="23.42578125" style="409" customWidth="1"/>
    <col min="7051" max="7051" width="28.7109375" style="409" customWidth="1"/>
    <col min="7052" max="7052" width="12.7109375" style="409" customWidth="1"/>
    <col min="7053" max="7053" width="11.42578125" style="409"/>
    <col min="7054" max="7054" width="25.28515625" style="409" customWidth="1"/>
    <col min="7055" max="7055" width="15.85546875" style="409" bestFit="1" customWidth="1"/>
    <col min="7056" max="7057" width="18" style="409" bestFit="1" customWidth="1"/>
    <col min="7058" max="7276" width="11.42578125" style="409"/>
    <col min="7277" max="7277" width="15.42578125" style="409" customWidth="1"/>
    <col min="7278" max="7278" width="9.5703125" style="409" customWidth="1"/>
    <col min="7279" max="7279" width="14.42578125" style="409" customWidth="1"/>
    <col min="7280" max="7280" width="49.85546875" style="409" customWidth="1"/>
    <col min="7281" max="7281" width="22.5703125" style="409" customWidth="1"/>
    <col min="7282" max="7282" width="23" style="409" customWidth="1"/>
    <col min="7283" max="7283" width="22.85546875" style="409" customWidth="1"/>
    <col min="7284" max="7284" width="23.42578125" style="409" customWidth="1"/>
    <col min="7285" max="7285" width="22.42578125" style="409" customWidth="1"/>
    <col min="7286" max="7286" width="13.85546875" style="409" customWidth="1"/>
    <col min="7287" max="7287" width="20.7109375" style="409" customWidth="1"/>
    <col min="7288" max="7288" width="18.140625" style="409" customWidth="1"/>
    <col min="7289" max="7289" width="14.85546875" style="409" bestFit="1" customWidth="1"/>
    <col min="7290" max="7290" width="11.42578125" style="409"/>
    <col min="7291" max="7291" width="17.42578125" style="409" customWidth="1"/>
    <col min="7292" max="7294" width="18.140625" style="409" customWidth="1"/>
    <col min="7295" max="7298" width="11.42578125" style="409"/>
    <col min="7299" max="7299" width="34" style="409" customWidth="1"/>
    <col min="7300" max="7300" width="9.5703125" style="409" customWidth="1"/>
    <col min="7301" max="7301" width="16.7109375" style="409" customWidth="1"/>
    <col min="7302" max="7302" width="55.140625" style="409" customWidth="1"/>
    <col min="7303" max="7303" width="22.5703125" style="409" customWidth="1"/>
    <col min="7304" max="7304" width="23" style="409" customWidth="1"/>
    <col min="7305" max="7305" width="22.85546875" style="409" customWidth="1"/>
    <col min="7306" max="7306" width="23.42578125" style="409" customWidth="1"/>
    <col min="7307" max="7307" width="28.7109375" style="409" customWidth="1"/>
    <col min="7308" max="7308" width="12.7109375" style="409" customWidth="1"/>
    <col min="7309" max="7309" width="11.42578125" style="409"/>
    <col min="7310" max="7310" width="25.28515625" style="409" customWidth="1"/>
    <col min="7311" max="7311" width="15.85546875" style="409" bestFit="1" customWidth="1"/>
    <col min="7312" max="7313" width="18" style="409" bestFit="1" customWidth="1"/>
    <col min="7314" max="7532" width="11.42578125" style="409"/>
    <col min="7533" max="7533" width="15.42578125" style="409" customWidth="1"/>
    <col min="7534" max="7534" width="9.5703125" style="409" customWidth="1"/>
    <col min="7535" max="7535" width="14.42578125" style="409" customWidth="1"/>
    <col min="7536" max="7536" width="49.85546875" style="409" customWidth="1"/>
    <col min="7537" max="7537" width="22.5703125" style="409" customWidth="1"/>
    <col min="7538" max="7538" width="23" style="409" customWidth="1"/>
    <col min="7539" max="7539" width="22.85546875" style="409" customWidth="1"/>
    <col min="7540" max="7540" width="23.42578125" style="409" customWidth="1"/>
    <col min="7541" max="7541" width="22.42578125" style="409" customWidth="1"/>
    <col min="7542" max="7542" width="13.85546875" style="409" customWidth="1"/>
    <col min="7543" max="7543" width="20.7109375" style="409" customWidth="1"/>
    <col min="7544" max="7544" width="18.140625" style="409" customWidth="1"/>
    <col min="7545" max="7545" width="14.85546875" style="409" bestFit="1" customWidth="1"/>
    <col min="7546" max="7546" width="11.42578125" style="409"/>
    <col min="7547" max="7547" width="17.42578125" style="409" customWidth="1"/>
    <col min="7548" max="7550" width="18.140625" style="409" customWidth="1"/>
    <col min="7551" max="7554" width="11.42578125" style="409"/>
    <col min="7555" max="7555" width="34" style="409" customWidth="1"/>
    <col min="7556" max="7556" width="9.5703125" style="409" customWidth="1"/>
    <col min="7557" max="7557" width="16.7109375" style="409" customWidth="1"/>
    <col min="7558" max="7558" width="55.140625" style="409" customWidth="1"/>
    <col min="7559" max="7559" width="22.5703125" style="409" customWidth="1"/>
    <col min="7560" max="7560" width="23" style="409" customWidth="1"/>
    <col min="7561" max="7561" width="22.85546875" style="409" customWidth="1"/>
    <col min="7562" max="7562" width="23.42578125" style="409" customWidth="1"/>
    <col min="7563" max="7563" width="28.7109375" style="409" customWidth="1"/>
    <col min="7564" max="7564" width="12.7109375" style="409" customWidth="1"/>
    <col min="7565" max="7565" width="11.42578125" style="409"/>
    <col min="7566" max="7566" width="25.28515625" style="409" customWidth="1"/>
    <col min="7567" max="7567" width="15.85546875" style="409" bestFit="1" customWidth="1"/>
    <col min="7568" max="7569" width="18" style="409" bestFit="1" customWidth="1"/>
    <col min="7570" max="7788" width="11.42578125" style="409"/>
    <col min="7789" max="7789" width="15.42578125" style="409" customWidth="1"/>
    <col min="7790" max="7790" width="9.5703125" style="409" customWidth="1"/>
    <col min="7791" max="7791" width="14.42578125" style="409" customWidth="1"/>
    <col min="7792" max="7792" width="49.85546875" style="409" customWidth="1"/>
    <col min="7793" max="7793" width="22.5703125" style="409" customWidth="1"/>
    <col min="7794" max="7794" width="23" style="409" customWidth="1"/>
    <col min="7795" max="7795" width="22.85546875" style="409" customWidth="1"/>
    <col min="7796" max="7796" width="23.42578125" style="409" customWidth="1"/>
    <col min="7797" max="7797" width="22.42578125" style="409" customWidth="1"/>
    <col min="7798" max="7798" width="13.85546875" style="409" customWidth="1"/>
    <col min="7799" max="7799" width="20.7109375" style="409" customWidth="1"/>
    <col min="7800" max="7800" width="18.140625" style="409" customWidth="1"/>
    <col min="7801" max="7801" width="14.85546875" style="409" bestFit="1" customWidth="1"/>
    <col min="7802" max="7802" width="11.42578125" style="409"/>
    <col min="7803" max="7803" width="17.42578125" style="409" customWidth="1"/>
    <col min="7804" max="7806" width="18.140625" style="409" customWidth="1"/>
    <col min="7807" max="7810" width="11.42578125" style="409"/>
    <col min="7811" max="7811" width="34" style="409" customWidth="1"/>
    <col min="7812" max="7812" width="9.5703125" style="409" customWidth="1"/>
    <col min="7813" max="7813" width="16.7109375" style="409" customWidth="1"/>
    <col min="7814" max="7814" width="55.140625" style="409" customWidth="1"/>
    <col min="7815" max="7815" width="22.5703125" style="409" customWidth="1"/>
    <col min="7816" max="7816" width="23" style="409" customWidth="1"/>
    <col min="7817" max="7817" width="22.85546875" style="409" customWidth="1"/>
    <col min="7818" max="7818" width="23.42578125" style="409" customWidth="1"/>
    <col min="7819" max="7819" width="28.7109375" style="409" customWidth="1"/>
    <col min="7820" max="7820" width="12.7109375" style="409" customWidth="1"/>
    <col min="7821" max="7821" width="11.42578125" style="409"/>
    <col min="7822" max="7822" width="25.28515625" style="409" customWidth="1"/>
    <col min="7823" max="7823" width="15.85546875" style="409" bestFit="1" customWidth="1"/>
    <col min="7824" max="7825" width="18" style="409" bestFit="1" customWidth="1"/>
    <col min="7826" max="8044" width="11.42578125" style="409"/>
    <col min="8045" max="8045" width="15.42578125" style="409" customWidth="1"/>
    <col min="8046" max="8046" width="9.5703125" style="409" customWidth="1"/>
    <col min="8047" max="8047" width="14.42578125" style="409" customWidth="1"/>
    <col min="8048" max="8048" width="49.85546875" style="409" customWidth="1"/>
    <col min="8049" max="8049" width="22.5703125" style="409" customWidth="1"/>
    <col min="8050" max="8050" width="23" style="409" customWidth="1"/>
    <col min="8051" max="8051" width="22.85546875" style="409" customWidth="1"/>
    <col min="8052" max="8052" width="23.42578125" style="409" customWidth="1"/>
    <col min="8053" max="8053" width="22.42578125" style="409" customWidth="1"/>
    <col min="8054" max="8054" width="13.85546875" style="409" customWidth="1"/>
    <col min="8055" max="8055" width="20.7109375" style="409" customWidth="1"/>
    <col min="8056" max="8056" width="18.140625" style="409" customWidth="1"/>
    <col min="8057" max="8057" width="14.85546875" style="409" bestFit="1" customWidth="1"/>
    <col min="8058" max="8058" width="11.42578125" style="409"/>
    <col min="8059" max="8059" width="17.42578125" style="409" customWidth="1"/>
    <col min="8060" max="8062" width="18.140625" style="409" customWidth="1"/>
    <col min="8063" max="8066" width="11.42578125" style="409"/>
    <col min="8067" max="8067" width="34" style="409" customWidth="1"/>
    <col min="8068" max="8068" width="9.5703125" style="409" customWidth="1"/>
    <col min="8069" max="8069" width="16.7109375" style="409" customWidth="1"/>
    <col min="8070" max="8070" width="55.140625" style="409" customWidth="1"/>
    <col min="8071" max="8071" width="22.5703125" style="409" customWidth="1"/>
    <col min="8072" max="8072" width="23" style="409" customWidth="1"/>
    <col min="8073" max="8073" width="22.85546875" style="409" customWidth="1"/>
    <col min="8074" max="8074" width="23.42578125" style="409" customWidth="1"/>
    <col min="8075" max="8075" width="28.7109375" style="409" customWidth="1"/>
    <col min="8076" max="8076" width="12.7109375" style="409" customWidth="1"/>
    <col min="8077" max="8077" width="11.42578125" style="409"/>
    <col min="8078" max="8078" width="25.28515625" style="409" customWidth="1"/>
    <col min="8079" max="8079" width="15.85546875" style="409" bestFit="1" customWidth="1"/>
    <col min="8080" max="8081" width="18" style="409" bestFit="1" customWidth="1"/>
    <col min="8082" max="8300" width="11.42578125" style="409"/>
    <col min="8301" max="8301" width="15.42578125" style="409" customWidth="1"/>
    <col min="8302" max="8302" width="9.5703125" style="409" customWidth="1"/>
    <col min="8303" max="8303" width="14.42578125" style="409" customWidth="1"/>
    <col min="8304" max="8304" width="49.85546875" style="409" customWidth="1"/>
    <col min="8305" max="8305" width="22.5703125" style="409" customWidth="1"/>
    <col min="8306" max="8306" width="23" style="409" customWidth="1"/>
    <col min="8307" max="8307" width="22.85546875" style="409" customWidth="1"/>
    <col min="8308" max="8308" width="23.42578125" style="409" customWidth="1"/>
    <col min="8309" max="8309" width="22.42578125" style="409" customWidth="1"/>
    <col min="8310" max="8310" width="13.85546875" style="409" customWidth="1"/>
    <col min="8311" max="8311" width="20.7109375" style="409" customWidth="1"/>
    <col min="8312" max="8312" width="18.140625" style="409" customWidth="1"/>
    <col min="8313" max="8313" width="14.85546875" style="409" bestFit="1" customWidth="1"/>
    <col min="8314" max="8314" width="11.42578125" style="409"/>
    <col min="8315" max="8315" width="17.42578125" style="409" customWidth="1"/>
    <col min="8316" max="8318" width="18.140625" style="409" customWidth="1"/>
    <col min="8319" max="8322" width="11.42578125" style="409"/>
    <col min="8323" max="8323" width="34" style="409" customWidth="1"/>
    <col min="8324" max="8324" width="9.5703125" style="409" customWidth="1"/>
    <col min="8325" max="8325" width="16.7109375" style="409" customWidth="1"/>
    <col min="8326" max="8326" width="55.140625" style="409" customWidth="1"/>
    <col min="8327" max="8327" width="22.5703125" style="409" customWidth="1"/>
    <col min="8328" max="8328" width="23" style="409" customWidth="1"/>
    <col min="8329" max="8329" width="22.85546875" style="409" customWidth="1"/>
    <col min="8330" max="8330" width="23.42578125" style="409" customWidth="1"/>
    <col min="8331" max="8331" width="28.7109375" style="409" customWidth="1"/>
    <col min="8332" max="8332" width="12.7109375" style="409" customWidth="1"/>
    <col min="8333" max="8333" width="11.42578125" style="409"/>
    <col min="8334" max="8334" width="25.28515625" style="409" customWidth="1"/>
    <col min="8335" max="8335" width="15.85546875" style="409" bestFit="1" customWidth="1"/>
    <col min="8336" max="8337" width="18" style="409" bestFit="1" customWidth="1"/>
    <col min="8338" max="8556" width="11.42578125" style="409"/>
    <col min="8557" max="8557" width="15.42578125" style="409" customWidth="1"/>
    <col min="8558" max="8558" width="9.5703125" style="409" customWidth="1"/>
    <col min="8559" max="8559" width="14.42578125" style="409" customWidth="1"/>
    <col min="8560" max="8560" width="49.85546875" style="409" customWidth="1"/>
    <col min="8561" max="8561" width="22.5703125" style="409" customWidth="1"/>
    <col min="8562" max="8562" width="23" style="409" customWidth="1"/>
    <col min="8563" max="8563" width="22.85546875" style="409" customWidth="1"/>
    <col min="8564" max="8564" width="23.42578125" style="409" customWidth="1"/>
    <col min="8565" max="8565" width="22.42578125" style="409" customWidth="1"/>
    <col min="8566" max="8566" width="13.85546875" style="409" customWidth="1"/>
    <col min="8567" max="8567" width="20.7109375" style="409" customWidth="1"/>
    <col min="8568" max="8568" width="18.140625" style="409" customWidth="1"/>
    <col min="8569" max="8569" width="14.85546875" style="409" bestFit="1" customWidth="1"/>
    <col min="8570" max="8570" width="11.42578125" style="409"/>
    <col min="8571" max="8571" width="17.42578125" style="409" customWidth="1"/>
    <col min="8572" max="8574" width="18.140625" style="409" customWidth="1"/>
    <col min="8575" max="8578" width="11.42578125" style="409"/>
    <col min="8579" max="8579" width="34" style="409" customWidth="1"/>
    <col min="8580" max="8580" width="9.5703125" style="409" customWidth="1"/>
    <col min="8581" max="8581" width="16.7109375" style="409" customWidth="1"/>
    <col min="8582" max="8582" width="55.140625" style="409" customWidth="1"/>
    <col min="8583" max="8583" width="22.5703125" style="409" customWidth="1"/>
    <col min="8584" max="8584" width="23" style="409" customWidth="1"/>
    <col min="8585" max="8585" width="22.85546875" style="409" customWidth="1"/>
    <col min="8586" max="8586" width="23.42578125" style="409" customWidth="1"/>
    <col min="8587" max="8587" width="28.7109375" style="409" customWidth="1"/>
    <col min="8588" max="8588" width="12.7109375" style="409" customWidth="1"/>
    <col min="8589" max="8589" width="11.42578125" style="409"/>
    <col min="8590" max="8590" width="25.28515625" style="409" customWidth="1"/>
    <col min="8591" max="8591" width="15.85546875" style="409" bestFit="1" customWidth="1"/>
    <col min="8592" max="8593" width="18" style="409" bestFit="1" customWidth="1"/>
    <col min="8594" max="8812" width="11.42578125" style="409"/>
    <col min="8813" max="8813" width="15.42578125" style="409" customWidth="1"/>
    <col min="8814" max="8814" width="9.5703125" style="409" customWidth="1"/>
    <col min="8815" max="8815" width="14.42578125" style="409" customWidth="1"/>
    <col min="8816" max="8816" width="49.85546875" style="409" customWidth="1"/>
    <col min="8817" max="8817" width="22.5703125" style="409" customWidth="1"/>
    <col min="8818" max="8818" width="23" style="409" customWidth="1"/>
    <col min="8819" max="8819" width="22.85546875" style="409" customWidth="1"/>
    <col min="8820" max="8820" width="23.42578125" style="409" customWidth="1"/>
    <col min="8821" max="8821" width="22.42578125" style="409" customWidth="1"/>
    <col min="8822" max="8822" width="13.85546875" style="409" customWidth="1"/>
    <col min="8823" max="8823" width="20.7109375" style="409" customWidth="1"/>
    <col min="8824" max="8824" width="18.140625" style="409" customWidth="1"/>
    <col min="8825" max="8825" width="14.85546875" style="409" bestFit="1" customWidth="1"/>
    <col min="8826" max="8826" width="11.42578125" style="409"/>
    <col min="8827" max="8827" width="17.42578125" style="409" customWidth="1"/>
    <col min="8828" max="8830" width="18.140625" style="409" customWidth="1"/>
    <col min="8831" max="8834" width="11.42578125" style="409"/>
    <col min="8835" max="8835" width="34" style="409" customWidth="1"/>
    <col min="8836" max="8836" width="9.5703125" style="409" customWidth="1"/>
    <col min="8837" max="8837" width="16.7109375" style="409" customWidth="1"/>
    <col min="8838" max="8838" width="55.140625" style="409" customWidth="1"/>
    <col min="8839" max="8839" width="22.5703125" style="409" customWidth="1"/>
    <col min="8840" max="8840" width="23" style="409" customWidth="1"/>
    <col min="8841" max="8841" width="22.85546875" style="409" customWidth="1"/>
    <col min="8842" max="8842" width="23.42578125" style="409" customWidth="1"/>
    <col min="8843" max="8843" width="28.7109375" style="409" customWidth="1"/>
    <col min="8844" max="8844" width="12.7109375" style="409" customWidth="1"/>
    <col min="8845" max="8845" width="11.42578125" style="409"/>
    <col min="8846" max="8846" width="25.28515625" style="409" customWidth="1"/>
    <col min="8847" max="8847" width="15.85546875" style="409" bestFit="1" customWidth="1"/>
    <col min="8848" max="8849" width="18" style="409" bestFit="1" customWidth="1"/>
    <col min="8850" max="9068" width="11.42578125" style="409"/>
    <col min="9069" max="9069" width="15.42578125" style="409" customWidth="1"/>
    <col min="9070" max="9070" width="9.5703125" style="409" customWidth="1"/>
    <col min="9071" max="9071" width="14.42578125" style="409" customWidth="1"/>
    <col min="9072" max="9072" width="49.85546875" style="409" customWidth="1"/>
    <col min="9073" max="9073" width="22.5703125" style="409" customWidth="1"/>
    <col min="9074" max="9074" width="23" style="409" customWidth="1"/>
    <col min="9075" max="9075" width="22.85546875" style="409" customWidth="1"/>
    <col min="9076" max="9076" width="23.42578125" style="409" customWidth="1"/>
    <col min="9077" max="9077" width="22.42578125" style="409" customWidth="1"/>
    <col min="9078" max="9078" width="13.85546875" style="409" customWidth="1"/>
    <col min="9079" max="9079" width="20.7109375" style="409" customWidth="1"/>
    <col min="9080" max="9080" width="18.140625" style="409" customWidth="1"/>
    <col min="9081" max="9081" width="14.85546875" style="409" bestFit="1" customWidth="1"/>
    <col min="9082" max="9082" width="11.42578125" style="409"/>
    <col min="9083" max="9083" width="17.42578125" style="409" customWidth="1"/>
    <col min="9084" max="9086" width="18.140625" style="409" customWidth="1"/>
    <col min="9087" max="9090" width="11.42578125" style="409"/>
    <col min="9091" max="9091" width="34" style="409" customWidth="1"/>
    <col min="9092" max="9092" width="9.5703125" style="409" customWidth="1"/>
    <col min="9093" max="9093" width="16.7109375" style="409" customWidth="1"/>
    <col min="9094" max="9094" width="55.140625" style="409" customWidth="1"/>
    <col min="9095" max="9095" width="22.5703125" style="409" customWidth="1"/>
    <col min="9096" max="9096" width="23" style="409" customWidth="1"/>
    <col min="9097" max="9097" width="22.85546875" style="409" customWidth="1"/>
    <col min="9098" max="9098" width="23.42578125" style="409" customWidth="1"/>
    <col min="9099" max="9099" width="28.7109375" style="409" customWidth="1"/>
    <col min="9100" max="9100" width="12.7109375" style="409" customWidth="1"/>
    <col min="9101" max="9101" width="11.42578125" style="409"/>
    <col min="9102" max="9102" width="25.28515625" style="409" customWidth="1"/>
    <col min="9103" max="9103" width="15.85546875" style="409" bestFit="1" customWidth="1"/>
    <col min="9104" max="9105" width="18" style="409" bestFit="1" customWidth="1"/>
    <col min="9106" max="9324" width="11.42578125" style="409"/>
    <col min="9325" max="9325" width="15.42578125" style="409" customWidth="1"/>
    <col min="9326" max="9326" width="9.5703125" style="409" customWidth="1"/>
    <col min="9327" max="9327" width="14.42578125" style="409" customWidth="1"/>
    <col min="9328" max="9328" width="49.85546875" style="409" customWidth="1"/>
    <col min="9329" max="9329" width="22.5703125" style="409" customWidth="1"/>
    <col min="9330" max="9330" width="23" style="409" customWidth="1"/>
    <col min="9331" max="9331" width="22.85546875" style="409" customWidth="1"/>
    <col min="9332" max="9332" width="23.42578125" style="409" customWidth="1"/>
    <col min="9333" max="9333" width="22.42578125" style="409" customWidth="1"/>
    <col min="9334" max="9334" width="13.85546875" style="409" customWidth="1"/>
    <col min="9335" max="9335" width="20.7109375" style="409" customWidth="1"/>
    <col min="9336" max="9336" width="18.140625" style="409" customWidth="1"/>
    <col min="9337" max="9337" width="14.85546875" style="409" bestFit="1" customWidth="1"/>
    <col min="9338" max="9338" width="11.42578125" style="409"/>
    <col min="9339" max="9339" width="17.42578125" style="409" customWidth="1"/>
    <col min="9340" max="9342" width="18.140625" style="409" customWidth="1"/>
    <col min="9343" max="9346" width="11.42578125" style="409"/>
    <col min="9347" max="9347" width="34" style="409" customWidth="1"/>
    <col min="9348" max="9348" width="9.5703125" style="409" customWidth="1"/>
    <col min="9349" max="9349" width="16.7109375" style="409" customWidth="1"/>
    <col min="9350" max="9350" width="55.140625" style="409" customWidth="1"/>
    <col min="9351" max="9351" width="22.5703125" style="409" customWidth="1"/>
    <col min="9352" max="9352" width="23" style="409" customWidth="1"/>
    <col min="9353" max="9353" width="22.85546875" style="409" customWidth="1"/>
    <col min="9354" max="9354" width="23.42578125" style="409" customWidth="1"/>
    <col min="9355" max="9355" width="28.7109375" style="409" customWidth="1"/>
    <col min="9356" max="9356" width="12.7109375" style="409" customWidth="1"/>
    <col min="9357" max="9357" width="11.42578125" style="409"/>
    <col min="9358" max="9358" width="25.28515625" style="409" customWidth="1"/>
    <col min="9359" max="9359" width="15.85546875" style="409" bestFit="1" customWidth="1"/>
    <col min="9360" max="9361" width="18" style="409" bestFit="1" customWidth="1"/>
    <col min="9362" max="9580" width="11.42578125" style="409"/>
    <col min="9581" max="9581" width="15.42578125" style="409" customWidth="1"/>
    <col min="9582" max="9582" width="9.5703125" style="409" customWidth="1"/>
    <col min="9583" max="9583" width="14.42578125" style="409" customWidth="1"/>
    <col min="9584" max="9584" width="49.85546875" style="409" customWidth="1"/>
    <col min="9585" max="9585" width="22.5703125" style="409" customWidth="1"/>
    <col min="9586" max="9586" width="23" style="409" customWidth="1"/>
    <col min="9587" max="9587" width="22.85546875" style="409" customWidth="1"/>
    <col min="9588" max="9588" width="23.42578125" style="409" customWidth="1"/>
    <col min="9589" max="9589" width="22.42578125" style="409" customWidth="1"/>
    <col min="9590" max="9590" width="13.85546875" style="409" customWidth="1"/>
    <col min="9591" max="9591" width="20.7109375" style="409" customWidth="1"/>
    <col min="9592" max="9592" width="18.140625" style="409" customWidth="1"/>
    <col min="9593" max="9593" width="14.85546875" style="409" bestFit="1" customWidth="1"/>
    <col min="9594" max="9594" width="11.42578125" style="409"/>
    <col min="9595" max="9595" width="17.42578125" style="409" customWidth="1"/>
    <col min="9596" max="9598" width="18.140625" style="409" customWidth="1"/>
    <col min="9599" max="9602" width="11.42578125" style="409"/>
    <col min="9603" max="9603" width="34" style="409" customWidth="1"/>
    <col min="9604" max="9604" width="9.5703125" style="409" customWidth="1"/>
    <col min="9605" max="9605" width="16.7109375" style="409" customWidth="1"/>
    <col min="9606" max="9606" width="55.140625" style="409" customWidth="1"/>
    <col min="9607" max="9607" width="22.5703125" style="409" customWidth="1"/>
    <col min="9608" max="9608" width="23" style="409" customWidth="1"/>
    <col min="9609" max="9609" width="22.85546875" style="409" customWidth="1"/>
    <col min="9610" max="9610" width="23.42578125" style="409" customWidth="1"/>
    <col min="9611" max="9611" width="28.7109375" style="409" customWidth="1"/>
    <col min="9612" max="9612" width="12.7109375" style="409" customWidth="1"/>
    <col min="9613" max="9613" width="11.42578125" style="409"/>
    <col min="9614" max="9614" width="25.28515625" style="409" customWidth="1"/>
    <col min="9615" max="9615" width="15.85546875" style="409" bestFit="1" customWidth="1"/>
    <col min="9616" max="9617" width="18" style="409" bestFit="1" customWidth="1"/>
    <col min="9618" max="9836" width="11.42578125" style="409"/>
    <col min="9837" max="9837" width="15.42578125" style="409" customWidth="1"/>
    <col min="9838" max="9838" width="9.5703125" style="409" customWidth="1"/>
    <col min="9839" max="9839" width="14.42578125" style="409" customWidth="1"/>
    <col min="9840" max="9840" width="49.85546875" style="409" customWidth="1"/>
    <col min="9841" max="9841" width="22.5703125" style="409" customWidth="1"/>
    <col min="9842" max="9842" width="23" style="409" customWidth="1"/>
    <col min="9843" max="9843" width="22.85546875" style="409" customWidth="1"/>
    <col min="9844" max="9844" width="23.42578125" style="409" customWidth="1"/>
    <col min="9845" max="9845" width="22.42578125" style="409" customWidth="1"/>
    <col min="9846" max="9846" width="13.85546875" style="409" customWidth="1"/>
    <col min="9847" max="9847" width="20.7109375" style="409" customWidth="1"/>
    <col min="9848" max="9848" width="18.140625" style="409" customWidth="1"/>
    <col min="9849" max="9849" width="14.85546875" style="409" bestFit="1" customWidth="1"/>
    <col min="9850" max="9850" width="11.42578125" style="409"/>
    <col min="9851" max="9851" width="17.42578125" style="409" customWidth="1"/>
    <col min="9852" max="9854" width="18.140625" style="409" customWidth="1"/>
    <col min="9855" max="9858" width="11.42578125" style="409"/>
    <col min="9859" max="9859" width="34" style="409" customWidth="1"/>
    <col min="9860" max="9860" width="9.5703125" style="409" customWidth="1"/>
    <col min="9861" max="9861" width="16.7109375" style="409" customWidth="1"/>
    <col min="9862" max="9862" width="55.140625" style="409" customWidth="1"/>
    <col min="9863" max="9863" width="22.5703125" style="409" customWidth="1"/>
    <col min="9864" max="9864" width="23" style="409" customWidth="1"/>
    <col min="9865" max="9865" width="22.85546875" style="409" customWidth="1"/>
    <col min="9866" max="9866" width="23.42578125" style="409" customWidth="1"/>
    <col min="9867" max="9867" width="28.7109375" style="409" customWidth="1"/>
    <col min="9868" max="9868" width="12.7109375" style="409" customWidth="1"/>
    <col min="9869" max="9869" width="11.42578125" style="409"/>
    <col min="9870" max="9870" width="25.28515625" style="409" customWidth="1"/>
    <col min="9871" max="9871" width="15.85546875" style="409" bestFit="1" customWidth="1"/>
    <col min="9872" max="9873" width="18" style="409" bestFit="1" customWidth="1"/>
    <col min="9874" max="10092" width="11.42578125" style="409"/>
    <col min="10093" max="10093" width="15.42578125" style="409" customWidth="1"/>
    <col min="10094" max="10094" width="9.5703125" style="409" customWidth="1"/>
    <col min="10095" max="10095" width="14.42578125" style="409" customWidth="1"/>
    <col min="10096" max="10096" width="49.85546875" style="409" customWidth="1"/>
    <col min="10097" max="10097" width="22.5703125" style="409" customWidth="1"/>
    <col min="10098" max="10098" width="23" style="409" customWidth="1"/>
    <col min="10099" max="10099" width="22.85546875" style="409" customWidth="1"/>
    <col min="10100" max="10100" width="23.42578125" style="409" customWidth="1"/>
    <col min="10101" max="10101" width="22.42578125" style="409" customWidth="1"/>
    <col min="10102" max="10102" width="13.85546875" style="409" customWidth="1"/>
    <col min="10103" max="10103" width="20.7109375" style="409" customWidth="1"/>
    <col min="10104" max="10104" width="18.140625" style="409" customWidth="1"/>
    <col min="10105" max="10105" width="14.85546875" style="409" bestFit="1" customWidth="1"/>
    <col min="10106" max="10106" width="11.42578125" style="409"/>
    <col min="10107" max="10107" width="17.42578125" style="409" customWidth="1"/>
    <col min="10108" max="10110" width="18.140625" style="409" customWidth="1"/>
    <col min="10111" max="10114" width="11.42578125" style="409"/>
    <col min="10115" max="10115" width="34" style="409" customWidth="1"/>
    <col min="10116" max="10116" width="9.5703125" style="409" customWidth="1"/>
    <col min="10117" max="10117" width="16.7109375" style="409" customWidth="1"/>
    <col min="10118" max="10118" width="55.140625" style="409" customWidth="1"/>
    <col min="10119" max="10119" width="22.5703125" style="409" customWidth="1"/>
    <col min="10120" max="10120" width="23" style="409" customWidth="1"/>
    <col min="10121" max="10121" width="22.85546875" style="409" customWidth="1"/>
    <col min="10122" max="10122" width="23.42578125" style="409" customWidth="1"/>
    <col min="10123" max="10123" width="28.7109375" style="409" customWidth="1"/>
    <col min="10124" max="10124" width="12.7109375" style="409" customWidth="1"/>
    <col min="10125" max="10125" width="11.42578125" style="409"/>
    <col min="10126" max="10126" width="25.28515625" style="409" customWidth="1"/>
    <col min="10127" max="10127" width="15.85546875" style="409" bestFit="1" customWidth="1"/>
    <col min="10128" max="10129" width="18" style="409" bestFit="1" customWidth="1"/>
    <col min="10130" max="10348" width="11.42578125" style="409"/>
    <col min="10349" max="10349" width="15.42578125" style="409" customWidth="1"/>
    <col min="10350" max="10350" width="9.5703125" style="409" customWidth="1"/>
    <col min="10351" max="10351" width="14.42578125" style="409" customWidth="1"/>
    <col min="10352" max="10352" width="49.85546875" style="409" customWidth="1"/>
    <col min="10353" max="10353" width="22.5703125" style="409" customWidth="1"/>
    <col min="10354" max="10354" width="23" style="409" customWidth="1"/>
    <col min="10355" max="10355" width="22.85546875" style="409" customWidth="1"/>
    <col min="10356" max="10356" width="23.42578125" style="409" customWidth="1"/>
    <col min="10357" max="10357" width="22.42578125" style="409" customWidth="1"/>
    <col min="10358" max="10358" width="13.85546875" style="409" customWidth="1"/>
    <col min="10359" max="10359" width="20.7109375" style="409" customWidth="1"/>
    <col min="10360" max="10360" width="18.140625" style="409" customWidth="1"/>
    <col min="10361" max="10361" width="14.85546875" style="409" bestFit="1" customWidth="1"/>
    <col min="10362" max="10362" width="11.42578125" style="409"/>
    <col min="10363" max="10363" width="17.42578125" style="409" customWidth="1"/>
    <col min="10364" max="10366" width="18.140625" style="409" customWidth="1"/>
    <col min="10367" max="10370" width="11.42578125" style="409"/>
    <col min="10371" max="10371" width="34" style="409" customWidth="1"/>
    <col min="10372" max="10372" width="9.5703125" style="409" customWidth="1"/>
    <col min="10373" max="10373" width="16.7109375" style="409" customWidth="1"/>
    <col min="10374" max="10374" width="55.140625" style="409" customWidth="1"/>
    <col min="10375" max="10375" width="22.5703125" style="409" customWidth="1"/>
    <col min="10376" max="10376" width="23" style="409" customWidth="1"/>
    <col min="10377" max="10377" width="22.85546875" style="409" customWidth="1"/>
    <col min="10378" max="10378" width="23.42578125" style="409" customWidth="1"/>
    <col min="10379" max="10379" width="28.7109375" style="409" customWidth="1"/>
    <col min="10380" max="10380" width="12.7109375" style="409" customWidth="1"/>
    <col min="10381" max="10381" width="11.42578125" style="409"/>
    <col min="10382" max="10382" width="25.28515625" style="409" customWidth="1"/>
    <col min="10383" max="10383" width="15.85546875" style="409" bestFit="1" customWidth="1"/>
    <col min="10384" max="10385" width="18" style="409" bestFit="1" customWidth="1"/>
    <col min="10386" max="10604" width="11.42578125" style="409"/>
    <col min="10605" max="10605" width="15.42578125" style="409" customWidth="1"/>
    <col min="10606" max="10606" width="9.5703125" style="409" customWidth="1"/>
    <col min="10607" max="10607" width="14.42578125" style="409" customWidth="1"/>
    <col min="10608" max="10608" width="49.85546875" style="409" customWidth="1"/>
    <col min="10609" max="10609" width="22.5703125" style="409" customWidth="1"/>
    <col min="10610" max="10610" width="23" style="409" customWidth="1"/>
    <col min="10611" max="10611" width="22.85546875" style="409" customWidth="1"/>
    <col min="10612" max="10612" width="23.42578125" style="409" customWidth="1"/>
    <col min="10613" max="10613" width="22.42578125" style="409" customWidth="1"/>
    <col min="10614" max="10614" width="13.85546875" style="409" customWidth="1"/>
    <col min="10615" max="10615" width="20.7109375" style="409" customWidth="1"/>
    <col min="10616" max="10616" width="18.140625" style="409" customWidth="1"/>
    <col min="10617" max="10617" width="14.85546875" style="409" bestFit="1" customWidth="1"/>
    <col min="10618" max="10618" width="11.42578125" style="409"/>
    <col min="10619" max="10619" width="17.42578125" style="409" customWidth="1"/>
    <col min="10620" max="10622" width="18.140625" style="409" customWidth="1"/>
    <col min="10623" max="10626" width="11.42578125" style="409"/>
    <col min="10627" max="10627" width="34" style="409" customWidth="1"/>
    <col min="10628" max="10628" width="9.5703125" style="409" customWidth="1"/>
    <col min="10629" max="10629" width="16.7109375" style="409" customWidth="1"/>
    <col min="10630" max="10630" width="55.140625" style="409" customWidth="1"/>
    <col min="10631" max="10631" width="22.5703125" style="409" customWidth="1"/>
    <col min="10632" max="10632" width="23" style="409" customWidth="1"/>
    <col min="10633" max="10633" width="22.85546875" style="409" customWidth="1"/>
    <col min="10634" max="10634" width="23.42578125" style="409" customWidth="1"/>
    <col min="10635" max="10635" width="28.7109375" style="409" customWidth="1"/>
    <col min="10636" max="10636" width="12.7109375" style="409" customWidth="1"/>
    <col min="10637" max="10637" width="11.42578125" style="409"/>
    <col min="10638" max="10638" width="25.28515625" style="409" customWidth="1"/>
    <col min="10639" max="10639" width="15.85546875" style="409" bestFit="1" customWidth="1"/>
    <col min="10640" max="10641" width="18" style="409" bestFit="1" customWidth="1"/>
    <col min="10642" max="10860" width="11.42578125" style="409"/>
    <col min="10861" max="10861" width="15.42578125" style="409" customWidth="1"/>
    <col min="10862" max="10862" width="9.5703125" style="409" customWidth="1"/>
    <col min="10863" max="10863" width="14.42578125" style="409" customWidth="1"/>
    <col min="10864" max="10864" width="49.85546875" style="409" customWidth="1"/>
    <col min="10865" max="10865" width="22.5703125" style="409" customWidth="1"/>
    <col min="10866" max="10866" width="23" style="409" customWidth="1"/>
    <col min="10867" max="10867" width="22.85546875" style="409" customWidth="1"/>
    <col min="10868" max="10868" width="23.42578125" style="409" customWidth="1"/>
    <col min="10869" max="10869" width="22.42578125" style="409" customWidth="1"/>
    <col min="10870" max="10870" width="13.85546875" style="409" customWidth="1"/>
    <col min="10871" max="10871" width="20.7109375" style="409" customWidth="1"/>
    <col min="10872" max="10872" width="18.140625" style="409" customWidth="1"/>
    <col min="10873" max="10873" width="14.85546875" style="409" bestFit="1" customWidth="1"/>
    <col min="10874" max="10874" width="11.42578125" style="409"/>
    <col min="10875" max="10875" width="17.42578125" style="409" customWidth="1"/>
    <col min="10876" max="10878" width="18.140625" style="409" customWidth="1"/>
    <col min="10879" max="10882" width="11.42578125" style="409"/>
    <col min="10883" max="10883" width="34" style="409" customWidth="1"/>
    <col min="10884" max="10884" width="9.5703125" style="409" customWidth="1"/>
    <col min="10885" max="10885" width="16.7109375" style="409" customWidth="1"/>
    <col min="10886" max="10886" width="55.140625" style="409" customWidth="1"/>
    <col min="10887" max="10887" width="22.5703125" style="409" customWidth="1"/>
    <col min="10888" max="10888" width="23" style="409" customWidth="1"/>
    <col min="10889" max="10889" width="22.85546875" style="409" customWidth="1"/>
    <col min="10890" max="10890" width="23.42578125" style="409" customWidth="1"/>
    <col min="10891" max="10891" width="28.7109375" style="409" customWidth="1"/>
    <col min="10892" max="10892" width="12.7109375" style="409" customWidth="1"/>
    <col min="10893" max="10893" width="11.42578125" style="409"/>
    <col min="10894" max="10894" width="25.28515625" style="409" customWidth="1"/>
    <col min="10895" max="10895" width="15.85546875" style="409" bestFit="1" customWidth="1"/>
    <col min="10896" max="10897" width="18" style="409" bestFit="1" customWidth="1"/>
    <col min="10898" max="11116" width="11.42578125" style="409"/>
    <col min="11117" max="11117" width="15.42578125" style="409" customWidth="1"/>
    <col min="11118" max="11118" width="9.5703125" style="409" customWidth="1"/>
    <col min="11119" max="11119" width="14.42578125" style="409" customWidth="1"/>
    <col min="11120" max="11120" width="49.85546875" style="409" customWidth="1"/>
    <col min="11121" max="11121" width="22.5703125" style="409" customWidth="1"/>
    <col min="11122" max="11122" width="23" style="409" customWidth="1"/>
    <col min="11123" max="11123" width="22.85546875" style="409" customWidth="1"/>
    <col min="11124" max="11124" width="23.42578125" style="409" customWidth="1"/>
    <col min="11125" max="11125" width="22.42578125" style="409" customWidth="1"/>
    <col min="11126" max="11126" width="13.85546875" style="409" customWidth="1"/>
    <col min="11127" max="11127" width="20.7109375" style="409" customWidth="1"/>
    <col min="11128" max="11128" width="18.140625" style="409" customWidth="1"/>
    <col min="11129" max="11129" width="14.85546875" style="409" bestFit="1" customWidth="1"/>
    <col min="11130" max="11130" width="11.42578125" style="409"/>
    <col min="11131" max="11131" width="17.42578125" style="409" customWidth="1"/>
    <col min="11132" max="11134" width="18.140625" style="409" customWidth="1"/>
    <col min="11135" max="11138" width="11.42578125" style="409"/>
    <col min="11139" max="11139" width="34" style="409" customWidth="1"/>
    <col min="11140" max="11140" width="9.5703125" style="409" customWidth="1"/>
    <col min="11141" max="11141" width="16.7109375" style="409" customWidth="1"/>
    <col min="11142" max="11142" width="55.140625" style="409" customWidth="1"/>
    <col min="11143" max="11143" width="22.5703125" style="409" customWidth="1"/>
    <col min="11144" max="11144" width="23" style="409" customWidth="1"/>
    <col min="11145" max="11145" width="22.85546875" style="409" customWidth="1"/>
    <col min="11146" max="11146" width="23.42578125" style="409" customWidth="1"/>
    <col min="11147" max="11147" width="28.7109375" style="409" customWidth="1"/>
    <col min="11148" max="11148" width="12.7109375" style="409" customWidth="1"/>
    <col min="11149" max="11149" width="11.42578125" style="409"/>
    <col min="11150" max="11150" width="25.28515625" style="409" customWidth="1"/>
    <col min="11151" max="11151" width="15.85546875" style="409" bestFit="1" customWidth="1"/>
    <col min="11152" max="11153" width="18" style="409" bestFit="1" customWidth="1"/>
    <col min="11154" max="11372" width="11.42578125" style="409"/>
    <col min="11373" max="11373" width="15.42578125" style="409" customWidth="1"/>
    <col min="11374" max="11374" width="9.5703125" style="409" customWidth="1"/>
    <col min="11375" max="11375" width="14.42578125" style="409" customWidth="1"/>
    <col min="11376" max="11376" width="49.85546875" style="409" customWidth="1"/>
    <col min="11377" max="11377" width="22.5703125" style="409" customWidth="1"/>
    <col min="11378" max="11378" width="23" style="409" customWidth="1"/>
    <col min="11379" max="11379" width="22.85546875" style="409" customWidth="1"/>
    <col min="11380" max="11380" width="23.42578125" style="409" customWidth="1"/>
    <col min="11381" max="11381" width="22.42578125" style="409" customWidth="1"/>
    <col min="11382" max="11382" width="13.85546875" style="409" customWidth="1"/>
    <col min="11383" max="11383" width="20.7109375" style="409" customWidth="1"/>
    <col min="11384" max="11384" width="18.140625" style="409" customWidth="1"/>
    <col min="11385" max="11385" width="14.85546875" style="409" bestFit="1" customWidth="1"/>
    <col min="11386" max="11386" width="11.42578125" style="409"/>
    <col min="11387" max="11387" width="17.42578125" style="409" customWidth="1"/>
    <col min="11388" max="11390" width="18.140625" style="409" customWidth="1"/>
    <col min="11391" max="11394" width="11.42578125" style="409"/>
    <col min="11395" max="11395" width="34" style="409" customWidth="1"/>
    <col min="11396" max="11396" width="9.5703125" style="409" customWidth="1"/>
    <col min="11397" max="11397" width="16.7109375" style="409" customWidth="1"/>
    <col min="11398" max="11398" width="55.140625" style="409" customWidth="1"/>
    <col min="11399" max="11399" width="22.5703125" style="409" customWidth="1"/>
    <col min="11400" max="11400" width="23" style="409" customWidth="1"/>
    <col min="11401" max="11401" width="22.85546875" style="409" customWidth="1"/>
    <col min="11402" max="11402" width="23.42578125" style="409" customWidth="1"/>
    <col min="11403" max="11403" width="28.7109375" style="409" customWidth="1"/>
    <col min="11404" max="11404" width="12.7109375" style="409" customWidth="1"/>
    <col min="11405" max="11405" width="11.42578125" style="409"/>
    <col min="11406" max="11406" width="25.28515625" style="409" customWidth="1"/>
    <col min="11407" max="11407" width="15.85546875" style="409" bestFit="1" customWidth="1"/>
    <col min="11408" max="11409" width="18" style="409" bestFit="1" customWidth="1"/>
    <col min="11410" max="11628" width="11.42578125" style="409"/>
    <col min="11629" max="11629" width="15.42578125" style="409" customWidth="1"/>
    <col min="11630" max="11630" width="9.5703125" style="409" customWidth="1"/>
    <col min="11631" max="11631" width="14.42578125" style="409" customWidth="1"/>
    <col min="11632" max="11632" width="49.85546875" style="409" customWidth="1"/>
    <col min="11633" max="11633" width="22.5703125" style="409" customWidth="1"/>
    <col min="11634" max="11634" width="23" style="409" customWidth="1"/>
    <col min="11635" max="11635" width="22.85546875" style="409" customWidth="1"/>
    <col min="11636" max="11636" width="23.42578125" style="409" customWidth="1"/>
    <col min="11637" max="11637" width="22.42578125" style="409" customWidth="1"/>
    <col min="11638" max="11638" width="13.85546875" style="409" customWidth="1"/>
    <col min="11639" max="11639" width="20.7109375" style="409" customWidth="1"/>
    <col min="11640" max="11640" width="18.140625" style="409" customWidth="1"/>
    <col min="11641" max="11641" width="14.85546875" style="409" bestFit="1" customWidth="1"/>
    <col min="11642" max="11642" width="11.42578125" style="409"/>
    <col min="11643" max="11643" width="17.42578125" style="409" customWidth="1"/>
    <col min="11644" max="11646" width="18.140625" style="409" customWidth="1"/>
    <col min="11647" max="11650" width="11.42578125" style="409"/>
    <col min="11651" max="11651" width="34" style="409" customWidth="1"/>
    <col min="11652" max="11652" width="9.5703125" style="409" customWidth="1"/>
    <col min="11653" max="11653" width="16.7109375" style="409" customWidth="1"/>
    <col min="11654" max="11654" width="55.140625" style="409" customWidth="1"/>
    <col min="11655" max="11655" width="22.5703125" style="409" customWidth="1"/>
    <col min="11656" max="11656" width="23" style="409" customWidth="1"/>
    <col min="11657" max="11657" width="22.85546875" style="409" customWidth="1"/>
    <col min="11658" max="11658" width="23.42578125" style="409" customWidth="1"/>
    <col min="11659" max="11659" width="28.7109375" style="409" customWidth="1"/>
    <col min="11660" max="11660" width="12.7109375" style="409" customWidth="1"/>
    <col min="11661" max="11661" width="11.42578125" style="409"/>
    <col min="11662" max="11662" width="25.28515625" style="409" customWidth="1"/>
    <col min="11663" max="11663" width="15.85546875" style="409" bestFit="1" customWidth="1"/>
    <col min="11664" max="11665" width="18" style="409" bestFit="1" customWidth="1"/>
    <col min="11666" max="11884" width="11.42578125" style="409"/>
    <col min="11885" max="11885" width="15.42578125" style="409" customWidth="1"/>
    <col min="11886" max="11886" width="9.5703125" style="409" customWidth="1"/>
    <col min="11887" max="11887" width="14.42578125" style="409" customWidth="1"/>
    <col min="11888" max="11888" width="49.85546875" style="409" customWidth="1"/>
    <col min="11889" max="11889" width="22.5703125" style="409" customWidth="1"/>
    <col min="11890" max="11890" width="23" style="409" customWidth="1"/>
    <col min="11891" max="11891" width="22.85546875" style="409" customWidth="1"/>
    <col min="11892" max="11892" width="23.42578125" style="409" customWidth="1"/>
    <col min="11893" max="11893" width="22.42578125" style="409" customWidth="1"/>
    <col min="11894" max="11894" width="13.85546875" style="409" customWidth="1"/>
    <col min="11895" max="11895" width="20.7109375" style="409" customWidth="1"/>
    <col min="11896" max="11896" width="18.140625" style="409" customWidth="1"/>
    <col min="11897" max="11897" width="14.85546875" style="409" bestFit="1" customWidth="1"/>
    <col min="11898" max="11898" width="11.42578125" style="409"/>
    <col min="11899" max="11899" width="17.42578125" style="409" customWidth="1"/>
    <col min="11900" max="11902" width="18.140625" style="409" customWidth="1"/>
    <col min="11903" max="11906" width="11.42578125" style="409"/>
    <col min="11907" max="11907" width="34" style="409" customWidth="1"/>
    <col min="11908" max="11908" width="9.5703125" style="409" customWidth="1"/>
    <col min="11909" max="11909" width="16.7109375" style="409" customWidth="1"/>
    <col min="11910" max="11910" width="55.140625" style="409" customWidth="1"/>
    <col min="11911" max="11911" width="22.5703125" style="409" customWidth="1"/>
    <col min="11912" max="11912" width="23" style="409" customWidth="1"/>
    <col min="11913" max="11913" width="22.85546875" style="409" customWidth="1"/>
    <col min="11914" max="11914" width="23.42578125" style="409" customWidth="1"/>
    <col min="11915" max="11915" width="28.7109375" style="409" customWidth="1"/>
    <col min="11916" max="11916" width="12.7109375" style="409" customWidth="1"/>
    <col min="11917" max="11917" width="11.42578125" style="409"/>
    <col min="11918" max="11918" width="25.28515625" style="409" customWidth="1"/>
    <col min="11919" max="11919" width="15.85546875" style="409" bestFit="1" customWidth="1"/>
    <col min="11920" max="11921" width="18" style="409" bestFit="1" customWidth="1"/>
    <col min="11922" max="12140" width="11.42578125" style="409"/>
    <col min="12141" max="12141" width="15.42578125" style="409" customWidth="1"/>
    <col min="12142" max="12142" width="9.5703125" style="409" customWidth="1"/>
    <col min="12143" max="12143" width="14.42578125" style="409" customWidth="1"/>
    <col min="12144" max="12144" width="49.85546875" style="409" customWidth="1"/>
    <col min="12145" max="12145" width="22.5703125" style="409" customWidth="1"/>
    <col min="12146" max="12146" width="23" style="409" customWidth="1"/>
    <col min="12147" max="12147" width="22.85546875" style="409" customWidth="1"/>
    <col min="12148" max="12148" width="23.42578125" style="409" customWidth="1"/>
    <col min="12149" max="12149" width="22.42578125" style="409" customWidth="1"/>
    <col min="12150" max="12150" width="13.85546875" style="409" customWidth="1"/>
    <col min="12151" max="12151" width="20.7109375" style="409" customWidth="1"/>
    <col min="12152" max="12152" width="18.140625" style="409" customWidth="1"/>
    <col min="12153" max="12153" width="14.85546875" style="409" bestFit="1" customWidth="1"/>
    <col min="12154" max="12154" width="11.42578125" style="409"/>
    <col min="12155" max="12155" width="17.42578125" style="409" customWidth="1"/>
    <col min="12156" max="12158" width="18.140625" style="409" customWidth="1"/>
    <col min="12159" max="12162" width="11.42578125" style="409"/>
    <col min="12163" max="12163" width="34" style="409" customWidth="1"/>
    <col min="12164" max="12164" width="9.5703125" style="409" customWidth="1"/>
    <col min="12165" max="12165" width="16.7109375" style="409" customWidth="1"/>
    <col min="12166" max="12166" width="55.140625" style="409" customWidth="1"/>
    <col min="12167" max="12167" width="22.5703125" style="409" customWidth="1"/>
    <col min="12168" max="12168" width="23" style="409" customWidth="1"/>
    <col min="12169" max="12169" width="22.85546875" style="409" customWidth="1"/>
    <col min="12170" max="12170" width="23.42578125" style="409" customWidth="1"/>
    <col min="12171" max="12171" width="28.7109375" style="409" customWidth="1"/>
    <col min="12172" max="12172" width="12.7109375" style="409" customWidth="1"/>
    <col min="12173" max="12173" width="11.42578125" style="409"/>
    <col min="12174" max="12174" width="25.28515625" style="409" customWidth="1"/>
    <col min="12175" max="12175" width="15.85546875" style="409" bestFit="1" customWidth="1"/>
    <col min="12176" max="12177" width="18" style="409" bestFit="1" customWidth="1"/>
    <col min="12178" max="12396" width="11.42578125" style="409"/>
    <col min="12397" max="12397" width="15.42578125" style="409" customWidth="1"/>
    <col min="12398" max="12398" width="9.5703125" style="409" customWidth="1"/>
    <col min="12399" max="12399" width="14.42578125" style="409" customWidth="1"/>
    <col min="12400" max="12400" width="49.85546875" style="409" customWidth="1"/>
    <col min="12401" max="12401" width="22.5703125" style="409" customWidth="1"/>
    <col min="12402" max="12402" width="23" style="409" customWidth="1"/>
    <col min="12403" max="12403" width="22.85546875" style="409" customWidth="1"/>
    <col min="12404" max="12404" width="23.42578125" style="409" customWidth="1"/>
    <col min="12405" max="12405" width="22.42578125" style="409" customWidth="1"/>
    <col min="12406" max="12406" width="13.85546875" style="409" customWidth="1"/>
    <col min="12407" max="12407" width="20.7109375" style="409" customWidth="1"/>
    <col min="12408" max="12408" width="18.140625" style="409" customWidth="1"/>
    <col min="12409" max="12409" width="14.85546875" style="409" bestFit="1" customWidth="1"/>
    <col min="12410" max="12410" width="11.42578125" style="409"/>
    <col min="12411" max="12411" width="17.42578125" style="409" customWidth="1"/>
    <col min="12412" max="12414" width="18.140625" style="409" customWidth="1"/>
    <col min="12415" max="12418" width="11.42578125" style="409"/>
    <col min="12419" max="12419" width="34" style="409" customWidth="1"/>
    <col min="12420" max="12420" width="9.5703125" style="409" customWidth="1"/>
    <col min="12421" max="12421" width="16.7109375" style="409" customWidth="1"/>
    <col min="12422" max="12422" width="55.140625" style="409" customWidth="1"/>
    <col min="12423" max="12423" width="22.5703125" style="409" customWidth="1"/>
    <col min="12424" max="12424" width="23" style="409" customWidth="1"/>
    <col min="12425" max="12425" width="22.85546875" style="409" customWidth="1"/>
    <col min="12426" max="12426" width="23.42578125" style="409" customWidth="1"/>
    <col min="12427" max="12427" width="28.7109375" style="409" customWidth="1"/>
    <col min="12428" max="12428" width="12.7109375" style="409" customWidth="1"/>
    <col min="12429" max="12429" width="11.42578125" style="409"/>
    <col min="12430" max="12430" width="25.28515625" style="409" customWidth="1"/>
    <col min="12431" max="12431" width="15.85546875" style="409" bestFit="1" customWidth="1"/>
    <col min="12432" max="12433" width="18" style="409" bestFit="1" customWidth="1"/>
    <col min="12434" max="12652" width="11.42578125" style="409"/>
    <col min="12653" max="12653" width="15.42578125" style="409" customWidth="1"/>
    <col min="12654" max="12654" width="9.5703125" style="409" customWidth="1"/>
    <col min="12655" max="12655" width="14.42578125" style="409" customWidth="1"/>
    <col min="12656" max="12656" width="49.85546875" style="409" customWidth="1"/>
    <col min="12657" max="12657" width="22.5703125" style="409" customWidth="1"/>
    <col min="12658" max="12658" width="23" style="409" customWidth="1"/>
    <col min="12659" max="12659" width="22.85546875" style="409" customWidth="1"/>
    <col min="12660" max="12660" width="23.42578125" style="409" customWidth="1"/>
    <col min="12661" max="12661" width="22.42578125" style="409" customWidth="1"/>
    <col min="12662" max="12662" width="13.85546875" style="409" customWidth="1"/>
    <col min="12663" max="12663" width="20.7109375" style="409" customWidth="1"/>
    <col min="12664" max="12664" width="18.140625" style="409" customWidth="1"/>
    <col min="12665" max="12665" width="14.85546875" style="409" bestFit="1" customWidth="1"/>
    <col min="12666" max="12666" width="11.42578125" style="409"/>
    <col min="12667" max="12667" width="17.42578125" style="409" customWidth="1"/>
    <col min="12668" max="12670" width="18.140625" style="409" customWidth="1"/>
    <col min="12671" max="12674" width="11.42578125" style="409"/>
    <col min="12675" max="12675" width="34" style="409" customWidth="1"/>
    <col min="12676" max="12676" width="9.5703125" style="409" customWidth="1"/>
    <col min="12677" max="12677" width="16.7109375" style="409" customWidth="1"/>
    <col min="12678" max="12678" width="55.140625" style="409" customWidth="1"/>
    <col min="12679" max="12679" width="22.5703125" style="409" customWidth="1"/>
    <col min="12680" max="12680" width="23" style="409" customWidth="1"/>
    <col min="12681" max="12681" width="22.85546875" style="409" customWidth="1"/>
    <col min="12682" max="12682" width="23.42578125" style="409" customWidth="1"/>
    <col min="12683" max="12683" width="28.7109375" style="409" customWidth="1"/>
    <col min="12684" max="12684" width="12.7109375" style="409" customWidth="1"/>
    <col min="12685" max="12685" width="11.42578125" style="409"/>
    <col min="12686" max="12686" width="25.28515625" style="409" customWidth="1"/>
    <col min="12687" max="12687" width="15.85546875" style="409" bestFit="1" customWidth="1"/>
    <col min="12688" max="12689" width="18" style="409" bestFit="1" customWidth="1"/>
    <col min="12690" max="12908" width="11.42578125" style="409"/>
    <col min="12909" max="12909" width="15.42578125" style="409" customWidth="1"/>
    <col min="12910" max="12910" width="9.5703125" style="409" customWidth="1"/>
    <col min="12911" max="12911" width="14.42578125" style="409" customWidth="1"/>
    <col min="12912" max="12912" width="49.85546875" style="409" customWidth="1"/>
    <col min="12913" max="12913" width="22.5703125" style="409" customWidth="1"/>
    <col min="12914" max="12914" width="23" style="409" customWidth="1"/>
    <col min="12915" max="12915" width="22.85546875" style="409" customWidth="1"/>
    <col min="12916" max="12916" width="23.42578125" style="409" customWidth="1"/>
    <col min="12917" max="12917" width="22.42578125" style="409" customWidth="1"/>
    <col min="12918" max="12918" width="13.85546875" style="409" customWidth="1"/>
    <col min="12919" max="12919" width="20.7109375" style="409" customWidth="1"/>
    <col min="12920" max="12920" width="18.140625" style="409" customWidth="1"/>
    <col min="12921" max="12921" width="14.85546875" style="409" bestFit="1" customWidth="1"/>
    <col min="12922" max="12922" width="11.42578125" style="409"/>
    <col min="12923" max="12923" width="17.42578125" style="409" customWidth="1"/>
    <col min="12924" max="12926" width="18.140625" style="409" customWidth="1"/>
    <col min="12927" max="12930" width="11.42578125" style="409"/>
    <col min="12931" max="12931" width="34" style="409" customWidth="1"/>
    <col min="12932" max="12932" width="9.5703125" style="409" customWidth="1"/>
    <col min="12933" max="12933" width="16.7109375" style="409" customWidth="1"/>
    <col min="12934" max="12934" width="55.140625" style="409" customWidth="1"/>
    <col min="12935" max="12935" width="22.5703125" style="409" customWidth="1"/>
    <col min="12936" max="12936" width="23" style="409" customWidth="1"/>
    <col min="12937" max="12937" width="22.85546875" style="409" customWidth="1"/>
    <col min="12938" max="12938" width="23.42578125" style="409" customWidth="1"/>
    <col min="12939" max="12939" width="28.7109375" style="409" customWidth="1"/>
    <col min="12940" max="12940" width="12.7109375" style="409" customWidth="1"/>
    <col min="12941" max="12941" width="11.42578125" style="409"/>
    <col min="12942" max="12942" width="25.28515625" style="409" customWidth="1"/>
    <col min="12943" max="12943" width="15.85546875" style="409" bestFit="1" customWidth="1"/>
    <col min="12944" max="12945" width="18" style="409" bestFit="1" customWidth="1"/>
    <col min="12946" max="13164" width="11.42578125" style="409"/>
    <col min="13165" max="13165" width="15.42578125" style="409" customWidth="1"/>
    <col min="13166" max="13166" width="9.5703125" style="409" customWidth="1"/>
    <col min="13167" max="13167" width="14.42578125" style="409" customWidth="1"/>
    <col min="13168" max="13168" width="49.85546875" style="409" customWidth="1"/>
    <col min="13169" max="13169" width="22.5703125" style="409" customWidth="1"/>
    <col min="13170" max="13170" width="23" style="409" customWidth="1"/>
    <col min="13171" max="13171" width="22.85546875" style="409" customWidth="1"/>
    <col min="13172" max="13172" width="23.42578125" style="409" customWidth="1"/>
    <col min="13173" max="13173" width="22.42578125" style="409" customWidth="1"/>
    <col min="13174" max="13174" width="13.85546875" style="409" customWidth="1"/>
    <col min="13175" max="13175" width="20.7109375" style="409" customWidth="1"/>
    <col min="13176" max="13176" width="18.140625" style="409" customWidth="1"/>
    <col min="13177" max="13177" width="14.85546875" style="409" bestFit="1" customWidth="1"/>
    <col min="13178" max="13178" width="11.42578125" style="409"/>
    <col min="13179" max="13179" width="17.42578125" style="409" customWidth="1"/>
    <col min="13180" max="13182" width="18.140625" style="409" customWidth="1"/>
    <col min="13183" max="13186" width="11.42578125" style="409"/>
    <col min="13187" max="13187" width="34" style="409" customWidth="1"/>
    <col min="13188" max="13188" width="9.5703125" style="409" customWidth="1"/>
    <col min="13189" max="13189" width="16.7109375" style="409" customWidth="1"/>
    <col min="13190" max="13190" width="55.140625" style="409" customWidth="1"/>
    <col min="13191" max="13191" width="22.5703125" style="409" customWidth="1"/>
    <col min="13192" max="13192" width="23" style="409" customWidth="1"/>
    <col min="13193" max="13193" width="22.85546875" style="409" customWidth="1"/>
    <col min="13194" max="13194" width="23.42578125" style="409" customWidth="1"/>
    <col min="13195" max="13195" width="28.7109375" style="409" customWidth="1"/>
    <col min="13196" max="13196" width="12.7109375" style="409" customWidth="1"/>
    <col min="13197" max="13197" width="11.42578125" style="409"/>
    <col min="13198" max="13198" width="25.28515625" style="409" customWidth="1"/>
    <col min="13199" max="13199" width="15.85546875" style="409" bestFit="1" customWidth="1"/>
    <col min="13200" max="13201" width="18" style="409" bestFit="1" customWidth="1"/>
    <col min="13202" max="13420" width="11.42578125" style="409"/>
    <col min="13421" max="13421" width="15.42578125" style="409" customWidth="1"/>
    <col min="13422" max="13422" width="9.5703125" style="409" customWidth="1"/>
    <col min="13423" max="13423" width="14.42578125" style="409" customWidth="1"/>
    <col min="13424" max="13424" width="49.85546875" style="409" customWidth="1"/>
    <col min="13425" max="13425" width="22.5703125" style="409" customWidth="1"/>
    <col min="13426" max="13426" width="23" style="409" customWidth="1"/>
    <col min="13427" max="13427" width="22.85546875" style="409" customWidth="1"/>
    <col min="13428" max="13428" width="23.42578125" style="409" customWidth="1"/>
    <col min="13429" max="13429" width="22.42578125" style="409" customWidth="1"/>
    <col min="13430" max="13430" width="13.85546875" style="409" customWidth="1"/>
    <col min="13431" max="13431" width="20.7109375" style="409" customWidth="1"/>
    <col min="13432" max="13432" width="18.140625" style="409" customWidth="1"/>
    <col min="13433" max="13433" width="14.85546875" style="409" bestFit="1" customWidth="1"/>
    <col min="13434" max="13434" width="11.42578125" style="409"/>
    <col min="13435" max="13435" width="17.42578125" style="409" customWidth="1"/>
    <col min="13436" max="13438" width="18.140625" style="409" customWidth="1"/>
    <col min="13439" max="13442" width="11.42578125" style="409"/>
    <col min="13443" max="13443" width="34" style="409" customWidth="1"/>
    <col min="13444" max="13444" width="9.5703125" style="409" customWidth="1"/>
    <col min="13445" max="13445" width="16.7109375" style="409" customWidth="1"/>
    <col min="13446" max="13446" width="55.140625" style="409" customWidth="1"/>
    <col min="13447" max="13447" width="22.5703125" style="409" customWidth="1"/>
    <col min="13448" max="13448" width="23" style="409" customWidth="1"/>
    <col min="13449" max="13449" width="22.85546875" style="409" customWidth="1"/>
    <col min="13450" max="13450" width="23.42578125" style="409" customWidth="1"/>
    <col min="13451" max="13451" width="28.7109375" style="409" customWidth="1"/>
    <col min="13452" max="13452" width="12.7109375" style="409" customWidth="1"/>
    <col min="13453" max="13453" width="11.42578125" style="409"/>
    <col min="13454" max="13454" width="25.28515625" style="409" customWidth="1"/>
    <col min="13455" max="13455" width="15.85546875" style="409" bestFit="1" customWidth="1"/>
    <col min="13456" max="13457" width="18" style="409" bestFit="1" customWidth="1"/>
    <col min="13458" max="13676" width="11.42578125" style="409"/>
    <col min="13677" max="13677" width="15.42578125" style="409" customWidth="1"/>
    <col min="13678" max="13678" width="9.5703125" style="409" customWidth="1"/>
    <col min="13679" max="13679" width="14.42578125" style="409" customWidth="1"/>
    <col min="13680" max="13680" width="49.85546875" style="409" customWidth="1"/>
    <col min="13681" max="13681" width="22.5703125" style="409" customWidth="1"/>
    <col min="13682" max="13682" width="23" style="409" customWidth="1"/>
    <col min="13683" max="13683" width="22.85546875" style="409" customWidth="1"/>
    <col min="13684" max="13684" width="23.42578125" style="409" customWidth="1"/>
    <col min="13685" max="13685" width="22.42578125" style="409" customWidth="1"/>
    <col min="13686" max="13686" width="13.85546875" style="409" customWidth="1"/>
    <col min="13687" max="13687" width="20.7109375" style="409" customWidth="1"/>
    <col min="13688" max="13688" width="18.140625" style="409" customWidth="1"/>
    <col min="13689" max="13689" width="14.85546875" style="409" bestFit="1" customWidth="1"/>
    <col min="13690" max="13690" width="11.42578125" style="409"/>
    <col min="13691" max="13691" width="17.42578125" style="409" customWidth="1"/>
    <col min="13692" max="13694" width="18.140625" style="409" customWidth="1"/>
    <col min="13695" max="13698" width="11.42578125" style="409"/>
    <col min="13699" max="13699" width="34" style="409" customWidth="1"/>
    <col min="13700" max="13700" width="9.5703125" style="409" customWidth="1"/>
    <col min="13701" max="13701" width="16.7109375" style="409" customWidth="1"/>
    <col min="13702" max="13702" width="55.140625" style="409" customWidth="1"/>
    <col min="13703" max="13703" width="22.5703125" style="409" customWidth="1"/>
    <col min="13704" max="13704" width="23" style="409" customWidth="1"/>
    <col min="13705" max="13705" width="22.85546875" style="409" customWidth="1"/>
    <col min="13706" max="13706" width="23.42578125" style="409" customWidth="1"/>
    <col min="13707" max="13707" width="28.7109375" style="409" customWidth="1"/>
    <col min="13708" max="13708" width="12.7109375" style="409" customWidth="1"/>
    <col min="13709" max="13709" width="11.42578125" style="409"/>
    <col min="13710" max="13710" width="25.28515625" style="409" customWidth="1"/>
    <col min="13711" max="13711" width="15.85546875" style="409" bestFit="1" customWidth="1"/>
    <col min="13712" max="13713" width="18" style="409" bestFit="1" customWidth="1"/>
    <col min="13714" max="13932" width="11.42578125" style="409"/>
    <col min="13933" max="13933" width="15.42578125" style="409" customWidth="1"/>
    <col min="13934" max="13934" width="9.5703125" style="409" customWidth="1"/>
    <col min="13935" max="13935" width="14.42578125" style="409" customWidth="1"/>
    <col min="13936" max="13936" width="49.85546875" style="409" customWidth="1"/>
    <col min="13937" max="13937" width="22.5703125" style="409" customWidth="1"/>
    <col min="13938" max="13938" width="23" style="409" customWidth="1"/>
    <col min="13939" max="13939" width="22.85546875" style="409" customWidth="1"/>
    <col min="13940" max="13940" width="23.42578125" style="409" customWidth="1"/>
    <col min="13941" max="13941" width="22.42578125" style="409" customWidth="1"/>
    <col min="13942" max="13942" width="13.85546875" style="409" customWidth="1"/>
    <col min="13943" max="13943" width="20.7109375" style="409" customWidth="1"/>
    <col min="13944" max="13944" width="18.140625" style="409" customWidth="1"/>
    <col min="13945" max="13945" width="14.85546875" style="409" bestFit="1" customWidth="1"/>
    <col min="13946" max="13946" width="11.42578125" style="409"/>
    <col min="13947" max="13947" width="17.42578125" style="409" customWidth="1"/>
    <col min="13948" max="13950" width="18.140625" style="409" customWidth="1"/>
    <col min="13951" max="13954" width="11.42578125" style="409"/>
    <col min="13955" max="13955" width="34" style="409" customWidth="1"/>
    <col min="13956" max="13956" width="9.5703125" style="409" customWidth="1"/>
    <col min="13957" max="13957" width="16.7109375" style="409" customWidth="1"/>
    <col min="13958" max="13958" width="55.140625" style="409" customWidth="1"/>
    <col min="13959" max="13959" width="22.5703125" style="409" customWidth="1"/>
    <col min="13960" max="13960" width="23" style="409" customWidth="1"/>
    <col min="13961" max="13961" width="22.85546875" style="409" customWidth="1"/>
    <col min="13962" max="13962" width="23.42578125" style="409" customWidth="1"/>
    <col min="13963" max="13963" width="28.7109375" style="409" customWidth="1"/>
    <col min="13964" max="13964" width="12.7109375" style="409" customWidth="1"/>
    <col min="13965" max="13965" width="11.42578125" style="409"/>
    <col min="13966" max="13966" width="25.28515625" style="409" customWidth="1"/>
    <col min="13967" max="13967" width="15.85546875" style="409" bestFit="1" customWidth="1"/>
    <col min="13968" max="13969" width="18" style="409" bestFit="1" customWidth="1"/>
    <col min="13970" max="14188" width="11.42578125" style="409"/>
    <col min="14189" max="14189" width="15.42578125" style="409" customWidth="1"/>
    <col min="14190" max="14190" width="9.5703125" style="409" customWidth="1"/>
    <col min="14191" max="14191" width="14.42578125" style="409" customWidth="1"/>
    <col min="14192" max="14192" width="49.85546875" style="409" customWidth="1"/>
    <col min="14193" max="14193" width="22.5703125" style="409" customWidth="1"/>
    <col min="14194" max="14194" width="23" style="409" customWidth="1"/>
    <col min="14195" max="14195" width="22.85546875" style="409" customWidth="1"/>
    <col min="14196" max="14196" width="23.42578125" style="409" customWidth="1"/>
    <col min="14197" max="14197" width="22.42578125" style="409" customWidth="1"/>
    <col min="14198" max="14198" width="13.85546875" style="409" customWidth="1"/>
    <col min="14199" max="14199" width="20.7109375" style="409" customWidth="1"/>
    <col min="14200" max="14200" width="18.140625" style="409" customWidth="1"/>
    <col min="14201" max="14201" width="14.85546875" style="409" bestFit="1" customWidth="1"/>
    <col min="14202" max="14202" width="11.42578125" style="409"/>
    <col min="14203" max="14203" width="17.42578125" style="409" customWidth="1"/>
    <col min="14204" max="14206" width="18.140625" style="409" customWidth="1"/>
    <col min="14207" max="14210" width="11.42578125" style="409"/>
    <col min="14211" max="14211" width="34" style="409" customWidth="1"/>
    <col min="14212" max="14212" width="9.5703125" style="409" customWidth="1"/>
    <col min="14213" max="14213" width="16.7109375" style="409" customWidth="1"/>
    <col min="14214" max="14214" width="55.140625" style="409" customWidth="1"/>
    <col min="14215" max="14215" width="22.5703125" style="409" customWidth="1"/>
    <col min="14216" max="14216" width="23" style="409" customWidth="1"/>
    <col min="14217" max="14217" width="22.85546875" style="409" customWidth="1"/>
    <col min="14218" max="14218" width="23.42578125" style="409" customWidth="1"/>
    <col min="14219" max="14219" width="28.7109375" style="409" customWidth="1"/>
    <col min="14220" max="14220" width="12.7109375" style="409" customWidth="1"/>
    <col min="14221" max="14221" width="11.42578125" style="409"/>
    <col min="14222" max="14222" width="25.28515625" style="409" customWidth="1"/>
    <col min="14223" max="14223" width="15.85546875" style="409" bestFit="1" customWidth="1"/>
    <col min="14224" max="14225" width="18" style="409" bestFit="1" customWidth="1"/>
    <col min="14226" max="14444" width="11.42578125" style="409"/>
    <col min="14445" max="14445" width="15.42578125" style="409" customWidth="1"/>
    <col min="14446" max="14446" width="9.5703125" style="409" customWidth="1"/>
    <col min="14447" max="14447" width="14.42578125" style="409" customWidth="1"/>
    <col min="14448" max="14448" width="49.85546875" style="409" customWidth="1"/>
    <col min="14449" max="14449" width="22.5703125" style="409" customWidth="1"/>
    <col min="14450" max="14450" width="23" style="409" customWidth="1"/>
    <col min="14451" max="14451" width="22.85546875" style="409" customWidth="1"/>
    <col min="14452" max="14452" width="23.42578125" style="409" customWidth="1"/>
    <col min="14453" max="14453" width="22.42578125" style="409" customWidth="1"/>
    <col min="14454" max="14454" width="13.85546875" style="409" customWidth="1"/>
    <col min="14455" max="14455" width="20.7109375" style="409" customWidth="1"/>
    <col min="14456" max="14456" width="18.140625" style="409" customWidth="1"/>
    <col min="14457" max="14457" width="14.85546875" style="409" bestFit="1" customWidth="1"/>
    <col min="14458" max="14458" width="11.42578125" style="409"/>
    <col min="14459" max="14459" width="17.42578125" style="409" customWidth="1"/>
    <col min="14460" max="14462" width="18.140625" style="409" customWidth="1"/>
    <col min="14463" max="14466" width="11.42578125" style="409"/>
    <col min="14467" max="14467" width="34" style="409" customWidth="1"/>
    <col min="14468" max="14468" width="9.5703125" style="409" customWidth="1"/>
    <col min="14469" max="14469" width="16.7109375" style="409" customWidth="1"/>
    <col min="14470" max="14470" width="55.140625" style="409" customWidth="1"/>
    <col min="14471" max="14471" width="22.5703125" style="409" customWidth="1"/>
    <col min="14472" max="14472" width="23" style="409" customWidth="1"/>
    <col min="14473" max="14473" width="22.85546875" style="409" customWidth="1"/>
    <col min="14474" max="14474" width="23.42578125" style="409" customWidth="1"/>
    <col min="14475" max="14475" width="28.7109375" style="409" customWidth="1"/>
    <col min="14476" max="14476" width="12.7109375" style="409" customWidth="1"/>
    <col min="14477" max="14477" width="11.42578125" style="409"/>
    <col min="14478" max="14478" width="25.28515625" style="409" customWidth="1"/>
    <col min="14479" max="14479" width="15.85546875" style="409" bestFit="1" customWidth="1"/>
    <col min="14480" max="14481" width="18" style="409" bestFit="1" customWidth="1"/>
    <col min="14482" max="14700" width="11.42578125" style="409"/>
    <col min="14701" max="14701" width="15.42578125" style="409" customWidth="1"/>
    <col min="14702" max="14702" width="9.5703125" style="409" customWidth="1"/>
    <col min="14703" max="14703" width="14.42578125" style="409" customWidth="1"/>
    <col min="14704" max="14704" width="49.85546875" style="409" customWidth="1"/>
    <col min="14705" max="14705" width="22.5703125" style="409" customWidth="1"/>
    <col min="14706" max="14706" width="23" style="409" customWidth="1"/>
    <col min="14707" max="14707" width="22.85546875" style="409" customWidth="1"/>
    <col min="14708" max="14708" width="23.42578125" style="409" customWidth="1"/>
    <col min="14709" max="14709" width="22.42578125" style="409" customWidth="1"/>
    <col min="14710" max="14710" width="13.85546875" style="409" customWidth="1"/>
    <col min="14711" max="14711" width="20.7109375" style="409" customWidth="1"/>
    <col min="14712" max="14712" width="18.140625" style="409" customWidth="1"/>
    <col min="14713" max="14713" width="14.85546875" style="409" bestFit="1" customWidth="1"/>
    <col min="14714" max="14714" width="11.42578125" style="409"/>
    <col min="14715" max="14715" width="17.42578125" style="409" customWidth="1"/>
    <col min="14716" max="14718" width="18.140625" style="409" customWidth="1"/>
    <col min="14719" max="14722" width="11.42578125" style="409"/>
    <col min="14723" max="14723" width="34" style="409" customWidth="1"/>
    <col min="14724" max="14724" width="9.5703125" style="409" customWidth="1"/>
    <col min="14725" max="14725" width="16.7109375" style="409" customWidth="1"/>
    <col min="14726" max="14726" width="55.140625" style="409" customWidth="1"/>
    <col min="14727" max="14727" width="22.5703125" style="409" customWidth="1"/>
    <col min="14728" max="14728" width="23" style="409" customWidth="1"/>
    <col min="14729" max="14729" width="22.85546875" style="409" customWidth="1"/>
    <col min="14730" max="14730" width="23.42578125" style="409" customWidth="1"/>
    <col min="14731" max="14731" width="28.7109375" style="409" customWidth="1"/>
    <col min="14732" max="14732" width="12.7109375" style="409" customWidth="1"/>
    <col min="14733" max="14733" width="11.42578125" style="409"/>
    <col min="14734" max="14734" width="25.28515625" style="409" customWidth="1"/>
    <col min="14735" max="14735" width="15.85546875" style="409" bestFit="1" customWidth="1"/>
    <col min="14736" max="14737" width="18" style="409" bestFit="1" customWidth="1"/>
    <col min="14738" max="14956" width="11.42578125" style="409"/>
    <col min="14957" max="14957" width="15.42578125" style="409" customWidth="1"/>
    <col min="14958" max="14958" width="9.5703125" style="409" customWidth="1"/>
    <col min="14959" max="14959" width="14.42578125" style="409" customWidth="1"/>
    <col min="14960" max="14960" width="49.85546875" style="409" customWidth="1"/>
    <col min="14961" max="14961" width="22.5703125" style="409" customWidth="1"/>
    <col min="14962" max="14962" width="23" style="409" customWidth="1"/>
    <col min="14963" max="14963" width="22.85546875" style="409" customWidth="1"/>
    <col min="14964" max="14964" width="23.42578125" style="409" customWidth="1"/>
    <col min="14965" max="14965" width="22.42578125" style="409" customWidth="1"/>
    <col min="14966" max="14966" width="13.85546875" style="409" customWidth="1"/>
    <col min="14967" max="14967" width="20.7109375" style="409" customWidth="1"/>
    <col min="14968" max="14968" width="18.140625" style="409" customWidth="1"/>
    <col min="14969" max="14969" width="14.85546875" style="409" bestFit="1" customWidth="1"/>
    <col min="14970" max="14970" width="11.42578125" style="409"/>
    <col min="14971" max="14971" width="17.42578125" style="409" customWidth="1"/>
    <col min="14972" max="14974" width="18.140625" style="409" customWidth="1"/>
    <col min="14975" max="14978" width="11.42578125" style="409"/>
    <col min="14979" max="14979" width="34" style="409" customWidth="1"/>
    <col min="14980" max="14980" width="9.5703125" style="409" customWidth="1"/>
    <col min="14981" max="14981" width="16.7109375" style="409" customWidth="1"/>
    <col min="14982" max="14982" width="55.140625" style="409" customWidth="1"/>
    <col min="14983" max="14983" width="22.5703125" style="409" customWidth="1"/>
    <col min="14984" max="14984" width="23" style="409" customWidth="1"/>
    <col min="14985" max="14985" width="22.85546875" style="409" customWidth="1"/>
    <col min="14986" max="14986" width="23.42578125" style="409" customWidth="1"/>
    <col min="14987" max="14987" width="28.7109375" style="409" customWidth="1"/>
    <col min="14988" max="14988" width="12.7109375" style="409" customWidth="1"/>
    <col min="14989" max="14989" width="11.42578125" style="409"/>
    <col min="14990" max="14990" width="25.28515625" style="409" customWidth="1"/>
    <col min="14991" max="14991" width="15.85546875" style="409" bestFit="1" customWidth="1"/>
    <col min="14992" max="14993" width="18" style="409" bestFit="1" customWidth="1"/>
    <col min="14994" max="15212" width="11.42578125" style="409"/>
    <col min="15213" max="15213" width="15.42578125" style="409" customWidth="1"/>
    <col min="15214" max="15214" width="9.5703125" style="409" customWidth="1"/>
    <col min="15215" max="15215" width="14.42578125" style="409" customWidth="1"/>
    <col min="15216" max="15216" width="49.85546875" style="409" customWidth="1"/>
    <col min="15217" max="15217" width="22.5703125" style="409" customWidth="1"/>
    <col min="15218" max="15218" width="23" style="409" customWidth="1"/>
    <col min="15219" max="15219" width="22.85546875" style="409" customWidth="1"/>
    <col min="15220" max="15220" width="23.42578125" style="409" customWidth="1"/>
    <col min="15221" max="15221" width="22.42578125" style="409" customWidth="1"/>
    <col min="15222" max="15222" width="13.85546875" style="409" customWidth="1"/>
    <col min="15223" max="15223" width="20.7109375" style="409" customWidth="1"/>
    <col min="15224" max="15224" width="18.140625" style="409" customWidth="1"/>
    <col min="15225" max="15225" width="14.85546875" style="409" bestFit="1" customWidth="1"/>
    <col min="15226" max="15226" width="11.42578125" style="409"/>
    <col min="15227" max="15227" width="17.42578125" style="409" customWidth="1"/>
    <col min="15228" max="15230" width="18.140625" style="409" customWidth="1"/>
    <col min="15231" max="15234" width="11.42578125" style="409"/>
    <col min="15235" max="15235" width="34" style="409" customWidth="1"/>
    <col min="15236" max="15236" width="9.5703125" style="409" customWidth="1"/>
    <col min="15237" max="15237" width="16.7109375" style="409" customWidth="1"/>
    <col min="15238" max="15238" width="55.140625" style="409" customWidth="1"/>
    <col min="15239" max="15239" width="22.5703125" style="409" customWidth="1"/>
    <col min="15240" max="15240" width="23" style="409" customWidth="1"/>
    <col min="15241" max="15241" width="22.85546875" style="409" customWidth="1"/>
    <col min="15242" max="15242" width="23.42578125" style="409" customWidth="1"/>
    <col min="15243" max="15243" width="28.7109375" style="409" customWidth="1"/>
    <col min="15244" max="15244" width="12.7109375" style="409" customWidth="1"/>
    <col min="15245" max="15245" width="11.42578125" style="409"/>
    <col min="15246" max="15246" width="25.28515625" style="409" customWidth="1"/>
    <col min="15247" max="15247" width="15.85546875" style="409" bestFit="1" customWidth="1"/>
    <col min="15248" max="15249" width="18" style="409" bestFit="1" customWidth="1"/>
    <col min="15250" max="15468" width="11.42578125" style="409"/>
    <col min="15469" max="15469" width="15.42578125" style="409" customWidth="1"/>
    <col min="15470" max="15470" width="9.5703125" style="409" customWidth="1"/>
    <col min="15471" max="15471" width="14.42578125" style="409" customWidth="1"/>
    <col min="15472" max="15472" width="49.85546875" style="409" customWidth="1"/>
    <col min="15473" max="15473" width="22.5703125" style="409" customWidth="1"/>
    <col min="15474" max="15474" width="23" style="409" customWidth="1"/>
    <col min="15475" max="15475" width="22.85546875" style="409" customWidth="1"/>
    <col min="15476" max="15476" width="23.42578125" style="409" customWidth="1"/>
    <col min="15477" max="15477" width="22.42578125" style="409" customWidth="1"/>
    <col min="15478" max="15478" width="13.85546875" style="409" customWidth="1"/>
    <col min="15479" max="15479" width="20.7109375" style="409" customWidth="1"/>
    <col min="15480" max="15480" width="18.140625" style="409" customWidth="1"/>
    <col min="15481" max="15481" width="14.85546875" style="409" bestFit="1" customWidth="1"/>
    <col min="15482" max="15482" width="11.42578125" style="409"/>
    <col min="15483" max="15483" width="17.42578125" style="409" customWidth="1"/>
    <col min="15484" max="15486" width="18.140625" style="409" customWidth="1"/>
    <col min="15487" max="15490" width="11.42578125" style="409"/>
    <col min="15491" max="15491" width="34" style="409" customWidth="1"/>
    <col min="15492" max="15492" width="9.5703125" style="409" customWidth="1"/>
    <col min="15493" max="15493" width="16.7109375" style="409" customWidth="1"/>
    <col min="15494" max="15494" width="55.140625" style="409" customWidth="1"/>
    <col min="15495" max="15495" width="22.5703125" style="409" customWidth="1"/>
    <col min="15496" max="15496" width="23" style="409" customWidth="1"/>
    <col min="15497" max="15497" width="22.85546875" style="409" customWidth="1"/>
    <col min="15498" max="15498" width="23.42578125" style="409" customWidth="1"/>
    <col min="15499" max="15499" width="28.7109375" style="409" customWidth="1"/>
    <col min="15500" max="15500" width="12.7109375" style="409" customWidth="1"/>
    <col min="15501" max="15501" width="11.42578125" style="409"/>
    <col min="15502" max="15502" width="25.28515625" style="409" customWidth="1"/>
    <col min="15503" max="15503" width="15.85546875" style="409" bestFit="1" customWidth="1"/>
    <col min="15504" max="15505" width="18" style="409" bestFit="1" customWidth="1"/>
    <col min="15506" max="15724" width="11.42578125" style="409"/>
    <col min="15725" max="15725" width="15.42578125" style="409" customWidth="1"/>
    <col min="15726" max="15726" width="9.5703125" style="409" customWidth="1"/>
    <col min="15727" max="15727" width="14.42578125" style="409" customWidth="1"/>
    <col min="15728" max="15728" width="49.85546875" style="409" customWidth="1"/>
    <col min="15729" max="15729" width="22.5703125" style="409" customWidth="1"/>
    <col min="15730" max="15730" width="23" style="409" customWidth="1"/>
    <col min="15731" max="15731" width="22.85546875" style="409" customWidth="1"/>
    <col min="15732" max="15732" width="23.42578125" style="409" customWidth="1"/>
    <col min="15733" max="15733" width="22.42578125" style="409" customWidth="1"/>
    <col min="15734" max="15734" width="13.85546875" style="409" customWidth="1"/>
    <col min="15735" max="15735" width="20.7109375" style="409" customWidth="1"/>
    <col min="15736" max="15736" width="18.140625" style="409" customWidth="1"/>
    <col min="15737" max="15737" width="14.85546875" style="409" bestFit="1" customWidth="1"/>
    <col min="15738" max="15738" width="11.42578125" style="409"/>
    <col min="15739" max="15739" width="17.42578125" style="409" customWidth="1"/>
    <col min="15740" max="15742" width="18.140625" style="409" customWidth="1"/>
    <col min="15743" max="15746" width="11.42578125" style="409"/>
    <col min="15747" max="15747" width="34" style="409" customWidth="1"/>
    <col min="15748" max="15748" width="9.5703125" style="409" customWidth="1"/>
    <col min="15749" max="15749" width="16.7109375" style="409" customWidth="1"/>
    <col min="15750" max="15750" width="55.140625" style="409" customWidth="1"/>
    <col min="15751" max="15751" width="22.5703125" style="409" customWidth="1"/>
    <col min="15752" max="15752" width="23" style="409" customWidth="1"/>
    <col min="15753" max="15753" width="22.85546875" style="409" customWidth="1"/>
    <col min="15754" max="15754" width="23.42578125" style="409" customWidth="1"/>
    <col min="15755" max="15755" width="28.7109375" style="409" customWidth="1"/>
    <col min="15756" max="15756" width="12.7109375" style="409" customWidth="1"/>
    <col min="15757" max="15757" width="11.42578125" style="409"/>
    <col min="15758" max="15758" width="25.28515625" style="409" customWidth="1"/>
    <col min="15759" max="15759" width="15.85546875" style="409" bestFit="1" customWidth="1"/>
    <col min="15760" max="15761" width="18" style="409" bestFit="1" customWidth="1"/>
    <col min="15762" max="15980" width="11.42578125" style="409"/>
    <col min="15981" max="15981" width="15.42578125" style="409" customWidth="1"/>
    <col min="15982" max="15982" width="9.5703125" style="409" customWidth="1"/>
    <col min="15983" max="15983" width="14.42578125" style="409" customWidth="1"/>
    <col min="15984" max="15984" width="49.85546875" style="409" customWidth="1"/>
    <col min="15985" max="15985" width="22.5703125" style="409" customWidth="1"/>
    <col min="15986" max="15986" width="23" style="409" customWidth="1"/>
    <col min="15987" max="15987" width="22.85546875" style="409" customWidth="1"/>
    <col min="15988" max="15988" width="23.42578125" style="409" customWidth="1"/>
    <col min="15989" max="15989" width="22.42578125" style="409" customWidth="1"/>
    <col min="15990" max="15990" width="13.85546875" style="409" customWidth="1"/>
    <col min="15991" max="15991" width="20.7109375" style="409" customWidth="1"/>
    <col min="15992" max="15992" width="18.140625" style="409" customWidth="1"/>
    <col min="15993" max="15993" width="14.85546875" style="409" bestFit="1" customWidth="1"/>
    <col min="15994" max="15994" width="11.42578125" style="409"/>
    <col min="15995" max="15995" width="17.42578125" style="409" customWidth="1"/>
    <col min="15996" max="15998" width="18.140625" style="409" customWidth="1"/>
    <col min="15999" max="16002" width="11.42578125" style="409"/>
    <col min="16003" max="16003" width="34" style="409" customWidth="1"/>
    <col min="16004" max="16004" width="9.5703125" style="409" customWidth="1"/>
    <col min="16005" max="16005" width="16.7109375" style="409" customWidth="1"/>
    <col min="16006" max="16006" width="55.140625" style="409" customWidth="1"/>
    <col min="16007" max="16007" width="22.5703125" style="409" customWidth="1"/>
    <col min="16008" max="16008" width="23" style="409" customWidth="1"/>
    <col min="16009" max="16009" width="22.85546875" style="409" customWidth="1"/>
    <col min="16010" max="16010" width="23.42578125" style="409" customWidth="1"/>
    <col min="16011" max="16011" width="28.7109375" style="409" customWidth="1"/>
    <col min="16012" max="16012" width="12.7109375" style="409" customWidth="1"/>
    <col min="16013" max="16013" width="11.42578125" style="409"/>
    <col min="16014" max="16014" width="25.28515625" style="409" customWidth="1"/>
    <col min="16015" max="16015" width="15.85546875" style="409" bestFit="1" customWidth="1"/>
    <col min="16016" max="16017" width="18" style="409" bestFit="1" customWidth="1"/>
    <col min="16018" max="16236" width="11.42578125" style="409"/>
    <col min="16237" max="16237" width="15.42578125" style="409" customWidth="1"/>
    <col min="16238" max="16238" width="9.5703125" style="409" customWidth="1"/>
    <col min="16239" max="16239" width="14.42578125" style="409" customWidth="1"/>
    <col min="16240" max="16240" width="49.85546875" style="409" customWidth="1"/>
    <col min="16241" max="16241" width="22.5703125" style="409" customWidth="1"/>
    <col min="16242" max="16242" width="23" style="409" customWidth="1"/>
    <col min="16243" max="16243" width="22.85546875" style="409" customWidth="1"/>
    <col min="16244" max="16244" width="23.42578125" style="409" customWidth="1"/>
    <col min="16245" max="16245" width="22.42578125" style="409" customWidth="1"/>
    <col min="16246" max="16246" width="13.85546875" style="409" customWidth="1"/>
    <col min="16247" max="16247" width="20.7109375" style="409" customWidth="1"/>
    <col min="16248" max="16248" width="18.140625" style="409" customWidth="1"/>
    <col min="16249" max="16249" width="14.85546875" style="409" bestFit="1" customWidth="1"/>
    <col min="16250" max="16250" width="11.42578125" style="409"/>
    <col min="16251" max="16251" width="17.42578125" style="409" customWidth="1"/>
    <col min="16252" max="16254" width="18.140625" style="409" customWidth="1"/>
    <col min="16255" max="16384" width="11.42578125" style="409"/>
  </cols>
  <sheetData>
    <row r="1" spans="1:28" s="404" customFormat="1" ht="23.25" x14ac:dyDescent="0.25">
      <c r="A1" s="550" t="s">
        <v>0</v>
      </c>
      <c r="B1" s="550"/>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row>
    <row r="2" spans="1:28" s="404" customFormat="1" ht="24.95" customHeight="1" x14ac:dyDescent="0.25">
      <c r="A2" s="551" t="s">
        <v>1</v>
      </c>
      <c r="B2" s="551"/>
      <c r="C2" s="551"/>
      <c r="D2" s="551"/>
      <c r="E2" s="551"/>
      <c r="F2" s="551"/>
      <c r="G2" s="551"/>
      <c r="H2" s="551"/>
      <c r="I2" s="551"/>
      <c r="J2" s="551"/>
      <c r="K2" s="551"/>
      <c r="L2" s="551"/>
      <c r="M2" s="551"/>
      <c r="N2" s="551"/>
      <c r="O2" s="551"/>
      <c r="P2" s="551"/>
      <c r="Q2" s="551"/>
      <c r="R2" s="551"/>
      <c r="S2" s="551"/>
      <c r="T2" s="551"/>
      <c r="U2" s="551"/>
      <c r="V2" s="551"/>
      <c r="W2" s="551"/>
      <c r="X2" s="551"/>
      <c r="Y2" s="551"/>
      <c r="Z2" s="551"/>
      <c r="AA2" s="551"/>
      <c r="AB2" s="551"/>
    </row>
    <row r="3" spans="1:28" ht="24.95" customHeight="1" x14ac:dyDescent="0.25">
      <c r="A3" s="552" t="s">
        <v>549</v>
      </c>
      <c r="B3" s="552"/>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row>
    <row r="4" spans="1:28" ht="15.75" customHeight="1" thickBot="1" x14ac:dyDescent="0.3">
      <c r="A4" s="410"/>
      <c r="M4" s="11"/>
      <c r="N4" s="12"/>
      <c r="O4" s="409"/>
      <c r="P4" s="409"/>
      <c r="Q4" s="410" t="s">
        <v>3</v>
      </c>
      <c r="R4" s="410"/>
      <c r="S4" s="413" t="s">
        <v>4</v>
      </c>
      <c r="T4" s="414" t="s">
        <v>5</v>
      </c>
      <c r="U4" s="413"/>
      <c r="W4" s="414"/>
      <c r="X4" s="415"/>
      <c r="Y4" s="415"/>
      <c r="Z4" s="415"/>
      <c r="AA4" s="415"/>
      <c r="AB4" s="415"/>
    </row>
    <row r="5" spans="1:28" ht="29.25" customHeight="1" x14ac:dyDescent="0.25">
      <c r="A5" s="537" t="s">
        <v>6</v>
      </c>
      <c r="B5" s="533" t="s">
        <v>7</v>
      </c>
      <c r="C5" s="533" t="s">
        <v>8</v>
      </c>
      <c r="D5" s="533" t="s">
        <v>9</v>
      </c>
      <c r="E5" s="533" t="s">
        <v>10</v>
      </c>
      <c r="F5" s="533" t="s">
        <v>11</v>
      </c>
      <c r="G5" s="533" t="s">
        <v>12</v>
      </c>
      <c r="H5" s="533"/>
      <c r="I5" s="533"/>
      <c r="J5" s="533"/>
      <c r="K5" s="533"/>
      <c r="L5" s="542" t="s">
        <v>13</v>
      </c>
      <c r="M5" s="534" t="s">
        <v>14</v>
      </c>
      <c r="N5" s="534" t="s">
        <v>15</v>
      </c>
      <c r="O5" s="525" t="s">
        <v>16</v>
      </c>
      <c r="P5" s="525" t="s">
        <v>17</v>
      </c>
      <c r="Q5" s="525" t="s">
        <v>18</v>
      </c>
      <c r="R5" s="525" t="s">
        <v>19</v>
      </c>
      <c r="S5" s="525" t="s">
        <v>456</v>
      </c>
      <c r="T5" s="525" t="s">
        <v>457</v>
      </c>
      <c r="U5" s="525" t="s">
        <v>458</v>
      </c>
      <c r="V5" s="525" t="s">
        <v>459</v>
      </c>
      <c r="W5" s="525" t="s">
        <v>460</v>
      </c>
      <c r="X5" s="527" t="s">
        <v>20</v>
      </c>
      <c r="Y5" s="527"/>
      <c r="Z5" s="527"/>
      <c r="AA5" s="527"/>
      <c r="AB5" s="528"/>
    </row>
    <row r="6" spans="1:28" ht="84.75" customHeight="1" thickBot="1" x14ac:dyDescent="0.3">
      <c r="A6" s="540"/>
      <c r="B6" s="539"/>
      <c r="C6" s="539"/>
      <c r="D6" s="539"/>
      <c r="E6" s="539"/>
      <c r="F6" s="539"/>
      <c r="G6" s="500" t="s">
        <v>21</v>
      </c>
      <c r="H6" s="500" t="s">
        <v>22</v>
      </c>
      <c r="I6" s="500" t="s">
        <v>23</v>
      </c>
      <c r="J6" s="500" t="s">
        <v>24</v>
      </c>
      <c r="K6" s="500" t="s">
        <v>25</v>
      </c>
      <c r="L6" s="543"/>
      <c r="M6" s="544"/>
      <c r="N6" s="544"/>
      <c r="O6" s="526"/>
      <c r="P6" s="526"/>
      <c r="Q6" s="526"/>
      <c r="R6" s="526"/>
      <c r="S6" s="526"/>
      <c r="T6" s="526"/>
      <c r="U6" s="526"/>
      <c r="V6" s="526"/>
      <c r="W6" s="526"/>
      <c r="X6" s="509" t="s">
        <v>461</v>
      </c>
      <c r="Y6" s="509" t="s">
        <v>462</v>
      </c>
      <c r="Z6" s="509" t="s">
        <v>463</v>
      </c>
      <c r="AA6" s="509" t="s">
        <v>464</v>
      </c>
      <c r="AB6" s="196" t="s">
        <v>465</v>
      </c>
    </row>
    <row r="7" spans="1:28" s="410" customFormat="1" ht="28.5" customHeight="1" thickBot="1" x14ac:dyDescent="0.3">
      <c r="A7" s="18" t="s">
        <v>26</v>
      </c>
      <c r="B7" s="19"/>
      <c r="C7" s="19"/>
      <c r="D7" s="19"/>
      <c r="E7" s="416" t="s">
        <v>27</v>
      </c>
      <c r="F7" s="21">
        <f>+F8+F37+F84+F98</f>
        <v>101565565000</v>
      </c>
      <c r="G7" s="21">
        <f>+G8+G37+G84+G98</f>
        <v>0</v>
      </c>
      <c r="H7" s="21">
        <f>+H8+H37+H84+H98</f>
        <v>0</v>
      </c>
      <c r="I7" s="21">
        <f>+I8+I37+I84+I98</f>
        <v>2162399665.3000002</v>
      </c>
      <c r="J7" s="21">
        <f>+J8+J37+J84+J98</f>
        <v>2162399665.3000002</v>
      </c>
      <c r="K7" s="21">
        <f t="shared" ref="K7:K72" si="0">+G7-H7+I7-J7</f>
        <v>0</v>
      </c>
      <c r="L7" s="21">
        <f>+F7+K7</f>
        <v>101565565000</v>
      </c>
      <c r="M7" s="236">
        <f t="shared" ref="M7:M13" si="1">L7/$L$267</f>
        <v>1.9133381988639505E-2</v>
      </c>
      <c r="N7" s="21">
        <f t="shared" ref="N7:W7" si="2">+N8+N37+N84+N98</f>
        <v>6820707880</v>
      </c>
      <c r="O7" s="21">
        <f t="shared" si="2"/>
        <v>76620616665.350006</v>
      </c>
      <c r="P7" s="21">
        <f t="shared" si="2"/>
        <v>18124240454.650002</v>
      </c>
      <c r="Q7" s="21">
        <f t="shared" si="2"/>
        <v>70591992904.459991</v>
      </c>
      <c r="R7" s="21">
        <f t="shared" si="2"/>
        <v>24152864215.539997</v>
      </c>
      <c r="S7" s="21">
        <f t="shared" si="2"/>
        <v>6028623760.8899965</v>
      </c>
      <c r="T7" s="21">
        <f t="shared" si="2"/>
        <v>63668102975.830002</v>
      </c>
      <c r="U7" s="21">
        <f t="shared" si="2"/>
        <v>6923889928.6300001</v>
      </c>
      <c r="V7" s="21">
        <f t="shared" si="2"/>
        <v>62685727839.349998</v>
      </c>
      <c r="W7" s="21">
        <f t="shared" si="2"/>
        <v>982375136.48000002</v>
      </c>
      <c r="X7" s="23">
        <f t="shared" ref="X7:X72" si="3">+Q7/L7</f>
        <v>0.69503864724683007</v>
      </c>
      <c r="Y7" s="23">
        <f t="shared" ref="Y7:Y72" si="4">+T7/L7</f>
        <v>0.62686701911056175</v>
      </c>
      <c r="Z7" s="23">
        <f t="shared" ref="Z7:Z33" si="5">+V7/L7</f>
        <v>0.6171946942780262</v>
      </c>
      <c r="AA7" s="23">
        <f t="shared" ref="AA7:AA34" si="6">+T7/Q7</f>
        <v>0.90191678059010372</v>
      </c>
      <c r="AB7" s="24">
        <f t="shared" ref="AB7:AB34" si="7">+V7/T7</f>
        <v>0.98457037212412413</v>
      </c>
    </row>
    <row r="8" spans="1:28" ht="27" customHeight="1" x14ac:dyDescent="0.25">
      <c r="A8" s="237" t="s">
        <v>28</v>
      </c>
      <c r="B8" s="26"/>
      <c r="C8" s="26"/>
      <c r="D8" s="26"/>
      <c r="E8" s="417" t="s">
        <v>29</v>
      </c>
      <c r="F8" s="418">
        <f>+F9</f>
        <v>48846668000</v>
      </c>
      <c r="G8" s="418">
        <f>+G9</f>
        <v>0</v>
      </c>
      <c r="H8" s="418">
        <f>+H9</f>
        <v>0</v>
      </c>
      <c r="I8" s="418">
        <f>+I9</f>
        <v>1466000000</v>
      </c>
      <c r="J8" s="418">
        <f>+J9</f>
        <v>1466000000</v>
      </c>
      <c r="K8" s="418">
        <f t="shared" si="0"/>
        <v>0</v>
      </c>
      <c r="L8" s="418">
        <f>+L9</f>
        <v>48846668000</v>
      </c>
      <c r="M8" s="29">
        <f t="shared" si="1"/>
        <v>9.2019569596866191E-3</v>
      </c>
      <c r="N8" s="418">
        <f t="shared" ref="N8:W8" si="8">+N9</f>
        <v>0</v>
      </c>
      <c r="O8" s="418">
        <f t="shared" si="8"/>
        <v>44256310000</v>
      </c>
      <c r="P8" s="418">
        <f t="shared" si="8"/>
        <v>4590358000</v>
      </c>
      <c r="Q8" s="418">
        <f t="shared" si="8"/>
        <v>38661530994.919998</v>
      </c>
      <c r="R8" s="418">
        <f t="shared" si="8"/>
        <v>10185137005.079998</v>
      </c>
      <c r="S8" s="418">
        <f t="shared" si="8"/>
        <v>5594779005.079998</v>
      </c>
      <c r="T8" s="418">
        <f t="shared" si="8"/>
        <v>38661530994.919998</v>
      </c>
      <c r="U8" s="418">
        <f t="shared" si="8"/>
        <v>0</v>
      </c>
      <c r="V8" s="418">
        <f t="shared" si="8"/>
        <v>37699719385.919998</v>
      </c>
      <c r="W8" s="418">
        <f t="shared" si="8"/>
        <v>961811609</v>
      </c>
      <c r="X8" s="30">
        <f t="shared" si="3"/>
        <v>0.79148757894642885</v>
      </c>
      <c r="Y8" s="30">
        <f t="shared" si="4"/>
        <v>0.79148757894642885</v>
      </c>
      <c r="Z8" s="30">
        <f t="shared" si="5"/>
        <v>0.77179715484216849</v>
      </c>
      <c r="AA8" s="30">
        <f t="shared" si="6"/>
        <v>1</v>
      </c>
      <c r="AB8" s="30">
        <f t="shared" si="7"/>
        <v>0.97512225759692805</v>
      </c>
    </row>
    <row r="9" spans="1:28" ht="35.25" customHeight="1" x14ac:dyDescent="0.25">
      <c r="A9" s="238" t="s">
        <v>30</v>
      </c>
      <c r="B9" s="33"/>
      <c r="C9" s="33"/>
      <c r="D9" s="33"/>
      <c r="E9" s="149" t="s">
        <v>31</v>
      </c>
      <c r="F9" s="419">
        <f>+F10+F20+F28+F35</f>
        <v>48846668000</v>
      </c>
      <c r="G9" s="419">
        <f>+G10+G20+G28+G35</f>
        <v>0</v>
      </c>
      <c r="H9" s="419">
        <f>+H10+H20+H28+H35</f>
        <v>0</v>
      </c>
      <c r="I9" s="419">
        <f>+I10+I20+I28+I35</f>
        <v>1466000000</v>
      </c>
      <c r="J9" s="419">
        <f>+J10+J20+J28+J35</f>
        <v>1466000000</v>
      </c>
      <c r="K9" s="419">
        <f t="shared" si="0"/>
        <v>0</v>
      </c>
      <c r="L9" s="419">
        <f>+L10+L20+L28+L35</f>
        <v>48846668000</v>
      </c>
      <c r="M9" s="36">
        <f t="shared" si="1"/>
        <v>9.2019569596866191E-3</v>
      </c>
      <c r="N9" s="419">
        <f t="shared" ref="N9:W9" si="9">+N10+N20+N28+N35</f>
        <v>0</v>
      </c>
      <c r="O9" s="419">
        <f t="shared" si="9"/>
        <v>44256310000</v>
      </c>
      <c r="P9" s="419">
        <f t="shared" si="9"/>
        <v>4590358000</v>
      </c>
      <c r="Q9" s="419">
        <f t="shared" si="9"/>
        <v>38661530994.919998</v>
      </c>
      <c r="R9" s="419">
        <f t="shared" si="9"/>
        <v>10185137005.079998</v>
      </c>
      <c r="S9" s="419">
        <f t="shared" si="9"/>
        <v>5594779005.079998</v>
      </c>
      <c r="T9" s="419">
        <f t="shared" si="9"/>
        <v>38661530994.919998</v>
      </c>
      <c r="U9" s="419">
        <f t="shared" si="9"/>
        <v>0</v>
      </c>
      <c r="V9" s="419">
        <f t="shared" si="9"/>
        <v>37699719385.919998</v>
      </c>
      <c r="W9" s="419">
        <f t="shared" si="9"/>
        <v>961811609</v>
      </c>
      <c r="X9" s="37">
        <f t="shared" si="3"/>
        <v>0.79148757894642885</v>
      </c>
      <c r="Y9" s="37">
        <f t="shared" si="4"/>
        <v>0.79148757894642885</v>
      </c>
      <c r="Z9" s="37">
        <f t="shared" si="5"/>
        <v>0.77179715484216849</v>
      </c>
      <c r="AA9" s="37">
        <f t="shared" si="6"/>
        <v>1</v>
      </c>
      <c r="AB9" s="37">
        <f t="shared" si="7"/>
        <v>0.97512225759692805</v>
      </c>
    </row>
    <row r="10" spans="1:28" ht="27" customHeight="1" x14ac:dyDescent="0.25">
      <c r="A10" s="238" t="s">
        <v>32</v>
      </c>
      <c r="B10" s="33"/>
      <c r="C10" s="33"/>
      <c r="D10" s="33"/>
      <c r="E10" s="149" t="s">
        <v>33</v>
      </c>
      <c r="F10" s="419">
        <f>+F11</f>
        <v>28789591000</v>
      </c>
      <c r="G10" s="419">
        <f>+G11</f>
        <v>0</v>
      </c>
      <c r="H10" s="419">
        <f>+H11</f>
        <v>0</v>
      </c>
      <c r="I10" s="419">
        <f>+I11</f>
        <v>666000000</v>
      </c>
      <c r="J10" s="419">
        <f>+J11</f>
        <v>666000000</v>
      </c>
      <c r="K10" s="419">
        <f t="shared" si="0"/>
        <v>0</v>
      </c>
      <c r="L10" s="419">
        <f>+L11</f>
        <v>28789591000</v>
      </c>
      <c r="M10" s="36">
        <f t="shared" si="1"/>
        <v>5.4235137854025429E-3</v>
      </c>
      <c r="N10" s="419">
        <f t="shared" ref="N10:W10" si="10">+N11</f>
        <v>0</v>
      </c>
      <c r="O10" s="419">
        <f t="shared" si="10"/>
        <v>28789591000</v>
      </c>
      <c r="P10" s="419">
        <f t="shared" si="10"/>
        <v>0</v>
      </c>
      <c r="Q10" s="419">
        <f t="shared" si="10"/>
        <v>25619908130.390003</v>
      </c>
      <c r="R10" s="419">
        <f t="shared" si="10"/>
        <v>3169682869.6099977</v>
      </c>
      <c r="S10" s="419">
        <f t="shared" si="10"/>
        <v>3169682869.6099977</v>
      </c>
      <c r="T10" s="419">
        <f t="shared" si="10"/>
        <v>25619908130.390003</v>
      </c>
      <c r="U10" s="419">
        <f t="shared" si="10"/>
        <v>0</v>
      </c>
      <c r="V10" s="419">
        <f t="shared" si="10"/>
        <v>25619908130.390003</v>
      </c>
      <c r="W10" s="419">
        <f t="shared" si="10"/>
        <v>0</v>
      </c>
      <c r="X10" s="37">
        <f t="shared" si="3"/>
        <v>0.88990177492934874</v>
      </c>
      <c r="Y10" s="37">
        <f t="shared" si="4"/>
        <v>0.88990177492934874</v>
      </c>
      <c r="Z10" s="37">
        <f t="shared" si="5"/>
        <v>0.88990177492934874</v>
      </c>
      <c r="AA10" s="37">
        <f t="shared" si="6"/>
        <v>1</v>
      </c>
      <c r="AB10" s="37">
        <f t="shared" si="7"/>
        <v>1</v>
      </c>
    </row>
    <row r="11" spans="1:28" ht="27" customHeight="1" x14ac:dyDescent="0.25">
      <c r="A11" s="238" t="s">
        <v>34</v>
      </c>
      <c r="B11" s="33"/>
      <c r="C11" s="33"/>
      <c r="D11" s="33"/>
      <c r="E11" s="149" t="s">
        <v>35</v>
      </c>
      <c r="F11" s="419">
        <f>SUM(F12:F19)</f>
        <v>28789591000</v>
      </c>
      <c r="G11" s="419">
        <f>SUM(G12:G19)</f>
        <v>0</v>
      </c>
      <c r="H11" s="419">
        <f>SUM(H12:H19)</f>
        <v>0</v>
      </c>
      <c r="I11" s="419">
        <f>SUM(I12:I19)</f>
        <v>666000000</v>
      </c>
      <c r="J11" s="419">
        <f>SUM(J12:J19)</f>
        <v>666000000</v>
      </c>
      <c r="K11" s="419">
        <f t="shared" si="0"/>
        <v>0</v>
      </c>
      <c r="L11" s="419">
        <f>SUM(L12:L19)</f>
        <v>28789591000</v>
      </c>
      <c r="M11" s="36">
        <f t="shared" si="1"/>
        <v>5.4235137854025429E-3</v>
      </c>
      <c r="N11" s="419">
        <f t="shared" ref="N11:W11" si="11">SUM(N12:N19)</f>
        <v>0</v>
      </c>
      <c r="O11" s="419">
        <f t="shared" si="11"/>
        <v>28789591000</v>
      </c>
      <c r="P11" s="419">
        <f t="shared" si="11"/>
        <v>0</v>
      </c>
      <c r="Q11" s="419">
        <f t="shared" si="11"/>
        <v>25619908130.390003</v>
      </c>
      <c r="R11" s="419">
        <f t="shared" si="11"/>
        <v>3169682869.6099977</v>
      </c>
      <c r="S11" s="419">
        <f t="shared" si="11"/>
        <v>3169682869.6099977</v>
      </c>
      <c r="T11" s="419">
        <f t="shared" si="11"/>
        <v>25619908130.390003</v>
      </c>
      <c r="U11" s="419">
        <f t="shared" si="11"/>
        <v>0</v>
      </c>
      <c r="V11" s="419">
        <f t="shared" si="11"/>
        <v>25619908130.390003</v>
      </c>
      <c r="W11" s="419">
        <f t="shared" si="11"/>
        <v>0</v>
      </c>
      <c r="X11" s="37">
        <f t="shared" si="3"/>
        <v>0.88990177492934874</v>
      </c>
      <c r="Y11" s="37">
        <f t="shared" si="4"/>
        <v>0.88990177492934874</v>
      </c>
      <c r="Z11" s="37">
        <f t="shared" si="5"/>
        <v>0.88990177492934874</v>
      </c>
      <c r="AA11" s="37">
        <f t="shared" si="6"/>
        <v>1</v>
      </c>
      <c r="AB11" s="37">
        <f t="shared" si="7"/>
        <v>1</v>
      </c>
    </row>
    <row r="12" spans="1:28" ht="27" customHeight="1" x14ac:dyDescent="0.25">
      <c r="A12" s="239" t="s">
        <v>36</v>
      </c>
      <c r="B12" s="40" t="s">
        <v>37</v>
      </c>
      <c r="C12" s="40">
        <v>20</v>
      </c>
      <c r="D12" s="40" t="s">
        <v>38</v>
      </c>
      <c r="E12" s="151" t="s">
        <v>39</v>
      </c>
      <c r="F12" s="420">
        <v>22821279655</v>
      </c>
      <c r="G12" s="421">
        <v>0</v>
      </c>
      <c r="H12" s="421">
        <v>0</v>
      </c>
      <c r="I12" s="421">
        <v>0</v>
      </c>
      <c r="J12" s="421">
        <v>16000000</v>
      </c>
      <c r="K12" s="421">
        <f t="shared" si="0"/>
        <v>-16000000</v>
      </c>
      <c r="L12" s="420">
        <f t="shared" ref="L12:L19" si="12">+F12+K12</f>
        <v>22805279655</v>
      </c>
      <c r="M12" s="36">
        <f t="shared" si="1"/>
        <v>4.2961620604076191E-3</v>
      </c>
      <c r="N12" s="421">
        <v>0</v>
      </c>
      <c r="O12" s="421">
        <v>22805279655</v>
      </c>
      <c r="P12" s="421">
        <f t="shared" ref="P12:P19" si="13">L12-O12</f>
        <v>0</v>
      </c>
      <c r="Q12" s="421">
        <v>20997086911.740002</v>
      </c>
      <c r="R12" s="421">
        <f t="shared" ref="R12:R19" si="14">+L12-Q12</f>
        <v>1808192743.2599983</v>
      </c>
      <c r="S12" s="421">
        <f t="shared" ref="S12:S19" si="15">O12-Q12</f>
        <v>1808192743.2599983</v>
      </c>
      <c r="T12" s="421">
        <v>20997086911.740002</v>
      </c>
      <c r="U12" s="421">
        <f t="shared" ref="U12:U19" si="16">+Q12-T12</f>
        <v>0</v>
      </c>
      <c r="V12" s="421">
        <v>20997086911.740002</v>
      </c>
      <c r="W12" s="44">
        <f t="shared" ref="W12:W19" si="17">+T12-V12</f>
        <v>0</v>
      </c>
      <c r="X12" s="45">
        <f t="shared" si="3"/>
        <v>0.92071166104452673</v>
      </c>
      <c r="Y12" s="45">
        <f t="shared" si="4"/>
        <v>0.92071166104452673</v>
      </c>
      <c r="Z12" s="45">
        <f t="shared" si="5"/>
        <v>0.92071166104452673</v>
      </c>
      <c r="AA12" s="45">
        <f t="shared" si="6"/>
        <v>1</v>
      </c>
      <c r="AB12" s="45">
        <f t="shared" si="7"/>
        <v>1</v>
      </c>
    </row>
    <row r="13" spans="1:28" ht="27" customHeight="1" x14ac:dyDescent="0.25">
      <c r="A13" s="239" t="s">
        <v>40</v>
      </c>
      <c r="B13" s="40" t="s">
        <v>37</v>
      </c>
      <c r="C13" s="40">
        <v>20</v>
      </c>
      <c r="D13" s="40" t="s">
        <v>38</v>
      </c>
      <c r="E13" s="151" t="s">
        <v>41</v>
      </c>
      <c r="F13" s="420">
        <v>1516830834</v>
      </c>
      <c r="G13" s="421">
        <v>0</v>
      </c>
      <c r="H13" s="421">
        <v>0</v>
      </c>
      <c r="I13" s="421">
        <v>380000000</v>
      </c>
      <c r="J13" s="421">
        <v>0</v>
      </c>
      <c r="K13" s="421">
        <f t="shared" si="0"/>
        <v>380000000</v>
      </c>
      <c r="L13" s="420">
        <f t="shared" si="12"/>
        <v>1896830834</v>
      </c>
      <c r="M13" s="43">
        <f t="shared" si="1"/>
        <v>3.5733359938234626E-4</v>
      </c>
      <c r="N13" s="421">
        <v>0</v>
      </c>
      <c r="O13" s="421">
        <v>1896830834</v>
      </c>
      <c r="P13" s="421">
        <f t="shared" si="13"/>
        <v>0</v>
      </c>
      <c r="Q13" s="421">
        <v>1592242184.5699999</v>
      </c>
      <c r="R13" s="421">
        <f t="shared" si="14"/>
        <v>304588649.43000007</v>
      </c>
      <c r="S13" s="421">
        <f t="shared" si="15"/>
        <v>304588649.43000007</v>
      </c>
      <c r="T13" s="421">
        <v>1592242184.5699999</v>
      </c>
      <c r="U13" s="421">
        <f t="shared" si="16"/>
        <v>0</v>
      </c>
      <c r="V13" s="421">
        <v>1592242184.5699999</v>
      </c>
      <c r="W13" s="44">
        <f t="shared" si="17"/>
        <v>0</v>
      </c>
      <c r="X13" s="45">
        <f t="shared" si="3"/>
        <v>0.83942234385356895</v>
      </c>
      <c r="Y13" s="45">
        <f t="shared" si="4"/>
        <v>0.83942234385356895</v>
      </c>
      <c r="Z13" s="45">
        <f t="shared" si="5"/>
        <v>0.83942234385356895</v>
      </c>
      <c r="AA13" s="45">
        <f t="shared" si="6"/>
        <v>1</v>
      </c>
      <c r="AB13" s="45">
        <f t="shared" si="7"/>
        <v>1</v>
      </c>
    </row>
    <row r="14" spans="1:28" ht="27" customHeight="1" x14ac:dyDescent="0.25">
      <c r="A14" s="239" t="s">
        <v>42</v>
      </c>
      <c r="B14" s="40" t="s">
        <v>37</v>
      </c>
      <c r="C14" s="40">
        <v>20</v>
      </c>
      <c r="D14" s="40" t="s">
        <v>38</v>
      </c>
      <c r="E14" s="151" t="s">
        <v>43</v>
      </c>
      <c r="F14" s="420">
        <v>2475792</v>
      </c>
      <c r="G14" s="421">
        <v>0</v>
      </c>
      <c r="H14" s="421">
        <v>0</v>
      </c>
      <c r="I14" s="421">
        <v>0</v>
      </c>
      <c r="J14" s="421">
        <v>0</v>
      </c>
      <c r="K14" s="421">
        <f t="shared" si="0"/>
        <v>0</v>
      </c>
      <c r="L14" s="420">
        <f t="shared" si="12"/>
        <v>2475792</v>
      </c>
      <c r="M14" s="370">
        <f>+L14/L267</f>
        <v>4.6640093087079045E-7</v>
      </c>
      <c r="N14" s="421">
        <v>0</v>
      </c>
      <c r="O14" s="422">
        <v>2475792</v>
      </c>
      <c r="P14" s="422">
        <f t="shared" si="13"/>
        <v>0</v>
      </c>
      <c r="Q14" s="421">
        <v>1900635.44</v>
      </c>
      <c r="R14" s="421">
        <f t="shared" si="14"/>
        <v>575156.56000000006</v>
      </c>
      <c r="S14" s="421">
        <f t="shared" si="15"/>
        <v>575156.56000000006</v>
      </c>
      <c r="T14" s="421">
        <v>1900635.44</v>
      </c>
      <c r="U14" s="421">
        <f t="shared" si="16"/>
        <v>0</v>
      </c>
      <c r="V14" s="421">
        <v>1900635.44</v>
      </c>
      <c r="W14" s="44">
        <f t="shared" si="17"/>
        <v>0</v>
      </c>
      <c r="X14" s="45">
        <f t="shared" si="3"/>
        <v>0.76768785099879144</v>
      </c>
      <c r="Y14" s="45">
        <f t="shared" si="4"/>
        <v>0.76768785099879144</v>
      </c>
      <c r="Z14" s="45">
        <f t="shared" si="5"/>
        <v>0.76768785099879144</v>
      </c>
      <c r="AA14" s="45">
        <f t="shared" si="6"/>
        <v>1</v>
      </c>
      <c r="AB14" s="45">
        <f t="shared" si="7"/>
        <v>1</v>
      </c>
    </row>
    <row r="15" spans="1:28" ht="27" customHeight="1" x14ac:dyDescent="0.25">
      <c r="A15" s="239" t="s">
        <v>44</v>
      </c>
      <c r="B15" s="40" t="s">
        <v>37</v>
      </c>
      <c r="C15" s="40">
        <v>20</v>
      </c>
      <c r="D15" s="40" t="s">
        <v>38</v>
      </c>
      <c r="E15" s="151" t="s">
        <v>45</v>
      </c>
      <c r="F15" s="420">
        <v>1222067257</v>
      </c>
      <c r="G15" s="421">
        <v>0</v>
      </c>
      <c r="H15" s="421">
        <v>0</v>
      </c>
      <c r="I15" s="421">
        <v>16000000</v>
      </c>
      <c r="J15" s="421">
        <v>0</v>
      </c>
      <c r="K15" s="421">
        <f t="shared" si="0"/>
        <v>16000000</v>
      </c>
      <c r="L15" s="420">
        <f t="shared" si="12"/>
        <v>1238067257</v>
      </c>
      <c r="M15" s="43">
        <f t="shared" ref="M15:M78" si="18">L15/$L$267</f>
        <v>2.3323272760613419E-4</v>
      </c>
      <c r="N15" s="421">
        <v>0</v>
      </c>
      <c r="O15" s="422">
        <v>1238067257</v>
      </c>
      <c r="P15" s="422">
        <f t="shared" si="13"/>
        <v>0</v>
      </c>
      <c r="Q15" s="421">
        <v>1234372262.6800001</v>
      </c>
      <c r="R15" s="421">
        <f t="shared" si="14"/>
        <v>3694994.3199999332</v>
      </c>
      <c r="S15" s="421">
        <f t="shared" si="15"/>
        <v>3694994.3199999332</v>
      </c>
      <c r="T15" s="421">
        <v>1234372262.6800001</v>
      </c>
      <c r="U15" s="421">
        <f t="shared" si="16"/>
        <v>0</v>
      </c>
      <c r="V15" s="421">
        <v>1234372262.6800001</v>
      </c>
      <c r="W15" s="44">
        <f t="shared" si="17"/>
        <v>0</v>
      </c>
      <c r="X15" s="45">
        <f t="shared" si="3"/>
        <v>0.99701551406104272</v>
      </c>
      <c r="Y15" s="45">
        <f t="shared" si="4"/>
        <v>0.99701551406104272</v>
      </c>
      <c r="Z15" s="45">
        <f t="shared" si="5"/>
        <v>0.99701551406104272</v>
      </c>
      <c r="AA15" s="45">
        <f t="shared" si="6"/>
        <v>1</v>
      </c>
      <c r="AB15" s="45">
        <f t="shared" si="7"/>
        <v>1</v>
      </c>
    </row>
    <row r="16" spans="1:28" ht="27" customHeight="1" x14ac:dyDescent="0.25">
      <c r="A16" s="239" t="s">
        <v>47</v>
      </c>
      <c r="B16" s="40" t="s">
        <v>37</v>
      </c>
      <c r="C16" s="40">
        <v>20</v>
      </c>
      <c r="D16" s="40" t="s">
        <v>38</v>
      </c>
      <c r="E16" s="151" t="s">
        <v>48</v>
      </c>
      <c r="F16" s="420">
        <v>883433667</v>
      </c>
      <c r="G16" s="421">
        <v>0</v>
      </c>
      <c r="H16" s="421">
        <v>0</v>
      </c>
      <c r="I16" s="421">
        <v>0</v>
      </c>
      <c r="J16" s="421">
        <v>0</v>
      </c>
      <c r="K16" s="421">
        <f t="shared" si="0"/>
        <v>0</v>
      </c>
      <c r="L16" s="420">
        <f t="shared" si="12"/>
        <v>883433667</v>
      </c>
      <c r="M16" s="43">
        <f t="shared" si="18"/>
        <v>1.6642524277136203E-4</v>
      </c>
      <c r="N16" s="421">
        <v>0</v>
      </c>
      <c r="O16" s="422">
        <v>883433667</v>
      </c>
      <c r="P16" s="422">
        <f t="shared" si="13"/>
        <v>0</v>
      </c>
      <c r="Q16" s="421">
        <v>631206975.70000005</v>
      </c>
      <c r="R16" s="421">
        <f t="shared" si="14"/>
        <v>252226691.29999995</v>
      </c>
      <c r="S16" s="421">
        <f t="shared" si="15"/>
        <v>252226691.29999995</v>
      </c>
      <c r="T16" s="421">
        <v>631206975.70000005</v>
      </c>
      <c r="U16" s="421">
        <f t="shared" si="16"/>
        <v>0</v>
      </c>
      <c r="V16" s="421">
        <v>631206975.70000005</v>
      </c>
      <c r="W16" s="44">
        <f t="shared" si="17"/>
        <v>0</v>
      </c>
      <c r="X16" s="45">
        <f t="shared" si="3"/>
        <v>0.7144927788902119</v>
      </c>
      <c r="Y16" s="45">
        <f t="shared" si="4"/>
        <v>0.7144927788902119</v>
      </c>
      <c r="Z16" s="45">
        <f t="shared" si="5"/>
        <v>0.7144927788902119</v>
      </c>
      <c r="AA16" s="45">
        <f t="shared" si="6"/>
        <v>1</v>
      </c>
      <c r="AB16" s="45">
        <f t="shared" si="7"/>
        <v>1</v>
      </c>
    </row>
    <row r="17" spans="1:28" ht="33.75" customHeight="1" x14ac:dyDescent="0.25">
      <c r="A17" s="239" t="s">
        <v>49</v>
      </c>
      <c r="B17" s="40" t="s">
        <v>37</v>
      </c>
      <c r="C17" s="40">
        <v>20</v>
      </c>
      <c r="D17" s="40" t="s">
        <v>38</v>
      </c>
      <c r="E17" s="151" t="s">
        <v>50</v>
      </c>
      <c r="F17" s="420">
        <v>76852744</v>
      </c>
      <c r="G17" s="421">
        <v>0</v>
      </c>
      <c r="H17" s="421">
        <v>0</v>
      </c>
      <c r="I17" s="421">
        <v>0</v>
      </c>
      <c r="J17" s="421">
        <v>0</v>
      </c>
      <c r="K17" s="421">
        <f t="shared" si="0"/>
        <v>0</v>
      </c>
      <c r="L17" s="420">
        <f t="shared" si="12"/>
        <v>76852744</v>
      </c>
      <c r="M17" s="371">
        <f t="shared" si="18"/>
        <v>1.4477868634188396E-5</v>
      </c>
      <c r="N17" s="421">
        <v>0</v>
      </c>
      <c r="O17" s="422">
        <v>76852744</v>
      </c>
      <c r="P17" s="422">
        <f t="shared" si="13"/>
        <v>0</v>
      </c>
      <c r="Q17" s="421">
        <v>60650275.729999997</v>
      </c>
      <c r="R17" s="421">
        <f t="shared" si="14"/>
        <v>16202468.270000003</v>
      </c>
      <c r="S17" s="421">
        <f t="shared" si="15"/>
        <v>16202468.270000003</v>
      </c>
      <c r="T17" s="421">
        <v>60650275.729999997</v>
      </c>
      <c r="U17" s="421">
        <f t="shared" si="16"/>
        <v>0</v>
      </c>
      <c r="V17" s="421">
        <v>60650275.729999997</v>
      </c>
      <c r="W17" s="44">
        <f t="shared" si="17"/>
        <v>0</v>
      </c>
      <c r="X17" s="45">
        <f t="shared" si="3"/>
        <v>0.7891751494260244</v>
      </c>
      <c r="Y17" s="45">
        <f t="shared" si="4"/>
        <v>0.7891751494260244</v>
      </c>
      <c r="Z17" s="45">
        <f t="shared" si="5"/>
        <v>0.7891751494260244</v>
      </c>
      <c r="AA17" s="45">
        <f t="shared" si="6"/>
        <v>1</v>
      </c>
      <c r="AB17" s="45">
        <f t="shared" si="7"/>
        <v>1</v>
      </c>
    </row>
    <row r="18" spans="1:28" ht="27" customHeight="1" x14ac:dyDescent="0.25">
      <c r="A18" s="239" t="s">
        <v>51</v>
      </c>
      <c r="B18" s="40" t="s">
        <v>37</v>
      </c>
      <c r="C18" s="40">
        <v>20</v>
      </c>
      <c r="D18" s="40" t="s">
        <v>38</v>
      </c>
      <c r="E18" s="151" t="s">
        <v>52</v>
      </c>
      <c r="F18" s="420">
        <v>1271900429</v>
      </c>
      <c r="G18" s="421">
        <v>0</v>
      </c>
      <c r="H18" s="421">
        <v>0</v>
      </c>
      <c r="I18" s="421">
        <v>0</v>
      </c>
      <c r="J18" s="421">
        <v>650000000</v>
      </c>
      <c r="K18" s="421">
        <f t="shared" si="0"/>
        <v>-650000000</v>
      </c>
      <c r="L18" s="420">
        <f t="shared" si="12"/>
        <v>621900429</v>
      </c>
      <c r="M18" s="43">
        <f t="shared" si="18"/>
        <v>1.1715642468936968E-4</v>
      </c>
      <c r="N18" s="421">
        <v>0</v>
      </c>
      <c r="O18" s="422">
        <v>621900429</v>
      </c>
      <c r="P18" s="422">
        <f t="shared" si="13"/>
        <v>0</v>
      </c>
      <c r="Q18" s="421">
        <v>95661783.810000002</v>
      </c>
      <c r="R18" s="421">
        <f t="shared" si="14"/>
        <v>526238645.19</v>
      </c>
      <c r="S18" s="421">
        <f t="shared" si="15"/>
        <v>526238645.19</v>
      </c>
      <c r="T18" s="421">
        <v>95661783.810000002</v>
      </c>
      <c r="U18" s="421">
        <f t="shared" si="16"/>
        <v>0</v>
      </c>
      <c r="V18" s="421">
        <v>95661783.810000002</v>
      </c>
      <c r="W18" s="44">
        <f t="shared" si="17"/>
        <v>0</v>
      </c>
      <c r="X18" s="45">
        <f t="shared" si="3"/>
        <v>0.15382170416544286</v>
      </c>
      <c r="Y18" s="45">
        <f t="shared" si="4"/>
        <v>0.15382170416544286</v>
      </c>
      <c r="Z18" s="45">
        <f t="shared" si="5"/>
        <v>0.15382170416544286</v>
      </c>
      <c r="AA18" s="45">
        <f t="shared" si="6"/>
        <v>1</v>
      </c>
      <c r="AB18" s="45">
        <f t="shared" si="7"/>
        <v>1</v>
      </c>
    </row>
    <row r="19" spans="1:28" ht="27" customHeight="1" x14ac:dyDescent="0.25">
      <c r="A19" s="239" t="s">
        <v>53</v>
      </c>
      <c r="B19" s="40" t="s">
        <v>37</v>
      </c>
      <c r="C19" s="40">
        <v>20</v>
      </c>
      <c r="D19" s="40" t="s">
        <v>38</v>
      </c>
      <c r="E19" s="151" t="s">
        <v>54</v>
      </c>
      <c r="F19" s="420">
        <v>994750622</v>
      </c>
      <c r="G19" s="421">
        <v>0</v>
      </c>
      <c r="H19" s="421">
        <v>0</v>
      </c>
      <c r="I19" s="421">
        <v>270000000</v>
      </c>
      <c r="J19" s="421">
        <v>0</v>
      </c>
      <c r="K19" s="421">
        <f t="shared" si="0"/>
        <v>270000000</v>
      </c>
      <c r="L19" s="420">
        <f t="shared" si="12"/>
        <v>1264750622</v>
      </c>
      <c r="M19" s="43">
        <f t="shared" si="18"/>
        <v>2.3825946098065236E-4</v>
      </c>
      <c r="N19" s="421">
        <v>0</v>
      </c>
      <c r="O19" s="422">
        <v>1264750622</v>
      </c>
      <c r="P19" s="422">
        <f t="shared" si="13"/>
        <v>0</v>
      </c>
      <c r="Q19" s="421">
        <v>1006787100.72</v>
      </c>
      <c r="R19" s="421">
        <f t="shared" si="14"/>
        <v>257963521.27999997</v>
      </c>
      <c r="S19" s="421">
        <f t="shared" si="15"/>
        <v>257963521.27999997</v>
      </c>
      <c r="T19" s="421">
        <v>1006787100.72</v>
      </c>
      <c r="U19" s="421">
        <f t="shared" si="16"/>
        <v>0</v>
      </c>
      <c r="V19" s="421">
        <v>1006787100.72</v>
      </c>
      <c r="W19" s="44">
        <f t="shared" si="17"/>
        <v>0</v>
      </c>
      <c r="X19" s="45">
        <f t="shared" si="3"/>
        <v>0.79603605897258067</v>
      </c>
      <c r="Y19" s="45">
        <f t="shared" si="4"/>
        <v>0.79603605897258067</v>
      </c>
      <c r="Z19" s="45">
        <f t="shared" si="5"/>
        <v>0.79603605897258067</v>
      </c>
      <c r="AA19" s="45">
        <f t="shared" si="6"/>
        <v>1</v>
      </c>
      <c r="AB19" s="45">
        <f t="shared" si="7"/>
        <v>1</v>
      </c>
    </row>
    <row r="20" spans="1:28" ht="22.5" customHeight="1" x14ac:dyDescent="0.25">
      <c r="A20" s="238" t="s">
        <v>55</v>
      </c>
      <c r="B20" s="33"/>
      <c r="C20" s="33"/>
      <c r="D20" s="40"/>
      <c r="E20" s="149" t="s">
        <v>56</v>
      </c>
      <c r="F20" s="419">
        <f>SUM(F21:F27)</f>
        <v>10389288000</v>
      </c>
      <c r="G20" s="419">
        <f>SUM(G21:G27)</f>
        <v>0</v>
      </c>
      <c r="H20" s="419">
        <f>SUM(H21:H27)</f>
        <v>0</v>
      </c>
      <c r="I20" s="419">
        <f>SUM(I21:I27)</f>
        <v>750000000</v>
      </c>
      <c r="J20" s="419">
        <f>SUM(J21:J27)</f>
        <v>750000000</v>
      </c>
      <c r="K20" s="419">
        <f t="shared" si="0"/>
        <v>0</v>
      </c>
      <c r="L20" s="419">
        <f>SUM(L21:L27)</f>
        <v>10389288000</v>
      </c>
      <c r="M20" s="36">
        <f t="shared" si="18"/>
        <v>1.9571812148535634E-3</v>
      </c>
      <c r="N20" s="419">
        <f t="shared" ref="N20:W20" si="19">SUM(N21:N27)</f>
        <v>0</v>
      </c>
      <c r="O20" s="419">
        <f t="shared" si="19"/>
        <v>10389288000</v>
      </c>
      <c r="P20" s="419">
        <f t="shared" si="19"/>
        <v>0</v>
      </c>
      <c r="Q20" s="419">
        <f t="shared" si="19"/>
        <v>9553809361.6900024</v>
      </c>
      <c r="R20" s="419">
        <f t="shared" si="19"/>
        <v>835478638.30999994</v>
      </c>
      <c r="S20" s="419">
        <f t="shared" si="19"/>
        <v>835478638.30999994</v>
      </c>
      <c r="T20" s="419">
        <f t="shared" si="19"/>
        <v>9553809361.6900024</v>
      </c>
      <c r="U20" s="419">
        <f t="shared" si="19"/>
        <v>0</v>
      </c>
      <c r="V20" s="419">
        <f t="shared" si="19"/>
        <v>8591997752.6900005</v>
      </c>
      <c r="W20" s="419">
        <f t="shared" si="19"/>
        <v>961811609</v>
      </c>
      <c r="X20" s="37">
        <f t="shared" si="3"/>
        <v>0.91958268571340041</v>
      </c>
      <c r="Y20" s="37">
        <f t="shared" si="4"/>
        <v>0.91958268571340041</v>
      </c>
      <c r="Z20" s="37">
        <f t="shared" si="5"/>
        <v>0.8270054456753918</v>
      </c>
      <c r="AA20" s="37">
        <f t="shared" si="6"/>
        <v>1</v>
      </c>
      <c r="AB20" s="37">
        <f t="shared" si="7"/>
        <v>0.89932689960752321</v>
      </c>
    </row>
    <row r="21" spans="1:28" ht="33.75" customHeight="1" x14ac:dyDescent="0.25">
      <c r="A21" s="239" t="s">
        <v>57</v>
      </c>
      <c r="B21" s="40" t="s">
        <v>37</v>
      </c>
      <c r="C21" s="40">
        <v>20</v>
      </c>
      <c r="D21" s="40" t="s">
        <v>38</v>
      </c>
      <c r="E21" s="151" t="s">
        <v>490</v>
      </c>
      <c r="F21" s="420">
        <v>3540437888</v>
      </c>
      <c r="G21" s="421">
        <v>0</v>
      </c>
      <c r="H21" s="421">
        <v>0</v>
      </c>
      <c r="I21" s="421">
        <v>0</v>
      </c>
      <c r="J21" s="421">
        <v>600000000</v>
      </c>
      <c r="K21" s="421">
        <f t="shared" si="0"/>
        <v>-600000000</v>
      </c>
      <c r="L21" s="420">
        <f t="shared" ref="L21:L27" si="20">+F21+K21</f>
        <v>2940437888</v>
      </c>
      <c r="M21" s="43">
        <f t="shared" si="18"/>
        <v>5.5393303158380875E-4</v>
      </c>
      <c r="N21" s="421">
        <v>0</v>
      </c>
      <c r="O21" s="422">
        <v>2940437888</v>
      </c>
      <c r="P21" s="422">
        <f t="shared" ref="P21:P27" si="21">L21-O21</f>
        <v>0</v>
      </c>
      <c r="Q21" s="421">
        <v>2870539624</v>
      </c>
      <c r="R21" s="421">
        <f t="shared" ref="R21:R27" si="22">+L21-Q21</f>
        <v>69898264</v>
      </c>
      <c r="S21" s="421">
        <f t="shared" ref="S21:S27" si="23">O21-Q21</f>
        <v>69898264</v>
      </c>
      <c r="T21" s="421">
        <v>2870539624</v>
      </c>
      <c r="U21" s="421">
        <f t="shared" ref="U21:U27" si="24">+Q21-T21</f>
        <v>0</v>
      </c>
      <c r="V21" s="421">
        <v>2573985424</v>
      </c>
      <c r="W21" s="44">
        <f t="shared" ref="W21:W27" si="25">+T21-V21</f>
        <v>296554200</v>
      </c>
      <c r="X21" s="45">
        <f t="shared" si="3"/>
        <v>0.97622862081690054</v>
      </c>
      <c r="Y21" s="45">
        <f t="shared" si="4"/>
        <v>0.97622862081690054</v>
      </c>
      <c r="Z21" s="45">
        <f t="shared" si="5"/>
        <v>0.87537486661578479</v>
      </c>
      <c r="AA21" s="45">
        <f t="shared" si="6"/>
        <v>1</v>
      </c>
      <c r="AB21" s="45">
        <f t="shared" si="7"/>
        <v>0.89669043495495748</v>
      </c>
    </row>
    <row r="22" spans="1:28" ht="29.25" customHeight="1" x14ac:dyDescent="0.25">
      <c r="A22" s="239" t="s">
        <v>59</v>
      </c>
      <c r="B22" s="40" t="s">
        <v>37</v>
      </c>
      <c r="C22" s="40">
        <v>20</v>
      </c>
      <c r="D22" s="40" t="s">
        <v>38</v>
      </c>
      <c r="E22" s="151" t="s">
        <v>491</v>
      </c>
      <c r="F22" s="420">
        <v>2411282700</v>
      </c>
      <c r="G22" s="421">
        <v>0</v>
      </c>
      <c r="H22" s="421">
        <v>0</v>
      </c>
      <c r="I22" s="421">
        <v>0</v>
      </c>
      <c r="J22" s="421">
        <v>150000000</v>
      </c>
      <c r="K22" s="421">
        <f t="shared" si="0"/>
        <v>-150000000</v>
      </c>
      <c r="L22" s="420">
        <f t="shared" si="20"/>
        <v>2261282700</v>
      </c>
      <c r="M22" s="43">
        <f t="shared" si="18"/>
        <v>4.25990695600444E-4</v>
      </c>
      <c r="N22" s="421">
        <v>0</v>
      </c>
      <c r="O22" s="422">
        <v>2261282700</v>
      </c>
      <c r="P22" s="422">
        <f t="shared" si="21"/>
        <v>0</v>
      </c>
      <c r="Q22" s="421">
        <v>2033360092</v>
      </c>
      <c r="R22" s="421">
        <f t="shared" si="22"/>
        <v>227922608</v>
      </c>
      <c r="S22" s="421">
        <f t="shared" si="23"/>
        <v>227922608</v>
      </c>
      <c r="T22" s="421">
        <v>2033360092</v>
      </c>
      <c r="U22" s="421">
        <f t="shared" si="24"/>
        <v>0</v>
      </c>
      <c r="V22" s="421">
        <v>1823356792</v>
      </c>
      <c r="W22" s="44">
        <f t="shared" si="25"/>
        <v>210003300</v>
      </c>
      <c r="X22" s="45">
        <f t="shared" si="3"/>
        <v>0.89920649549921383</v>
      </c>
      <c r="Y22" s="45">
        <f t="shared" si="4"/>
        <v>0.89920649549921383</v>
      </c>
      <c r="Z22" s="45">
        <f t="shared" si="5"/>
        <v>0.80633739072076216</v>
      </c>
      <c r="AA22" s="45">
        <f t="shared" si="6"/>
        <v>1</v>
      </c>
      <c r="AB22" s="45">
        <f t="shared" si="7"/>
        <v>0.89672104767560279</v>
      </c>
    </row>
    <row r="23" spans="1:28" ht="21.75" customHeight="1" x14ac:dyDescent="0.25">
      <c r="A23" s="239" t="s">
        <v>61</v>
      </c>
      <c r="B23" s="40" t="s">
        <v>37</v>
      </c>
      <c r="C23" s="40">
        <v>20</v>
      </c>
      <c r="D23" s="40" t="s">
        <v>38</v>
      </c>
      <c r="E23" s="151" t="s">
        <v>62</v>
      </c>
      <c r="F23" s="420">
        <v>1539154912</v>
      </c>
      <c r="G23" s="421">
        <v>0</v>
      </c>
      <c r="H23" s="421">
        <v>0</v>
      </c>
      <c r="I23" s="421">
        <f>600000000+150000000</f>
        <v>750000000</v>
      </c>
      <c r="J23" s="421">
        <v>0</v>
      </c>
      <c r="K23" s="421">
        <f t="shared" si="0"/>
        <v>750000000</v>
      </c>
      <c r="L23" s="420">
        <f t="shared" si="20"/>
        <v>2289154912</v>
      </c>
      <c r="M23" s="43">
        <f t="shared" si="18"/>
        <v>4.3124138936721763E-4</v>
      </c>
      <c r="N23" s="421">
        <v>0</v>
      </c>
      <c r="O23" s="422">
        <v>2289154912</v>
      </c>
      <c r="P23" s="422">
        <f t="shared" si="21"/>
        <v>0</v>
      </c>
      <c r="Q23" s="421">
        <v>2269518345.6900001</v>
      </c>
      <c r="R23" s="421">
        <f t="shared" si="22"/>
        <v>19636566.309999943</v>
      </c>
      <c r="S23" s="421">
        <f t="shared" si="23"/>
        <v>19636566.309999943</v>
      </c>
      <c r="T23" s="421">
        <v>2269518345.6900001</v>
      </c>
      <c r="U23" s="421">
        <f t="shared" si="24"/>
        <v>0</v>
      </c>
      <c r="V23" s="421">
        <v>2041588636.6900001</v>
      </c>
      <c r="W23" s="44">
        <f t="shared" si="25"/>
        <v>227929709</v>
      </c>
      <c r="X23" s="45">
        <f t="shared" si="3"/>
        <v>0.99142191460828499</v>
      </c>
      <c r="Y23" s="45">
        <f t="shared" si="4"/>
        <v>0.99142191460828499</v>
      </c>
      <c r="Z23" s="45">
        <f t="shared" si="5"/>
        <v>0.89185254610239328</v>
      </c>
      <c r="AA23" s="45">
        <f t="shared" si="6"/>
        <v>1</v>
      </c>
      <c r="AB23" s="45">
        <f t="shared" si="7"/>
        <v>0.89956912688859425</v>
      </c>
    </row>
    <row r="24" spans="1:28" ht="21.75" customHeight="1" x14ac:dyDescent="0.25">
      <c r="A24" s="239" t="s">
        <v>63</v>
      </c>
      <c r="B24" s="40" t="s">
        <v>37</v>
      </c>
      <c r="C24" s="40">
        <v>20</v>
      </c>
      <c r="D24" s="40" t="s">
        <v>38</v>
      </c>
      <c r="E24" s="151" t="s">
        <v>518</v>
      </c>
      <c r="F24" s="420">
        <v>1254967000</v>
      </c>
      <c r="G24" s="421">
        <v>0</v>
      </c>
      <c r="H24" s="421">
        <v>0</v>
      </c>
      <c r="I24" s="421">
        <v>0</v>
      </c>
      <c r="J24" s="421">
        <v>0</v>
      </c>
      <c r="K24" s="421">
        <f t="shared" si="0"/>
        <v>0</v>
      </c>
      <c r="L24" s="420">
        <f t="shared" si="20"/>
        <v>1254967000</v>
      </c>
      <c r="M24" s="43">
        <f t="shared" si="18"/>
        <v>2.3641637787508938E-4</v>
      </c>
      <c r="N24" s="421">
        <v>0</v>
      </c>
      <c r="O24" s="422">
        <v>1254967000</v>
      </c>
      <c r="P24" s="422">
        <f t="shared" si="21"/>
        <v>0</v>
      </c>
      <c r="Q24" s="421">
        <v>1005231731.6</v>
      </c>
      <c r="R24" s="421">
        <f t="shared" si="22"/>
        <v>249735268.39999998</v>
      </c>
      <c r="S24" s="421">
        <f t="shared" si="23"/>
        <v>249735268.39999998</v>
      </c>
      <c r="T24" s="421">
        <v>1005231731.6</v>
      </c>
      <c r="U24" s="421">
        <f t="shared" si="24"/>
        <v>0</v>
      </c>
      <c r="V24" s="421">
        <v>909424931.60000002</v>
      </c>
      <c r="W24" s="44">
        <f t="shared" si="25"/>
        <v>95806800</v>
      </c>
      <c r="X24" s="45">
        <f t="shared" si="3"/>
        <v>0.80100252165993213</v>
      </c>
      <c r="Y24" s="45">
        <f t="shared" si="4"/>
        <v>0.80100252165993213</v>
      </c>
      <c r="Z24" s="45">
        <f t="shared" si="5"/>
        <v>0.72466043457716423</v>
      </c>
      <c r="AA24" s="45">
        <f t="shared" si="6"/>
        <v>1</v>
      </c>
      <c r="AB24" s="45">
        <f t="shared" si="7"/>
        <v>0.90469182678156512</v>
      </c>
    </row>
    <row r="25" spans="1:28" ht="36.75" customHeight="1" x14ac:dyDescent="0.25">
      <c r="A25" s="239" t="s">
        <v>65</v>
      </c>
      <c r="B25" s="40" t="s">
        <v>37</v>
      </c>
      <c r="C25" s="40">
        <v>20</v>
      </c>
      <c r="D25" s="40" t="s">
        <v>38</v>
      </c>
      <c r="E25" s="151" t="s">
        <v>66</v>
      </c>
      <c r="F25" s="420">
        <v>145133600</v>
      </c>
      <c r="G25" s="421">
        <v>0</v>
      </c>
      <c r="H25" s="421">
        <v>0</v>
      </c>
      <c r="I25" s="421">
        <v>0</v>
      </c>
      <c r="J25" s="421">
        <v>0</v>
      </c>
      <c r="K25" s="421">
        <f t="shared" si="0"/>
        <v>0</v>
      </c>
      <c r="L25" s="420">
        <f t="shared" si="20"/>
        <v>145133600</v>
      </c>
      <c r="M25" s="371">
        <f t="shared" si="18"/>
        <v>2.73409261119791E-5</v>
      </c>
      <c r="N25" s="421">
        <v>0</v>
      </c>
      <c r="O25" s="422">
        <v>145133600</v>
      </c>
      <c r="P25" s="422">
        <f t="shared" si="21"/>
        <v>0</v>
      </c>
      <c r="Q25" s="421">
        <v>118517994</v>
      </c>
      <c r="R25" s="421">
        <f t="shared" si="22"/>
        <v>26615606</v>
      </c>
      <c r="S25" s="421">
        <f t="shared" si="23"/>
        <v>26615606</v>
      </c>
      <c r="T25" s="421">
        <v>118517994</v>
      </c>
      <c r="U25" s="421">
        <f t="shared" si="24"/>
        <v>0</v>
      </c>
      <c r="V25" s="421">
        <v>106772894</v>
      </c>
      <c r="W25" s="44">
        <f t="shared" si="25"/>
        <v>11745100</v>
      </c>
      <c r="X25" s="45">
        <f t="shared" si="3"/>
        <v>0.81661306547897938</v>
      </c>
      <c r="Y25" s="45">
        <f t="shared" si="4"/>
        <v>0.81661306547897938</v>
      </c>
      <c r="Z25" s="45">
        <f t="shared" si="5"/>
        <v>0.73568693948196695</v>
      </c>
      <c r="AA25" s="45">
        <f t="shared" si="6"/>
        <v>1</v>
      </c>
      <c r="AB25" s="45">
        <f t="shared" si="7"/>
        <v>0.90090028017180246</v>
      </c>
    </row>
    <row r="26" spans="1:28" ht="21.75" customHeight="1" x14ac:dyDescent="0.25">
      <c r="A26" s="239" t="s">
        <v>67</v>
      </c>
      <c r="B26" s="40" t="s">
        <v>37</v>
      </c>
      <c r="C26" s="40">
        <v>20</v>
      </c>
      <c r="D26" s="40" t="s">
        <v>38</v>
      </c>
      <c r="E26" s="151" t="s">
        <v>68</v>
      </c>
      <c r="F26" s="420">
        <v>898748700</v>
      </c>
      <c r="G26" s="421">
        <v>0</v>
      </c>
      <c r="H26" s="421">
        <v>0</v>
      </c>
      <c r="I26" s="421">
        <v>0</v>
      </c>
      <c r="J26" s="421">
        <v>0</v>
      </c>
      <c r="K26" s="421">
        <f t="shared" si="0"/>
        <v>0</v>
      </c>
      <c r="L26" s="420">
        <f t="shared" si="20"/>
        <v>898748700</v>
      </c>
      <c r="M26" s="43">
        <f t="shared" si="18"/>
        <v>1.6931035817989266E-4</v>
      </c>
      <c r="N26" s="421">
        <v>0</v>
      </c>
      <c r="O26" s="422">
        <v>898748700</v>
      </c>
      <c r="P26" s="422">
        <f t="shared" si="21"/>
        <v>0</v>
      </c>
      <c r="Q26" s="421">
        <v>753953203.20000005</v>
      </c>
      <c r="R26" s="421">
        <f t="shared" si="22"/>
        <v>144795496.79999995</v>
      </c>
      <c r="S26" s="421">
        <f t="shared" si="23"/>
        <v>144795496.79999995</v>
      </c>
      <c r="T26" s="421">
        <v>753953203.20000005</v>
      </c>
      <c r="U26" s="421">
        <f t="shared" si="24"/>
        <v>0</v>
      </c>
      <c r="V26" s="421">
        <v>682092003.20000005</v>
      </c>
      <c r="W26" s="44">
        <f t="shared" si="25"/>
        <v>71861200</v>
      </c>
      <c r="X26" s="45">
        <f t="shared" si="3"/>
        <v>0.83889212101224742</v>
      </c>
      <c r="Y26" s="45">
        <f t="shared" si="4"/>
        <v>0.83889212101224742</v>
      </c>
      <c r="Z26" s="45">
        <f t="shared" si="5"/>
        <v>0.75893517642918429</v>
      </c>
      <c r="AA26" s="45">
        <f t="shared" si="6"/>
        <v>1</v>
      </c>
      <c r="AB26" s="45">
        <f t="shared" si="7"/>
        <v>0.90468745315359123</v>
      </c>
    </row>
    <row r="27" spans="1:28" ht="39.75" customHeight="1" x14ac:dyDescent="0.25">
      <c r="A27" s="239" t="s">
        <v>69</v>
      </c>
      <c r="B27" s="40" t="s">
        <v>37</v>
      </c>
      <c r="C27" s="40">
        <v>20</v>
      </c>
      <c r="D27" s="40" t="s">
        <v>38</v>
      </c>
      <c r="E27" s="151" t="s">
        <v>70</v>
      </c>
      <c r="F27" s="420">
        <v>599563200</v>
      </c>
      <c r="G27" s="421">
        <v>0</v>
      </c>
      <c r="H27" s="421">
        <v>0</v>
      </c>
      <c r="I27" s="421">
        <v>0</v>
      </c>
      <c r="J27" s="421">
        <v>0</v>
      </c>
      <c r="K27" s="421">
        <f t="shared" si="0"/>
        <v>0</v>
      </c>
      <c r="L27" s="420">
        <f t="shared" si="20"/>
        <v>599563200</v>
      </c>
      <c r="M27" s="43">
        <f t="shared" si="18"/>
        <v>1.1294843613513168E-4</v>
      </c>
      <c r="N27" s="421">
        <v>0</v>
      </c>
      <c r="O27" s="422">
        <v>599563200</v>
      </c>
      <c r="P27" s="422">
        <f t="shared" si="21"/>
        <v>0</v>
      </c>
      <c r="Q27" s="421">
        <v>502688371.19999999</v>
      </c>
      <c r="R27" s="421">
        <f t="shared" si="22"/>
        <v>96874828.800000012</v>
      </c>
      <c r="S27" s="421">
        <f t="shared" si="23"/>
        <v>96874828.800000012</v>
      </c>
      <c r="T27" s="421">
        <v>502688371.19999999</v>
      </c>
      <c r="U27" s="421">
        <f t="shared" si="24"/>
        <v>0</v>
      </c>
      <c r="V27" s="421">
        <v>454777071.19999999</v>
      </c>
      <c r="W27" s="44">
        <f t="shared" si="25"/>
        <v>47911300</v>
      </c>
      <c r="X27" s="45">
        <f t="shared" si="3"/>
        <v>0.83842432490853336</v>
      </c>
      <c r="Y27" s="45">
        <f t="shared" si="4"/>
        <v>0.83842432490853336</v>
      </c>
      <c r="Z27" s="45">
        <f t="shared" si="5"/>
        <v>0.75851398351333099</v>
      </c>
      <c r="AA27" s="45">
        <f t="shared" si="6"/>
        <v>1</v>
      </c>
      <c r="AB27" s="45">
        <f t="shared" si="7"/>
        <v>0.90468985808120483</v>
      </c>
    </row>
    <row r="28" spans="1:28" ht="41.25" customHeight="1" x14ac:dyDescent="0.25">
      <c r="A28" s="238" t="s">
        <v>71</v>
      </c>
      <c r="B28" s="33"/>
      <c r="C28" s="33"/>
      <c r="D28" s="40"/>
      <c r="E28" s="149" t="s">
        <v>72</v>
      </c>
      <c r="F28" s="419">
        <f>+F29+F33+F34</f>
        <v>5077431000</v>
      </c>
      <c r="G28" s="419">
        <f>+G29+G33+G34</f>
        <v>0</v>
      </c>
      <c r="H28" s="419">
        <f>+H29+H33+H34</f>
        <v>0</v>
      </c>
      <c r="I28" s="419">
        <f>+I29+I33+I34</f>
        <v>50000000</v>
      </c>
      <c r="J28" s="419">
        <f>+J29+J33+J34</f>
        <v>50000000</v>
      </c>
      <c r="K28" s="419">
        <f t="shared" si="0"/>
        <v>0</v>
      </c>
      <c r="L28" s="419">
        <f>+L29+L33+L34</f>
        <v>5077431000</v>
      </c>
      <c r="M28" s="36">
        <f t="shared" si="18"/>
        <v>9.565094906325768E-4</v>
      </c>
      <c r="N28" s="419">
        <f t="shared" ref="N28:W28" si="26">+N29+N33+N34</f>
        <v>0</v>
      </c>
      <c r="O28" s="419">
        <f t="shared" si="26"/>
        <v>5077431000</v>
      </c>
      <c r="P28" s="419">
        <f t="shared" si="26"/>
        <v>0</v>
      </c>
      <c r="Q28" s="419">
        <f t="shared" si="26"/>
        <v>3487813502.8400002</v>
      </c>
      <c r="R28" s="419">
        <f t="shared" si="26"/>
        <v>1589617497.1600001</v>
      </c>
      <c r="S28" s="419">
        <f t="shared" si="26"/>
        <v>1589617497.1600001</v>
      </c>
      <c r="T28" s="419">
        <f t="shared" si="26"/>
        <v>3487813502.8400002</v>
      </c>
      <c r="U28" s="419">
        <f t="shared" si="26"/>
        <v>0</v>
      </c>
      <c r="V28" s="419">
        <f t="shared" si="26"/>
        <v>3487813502.8400002</v>
      </c>
      <c r="W28" s="419">
        <f t="shared" si="26"/>
        <v>0</v>
      </c>
      <c r="X28" s="37">
        <f t="shared" si="3"/>
        <v>0.68692484503285223</v>
      </c>
      <c r="Y28" s="37">
        <f t="shared" si="4"/>
        <v>0.68692484503285223</v>
      </c>
      <c r="Z28" s="37">
        <f t="shared" si="5"/>
        <v>0.68692484503285223</v>
      </c>
      <c r="AA28" s="37">
        <f t="shared" si="6"/>
        <v>1</v>
      </c>
      <c r="AB28" s="37">
        <f t="shared" si="7"/>
        <v>1</v>
      </c>
    </row>
    <row r="29" spans="1:28" s="410" customFormat="1" ht="39" customHeight="1" x14ac:dyDescent="0.25">
      <c r="A29" s="238" t="s">
        <v>73</v>
      </c>
      <c r="B29" s="33"/>
      <c r="C29" s="33"/>
      <c r="D29" s="33"/>
      <c r="E29" s="149" t="s">
        <v>74</v>
      </c>
      <c r="F29" s="419">
        <f>+F30+F31+F32</f>
        <v>2059834541</v>
      </c>
      <c r="G29" s="419">
        <f>+G30+G31+G32</f>
        <v>0</v>
      </c>
      <c r="H29" s="419">
        <f>+H30+H31+H32</f>
        <v>0</v>
      </c>
      <c r="I29" s="419">
        <f>+I30+I31+I32</f>
        <v>50000000</v>
      </c>
      <c r="J29" s="419">
        <f>+J30+J31+J32</f>
        <v>0</v>
      </c>
      <c r="K29" s="419">
        <f t="shared" si="0"/>
        <v>50000000</v>
      </c>
      <c r="L29" s="512">
        <f>+L30+L31+L32</f>
        <v>2109834541</v>
      </c>
      <c r="M29" s="36">
        <f t="shared" si="18"/>
        <v>3.9746020421172173E-4</v>
      </c>
      <c r="N29" s="419">
        <f t="shared" ref="N29:W29" si="27">+N30+N31+N32</f>
        <v>0</v>
      </c>
      <c r="O29" s="419">
        <f t="shared" si="27"/>
        <v>2109834541</v>
      </c>
      <c r="P29" s="419">
        <f t="shared" si="27"/>
        <v>0</v>
      </c>
      <c r="Q29" s="419">
        <f t="shared" si="27"/>
        <v>1564070383.79</v>
      </c>
      <c r="R29" s="419">
        <f t="shared" si="27"/>
        <v>545764157.21000004</v>
      </c>
      <c r="S29" s="419">
        <f t="shared" si="27"/>
        <v>545764157.21000004</v>
      </c>
      <c r="T29" s="419">
        <f t="shared" si="27"/>
        <v>1564070383.79</v>
      </c>
      <c r="U29" s="419">
        <f t="shared" si="27"/>
        <v>0</v>
      </c>
      <c r="V29" s="419">
        <f t="shared" si="27"/>
        <v>1564070383.79</v>
      </c>
      <c r="W29" s="419">
        <f t="shared" si="27"/>
        <v>0</v>
      </c>
      <c r="X29" s="37">
        <f t="shared" si="3"/>
        <v>0.74132371681083398</v>
      </c>
      <c r="Y29" s="37">
        <f t="shared" si="4"/>
        <v>0.74132371681083398</v>
      </c>
      <c r="Z29" s="37">
        <f t="shared" si="5"/>
        <v>0.74132371681083398</v>
      </c>
      <c r="AA29" s="37">
        <f t="shared" si="6"/>
        <v>1</v>
      </c>
      <c r="AB29" s="37">
        <f t="shared" si="7"/>
        <v>1</v>
      </c>
    </row>
    <row r="30" spans="1:28" ht="21.75" customHeight="1" x14ac:dyDescent="0.25">
      <c r="A30" s="239" t="s">
        <v>75</v>
      </c>
      <c r="B30" s="40" t="s">
        <v>37</v>
      </c>
      <c r="C30" s="40">
        <v>20</v>
      </c>
      <c r="D30" s="40" t="s">
        <v>38</v>
      </c>
      <c r="E30" s="151" t="s">
        <v>503</v>
      </c>
      <c r="F30" s="420">
        <v>1440417805</v>
      </c>
      <c r="G30" s="421">
        <v>0</v>
      </c>
      <c r="H30" s="421">
        <v>0</v>
      </c>
      <c r="I30" s="421">
        <v>0</v>
      </c>
      <c r="J30" s="421">
        <v>0</v>
      </c>
      <c r="K30" s="421">
        <f t="shared" si="0"/>
        <v>0</v>
      </c>
      <c r="L30" s="420">
        <v>1440417805</v>
      </c>
      <c r="M30" s="43">
        <f t="shared" si="18"/>
        <v>2.7135244200436094E-4</v>
      </c>
      <c r="N30" s="421">
        <v>0</v>
      </c>
      <c r="O30" s="422">
        <v>1440417805</v>
      </c>
      <c r="P30" s="422">
        <f t="shared" ref="P30:P34" si="28">L30-O30</f>
        <v>0</v>
      </c>
      <c r="Q30" s="422">
        <v>1090653704.3</v>
      </c>
      <c r="R30" s="422">
        <f t="shared" ref="R30:R34" si="29">+L30-Q30</f>
        <v>349764100.70000005</v>
      </c>
      <c r="S30" s="421">
        <f t="shared" ref="S30:S36" si="30">O30-Q30</f>
        <v>349764100.70000005</v>
      </c>
      <c r="T30" s="421">
        <v>1090653704.3</v>
      </c>
      <c r="U30" s="421">
        <f t="shared" ref="U30:U34" si="31">+Q30-T30</f>
        <v>0</v>
      </c>
      <c r="V30" s="421">
        <v>1090653704.3</v>
      </c>
      <c r="W30" s="44">
        <f t="shared" ref="W30:W34" si="32">+T30-V30</f>
        <v>0</v>
      </c>
      <c r="X30" s="45">
        <f t="shared" si="3"/>
        <v>0.75717871614340393</v>
      </c>
      <c r="Y30" s="45">
        <f t="shared" si="4"/>
        <v>0.75717871614340393</v>
      </c>
      <c r="Z30" s="45">
        <f t="shared" si="5"/>
        <v>0.75717871614340393</v>
      </c>
      <c r="AA30" s="45">
        <f t="shared" si="6"/>
        <v>1</v>
      </c>
      <c r="AB30" s="45">
        <f t="shared" si="7"/>
        <v>1</v>
      </c>
    </row>
    <row r="31" spans="1:28" ht="21.75" customHeight="1" x14ac:dyDescent="0.25">
      <c r="A31" s="239" t="s">
        <v>77</v>
      </c>
      <c r="B31" s="40" t="s">
        <v>37</v>
      </c>
      <c r="C31" s="40">
        <v>20</v>
      </c>
      <c r="D31" s="40" t="s">
        <v>38</v>
      </c>
      <c r="E31" s="151" t="s">
        <v>78</v>
      </c>
      <c r="F31" s="420">
        <v>510000000</v>
      </c>
      <c r="G31" s="421">
        <v>0</v>
      </c>
      <c r="H31" s="421">
        <v>0</v>
      </c>
      <c r="I31" s="421">
        <v>0</v>
      </c>
      <c r="J31" s="421">
        <v>0</v>
      </c>
      <c r="K31" s="421">
        <f t="shared" si="0"/>
        <v>0</v>
      </c>
      <c r="L31" s="420">
        <v>510000000</v>
      </c>
      <c r="M31" s="43">
        <f t="shared" si="18"/>
        <v>9.6076114125945612E-5</v>
      </c>
      <c r="N31" s="421">
        <v>0</v>
      </c>
      <c r="O31" s="422">
        <v>510000000</v>
      </c>
      <c r="P31" s="422">
        <f t="shared" si="28"/>
        <v>0</v>
      </c>
      <c r="Q31" s="422">
        <v>358226485.57999998</v>
      </c>
      <c r="R31" s="422">
        <f t="shared" si="29"/>
        <v>151773514.42000002</v>
      </c>
      <c r="S31" s="421">
        <f t="shared" si="30"/>
        <v>151773514.42000002</v>
      </c>
      <c r="T31" s="421">
        <v>358226485.57999998</v>
      </c>
      <c r="U31" s="421">
        <f t="shared" si="31"/>
        <v>0</v>
      </c>
      <c r="V31" s="421">
        <v>358226485.57999998</v>
      </c>
      <c r="W31" s="44">
        <f t="shared" si="32"/>
        <v>0</v>
      </c>
      <c r="X31" s="45">
        <f t="shared" si="3"/>
        <v>0.70240487368627447</v>
      </c>
      <c r="Y31" s="45">
        <f t="shared" si="4"/>
        <v>0.70240487368627447</v>
      </c>
      <c r="Z31" s="45">
        <f t="shared" si="5"/>
        <v>0.70240487368627447</v>
      </c>
      <c r="AA31" s="45">
        <f t="shared" si="6"/>
        <v>1</v>
      </c>
      <c r="AB31" s="45">
        <f t="shared" si="7"/>
        <v>1</v>
      </c>
    </row>
    <row r="32" spans="1:28" ht="21.75" customHeight="1" x14ac:dyDescent="0.25">
      <c r="A32" s="239" t="s">
        <v>79</v>
      </c>
      <c r="B32" s="40" t="s">
        <v>37</v>
      </c>
      <c r="C32" s="40">
        <v>20</v>
      </c>
      <c r="D32" s="40" t="s">
        <v>38</v>
      </c>
      <c r="E32" s="151" t="s">
        <v>80</v>
      </c>
      <c r="F32" s="420">
        <v>109416736</v>
      </c>
      <c r="G32" s="421">
        <v>0</v>
      </c>
      <c r="H32" s="421">
        <v>0</v>
      </c>
      <c r="I32" s="421">
        <v>50000000</v>
      </c>
      <c r="J32" s="421">
        <v>0</v>
      </c>
      <c r="K32" s="421">
        <f t="shared" si="0"/>
        <v>50000000</v>
      </c>
      <c r="L32" s="420">
        <f t="shared" ref="L32:L33" si="33">+F32+K32</f>
        <v>159416736</v>
      </c>
      <c r="M32" s="371">
        <f t="shared" si="18"/>
        <v>3.0031648081415181E-5</v>
      </c>
      <c r="N32" s="421">
        <v>0</v>
      </c>
      <c r="O32" s="422">
        <v>159416736</v>
      </c>
      <c r="P32" s="422">
        <f t="shared" si="28"/>
        <v>0</v>
      </c>
      <c r="Q32" s="421">
        <v>115190193.91</v>
      </c>
      <c r="R32" s="421">
        <f t="shared" si="29"/>
        <v>44226542.090000004</v>
      </c>
      <c r="S32" s="421">
        <f t="shared" si="30"/>
        <v>44226542.090000004</v>
      </c>
      <c r="T32" s="421">
        <v>115190193.91</v>
      </c>
      <c r="U32" s="421">
        <f t="shared" si="31"/>
        <v>0</v>
      </c>
      <c r="V32" s="421">
        <v>115190193.91</v>
      </c>
      <c r="W32" s="44">
        <f t="shared" si="32"/>
        <v>0</v>
      </c>
      <c r="X32" s="45">
        <f t="shared" si="3"/>
        <v>0.72257277874513748</v>
      </c>
      <c r="Y32" s="45">
        <f t="shared" si="4"/>
        <v>0.72257277874513748</v>
      </c>
      <c r="Z32" s="45">
        <f t="shared" si="5"/>
        <v>0.72257277874513748</v>
      </c>
      <c r="AA32" s="45">
        <f t="shared" si="6"/>
        <v>1</v>
      </c>
      <c r="AB32" s="45">
        <f t="shared" si="7"/>
        <v>1</v>
      </c>
    </row>
    <row r="33" spans="1:28" ht="21.75" customHeight="1" x14ac:dyDescent="0.25">
      <c r="A33" s="239" t="s">
        <v>81</v>
      </c>
      <c r="B33" s="40" t="s">
        <v>37</v>
      </c>
      <c r="C33" s="40">
        <v>20</v>
      </c>
      <c r="D33" s="40" t="s">
        <v>38</v>
      </c>
      <c r="E33" s="151" t="s">
        <v>82</v>
      </c>
      <c r="F33" s="420">
        <v>2897220308</v>
      </c>
      <c r="G33" s="421">
        <v>0</v>
      </c>
      <c r="H33" s="421">
        <v>0</v>
      </c>
      <c r="I33" s="421">
        <v>0</v>
      </c>
      <c r="J33" s="421">
        <v>50000000</v>
      </c>
      <c r="K33" s="421">
        <f t="shared" si="0"/>
        <v>-50000000</v>
      </c>
      <c r="L33" s="420">
        <f t="shared" si="33"/>
        <v>2847220308</v>
      </c>
      <c r="M33" s="43">
        <f t="shared" si="18"/>
        <v>5.363722808884667E-4</v>
      </c>
      <c r="N33" s="421">
        <v>0</v>
      </c>
      <c r="O33" s="421">
        <v>2847220308</v>
      </c>
      <c r="P33" s="421">
        <f t="shared" si="28"/>
        <v>0</v>
      </c>
      <c r="Q33" s="421">
        <v>1864596067.05</v>
      </c>
      <c r="R33" s="421">
        <f t="shared" si="29"/>
        <v>982624240.95000005</v>
      </c>
      <c r="S33" s="421">
        <f t="shared" si="30"/>
        <v>982624240.95000005</v>
      </c>
      <c r="T33" s="421">
        <v>1864596067.05</v>
      </c>
      <c r="U33" s="421">
        <f t="shared" si="31"/>
        <v>0</v>
      </c>
      <c r="V33" s="421">
        <v>1864596067.05</v>
      </c>
      <c r="W33" s="44">
        <f t="shared" si="32"/>
        <v>0</v>
      </c>
      <c r="X33" s="45">
        <f t="shared" si="3"/>
        <v>0.65488296139604518</v>
      </c>
      <c r="Y33" s="45">
        <f t="shared" si="4"/>
        <v>0.65488296139604518</v>
      </c>
      <c r="Z33" s="45">
        <f t="shared" si="5"/>
        <v>0.65488296139604518</v>
      </c>
      <c r="AA33" s="45">
        <f t="shared" si="6"/>
        <v>1</v>
      </c>
      <c r="AB33" s="45">
        <f t="shared" si="7"/>
        <v>1</v>
      </c>
    </row>
    <row r="34" spans="1:28" ht="21.75" customHeight="1" x14ac:dyDescent="0.25">
      <c r="A34" s="239" t="s">
        <v>83</v>
      </c>
      <c r="B34" s="40" t="s">
        <v>37</v>
      </c>
      <c r="C34" s="40">
        <v>20</v>
      </c>
      <c r="D34" s="40" t="s">
        <v>38</v>
      </c>
      <c r="E34" s="151" t="s">
        <v>84</v>
      </c>
      <c r="F34" s="420">
        <v>120376151</v>
      </c>
      <c r="G34" s="421">
        <v>0</v>
      </c>
      <c r="H34" s="421">
        <v>0</v>
      </c>
      <c r="I34" s="421">
        <v>0</v>
      </c>
      <c r="J34" s="421">
        <v>0</v>
      </c>
      <c r="K34" s="421">
        <f t="shared" si="0"/>
        <v>0</v>
      </c>
      <c r="L34" s="420">
        <v>120376151</v>
      </c>
      <c r="M34" s="371">
        <f t="shared" si="18"/>
        <v>2.2677005532388356E-5</v>
      </c>
      <c r="N34" s="421">
        <v>0</v>
      </c>
      <c r="O34" s="421">
        <v>120376151</v>
      </c>
      <c r="P34" s="421">
        <f t="shared" si="28"/>
        <v>0</v>
      </c>
      <c r="Q34" s="421">
        <v>59147052</v>
      </c>
      <c r="R34" s="421">
        <f t="shared" si="29"/>
        <v>61229099</v>
      </c>
      <c r="S34" s="421">
        <f t="shared" si="30"/>
        <v>61229099</v>
      </c>
      <c r="T34" s="421">
        <v>59147052</v>
      </c>
      <c r="U34" s="421">
        <f t="shared" si="31"/>
        <v>0</v>
      </c>
      <c r="V34" s="421">
        <v>59147052</v>
      </c>
      <c r="W34" s="44">
        <f t="shared" si="32"/>
        <v>0</v>
      </c>
      <c r="X34" s="45">
        <f t="shared" si="3"/>
        <v>0.49135191239002152</v>
      </c>
      <c r="Y34" s="45">
        <f t="shared" si="4"/>
        <v>0.49135191239002152</v>
      </c>
      <c r="Z34" s="45">
        <f>+V34/L34</f>
        <v>0.49135191239002152</v>
      </c>
      <c r="AA34" s="45">
        <f t="shared" si="6"/>
        <v>1</v>
      </c>
      <c r="AB34" s="45">
        <f t="shared" si="7"/>
        <v>1</v>
      </c>
    </row>
    <row r="35" spans="1:28" s="410" customFormat="1" ht="38.25" customHeight="1" x14ac:dyDescent="0.25">
      <c r="A35" s="238" t="s">
        <v>85</v>
      </c>
      <c r="B35" s="33" t="s">
        <v>37</v>
      </c>
      <c r="C35" s="33">
        <v>20</v>
      </c>
      <c r="D35" s="33" t="s">
        <v>38</v>
      </c>
      <c r="E35" s="149" t="s">
        <v>86</v>
      </c>
      <c r="F35" s="423">
        <f>+F36</f>
        <v>4590358000</v>
      </c>
      <c r="G35" s="424">
        <f>+G36</f>
        <v>0</v>
      </c>
      <c r="H35" s="424">
        <f>+H36</f>
        <v>0</v>
      </c>
      <c r="I35" s="424">
        <f>+I36</f>
        <v>0</v>
      </c>
      <c r="J35" s="424">
        <f>+J36</f>
        <v>0</v>
      </c>
      <c r="K35" s="424">
        <f t="shared" si="0"/>
        <v>0</v>
      </c>
      <c r="L35" s="424">
        <f>+L36</f>
        <v>4590358000</v>
      </c>
      <c r="M35" s="36">
        <f t="shared" si="18"/>
        <v>8.6475246879793622E-4</v>
      </c>
      <c r="N35" s="424">
        <f t="shared" ref="N35:W35" si="34">+N36</f>
        <v>0</v>
      </c>
      <c r="O35" s="424">
        <f t="shared" si="34"/>
        <v>0</v>
      </c>
      <c r="P35" s="424">
        <f t="shared" si="34"/>
        <v>4590358000</v>
      </c>
      <c r="Q35" s="424">
        <f t="shared" si="34"/>
        <v>0</v>
      </c>
      <c r="R35" s="424">
        <f t="shared" si="34"/>
        <v>4590358000</v>
      </c>
      <c r="S35" s="425">
        <f t="shared" si="34"/>
        <v>0</v>
      </c>
      <c r="T35" s="424">
        <f t="shared" si="34"/>
        <v>0</v>
      </c>
      <c r="U35" s="424">
        <f t="shared" si="34"/>
        <v>0</v>
      </c>
      <c r="V35" s="424">
        <f t="shared" si="34"/>
        <v>0</v>
      </c>
      <c r="W35" s="47">
        <f t="shared" si="34"/>
        <v>0</v>
      </c>
      <c r="X35" s="37">
        <f t="shared" si="3"/>
        <v>0</v>
      </c>
      <c r="Y35" s="37">
        <f t="shared" si="4"/>
        <v>0</v>
      </c>
      <c r="Z35" s="37">
        <f>+U35/M35</f>
        <v>0</v>
      </c>
      <c r="AA35" s="37" t="s">
        <v>46</v>
      </c>
      <c r="AB35" s="37" t="s">
        <v>46</v>
      </c>
    </row>
    <row r="36" spans="1:28" ht="39.75" customHeight="1" x14ac:dyDescent="0.25">
      <c r="A36" s="239" t="s">
        <v>550</v>
      </c>
      <c r="B36" s="40" t="s">
        <v>37</v>
      </c>
      <c r="C36" s="40">
        <v>20</v>
      </c>
      <c r="D36" s="40" t="s">
        <v>38</v>
      </c>
      <c r="E36" s="151" t="s">
        <v>551</v>
      </c>
      <c r="F36" s="421">
        <v>4590358000</v>
      </c>
      <c r="G36" s="421">
        <v>0</v>
      </c>
      <c r="H36" s="421">
        <v>0</v>
      </c>
      <c r="I36" s="421">
        <v>0</v>
      </c>
      <c r="J36" s="421">
        <v>0</v>
      </c>
      <c r="K36" s="421">
        <f t="shared" si="0"/>
        <v>0</v>
      </c>
      <c r="L36" s="421">
        <f>+F36+K36</f>
        <v>4590358000</v>
      </c>
      <c r="M36" s="371">
        <f t="shared" si="18"/>
        <v>8.6475246879793622E-4</v>
      </c>
      <c r="N36" s="421">
        <v>0</v>
      </c>
      <c r="O36" s="422">
        <v>0</v>
      </c>
      <c r="P36" s="422">
        <f>+L36-O36</f>
        <v>4590358000</v>
      </c>
      <c r="Q36" s="422">
        <v>0</v>
      </c>
      <c r="R36" s="421">
        <f>+L36-Q36</f>
        <v>4590358000</v>
      </c>
      <c r="S36" s="421">
        <f t="shared" si="30"/>
        <v>0</v>
      </c>
      <c r="T36" s="422">
        <v>0</v>
      </c>
      <c r="U36" s="421">
        <f>+Q36-T36</f>
        <v>0</v>
      </c>
      <c r="V36" s="422">
        <v>0</v>
      </c>
      <c r="W36" s="44">
        <f>+T36-V36</f>
        <v>0</v>
      </c>
      <c r="X36" s="45">
        <f t="shared" si="3"/>
        <v>0</v>
      </c>
      <c r="Y36" s="45">
        <f t="shared" si="4"/>
        <v>0</v>
      </c>
      <c r="Z36" s="45">
        <f>+U36/M36</f>
        <v>0</v>
      </c>
      <c r="AA36" s="45" t="s">
        <v>46</v>
      </c>
      <c r="AB36" s="45" t="s">
        <v>46</v>
      </c>
    </row>
    <row r="37" spans="1:28" ht="27.75" customHeight="1" x14ac:dyDescent="0.25">
      <c r="A37" s="238" t="s">
        <v>87</v>
      </c>
      <c r="B37" s="33"/>
      <c r="C37" s="33"/>
      <c r="D37" s="40"/>
      <c r="E37" s="149" t="s">
        <v>88</v>
      </c>
      <c r="F37" s="425">
        <f>+F38+F44</f>
        <v>19419071000</v>
      </c>
      <c r="G37" s="425">
        <f>+G38+G44</f>
        <v>0</v>
      </c>
      <c r="H37" s="425">
        <f>+H38+H44</f>
        <v>0</v>
      </c>
      <c r="I37" s="425">
        <f>+I38+I44</f>
        <v>696399665.29999995</v>
      </c>
      <c r="J37" s="425">
        <f>+J38+J44</f>
        <v>696399665.30000007</v>
      </c>
      <c r="K37" s="425">
        <f t="shared" si="0"/>
        <v>0</v>
      </c>
      <c r="L37" s="425">
        <f>+L38+L44</f>
        <v>19419071000</v>
      </c>
      <c r="M37" s="36">
        <f t="shared" si="18"/>
        <v>3.6582527090506683E-3</v>
      </c>
      <c r="N37" s="425">
        <f t="shared" ref="N37:W37" si="35">+N38+N44</f>
        <v>0</v>
      </c>
      <c r="O37" s="425">
        <f t="shared" si="35"/>
        <v>18886489839.049999</v>
      </c>
      <c r="P37" s="425">
        <f t="shared" si="35"/>
        <v>532581160.9500007</v>
      </c>
      <c r="Q37" s="425">
        <f t="shared" si="35"/>
        <v>18636068516.68</v>
      </c>
      <c r="R37" s="425">
        <f t="shared" si="35"/>
        <v>783002483.32000017</v>
      </c>
      <c r="S37" s="425">
        <f t="shared" si="35"/>
        <v>250421322.36999935</v>
      </c>
      <c r="T37" s="425">
        <f t="shared" si="35"/>
        <v>13956969948.050001</v>
      </c>
      <c r="U37" s="425">
        <f t="shared" si="35"/>
        <v>4679098568.6300001</v>
      </c>
      <c r="V37" s="425">
        <f t="shared" si="35"/>
        <v>13936406420.570002</v>
      </c>
      <c r="W37" s="425">
        <f t="shared" si="35"/>
        <v>20563527.48</v>
      </c>
      <c r="X37" s="37">
        <f t="shared" si="3"/>
        <v>0.9596786847671549</v>
      </c>
      <c r="Y37" s="37">
        <f t="shared" si="4"/>
        <v>0.71872490440196657</v>
      </c>
      <c r="Z37" s="37">
        <f t="shared" ref="Z37:Z101" si="36">+V37/L37</f>
        <v>0.71766596973511254</v>
      </c>
      <c r="AA37" s="37">
        <f t="shared" ref="AA37:AA84" si="37">+T37/Q37</f>
        <v>0.74892244228217852</v>
      </c>
      <c r="AB37" s="37">
        <f t="shared" ref="AB37:AB55" si="38">+V37/T37</f>
        <v>0.99852664815095682</v>
      </c>
    </row>
    <row r="38" spans="1:28" ht="27.75" customHeight="1" x14ac:dyDescent="0.25">
      <c r="A38" s="238" t="s">
        <v>89</v>
      </c>
      <c r="B38" s="33"/>
      <c r="C38" s="33"/>
      <c r="D38" s="40"/>
      <c r="E38" s="149" t="s">
        <v>90</v>
      </c>
      <c r="F38" s="425">
        <f>+F39</f>
        <v>20000000</v>
      </c>
      <c r="G38" s="425">
        <f>+G39</f>
        <v>0</v>
      </c>
      <c r="H38" s="425">
        <f>+H39</f>
        <v>0</v>
      </c>
      <c r="I38" s="425">
        <f>+I39</f>
        <v>5149090</v>
      </c>
      <c r="J38" s="425">
        <f>+J39</f>
        <v>5149090</v>
      </c>
      <c r="K38" s="425">
        <f t="shared" si="0"/>
        <v>0</v>
      </c>
      <c r="L38" s="425">
        <f>+L39</f>
        <v>20000000</v>
      </c>
      <c r="M38" s="372">
        <f t="shared" si="18"/>
        <v>3.7676907500370827E-6</v>
      </c>
      <c r="N38" s="425">
        <f t="shared" ref="N38:W38" si="39">+N39</f>
        <v>0</v>
      </c>
      <c r="O38" s="425">
        <f t="shared" si="39"/>
        <v>5150090</v>
      </c>
      <c r="P38" s="425">
        <f t="shared" si="39"/>
        <v>14849910</v>
      </c>
      <c r="Q38" s="425">
        <f t="shared" si="39"/>
        <v>5149354.6399999997</v>
      </c>
      <c r="R38" s="425">
        <f t="shared" si="39"/>
        <v>14850645.359999999</v>
      </c>
      <c r="S38" s="425">
        <f t="shared" si="39"/>
        <v>735.36</v>
      </c>
      <c r="T38" s="425">
        <f t="shared" si="39"/>
        <v>5149354.6399999997</v>
      </c>
      <c r="U38" s="425">
        <f t="shared" si="39"/>
        <v>0</v>
      </c>
      <c r="V38" s="425">
        <f t="shared" si="39"/>
        <v>5149354.6399999997</v>
      </c>
      <c r="W38" s="425">
        <f t="shared" si="39"/>
        <v>0</v>
      </c>
      <c r="X38" s="442">
        <f t="shared" si="3"/>
        <v>0.257467732</v>
      </c>
      <c r="Y38" s="442">
        <f t="shared" si="4"/>
        <v>0.257467732</v>
      </c>
      <c r="Z38" s="442">
        <f t="shared" si="36"/>
        <v>0.257467732</v>
      </c>
      <c r="AA38" s="37">
        <f t="shared" si="37"/>
        <v>1</v>
      </c>
      <c r="AB38" s="37">
        <f t="shared" si="38"/>
        <v>1</v>
      </c>
    </row>
    <row r="39" spans="1:28" ht="27.75" customHeight="1" x14ac:dyDescent="0.25">
      <c r="A39" s="238" t="s">
        <v>91</v>
      </c>
      <c r="B39" s="33"/>
      <c r="C39" s="33"/>
      <c r="D39" s="40"/>
      <c r="E39" s="149" t="s">
        <v>92</v>
      </c>
      <c r="F39" s="425">
        <f t="shared" ref="F39:H40" si="40">+F40</f>
        <v>20000000</v>
      </c>
      <c r="G39" s="425">
        <f t="shared" si="40"/>
        <v>0</v>
      </c>
      <c r="H39" s="425">
        <f t="shared" si="40"/>
        <v>0</v>
      </c>
      <c r="I39" s="425">
        <f>+I40+I42</f>
        <v>5149090</v>
      </c>
      <c r="J39" s="425">
        <f>+J40</f>
        <v>5149090</v>
      </c>
      <c r="K39" s="425">
        <f t="shared" si="0"/>
        <v>0</v>
      </c>
      <c r="L39" s="425">
        <f>+L40+L42</f>
        <v>20000000</v>
      </c>
      <c r="M39" s="372">
        <f t="shared" si="18"/>
        <v>3.7676907500370827E-6</v>
      </c>
      <c r="N39" s="425">
        <f>+N40</f>
        <v>0</v>
      </c>
      <c r="O39" s="425">
        <f t="shared" ref="O39:W39" si="41">+O40+O42</f>
        <v>5150090</v>
      </c>
      <c r="P39" s="425">
        <f t="shared" si="41"/>
        <v>14849910</v>
      </c>
      <c r="Q39" s="425">
        <f t="shared" si="41"/>
        <v>5149354.6399999997</v>
      </c>
      <c r="R39" s="425">
        <f t="shared" si="41"/>
        <v>14850645.359999999</v>
      </c>
      <c r="S39" s="425">
        <f t="shared" si="41"/>
        <v>735.36</v>
      </c>
      <c r="T39" s="425">
        <f t="shared" si="41"/>
        <v>5149354.6399999997</v>
      </c>
      <c r="U39" s="425">
        <f t="shared" si="41"/>
        <v>0</v>
      </c>
      <c r="V39" s="425">
        <f t="shared" si="41"/>
        <v>5149354.6399999997</v>
      </c>
      <c r="W39" s="425">
        <f t="shared" si="41"/>
        <v>0</v>
      </c>
      <c r="X39" s="442">
        <f t="shared" si="3"/>
        <v>0.257467732</v>
      </c>
      <c r="Y39" s="442">
        <f t="shared" si="4"/>
        <v>0.257467732</v>
      </c>
      <c r="Z39" s="442">
        <f t="shared" si="36"/>
        <v>0.257467732</v>
      </c>
      <c r="AA39" s="37">
        <f t="shared" si="37"/>
        <v>1</v>
      </c>
      <c r="AB39" s="37">
        <f t="shared" si="38"/>
        <v>1</v>
      </c>
    </row>
    <row r="40" spans="1:28" ht="36" customHeight="1" x14ac:dyDescent="0.25">
      <c r="A40" s="238" t="s">
        <v>93</v>
      </c>
      <c r="B40" s="40"/>
      <c r="C40" s="40"/>
      <c r="D40" s="40"/>
      <c r="E40" s="149" t="s">
        <v>94</v>
      </c>
      <c r="F40" s="419">
        <f t="shared" si="40"/>
        <v>20000000</v>
      </c>
      <c r="G40" s="419">
        <f t="shared" si="40"/>
        <v>0</v>
      </c>
      <c r="H40" s="419">
        <f t="shared" si="40"/>
        <v>0</v>
      </c>
      <c r="I40" s="419">
        <f>+I41</f>
        <v>0</v>
      </c>
      <c r="J40" s="419">
        <f>+J41</f>
        <v>5149090</v>
      </c>
      <c r="K40" s="419">
        <f t="shared" si="0"/>
        <v>-5149090</v>
      </c>
      <c r="L40" s="419">
        <f>+L41</f>
        <v>14850910</v>
      </c>
      <c r="M40" s="372">
        <f t="shared" si="18"/>
        <v>2.7976818118316607E-6</v>
      </c>
      <c r="N40" s="419">
        <f>+N41</f>
        <v>0</v>
      </c>
      <c r="O40" s="419">
        <f t="shared" ref="O40:W40" si="42">+O41</f>
        <v>1000</v>
      </c>
      <c r="P40" s="419">
        <f t="shared" si="42"/>
        <v>14849910</v>
      </c>
      <c r="Q40" s="419">
        <f t="shared" si="42"/>
        <v>264.64</v>
      </c>
      <c r="R40" s="419">
        <f t="shared" si="42"/>
        <v>14850645.359999999</v>
      </c>
      <c r="S40" s="419">
        <f t="shared" si="42"/>
        <v>735.36</v>
      </c>
      <c r="T40" s="419">
        <f t="shared" si="42"/>
        <v>264.64</v>
      </c>
      <c r="U40" s="419">
        <f t="shared" si="42"/>
        <v>0</v>
      </c>
      <c r="V40" s="419">
        <f t="shared" si="42"/>
        <v>264.64</v>
      </c>
      <c r="W40" s="419">
        <f t="shared" si="42"/>
        <v>0</v>
      </c>
      <c r="X40" s="442">
        <f t="shared" si="3"/>
        <v>1.7819783434146458E-5</v>
      </c>
      <c r="Y40" s="442">
        <f t="shared" si="4"/>
        <v>1.7819783434146458E-5</v>
      </c>
      <c r="Z40" s="442">
        <f t="shared" si="36"/>
        <v>1.7819783434146458E-5</v>
      </c>
      <c r="AA40" s="37">
        <f t="shared" si="37"/>
        <v>1</v>
      </c>
      <c r="AB40" s="37">
        <f t="shared" si="38"/>
        <v>1</v>
      </c>
    </row>
    <row r="41" spans="1:28" ht="39.75" customHeight="1" x14ac:dyDescent="0.25">
      <c r="A41" s="239" t="s">
        <v>95</v>
      </c>
      <c r="B41" s="40" t="s">
        <v>37</v>
      </c>
      <c r="C41" s="40">
        <v>20</v>
      </c>
      <c r="D41" s="40" t="s">
        <v>38</v>
      </c>
      <c r="E41" s="151" t="s">
        <v>96</v>
      </c>
      <c r="F41" s="421">
        <v>20000000</v>
      </c>
      <c r="G41" s="421">
        <v>0</v>
      </c>
      <c r="H41" s="421">
        <v>0</v>
      </c>
      <c r="I41" s="421">
        <v>0</v>
      </c>
      <c r="J41" s="421">
        <v>5149090</v>
      </c>
      <c r="K41" s="421">
        <f t="shared" si="0"/>
        <v>-5149090</v>
      </c>
      <c r="L41" s="421">
        <f>+F41+K41</f>
        <v>14850910</v>
      </c>
      <c r="M41" s="373">
        <f t="shared" si="18"/>
        <v>2.7976818118316607E-6</v>
      </c>
      <c r="N41" s="421">
        <v>0</v>
      </c>
      <c r="O41" s="422">
        <v>1000</v>
      </c>
      <c r="P41" s="422">
        <f>L41-O41</f>
        <v>14849910</v>
      </c>
      <c r="Q41" s="422">
        <v>264.64</v>
      </c>
      <c r="R41" s="422">
        <f>+L41-Q41</f>
        <v>14850645.359999999</v>
      </c>
      <c r="S41" s="421">
        <f>O41-Q41</f>
        <v>735.36</v>
      </c>
      <c r="T41" s="422">
        <v>264.64</v>
      </c>
      <c r="U41" s="422">
        <f>+Q41-T41</f>
        <v>0</v>
      </c>
      <c r="V41" s="422">
        <v>264.64</v>
      </c>
      <c r="W41" s="44">
        <f>+T41-V41</f>
        <v>0</v>
      </c>
      <c r="X41" s="437">
        <f t="shared" si="3"/>
        <v>1.7819783434146458E-5</v>
      </c>
      <c r="Y41" s="437">
        <f t="shared" si="4"/>
        <v>1.7819783434146458E-5</v>
      </c>
      <c r="Z41" s="437">
        <f t="shared" si="36"/>
        <v>1.7819783434146458E-5</v>
      </c>
      <c r="AA41" s="45">
        <f t="shared" si="37"/>
        <v>1</v>
      </c>
      <c r="AB41" s="45">
        <f t="shared" si="38"/>
        <v>1</v>
      </c>
    </row>
    <row r="42" spans="1:28" ht="36" customHeight="1" x14ac:dyDescent="0.25">
      <c r="A42" s="238" t="s">
        <v>449</v>
      </c>
      <c r="B42" s="40"/>
      <c r="C42" s="40"/>
      <c r="D42" s="40"/>
      <c r="E42" s="149" t="s">
        <v>450</v>
      </c>
      <c r="F42" s="419">
        <f>+F43</f>
        <v>0</v>
      </c>
      <c r="G42" s="419">
        <f>+G43</f>
        <v>0</v>
      </c>
      <c r="H42" s="419">
        <f>+H43</f>
        <v>0</v>
      </c>
      <c r="I42" s="419">
        <f>+I43</f>
        <v>5149090</v>
      </c>
      <c r="J42" s="419">
        <f>+J43</f>
        <v>0</v>
      </c>
      <c r="K42" s="419">
        <f t="shared" si="0"/>
        <v>5149090</v>
      </c>
      <c r="L42" s="419">
        <f>+L43</f>
        <v>5149090</v>
      </c>
      <c r="M42" s="372">
        <f t="shared" si="18"/>
        <v>9.7000893820542206E-7</v>
      </c>
      <c r="N42" s="419">
        <f t="shared" ref="N42:W42" si="43">+N43</f>
        <v>0</v>
      </c>
      <c r="O42" s="419">
        <f t="shared" si="43"/>
        <v>5149090</v>
      </c>
      <c r="P42" s="419">
        <f t="shared" si="43"/>
        <v>0</v>
      </c>
      <c r="Q42" s="419">
        <f t="shared" si="43"/>
        <v>5149090</v>
      </c>
      <c r="R42" s="419">
        <f t="shared" si="43"/>
        <v>0</v>
      </c>
      <c r="S42" s="419">
        <f t="shared" si="43"/>
        <v>0</v>
      </c>
      <c r="T42" s="419">
        <f t="shared" si="43"/>
        <v>5149090</v>
      </c>
      <c r="U42" s="419">
        <f t="shared" si="43"/>
        <v>0</v>
      </c>
      <c r="V42" s="419">
        <f t="shared" si="43"/>
        <v>5149090</v>
      </c>
      <c r="W42" s="419">
        <f t="shared" si="43"/>
        <v>0</v>
      </c>
      <c r="X42" s="37">
        <f t="shared" si="3"/>
        <v>1</v>
      </c>
      <c r="Y42" s="37">
        <f t="shared" si="4"/>
        <v>1</v>
      </c>
      <c r="Z42" s="37">
        <f t="shared" si="36"/>
        <v>1</v>
      </c>
      <c r="AA42" s="37">
        <f t="shared" si="37"/>
        <v>1</v>
      </c>
      <c r="AB42" s="37">
        <f t="shared" si="38"/>
        <v>1</v>
      </c>
    </row>
    <row r="43" spans="1:28" ht="39.75" customHeight="1" x14ac:dyDescent="0.25">
      <c r="A43" s="239" t="s">
        <v>532</v>
      </c>
      <c r="B43" s="40" t="s">
        <v>37</v>
      </c>
      <c r="C43" s="40">
        <v>20</v>
      </c>
      <c r="D43" s="40" t="s">
        <v>38</v>
      </c>
      <c r="E43" s="151" t="s">
        <v>533</v>
      </c>
      <c r="F43" s="421">
        <v>0</v>
      </c>
      <c r="G43" s="421">
        <v>0</v>
      </c>
      <c r="H43" s="421">
        <v>0</v>
      </c>
      <c r="I43" s="421">
        <v>5149090</v>
      </c>
      <c r="J43" s="421">
        <v>0</v>
      </c>
      <c r="K43" s="421">
        <f t="shared" si="0"/>
        <v>5149090</v>
      </c>
      <c r="L43" s="421">
        <f>+F43+K43</f>
        <v>5149090</v>
      </c>
      <c r="M43" s="373">
        <f t="shared" si="18"/>
        <v>9.7000893820542206E-7</v>
      </c>
      <c r="N43" s="421">
        <v>0</v>
      </c>
      <c r="O43" s="422">
        <v>5149090</v>
      </c>
      <c r="P43" s="422">
        <f>L43-O43</f>
        <v>0</v>
      </c>
      <c r="Q43" s="422">
        <v>5149090</v>
      </c>
      <c r="R43" s="422">
        <f>+L43-Q43</f>
        <v>0</v>
      </c>
      <c r="S43" s="421">
        <f>O43-Q43</f>
        <v>0</v>
      </c>
      <c r="T43" s="422">
        <v>5149090</v>
      </c>
      <c r="U43" s="422">
        <f>+Q43-T43</f>
        <v>0</v>
      </c>
      <c r="V43" s="422">
        <v>5149090</v>
      </c>
      <c r="W43" s="44">
        <f>+T43-V43</f>
        <v>0</v>
      </c>
      <c r="X43" s="45">
        <f t="shared" si="3"/>
        <v>1</v>
      </c>
      <c r="Y43" s="45">
        <f t="shared" si="4"/>
        <v>1</v>
      </c>
      <c r="Z43" s="45">
        <f t="shared" si="36"/>
        <v>1</v>
      </c>
      <c r="AA43" s="45">
        <f t="shared" si="37"/>
        <v>1</v>
      </c>
      <c r="AB43" s="45">
        <f t="shared" si="38"/>
        <v>1</v>
      </c>
    </row>
    <row r="44" spans="1:28" ht="30" customHeight="1" x14ac:dyDescent="0.25">
      <c r="A44" s="238" t="s">
        <v>97</v>
      </c>
      <c r="B44" s="33"/>
      <c r="C44" s="33"/>
      <c r="D44" s="40"/>
      <c r="E44" s="149" t="s">
        <v>98</v>
      </c>
      <c r="F44" s="424">
        <f>+F45+F58</f>
        <v>19399071000</v>
      </c>
      <c r="G44" s="424">
        <f>+G45+G58</f>
        <v>0</v>
      </c>
      <c r="H44" s="424">
        <f>+H45+H58</f>
        <v>0</v>
      </c>
      <c r="I44" s="424">
        <f>+I45+I58</f>
        <v>691250575.29999995</v>
      </c>
      <c r="J44" s="424">
        <f>+J45+J58</f>
        <v>691250575.30000007</v>
      </c>
      <c r="K44" s="424">
        <f t="shared" si="0"/>
        <v>0</v>
      </c>
      <c r="L44" s="424">
        <f>+L45+L58</f>
        <v>19399071000</v>
      </c>
      <c r="M44" s="36">
        <f t="shared" si="18"/>
        <v>3.6544850183006313E-3</v>
      </c>
      <c r="N44" s="424">
        <f t="shared" ref="N44:W44" si="44">+N45+N58</f>
        <v>0</v>
      </c>
      <c r="O44" s="424">
        <f t="shared" si="44"/>
        <v>18881339749.049999</v>
      </c>
      <c r="P44" s="424">
        <f t="shared" si="44"/>
        <v>517731250.9500007</v>
      </c>
      <c r="Q44" s="424">
        <f t="shared" si="44"/>
        <v>18630919162.040001</v>
      </c>
      <c r="R44" s="424">
        <f t="shared" si="44"/>
        <v>768151837.96000016</v>
      </c>
      <c r="S44" s="424">
        <f t="shared" si="44"/>
        <v>250420587.00999933</v>
      </c>
      <c r="T44" s="424">
        <f t="shared" si="44"/>
        <v>13951820593.410002</v>
      </c>
      <c r="U44" s="424">
        <f t="shared" si="44"/>
        <v>4679098568.6300001</v>
      </c>
      <c r="V44" s="424">
        <f t="shared" si="44"/>
        <v>13931257065.930002</v>
      </c>
      <c r="W44" s="424">
        <f t="shared" si="44"/>
        <v>20563527.48</v>
      </c>
      <c r="X44" s="37">
        <f t="shared" si="3"/>
        <v>0.96040264825258903</v>
      </c>
      <c r="Y44" s="37">
        <f t="shared" si="4"/>
        <v>0.71920045003237532</v>
      </c>
      <c r="Z44" s="37">
        <f t="shared" si="36"/>
        <v>0.71814042362801822</v>
      </c>
      <c r="AA44" s="37">
        <f t="shared" si="37"/>
        <v>0.74885304756388305</v>
      </c>
      <c r="AB44" s="37">
        <f t="shared" si="38"/>
        <v>0.99852610436449329</v>
      </c>
    </row>
    <row r="45" spans="1:28" ht="24.75" customHeight="1" x14ac:dyDescent="0.25">
      <c r="A45" s="238" t="s">
        <v>99</v>
      </c>
      <c r="B45" s="33"/>
      <c r="C45" s="33"/>
      <c r="D45" s="40"/>
      <c r="E45" s="149" t="s">
        <v>100</v>
      </c>
      <c r="F45" s="425">
        <f>+F46+F49+F56</f>
        <v>237491820</v>
      </c>
      <c r="G45" s="425">
        <f>+G46+G49+G56</f>
        <v>0</v>
      </c>
      <c r="H45" s="425">
        <f>+H46+H49+H56</f>
        <v>0</v>
      </c>
      <c r="I45" s="425">
        <f>+I46+I49+I56</f>
        <v>149424884.28</v>
      </c>
      <c r="J45" s="425">
        <f>+J46+J49+J56</f>
        <v>0</v>
      </c>
      <c r="K45" s="425">
        <f t="shared" si="0"/>
        <v>149424884.28</v>
      </c>
      <c r="L45" s="425">
        <f>+L46+L49+L56</f>
        <v>386916704.27999997</v>
      </c>
      <c r="M45" s="374">
        <f t="shared" si="18"/>
        <v>7.2889124387529464E-5</v>
      </c>
      <c r="N45" s="425">
        <f t="shared" ref="N45:W45" si="45">+N46+N49+N56</f>
        <v>0</v>
      </c>
      <c r="O45" s="425">
        <f t="shared" si="45"/>
        <v>192007758.38</v>
      </c>
      <c r="P45" s="425">
        <f t="shared" si="45"/>
        <v>194908945.89999998</v>
      </c>
      <c r="Q45" s="425">
        <f t="shared" si="45"/>
        <v>192001333.43000001</v>
      </c>
      <c r="R45" s="425">
        <f t="shared" si="45"/>
        <v>194915370.84999999</v>
      </c>
      <c r="S45" s="425">
        <f t="shared" si="45"/>
        <v>6424.9499999987893</v>
      </c>
      <c r="T45" s="425">
        <f t="shared" si="45"/>
        <v>75165886.600000009</v>
      </c>
      <c r="U45" s="425">
        <f t="shared" si="45"/>
        <v>116835446.83000001</v>
      </c>
      <c r="V45" s="425">
        <f t="shared" si="45"/>
        <v>74168817.120000005</v>
      </c>
      <c r="W45" s="425">
        <f t="shared" si="45"/>
        <v>997069.47999999963</v>
      </c>
      <c r="X45" s="37">
        <f t="shared" si="3"/>
        <v>0.49623428326075686</v>
      </c>
      <c r="Y45" s="37">
        <f t="shared" si="4"/>
        <v>0.19426891051363013</v>
      </c>
      <c r="Z45" s="37">
        <f t="shared" si="36"/>
        <v>0.19169194893773897</v>
      </c>
      <c r="AA45" s="37">
        <f t="shared" si="37"/>
        <v>0.39148627385655133</v>
      </c>
      <c r="AB45" s="37">
        <f t="shared" si="38"/>
        <v>0.98673507989992892</v>
      </c>
    </row>
    <row r="46" spans="1:28" ht="54.75" customHeight="1" x14ac:dyDescent="0.25">
      <c r="A46" s="238" t="s">
        <v>101</v>
      </c>
      <c r="B46" s="40"/>
      <c r="C46" s="40"/>
      <c r="D46" s="40"/>
      <c r="E46" s="149" t="s">
        <v>102</v>
      </c>
      <c r="F46" s="425">
        <f>+F47+F48</f>
        <v>39000000</v>
      </c>
      <c r="G46" s="425">
        <f>+G47+G48</f>
        <v>0</v>
      </c>
      <c r="H46" s="425">
        <f>+H47+H48</f>
        <v>0</v>
      </c>
      <c r="I46" s="425">
        <f>+I47+I48</f>
        <v>0</v>
      </c>
      <c r="J46" s="425">
        <f>+J47+J48</f>
        <v>0</v>
      </c>
      <c r="K46" s="425">
        <f t="shared" si="0"/>
        <v>0</v>
      </c>
      <c r="L46" s="425">
        <f>+L47+L48</f>
        <v>39000000</v>
      </c>
      <c r="M46" s="374">
        <f t="shared" si="18"/>
        <v>7.3469969625723113E-6</v>
      </c>
      <c r="N46" s="425">
        <f t="shared" ref="N46:W46" si="46">+N47+N48</f>
        <v>0</v>
      </c>
      <c r="O46" s="425">
        <f t="shared" si="46"/>
        <v>26424498.670000002</v>
      </c>
      <c r="P46" s="425">
        <f t="shared" si="46"/>
        <v>12575501.33</v>
      </c>
      <c r="Q46" s="425">
        <f t="shared" si="46"/>
        <v>26423903.859999999</v>
      </c>
      <c r="R46" s="425">
        <f t="shared" si="46"/>
        <v>12576096.140000002</v>
      </c>
      <c r="S46" s="425">
        <f t="shared" si="46"/>
        <v>594.81000000238419</v>
      </c>
      <c r="T46" s="425">
        <f t="shared" si="46"/>
        <v>4655742.99</v>
      </c>
      <c r="U46" s="425">
        <f t="shared" si="46"/>
        <v>21768160.869999997</v>
      </c>
      <c r="V46" s="425">
        <f t="shared" si="46"/>
        <v>4157148.64</v>
      </c>
      <c r="W46" s="425">
        <f t="shared" si="46"/>
        <v>498594.35000000009</v>
      </c>
      <c r="X46" s="37">
        <f t="shared" si="3"/>
        <v>0.67753599641025641</v>
      </c>
      <c r="Y46" s="37">
        <f t="shared" si="4"/>
        <v>0.11937802538461539</v>
      </c>
      <c r="Z46" s="37">
        <f t="shared" si="36"/>
        <v>0.10659355487179488</v>
      </c>
      <c r="AA46" s="37">
        <f t="shared" si="37"/>
        <v>0.17619436608107611</v>
      </c>
      <c r="AB46" s="37">
        <f t="shared" si="38"/>
        <v>0.89290767315315223</v>
      </c>
    </row>
    <row r="47" spans="1:28" ht="48" customHeight="1" x14ac:dyDescent="0.25">
      <c r="A47" s="239" t="s">
        <v>103</v>
      </c>
      <c r="B47" s="40" t="s">
        <v>37</v>
      </c>
      <c r="C47" s="40">
        <v>20</v>
      </c>
      <c r="D47" s="40" t="s">
        <v>38</v>
      </c>
      <c r="E47" s="151" t="s">
        <v>104</v>
      </c>
      <c r="F47" s="421">
        <v>29000000</v>
      </c>
      <c r="G47" s="421">
        <v>0</v>
      </c>
      <c r="H47" s="421">
        <v>0</v>
      </c>
      <c r="I47" s="421">
        <v>0</v>
      </c>
      <c r="J47" s="421">
        <v>0</v>
      </c>
      <c r="K47" s="421">
        <f t="shared" si="0"/>
        <v>0</v>
      </c>
      <c r="L47" s="421">
        <f>+F47+K47</f>
        <v>29000000</v>
      </c>
      <c r="M47" s="371">
        <f t="shared" si="18"/>
        <v>5.4631515875537701E-6</v>
      </c>
      <c r="N47" s="421">
        <v>0</v>
      </c>
      <c r="O47" s="421">
        <v>26424001.050000001</v>
      </c>
      <c r="P47" s="421">
        <f>L47-O47</f>
        <v>2575998.9499999993</v>
      </c>
      <c r="Q47" s="421">
        <v>26423806.239999998</v>
      </c>
      <c r="R47" s="421">
        <f>+L47-Q47</f>
        <v>2576193.7600000016</v>
      </c>
      <c r="S47" s="421">
        <f>O47-Q47</f>
        <v>194.81000000238419</v>
      </c>
      <c r="T47" s="421">
        <v>4655645.37</v>
      </c>
      <c r="U47" s="421">
        <f>+Q47-T47</f>
        <v>21768160.869999997</v>
      </c>
      <c r="V47" s="421">
        <v>4157051.02</v>
      </c>
      <c r="W47" s="44">
        <f>+T47-V47</f>
        <v>498594.35000000009</v>
      </c>
      <c r="X47" s="45">
        <f t="shared" si="3"/>
        <v>0.91116573241379306</v>
      </c>
      <c r="Y47" s="45">
        <f t="shared" si="4"/>
        <v>0.16053949551724139</v>
      </c>
      <c r="Z47" s="45">
        <f t="shared" si="36"/>
        <v>0.14334658689655172</v>
      </c>
      <c r="AA47" s="45">
        <f t="shared" si="37"/>
        <v>0.17619132261696452</v>
      </c>
      <c r="AB47" s="45">
        <f t="shared" si="38"/>
        <v>0.89290542763140057</v>
      </c>
    </row>
    <row r="48" spans="1:28" ht="30.75" customHeight="1" x14ac:dyDescent="0.25">
      <c r="A48" s="239" t="s">
        <v>105</v>
      </c>
      <c r="B48" s="40" t="s">
        <v>37</v>
      </c>
      <c r="C48" s="40">
        <v>20</v>
      </c>
      <c r="D48" s="40" t="s">
        <v>38</v>
      </c>
      <c r="E48" s="151" t="s">
        <v>106</v>
      </c>
      <c r="F48" s="421">
        <v>10000000</v>
      </c>
      <c r="G48" s="421">
        <v>0</v>
      </c>
      <c r="H48" s="421">
        <v>0</v>
      </c>
      <c r="I48" s="421">
        <v>0</v>
      </c>
      <c r="J48" s="421">
        <v>0</v>
      </c>
      <c r="K48" s="421">
        <f t="shared" si="0"/>
        <v>0</v>
      </c>
      <c r="L48" s="421">
        <f>+F48+K48</f>
        <v>10000000</v>
      </c>
      <c r="M48" s="373">
        <f t="shared" si="18"/>
        <v>1.8838453750185414E-6</v>
      </c>
      <c r="N48" s="421">
        <v>0</v>
      </c>
      <c r="O48" s="421">
        <v>497.62</v>
      </c>
      <c r="P48" s="421">
        <f>L48-O48</f>
        <v>9999502.3800000008</v>
      </c>
      <c r="Q48" s="421">
        <v>97.62</v>
      </c>
      <c r="R48" s="421">
        <f>+L48-Q48</f>
        <v>9999902.3800000008</v>
      </c>
      <c r="S48" s="421">
        <f>O48-Q48</f>
        <v>400</v>
      </c>
      <c r="T48" s="421">
        <v>97.62</v>
      </c>
      <c r="U48" s="421">
        <f>+Q48-T48</f>
        <v>0</v>
      </c>
      <c r="V48" s="421">
        <v>97.62</v>
      </c>
      <c r="W48" s="44">
        <f>+T48-V48</f>
        <v>0</v>
      </c>
      <c r="X48" s="437">
        <f t="shared" si="3"/>
        <v>9.7620000000000007E-6</v>
      </c>
      <c r="Y48" s="437">
        <f t="shared" si="4"/>
        <v>9.7620000000000007E-6</v>
      </c>
      <c r="Z48" s="437">
        <f t="shared" si="36"/>
        <v>9.7620000000000007E-6</v>
      </c>
      <c r="AA48" s="45">
        <f t="shared" si="37"/>
        <v>1</v>
      </c>
      <c r="AB48" s="45">
        <f t="shared" si="38"/>
        <v>1</v>
      </c>
    </row>
    <row r="49" spans="1:28" ht="43.5" customHeight="1" x14ac:dyDescent="0.25">
      <c r="A49" s="245" t="s">
        <v>107</v>
      </c>
      <c r="B49" s="40"/>
      <c r="C49" s="40"/>
      <c r="D49" s="40"/>
      <c r="E49" s="149" t="s">
        <v>108</v>
      </c>
      <c r="F49" s="425">
        <f>+F50+F51+F53+F54+F55+F52</f>
        <v>198491820</v>
      </c>
      <c r="G49" s="425">
        <f>+G50+G51+G53+G54+G55+G52</f>
        <v>0</v>
      </c>
      <c r="H49" s="425">
        <f>+H50+H51+H53+H54+H55+H52</f>
        <v>0</v>
      </c>
      <c r="I49" s="425">
        <f>+I50+I51+I53+I54+I55+I52</f>
        <v>49424884.280000001</v>
      </c>
      <c r="J49" s="425">
        <f>+J50+J51+J53+J54+J55+J52</f>
        <v>0</v>
      </c>
      <c r="K49" s="425">
        <f t="shared" si="0"/>
        <v>49424884.280000001</v>
      </c>
      <c r="L49" s="425">
        <f>+L50+L51+L53+L54+L55+L52</f>
        <v>247916704.28</v>
      </c>
      <c r="M49" s="374">
        <f t="shared" si="18"/>
        <v>4.6703673674771746E-5</v>
      </c>
      <c r="N49" s="425">
        <f t="shared" ref="N49:W49" si="47">+N50+N51+N53+N54+N55+N52</f>
        <v>0</v>
      </c>
      <c r="O49" s="425">
        <f t="shared" si="47"/>
        <v>162322659.70999998</v>
      </c>
      <c r="P49" s="425">
        <f t="shared" si="47"/>
        <v>85594044.569999993</v>
      </c>
      <c r="Q49" s="425">
        <f t="shared" si="47"/>
        <v>162316829.56999999</v>
      </c>
      <c r="R49" s="425">
        <f t="shared" si="47"/>
        <v>85599874.709999993</v>
      </c>
      <c r="S49" s="425">
        <f t="shared" si="47"/>
        <v>5830.1399999964051</v>
      </c>
      <c r="T49" s="425">
        <f t="shared" si="47"/>
        <v>70510143.610000014</v>
      </c>
      <c r="U49" s="425">
        <f t="shared" si="47"/>
        <v>91806685.960000008</v>
      </c>
      <c r="V49" s="425">
        <f t="shared" si="47"/>
        <v>70011668.480000004</v>
      </c>
      <c r="W49" s="425">
        <f t="shared" si="47"/>
        <v>498475.12999999954</v>
      </c>
      <c r="X49" s="37">
        <f t="shared" si="3"/>
        <v>0.65472324683163541</v>
      </c>
      <c r="Y49" s="37">
        <f t="shared" si="4"/>
        <v>0.28441062015073032</v>
      </c>
      <c r="Z49" s="37">
        <f t="shared" si="36"/>
        <v>0.2823999644692276</v>
      </c>
      <c r="AA49" s="37">
        <f t="shared" si="37"/>
        <v>0.43439823089689011</v>
      </c>
      <c r="AB49" s="37">
        <f t="shared" si="38"/>
        <v>0.9929304479543094</v>
      </c>
    </row>
    <row r="50" spans="1:28" ht="38.25" customHeight="1" x14ac:dyDescent="0.25">
      <c r="A50" s="246" t="s">
        <v>109</v>
      </c>
      <c r="B50" s="40" t="s">
        <v>37</v>
      </c>
      <c r="C50" s="40">
        <v>20</v>
      </c>
      <c r="D50" s="40" t="s">
        <v>38</v>
      </c>
      <c r="E50" s="151" t="s">
        <v>110</v>
      </c>
      <c r="F50" s="421">
        <v>40000000</v>
      </c>
      <c r="G50" s="421">
        <v>0</v>
      </c>
      <c r="H50" s="421">
        <v>0</v>
      </c>
      <c r="I50" s="421">
        <v>0</v>
      </c>
      <c r="J50" s="421">
        <v>0</v>
      </c>
      <c r="K50" s="421">
        <f t="shared" si="0"/>
        <v>0</v>
      </c>
      <c r="L50" s="421">
        <f t="shared" ref="L50:L55" si="48">+F50+K50</f>
        <v>40000000</v>
      </c>
      <c r="M50" s="371">
        <f t="shared" si="18"/>
        <v>7.5353815000741655E-6</v>
      </c>
      <c r="N50" s="421">
        <v>0</v>
      </c>
      <c r="O50" s="421">
        <v>16854127.43</v>
      </c>
      <c r="P50" s="421">
        <f t="shared" ref="P50:P55" si="49">L50-O50</f>
        <v>23145872.57</v>
      </c>
      <c r="Q50" s="421">
        <v>16853835.489999998</v>
      </c>
      <c r="R50" s="421">
        <f t="shared" ref="R50:R55" si="50">+L50-Q50</f>
        <v>23146164.510000002</v>
      </c>
      <c r="S50" s="421">
        <f t="shared" ref="S50:S55" si="51">O50-Q50</f>
        <v>291.9400000013411</v>
      </c>
      <c r="T50" s="421">
        <v>4660711.3499999996</v>
      </c>
      <c r="U50" s="421">
        <f t="shared" ref="U50:U55" si="52">+Q50-T50</f>
        <v>12193124.139999999</v>
      </c>
      <c r="V50" s="421">
        <v>4295799.87</v>
      </c>
      <c r="W50" s="44">
        <f t="shared" ref="W50:W55" si="53">+T50-V50</f>
        <v>364911.47999999952</v>
      </c>
      <c r="X50" s="45">
        <f t="shared" si="3"/>
        <v>0.42134588724999994</v>
      </c>
      <c r="Y50" s="45">
        <f t="shared" si="4"/>
        <v>0.11651778374999999</v>
      </c>
      <c r="Z50" s="45">
        <f t="shared" si="36"/>
        <v>0.10739499675</v>
      </c>
      <c r="AA50" s="45">
        <f t="shared" si="37"/>
        <v>0.27653713321014506</v>
      </c>
      <c r="AB50" s="45">
        <f t="shared" si="38"/>
        <v>0.92170476723472705</v>
      </c>
    </row>
    <row r="51" spans="1:28" ht="46.5" customHeight="1" x14ac:dyDescent="0.25">
      <c r="A51" s="246" t="s">
        <v>111</v>
      </c>
      <c r="B51" s="40" t="s">
        <v>37</v>
      </c>
      <c r="C51" s="40">
        <v>20</v>
      </c>
      <c r="D51" s="40" t="s">
        <v>38</v>
      </c>
      <c r="E51" s="151" t="s">
        <v>112</v>
      </c>
      <c r="F51" s="421">
        <v>82491820</v>
      </c>
      <c r="G51" s="421">
        <v>0</v>
      </c>
      <c r="H51" s="421">
        <v>0</v>
      </c>
      <c r="I51" s="421">
        <v>0</v>
      </c>
      <c r="J51" s="421">
        <v>0</v>
      </c>
      <c r="K51" s="421">
        <f t="shared" si="0"/>
        <v>0</v>
      </c>
      <c r="L51" s="421">
        <f t="shared" si="48"/>
        <v>82491820</v>
      </c>
      <c r="M51" s="371">
        <f t="shared" si="18"/>
        <v>1.55401833583862E-5</v>
      </c>
      <c r="N51" s="421">
        <v>0</v>
      </c>
      <c r="O51" s="421">
        <v>56016701.890000001</v>
      </c>
      <c r="P51" s="421">
        <f t="shared" si="49"/>
        <v>26475118.109999999</v>
      </c>
      <c r="Q51" s="421">
        <v>56014321.770000003</v>
      </c>
      <c r="R51" s="421">
        <f t="shared" si="50"/>
        <v>26477498.229999997</v>
      </c>
      <c r="S51" s="421">
        <f t="shared" si="51"/>
        <v>2380.1199999973178</v>
      </c>
      <c r="T51" s="421">
        <v>41163620.770000003</v>
      </c>
      <c r="U51" s="421">
        <f t="shared" si="52"/>
        <v>14850701</v>
      </c>
      <c r="V51" s="421">
        <v>41163620.770000003</v>
      </c>
      <c r="W51" s="44">
        <f t="shared" si="53"/>
        <v>0</v>
      </c>
      <c r="X51" s="45">
        <f t="shared" si="3"/>
        <v>0.67902880273462274</v>
      </c>
      <c r="Y51" s="45">
        <f t="shared" si="4"/>
        <v>0.49900245587986791</v>
      </c>
      <c r="Z51" s="45">
        <f t="shared" si="36"/>
        <v>0.49900245587986791</v>
      </c>
      <c r="AA51" s="45">
        <f t="shared" si="37"/>
        <v>0.7348767149055494</v>
      </c>
      <c r="AB51" s="45">
        <f t="shared" si="38"/>
        <v>1</v>
      </c>
    </row>
    <row r="52" spans="1:28" ht="38.25" customHeight="1" x14ac:dyDescent="0.25">
      <c r="A52" s="246" t="s">
        <v>113</v>
      </c>
      <c r="B52" s="40" t="s">
        <v>37</v>
      </c>
      <c r="C52" s="40">
        <v>20</v>
      </c>
      <c r="D52" s="40" t="s">
        <v>38</v>
      </c>
      <c r="E52" s="151" t="s">
        <v>114</v>
      </c>
      <c r="F52" s="421">
        <v>2000000</v>
      </c>
      <c r="G52" s="421">
        <v>0</v>
      </c>
      <c r="H52" s="421">
        <v>0</v>
      </c>
      <c r="I52" s="421">
        <v>0</v>
      </c>
      <c r="J52" s="421">
        <v>0</v>
      </c>
      <c r="K52" s="421">
        <f t="shared" si="0"/>
        <v>0</v>
      </c>
      <c r="L52" s="421">
        <f t="shared" si="48"/>
        <v>2000000</v>
      </c>
      <c r="M52" s="370">
        <f t="shared" si="18"/>
        <v>3.7676907500370829E-7</v>
      </c>
      <c r="N52" s="421">
        <v>0</v>
      </c>
      <c r="O52" s="421">
        <v>210.04</v>
      </c>
      <c r="P52" s="421">
        <f t="shared" si="49"/>
        <v>1999789.96</v>
      </c>
      <c r="Q52" s="421">
        <v>10.039999999999999</v>
      </c>
      <c r="R52" s="421">
        <f t="shared" si="50"/>
        <v>1999989.96</v>
      </c>
      <c r="S52" s="421">
        <f t="shared" si="51"/>
        <v>200</v>
      </c>
      <c r="T52" s="421">
        <v>10.039999999999999</v>
      </c>
      <c r="U52" s="421">
        <f t="shared" si="52"/>
        <v>0</v>
      </c>
      <c r="V52" s="421">
        <v>10.039999999999999</v>
      </c>
      <c r="W52" s="44">
        <f t="shared" si="53"/>
        <v>0</v>
      </c>
      <c r="X52" s="437">
        <f t="shared" si="3"/>
        <v>5.0199999999999994E-6</v>
      </c>
      <c r="Y52" s="437">
        <f t="shared" si="4"/>
        <v>5.0199999999999994E-6</v>
      </c>
      <c r="Z52" s="437">
        <f t="shared" si="36"/>
        <v>5.0199999999999994E-6</v>
      </c>
      <c r="AA52" s="45">
        <f t="shared" si="37"/>
        <v>1</v>
      </c>
      <c r="AB52" s="45">
        <f t="shared" si="38"/>
        <v>1</v>
      </c>
    </row>
    <row r="53" spans="1:28" ht="45" customHeight="1" x14ac:dyDescent="0.25">
      <c r="A53" s="246" t="s">
        <v>115</v>
      </c>
      <c r="B53" s="40" t="s">
        <v>37</v>
      </c>
      <c r="C53" s="40">
        <v>20</v>
      </c>
      <c r="D53" s="40" t="s">
        <v>38</v>
      </c>
      <c r="E53" s="151" t="s">
        <v>116</v>
      </c>
      <c r="F53" s="421">
        <v>12000000</v>
      </c>
      <c r="G53" s="421">
        <v>0</v>
      </c>
      <c r="H53" s="421">
        <v>0</v>
      </c>
      <c r="I53" s="421">
        <v>0</v>
      </c>
      <c r="J53" s="421">
        <v>0</v>
      </c>
      <c r="K53" s="421">
        <f t="shared" si="0"/>
        <v>0</v>
      </c>
      <c r="L53" s="421">
        <f t="shared" si="48"/>
        <v>12000000</v>
      </c>
      <c r="M53" s="373">
        <f t="shared" si="18"/>
        <v>2.2606144500222496E-6</v>
      </c>
      <c r="N53" s="421">
        <v>0</v>
      </c>
      <c r="O53" s="421">
        <v>8027510.25</v>
      </c>
      <c r="P53" s="421">
        <f t="shared" si="49"/>
        <v>3972489.75</v>
      </c>
      <c r="Q53" s="421">
        <v>8027211.6799999997</v>
      </c>
      <c r="R53" s="421">
        <f t="shared" si="50"/>
        <v>3972788.3200000003</v>
      </c>
      <c r="S53" s="421">
        <f t="shared" si="51"/>
        <v>298.57000000029802</v>
      </c>
      <c r="T53" s="421">
        <v>1823798.01</v>
      </c>
      <c r="U53" s="421">
        <f t="shared" si="52"/>
        <v>6203413.6699999999</v>
      </c>
      <c r="V53" s="421">
        <v>1712357.21</v>
      </c>
      <c r="W53" s="44">
        <f t="shared" si="53"/>
        <v>111440.80000000005</v>
      </c>
      <c r="X53" s="45">
        <f t="shared" si="3"/>
        <v>0.66893430666666664</v>
      </c>
      <c r="Y53" s="45">
        <f t="shared" si="4"/>
        <v>0.15198316749999999</v>
      </c>
      <c r="Z53" s="45">
        <f t="shared" si="36"/>
        <v>0.14269643416666666</v>
      </c>
      <c r="AA53" s="45">
        <f t="shared" si="37"/>
        <v>0.22720193296310334</v>
      </c>
      <c r="AB53" s="45">
        <f t="shared" si="38"/>
        <v>0.93889630354405307</v>
      </c>
    </row>
    <row r="54" spans="1:28" ht="38.25" customHeight="1" x14ac:dyDescent="0.25">
      <c r="A54" s="246" t="s">
        <v>117</v>
      </c>
      <c r="B54" s="40" t="s">
        <v>37</v>
      </c>
      <c r="C54" s="40">
        <v>20</v>
      </c>
      <c r="D54" s="40" t="s">
        <v>38</v>
      </c>
      <c r="E54" s="151" t="s">
        <v>118</v>
      </c>
      <c r="F54" s="421">
        <v>10000000</v>
      </c>
      <c r="G54" s="421">
        <v>0</v>
      </c>
      <c r="H54" s="421">
        <v>0</v>
      </c>
      <c r="I54" s="421">
        <v>23501000</v>
      </c>
      <c r="J54" s="421">
        <v>0</v>
      </c>
      <c r="K54" s="421">
        <f t="shared" si="0"/>
        <v>23501000</v>
      </c>
      <c r="L54" s="421">
        <f t="shared" si="48"/>
        <v>33501000</v>
      </c>
      <c r="M54" s="373">
        <f t="shared" si="18"/>
        <v>6.3110703908496155E-6</v>
      </c>
      <c r="N54" s="421">
        <v>0</v>
      </c>
      <c r="O54" s="421">
        <v>3500225.82</v>
      </c>
      <c r="P54" s="421">
        <f t="shared" si="49"/>
        <v>30000774.18</v>
      </c>
      <c r="Q54" s="421">
        <v>3500027</v>
      </c>
      <c r="R54" s="421">
        <f t="shared" si="50"/>
        <v>30000973</v>
      </c>
      <c r="S54" s="421">
        <f t="shared" si="51"/>
        <v>198.81999999983236</v>
      </c>
      <c r="T54" s="421">
        <v>408864.85</v>
      </c>
      <c r="U54" s="421">
        <f t="shared" si="52"/>
        <v>3091162.15</v>
      </c>
      <c r="V54" s="421">
        <v>386742</v>
      </c>
      <c r="W54" s="44">
        <f t="shared" si="53"/>
        <v>22122.849999999977</v>
      </c>
      <c r="X54" s="45">
        <f t="shared" si="3"/>
        <v>0.10447529924479866</v>
      </c>
      <c r="Y54" s="45">
        <f t="shared" si="4"/>
        <v>1.2204556580400584E-2</v>
      </c>
      <c r="Z54" s="45">
        <f t="shared" si="36"/>
        <v>1.1544192710665353E-2</v>
      </c>
      <c r="AA54" s="45">
        <f t="shared" si="37"/>
        <v>0.11681762740687428</v>
      </c>
      <c r="AB54" s="45">
        <f t="shared" si="38"/>
        <v>0.94589202275519657</v>
      </c>
    </row>
    <row r="55" spans="1:28" ht="25.5" customHeight="1" x14ac:dyDescent="0.25">
      <c r="A55" s="246" t="s">
        <v>119</v>
      </c>
      <c r="B55" s="40" t="s">
        <v>37</v>
      </c>
      <c r="C55" s="40">
        <v>20</v>
      </c>
      <c r="D55" s="40" t="s">
        <v>38</v>
      </c>
      <c r="E55" s="151" t="s">
        <v>120</v>
      </c>
      <c r="F55" s="421">
        <v>52000000</v>
      </c>
      <c r="G55" s="421">
        <v>0</v>
      </c>
      <c r="H55" s="421">
        <v>0</v>
      </c>
      <c r="I55" s="421">
        <v>25923884.280000001</v>
      </c>
      <c r="J55" s="421">
        <v>0</v>
      </c>
      <c r="K55" s="421">
        <f t="shared" si="0"/>
        <v>25923884.280000001</v>
      </c>
      <c r="L55" s="421">
        <f t="shared" si="48"/>
        <v>77923884.280000001</v>
      </c>
      <c r="M55" s="373">
        <f t="shared" si="18"/>
        <v>1.4679654900435803E-5</v>
      </c>
      <c r="N55" s="421">
        <v>0</v>
      </c>
      <c r="O55" s="421">
        <v>77923884.280000001</v>
      </c>
      <c r="P55" s="421">
        <f t="shared" si="49"/>
        <v>0</v>
      </c>
      <c r="Q55" s="421">
        <v>77921423.590000004</v>
      </c>
      <c r="R55" s="421">
        <f t="shared" si="50"/>
        <v>2460.6899999976158</v>
      </c>
      <c r="S55" s="421">
        <f t="shared" si="51"/>
        <v>2460.6899999976158</v>
      </c>
      <c r="T55" s="421">
        <v>22453138.59</v>
      </c>
      <c r="U55" s="421">
        <f t="shared" si="52"/>
        <v>55468285</v>
      </c>
      <c r="V55" s="421">
        <v>22453138.59</v>
      </c>
      <c r="W55" s="44">
        <f t="shared" si="53"/>
        <v>0</v>
      </c>
      <c r="X55" s="45">
        <f t="shared" si="3"/>
        <v>0.99996842187703128</v>
      </c>
      <c r="Y55" s="45">
        <f t="shared" si="4"/>
        <v>0.28814193231590274</v>
      </c>
      <c r="Z55" s="45">
        <f t="shared" si="36"/>
        <v>0.28814193231590274</v>
      </c>
      <c r="AA55" s="45">
        <f t="shared" si="37"/>
        <v>0.28815103158461169</v>
      </c>
      <c r="AB55" s="45">
        <f t="shared" si="38"/>
        <v>1</v>
      </c>
    </row>
    <row r="56" spans="1:28" s="410" customFormat="1" ht="32.25" customHeight="1" x14ac:dyDescent="0.25">
      <c r="A56" s="245" t="s">
        <v>510</v>
      </c>
      <c r="B56" s="33"/>
      <c r="C56" s="33"/>
      <c r="D56" s="33"/>
      <c r="E56" s="149" t="s">
        <v>511</v>
      </c>
      <c r="F56" s="425">
        <f>+F57</f>
        <v>0</v>
      </c>
      <c r="G56" s="425">
        <f>+G57</f>
        <v>0</v>
      </c>
      <c r="H56" s="425">
        <f>+H57</f>
        <v>0</v>
      </c>
      <c r="I56" s="425">
        <f>+I57</f>
        <v>100000000</v>
      </c>
      <c r="J56" s="425">
        <f>+J57</f>
        <v>0</v>
      </c>
      <c r="K56" s="425">
        <f t="shared" si="0"/>
        <v>100000000</v>
      </c>
      <c r="L56" s="425">
        <f>+L57</f>
        <v>100000000</v>
      </c>
      <c r="M56" s="372">
        <f t="shared" si="18"/>
        <v>1.8838453750185413E-5</v>
      </c>
      <c r="N56" s="425">
        <f t="shared" ref="N56:W56" si="54">+N57</f>
        <v>0</v>
      </c>
      <c r="O56" s="425">
        <f t="shared" si="54"/>
        <v>3260600</v>
      </c>
      <c r="P56" s="425">
        <f t="shared" si="54"/>
        <v>96739400</v>
      </c>
      <c r="Q56" s="425">
        <f t="shared" si="54"/>
        <v>3260600</v>
      </c>
      <c r="R56" s="425">
        <f t="shared" si="54"/>
        <v>96739400</v>
      </c>
      <c r="S56" s="425">
        <f t="shared" si="54"/>
        <v>0</v>
      </c>
      <c r="T56" s="425">
        <f t="shared" si="54"/>
        <v>0</v>
      </c>
      <c r="U56" s="425">
        <f t="shared" si="54"/>
        <v>3260600</v>
      </c>
      <c r="V56" s="425">
        <f t="shared" si="54"/>
        <v>0</v>
      </c>
      <c r="W56" s="47">
        <f t="shared" si="54"/>
        <v>0</v>
      </c>
      <c r="X56" s="37">
        <f t="shared" si="3"/>
        <v>3.2606000000000003E-2</v>
      </c>
      <c r="Y56" s="37">
        <f t="shared" si="4"/>
        <v>0</v>
      </c>
      <c r="Z56" s="37">
        <f t="shared" si="36"/>
        <v>0</v>
      </c>
      <c r="AA56" s="37">
        <f t="shared" si="37"/>
        <v>0</v>
      </c>
      <c r="AB56" s="37" t="s">
        <v>46</v>
      </c>
    </row>
    <row r="57" spans="1:28" ht="32.25" customHeight="1" x14ac:dyDescent="0.25">
      <c r="A57" s="246" t="s">
        <v>512</v>
      </c>
      <c r="B57" s="40" t="s">
        <v>37</v>
      </c>
      <c r="C57" s="40">
        <v>20</v>
      </c>
      <c r="D57" s="40" t="s">
        <v>38</v>
      </c>
      <c r="E57" s="151" t="s">
        <v>452</v>
      </c>
      <c r="F57" s="421">
        <v>0</v>
      </c>
      <c r="G57" s="421">
        <v>0</v>
      </c>
      <c r="H57" s="421">
        <v>0</v>
      </c>
      <c r="I57" s="421">
        <v>100000000</v>
      </c>
      <c r="J57" s="421">
        <v>0</v>
      </c>
      <c r="K57" s="421">
        <f t="shared" si="0"/>
        <v>100000000</v>
      </c>
      <c r="L57" s="421">
        <f>+F57+K57</f>
        <v>100000000</v>
      </c>
      <c r="M57" s="373">
        <f t="shared" si="18"/>
        <v>1.8838453750185413E-5</v>
      </c>
      <c r="N57" s="421">
        <v>0</v>
      </c>
      <c r="O57" s="421">
        <v>3260600</v>
      </c>
      <c r="P57" s="421">
        <f>L57-O57</f>
        <v>96739400</v>
      </c>
      <c r="Q57" s="421">
        <v>3260600</v>
      </c>
      <c r="R57" s="421">
        <f>+L57-Q57</f>
        <v>96739400</v>
      </c>
      <c r="S57" s="421">
        <f>O57-Q57</f>
        <v>0</v>
      </c>
      <c r="T57" s="421">
        <v>0</v>
      </c>
      <c r="U57" s="421">
        <f>+Q57-T57</f>
        <v>3260600</v>
      </c>
      <c r="V57" s="421">
        <v>0</v>
      </c>
      <c r="W57" s="44">
        <f>+T57-V57</f>
        <v>0</v>
      </c>
      <c r="X57" s="45">
        <f t="shared" si="3"/>
        <v>3.2606000000000003E-2</v>
      </c>
      <c r="Y57" s="45">
        <f t="shared" si="4"/>
        <v>0</v>
      </c>
      <c r="Z57" s="45">
        <f t="shared" si="36"/>
        <v>0</v>
      </c>
      <c r="AA57" s="45">
        <f t="shared" si="37"/>
        <v>0</v>
      </c>
      <c r="AB57" s="45" t="s">
        <v>46</v>
      </c>
    </row>
    <row r="58" spans="1:28" ht="27.75" customHeight="1" x14ac:dyDescent="0.25">
      <c r="A58" s="238" t="s">
        <v>121</v>
      </c>
      <c r="B58" s="40"/>
      <c r="C58" s="40"/>
      <c r="D58" s="40"/>
      <c r="E58" s="149" t="s">
        <v>122</v>
      </c>
      <c r="F58" s="425">
        <f>+F59+F70+F77+F83+F66</f>
        <v>19161579180</v>
      </c>
      <c r="G58" s="425">
        <f>+G59+G70+G77+G83+G66</f>
        <v>0</v>
      </c>
      <c r="H58" s="425">
        <f>+H59+H70+H77+H83+H66</f>
        <v>0</v>
      </c>
      <c r="I58" s="425">
        <f>+I59+I70+I77+I83+I66</f>
        <v>541825691.01999998</v>
      </c>
      <c r="J58" s="425">
        <f>+J59+J70+J77+J83+J66</f>
        <v>691250575.30000007</v>
      </c>
      <c r="K58" s="425">
        <f t="shared" si="0"/>
        <v>-149424884.28000009</v>
      </c>
      <c r="L58" s="425">
        <f>+L59+L70+L77+L83+L66</f>
        <v>19012154295.720001</v>
      </c>
      <c r="M58" s="36">
        <f t="shared" si="18"/>
        <v>3.5815958939131019E-3</v>
      </c>
      <c r="N58" s="425">
        <f t="shared" ref="N58:W58" si="55">+N59+N70+N77+N83+N66</f>
        <v>0</v>
      </c>
      <c r="O58" s="425">
        <f t="shared" si="55"/>
        <v>18689331990.669998</v>
      </c>
      <c r="P58" s="425">
        <f t="shared" si="55"/>
        <v>322822305.05000073</v>
      </c>
      <c r="Q58" s="425">
        <f t="shared" si="55"/>
        <v>18438917828.610001</v>
      </c>
      <c r="R58" s="425">
        <f t="shared" si="55"/>
        <v>573236467.11000013</v>
      </c>
      <c r="S58" s="425">
        <f t="shared" si="55"/>
        <v>250414162.05999935</v>
      </c>
      <c r="T58" s="425">
        <f t="shared" si="55"/>
        <v>13876654706.810001</v>
      </c>
      <c r="U58" s="425">
        <f t="shared" si="55"/>
        <v>4562263121.8000002</v>
      </c>
      <c r="V58" s="425">
        <f t="shared" si="55"/>
        <v>13857088248.810001</v>
      </c>
      <c r="W58" s="425">
        <f t="shared" si="55"/>
        <v>19566458</v>
      </c>
      <c r="X58" s="37">
        <f t="shared" si="3"/>
        <v>0.9698489472474433</v>
      </c>
      <c r="Y58" s="37">
        <f t="shared" si="4"/>
        <v>0.72988334151768908</v>
      </c>
      <c r="Z58" s="37">
        <f t="shared" si="36"/>
        <v>0.72885418628910958</v>
      </c>
      <c r="AA58" s="37">
        <f t="shared" si="37"/>
        <v>0.75257424734974698</v>
      </c>
      <c r="AB58" s="37">
        <f t="shared" ref="AB58:AB63" si="56">+V58/T58</f>
        <v>0.9985899729860398</v>
      </c>
    </row>
    <row r="59" spans="1:28" ht="79.5" customHeight="1" x14ac:dyDescent="0.25">
      <c r="A59" s="238" t="s">
        <v>123</v>
      </c>
      <c r="B59" s="40"/>
      <c r="C59" s="40"/>
      <c r="D59" s="40"/>
      <c r="E59" s="149" t="s">
        <v>124</v>
      </c>
      <c r="F59" s="425">
        <f>+F60+F63+F64+F65+F62+F61</f>
        <v>853000000</v>
      </c>
      <c r="G59" s="425">
        <f t="shared" ref="G59:J59" si="57">+G60+G63+G64+G65+G62+G61</f>
        <v>0</v>
      </c>
      <c r="H59" s="425">
        <f t="shared" si="57"/>
        <v>0</v>
      </c>
      <c r="I59" s="425">
        <f t="shared" si="57"/>
        <v>8423220</v>
      </c>
      <c r="J59" s="425">
        <f t="shared" si="57"/>
        <v>141316072</v>
      </c>
      <c r="K59" s="425">
        <f t="shared" si="0"/>
        <v>-132892852</v>
      </c>
      <c r="L59" s="425">
        <f>+L60+L63+L64+L65+L62+L61</f>
        <v>720107148</v>
      </c>
      <c r="M59" s="36">
        <f t="shared" si="18"/>
        <v>1.3565705202775924E-4</v>
      </c>
      <c r="N59" s="425">
        <f t="shared" ref="N59:W59" si="58">+N60+N63+N64+N65+N62+N61</f>
        <v>0</v>
      </c>
      <c r="O59" s="425">
        <f t="shared" si="58"/>
        <v>641210871.79999995</v>
      </c>
      <c r="P59" s="425">
        <f t="shared" si="58"/>
        <v>78896276.200000003</v>
      </c>
      <c r="Q59" s="425">
        <f t="shared" si="58"/>
        <v>591792371.98000002</v>
      </c>
      <c r="R59" s="425">
        <f t="shared" si="58"/>
        <v>128314776.02</v>
      </c>
      <c r="S59" s="425">
        <f t="shared" si="58"/>
        <v>49418499.82</v>
      </c>
      <c r="T59" s="425">
        <f t="shared" si="58"/>
        <v>202024567.97999999</v>
      </c>
      <c r="U59" s="425">
        <f t="shared" si="58"/>
        <v>389767804</v>
      </c>
      <c r="V59" s="425">
        <f t="shared" si="58"/>
        <v>202024567.97999999</v>
      </c>
      <c r="W59" s="425">
        <f t="shared" si="58"/>
        <v>0</v>
      </c>
      <c r="X59" s="37">
        <f t="shared" si="3"/>
        <v>0.82181155071661649</v>
      </c>
      <c r="Y59" s="37">
        <f t="shared" si="4"/>
        <v>0.28054792754258284</v>
      </c>
      <c r="Z59" s="37">
        <f t="shared" si="36"/>
        <v>0.28054792754258284</v>
      </c>
      <c r="AA59" s="37">
        <f t="shared" si="37"/>
        <v>0.34137744510641904</v>
      </c>
      <c r="AB59" s="37">
        <f t="shared" si="56"/>
        <v>1</v>
      </c>
    </row>
    <row r="60" spans="1:28" ht="36" customHeight="1" x14ac:dyDescent="0.25">
      <c r="A60" s="239" t="s">
        <v>125</v>
      </c>
      <c r="B60" s="40" t="s">
        <v>37</v>
      </c>
      <c r="C60" s="40">
        <v>20</v>
      </c>
      <c r="D60" s="40" t="s">
        <v>38</v>
      </c>
      <c r="E60" s="151" t="s">
        <v>126</v>
      </c>
      <c r="F60" s="421">
        <v>6000000</v>
      </c>
      <c r="G60" s="421">
        <v>0</v>
      </c>
      <c r="H60" s="421">
        <v>0</v>
      </c>
      <c r="I60" s="421">
        <v>0</v>
      </c>
      <c r="J60" s="421">
        <v>0</v>
      </c>
      <c r="K60" s="421">
        <f t="shared" si="0"/>
        <v>0</v>
      </c>
      <c r="L60" s="421">
        <f t="shared" ref="L60:L65" si="59">+F60+K60</f>
        <v>6000000</v>
      </c>
      <c r="M60" s="373">
        <f t="shared" si="18"/>
        <v>1.1303072250111248E-6</v>
      </c>
      <c r="N60" s="421">
        <v>0</v>
      </c>
      <c r="O60" s="421">
        <v>2203000</v>
      </c>
      <c r="P60" s="421">
        <f t="shared" ref="P60:P65" si="60">L60-O60</f>
        <v>3797000</v>
      </c>
      <c r="Q60" s="421">
        <v>2200000</v>
      </c>
      <c r="R60" s="421">
        <f t="shared" ref="R60:R65" si="61">+L60-Q60</f>
        <v>3800000</v>
      </c>
      <c r="S60" s="421">
        <f t="shared" ref="S60:S65" si="62">O60-Q60</f>
        <v>3000</v>
      </c>
      <c r="T60" s="421">
        <v>2200000</v>
      </c>
      <c r="U60" s="421">
        <f t="shared" ref="U60:U65" si="63">+Q60-T60</f>
        <v>0</v>
      </c>
      <c r="V60" s="421">
        <v>2200000</v>
      </c>
      <c r="W60" s="44">
        <f t="shared" ref="W60:W65" si="64">+T60-V60</f>
        <v>0</v>
      </c>
      <c r="X60" s="45">
        <f t="shared" si="3"/>
        <v>0.36666666666666664</v>
      </c>
      <c r="Y60" s="45">
        <f t="shared" si="4"/>
        <v>0.36666666666666664</v>
      </c>
      <c r="Z60" s="45">
        <f t="shared" si="36"/>
        <v>0.36666666666666664</v>
      </c>
      <c r="AA60" s="45">
        <f t="shared" si="37"/>
        <v>1</v>
      </c>
      <c r="AB60" s="45">
        <f t="shared" si="56"/>
        <v>1</v>
      </c>
    </row>
    <row r="61" spans="1:28" ht="36" customHeight="1" x14ac:dyDescent="0.25">
      <c r="A61" s="239" t="s">
        <v>552</v>
      </c>
      <c r="B61" s="40" t="s">
        <v>37</v>
      </c>
      <c r="C61" s="40">
        <v>20</v>
      </c>
      <c r="D61" s="40" t="s">
        <v>38</v>
      </c>
      <c r="E61" s="151" t="s">
        <v>553</v>
      </c>
      <c r="F61" s="421">
        <v>0</v>
      </c>
      <c r="G61" s="421">
        <v>0</v>
      </c>
      <c r="H61" s="421">
        <v>0</v>
      </c>
      <c r="I61" s="421">
        <v>5000000</v>
      </c>
      <c r="J61" s="421">
        <v>0</v>
      </c>
      <c r="K61" s="421">
        <f t="shared" si="0"/>
        <v>5000000</v>
      </c>
      <c r="L61" s="421">
        <f t="shared" si="59"/>
        <v>5000000</v>
      </c>
      <c r="M61" s="373">
        <f t="shared" si="18"/>
        <v>9.4192268750927068E-7</v>
      </c>
      <c r="N61" s="421">
        <v>0</v>
      </c>
      <c r="O61" s="421">
        <v>5000000</v>
      </c>
      <c r="P61" s="421">
        <f t="shared" si="60"/>
        <v>0</v>
      </c>
      <c r="Q61" s="421">
        <v>0</v>
      </c>
      <c r="R61" s="421">
        <f t="shared" si="61"/>
        <v>5000000</v>
      </c>
      <c r="S61" s="421">
        <f t="shared" si="62"/>
        <v>5000000</v>
      </c>
      <c r="T61" s="421">
        <v>0</v>
      </c>
      <c r="U61" s="421">
        <f t="shared" si="63"/>
        <v>0</v>
      </c>
      <c r="V61" s="421">
        <v>0</v>
      </c>
      <c r="W61" s="44">
        <f t="shared" si="64"/>
        <v>0</v>
      </c>
      <c r="X61" s="45">
        <f t="shared" si="3"/>
        <v>0</v>
      </c>
      <c r="Y61" s="45">
        <f t="shared" si="4"/>
        <v>0</v>
      </c>
      <c r="Z61" s="45">
        <f t="shared" si="36"/>
        <v>0</v>
      </c>
      <c r="AA61" s="45" t="s">
        <v>46</v>
      </c>
      <c r="AB61" s="45" t="s">
        <v>46</v>
      </c>
    </row>
    <row r="62" spans="1:28" ht="36" customHeight="1" x14ac:dyDescent="0.25">
      <c r="A62" s="239" t="s">
        <v>469</v>
      </c>
      <c r="B62" s="40" t="s">
        <v>37</v>
      </c>
      <c r="C62" s="40">
        <v>20</v>
      </c>
      <c r="D62" s="40" t="s">
        <v>38</v>
      </c>
      <c r="E62" s="151" t="s">
        <v>470</v>
      </c>
      <c r="F62" s="421">
        <v>0</v>
      </c>
      <c r="G62" s="421">
        <v>0</v>
      </c>
      <c r="H62" s="421">
        <v>0</v>
      </c>
      <c r="I62" s="421">
        <f>3422220+1000</f>
        <v>3423220</v>
      </c>
      <c r="J62" s="421">
        <v>0</v>
      </c>
      <c r="K62" s="421">
        <f t="shared" si="0"/>
        <v>3423220</v>
      </c>
      <c r="L62" s="421">
        <f t="shared" si="59"/>
        <v>3423220</v>
      </c>
      <c r="M62" s="373">
        <f t="shared" si="18"/>
        <v>6.4488171646709718E-7</v>
      </c>
      <c r="N62" s="421">
        <v>0</v>
      </c>
      <c r="O62" s="421">
        <v>3423220</v>
      </c>
      <c r="P62" s="421">
        <f t="shared" si="60"/>
        <v>0</v>
      </c>
      <c r="Q62" s="421">
        <v>3422228.7</v>
      </c>
      <c r="R62" s="421">
        <f t="shared" si="61"/>
        <v>991.29999999981374</v>
      </c>
      <c r="S62" s="421">
        <f t="shared" si="62"/>
        <v>991.29999999981374</v>
      </c>
      <c r="T62" s="421">
        <v>240658.7</v>
      </c>
      <c r="U62" s="421">
        <f t="shared" si="63"/>
        <v>3181570</v>
      </c>
      <c r="V62" s="421">
        <v>240658.7</v>
      </c>
      <c r="W62" s="44">
        <f t="shared" si="64"/>
        <v>0</v>
      </c>
      <c r="X62" s="45">
        <f t="shared" si="3"/>
        <v>0.99971041884541456</v>
      </c>
      <c r="Y62" s="45">
        <f t="shared" si="4"/>
        <v>7.0301850304683902E-2</v>
      </c>
      <c r="Z62" s="45">
        <f t="shared" si="36"/>
        <v>7.0301850304683902E-2</v>
      </c>
      <c r="AA62" s="45">
        <f t="shared" si="37"/>
        <v>7.0322214292691781E-2</v>
      </c>
      <c r="AB62" s="45">
        <f t="shared" si="56"/>
        <v>1</v>
      </c>
    </row>
    <row r="63" spans="1:28" ht="36" customHeight="1" x14ac:dyDescent="0.25">
      <c r="A63" s="239" t="s">
        <v>127</v>
      </c>
      <c r="B63" s="40" t="s">
        <v>37</v>
      </c>
      <c r="C63" s="40">
        <v>20</v>
      </c>
      <c r="D63" s="40" t="s">
        <v>38</v>
      </c>
      <c r="E63" s="151" t="s">
        <v>128</v>
      </c>
      <c r="F63" s="421">
        <v>15000000</v>
      </c>
      <c r="G63" s="421">
        <v>0</v>
      </c>
      <c r="H63" s="421">
        <v>0</v>
      </c>
      <c r="I63" s="421">
        <v>0</v>
      </c>
      <c r="J63" s="421">
        <v>0</v>
      </c>
      <c r="K63" s="421">
        <f t="shared" si="0"/>
        <v>0</v>
      </c>
      <c r="L63" s="421">
        <f t="shared" si="59"/>
        <v>15000000</v>
      </c>
      <c r="M63" s="373">
        <f t="shared" si="18"/>
        <v>2.8257680625278122E-6</v>
      </c>
      <c r="N63" s="421">
        <v>0</v>
      </c>
      <c r="O63" s="421">
        <v>8756010.8000000007</v>
      </c>
      <c r="P63" s="421">
        <f t="shared" si="60"/>
        <v>6243989.1999999993</v>
      </c>
      <c r="Q63" s="421">
        <v>8753026.5899999999</v>
      </c>
      <c r="R63" s="421">
        <f t="shared" si="61"/>
        <v>6246973.4100000001</v>
      </c>
      <c r="S63" s="421">
        <f t="shared" si="62"/>
        <v>2984.2100000008941</v>
      </c>
      <c r="T63" s="421">
        <v>6798376.5899999999</v>
      </c>
      <c r="U63" s="421">
        <f t="shared" si="63"/>
        <v>1954650</v>
      </c>
      <c r="V63" s="421">
        <v>6798376.5899999999</v>
      </c>
      <c r="W63" s="44">
        <f t="shared" si="64"/>
        <v>0</v>
      </c>
      <c r="X63" s="45">
        <f t="shared" si="3"/>
        <v>0.58353510600000003</v>
      </c>
      <c r="Y63" s="45">
        <f t="shared" si="4"/>
        <v>0.45322510599999999</v>
      </c>
      <c r="Z63" s="45">
        <f t="shared" si="36"/>
        <v>0.45322510599999999</v>
      </c>
      <c r="AA63" s="45">
        <f t="shared" si="37"/>
        <v>0.77668867106686124</v>
      </c>
      <c r="AB63" s="45">
        <f t="shared" si="56"/>
        <v>1</v>
      </c>
    </row>
    <row r="64" spans="1:28" ht="36" customHeight="1" x14ac:dyDescent="0.25">
      <c r="A64" s="239" t="s">
        <v>129</v>
      </c>
      <c r="B64" s="40" t="s">
        <v>37</v>
      </c>
      <c r="C64" s="40">
        <v>20</v>
      </c>
      <c r="D64" s="40" t="s">
        <v>38</v>
      </c>
      <c r="E64" s="151" t="s">
        <v>130</v>
      </c>
      <c r="F64" s="421">
        <v>456000000</v>
      </c>
      <c r="G64" s="421">
        <v>0</v>
      </c>
      <c r="H64" s="421">
        <v>0</v>
      </c>
      <c r="I64" s="421">
        <v>0</v>
      </c>
      <c r="J64" s="421">
        <f>10000000+46316072</f>
        <v>56316072</v>
      </c>
      <c r="K64" s="421">
        <f t="shared" si="0"/>
        <v>-56316072</v>
      </c>
      <c r="L64" s="421">
        <f t="shared" si="59"/>
        <v>399683928</v>
      </c>
      <c r="M64" s="43">
        <f t="shared" si="18"/>
        <v>7.5294271923204373E-5</v>
      </c>
      <c r="N64" s="421">
        <v>0</v>
      </c>
      <c r="O64" s="421">
        <v>384636584</v>
      </c>
      <c r="P64" s="421">
        <f t="shared" si="60"/>
        <v>15047344</v>
      </c>
      <c r="Q64" s="421">
        <v>384631584</v>
      </c>
      <c r="R64" s="421">
        <f t="shared" si="61"/>
        <v>15052344</v>
      </c>
      <c r="S64" s="421">
        <f t="shared" si="62"/>
        <v>5000</v>
      </c>
      <c r="T64" s="421">
        <v>0</v>
      </c>
      <c r="U64" s="421">
        <f t="shared" si="63"/>
        <v>384631584</v>
      </c>
      <c r="V64" s="421">
        <v>0</v>
      </c>
      <c r="W64" s="44">
        <f t="shared" si="64"/>
        <v>0</v>
      </c>
      <c r="X64" s="45">
        <f t="shared" si="3"/>
        <v>0.9623393813323412</v>
      </c>
      <c r="Y64" s="45">
        <f t="shared" si="4"/>
        <v>0</v>
      </c>
      <c r="Z64" s="45">
        <f t="shared" si="36"/>
        <v>0</v>
      </c>
      <c r="AA64" s="45">
        <f t="shared" si="37"/>
        <v>0</v>
      </c>
      <c r="AB64" s="45" t="s">
        <v>46</v>
      </c>
    </row>
    <row r="65" spans="1:28" ht="36" customHeight="1" x14ac:dyDescent="0.25">
      <c r="A65" s="239" t="s">
        <v>131</v>
      </c>
      <c r="B65" s="40" t="s">
        <v>37</v>
      </c>
      <c r="C65" s="40">
        <v>20</v>
      </c>
      <c r="D65" s="40" t="s">
        <v>38</v>
      </c>
      <c r="E65" s="151" t="s">
        <v>132</v>
      </c>
      <c r="F65" s="421">
        <v>376000000</v>
      </c>
      <c r="G65" s="421">
        <v>0</v>
      </c>
      <c r="H65" s="421">
        <v>0</v>
      </c>
      <c r="I65" s="421">
        <v>0</v>
      </c>
      <c r="J65" s="421">
        <v>85000000</v>
      </c>
      <c r="K65" s="421">
        <f t="shared" si="0"/>
        <v>-85000000</v>
      </c>
      <c r="L65" s="421">
        <f t="shared" si="59"/>
        <v>291000000</v>
      </c>
      <c r="M65" s="43">
        <f t="shared" si="18"/>
        <v>5.4819900413039557E-5</v>
      </c>
      <c r="N65" s="421">
        <v>0</v>
      </c>
      <c r="O65" s="421">
        <v>237192057</v>
      </c>
      <c r="P65" s="421">
        <f t="shared" si="60"/>
        <v>53807943</v>
      </c>
      <c r="Q65" s="421">
        <v>192785532.69</v>
      </c>
      <c r="R65" s="421">
        <f t="shared" si="61"/>
        <v>98214467.310000002</v>
      </c>
      <c r="S65" s="421">
        <f t="shared" si="62"/>
        <v>44406524.310000002</v>
      </c>
      <c r="T65" s="421">
        <v>192785532.69</v>
      </c>
      <c r="U65" s="421">
        <f t="shared" si="63"/>
        <v>0</v>
      </c>
      <c r="V65" s="421">
        <v>192785532.69</v>
      </c>
      <c r="W65" s="44">
        <f t="shared" si="64"/>
        <v>0</v>
      </c>
      <c r="X65" s="45">
        <f t="shared" si="3"/>
        <v>0.66249323948453609</v>
      </c>
      <c r="Y65" s="45">
        <f t="shared" si="4"/>
        <v>0.66249323948453609</v>
      </c>
      <c r="Z65" s="45">
        <f t="shared" si="36"/>
        <v>0.66249323948453609</v>
      </c>
      <c r="AA65" s="45">
        <f t="shared" si="37"/>
        <v>1</v>
      </c>
      <c r="AB65" s="45">
        <f t="shared" ref="AB65:AB84" si="65">+V65/T65</f>
        <v>1</v>
      </c>
    </row>
    <row r="66" spans="1:28" ht="49.5" customHeight="1" x14ac:dyDescent="0.25">
      <c r="A66" s="238" t="s">
        <v>133</v>
      </c>
      <c r="B66" s="40"/>
      <c r="C66" s="40"/>
      <c r="D66" s="40"/>
      <c r="E66" s="149" t="s">
        <v>134</v>
      </c>
      <c r="F66" s="425">
        <f>+F67+F68+F69</f>
        <v>9682389879</v>
      </c>
      <c r="G66" s="425">
        <f>+G67+G68+G69</f>
        <v>0</v>
      </c>
      <c r="H66" s="425">
        <f>+H67+H68+H69</f>
        <v>0</v>
      </c>
      <c r="I66" s="425">
        <f>+I67+I68+I69</f>
        <v>67264197</v>
      </c>
      <c r="J66" s="425">
        <f>+J67+J68+J69</f>
        <v>48037823.82</v>
      </c>
      <c r="K66" s="425">
        <f t="shared" si="0"/>
        <v>19226373.18</v>
      </c>
      <c r="L66" s="425">
        <f>+L67+L68+L69</f>
        <v>9701616252.1800003</v>
      </c>
      <c r="M66" s="36">
        <f t="shared" si="18"/>
        <v>1.8276344906874009E-3</v>
      </c>
      <c r="N66" s="425">
        <f t="shared" ref="N66:W66" si="66">+N67+N68+N69</f>
        <v>0</v>
      </c>
      <c r="O66" s="425">
        <f t="shared" si="66"/>
        <v>9651061261.7799988</v>
      </c>
      <c r="P66" s="425">
        <f t="shared" si="66"/>
        <v>50554990.400000572</v>
      </c>
      <c r="Q66" s="425">
        <f t="shared" si="66"/>
        <v>9503932677.7999992</v>
      </c>
      <c r="R66" s="425">
        <f t="shared" si="66"/>
        <v>197683574.38000011</v>
      </c>
      <c r="S66" s="425">
        <f t="shared" si="66"/>
        <v>147128583.97999954</v>
      </c>
      <c r="T66" s="425">
        <f t="shared" si="66"/>
        <v>7624469527.2700005</v>
      </c>
      <c r="U66" s="425">
        <f t="shared" si="66"/>
        <v>1879463150.53</v>
      </c>
      <c r="V66" s="425">
        <f t="shared" si="66"/>
        <v>7624210153.2700005</v>
      </c>
      <c r="W66" s="425">
        <f t="shared" si="66"/>
        <v>259373.99999999977</v>
      </c>
      <c r="X66" s="37">
        <f t="shared" si="3"/>
        <v>0.97962364525234846</v>
      </c>
      <c r="Y66" s="37">
        <f t="shared" si="4"/>
        <v>0.78589683709214386</v>
      </c>
      <c r="Z66" s="37">
        <f t="shared" si="36"/>
        <v>0.78587010195922802</v>
      </c>
      <c r="AA66" s="37">
        <f t="shared" si="37"/>
        <v>0.80224363805520316</v>
      </c>
      <c r="AB66" s="37">
        <f t="shared" si="65"/>
        <v>0.99996598137102233</v>
      </c>
    </row>
    <row r="67" spans="1:28" ht="28.5" customHeight="1" x14ac:dyDescent="0.25">
      <c r="A67" s="239" t="s">
        <v>135</v>
      </c>
      <c r="B67" s="40" t="s">
        <v>37</v>
      </c>
      <c r="C67" s="40">
        <v>20</v>
      </c>
      <c r="D67" s="40" t="s">
        <v>38</v>
      </c>
      <c r="E67" s="151" t="s">
        <v>136</v>
      </c>
      <c r="F67" s="421">
        <v>1764740547</v>
      </c>
      <c r="G67" s="421">
        <v>0</v>
      </c>
      <c r="H67" s="421">
        <v>0</v>
      </c>
      <c r="I67" s="421">
        <f>55459348+1804849</f>
        <v>57264197</v>
      </c>
      <c r="J67" s="421">
        <v>0</v>
      </c>
      <c r="K67" s="421">
        <f t="shared" si="0"/>
        <v>57264197</v>
      </c>
      <c r="L67" s="421">
        <f>+F67+K67</f>
        <v>1822004744</v>
      </c>
      <c r="M67" s="43">
        <f t="shared" si="18"/>
        <v>3.4323752102462414E-4</v>
      </c>
      <c r="N67" s="421">
        <v>0</v>
      </c>
      <c r="O67" s="421">
        <v>1822004744</v>
      </c>
      <c r="P67" s="421">
        <f>L67-O67</f>
        <v>0</v>
      </c>
      <c r="Q67" s="421">
        <v>1822004744</v>
      </c>
      <c r="R67" s="421">
        <f>+L67-Q67</f>
        <v>0</v>
      </c>
      <c r="S67" s="421">
        <f>O67-Q67</f>
        <v>0</v>
      </c>
      <c r="T67" s="421">
        <v>1821488566</v>
      </c>
      <c r="U67" s="421">
        <f>+Q67-T67</f>
        <v>516178</v>
      </c>
      <c r="V67" s="421">
        <v>1821488566</v>
      </c>
      <c r="W67" s="44">
        <f>+T67-V67</f>
        <v>0</v>
      </c>
      <c r="X67" s="45">
        <f t="shared" si="3"/>
        <v>1</v>
      </c>
      <c r="Y67" s="45">
        <f t="shared" si="4"/>
        <v>0.99971669777386707</v>
      </c>
      <c r="Z67" s="45">
        <f t="shared" si="36"/>
        <v>0.99971669777386707</v>
      </c>
      <c r="AA67" s="45">
        <f t="shared" si="37"/>
        <v>0.99971669777386707</v>
      </c>
      <c r="AB67" s="45">
        <f t="shared" si="65"/>
        <v>1</v>
      </c>
    </row>
    <row r="68" spans="1:28" ht="28.5" customHeight="1" x14ac:dyDescent="0.25">
      <c r="A68" s="239" t="s">
        <v>137</v>
      </c>
      <c r="B68" s="40" t="s">
        <v>37</v>
      </c>
      <c r="C68" s="40">
        <v>20</v>
      </c>
      <c r="D68" s="40" t="s">
        <v>38</v>
      </c>
      <c r="E68" s="151" t="s">
        <v>138</v>
      </c>
      <c r="F68" s="421">
        <v>7916649332</v>
      </c>
      <c r="G68" s="421">
        <v>0</v>
      </c>
      <c r="H68" s="421">
        <v>0</v>
      </c>
      <c r="I68" s="421">
        <v>0</v>
      </c>
      <c r="J68" s="421">
        <f>3422220+8575775.1+34234979.72+1804849</f>
        <v>48037823.82</v>
      </c>
      <c r="K68" s="421">
        <f t="shared" si="0"/>
        <v>-48037823.82</v>
      </c>
      <c r="L68" s="421">
        <f>+F68+K68</f>
        <v>7868611508.1800003</v>
      </c>
      <c r="M68" s="43">
        <f t="shared" si="18"/>
        <v>1.4823247397502564E-3</v>
      </c>
      <c r="N68" s="421">
        <v>0</v>
      </c>
      <c r="O68" s="421">
        <v>7818056517.7799997</v>
      </c>
      <c r="P68" s="421">
        <f>L68-O68</f>
        <v>50554990.400000572</v>
      </c>
      <c r="Q68" s="421">
        <v>7670927933.8000002</v>
      </c>
      <c r="R68" s="421">
        <f>+L68-Q68</f>
        <v>197683574.38000011</v>
      </c>
      <c r="S68" s="421">
        <f>O68-Q68</f>
        <v>147128583.97999954</v>
      </c>
      <c r="T68" s="421">
        <v>5800646594.6800003</v>
      </c>
      <c r="U68" s="421">
        <f>+Q68-T68</f>
        <v>1870281339.1199999</v>
      </c>
      <c r="V68" s="421">
        <v>5800646594.6800003</v>
      </c>
      <c r="W68" s="44">
        <f>+T68-V68</f>
        <v>0</v>
      </c>
      <c r="X68" s="45">
        <f t="shared" si="3"/>
        <v>0.97487694313355111</v>
      </c>
      <c r="Y68" s="45">
        <f t="shared" si="4"/>
        <v>0.7371880780554233</v>
      </c>
      <c r="Z68" s="45">
        <f t="shared" si="36"/>
        <v>0.7371880780554233</v>
      </c>
      <c r="AA68" s="45">
        <f t="shared" si="37"/>
        <v>0.75618577631539474</v>
      </c>
      <c r="AB68" s="45">
        <f t="shared" si="65"/>
        <v>1</v>
      </c>
    </row>
    <row r="69" spans="1:28" ht="35.25" customHeight="1" x14ac:dyDescent="0.25">
      <c r="A69" s="239" t="s">
        <v>139</v>
      </c>
      <c r="B69" s="40" t="s">
        <v>37</v>
      </c>
      <c r="C69" s="40">
        <v>20</v>
      </c>
      <c r="D69" s="40" t="s">
        <v>38</v>
      </c>
      <c r="E69" s="151" t="s">
        <v>140</v>
      </c>
      <c r="F69" s="421">
        <v>1000000</v>
      </c>
      <c r="G69" s="421">
        <v>0</v>
      </c>
      <c r="H69" s="421">
        <v>0</v>
      </c>
      <c r="I69" s="421">
        <v>10000000</v>
      </c>
      <c r="J69" s="421">
        <v>0</v>
      </c>
      <c r="K69" s="421">
        <f t="shared" si="0"/>
        <v>10000000</v>
      </c>
      <c r="L69" s="421">
        <f>+F69+K69</f>
        <v>11000000</v>
      </c>
      <c r="M69" s="370">
        <f t="shared" si="18"/>
        <v>2.0722299125203958E-6</v>
      </c>
      <c r="N69" s="421">
        <v>0</v>
      </c>
      <c r="O69" s="421">
        <v>11000000</v>
      </c>
      <c r="P69" s="421">
        <f>L69-O69</f>
        <v>0</v>
      </c>
      <c r="Q69" s="421">
        <v>11000000</v>
      </c>
      <c r="R69" s="421">
        <f>+L69-Q69</f>
        <v>0</v>
      </c>
      <c r="S69" s="421">
        <f>O69-Q69</f>
        <v>0</v>
      </c>
      <c r="T69" s="421">
        <v>2334366.59</v>
      </c>
      <c r="U69" s="421">
        <f>+Q69-T69</f>
        <v>8665633.4100000001</v>
      </c>
      <c r="V69" s="421">
        <v>2074992.59</v>
      </c>
      <c r="W69" s="44">
        <f>+T69-V69</f>
        <v>259373.99999999977</v>
      </c>
      <c r="X69" s="45">
        <f t="shared" si="3"/>
        <v>1</v>
      </c>
      <c r="Y69" s="45">
        <f t="shared" si="4"/>
        <v>0.21221514454545454</v>
      </c>
      <c r="Z69" s="45">
        <f t="shared" si="36"/>
        <v>0.18863568999999999</v>
      </c>
      <c r="AA69" s="45">
        <f t="shared" si="37"/>
        <v>0.21221514454545454</v>
      </c>
      <c r="AB69" s="45">
        <f t="shared" si="65"/>
        <v>0.88888891697169137</v>
      </c>
    </row>
    <row r="70" spans="1:28" ht="49.5" customHeight="1" x14ac:dyDescent="0.25">
      <c r="A70" s="238" t="s">
        <v>141</v>
      </c>
      <c r="B70" s="40"/>
      <c r="C70" s="40"/>
      <c r="D70" s="40"/>
      <c r="E70" s="149" t="s">
        <v>142</v>
      </c>
      <c r="F70" s="425">
        <f>SUM(F71:F76)</f>
        <v>8027189301</v>
      </c>
      <c r="G70" s="425">
        <f>SUM(G71:G76)</f>
        <v>0</v>
      </c>
      <c r="H70" s="425">
        <f>SUM(H71:H76)</f>
        <v>0</v>
      </c>
      <c r="I70" s="425">
        <f>SUM(I71:I76)</f>
        <v>384107674.01999998</v>
      </c>
      <c r="J70" s="425">
        <f>SUM(J71:J76)</f>
        <v>419896679.48000002</v>
      </c>
      <c r="K70" s="425">
        <f t="shared" si="0"/>
        <v>-35789005.460000038</v>
      </c>
      <c r="L70" s="425">
        <f>SUM(L71:L76)</f>
        <v>7991400295.539999</v>
      </c>
      <c r="M70" s="36">
        <f t="shared" si="18"/>
        <v>1.5054562486674832E-3</v>
      </c>
      <c r="N70" s="425">
        <f t="shared" ref="N70:W70" si="67">SUM(N71:N76)</f>
        <v>0</v>
      </c>
      <c r="O70" s="425">
        <f t="shared" si="67"/>
        <v>7887949568.8600006</v>
      </c>
      <c r="P70" s="425">
        <f t="shared" si="67"/>
        <v>103450726.68000019</v>
      </c>
      <c r="Q70" s="425">
        <f t="shared" si="67"/>
        <v>7835414019.6800003</v>
      </c>
      <c r="R70" s="425">
        <f t="shared" si="67"/>
        <v>155986275.86000001</v>
      </c>
      <c r="S70" s="425">
        <f t="shared" si="67"/>
        <v>52535549.179999828</v>
      </c>
      <c r="T70" s="425">
        <f t="shared" si="67"/>
        <v>5718800970.4100008</v>
      </c>
      <c r="U70" s="425">
        <f t="shared" si="67"/>
        <v>2116613049.27</v>
      </c>
      <c r="V70" s="425">
        <f t="shared" si="67"/>
        <v>5699493886.4100008</v>
      </c>
      <c r="W70" s="425">
        <f t="shared" si="67"/>
        <v>19307084</v>
      </c>
      <c r="X70" s="37">
        <f t="shared" si="3"/>
        <v>0.98048073302659422</v>
      </c>
      <c r="Y70" s="37">
        <f t="shared" si="4"/>
        <v>0.71561938570411299</v>
      </c>
      <c r="Z70" s="37">
        <f t="shared" si="36"/>
        <v>0.71320340311207897</v>
      </c>
      <c r="AA70" s="37">
        <f t="shared" si="37"/>
        <v>0.72986583172838615</v>
      </c>
      <c r="AB70" s="37">
        <f t="shared" si="65"/>
        <v>0.99662392797023402</v>
      </c>
    </row>
    <row r="71" spans="1:28" ht="32.25" customHeight="1" x14ac:dyDescent="0.25">
      <c r="A71" s="239" t="s">
        <v>143</v>
      </c>
      <c r="B71" s="40" t="s">
        <v>37</v>
      </c>
      <c r="C71" s="40">
        <v>20</v>
      </c>
      <c r="D71" s="40" t="s">
        <v>38</v>
      </c>
      <c r="E71" s="151" t="s">
        <v>144</v>
      </c>
      <c r="F71" s="421">
        <v>1901794484</v>
      </c>
      <c r="G71" s="421">
        <v>0</v>
      </c>
      <c r="H71" s="421">
        <v>0</v>
      </c>
      <c r="I71" s="421">
        <f>58000000+84968400+46410000+46316072</f>
        <v>235694472</v>
      </c>
      <c r="J71" s="421">
        <v>0</v>
      </c>
      <c r="K71" s="421">
        <f t="shared" si="0"/>
        <v>235694472</v>
      </c>
      <c r="L71" s="421">
        <f t="shared" ref="L71:L76" si="68">+F71+K71</f>
        <v>2137488956</v>
      </c>
      <c r="M71" s="43">
        <f t="shared" si="18"/>
        <v>4.0266986839138108E-4</v>
      </c>
      <c r="N71" s="421">
        <v>0</v>
      </c>
      <c r="O71" s="421">
        <v>2131792586.23</v>
      </c>
      <c r="P71" s="421">
        <f t="shared" ref="P71:P76" si="69">L71-O71</f>
        <v>5696369.7699999809</v>
      </c>
      <c r="Q71" s="421">
        <v>2124081684.9300001</v>
      </c>
      <c r="R71" s="421">
        <f t="shared" ref="R71:R76" si="70">+L71-Q71</f>
        <v>13407271.069999933</v>
      </c>
      <c r="S71" s="421">
        <f t="shared" ref="S71:S76" si="71">O71-Q71</f>
        <v>7710901.2999999523</v>
      </c>
      <c r="T71" s="421">
        <v>1505300228.9300001</v>
      </c>
      <c r="U71" s="421">
        <f t="shared" ref="U71:U76" si="72">+Q71-T71</f>
        <v>618781456</v>
      </c>
      <c r="V71" s="421">
        <v>1505300228.9300001</v>
      </c>
      <c r="W71" s="44">
        <f t="shared" ref="W71:W76" si="73">+T71-V71</f>
        <v>0</v>
      </c>
      <c r="X71" s="45">
        <f t="shared" si="3"/>
        <v>0.99372756007353147</v>
      </c>
      <c r="Y71" s="45">
        <f t="shared" si="4"/>
        <v>0.70423766387403974</v>
      </c>
      <c r="Z71" s="45">
        <f t="shared" si="36"/>
        <v>0.70423766387403974</v>
      </c>
      <c r="AA71" s="45">
        <f t="shared" si="37"/>
        <v>0.70868283437960522</v>
      </c>
      <c r="AB71" s="45">
        <f t="shared" si="65"/>
        <v>1</v>
      </c>
    </row>
    <row r="72" spans="1:28" ht="32.25" customHeight="1" x14ac:dyDescent="0.25">
      <c r="A72" s="239" t="s">
        <v>145</v>
      </c>
      <c r="B72" s="40" t="s">
        <v>37</v>
      </c>
      <c r="C72" s="40">
        <v>20</v>
      </c>
      <c r="D72" s="40" t="s">
        <v>38</v>
      </c>
      <c r="E72" s="151" t="s">
        <v>146</v>
      </c>
      <c r="F72" s="421">
        <v>3522762176</v>
      </c>
      <c r="G72" s="421">
        <v>0</v>
      </c>
      <c r="H72" s="421">
        <v>0</v>
      </c>
      <c r="I72" s="421">
        <v>0</v>
      </c>
      <c r="J72" s="421">
        <f>23501000+58000000</f>
        <v>81501000</v>
      </c>
      <c r="K72" s="421">
        <f t="shared" si="0"/>
        <v>-81501000</v>
      </c>
      <c r="L72" s="421">
        <f t="shared" si="68"/>
        <v>3441261176</v>
      </c>
      <c r="M72" s="43">
        <f t="shared" si="18"/>
        <v>6.4828039506384665E-4</v>
      </c>
      <c r="N72" s="421">
        <v>0</v>
      </c>
      <c r="O72" s="421">
        <v>3362651876.1999998</v>
      </c>
      <c r="P72" s="421">
        <f t="shared" si="69"/>
        <v>78609299.800000191</v>
      </c>
      <c r="Q72" s="421">
        <v>3336383021.6599998</v>
      </c>
      <c r="R72" s="421">
        <f t="shared" si="70"/>
        <v>104878154.34000015</v>
      </c>
      <c r="S72" s="421">
        <f t="shared" si="71"/>
        <v>26268854.539999962</v>
      </c>
      <c r="T72" s="421">
        <v>2466434669.6599998</v>
      </c>
      <c r="U72" s="421">
        <f t="shared" si="72"/>
        <v>869948352</v>
      </c>
      <c r="V72" s="421">
        <v>2466434669.6599998</v>
      </c>
      <c r="W72" s="44">
        <f t="shared" si="73"/>
        <v>0</v>
      </c>
      <c r="X72" s="45">
        <f t="shared" si="3"/>
        <v>0.96952333781828592</v>
      </c>
      <c r="Y72" s="45">
        <f t="shared" si="4"/>
        <v>0.71672405653525439</v>
      </c>
      <c r="Z72" s="45">
        <f t="shared" si="36"/>
        <v>0.71672405653525439</v>
      </c>
      <c r="AA72" s="45">
        <f t="shared" si="37"/>
        <v>0.73925405256163856</v>
      </c>
      <c r="AB72" s="45">
        <f t="shared" si="65"/>
        <v>1</v>
      </c>
    </row>
    <row r="73" spans="1:28" ht="44.25" customHeight="1" x14ac:dyDescent="0.25">
      <c r="A73" s="239" t="s">
        <v>147</v>
      </c>
      <c r="B73" s="40" t="s">
        <v>37</v>
      </c>
      <c r="C73" s="40">
        <v>20</v>
      </c>
      <c r="D73" s="40" t="s">
        <v>38</v>
      </c>
      <c r="E73" s="151" t="s">
        <v>148</v>
      </c>
      <c r="F73" s="421">
        <v>438053756</v>
      </c>
      <c r="G73" s="421">
        <v>0</v>
      </c>
      <c r="H73" s="421">
        <v>0</v>
      </c>
      <c r="I73" s="421">
        <v>0</v>
      </c>
      <c r="J73" s="421">
        <f>99083304.05+46410000</f>
        <v>145493304.05000001</v>
      </c>
      <c r="K73" s="421">
        <f t="shared" ref="K73:K136" si="74">+G73-H73+I73-J73</f>
        <v>-145493304.05000001</v>
      </c>
      <c r="L73" s="421">
        <f t="shared" si="68"/>
        <v>292560451.94999999</v>
      </c>
      <c r="M73" s="43">
        <f t="shared" si="18"/>
        <v>5.511386543193417E-5</v>
      </c>
      <c r="N73" s="421">
        <v>0</v>
      </c>
      <c r="O73" s="421">
        <v>274341922.83999997</v>
      </c>
      <c r="P73" s="421">
        <f t="shared" si="69"/>
        <v>18218529.110000014</v>
      </c>
      <c r="Q73" s="421">
        <v>260020103.68000001</v>
      </c>
      <c r="R73" s="421">
        <f t="shared" si="70"/>
        <v>32540348.269999981</v>
      </c>
      <c r="S73" s="421">
        <f t="shared" si="71"/>
        <v>14321819.159999967</v>
      </c>
      <c r="T73" s="421">
        <v>244631723.56999999</v>
      </c>
      <c r="U73" s="421">
        <f t="shared" si="72"/>
        <v>15388380.110000014</v>
      </c>
      <c r="V73" s="421">
        <v>244631723.56999999</v>
      </c>
      <c r="W73" s="44">
        <f t="shared" si="73"/>
        <v>0</v>
      </c>
      <c r="X73" s="45">
        <f t="shared" ref="X73:X101" si="75">+Q73/L73</f>
        <v>0.88877393354737744</v>
      </c>
      <c r="Y73" s="45">
        <f t="shared" ref="Y73:Y101" si="76">+T73/L73</f>
        <v>0.83617495782310569</v>
      </c>
      <c r="Z73" s="45">
        <f t="shared" si="36"/>
        <v>0.83617495782310569</v>
      </c>
      <c r="AA73" s="45">
        <f t="shared" si="37"/>
        <v>0.94081849867678657</v>
      </c>
      <c r="AB73" s="45">
        <f t="shared" si="65"/>
        <v>1</v>
      </c>
    </row>
    <row r="74" spans="1:28" ht="32.25" customHeight="1" x14ac:dyDescent="0.25">
      <c r="A74" s="239" t="s">
        <v>149</v>
      </c>
      <c r="B74" s="40" t="s">
        <v>37</v>
      </c>
      <c r="C74" s="40">
        <v>20</v>
      </c>
      <c r="D74" s="40" t="s">
        <v>38</v>
      </c>
      <c r="E74" s="151" t="s">
        <v>150</v>
      </c>
      <c r="F74" s="421">
        <v>1485186461</v>
      </c>
      <c r="G74" s="421">
        <v>0</v>
      </c>
      <c r="H74" s="421">
        <v>0</v>
      </c>
      <c r="I74" s="421">
        <f>119466283.77+5000000</f>
        <v>124466283.77</v>
      </c>
      <c r="J74" s="421">
        <f>100000000+10000000</f>
        <v>110000000</v>
      </c>
      <c r="K74" s="421">
        <f t="shared" si="74"/>
        <v>14466283.769999996</v>
      </c>
      <c r="L74" s="421">
        <f t="shared" si="68"/>
        <v>1499652744.77</v>
      </c>
      <c r="M74" s="43">
        <f t="shared" si="18"/>
        <v>2.8251138873688257E-4</v>
      </c>
      <c r="N74" s="421">
        <v>0</v>
      </c>
      <c r="O74" s="421">
        <v>1498726216.77</v>
      </c>
      <c r="P74" s="421">
        <f t="shared" si="69"/>
        <v>926528</v>
      </c>
      <c r="Q74" s="421">
        <v>1494600500.75</v>
      </c>
      <c r="R74" s="421">
        <f t="shared" si="70"/>
        <v>5052244.0199999809</v>
      </c>
      <c r="S74" s="421">
        <f t="shared" si="71"/>
        <v>4125716.0199999809</v>
      </c>
      <c r="T74" s="421">
        <v>1066955708.9</v>
      </c>
      <c r="U74" s="421">
        <f t="shared" si="72"/>
        <v>427644791.85000002</v>
      </c>
      <c r="V74" s="421">
        <v>1047648624.9</v>
      </c>
      <c r="W74" s="44">
        <f t="shared" si="73"/>
        <v>19307084</v>
      </c>
      <c r="X74" s="45">
        <f t="shared" si="75"/>
        <v>0.99663105739804125</v>
      </c>
      <c r="Y74" s="45">
        <f t="shared" si="76"/>
        <v>0.71146851337483319</v>
      </c>
      <c r="Z74" s="45">
        <f t="shared" si="36"/>
        <v>0.69859414358000371</v>
      </c>
      <c r="AA74" s="45">
        <f t="shared" si="37"/>
        <v>0.7138735122627049</v>
      </c>
      <c r="AB74" s="45">
        <f t="shared" si="65"/>
        <v>0.98190451221269059</v>
      </c>
    </row>
    <row r="75" spans="1:28" ht="50.25" customHeight="1" x14ac:dyDescent="0.25">
      <c r="A75" s="239" t="s">
        <v>151</v>
      </c>
      <c r="B75" s="40" t="s">
        <v>37</v>
      </c>
      <c r="C75" s="40">
        <v>20</v>
      </c>
      <c r="D75" s="40" t="s">
        <v>38</v>
      </c>
      <c r="E75" s="151" t="s">
        <v>152</v>
      </c>
      <c r="F75" s="421">
        <v>160471120</v>
      </c>
      <c r="G75" s="421">
        <v>0</v>
      </c>
      <c r="H75" s="421">
        <v>0</v>
      </c>
      <c r="I75" s="421">
        <v>10094918.25</v>
      </c>
      <c r="J75" s="421">
        <v>0</v>
      </c>
      <c r="K75" s="421">
        <f t="shared" si="74"/>
        <v>10094918.25</v>
      </c>
      <c r="L75" s="421">
        <f t="shared" si="68"/>
        <v>170566038.25</v>
      </c>
      <c r="M75" s="371">
        <f t="shared" si="18"/>
        <v>3.2132004229249814E-5</v>
      </c>
      <c r="N75" s="421">
        <v>0</v>
      </c>
      <c r="O75" s="421">
        <v>170566038.25</v>
      </c>
      <c r="P75" s="421">
        <f t="shared" si="69"/>
        <v>0</v>
      </c>
      <c r="Q75" s="421">
        <v>170500811.75</v>
      </c>
      <c r="R75" s="421">
        <f t="shared" si="70"/>
        <v>65226.5</v>
      </c>
      <c r="S75" s="421">
        <f t="shared" si="71"/>
        <v>65226.5</v>
      </c>
      <c r="T75" s="421">
        <v>102474816.31</v>
      </c>
      <c r="U75" s="421">
        <f t="shared" si="72"/>
        <v>68025995.439999998</v>
      </c>
      <c r="V75" s="421">
        <v>102474816.31</v>
      </c>
      <c r="W75" s="44">
        <f t="shared" si="73"/>
        <v>0</v>
      </c>
      <c r="X75" s="45">
        <f t="shared" si="75"/>
        <v>0.99961758799894029</v>
      </c>
      <c r="Y75" s="45">
        <f t="shared" si="76"/>
        <v>0.60079261593566391</v>
      </c>
      <c r="Z75" s="45">
        <f t="shared" si="36"/>
        <v>0.60079261593566391</v>
      </c>
      <c r="AA75" s="45">
        <f t="shared" si="37"/>
        <v>0.60102245413503141</v>
      </c>
      <c r="AB75" s="45">
        <f t="shared" si="65"/>
        <v>1</v>
      </c>
    </row>
    <row r="76" spans="1:28" ht="49.5" customHeight="1" x14ac:dyDescent="0.25">
      <c r="A76" s="239" t="s">
        <v>153</v>
      </c>
      <c r="B76" s="40" t="s">
        <v>37</v>
      </c>
      <c r="C76" s="40">
        <v>20</v>
      </c>
      <c r="D76" s="40" t="s">
        <v>38</v>
      </c>
      <c r="E76" s="151" t="s">
        <v>154</v>
      </c>
      <c r="F76" s="421">
        <v>518921304</v>
      </c>
      <c r="G76" s="421">
        <v>0</v>
      </c>
      <c r="H76" s="421">
        <v>0</v>
      </c>
      <c r="I76" s="421">
        <v>13852000</v>
      </c>
      <c r="J76" s="421">
        <f>55459348+27443027.43</f>
        <v>82902375.430000007</v>
      </c>
      <c r="K76" s="421">
        <f t="shared" si="74"/>
        <v>-69050375.430000007</v>
      </c>
      <c r="L76" s="421">
        <f t="shared" si="68"/>
        <v>449870928.56999999</v>
      </c>
      <c r="M76" s="43">
        <f t="shared" si="18"/>
        <v>8.4748726814189111E-5</v>
      </c>
      <c r="N76" s="421">
        <v>0</v>
      </c>
      <c r="O76" s="421">
        <v>449870928.56999999</v>
      </c>
      <c r="P76" s="421">
        <f t="shared" si="69"/>
        <v>0</v>
      </c>
      <c r="Q76" s="421">
        <v>449827896.91000003</v>
      </c>
      <c r="R76" s="421">
        <f t="shared" si="70"/>
        <v>43031.659999966621</v>
      </c>
      <c r="S76" s="421">
        <f t="shared" si="71"/>
        <v>43031.659999966621</v>
      </c>
      <c r="T76" s="421">
        <v>333003823.04000002</v>
      </c>
      <c r="U76" s="421">
        <f t="shared" si="72"/>
        <v>116824073.87</v>
      </c>
      <c r="V76" s="421">
        <v>333003823.04000002</v>
      </c>
      <c r="W76" s="44">
        <f t="shared" si="73"/>
        <v>0</v>
      </c>
      <c r="X76" s="45">
        <f t="shared" si="75"/>
        <v>0.99990434665307948</v>
      </c>
      <c r="Y76" s="45">
        <f t="shared" si="76"/>
        <v>0.74022080977429638</v>
      </c>
      <c r="Z76" s="45">
        <f t="shared" si="36"/>
        <v>0.74022080977429638</v>
      </c>
      <c r="AA76" s="45">
        <f t="shared" si="37"/>
        <v>0.74029162114555613</v>
      </c>
      <c r="AB76" s="45">
        <f t="shared" si="65"/>
        <v>1</v>
      </c>
    </row>
    <row r="77" spans="1:28" ht="32.25" customHeight="1" x14ac:dyDescent="0.25">
      <c r="A77" s="238" t="s">
        <v>155</v>
      </c>
      <c r="B77" s="40"/>
      <c r="C77" s="40"/>
      <c r="D77" s="40"/>
      <c r="E77" s="149" t="s">
        <v>156</v>
      </c>
      <c r="F77" s="425">
        <f>SUM(F78:F82)</f>
        <v>563000000</v>
      </c>
      <c r="G77" s="425">
        <f>SUM(G78:G82)</f>
        <v>0</v>
      </c>
      <c r="H77" s="425">
        <f>SUM(H78:H82)</f>
        <v>0</v>
      </c>
      <c r="I77" s="425">
        <f>SUM(I78:I82)</f>
        <v>82030600</v>
      </c>
      <c r="J77" s="425">
        <f>SUM(J78:J82)</f>
        <v>82000000</v>
      </c>
      <c r="K77" s="425">
        <f t="shared" si="74"/>
        <v>30600</v>
      </c>
      <c r="L77" s="425">
        <f>SUM(L78:L82)</f>
        <v>563030600</v>
      </c>
      <c r="M77" s="36">
        <f t="shared" si="18"/>
        <v>1.0606625918039143E-4</v>
      </c>
      <c r="N77" s="425">
        <f t="shared" ref="N77:W77" si="77">SUM(N78:N82)</f>
        <v>0</v>
      </c>
      <c r="O77" s="425">
        <f t="shared" si="77"/>
        <v>498325751.72000003</v>
      </c>
      <c r="P77" s="425">
        <f t="shared" si="77"/>
        <v>64704848.280000001</v>
      </c>
      <c r="Q77" s="425">
        <f t="shared" si="77"/>
        <v>496994222.64000005</v>
      </c>
      <c r="R77" s="425">
        <f t="shared" si="77"/>
        <v>66036377.359999985</v>
      </c>
      <c r="S77" s="425">
        <f t="shared" si="77"/>
        <v>1331529.0799999845</v>
      </c>
      <c r="T77" s="425">
        <f t="shared" si="77"/>
        <v>320575104.63999999</v>
      </c>
      <c r="U77" s="425">
        <f t="shared" si="77"/>
        <v>176419118.00000003</v>
      </c>
      <c r="V77" s="425">
        <f t="shared" si="77"/>
        <v>320575104.63999999</v>
      </c>
      <c r="W77" s="425">
        <f t="shared" si="77"/>
        <v>0</v>
      </c>
      <c r="X77" s="37">
        <f t="shared" si="75"/>
        <v>0.88271263167579173</v>
      </c>
      <c r="Y77" s="37">
        <f t="shared" si="76"/>
        <v>0.56937421276925271</v>
      </c>
      <c r="Z77" s="37">
        <f t="shared" si="36"/>
        <v>0.56937421276925271</v>
      </c>
      <c r="AA77" s="37">
        <f t="shared" si="37"/>
        <v>0.64502782937219372</v>
      </c>
      <c r="AB77" s="37">
        <f t="shared" si="65"/>
        <v>1</v>
      </c>
    </row>
    <row r="78" spans="1:28" ht="33" customHeight="1" x14ac:dyDescent="0.25">
      <c r="A78" s="239" t="s">
        <v>157</v>
      </c>
      <c r="B78" s="40" t="s">
        <v>37</v>
      </c>
      <c r="C78" s="40">
        <v>20</v>
      </c>
      <c r="D78" s="40" t="s">
        <v>38</v>
      </c>
      <c r="E78" s="151" t="s">
        <v>158</v>
      </c>
      <c r="F78" s="421">
        <v>270000000</v>
      </c>
      <c r="G78" s="421">
        <v>0</v>
      </c>
      <c r="H78" s="421">
        <v>0</v>
      </c>
      <c r="I78" s="421">
        <v>11000</v>
      </c>
      <c r="J78" s="421">
        <v>0</v>
      </c>
      <c r="K78" s="421">
        <f t="shared" si="74"/>
        <v>11000</v>
      </c>
      <c r="L78" s="421">
        <f t="shared" ref="L78:L83" si="78">+F78+K78</f>
        <v>270011000</v>
      </c>
      <c r="M78" s="43">
        <f t="shared" si="18"/>
        <v>5.0865897355413136E-5</v>
      </c>
      <c r="N78" s="421">
        <v>0</v>
      </c>
      <c r="O78" s="421">
        <v>270011000</v>
      </c>
      <c r="P78" s="421">
        <f t="shared" ref="P78:P83" si="79">L78-O78</f>
        <v>0</v>
      </c>
      <c r="Q78" s="421">
        <v>269692538.48000002</v>
      </c>
      <c r="R78" s="421">
        <f t="shared" ref="R78:R83" si="80">+L78-Q78</f>
        <v>318461.51999998093</v>
      </c>
      <c r="S78" s="421">
        <f t="shared" ref="S78:S83" si="81">O78-Q78</f>
        <v>318461.51999998093</v>
      </c>
      <c r="T78" s="421">
        <v>191082538.47999999</v>
      </c>
      <c r="U78" s="421">
        <f t="shared" ref="U78:U83" si="82">+Q78-T78</f>
        <v>78610000.00000003</v>
      </c>
      <c r="V78" s="421">
        <v>191082538.47999999</v>
      </c>
      <c r="W78" s="44">
        <f t="shared" ref="W78:W83" si="83">+T78-V78</f>
        <v>0</v>
      </c>
      <c r="X78" s="45">
        <f t="shared" si="75"/>
        <v>0.99882056094010996</v>
      </c>
      <c r="Y78" s="45">
        <f t="shared" si="76"/>
        <v>0.70768427389995214</v>
      </c>
      <c r="Z78" s="45">
        <f t="shared" si="36"/>
        <v>0.70768427389995214</v>
      </c>
      <c r="AA78" s="45">
        <f t="shared" si="37"/>
        <v>0.70851992998008129</v>
      </c>
      <c r="AB78" s="45">
        <f t="shared" si="65"/>
        <v>1</v>
      </c>
    </row>
    <row r="79" spans="1:28" ht="33" customHeight="1" x14ac:dyDescent="0.25">
      <c r="A79" s="239" t="s">
        <v>159</v>
      </c>
      <c r="B79" s="40" t="s">
        <v>37</v>
      </c>
      <c r="C79" s="40">
        <v>20</v>
      </c>
      <c r="D79" s="40" t="s">
        <v>38</v>
      </c>
      <c r="E79" s="151" t="s">
        <v>160</v>
      </c>
      <c r="F79" s="421">
        <v>50000000</v>
      </c>
      <c r="G79" s="421">
        <v>0</v>
      </c>
      <c r="H79" s="421">
        <v>0</v>
      </c>
      <c r="I79" s="421">
        <v>0</v>
      </c>
      <c r="J79" s="421">
        <v>0</v>
      </c>
      <c r="K79" s="421">
        <f t="shared" si="74"/>
        <v>0</v>
      </c>
      <c r="L79" s="421">
        <f t="shared" si="78"/>
        <v>50000000</v>
      </c>
      <c r="M79" s="371">
        <f t="shared" ref="M79:M104" si="84">L79/$L$267</f>
        <v>9.4192268750927066E-6</v>
      </c>
      <c r="N79" s="421">
        <v>0</v>
      </c>
      <c r="O79" s="421">
        <v>16472813.720000001</v>
      </c>
      <c r="P79" s="421">
        <f t="shared" si="79"/>
        <v>33527186.280000001</v>
      </c>
      <c r="Q79" s="421">
        <v>16469813.720000001</v>
      </c>
      <c r="R79" s="421">
        <f t="shared" si="80"/>
        <v>33530186.280000001</v>
      </c>
      <c r="S79" s="421">
        <f t="shared" si="81"/>
        <v>3000</v>
      </c>
      <c r="T79" s="421">
        <v>3765103.72</v>
      </c>
      <c r="U79" s="421">
        <f t="shared" si="82"/>
        <v>12704710</v>
      </c>
      <c r="V79" s="421">
        <v>3765103.72</v>
      </c>
      <c r="W79" s="44">
        <f t="shared" si="83"/>
        <v>0</v>
      </c>
      <c r="X79" s="438">
        <f t="shared" si="75"/>
        <v>0.32939627440000002</v>
      </c>
      <c r="Y79" s="438">
        <f t="shared" si="76"/>
        <v>7.5302074400000002E-2</v>
      </c>
      <c r="Z79" s="438">
        <f t="shared" si="36"/>
        <v>7.5302074400000002E-2</v>
      </c>
      <c r="AA79" s="437">
        <f t="shared" si="37"/>
        <v>0.22860633301686184</v>
      </c>
      <c r="AB79" s="45">
        <f t="shared" si="65"/>
        <v>1</v>
      </c>
    </row>
    <row r="80" spans="1:28" ht="62.25" customHeight="1" x14ac:dyDescent="0.25">
      <c r="A80" s="239" t="s">
        <v>161</v>
      </c>
      <c r="B80" s="40" t="s">
        <v>37</v>
      </c>
      <c r="C80" s="40">
        <v>20</v>
      </c>
      <c r="D80" s="40" t="s">
        <v>38</v>
      </c>
      <c r="E80" s="151" t="s">
        <v>162</v>
      </c>
      <c r="F80" s="421">
        <v>3000000</v>
      </c>
      <c r="G80" s="421">
        <v>0</v>
      </c>
      <c r="H80" s="421">
        <v>0</v>
      </c>
      <c r="I80" s="421">
        <v>0</v>
      </c>
      <c r="J80" s="421">
        <v>0</v>
      </c>
      <c r="K80" s="421">
        <f t="shared" si="74"/>
        <v>0</v>
      </c>
      <c r="L80" s="421">
        <f t="shared" si="78"/>
        <v>3000000</v>
      </c>
      <c r="M80" s="373">
        <f t="shared" si="84"/>
        <v>5.6515361250556239E-7</v>
      </c>
      <c r="N80" s="421">
        <v>0</v>
      </c>
      <c r="O80" s="421">
        <v>1822338</v>
      </c>
      <c r="P80" s="421">
        <f t="shared" si="79"/>
        <v>1177662</v>
      </c>
      <c r="Q80" s="421">
        <v>830315.78</v>
      </c>
      <c r="R80" s="421">
        <f t="shared" si="80"/>
        <v>2169684.2199999997</v>
      </c>
      <c r="S80" s="421">
        <f t="shared" si="81"/>
        <v>992022.22</v>
      </c>
      <c r="T80" s="421">
        <v>830315.78</v>
      </c>
      <c r="U80" s="421">
        <f t="shared" si="82"/>
        <v>0</v>
      </c>
      <c r="V80" s="421">
        <v>830315.78</v>
      </c>
      <c r="W80" s="44">
        <f t="shared" si="83"/>
        <v>0</v>
      </c>
      <c r="X80" s="45">
        <f t="shared" si="75"/>
        <v>0.27677192666666667</v>
      </c>
      <c r="Y80" s="45">
        <f t="shared" si="76"/>
        <v>0.27677192666666667</v>
      </c>
      <c r="Z80" s="45">
        <f t="shared" si="36"/>
        <v>0.27677192666666667</v>
      </c>
      <c r="AA80" s="45">
        <f t="shared" si="37"/>
        <v>1</v>
      </c>
      <c r="AB80" s="45">
        <f t="shared" si="65"/>
        <v>1</v>
      </c>
    </row>
    <row r="81" spans="1:28" ht="33" customHeight="1" x14ac:dyDescent="0.25">
      <c r="A81" s="239" t="s">
        <v>163</v>
      </c>
      <c r="B81" s="40" t="s">
        <v>37</v>
      </c>
      <c r="C81" s="40">
        <v>20</v>
      </c>
      <c r="D81" s="40" t="s">
        <v>38</v>
      </c>
      <c r="E81" s="151" t="s">
        <v>164</v>
      </c>
      <c r="F81" s="421">
        <v>210000000</v>
      </c>
      <c r="G81" s="421">
        <v>0</v>
      </c>
      <c r="H81" s="421">
        <v>0</v>
      </c>
      <c r="I81" s="421">
        <v>10600</v>
      </c>
      <c r="J81" s="421">
        <v>82000000</v>
      </c>
      <c r="K81" s="421">
        <f t="shared" si="74"/>
        <v>-81989400</v>
      </c>
      <c r="L81" s="422">
        <f t="shared" si="78"/>
        <v>128010600</v>
      </c>
      <c r="M81" s="371">
        <f t="shared" si="84"/>
        <v>2.4115217676334848E-5</v>
      </c>
      <c r="N81" s="421">
        <v>0</v>
      </c>
      <c r="O81" s="421">
        <v>98010600</v>
      </c>
      <c r="P81" s="421">
        <f t="shared" si="79"/>
        <v>30000000</v>
      </c>
      <c r="Q81" s="421">
        <v>98000432.340000004</v>
      </c>
      <c r="R81" s="421">
        <f t="shared" si="80"/>
        <v>30010167.659999996</v>
      </c>
      <c r="S81" s="421">
        <f t="shared" si="81"/>
        <v>10167.659999996424</v>
      </c>
      <c r="T81" s="421">
        <v>21762867.34</v>
      </c>
      <c r="U81" s="421">
        <f t="shared" si="82"/>
        <v>76237565</v>
      </c>
      <c r="V81" s="421">
        <v>21762867.34</v>
      </c>
      <c r="W81" s="44">
        <f t="shared" si="83"/>
        <v>0</v>
      </c>
      <c r="X81" s="45">
        <f t="shared" si="75"/>
        <v>0.76556497930640122</v>
      </c>
      <c r="Y81" s="45">
        <f t="shared" si="76"/>
        <v>0.17000832227956122</v>
      </c>
      <c r="Z81" s="45">
        <f t="shared" si="36"/>
        <v>0.17000832227956122</v>
      </c>
      <c r="AA81" s="45">
        <f t="shared" si="37"/>
        <v>0.22206909521068752</v>
      </c>
      <c r="AB81" s="45">
        <f t="shared" si="65"/>
        <v>1</v>
      </c>
    </row>
    <row r="82" spans="1:28" ht="33" customHeight="1" x14ac:dyDescent="0.25">
      <c r="A82" s="239" t="s">
        <v>165</v>
      </c>
      <c r="B82" s="40" t="s">
        <v>37</v>
      </c>
      <c r="C82" s="40">
        <v>20</v>
      </c>
      <c r="D82" s="40" t="s">
        <v>38</v>
      </c>
      <c r="E82" s="151" t="s">
        <v>166</v>
      </c>
      <c r="F82" s="421">
        <v>30000000</v>
      </c>
      <c r="G82" s="421">
        <v>0</v>
      </c>
      <c r="H82" s="421">
        <v>0</v>
      </c>
      <c r="I82" s="421">
        <f>82000000+9000</f>
        <v>82009000</v>
      </c>
      <c r="J82" s="421">
        <v>0</v>
      </c>
      <c r="K82" s="421">
        <f t="shared" si="74"/>
        <v>82009000</v>
      </c>
      <c r="L82" s="422">
        <f t="shared" si="78"/>
        <v>112009000</v>
      </c>
      <c r="M82" s="371">
        <f t="shared" si="84"/>
        <v>2.1100763661045181E-5</v>
      </c>
      <c r="N82" s="421">
        <v>0</v>
      </c>
      <c r="O82" s="421">
        <v>112009000</v>
      </c>
      <c r="P82" s="421">
        <f t="shared" si="79"/>
        <v>0</v>
      </c>
      <c r="Q82" s="421">
        <v>112001122.31999999</v>
      </c>
      <c r="R82" s="421">
        <f t="shared" si="80"/>
        <v>7877.6800000071526</v>
      </c>
      <c r="S82" s="421">
        <f t="shared" si="81"/>
        <v>7877.6800000071526</v>
      </c>
      <c r="T82" s="421">
        <v>103134279.31999999</v>
      </c>
      <c r="U82" s="421">
        <f t="shared" si="82"/>
        <v>8866843</v>
      </c>
      <c r="V82" s="421">
        <v>103134279.31999999</v>
      </c>
      <c r="W82" s="44">
        <f t="shared" si="83"/>
        <v>0</v>
      </c>
      <c r="X82" s="45">
        <f t="shared" si="75"/>
        <v>0.99992966922300885</v>
      </c>
      <c r="Y82" s="45">
        <f t="shared" si="76"/>
        <v>0.92076778937406811</v>
      </c>
      <c r="Z82" s="45">
        <f t="shared" si="36"/>
        <v>0.92076778937406811</v>
      </c>
      <c r="AA82" s="45">
        <f t="shared" si="37"/>
        <v>0.92083255224294613</v>
      </c>
      <c r="AB82" s="45">
        <f t="shared" si="65"/>
        <v>1</v>
      </c>
    </row>
    <row r="83" spans="1:28" ht="26.25" customHeight="1" x14ac:dyDescent="0.25">
      <c r="A83" s="238" t="s">
        <v>167</v>
      </c>
      <c r="B83" s="40" t="s">
        <v>37</v>
      </c>
      <c r="C83" s="40">
        <v>20</v>
      </c>
      <c r="D83" s="40" t="s">
        <v>38</v>
      </c>
      <c r="E83" s="149" t="s">
        <v>168</v>
      </c>
      <c r="F83" s="425">
        <v>36000000</v>
      </c>
      <c r="G83" s="425">
        <v>0</v>
      </c>
      <c r="H83" s="425">
        <v>0</v>
      </c>
      <c r="I83" s="425">
        <v>0</v>
      </c>
      <c r="J83" s="425">
        <v>0</v>
      </c>
      <c r="K83" s="425">
        <f t="shared" si="74"/>
        <v>0</v>
      </c>
      <c r="L83" s="425">
        <f t="shared" si="78"/>
        <v>36000000</v>
      </c>
      <c r="M83" s="374">
        <f t="shared" si="84"/>
        <v>6.7818433500667495E-6</v>
      </c>
      <c r="N83" s="425">
        <v>0</v>
      </c>
      <c r="O83" s="425">
        <v>10784536.51</v>
      </c>
      <c r="P83" s="425">
        <f t="shared" si="79"/>
        <v>25215463.490000002</v>
      </c>
      <c r="Q83" s="425">
        <v>10784536.51</v>
      </c>
      <c r="R83" s="425">
        <f t="shared" si="80"/>
        <v>25215463.490000002</v>
      </c>
      <c r="S83" s="425">
        <f t="shared" si="81"/>
        <v>0</v>
      </c>
      <c r="T83" s="425">
        <v>10784536.51</v>
      </c>
      <c r="U83" s="425">
        <f t="shared" si="82"/>
        <v>0</v>
      </c>
      <c r="V83" s="425">
        <v>10784536.51</v>
      </c>
      <c r="W83" s="47">
        <f t="shared" si="83"/>
        <v>0</v>
      </c>
      <c r="X83" s="37">
        <f t="shared" si="75"/>
        <v>0.29957045861111109</v>
      </c>
      <c r="Y83" s="37">
        <f t="shared" si="76"/>
        <v>0.29957045861111109</v>
      </c>
      <c r="Z83" s="37">
        <f t="shared" si="36"/>
        <v>0.29957045861111109</v>
      </c>
      <c r="AA83" s="37">
        <f t="shared" si="37"/>
        <v>1</v>
      </c>
      <c r="AB83" s="37">
        <f t="shared" si="65"/>
        <v>1</v>
      </c>
    </row>
    <row r="84" spans="1:28" ht="26.25" customHeight="1" x14ac:dyDescent="0.25">
      <c r="A84" s="238" t="s">
        <v>169</v>
      </c>
      <c r="B84" s="33"/>
      <c r="C84" s="33"/>
      <c r="D84" s="40"/>
      <c r="E84" s="149" t="s">
        <v>170</v>
      </c>
      <c r="F84" s="425">
        <f>+F85+F88+F93</f>
        <v>27177626000</v>
      </c>
      <c r="G84" s="425">
        <f>+G85+G88+G93</f>
        <v>0</v>
      </c>
      <c r="H84" s="425">
        <f>+H85+H88+H93</f>
        <v>0</v>
      </c>
      <c r="I84" s="425">
        <f>+I85+I88+I93</f>
        <v>0</v>
      </c>
      <c r="J84" s="425">
        <f>+J85+J88+J93</f>
        <v>0</v>
      </c>
      <c r="K84" s="425">
        <f t="shared" si="74"/>
        <v>0</v>
      </c>
      <c r="L84" s="425">
        <f>+L85+L88+L93</f>
        <v>27177626000</v>
      </c>
      <c r="M84" s="36">
        <f t="shared" si="84"/>
        <v>5.1198445044083659E-3</v>
      </c>
      <c r="N84" s="425">
        <f t="shared" ref="N84:W84" si="85">+N85+N88+N93</f>
        <v>6820707880</v>
      </c>
      <c r="O84" s="425">
        <f t="shared" si="85"/>
        <v>7355616826.3000002</v>
      </c>
      <c r="P84" s="425">
        <f t="shared" si="85"/>
        <v>13001301293.700001</v>
      </c>
      <c r="Q84" s="425">
        <f t="shared" si="85"/>
        <v>7172193392.8599997</v>
      </c>
      <c r="R84" s="425">
        <f t="shared" si="85"/>
        <v>13184724727.139999</v>
      </c>
      <c r="S84" s="425">
        <f t="shared" si="85"/>
        <v>183423433.43999982</v>
      </c>
      <c r="T84" s="425">
        <f t="shared" si="85"/>
        <v>4927402032.8599997</v>
      </c>
      <c r="U84" s="425">
        <f t="shared" si="85"/>
        <v>2244791360</v>
      </c>
      <c r="V84" s="425">
        <f t="shared" si="85"/>
        <v>4927402032.8599997</v>
      </c>
      <c r="W84" s="425">
        <f t="shared" si="85"/>
        <v>0</v>
      </c>
      <c r="X84" s="37">
        <f t="shared" si="75"/>
        <v>0.2639006583157778</v>
      </c>
      <c r="Y84" s="37">
        <f t="shared" si="76"/>
        <v>0.18130362206250095</v>
      </c>
      <c r="Z84" s="37">
        <f t="shared" si="36"/>
        <v>0.18130362206250095</v>
      </c>
      <c r="AA84" s="37">
        <f t="shared" si="37"/>
        <v>0.68701466384959509</v>
      </c>
      <c r="AB84" s="37">
        <f t="shared" si="65"/>
        <v>1</v>
      </c>
    </row>
    <row r="85" spans="1:28" ht="26.25" customHeight="1" x14ac:dyDescent="0.25">
      <c r="A85" s="238" t="s">
        <v>171</v>
      </c>
      <c r="B85" s="33"/>
      <c r="C85" s="33"/>
      <c r="D85" s="40"/>
      <c r="E85" s="149" t="s">
        <v>172</v>
      </c>
      <c r="F85" s="425">
        <f>+F86</f>
        <v>18767000000</v>
      </c>
      <c r="G85" s="425">
        <f t="shared" ref="G85:J86" si="86">+G86</f>
        <v>0</v>
      </c>
      <c r="H85" s="425">
        <f t="shared" si="86"/>
        <v>0</v>
      </c>
      <c r="I85" s="425">
        <f t="shared" si="86"/>
        <v>0</v>
      </c>
      <c r="J85" s="425">
        <f t="shared" si="86"/>
        <v>0</v>
      </c>
      <c r="K85" s="425">
        <f t="shared" si="74"/>
        <v>0</v>
      </c>
      <c r="L85" s="425">
        <f>+L86</f>
        <v>18767000000</v>
      </c>
      <c r="M85" s="36">
        <f t="shared" si="84"/>
        <v>3.5354126152972965E-3</v>
      </c>
      <c r="N85" s="425">
        <f t="shared" ref="N85:W86" si="87">+N86</f>
        <v>6820707880</v>
      </c>
      <c r="O85" s="425">
        <f t="shared" si="87"/>
        <v>0</v>
      </c>
      <c r="P85" s="425">
        <f t="shared" si="87"/>
        <v>11946292120</v>
      </c>
      <c r="Q85" s="425">
        <f t="shared" si="87"/>
        <v>0</v>
      </c>
      <c r="R85" s="425">
        <f t="shared" si="87"/>
        <v>11946292120</v>
      </c>
      <c r="S85" s="425">
        <f t="shared" si="87"/>
        <v>0</v>
      </c>
      <c r="T85" s="425">
        <f t="shared" si="87"/>
        <v>0</v>
      </c>
      <c r="U85" s="425">
        <f t="shared" si="87"/>
        <v>0</v>
      </c>
      <c r="V85" s="425">
        <f t="shared" si="87"/>
        <v>0</v>
      </c>
      <c r="W85" s="425">
        <f t="shared" si="87"/>
        <v>0</v>
      </c>
      <c r="X85" s="37">
        <f t="shared" si="75"/>
        <v>0</v>
      </c>
      <c r="Y85" s="37">
        <f t="shared" si="76"/>
        <v>0</v>
      </c>
      <c r="Z85" s="37">
        <f t="shared" si="36"/>
        <v>0</v>
      </c>
      <c r="AA85" s="37" t="s">
        <v>46</v>
      </c>
      <c r="AB85" s="37" t="s">
        <v>46</v>
      </c>
    </row>
    <row r="86" spans="1:28" ht="26.25" customHeight="1" x14ac:dyDescent="0.25">
      <c r="A86" s="238" t="s">
        <v>173</v>
      </c>
      <c r="B86" s="33"/>
      <c r="C86" s="33"/>
      <c r="D86" s="40"/>
      <c r="E86" s="149" t="s">
        <v>174</v>
      </c>
      <c r="F86" s="425">
        <v>18767000000</v>
      </c>
      <c r="G86" s="425">
        <f t="shared" si="86"/>
        <v>0</v>
      </c>
      <c r="H86" s="425">
        <f t="shared" si="86"/>
        <v>0</v>
      </c>
      <c r="I86" s="425">
        <f t="shared" si="86"/>
        <v>0</v>
      </c>
      <c r="J86" s="425">
        <f t="shared" si="86"/>
        <v>0</v>
      </c>
      <c r="K86" s="425">
        <f t="shared" si="74"/>
        <v>0</v>
      </c>
      <c r="L86" s="425">
        <f>+F86</f>
        <v>18767000000</v>
      </c>
      <c r="M86" s="36">
        <f t="shared" si="84"/>
        <v>3.5354126152972965E-3</v>
      </c>
      <c r="N86" s="425">
        <f t="shared" si="87"/>
        <v>6820707880</v>
      </c>
      <c r="O86" s="425">
        <f t="shared" si="87"/>
        <v>0</v>
      </c>
      <c r="P86" s="425">
        <f t="shared" si="87"/>
        <v>11946292120</v>
      </c>
      <c r="Q86" s="425">
        <f t="shared" si="87"/>
        <v>0</v>
      </c>
      <c r="R86" s="425">
        <f t="shared" si="87"/>
        <v>11946292120</v>
      </c>
      <c r="S86" s="425">
        <f t="shared" si="87"/>
        <v>0</v>
      </c>
      <c r="T86" s="425">
        <f t="shared" si="87"/>
        <v>0</v>
      </c>
      <c r="U86" s="425">
        <f t="shared" si="87"/>
        <v>0</v>
      </c>
      <c r="V86" s="425">
        <f t="shared" si="87"/>
        <v>0</v>
      </c>
      <c r="W86" s="425">
        <f t="shared" si="87"/>
        <v>0</v>
      </c>
      <c r="X86" s="37">
        <f t="shared" si="75"/>
        <v>0</v>
      </c>
      <c r="Y86" s="37">
        <f t="shared" si="76"/>
        <v>0</v>
      </c>
      <c r="Z86" s="37">
        <f t="shared" si="36"/>
        <v>0</v>
      </c>
      <c r="AA86" s="37" t="s">
        <v>46</v>
      </c>
      <c r="AB86" s="37" t="s">
        <v>46</v>
      </c>
    </row>
    <row r="87" spans="1:28" ht="49.5" customHeight="1" x14ac:dyDescent="0.25">
      <c r="A87" s="239" t="s">
        <v>175</v>
      </c>
      <c r="B87" s="40" t="s">
        <v>37</v>
      </c>
      <c r="C87" s="40">
        <v>20</v>
      </c>
      <c r="D87" s="40" t="s">
        <v>38</v>
      </c>
      <c r="E87" s="151" t="s">
        <v>176</v>
      </c>
      <c r="F87" s="429">
        <v>11946292120</v>
      </c>
      <c r="G87" s="421">
        <v>0</v>
      </c>
      <c r="H87" s="421">
        <v>0</v>
      </c>
      <c r="I87" s="421">
        <v>0</v>
      </c>
      <c r="J87" s="421">
        <v>0</v>
      </c>
      <c r="K87" s="421">
        <f t="shared" si="74"/>
        <v>0</v>
      </c>
      <c r="L87" s="421">
        <f>+F87+K87</f>
        <v>11946292120</v>
      </c>
      <c r="M87" s="43">
        <f t="shared" si="84"/>
        <v>2.2504967158882448E-3</v>
      </c>
      <c r="N87" s="421">
        <f>+F86-F87</f>
        <v>6820707880</v>
      </c>
      <c r="O87" s="421">
        <v>0</v>
      </c>
      <c r="P87" s="421">
        <f>L87-O87</f>
        <v>11946292120</v>
      </c>
      <c r="Q87" s="421">
        <v>0</v>
      </c>
      <c r="R87" s="421">
        <f>+L87-Q87</f>
        <v>11946292120</v>
      </c>
      <c r="S87" s="421">
        <f>O87-Q87</f>
        <v>0</v>
      </c>
      <c r="T87" s="421">
        <v>0</v>
      </c>
      <c r="U87" s="421">
        <f>+Q87-T87</f>
        <v>0</v>
      </c>
      <c r="V87" s="421">
        <v>0</v>
      </c>
      <c r="W87" s="44">
        <f>+T87-V87</f>
        <v>0</v>
      </c>
      <c r="X87" s="45">
        <f t="shared" si="75"/>
        <v>0</v>
      </c>
      <c r="Y87" s="45">
        <f t="shared" si="76"/>
        <v>0</v>
      </c>
      <c r="Z87" s="45">
        <f t="shared" si="36"/>
        <v>0</v>
      </c>
      <c r="AA87" s="45" t="s">
        <v>46</v>
      </c>
      <c r="AB87" s="45" t="s">
        <v>46</v>
      </c>
    </row>
    <row r="88" spans="1:28" ht="31.5" customHeight="1" x14ac:dyDescent="0.25">
      <c r="A88" s="238" t="s">
        <v>177</v>
      </c>
      <c r="B88" s="33"/>
      <c r="C88" s="33"/>
      <c r="D88" s="40"/>
      <c r="E88" s="149" t="s">
        <v>514</v>
      </c>
      <c r="F88" s="425">
        <f t="shared" ref="F88:J89" si="88">+F89</f>
        <v>188000000</v>
      </c>
      <c r="G88" s="425">
        <f t="shared" si="88"/>
        <v>0</v>
      </c>
      <c r="H88" s="425">
        <f t="shared" si="88"/>
        <v>0</v>
      </c>
      <c r="I88" s="425">
        <f t="shared" si="88"/>
        <v>0</v>
      </c>
      <c r="J88" s="425">
        <f t="shared" si="88"/>
        <v>0</v>
      </c>
      <c r="K88" s="425">
        <f t="shared" si="74"/>
        <v>0</v>
      </c>
      <c r="L88" s="425">
        <f>+L89</f>
        <v>188000000</v>
      </c>
      <c r="M88" s="374">
        <f t="shared" si="84"/>
        <v>3.5416293050348576E-5</v>
      </c>
      <c r="N88" s="425">
        <f t="shared" ref="N88:W89" si="89">+N89</f>
        <v>0</v>
      </c>
      <c r="O88" s="425">
        <f t="shared" si="89"/>
        <v>188000000</v>
      </c>
      <c r="P88" s="425">
        <f t="shared" si="89"/>
        <v>0</v>
      </c>
      <c r="Q88" s="425">
        <f t="shared" si="89"/>
        <v>20952960.870000001</v>
      </c>
      <c r="R88" s="425">
        <f t="shared" si="89"/>
        <v>167047039.13</v>
      </c>
      <c r="S88" s="425">
        <f t="shared" si="89"/>
        <v>167047039.13</v>
      </c>
      <c r="T88" s="425">
        <f t="shared" si="89"/>
        <v>13602689.870000001</v>
      </c>
      <c r="U88" s="425">
        <f t="shared" si="89"/>
        <v>7350271</v>
      </c>
      <c r="V88" s="425">
        <f t="shared" si="89"/>
        <v>13602689.870000001</v>
      </c>
      <c r="W88" s="425">
        <f t="shared" si="89"/>
        <v>0</v>
      </c>
      <c r="X88" s="37">
        <f t="shared" si="75"/>
        <v>0.1114519195212766</v>
      </c>
      <c r="Y88" s="37">
        <f t="shared" si="76"/>
        <v>7.2354733351063835E-2</v>
      </c>
      <c r="Z88" s="37">
        <f t="shared" si="36"/>
        <v>7.2354733351063835E-2</v>
      </c>
      <c r="AA88" s="37">
        <f t="shared" ref="AA88:AA101" si="90">+T88/Q88</f>
        <v>0.64920132072961778</v>
      </c>
      <c r="AB88" s="37">
        <f t="shared" ref="AB88:AB101" si="91">+V88/T88</f>
        <v>1</v>
      </c>
    </row>
    <row r="89" spans="1:28" ht="31.5" customHeight="1" x14ac:dyDescent="0.25">
      <c r="A89" s="238" t="s">
        <v>179</v>
      </c>
      <c r="B89" s="40"/>
      <c r="C89" s="40"/>
      <c r="D89" s="40"/>
      <c r="E89" s="149" t="s">
        <v>180</v>
      </c>
      <c r="F89" s="425">
        <f t="shared" si="88"/>
        <v>188000000</v>
      </c>
      <c r="G89" s="425">
        <f t="shared" si="88"/>
        <v>0</v>
      </c>
      <c r="H89" s="425">
        <f t="shared" si="88"/>
        <v>0</v>
      </c>
      <c r="I89" s="425">
        <f t="shared" si="88"/>
        <v>0</v>
      </c>
      <c r="J89" s="425">
        <f t="shared" si="88"/>
        <v>0</v>
      </c>
      <c r="K89" s="425">
        <f t="shared" si="74"/>
        <v>0</v>
      </c>
      <c r="L89" s="425">
        <f>+L90</f>
        <v>188000000</v>
      </c>
      <c r="M89" s="374">
        <f t="shared" si="84"/>
        <v>3.5416293050348576E-5</v>
      </c>
      <c r="N89" s="425">
        <f t="shared" si="89"/>
        <v>0</v>
      </c>
      <c r="O89" s="425">
        <f t="shared" si="89"/>
        <v>188000000</v>
      </c>
      <c r="P89" s="425">
        <f t="shared" si="89"/>
        <v>0</v>
      </c>
      <c r="Q89" s="425">
        <f t="shared" si="89"/>
        <v>20952960.870000001</v>
      </c>
      <c r="R89" s="425">
        <f t="shared" si="89"/>
        <v>167047039.13</v>
      </c>
      <c r="S89" s="425">
        <f t="shared" si="89"/>
        <v>167047039.13</v>
      </c>
      <c r="T89" s="425">
        <f t="shared" si="89"/>
        <v>13602689.870000001</v>
      </c>
      <c r="U89" s="425">
        <f t="shared" si="89"/>
        <v>7350271</v>
      </c>
      <c r="V89" s="425">
        <f t="shared" si="89"/>
        <v>13602689.870000001</v>
      </c>
      <c r="W89" s="425">
        <f t="shared" si="89"/>
        <v>0</v>
      </c>
      <c r="X89" s="37">
        <f t="shared" si="75"/>
        <v>0.1114519195212766</v>
      </c>
      <c r="Y89" s="37">
        <f t="shared" si="76"/>
        <v>7.2354733351063835E-2</v>
      </c>
      <c r="Z89" s="37">
        <f t="shared" si="36"/>
        <v>7.2354733351063835E-2</v>
      </c>
      <c r="AA89" s="37">
        <f t="shared" si="90"/>
        <v>0.64920132072961778</v>
      </c>
      <c r="AB89" s="37">
        <f t="shared" si="91"/>
        <v>1</v>
      </c>
    </row>
    <row r="90" spans="1:28" ht="34.5" customHeight="1" x14ac:dyDescent="0.25">
      <c r="A90" s="238" t="s">
        <v>181</v>
      </c>
      <c r="B90" s="40"/>
      <c r="C90" s="40"/>
      <c r="D90" s="40"/>
      <c r="E90" s="149" t="s">
        <v>182</v>
      </c>
      <c r="F90" s="425">
        <f>+F91+F92</f>
        <v>188000000</v>
      </c>
      <c r="G90" s="425">
        <f>+G91+G92</f>
        <v>0</v>
      </c>
      <c r="H90" s="425">
        <f>+H91+H92</f>
        <v>0</v>
      </c>
      <c r="I90" s="425">
        <f>+I91+I92</f>
        <v>0</v>
      </c>
      <c r="J90" s="425">
        <f>+J91+J92</f>
        <v>0</v>
      </c>
      <c r="K90" s="425">
        <f t="shared" si="74"/>
        <v>0</v>
      </c>
      <c r="L90" s="425">
        <f>+L91+L92</f>
        <v>188000000</v>
      </c>
      <c r="M90" s="374">
        <f t="shared" si="84"/>
        <v>3.5416293050348576E-5</v>
      </c>
      <c r="N90" s="425">
        <f t="shared" ref="N90:W90" si="92">+N91+N92</f>
        <v>0</v>
      </c>
      <c r="O90" s="425">
        <f t="shared" si="92"/>
        <v>188000000</v>
      </c>
      <c r="P90" s="425">
        <f t="shared" si="92"/>
        <v>0</v>
      </c>
      <c r="Q90" s="425">
        <f t="shared" si="92"/>
        <v>20952960.870000001</v>
      </c>
      <c r="R90" s="425">
        <f t="shared" si="92"/>
        <v>167047039.13</v>
      </c>
      <c r="S90" s="425">
        <f t="shared" si="92"/>
        <v>167047039.13</v>
      </c>
      <c r="T90" s="425">
        <f t="shared" si="92"/>
        <v>13602689.870000001</v>
      </c>
      <c r="U90" s="425">
        <f t="shared" si="92"/>
        <v>7350271</v>
      </c>
      <c r="V90" s="425">
        <f t="shared" si="92"/>
        <v>13602689.870000001</v>
      </c>
      <c r="W90" s="425">
        <f t="shared" si="92"/>
        <v>0</v>
      </c>
      <c r="X90" s="37">
        <f t="shared" si="75"/>
        <v>0.1114519195212766</v>
      </c>
      <c r="Y90" s="37">
        <f t="shared" si="76"/>
        <v>7.2354733351063835E-2</v>
      </c>
      <c r="Z90" s="37">
        <f t="shared" si="36"/>
        <v>7.2354733351063835E-2</v>
      </c>
      <c r="AA90" s="37">
        <f t="shared" si="90"/>
        <v>0.64920132072961778</v>
      </c>
      <c r="AB90" s="37">
        <f t="shared" si="91"/>
        <v>1</v>
      </c>
    </row>
    <row r="91" spans="1:28" ht="30" customHeight="1" x14ac:dyDescent="0.25">
      <c r="A91" s="239" t="s">
        <v>183</v>
      </c>
      <c r="B91" s="40" t="s">
        <v>37</v>
      </c>
      <c r="C91" s="40">
        <v>20</v>
      </c>
      <c r="D91" s="40" t="s">
        <v>38</v>
      </c>
      <c r="E91" s="151" t="s">
        <v>184</v>
      </c>
      <c r="F91" s="421">
        <v>68000000</v>
      </c>
      <c r="G91" s="421">
        <v>0</v>
      </c>
      <c r="H91" s="421">
        <v>0</v>
      </c>
      <c r="I91" s="421">
        <v>0</v>
      </c>
      <c r="J91" s="421">
        <v>0</v>
      </c>
      <c r="K91" s="421">
        <f t="shared" si="74"/>
        <v>0</v>
      </c>
      <c r="L91" s="421">
        <f>+F91+K91</f>
        <v>68000000</v>
      </c>
      <c r="M91" s="371">
        <f t="shared" si="84"/>
        <v>1.2810148550126082E-5</v>
      </c>
      <c r="N91" s="421">
        <v>0</v>
      </c>
      <c r="O91" s="421">
        <v>68000000</v>
      </c>
      <c r="P91" s="421">
        <f>L91-O91</f>
        <v>0</v>
      </c>
      <c r="Q91" s="421">
        <v>20924282.98</v>
      </c>
      <c r="R91" s="421">
        <f>+L91-Q91</f>
        <v>47075717.019999996</v>
      </c>
      <c r="S91" s="421">
        <f>O91-Q91</f>
        <v>47075717.019999996</v>
      </c>
      <c r="T91" s="421">
        <v>13574011.98</v>
      </c>
      <c r="U91" s="421">
        <f>+Q91-T91</f>
        <v>7350271</v>
      </c>
      <c r="V91" s="421">
        <v>13574011.98</v>
      </c>
      <c r="W91" s="44">
        <f>+T91-V91</f>
        <v>0</v>
      </c>
      <c r="X91" s="45">
        <f t="shared" si="75"/>
        <v>0.3077100438235294</v>
      </c>
      <c r="Y91" s="45">
        <f t="shared" si="76"/>
        <v>0.19961782323529412</v>
      </c>
      <c r="Z91" s="45">
        <f t="shared" si="36"/>
        <v>0.19961782323529412</v>
      </c>
      <c r="AA91" s="45">
        <f t="shared" si="90"/>
        <v>0.648720531689158</v>
      </c>
      <c r="AB91" s="45">
        <f t="shared" si="91"/>
        <v>1</v>
      </c>
    </row>
    <row r="92" spans="1:28" ht="37.5" customHeight="1" x14ac:dyDescent="0.25">
      <c r="A92" s="239" t="s">
        <v>185</v>
      </c>
      <c r="B92" s="40" t="s">
        <v>37</v>
      </c>
      <c r="C92" s="40">
        <v>20</v>
      </c>
      <c r="D92" s="40" t="s">
        <v>38</v>
      </c>
      <c r="E92" s="151" t="s">
        <v>186</v>
      </c>
      <c r="F92" s="421">
        <v>120000000</v>
      </c>
      <c r="G92" s="421">
        <v>0</v>
      </c>
      <c r="H92" s="421">
        <v>0</v>
      </c>
      <c r="I92" s="421">
        <v>0</v>
      </c>
      <c r="J92" s="421">
        <v>0</v>
      </c>
      <c r="K92" s="421">
        <f t="shared" si="74"/>
        <v>0</v>
      </c>
      <c r="L92" s="421">
        <f>+F92+K92</f>
        <v>120000000</v>
      </c>
      <c r="M92" s="371">
        <f t="shared" si="84"/>
        <v>2.2606144500222497E-5</v>
      </c>
      <c r="N92" s="421">
        <v>0</v>
      </c>
      <c r="O92" s="421">
        <v>120000000</v>
      </c>
      <c r="P92" s="421">
        <f>L92-O92</f>
        <v>0</v>
      </c>
      <c r="Q92" s="421">
        <v>28677.89</v>
      </c>
      <c r="R92" s="421">
        <f>+L92-Q92</f>
        <v>119971322.11</v>
      </c>
      <c r="S92" s="421">
        <f>O92-Q92</f>
        <v>119971322.11</v>
      </c>
      <c r="T92" s="421">
        <v>28677.89</v>
      </c>
      <c r="U92" s="421">
        <f>+Q92-T92</f>
        <v>0</v>
      </c>
      <c r="V92" s="421">
        <v>28677.89</v>
      </c>
      <c r="W92" s="44">
        <f>+T92-V92</f>
        <v>0</v>
      </c>
      <c r="X92" s="45">
        <f t="shared" si="75"/>
        <v>2.3898241666666666E-4</v>
      </c>
      <c r="Y92" s="45">
        <f t="shared" si="76"/>
        <v>2.3898241666666666E-4</v>
      </c>
      <c r="Z92" s="45">
        <f t="shared" si="36"/>
        <v>2.3898241666666666E-4</v>
      </c>
      <c r="AA92" s="45">
        <f t="shared" si="90"/>
        <v>1</v>
      </c>
      <c r="AB92" s="45">
        <f t="shared" si="91"/>
        <v>1</v>
      </c>
    </row>
    <row r="93" spans="1:28" ht="29.25" customHeight="1" x14ac:dyDescent="0.25">
      <c r="A93" s="238" t="s">
        <v>187</v>
      </c>
      <c r="B93" s="33"/>
      <c r="C93" s="33"/>
      <c r="D93" s="40"/>
      <c r="E93" s="149" t="s">
        <v>188</v>
      </c>
      <c r="F93" s="425">
        <f>+F94</f>
        <v>8222626000</v>
      </c>
      <c r="G93" s="425">
        <f>+G94</f>
        <v>0</v>
      </c>
      <c r="H93" s="425">
        <f>+H94</f>
        <v>0</v>
      </c>
      <c r="I93" s="425">
        <f>+I94</f>
        <v>0</v>
      </c>
      <c r="J93" s="425">
        <f>+J94</f>
        <v>0</v>
      </c>
      <c r="K93" s="425">
        <f t="shared" si="74"/>
        <v>0</v>
      </c>
      <c r="L93" s="425">
        <f>+L94</f>
        <v>8222626000</v>
      </c>
      <c r="M93" s="36">
        <f t="shared" si="84"/>
        <v>1.5490155960607209E-3</v>
      </c>
      <c r="N93" s="425">
        <f t="shared" ref="N93:W93" si="93">+N94</f>
        <v>0</v>
      </c>
      <c r="O93" s="425">
        <f t="shared" si="93"/>
        <v>7167616826.3000002</v>
      </c>
      <c r="P93" s="425">
        <f t="shared" si="93"/>
        <v>1055009173.7</v>
      </c>
      <c r="Q93" s="425">
        <f t="shared" si="93"/>
        <v>7151240431.9899998</v>
      </c>
      <c r="R93" s="425">
        <f t="shared" si="93"/>
        <v>1071385568.0099999</v>
      </c>
      <c r="S93" s="425">
        <f t="shared" si="93"/>
        <v>16376394.309999809</v>
      </c>
      <c r="T93" s="425">
        <f t="shared" si="93"/>
        <v>4913799342.9899998</v>
      </c>
      <c r="U93" s="425">
        <f t="shared" si="93"/>
        <v>2237441089</v>
      </c>
      <c r="V93" s="425">
        <f t="shared" si="93"/>
        <v>4913799342.9899998</v>
      </c>
      <c r="W93" s="425">
        <f t="shared" si="93"/>
        <v>0</v>
      </c>
      <c r="X93" s="37">
        <f t="shared" si="75"/>
        <v>0.869702748488135</v>
      </c>
      <c r="Y93" s="37">
        <f t="shared" si="76"/>
        <v>0.59759489766286344</v>
      </c>
      <c r="Z93" s="37">
        <f t="shared" si="36"/>
        <v>0.59759489766286344</v>
      </c>
      <c r="AA93" s="37">
        <f t="shared" si="90"/>
        <v>0.68712545602702102</v>
      </c>
      <c r="AB93" s="37">
        <f t="shared" si="91"/>
        <v>1</v>
      </c>
    </row>
    <row r="94" spans="1:28" ht="29.25" customHeight="1" x14ac:dyDescent="0.25">
      <c r="A94" s="238" t="s">
        <v>189</v>
      </c>
      <c r="B94" s="33"/>
      <c r="C94" s="33"/>
      <c r="D94" s="40"/>
      <c r="E94" s="149" t="s">
        <v>190</v>
      </c>
      <c r="F94" s="425">
        <f>+F95+F96+F97</f>
        <v>8222626000</v>
      </c>
      <c r="G94" s="425">
        <f>+G95+G96+G97</f>
        <v>0</v>
      </c>
      <c r="H94" s="425">
        <f>+H95+H96+H97</f>
        <v>0</v>
      </c>
      <c r="I94" s="425">
        <f>+I95+I96+I97</f>
        <v>0</v>
      </c>
      <c r="J94" s="425">
        <f>+J95+J96+J97</f>
        <v>0</v>
      </c>
      <c r="K94" s="425">
        <f t="shared" si="74"/>
        <v>0</v>
      </c>
      <c r="L94" s="425">
        <f>+L95+L96+L97</f>
        <v>8222626000</v>
      </c>
      <c r="M94" s="36">
        <f t="shared" si="84"/>
        <v>1.5490155960607209E-3</v>
      </c>
      <c r="N94" s="425">
        <f t="shared" ref="N94:W94" si="94">+N95+N96+N97</f>
        <v>0</v>
      </c>
      <c r="O94" s="425">
        <f t="shared" si="94"/>
        <v>7167616826.3000002</v>
      </c>
      <c r="P94" s="425">
        <f t="shared" si="94"/>
        <v>1055009173.7</v>
      </c>
      <c r="Q94" s="425">
        <f t="shared" si="94"/>
        <v>7151240431.9899998</v>
      </c>
      <c r="R94" s="425">
        <f t="shared" si="94"/>
        <v>1071385568.0099999</v>
      </c>
      <c r="S94" s="425">
        <f t="shared" si="94"/>
        <v>16376394.309999809</v>
      </c>
      <c r="T94" s="425">
        <f t="shared" si="94"/>
        <v>4913799342.9899998</v>
      </c>
      <c r="U94" s="425">
        <f t="shared" si="94"/>
        <v>2237441089</v>
      </c>
      <c r="V94" s="425">
        <f t="shared" si="94"/>
        <v>4913799342.9899998</v>
      </c>
      <c r="W94" s="425">
        <f t="shared" si="94"/>
        <v>0</v>
      </c>
      <c r="X94" s="37">
        <f t="shared" si="75"/>
        <v>0.869702748488135</v>
      </c>
      <c r="Y94" s="37">
        <f t="shared" si="76"/>
        <v>0.59759489766286344</v>
      </c>
      <c r="Z94" s="37">
        <f t="shared" si="36"/>
        <v>0.59759489766286344</v>
      </c>
      <c r="AA94" s="37">
        <f t="shared" si="90"/>
        <v>0.68712545602702102</v>
      </c>
      <c r="AB94" s="37">
        <f t="shared" si="91"/>
        <v>1</v>
      </c>
    </row>
    <row r="95" spans="1:28" ht="24.75" customHeight="1" x14ac:dyDescent="0.25">
      <c r="A95" s="239" t="s">
        <v>191</v>
      </c>
      <c r="B95" s="40" t="s">
        <v>192</v>
      </c>
      <c r="C95" s="40">
        <v>10</v>
      </c>
      <c r="D95" s="40" t="s">
        <v>38</v>
      </c>
      <c r="E95" s="151" t="s">
        <v>193</v>
      </c>
      <c r="F95" s="421">
        <v>1408779000</v>
      </c>
      <c r="G95" s="421">
        <v>0</v>
      </c>
      <c r="H95" s="421">
        <v>0</v>
      </c>
      <c r="I95" s="421">
        <v>0</v>
      </c>
      <c r="J95" s="421">
        <v>0</v>
      </c>
      <c r="K95" s="421">
        <f t="shared" si="74"/>
        <v>0</v>
      </c>
      <c r="L95" s="421">
        <f>+F95+K95</f>
        <v>1408779000</v>
      </c>
      <c r="M95" s="43">
        <f t="shared" si="84"/>
        <v>2.653921803573246E-4</v>
      </c>
      <c r="N95" s="421">
        <v>0</v>
      </c>
      <c r="O95" s="421">
        <v>1408779000</v>
      </c>
      <c r="P95" s="421">
        <f>L95-O95</f>
        <v>0</v>
      </c>
      <c r="Q95" s="421">
        <v>1408779000</v>
      </c>
      <c r="R95" s="421">
        <f>+L95-Q95</f>
        <v>0</v>
      </c>
      <c r="S95" s="421">
        <f>O95-Q95</f>
        <v>0</v>
      </c>
      <c r="T95" s="421">
        <v>1408779000</v>
      </c>
      <c r="U95" s="421">
        <f>+Q95-T95</f>
        <v>0</v>
      </c>
      <c r="V95" s="421">
        <v>1408779000</v>
      </c>
      <c r="W95" s="44">
        <f>+T95-V95</f>
        <v>0</v>
      </c>
      <c r="X95" s="45">
        <f t="shared" si="75"/>
        <v>1</v>
      </c>
      <c r="Y95" s="45">
        <f t="shared" si="76"/>
        <v>1</v>
      </c>
      <c r="Z95" s="45">
        <f t="shared" si="36"/>
        <v>1</v>
      </c>
      <c r="AA95" s="45">
        <f t="shared" si="90"/>
        <v>1</v>
      </c>
      <c r="AB95" s="45">
        <f t="shared" si="91"/>
        <v>1</v>
      </c>
    </row>
    <row r="96" spans="1:28" ht="24.75" customHeight="1" x14ac:dyDescent="0.25">
      <c r="A96" s="239" t="s">
        <v>191</v>
      </c>
      <c r="B96" s="40" t="s">
        <v>37</v>
      </c>
      <c r="C96" s="40">
        <v>20</v>
      </c>
      <c r="D96" s="40" t="s">
        <v>38</v>
      </c>
      <c r="E96" s="151" t="s">
        <v>193</v>
      </c>
      <c r="F96" s="421">
        <v>848378000</v>
      </c>
      <c r="G96" s="421">
        <v>0</v>
      </c>
      <c r="H96" s="421">
        <v>0</v>
      </c>
      <c r="I96" s="421">
        <v>0</v>
      </c>
      <c r="J96" s="421">
        <v>0</v>
      </c>
      <c r="K96" s="421">
        <f t="shared" si="74"/>
        <v>0</v>
      </c>
      <c r="L96" s="421">
        <f>+F96+K96</f>
        <v>848378000</v>
      </c>
      <c r="M96" s="43">
        <f t="shared" si="84"/>
        <v>1.5982129715674801E-4</v>
      </c>
      <c r="N96" s="421">
        <v>0</v>
      </c>
      <c r="O96" s="421">
        <v>83785794.510000005</v>
      </c>
      <c r="P96" s="421">
        <f>L96-O96</f>
        <v>764592205.49000001</v>
      </c>
      <c r="Q96" s="421">
        <v>81430428.400000006</v>
      </c>
      <c r="R96" s="421">
        <f>+L96-Q96</f>
        <v>766947571.60000002</v>
      </c>
      <c r="S96" s="421">
        <f>O96-Q96</f>
        <v>2355366.1099999994</v>
      </c>
      <c r="T96" s="421">
        <v>81430428.400000006</v>
      </c>
      <c r="U96" s="421">
        <f>+Q96-T96</f>
        <v>0</v>
      </c>
      <c r="V96" s="421">
        <v>81430428.400000006</v>
      </c>
      <c r="W96" s="44">
        <f>+T96-V96</f>
        <v>0</v>
      </c>
      <c r="X96" s="45">
        <f t="shared" si="75"/>
        <v>9.5983663414185669E-2</v>
      </c>
      <c r="Y96" s="45">
        <f t="shared" si="76"/>
        <v>9.5983663414185669E-2</v>
      </c>
      <c r="Z96" s="45">
        <f t="shared" si="36"/>
        <v>9.5983663414185669E-2</v>
      </c>
      <c r="AA96" s="45">
        <f t="shared" si="90"/>
        <v>1</v>
      </c>
      <c r="AB96" s="45">
        <f t="shared" si="91"/>
        <v>1</v>
      </c>
    </row>
    <row r="97" spans="1:28" ht="24.75" customHeight="1" x14ac:dyDescent="0.25">
      <c r="A97" s="239" t="s">
        <v>194</v>
      </c>
      <c r="B97" s="40" t="s">
        <v>37</v>
      </c>
      <c r="C97" s="40">
        <v>20</v>
      </c>
      <c r="D97" s="40" t="s">
        <v>38</v>
      </c>
      <c r="E97" s="151" t="s">
        <v>195</v>
      </c>
      <c r="F97" s="421">
        <v>5965469000</v>
      </c>
      <c r="G97" s="421">
        <v>0</v>
      </c>
      <c r="H97" s="421">
        <v>0</v>
      </c>
      <c r="I97" s="421">
        <v>0</v>
      </c>
      <c r="J97" s="421">
        <v>0</v>
      </c>
      <c r="K97" s="421">
        <f t="shared" si="74"/>
        <v>0</v>
      </c>
      <c r="L97" s="421">
        <f>+F97+K97</f>
        <v>5965469000</v>
      </c>
      <c r="M97" s="43">
        <f t="shared" si="84"/>
        <v>1.1238021185466483E-3</v>
      </c>
      <c r="N97" s="421">
        <v>0</v>
      </c>
      <c r="O97" s="421">
        <v>5675052031.79</v>
      </c>
      <c r="P97" s="421">
        <f>L97-O97</f>
        <v>290416968.21000004</v>
      </c>
      <c r="Q97" s="421">
        <v>5661031003.5900002</v>
      </c>
      <c r="R97" s="421">
        <f>+L97-Q97</f>
        <v>304437996.40999985</v>
      </c>
      <c r="S97" s="421">
        <f>O97-Q97</f>
        <v>14021028.199999809</v>
      </c>
      <c r="T97" s="421">
        <v>3423589914.5900002</v>
      </c>
      <c r="U97" s="421">
        <f>+Q97-T97</f>
        <v>2237441089</v>
      </c>
      <c r="V97" s="421">
        <v>3423589914.5900002</v>
      </c>
      <c r="W97" s="44">
        <f>+T97-V97</f>
        <v>0</v>
      </c>
      <c r="X97" s="45">
        <f t="shared" si="75"/>
        <v>0.94896662837238788</v>
      </c>
      <c r="Y97" s="45">
        <f t="shared" si="76"/>
        <v>0.57390121624804358</v>
      </c>
      <c r="Z97" s="45">
        <f t="shared" si="36"/>
        <v>0.57390121624804358</v>
      </c>
      <c r="AA97" s="45">
        <f t="shared" si="90"/>
        <v>0.60476438168575586</v>
      </c>
      <c r="AB97" s="45">
        <f t="shared" si="91"/>
        <v>1</v>
      </c>
    </row>
    <row r="98" spans="1:28" ht="33" customHeight="1" x14ac:dyDescent="0.25">
      <c r="A98" s="238" t="s">
        <v>196</v>
      </c>
      <c r="B98" s="33"/>
      <c r="C98" s="33"/>
      <c r="D98" s="40"/>
      <c r="E98" s="149" t="s">
        <v>197</v>
      </c>
      <c r="F98" s="425">
        <f t="shared" ref="F98:J99" si="95">+F99</f>
        <v>6122200000</v>
      </c>
      <c r="G98" s="425">
        <f t="shared" si="95"/>
        <v>0</v>
      </c>
      <c r="H98" s="425">
        <f t="shared" si="95"/>
        <v>0</v>
      </c>
      <c r="I98" s="425">
        <f t="shared" si="95"/>
        <v>0</v>
      </c>
      <c r="J98" s="425">
        <f t="shared" si="95"/>
        <v>0</v>
      </c>
      <c r="K98" s="425">
        <f t="shared" si="74"/>
        <v>0</v>
      </c>
      <c r="L98" s="425">
        <f>+L99</f>
        <v>6122200000</v>
      </c>
      <c r="M98" s="36">
        <f t="shared" si="84"/>
        <v>1.1533278154938515E-3</v>
      </c>
      <c r="N98" s="425">
        <f t="shared" ref="N98:W99" si="96">+N99</f>
        <v>0</v>
      </c>
      <c r="O98" s="425">
        <f t="shared" si="96"/>
        <v>6122200000</v>
      </c>
      <c r="P98" s="425">
        <f t="shared" si="96"/>
        <v>0</v>
      </c>
      <c r="Q98" s="425">
        <f t="shared" si="96"/>
        <v>6122200000</v>
      </c>
      <c r="R98" s="425">
        <f t="shared" si="96"/>
        <v>0</v>
      </c>
      <c r="S98" s="425">
        <f t="shared" si="96"/>
        <v>0</v>
      </c>
      <c r="T98" s="425">
        <f t="shared" si="96"/>
        <v>6122200000</v>
      </c>
      <c r="U98" s="425">
        <f t="shared" si="96"/>
        <v>0</v>
      </c>
      <c r="V98" s="425">
        <f t="shared" si="96"/>
        <v>6122200000</v>
      </c>
      <c r="W98" s="425">
        <f t="shared" si="96"/>
        <v>0</v>
      </c>
      <c r="X98" s="37">
        <f t="shared" si="75"/>
        <v>1</v>
      </c>
      <c r="Y98" s="37">
        <f t="shared" si="76"/>
        <v>1</v>
      </c>
      <c r="Z98" s="37">
        <f t="shared" si="36"/>
        <v>1</v>
      </c>
      <c r="AA98" s="37">
        <f t="shared" si="90"/>
        <v>1</v>
      </c>
      <c r="AB98" s="37">
        <f t="shared" si="91"/>
        <v>1</v>
      </c>
    </row>
    <row r="99" spans="1:28" ht="33" customHeight="1" x14ac:dyDescent="0.25">
      <c r="A99" s="238" t="s">
        <v>198</v>
      </c>
      <c r="B99" s="33"/>
      <c r="C99" s="33"/>
      <c r="D99" s="40"/>
      <c r="E99" s="149" t="s">
        <v>199</v>
      </c>
      <c r="F99" s="425">
        <f t="shared" si="95"/>
        <v>6122200000</v>
      </c>
      <c r="G99" s="425">
        <f t="shared" si="95"/>
        <v>0</v>
      </c>
      <c r="H99" s="425">
        <f t="shared" si="95"/>
        <v>0</v>
      </c>
      <c r="I99" s="425">
        <f t="shared" si="95"/>
        <v>0</v>
      </c>
      <c r="J99" s="425">
        <f t="shared" si="95"/>
        <v>0</v>
      </c>
      <c r="K99" s="425">
        <f t="shared" si="74"/>
        <v>0</v>
      </c>
      <c r="L99" s="425">
        <f>+L100</f>
        <v>6122200000</v>
      </c>
      <c r="M99" s="36">
        <f t="shared" si="84"/>
        <v>1.1533278154938515E-3</v>
      </c>
      <c r="N99" s="425">
        <f t="shared" si="96"/>
        <v>0</v>
      </c>
      <c r="O99" s="425">
        <f t="shared" si="96"/>
        <v>6122200000</v>
      </c>
      <c r="P99" s="425">
        <f t="shared" si="96"/>
        <v>0</v>
      </c>
      <c r="Q99" s="425">
        <f t="shared" si="96"/>
        <v>6122200000</v>
      </c>
      <c r="R99" s="425">
        <f t="shared" si="96"/>
        <v>0</v>
      </c>
      <c r="S99" s="425">
        <f t="shared" si="96"/>
        <v>0</v>
      </c>
      <c r="T99" s="425">
        <f t="shared" si="96"/>
        <v>6122200000</v>
      </c>
      <c r="U99" s="425">
        <f t="shared" si="96"/>
        <v>0</v>
      </c>
      <c r="V99" s="425">
        <f t="shared" si="96"/>
        <v>6122200000</v>
      </c>
      <c r="W99" s="425">
        <f t="shared" si="96"/>
        <v>0</v>
      </c>
      <c r="X99" s="37">
        <f t="shared" si="75"/>
        <v>1</v>
      </c>
      <c r="Y99" s="37">
        <f t="shared" si="76"/>
        <v>1</v>
      </c>
      <c r="Z99" s="37">
        <f t="shared" si="36"/>
        <v>1</v>
      </c>
      <c r="AA99" s="37">
        <f t="shared" si="90"/>
        <v>1</v>
      </c>
      <c r="AB99" s="37">
        <f t="shared" si="91"/>
        <v>1</v>
      </c>
    </row>
    <row r="100" spans="1:28" ht="28.5" customHeight="1" thickBot="1" x14ac:dyDescent="0.3">
      <c r="A100" s="248" t="s">
        <v>200</v>
      </c>
      <c r="B100" s="53" t="s">
        <v>37</v>
      </c>
      <c r="C100" s="53">
        <v>20</v>
      </c>
      <c r="D100" s="53" t="s">
        <v>38</v>
      </c>
      <c r="E100" s="426" t="s">
        <v>201</v>
      </c>
      <c r="F100" s="427">
        <v>6122200000</v>
      </c>
      <c r="G100" s="427">
        <v>0</v>
      </c>
      <c r="H100" s="427">
        <v>0</v>
      </c>
      <c r="I100" s="427">
        <v>0</v>
      </c>
      <c r="J100" s="427">
        <v>0</v>
      </c>
      <c r="K100" s="427">
        <f t="shared" si="74"/>
        <v>0</v>
      </c>
      <c r="L100" s="427">
        <f>+F100+K100</f>
        <v>6122200000</v>
      </c>
      <c r="M100" s="250">
        <f t="shared" si="84"/>
        <v>1.1533278154938515E-3</v>
      </c>
      <c r="N100" s="427">
        <v>0</v>
      </c>
      <c r="O100" s="427">
        <v>6122200000</v>
      </c>
      <c r="P100" s="427">
        <f>L100-O100</f>
        <v>0</v>
      </c>
      <c r="Q100" s="427">
        <v>6122200000</v>
      </c>
      <c r="R100" s="427">
        <f>+L100-Q100</f>
        <v>0</v>
      </c>
      <c r="S100" s="421">
        <f>O100-Q100</f>
        <v>0</v>
      </c>
      <c r="T100" s="427">
        <v>6122200000</v>
      </c>
      <c r="U100" s="427">
        <f>+Q100-T100</f>
        <v>0</v>
      </c>
      <c r="V100" s="427">
        <v>6122200000</v>
      </c>
      <c r="W100" s="56">
        <f>+T100-V100</f>
        <v>0</v>
      </c>
      <c r="X100" s="57">
        <f t="shared" si="75"/>
        <v>1</v>
      </c>
      <c r="Y100" s="57">
        <f t="shared" si="76"/>
        <v>1</v>
      </c>
      <c r="Z100" s="57">
        <f t="shared" si="36"/>
        <v>1</v>
      </c>
      <c r="AA100" s="57">
        <f t="shared" si="90"/>
        <v>1</v>
      </c>
      <c r="AB100" s="57">
        <f t="shared" si="91"/>
        <v>1</v>
      </c>
    </row>
    <row r="101" spans="1:28" s="410" customFormat="1" ht="28.5" customHeight="1" thickBot="1" x14ac:dyDescent="0.3">
      <c r="A101" s="18" t="s">
        <v>202</v>
      </c>
      <c r="B101" s="19"/>
      <c r="C101" s="19"/>
      <c r="D101" s="19"/>
      <c r="E101" s="416" t="s">
        <v>203</v>
      </c>
      <c r="F101" s="21">
        <f>F102+F105</f>
        <v>969198470862</v>
      </c>
      <c r="G101" s="21">
        <f>G102+G105</f>
        <v>0</v>
      </c>
      <c r="H101" s="21">
        <f>H102+H105</f>
        <v>0</v>
      </c>
      <c r="I101" s="21">
        <f>I102+I105</f>
        <v>134836170862</v>
      </c>
      <c r="J101" s="21">
        <f>J102+J105</f>
        <v>134836170862</v>
      </c>
      <c r="K101" s="21">
        <f t="shared" si="74"/>
        <v>0</v>
      </c>
      <c r="L101" s="21">
        <f>+L102+L105</f>
        <v>969198470862</v>
      </c>
      <c r="M101" s="236">
        <f t="shared" si="84"/>
        <v>0.18258200568084212</v>
      </c>
      <c r="N101" s="21">
        <f>N102+N105</f>
        <v>0</v>
      </c>
      <c r="O101" s="21">
        <f>O102+O105</f>
        <v>610780018793</v>
      </c>
      <c r="P101" s="21">
        <f>P102+P105</f>
        <v>358418452069</v>
      </c>
      <c r="Q101" s="21">
        <f>+Q102+Q106+Q109</f>
        <v>610780018793</v>
      </c>
      <c r="R101" s="21">
        <f t="shared" ref="R101:W101" si="97">R102+R105</f>
        <v>358418452069</v>
      </c>
      <c r="S101" s="21">
        <f t="shared" si="97"/>
        <v>0</v>
      </c>
      <c r="T101" s="21">
        <f t="shared" si="97"/>
        <v>610780018793</v>
      </c>
      <c r="U101" s="21">
        <f t="shared" si="97"/>
        <v>0</v>
      </c>
      <c r="V101" s="21">
        <f t="shared" si="97"/>
        <v>610780018793</v>
      </c>
      <c r="W101" s="21">
        <f t="shared" si="97"/>
        <v>0</v>
      </c>
      <c r="X101" s="23">
        <f t="shared" si="75"/>
        <v>0.6301908609593404</v>
      </c>
      <c r="Y101" s="23">
        <f t="shared" si="76"/>
        <v>0.6301908609593404</v>
      </c>
      <c r="Z101" s="23">
        <f t="shared" si="36"/>
        <v>0.6301908609593404</v>
      </c>
      <c r="AA101" s="23">
        <f t="shared" si="90"/>
        <v>1</v>
      </c>
      <c r="AB101" s="24">
        <f t="shared" si="91"/>
        <v>1</v>
      </c>
    </row>
    <row r="102" spans="1:28" ht="23.25" customHeight="1" x14ac:dyDescent="0.25">
      <c r="A102" s="237" t="s">
        <v>496</v>
      </c>
      <c r="B102" s="26"/>
      <c r="C102" s="26"/>
      <c r="D102" s="59"/>
      <c r="E102" s="417" t="s">
        <v>204</v>
      </c>
      <c r="F102" s="60">
        <f>F103</f>
        <v>134836170862</v>
      </c>
      <c r="G102" s="60">
        <f>G103</f>
        <v>0</v>
      </c>
      <c r="H102" s="60">
        <f>H103</f>
        <v>0</v>
      </c>
      <c r="I102" s="60">
        <f>I103</f>
        <v>0</v>
      </c>
      <c r="J102" s="60">
        <f>J103</f>
        <v>134836170862</v>
      </c>
      <c r="K102" s="60">
        <f t="shared" si="74"/>
        <v>-134836170862</v>
      </c>
      <c r="L102" s="60">
        <f>L103</f>
        <v>0</v>
      </c>
      <c r="M102" s="29">
        <f t="shared" si="84"/>
        <v>0</v>
      </c>
      <c r="N102" s="60">
        <f t="shared" ref="N102:W102" si="98">N103</f>
        <v>0</v>
      </c>
      <c r="O102" s="60">
        <f t="shared" si="98"/>
        <v>0</v>
      </c>
      <c r="P102" s="60">
        <f t="shared" si="98"/>
        <v>0</v>
      </c>
      <c r="Q102" s="60">
        <f t="shared" si="98"/>
        <v>0</v>
      </c>
      <c r="R102" s="60">
        <f t="shared" si="98"/>
        <v>0</v>
      </c>
      <c r="S102" s="60">
        <f t="shared" si="98"/>
        <v>0</v>
      </c>
      <c r="T102" s="60">
        <f t="shared" si="98"/>
        <v>0</v>
      </c>
      <c r="U102" s="60">
        <f t="shared" si="98"/>
        <v>0</v>
      </c>
      <c r="V102" s="60">
        <f t="shared" si="98"/>
        <v>0</v>
      </c>
      <c r="W102" s="60">
        <f t="shared" si="98"/>
        <v>0</v>
      </c>
      <c r="X102" s="37" t="s">
        <v>46</v>
      </c>
      <c r="Y102" s="37" t="s">
        <v>46</v>
      </c>
      <c r="Z102" s="37" t="s">
        <v>46</v>
      </c>
      <c r="AA102" s="37" t="s">
        <v>46</v>
      </c>
      <c r="AB102" s="37" t="s">
        <v>46</v>
      </c>
    </row>
    <row r="103" spans="1:28" ht="23.25" customHeight="1" x14ac:dyDescent="0.25">
      <c r="A103" s="238" t="s">
        <v>497</v>
      </c>
      <c r="B103" s="33"/>
      <c r="C103" s="33"/>
      <c r="D103" s="40"/>
      <c r="E103" s="149" t="s">
        <v>205</v>
      </c>
      <c r="F103" s="47">
        <f>+F104</f>
        <v>134836170862</v>
      </c>
      <c r="G103" s="47">
        <f>+G104</f>
        <v>0</v>
      </c>
      <c r="H103" s="47">
        <f>+H104</f>
        <v>0</v>
      </c>
      <c r="I103" s="47">
        <f>+I104</f>
        <v>0</v>
      </c>
      <c r="J103" s="47">
        <f>+J104</f>
        <v>134836170862</v>
      </c>
      <c r="K103" s="47">
        <f t="shared" si="74"/>
        <v>-134836170862</v>
      </c>
      <c r="L103" s="47">
        <f>+L104</f>
        <v>0</v>
      </c>
      <c r="M103" s="36">
        <f t="shared" si="84"/>
        <v>0</v>
      </c>
      <c r="N103" s="47">
        <f t="shared" ref="N103:W103" si="99">+N104</f>
        <v>0</v>
      </c>
      <c r="O103" s="47">
        <f t="shared" si="99"/>
        <v>0</v>
      </c>
      <c r="P103" s="47">
        <f t="shared" si="99"/>
        <v>0</v>
      </c>
      <c r="Q103" s="47">
        <f t="shared" si="99"/>
        <v>0</v>
      </c>
      <c r="R103" s="47">
        <f t="shared" si="99"/>
        <v>0</v>
      </c>
      <c r="S103" s="47">
        <f t="shared" si="99"/>
        <v>0</v>
      </c>
      <c r="T103" s="47">
        <f t="shared" si="99"/>
        <v>0</v>
      </c>
      <c r="U103" s="47">
        <f t="shared" si="99"/>
        <v>0</v>
      </c>
      <c r="V103" s="47">
        <f t="shared" si="99"/>
        <v>0</v>
      </c>
      <c r="W103" s="47">
        <f t="shared" si="99"/>
        <v>0</v>
      </c>
      <c r="X103" s="37" t="s">
        <v>46</v>
      </c>
      <c r="Y103" s="37" t="s">
        <v>46</v>
      </c>
      <c r="Z103" s="37" t="s">
        <v>46</v>
      </c>
      <c r="AA103" s="37" t="s">
        <v>46</v>
      </c>
      <c r="AB103" s="37" t="s">
        <v>46</v>
      </c>
    </row>
    <row r="104" spans="1:28" ht="23.25" customHeight="1" x14ac:dyDescent="0.25">
      <c r="A104" s="239" t="s">
        <v>498</v>
      </c>
      <c r="B104" s="40" t="s">
        <v>192</v>
      </c>
      <c r="C104" s="40">
        <v>11</v>
      </c>
      <c r="D104" s="40" t="s">
        <v>206</v>
      </c>
      <c r="E104" s="151" t="s">
        <v>207</v>
      </c>
      <c r="F104" s="44">
        <v>134836170862</v>
      </c>
      <c r="G104" s="44">
        <v>0</v>
      </c>
      <c r="H104" s="44">
        <v>0</v>
      </c>
      <c r="I104" s="44">
        <v>0</v>
      </c>
      <c r="J104" s="44">
        <v>134836170862</v>
      </c>
      <c r="K104" s="44">
        <f t="shared" si="74"/>
        <v>-134836170862</v>
      </c>
      <c r="L104" s="44">
        <f>+F104+K104</f>
        <v>0</v>
      </c>
      <c r="M104" s="43">
        <f t="shared" si="84"/>
        <v>0</v>
      </c>
      <c r="N104" s="44">
        <v>0</v>
      </c>
      <c r="O104" s="44">
        <v>0</v>
      </c>
      <c r="P104" s="44">
        <f>L104-O104</f>
        <v>0</v>
      </c>
      <c r="Q104" s="44">
        <v>0</v>
      </c>
      <c r="R104" s="44">
        <f>+L104-Q104</f>
        <v>0</v>
      </c>
      <c r="S104" s="421">
        <f>O104-Q104</f>
        <v>0</v>
      </c>
      <c r="T104" s="44">
        <v>0</v>
      </c>
      <c r="U104" s="44">
        <f>+Q104-T104</f>
        <v>0</v>
      </c>
      <c r="V104" s="44">
        <v>0</v>
      </c>
      <c r="W104" s="44">
        <f>+T104-V104</f>
        <v>0</v>
      </c>
      <c r="X104" s="37" t="s">
        <v>46</v>
      </c>
      <c r="Y104" s="37" t="s">
        <v>46</v>
      </c>
      <c r="Z104" s="37" t="s">
        <v>46</v>
      </c>
      <c r="AA104" s="37" t="s">
        <v>46</v>
      </c>
      <c r="AB104" s="37" t="s">
        <v>46</v>
      </c>
    </row>
    <row r="105" spans="1:28" ht="23.25" customHeight="1" x14ac:dyDescent="0.25">
      <c r="A105" s="238" t="s">
        <v>208</v>
      </c>
      <c r="B105" s="33"/>
      <c r="C105" s="33"/>
      <c r="D105" s="40"/>
      <c r="E105" s="149" t="s">
        <v>209</v>
      </c>
      <c r="F105" s="47">
        <f>+F106+F109</f>
        <v>834362300000</v>
      </c>
      <c r="G105" s="47">
        <f>+G106+G109</f>
        <v>0</v>
      </c>
      <c r="H105" s="47">
        <f>+H106+H109</f>
        <v>0</v>
      </c>
      <c r="I105" s="47">
        <f>+I106+I109</f>
        <v>134836170862</v>
      </c>
      <c r="J105" s="47">
        <f>+J106+J109</f>
        <v>0</v>
      </c>
      <c r="K105" s="47">
        <f t="shared" si="74"/>
        <v>134836170862</v>
      </c>
      <c r="L105" s="47">
        <f>+L106+L109</f>
        <v>969198470862</v>
      </c>
      <c r="M105" s="47">
        <f>+M106</f>
        <v>0.31436191198896657</v>
      </c>
      <c r="N105" s="47">
        <f>+N106</f>
        <v>0</v>
      </c>
      <c r="O105" s="47">
        <f>+O106+O109</f>
        <v>610780018793</v>
      </c>
      <c r="P105" s="47">
        <f>+P106</f>
        <v>358418452069</v>
      </c>
      <c r="Q105" s="47">
        <f>+Q106+Q109</f>
        <v>610780018793</v>
      </c>
      <c r="R105" s="47">
        <f>+R106</f>
        <v>358418452069</v>
      </c>
      <c r="S105" s="47">
        <f>+S106</f>
        <v>0</v>
      </c>
      <c r="T105" s="47">
        <f>+T106+T109</f>
        <v>610780018793</v>
      </c>
      <c r="U105" s="47">
        <f>+U106</f>
        <v>0</v>
      </c>
      <c r="V105" s="47">
        <f>+V106+V109</f>
        <v>610780018793</v>
      </c>
      <c r="W105" s="47">
        <f>+W106</f>
        <v>0</v>
      </c>
      <c r="X105" s="37">
        <f>+Q105/L105</f>
        <v>0.6301908609593404</v>
      </c>
      <c r="Y105" s="37">
        <f>+T105/L105</f>
        <v>0.6301908609593404</v>
      </c>
      <c r="Z105" s="37">
        <f>+V105/L105</f>
        <v>0.6301908609593404</v>
      </c>
      <c r="AA105" s="37">
        <f>+T105/Q105</f>
        <v>1</v>
      </c>
      <c r="AB105" s="443">
        <f>+V105/T105</f>
        <v>1</v>
      </c>
    </row>
    <row r="106" spans="1:28" ht="23.25" customHeight="1" x14ac:dyDescent="0.25">
      <c r="A106" s="238" t="s">
        <v>534</v>
      </c>
      <c r="B106" s="33"/>
      <c r="C106" s="33"/>
      <c r="D106" s="40"/>
      <c r="E106" s="149" t="s">
        <v>205</v>
      </c>
      <c r="F106" s="47">
        <f t="shared" ref="F106:J107" si="100">+F107</f>
        <v>0</v>
      </c>
      <c r="G106" s="47">
        <f t="shared" si="100"/>
        <v>0</v>
      </c>
      <c r="H106" s="47">
        <f t="shared" si="100"/>
        <v>0</v>
      </c>
      <c r="I106" s="47">
        <f t="shared" si="100"/>
        <v>134836170862</v>
      </c>
      <c r="J106" s="47">
        <f t="shared" si="100"/>
        <v>0</v>
      </c>
      <c r="K106" s="47">
        <f t="shared" si="74"/>
        <v>134836170862</v>
      </c>
      <c r="L106" s="47">
        <f>+L107</f>
        <v>134836170862</v>
      </c>
      <c r="M106" s="47">
        <f>+M107+M109</f>
        <v>0.31436191198896657</v>
      </c>
      <c r="N106" s="47">
        <f>+N107+N109</f>
        <v>0</v>
      </c>
      <c r="O106" s="47">
        <f>+O107</f>
        <v>0</v>
      </c>
      <c r="P106" s="47">
        <f>+P107+P109</f>
        <v>358418452069</v>
      </c>
      <c r="Q106" s="47">
        <f>+Q107</f>
        <v>0</v>
      </c>
      <c r="R106" s="47">
        <f>+R107+R109</f>
        <v>358418452069</v>
      </c>
      <c r="S106" s="47">
        <f>+S107+S109</f>
        <v>0</v>
      </c>
      <c r="T106" s="47">
        <f>+T107</f>
        <v>0</v>
      </c>
      <c r="U106" s="47">
        <f>+U107+U109</f>
        <v>0</v>
      </c>
      <c r="V106" s="47">
        <f>+V107</f>
        <v>0</v>
      </c>
      <c r="W106" s="47">
        <f>+W107+W109</f>
        <v>0</v>
      </c>
      <c r="X106" s="37">
        <f>+Q106/L106</f>
        <v>0</v>
      </c>
      <c r="Y106" s="37">
        <f>+T106/L106</f>
        <v>0</v>
      </c>
      <c r="Z106" s="37">
        <f>+V106/L106</f>
        <v>0</v>
      </c>
      <c r="AA106" s="37" t="s">
        <v>46</v>
      </c>
      <c r="AB106" s="443" t="s">
        <v>46</v>
      </c>
    </row>
    <row r="107" spans="1:28" s="410" customFormat="1" ht="23.25" customHeight="1" x14ac:dyDescent="0.25">
      <c r="A107" s="238" t="s">
        <v>535</v>
      </c>
      <c r="B107" s="40"/>
      <c r="C107" s="40"/>
      <c r="D107" s="40"/>
      <c r="E107" s="149" t="s">
        <v>207</v>
      </c>
      <c r="F107" s="47">
        <f t="shared" si="100"/>
        <v>0</v>
      </c>
      <c r="G107" s="47">
        <f t="shared" si="100"/>
        <v>0</v>
      </c>
      <c r="H107" s="47">
        <f t="shared" si="100"/>
        <v>0</v>
      </c>
      <c r="I107" s="47">
        <f t="shared" si="100"/>
        <v>134836170862</v>
      </c>
      <c r="J107" s="47">
        <f t="shared" si="100"/>
        <v>0</v>
      </c>
      <c r="K107" s="47">
        <f t="shared" si="74"/>
        <v>134836170862</v>
      </c>
      <c r="L107" s="47">
        <f>+L108</f>
        <v>134836170862</v>
      </c>
      <c r="M107" s="47">
        <f>+M108</f>
        <v>0.15718095599448328</v>
      </c>
      <c r="N107" s="47">
        <f>+N108</f>
        <v>0</v>
      </c>
      <c r="O107" s="47">
        <f>+O108</f>
        <v>0</v>
      </c>
      <c r="P107" s="47">
        <f>+P108</f>
        <v>134836170862</v>
      </c>
      <c r="Q107" s="47">
        <f>+Q108</f>
        <v>0</v>
      </c>
      <c r="R107" s="47">
        <f>+R108</f>
        <v>134836170862</v>
      </c>
      <c r="S107" s="47">
        <f>+S108</f>
        <v>0</v>
      </c>
      <c r="T107" s="47">
        <f>+T108</f>
        <v>0</v>
      </c>
      <c r="U107" s="47">
        <f>+U108</f>
        <v>0</v>
      </c>
      <c r="V107" s="47">
        <f>+V108</f>
        <v>0</v>
      </c>
      <c r="W107" s="47">
        <f>+W108</f>
        <v>0</v>
      </c>
      <c r="X107" s="37">
        <f>+X108</f>
        <v>0</v>
      </c>
      <c r="Y107" s="37">
        <f>+Y108</f>
        <v>0</v>
      </c>
      <c r="Z107" s="37">
        <f>+Z108</f>
        <v>0</v>
      </c>
      <c r="AA107" s="37" t="s">
        <v>46</v>
      </c>
      <c r="AB107" s="443" t="s">
        <v>46</v>
      </c>
    </row>
    <row r="108" spans="1:28" ht="23.25" customHeight="1" x14ac:dyDescent="0.25">
      <c r="A108" s="239" t="s">
        <v>536</v>
      </c>
      <c r="B108" s="40" t="s">
        <v>192</v>
      </c>
      <c r="C108" s="40">
        <v>11</v>
      </c>
      <c r="D108" s="40" t="s">
        <v>206</v>
      </c>
      <c r="E108" s="151" t="s">
        <v>192</v>
      </c>
      <c r="F108" s="44">
        <v>0</v>
      </c>
      <c r="G108" s="44">
        <v>0</v>
      </c>
      <c r="H108" s="44">
        <v>0</v>
      </c>
      <c r="I108" s="44">
        <v>134836170862</v>
      </c>
      <c r="J108" s="44">
        <v>0</v>
      </c>
      <c r="K108" s="44">
        <f t="shared" si="74"/>
        <v>134836170862</v>
      </c>
      <c r="L108" s="44">
        <f>+F108+K108</f>
        <v>134836170862</v>
      </c>
      <c r="M108" s="47">
        <f>+M109</f>
        <v>0.15718095599448328</v>
      </c>
      <c r="N108" s="44">
        <v>0</v>
      </c>
      <c r="O108" s="44">
        <v>0</v>
      </c>
      <c r="P108" s="56">
        <f>L108-O108</f>
        <v>134836170862</v>
      </c>
      <c r="Q108" s="44">
        <v>0</v>
      </c>
      <c r="R108" s="56">
        <f>+L108-Q108</f>
        <v>134836170862</v>
      </c>
      <c r="S108" s="421">
        <f>O108-Q108</f>
        <v>0</v>
      </c>
      <c r="T108" s="44">
        <v>0</v>
      </c>
      <c r="U108" s="56">
        <f>+Q108-T108</f>
        <v>0</v>
      </c>
      <c r="V108" s="44">
        <v>0</v>
      </c>
      <c r="W108" s="56">
        <f>+T108-V108</f>
        <v>0</v>
      </c>
      <c r="X108" s="57">
        <f t="shared" ref="X108:X171" si="101">+Q108/L108</f>
        <v>0</v>
      </c>
      <c r="Y108" s="57">
        <f t="shared" ref="Y108:Y171" si="102">+T108/L108</f>
        <v>0</v>
      </c>
      <c r="Z108" s="57">
        <f t="shared" ref="Z108:Z171" si="103">+V108/L108</f>
        <v>0</v>
      </c>
      <c r="AA108" s="45" t="s">
        <v>46</v>
      </c>
      <c r="AB108" s="57" t="s">
        <v>46</v>
      </c>
    </row>
    <row r="109" spans="1:28" ht="23.25" customHeight="1" x14ac:dyDescent="0.25">
      <c r="A109" s="238" t="s">
        <v>210</v>
      </c>
      <c r="B109" s="33"/>
      <c r="C109" s="33"/>
      <c r="D109" s="40"/>
      <c r="E109" s="149" t="s">
        <v>211</v>
      </c>
      <c r="F109" s="47">
        <f>+F110</f>
        <v>834362300000</v>
      </c>
      <c r="G109" s="47">
        <f>+G110</f>
        <v>0</v>
      </c>
      <c r="H109" s="47">
        <f>+H110</f>
        <v>0</v>
      </c>
      <c r="I109" s="47">
        <f>+I110</f>
        <v>0</v>
      </c>
      <c r="J109" s="47">
        <f>+J110</f>
        <v>0</v>
      </c>
      <c r="K109" s="47">
        <f t="shared" si="74"/>
        <v>0</v>
      </c>
      <c r="L109" s="47">
        <f>+L110</f>
        <v>834362300000</v>
      </c>
      <c r="M109" s="36">
        <f t="shared" ref="M109:M172" si="104">L109/$L$267</f>
        <v>0.15718095599448328</v>
      </c>
      <c r="N109" s="47">
        <f t="shared" ref="N109:W109" si="105">+N110</f>
        <v>0</v>
      </c>
      <c r="O109" s="47">
        <f t="shared" si="105"/>
        <v>610780018793</v>
      </c>
      <c r="P109" s="47">
        <f t="shared" si="105"/>
        <v>223582281207</v>
      </c>
      <c r="Q109" s="47">
        <f t="shared" si="105"/>
        <v>610780018793</v>
      </c>
      <c r="R109" s="47">
        <f t="shared" si="105"/>
        <v>223582281207</v>
      </c>
      <c r="S109" s="47">
        <f t="shared" si="105"/>
        <v>0</v>
      </c>
      <c r="T109" s="47">
        <f t="shared" si="105"/>
        <v>610780018793</v>
      </c>
      <c r="U109" s="47">
        <f t="shared" si="105"/>
        <v>0</v>
      </c>
      <c r="V109" s="47">
        <f t="shared" si="105"/>
        <v>610780018793</v>
      </c>
      <c r="W109" s="47">
        <f t="shared" si="105"/>
        <v>0</v>
      </c>
      <c r="X109" s="37">
        <f t="shared" si="101"/>
        <v>0.73203213854820626</v>
      </c>
      <c r="Y109" s="37">
        <f t="shared" si="102"/>
        <v>0.73203213854820626</v>
      </c>
      <c r="Z109" s="37">
        <f t="shared" si="103"/>
        <v>0.73203213854820626</v>
      </c>
      <c r="AA109" s="37">
        <f t="shared" ref="AA109:AA172" si="106">+T109/Q109</f>
        <v>1</v>
      </c>
      <c r="AB109" s="443">
        <f>+V109/T109</f>
        <v>1</v>
      </c>
    </row>
    <row r="110" spans="1:28" ht="23.25" customHeight="1" thickBot="1" x14ac:dyDescent="0.3">
      <c r="A110" s="248" t="s">
        <v>212</v>
      </c>
      <c r="B110" s="53" t="s">
        <v>192</v>
      </c>
      <c r="C110" s="53">
        <v>11</v>
      </c>
      <c r="D110" s="53" t="s">
        <v>38</v>
      </c>
      <c r="E110" s="426" t="s">
        <v>213</v>
      </c>
      <c r="F110" s="56">
        <v>834362300000</v>
      </c>
      <c r="G110" s="56">
        <v>0</v>
      </c>
      <c r="H110" s="56">
        <v>0</v>
      </c>
      <c r="I110" s="56">
        <v>0</v>
      </c>
      <c r="J110" s="56">
        <v>0</v>
      </c>
      <c r="K110" s="56">
        <f t="shared" si="74"/>
        <v>0</v>
      </c>
      <c r="L110" s="56">
        <f>+F110+K110</f>
        <v>834362300000</v>
      </c>
      <c r="M110" s="250">
        <f t="shared" si="104"/>
        <v>0.15718095599448328</v>
      </c>
      <c r="N110" s="56">
        <v>0</v>
      </c>
      <c r="O110" s="56">
        <v>610780018793</v>
      </c>
      <c r="P110" s="56">
        <f>L110-O110</f>
        <v>223582281207</v>
      </c>
      <c r="Q110" s="56">
        <v>610780018793</v>
      </c>
      <c r="R110" s="56">
        <f>+L110-Q110</f>
        <v>223582281207</v>
      </c>
      <c r="S110" s="421">
        <f>O110-Q110</f>
        <v>0</v>
      </c>
      <c r="T110" s="56">
        <v>610780018793</v>
      </c>
      <c r="U110" s="56">
        <f>+Q110-T110</f>
        <v>0</v>
      </c>
      <c r="V110" s="56">
        <v>610780018793</v>
      </c>
      <c r="W110" s="56">
        <f>+T110-V110</f>
        <v>0</v>
      </c>
      <c r="X110" s="57">
        <f t="shared" si="101"/>
        <v>0.73203213854820626</v>
      </c>
      <c r="Y110" s="57">
        <f t="shared" si="102"/>
        <v>0.73203213854820626</v>
      </c>
      <c r="Z110" s="57">
        <f t="shared" si="103"/>
        <v>0.73203213854820626</v>
      </c>
      <c r="AA110" s="45">
        <f t="shared" si="106"/>
        <v>1</v>
      </c>
      <c r="AB110" s="57">
        <f>+V110/T110</f>
        <v>1</v>
      </c>
    </row>
    <row r="111" spans="1:28" s="410" customFormat="1" ht="24" customHeight="1" thickBot="1" x14ac:dyDescent="0.3">
      <c r="A111" s="18" t="s">
        <v>214</v>
      </c>
      <c r="B111" s="19"/>
      <c r="C111" s="19"/>
      <c r="D111" s="19"/>
      <c r="E111" s="416" t="s">
        <v>215</v>
      </c>
      <c r="F111" s="21">
        <f>+F112+F216+F222+F234+F245</f>
        <v>4237527256305</v>
      </c>
      <c r="G111" s="21">
        <f>+G112+G216+G222+G234+G245</f>
        <v>0</v>
      </c>
      <c r="H111" s="21">
        <f>+H112+H216+H222+H234+H245</f>
        <v>0</v>
      </c>
      <c r="I111" s="21">
        <f>+I112+I216+I222+I234+I245</f>
        <v>27388884022</v>
      </c>
      <c r="J111" s="21">
        <f>+J112+J216+J222+J234+J245</f>
        <v>27388884022</v>
      </c>
      <c r="K111" s="21">
        <f t="shared" si="74"/>
        <v>0</v>
      </c>
      <c r="L111" s="21">
        <f>+L112+L216+L222+L234+L245</f>
        <v>4237527256305</v>
      </c>
      <c r="M111" s="236">
        <f t="shared" si="104"/>
        <v>0.79828461233051839</v>
      </c>
      <c r="N111" s="21">
        <f t="shared" ref="N111:W111" si="107">+N112+N216+N222+N234+N245</f>
        <v>0</v>
      </c>
      <c r="O111" s="21">
        <f t="shared" si="107"/>
        <v>4125284207675.6104</v>
      </c>
      <c r="P111" s="21">
        <f t="shared" si="107"/>
        <v>112243048629.39</v>
      </c>
      <c r="Q111" s="21">
        <f t="shared" si="107"/>
        <v>4121773208090.1499</v>
      </c>
      <c r="R111" s="21">
        <f t="shared" si="107"/>
        <v>115754048214.84999</v>
      </c>
      <c r="S111" s="21">
        <f t="shared" si="107"/>
        <v>3510999585.460001</v>
      </c>
      <c r="T111" s="21">
        <f t="shared" si="107"/>
        <v>177919183245.26999</v>
      </c>
      <c r="U111" s="21">
        <f t="shared" si="107"/>
        <v>3943854024844.8799</v>
      </c>
      <c r="V111" s="21">
        <f t="shared" si="107"/>
        <v>177898833091.26999</v>
      </c>
      <c r="W111" s="21">
        <f t="shared" si="107"/>
        <v>20350154</v>
      </c>
      <c r="X111" s="23">
        <f t="shared" si="101"/>
        <v>0.97268358615449135</v>
      </c>
      <c r="Y111" s="23">
        <f t="shared" si="102"/>
        <v>4.1986557839963093E-2</v>
      </c>
      <c r="Z111" s="23">
        <f t="shared" si="103"/>
        <v>4.198175547462852E-2</v>
      </c>
      <c r="AA111" s="23">
        <f t="shared" si="106"/>
        <v>4.3165689683278323E-2</v>
      </c>
      <c r="AB111" s="23">
        <f>+V111/T111</f>
        <v>0.99988562136117753</v>
      </c>
    </row>
    <row r="112" spans="1:28" ht="24" customHeight="1" x14ac:dyDescent="0.25">
      <c r="A112" s="237" t="s">
        <v>216</v>
      </c>
      <c r="B112" s="26"/>
      <c r="C112" s="26"/>
      <c r="D112" s="59"/>
      <c r="E112" s="417" t="s">
        <v>217</v>
      </c>
      <c r="F112" s="428">
        <f>+F113</f>
        <v>4013197084476</v>
      </c>
      <c r="G112" s="428">
        <f>+G113</f>
        <v>0</v>
      </c>
      <c r="H112" s="428">
        <f>+H113</f>
        <v>0</v>
      </c>
      <c r="I112" s="428">
        <f>+I113</f>
        <v>0</v>
      </c>
      <c r="J112" s="428">
        <f>+J113</f>
        <v>0</v>
      </c>
      <c r="K112" s="428">
        <f t="shared" si="74"/>
        <v>0</v>
      </c>
      <c r="L112" s="428">
        <f>+L113</f>
        <v>4013197084476</v>
      </c>
      <c r="M112" s="29">
        <f t="shared" si="104"/>
        <v>0.7560242766628007</v>
      </c>
      <c r="N112" s="428">
        <f t="shared" ref="N112:W112" si="108">+N113</f>
        <v>0</v>
      </c>
      <c r="O112" s="428">
        <f t="shared" si="108"/>
        <v>3999708862128.8701</v>
      </c>
      <c r="P112" s="428">
        <f t="shared" si="108"/>
        <v>13488222347.130001</v>
      </c>
      <c r="Q112" s="428">
        <f t="shared" si="108"/>
        <v>3999326166114.46</v>
      </c>
      <c r="R112" s="428">
        <f t="shared" si="108"/>
        <v>13870918361.540001</v>
      </c>
      <c r="S112" s="428">
        <f t="shared" si="108"/>
        <v>382696014.41000009</v>
      </c>
      <c r="T112" s="428">
        <f t="shared" si="108"/>
        <v>130789426120.77</v>
      </c>
      <c r="U112" s="428">
        <f t="shared" si="108"/>
        <v>3868536739993.6899</v>
      </c>
      <c r="V112" s="428">
        <f t="shared" si="108"/>
        <v>130779960642.77</v>
      </c>
      <c r="W112" s="428">
        <f t="shared" si="108"/>
        <v>9465478</v>
      </c>
      <c r="X112" s="30">
        <f t="shared" si="101"/>
        <v>0.99654367376693354</v>
      </c>
      <c r="Y112" s="30">
        <f t="shared" si="102"/>
        <v>3.2589833832655415E-2</v>
      </c>
      <c r="Z112" s="30">
        <f t="shared" si="103"/>
        <v>3.258747524477628E-2</v>
      </c>
      <c r="AA112" s="30">
        <f t="shared" si="106"/>
        <v>3.2702865604942219E-2</v>
      </c>
      <c r="AB112" s="30">
        <f>+V112/T112</f>
        <v>0.99992762810969704</v>
      </c>
    </row>
    <row r="113" spans="1:28" ht="24" customHeight="1" x14ac:dyDescent="0.25">
      <c r="A113" s="238" t="s">
        <v>218</v>
      </c>
      <c r="B113" s="33"/>
      <c r="C113" s="33"/>
      <c r="D113" s="40"/>
      <c r="E113" s="149" t="s">
        <v>219</v>
      </c>
      <c r="F113" s="425">
        <f>+F114+F118+F122+F126+F130+F134+F138+F142+F146+F150+F156+F160+F164+F168+F172+F176+F180+F185+F188+F192+F196+F200+F204+F208</f>
        <v>4013197084476</v>
      </c>
      <c r="G113" s="425">
        <f>+G114+G118+G122+G126+G130+G134+G138+G142+G146+G150+G156+G160+G164+G168+G172+G176+G180+G185+G188+G192+G196+G200+G204+G208</f>
        <v>0</v>
      </c>
      <c r="H113" s="425">
        <f>+H114+H118+H122+H126+H130+H134+H138+H142+H146+H150+H156+H160+H164+H168+H172+H176+H180+H185+H188+H192+H196+H200+H204+H208</f>
        <v>0</v>
      </c>
      <c r="I113" s="425">
        <f>+I114+I118+I122+I126+I130+I134+I138+I142+I146+I150+I156+I160+I164+I168+I172+I176+I180+I185+I188+I192+I196+I200+I204+I208</f>
        <v>0</v>
      </c>
      <c r="J113" s="425">
        <f>+J114+J118+J122+J126+J130+J134+J138+J142+J146+J150+J156+J160+J164+J168+J172+J176+J180+J185+J188+J192+J196+J200+J204+J208</f>
        <v>0</v>
      </c>
      <c r="K113" s="425">
        <f t="shared" si="74"/>
        <v>0</v>
      </c>
      <c r="L113" s="425">
        <f>+L114+L118+L122+L126+L130+L134+L138+L142+L146+L150+L156+L160+L164+L168+L172+L176+L180+L185+L188+L192+L196+L200+L204+L208</f>
        <v>4013197084476</v>
      </c>
      <c r="M113" s="36">
        <f t="shared" si="104"/>
        <v>0.7560242766628007</v>
      </c>
      <c r="N113" s="425">
        <f t="shared" ref="N113:W113" si="109">+N114+N118+N122+N126+N130+N134+N138+N142+N146+N150+N156+N160+N164+N168+N172+N176+N180+N185+N188+N192+N196+N200+N204+N208</f>
        <v>0</v>
      </c>
      <c r="O113" s="425">
        <f t="shared" si="109"/>
        <v>3999708862128.8701</v>
      </c>
      <c r="P113" s="425">
        <f t="shared" si="109"/>
        <v>13488222347.130001</v>
      </c>
      <c r="Q113" s="425">
        <f t="shared" si="109"/>
        <v>3999326166114.46</v>
      </c>
      <c r="R113" s="425">
        <f t="shared" si="109"/>
        <v>13870918361.540001</v>
      </c>
      <c r="S113" s="425">
        <f t="shared" si="109"/>
        <v>382696014.41000009</v>
      </c>
      <c r="T113" s="425">
        <f t="shared" si="109"/>
        <v>130789426120.77</v>
      </c>
      <c r="U113" s="425">
        <f t="shared" si="109"/>
        <v>3868536739993.6899</v>
      </c>
      <c r="V113" s="425">
        <f t="shared" si="109"/>
        <v>130779960642.77</v>
      </c>
      <c r="W113" s="425">
        <f t="shared" si="109"/>
        <v>9465478</v>
      </c>
      <c r="X113" s="37">
        <f t="shared" si="101"/>
        <v>0.99654367376693354</v>
      </c>
      <c r="Y113" s="37">
        <f t="shared" si="102"/>
        <v>3.2589833832655415E-2</v>
      </c>
      <c r="Z113" s="37">
        <f t="shared" si="103"/>
        <v>3.258747524477628E-2</v>
      </c>
      <c r="AA113" s="37">
        <f t="shared" si="106"/>
        <v>3.2702865604942219E-2</v>
      </c>
      <c r="AB113" s="37">
        <f>+V113/T113</f>
        <v>0.99992762810969704</v>
      </c>
    </row>
    <row r="114" spans="1:28" ht="54" customHeight="1" x14ac:dyDescent="0.25">
      <c r="A114" s="238" t="s">
        <v>220</v>
      </c>
      <c r="B114" s="40"/>
      <c r="C114" s="40"/>
      <c r="D114" s="40"/>
      <c r="E114" s="149" t="s">
        <v>221</v>
      </c>
      <c r="F114" s="425">
        <f t="shared" ref="F114:J116" si="110">+F115</f>
        <v>197403295128</v>
      </c>
      <c r="G114" s="425">
        <f t="shared" si="110"/>
        <v>0</v>
      </c>
      <c r="H114" s="425">
        <f t="shared" si="110"/>
        <v>0</v>
      </c>
      <c r="I114" s="425">
        <f t="shared" si="110"/>
        <v>0</v>
      </c>
      <c r="J114" s="425">
        <f t="shared" si="110"/>
        <v>0</v>
      </c>
      <c r="K114" s="425">
        <f t="shared" si="74"/>
        <v>0</v>
      </c>
      <c r="L114" s="425">
        <f>+L115</f>
        <v>197403295128</v>
      </c>
      <c r="M114" s="36">
        <f t="shared" si="104"/>
        <v>3.7187728454030296E-2</v>
      </c>
      <c r="N114" s="425">
        <f t="shared" ref="N114:W116" si="111">+N115</f>
        <v>0</v>
      </c>
      <c r="O114" s="425">
        <f t="shared" si="111"/>
        <v>197403295128</v>
      </c>
      <c r="P114" s="425">
        <f t="shared" si="111"/>
        <v>0</v>
      </c>
      <c r="Q114" s="425">
        <f t="shared" si="111"/>
        <v>197403295128</v>
      </c>
      <c r="R114" s="425">
        <f t="shared" si="111"/>
        <v>0</v>
      </c>
      <c r="S114" s="425">
        <f t="shared" si="111"/>
        <v>0</v>
      </c>
      <c r="T114" s="425">
        <f t="shared" si="111"/>
        <v>0</v>
      </c>
      <c r="U114" s="425">
        <f t="shared" si="111"/>
        <v>197403295128</v>
      </c>
      <c r="V114" s="425">
        <f t="shared" si="111"/>
        <v>0</v>
      </c>
      <c r="W114" s="425">
        <f t="shared" si="111"/>
        <v>0</v>
      </c>
      <c r="X114" s="37">
        <f t="shared" si="101"/>
        <v>1</v>
      </c>
      <c r="Y114" s="37">
        <f t="shared" si="102"/>
        <v>0</v>
      </c>
      <c r="Z114" s="37">
        <f t="shared" si="103"/>
        <v>0</v>
      </c>
      <c r="AA114" s="37">
        <f t="shared" si="106"/>
        <v>0</v>
      </c>
      <c r="AB114" s="37" t="s">
        <v>46</v>
      </c>
    </row>
    <row r="115" spans="1:28" ht="54" customHeight="1" x14ac:dyDescent="0.25">
      <c r="A115" s="238" t="s">
        <v>222</v>
      </c>
      <c r="B115" s="68"/>
      <c r="C115" s="68"/>
      <c r="D115" s="40"/>
      <c r="E115" s="149" t="s">
        <v>221</v>
      </c>
      <c r="F115" s="425">
        <f t="shared" si="110"/>
        <v>197403295128</v>
      </c>
      <c r="G115" s="425">
        <f t="shared" si="110"/>
        <v>0</v>
      </c>
      <c r="H115" s="425">
        <f t="shared" si="110"/>
        <v>0</v>
      </c>
      <c r="I115" s="425">
        <f t="shared" si="110"/>
        <v>0</v>
      </c>
      <c r="J115" s="425">
        <f t="shared" si="110"/>
        <v>0</v>
      </c>
      <c r="K115" s="425">
        <f t="shared" si="74"/>
        <v>0</v>
      </c>
      <c r="L115" s="425">
        <f>+L116</f>
        <v>197403295128</v>
      </c>
      <c r="M115" s="36">
        <f t="shared" si="104"/>
        <v>3.7187728454030296E-2</v>
      </c>
      <c r="N115" s="425">
        <f t="shared" si="111"/>
        <v>0</v>
      </c>
      <c r="O115" s="425">
        <f t="shared" si="111"/>
        <v>197403295128</v>
      </c>
      <c r="P115" s="425">
        <f t="shared" si="111"/>
        <v>0</v>
      </c>
      <c r="Q115" s="425">
        <f t="shared" si="111"/>
        <v>197403295128</v>
      </c>
      <c r="R115" s="425">
        <f t="shared" si="111"/>
        <v>0</v>
      </c>
      <c r="S115" s="425">
        <f t="shared" si="111"/>
        <v>0</v>
      </c>
      <c r="T115" s="425">
        <f t="shared" si="111"/>
        <v>0</v>
      </c>
      <c r="U115" s="425">
        <f t="shared" si="111"/>
        <v>197403295128</v>
      </c>
      <c r="V115" s="425">
        <f t="shared" si="111"/>
        <v>0</v>
      </c>
      <c r="W115" s="425">
        <f t="shared" si="111"/>
        <v>0</v>
      </c>
      <c r="X115" s="37">
        <f t="shared" si="101"/>
        <v>1</v>
      </c>
      <c r="Y115" s="37">
        <f t="shared" si="102"/>
        <v>0</v>
      </c>
      <c r="Z115" s="37">
        <f t="shared" si="103"/>
        <v>0</v>
      </c>
      <c r="AA115" s="37">
        <f t="shared" si="106"/>
        <v>0</v>
      </c>
      <c r="AB115" s="37" t="s">
        <v>46</v>
      </c>
    </row>
    <row r="116" spans="1:28" ht="30" customHeight="1" x14ac:dyDescent="0.25">
      <c r="A116" s="238" t="s">
        <v>223</v>
      </c>
      <c r="B116" s="68"/>
      <c r="C116" s="68"/>
      <c r="D116" s="40"/>
      <c r="E116" s="149" t="s">
        <v>224</v>
      </c>
      <c r="F116" s="425">
        <f t="shared" si="110"/>
        <v>197403295128</v>
      </c>
      <c r="G116" s="425">
        <f t="shared" si="110"/>
        <v>0</v>
      </c>
      <c r="H116" s="425">
        <f t="shared" si="110"/>
        <v>0</v>
      </c>
      <c r="I116" s="425">
        <f t="shared" si="110"/>
        <v>0</v>
      </c>
      <c r="J116" s="425">
        <f t="shared" si="110"/>
        <v>0</v>
      </c>
      <c r="K116" s="425">
        <f t="shared" si="74"/>
        <v>0</v>
      </c>
      <c r="L116" s="425">
        <f>+L117</f>
        <v>197403295128</v>
      </c>
      <c r="M116" s="36">
        <f t="shared" si="104"/>
        <v>3.7187728454030296E-2</v>
      </c>
      <c r="N116" s="425">
        <f t="shared" si="111"/>
        <v>0</v>
      </c>
      <c r="O116" s="425">
        <f t="shared" si="111"/>
        <v>197403295128</v>
      </c>
      <c r="P116" s="425">
        <f t="shared" si="111"/>
        <v>0</v>
      </c>
      <c r="Q116" s="425">
        <f t="shared" si="111"/>
        <v>197403295128</v>
      </c>
      <c r="R116" s="425">
        <f t="shared" si="111"/>
        <v>0</v>
      </c>
      <c r="S116" s="425">
        <f t="shared" si="111"/>
        <v>0</v>
      </c>
      <c r="T116" s="425">
        <f t="shared" si="111"/>
        <v>0</v>
      </c>
      <c r="U116" s="425">
        <f t="shared" si="111"/>
        <v>197403295128</v>
      </c>
      <c r="V116" s="425">
        <f t="shared" si="111"/>
        <v>0</v>
      </c>
      <c r="W116" s="425">
        <f t="shared" si="111"/>
        <v>0</v>
      </c>
      <c r="X116" s="37">
        <f t="shared" si="101"/>
        <v>1</v>
      </c>
      <c r="Y116" s="37">
        <f t="shared" si="102"/>
        <v>0</v>
      </c>
      <c r="Z116" s="37">
        <f t="shared" si="103"/>
        <v>0</v>
      </c>
      <c r="AA116" s="37">
        <f t="shared" si="106"/>
        <v>0</v>
      </c>
      <c r="AB116" s="37" t="s">
        <v>46</v>
      </c>
    </row>
    <row r="117" spans="1:28" ht="30" customHeight="1" x14ac:dyDescent="0.25">
      <c r="A117" s="239" t="s">
        <v>225</v>
      </c>
      <c r="B117" s="40" t="s">
        <v>192</v>
      </c>
      <c r="C117" s="40">
        <v>11</v>
      </c>
      <c r="D117" s="40" t="s">
        <v>38</v>
      </c>
      <c r="E117" s="151" t="s">
        <v>226</v>
      </c>
      <c r="F117" s="421">
        <v>197403295128</v>
      </c>
      <c r="G117" s="421">
        <v>0</v>
      </c>
      <c r="H117" s="421">
        <v>0</v>
      </c>
      <c r="I117" s="421">
        <v>0</v>
      </c>
      <c r="J117" s="421">
        <v>0</v>
      </c>
      <c r="K117" s="421">
        <f t="shared" si="74"/>
        <v>0</v>
      </c>
      <c r="L117" s="421">
        <f>+F117+K117</f>
        <v>197403295128</v>
      </c>
      <c r="M117" s="43">
        <f t="shared" si="104"/>
        <v>3.7187728454030296E-2</v>
      </c>
      <c r="N117" s="421">
        <v>0</v>
      </c>
      <c r="O117" s="421">
        <v>197403295128</v>
      </c>
      <c r="P117" s="421">
        <f>L117-O117</f>
        <v>0</v>
      </c>
      <c r="Q117" s="421">
        <v>197403295128</v>
      </c>
      <c r="R117" s="421">
        <f>+L117-Q117</f>
        <v>0</v>
      </c>
      <c r="S117" s="421">
        <f>O117-Q117</f>
        <v>0</v>
      </c>
      <c r="T117" s="421">
        <v>0</v>
      </c>
      <c r="U117" s="421">
        <f>+Q117-T117</f>
        <v>197403295128</v>
      </c>
      <c r="V117" s="421">
        <v>0</v>
      </c>
      <c r="W117" s="44">
        <f>+T117-V117</f>
        <v>0</v>
      </c>
      <c r="X117" s="45">
        <f t="shared" si="101"/>
        <v>1</v>
      </c>
      <c r="Y117" s="45">
        <f t="shared" si="102"/>
        <v>0</v>
      </c>
      <c r="Z117" s="45">
        <f t="shared" si="103"/>
        <v>0</v>
      </c>
      <c r="AA117" s="45">
        <f t="shared" si="106"/>
        <v>0</v>
      </c>
      <c r="AB117" s="45" t="s">
        <v>46</v>
      </c>
    </row>
    <row r="118" spans="1:28" ht="49.5" customHeight="1" x14ac:dyDescent="0.25">
      <c r="A118" s="238" t="s">
        <v>227</v>
      </c>
      <c r="B118" s="68"/>
      <c r="C118" s="68"/>
      <c r="D118" s="40"/>
      <c r="E118" s="149" t="s">
        <v>228</v>
      </c>
      <c r="F118" s="425">
        <f t="shared" ref="F118:J120" si="112">+F119</f>
        <v>1740600000</v>
      </c>
      <c r="G118" s="425">
        <f t="shared" si="112"/>
        <v>0</v>
      </c>
      <c r="H118" s="425">
        <f t="shared" si="112"/>
        <v>0</v>
      </c>
      <c r="I118" s="425">
        <f t="shared" si="112"/>
        <v>0</v>
      </c>
      <c r="J118" s="425">
        <f t="shared" si="112"/>
        <v>0</v>
      </c>
      <c r="K118" s="425">
        <f t="shared" si="74"/>
        <v>0</v>
      </c>
      <c r="L118" s="425">
        <f>+L119</f>
        <v>1740600000</v>
      </c>
      <c r="M118" s="36">
        <f t="shared" si="104"/>
        <v>3.2790212597572733E-4</v>
      </c>
      <c r="N118" s="425">
        <f t="shared" ref="N118:R120" si="113">+N119</f>
        <v>0</v>
      </c>
      <c r="O118" s="425">
        <f t="shared" si="113"/>
        <v>1740600000</v>
      </c>
      <c r="P118" s="425">
        <f t="shared" si="113"/>
        <v>0</v>
      </c>
      <c r="Q118" s="425">
        <f t="shared" si="113"/>
        <v>1740600000</v>
      </c>
      <c r="R118" s="425">
        <f t="shared" si="113"/>
        <v>0</v>
      </c>
      <c r="S118" s="425">
        <v>0</v>
      </c>
      <c r="T118" s="425">
        <f t="shared" ref="T118:W120" si="114">+T119</f>
        <v>0</v>
      </c>
      <c r="U118" s="425">
        <f t="shared" si="114"/>
        <v>1740600000</v>
      </c>
      <c r="V118" s="425">
        <f t="shared" si="114"/>
        <v>0</v>
      </c>
      <c r="W118" s="425">
        <f t="shared" si="114"/>
        <v>0</v>
      </c>
      <c r="X118" s="37">
        <f t="shared" si="101"/>
        <v>1</v>
      </c>
      <c r="Y118" s="37">
        <f t="shared" si="102"/>
        <v>0</v>
      </c>
      <c r="Z118" s="37">
        <f t="shared" si="103"/>
        <v>0</v>
      </c>
      <c r="AA118" s="37">
        <f t="shared" si="106"/>
        <v>0</v>
      </c>
      <c r="AB118" s="37" t="s">
        <v>46</v>
      </c>
    </row>
    <row r="119" spans="1:28" ht="49.5" customHeight="1" x14ac:dyDescent="0.25">
      <c r="A119" s="238" t="s">
        <v>229</v>
      </c>
      <c r="B119" s="40"/>
      <c r="C119" s="40"/>
      <c r="D119" s="40"/>
      <c r="E119" s="148" t="s">
        <v>228</v>
      </c>
      <c r="F119" s="425">
        <f t="shared" si="112"/>
        <v>1740600000</v>
      </c>
      <c r="G119" s="425">
        <f t="shared" si="112"/>
        <v>0</v>
      </c>
      <c r="H119" s="425">
        <f t="shared" si="112"/>
        <v>0</v>
      </c>
      <c r="I119" s="425">
        <f t="shared" si="112"/>
        <v>0</v>
      </c>
      <c r="J119" s="425">
        <f t="shared" si="112"/>
        <v>0</v>
      </c>
      <c r="K119" s="425">
        <f t="shared" si="74"/>
        <v>0</v>
      </c>
      <c r="L119" s="425">
        <f>+L120</f>
        <v>1740600000</v>
      </c>
      <c r="M119" s="36">
        <f t="shared" si="104"/>
        <v>3.2790212597572733E-4</v>
      </c>
      <c r="N119" s="425">
        <f t="shared" si="113"/>
        <v>0</v>
      </c>
      <c r="O119" s="425">
        <f t="shared" si="113"/>
        <v>1740600000</v>
      </c>
      <c r="P119" s="425">
        <f t="shared" si="113"/>
        <v>0</v>
      </c>
      <c r="Q119" s="425">
        <f t="shared" si="113"/>
        <v>1740600000</v>
      </c>
      <c r="R119" s="425">
        <f t="shared" si="113"/>
        <v>0</v>
      </c>
      <c r="S119" s="425">
        <v>0</v>
      </c>
      <c r="T119" s="425">
        <f t="shared" si="114"/>
        <v>0</v>
      </c>
      <c r="U119" s="425">
        <f t="shared" si="114"/>
        <v>1740600000</v>
      </c>
      <c r="V119" s="425">
        <f t="shared" si="114"/>
        <v>0</v>
      </c>
      <c r="W119" s="425">
        <f t="shared" si="114"/>
        <v>0</v>
      </c>
      <c r="X119" s="37">
        <f t="shared" si="101"/>
        <v>1</v>
      </c>
      <c r="Y119" s="37">
        <f t="shared" si="102"/>
        <v>0</v>
      </c>
      <c r="Z119" s="37">
        <f t="shared" si="103"/>
        <v>0</v>
      </c>
      <c r="AA119" s="37">
        <f t="shared" si="106"/>
        <v>0</v>
      </c>
      <c r="AB119" s="37" t="s">
        <v>46</v>
      </c>
    </row>
    <row r="120" spans="1:28" ht="32.25" customHeight="1" x14ac:dyDescent="0.25">
      <c r="A120" s="238" t="s">
        <v>230</v>
      </c>
      <c r="B120" s="40"/>
      <c r="C120" s="40"/>
      <c r="D120" s="40"/>
      <c r="E120" s="149" t="s">
        <v>224</v>
      </c>
      <c r="F120" s="425">
        <f t="shared" si="112"/>
        <v>1740600000</v>
      </c>
      <c r="G120" s="425">
        <f t="shared" si="112"/>
        <v>0</v>
      </c>
      <c r="H120" s="425">
        <f t="shared" si="112"/>
        <v>0</v>
      </c>
      <c r="I120" s="425">
        <f t="shared" si="112"/>
        <v>0</v>
      </c>
      <c r="J120" s="425">
        <f t="shared" si="112"/>
        <v>0</v>
      </c>
      <c r="K120" s="425">
        <f t="shared" si="74"/>
        <v>0</v>
      </c>
      <c r="L120" s="425">
        <f>+L121</f>
        <v>1740600000</v>
      </c>
      <c r="M120" s="36">
        <f t="shared" si="104"/>
        <v>3.2790212597572733E-4</v>
      </c>
      <c r="N120" s="425">
        <f t="shared" si="113"/>
        <v>0</v>
      </c>
      <c r="O120" s="425">
        <f t="shared" si="113"/>
        <v>1740600000</v>
      </c>
      <c r="P120" s="425">
        <f t="shared" si="113"/>
        <v>0</v>
      </c>
      <c r="Q120" s="425">
        <f t="shared" si="113"/>
        <v>1740600000</v>
      </c>
      <c r="R120" s="425">
        <f t="shared" si="113"/>
        <v>0</v>
      </c>
      <c r="S120" s="425">
        <v>0</v>
      </c>
      <c r="T120" s="425">
        <f t="shared" si="114"/>
        <v>0</v>
      </c>
      <c r="U120" s="425">
        <f t="shared" si="114"/>
        <v>1740600000</v>
      </c>
      <c r="V120" s="425">
        <f t="shared" si="114"/>
        <v>0</v>
      </c>
      <c r="W120" s="425">
        <f t="shared" si="114"/>
        <v>0</v>
      </c>
      <c r="X120" s="37">
        <f t="shared" si="101"/>
        <v>1</v>
      </c>
      <c r="Y120" s="37">
        <f t="shared" si="102"/>
        <v>0</v>
      </c>
      <c r="Z120" s="37">
        <f t="shared" si="103"/>
        <v>0</v>
      </c>
      <c r="AA120" s="37">
        <f t="shared" si="106"/>
        <v>0</v>
      </c>
      <c r="AB120" s="37" t="s">
        <v>46</v>
      </c>
    </row>
    <row r="121" spans="1:28" ht="30" customHeight="1" x14ac:dyDescent="0.25">
      <c r="A121" s="239" t="s">
        <v>231</v>
      </c>
      <c r="B121" s="40" t="s">
        <v>192</v>
      </c>
      <c r="C121" s="40">
        <v>11</v>
      </c>
      <c r="D121" s="40" t="s">
        <v>38</v>
      </c>
      <c r="E121" s="151" t="s">
        <v>226</v>
      </c>
      <c r="F121" s="421">
        <v>1740600000</v>
      </c>
      <c r="G121" s="421">
        <v>0</v>
      </c>
      <c r="H121" s="421">
        <v>0</v>
      </c>
      <c r="I121" s="421">
        <v>0</v>
      </c>
      <c r="J121" s="421">
        <v>0</v>
      </c>
      <c r="K121" s="421">
        <f t="shared" si="74"/>
        <v>0</v>
      </c>
      <c r="L121" s="421">
        <f>+F121+K121</f>
        <v>1740600000</v>
      </c>
      <c r="M121" s="43">
        <f t="shared" si="104"/>
        <v>3.2790212597572733E-4</v>
      </c>
      <c r="N121" s="421">
        <v>0</v>
      </c>
      <c r="O121" s="421">
        <v>1740600000</v>
      </c>
      <c r="P121" s="421">
        <f>L121-O121</f>
        <v>0</v>
      </c>
      <c r="Q121" s="421">
        <v>1740600000</v>
      </c>
      <c r="R121" s="421">
        <f>+L121-Q121</f>
        <v>0</v>
      </c>
      <c r="S121" s="421">
        <f>O121-Q121</f>
        <v>0</v>
      </c>
      <c r="T121" s="421">
        <v>0</v>
      </c>
      <c r="U121" s="421">
        <f>+Q121-T121</f>
        <v>1740600000</v>
      </c>
      <c r="V121" s="421">
        <v>0</v>
      </c>
      <c r="W121" s="44">
        <f>+T121-V121</f>
        <v>0</v>
      </c>
      <c r="X121" s="45">
        <f t="shared" si="101"/>
        <v>1</v>
      </c>
      <c r="Y121" s="45">
        <f t="shared" si="102"/>
        <v>0</v>
      </c>
      <c r="Z121" s="45">
        <f t="shared" si="103"/>
        <v>0</v>
      </c>
      <c r="AA121" s="45">
        <f t="shared" si="106"/>
        <v>0</v>
      </c>
      <c r="AB121" s="37" t="s">
        <v>46</v>
      </c>
    </row>
    <row r="122" spans="1:28" ht="87" customHeight="1" x14ac:dyDescent="0.25">
      <c r="A122" s="238" t="s">
        <v>232</v>
      </c>
      <c r="B122" s="40"/>
      <c r="C122" s="40"/>
      <c r="D122" s="40"/>
      <c r="E122" s="149" t="s">
        <v>233</v>
      </c>
      <c r="F122" s="425">
        <f t="shared" ref="F122:J124" si="115">+F123</f>
        <v>152413550265</v>
      </c>
      <c r="G122" s="425">
        <f t="shared" si="115"/>
        <v>0</v>
      </c>
      <c r="H122" s="425">
        <f t="shared" si="115"/>
        <v>0</v>
      </c>
      <c r="I122" s="425">
        <f t="shared" si="115"/>
        <v>0</v>
      </c>
      <c r="J122" s="425">
        <f t="shared" si="115"/>
        <v>0</v>
      </c>
      <c r="K122" s="425">
        <f t="shared" si="74"/>
        <v>0</v>
      </c>
      <c r="L122" s="425">
        <f>+L123</f>
        <v>152413550265</v>
      </c>
      <c r="M122" s="36">
        <f t="shared" si="104"/>
        <v>2.8712356175687626E-2</v>
      </c>
      <c r="N122" s="425">
        <f t="shared" ref="N122:R124" si="116">+N123</f>
        <v>0</v>
      </c>
      <c r="O122" s="425">
        <f t="shared" si="116"/>
        <v>152413550265</v>
      </c>
      <c r="P122" s="425">
        <f t="shared" si="116"/>
        <v>0</v>
      </c>
      <c r="Q122" s="425">
        <f t="shared" si="116"/>
        <v>152413550265</v>
      </c>
      <c r="R122" s="425">
        <f t="shared" si="116"/>
        <v>0</v>
      </c>
      <c r="S122" s="425">
        <v>0</v>
      </c>
      <c r="T122" s="425">
        <f t="shared" ref="T122:W124" si="117">+T123</f>
        <v>0</v>
      </c>
      <c r="U122" s="425">
        <f t="shared" si="117"/>
        <v>152413550265</v>
      </c>
      <c r="V122" s="425">
        <f t="shared" si="117"/>
        <v>0</v>
      </c>
      <c r="W122" s="425">
        <f t="shared" si="117"/>
        <v>0</v>
      </c>
      <c r="X122" s="37">
        <f t="shared" si="101"/>
        <v>1</v>
      </c>
      <c r="Y122" s="37">
        <f t="shared" si="102"/>
        <v>0</v>
      </c>
      <c r="Z122" s="37">
        <f t="shared" si="103"/>
        <v>0</v>
      </c>
      <c r="AA122" s="37">
        <f t="shared" si="106"/>
        <v>0</v>
      </c>
      <c r="AB122" s="37" t="s">
        <v>46</v>
      </c>
    </row>
    <row r="123" spans="1:28" ht="84" customHeight="1" x14ac:dyDescent="0.25">
      <c r="A123" s="238" t="s">
        <v>234</v>
      </c>
      <c r="B123" s="68"/>
      <c r="C123" s="68"/>
      <c r="D123" s="40"/>
      <c r="E123" s="149" t="s">
        <v>233</v>
      </c>
      <c r="F123" s="425">
        <f t="shared" si="115"/>
        <v>152413550265</v>
      </c>
      <c r="G123" s="425">
        <f t="shared" si="115"/>
        <v>0</v>
      </c>
      <c r="H123" s="425">
        <f t="shared" si="115"/>
        <v>0</v>
      </c>
      <c r="I123" s="425">
        <f t="shared" si="115"/>
        <v>0</v>
      </c>
      <c r="J123" s="425">
        <f t="shared" si="115"/>
        <v>0</v>
      </c>
      <c r="K123" s="425">
        <f t="shared" si="74"/>
        <v>0</v>
      </c>
      <c r="L123" s="425">
        <f>+L124</f>
        <v>152413550265</v>
      </c>
      <c r="M123" s="36">
        <f t="shared" si="104"/>
        <v>2.8712356175687626E-2</v>
      </c>
      <c r="N123" s="425">
        <f t="shared" si="116"/>
        <v>0</v>
      </c>
      <c r="O123" s="425">
        <f t="shared" si="116"/>
        <v>152413550265</v>
      </c>
      <c r="P123" s="425">
        <f t="shared" si="116"/>
        <v>0</v>
      </c>
      <c r="Q123" s="425">
        <f t="shared" si="116"/>
        <v>152413550265</v>
      </c>
      <c r="R123" s="425">
        <f t="shared" si="116"/>
        <v>0</v>
      </c>
      <c r="S123" s="425">
        <v>0</v>
      </c>
      <c r="T123" s="425">
        <f t="shared" si="117"/>
        <v>0</v>
      </c>
      <c r="U123" s="425">
        <f t="shared" si="117"/>
        <v>152413550265</v>
      </c>
      <c r="V123" s="425">
        <f t="shared" si="117"/>
        <v>0</v>
      </c>
      <c r="W123" s="425">
        <f t="shared" si="117"/>
        <v>0</v>
      </c>
      <c r="X123" s="37">
        <f t="shared" si="101"/>
        <v>1</v>
      </c>
      <c r="Y123" s="37">
        <f t="shared" si="102"/>
        <v>0</v>
      </c>
      <c r="Z123" s="37">
        <f t="shared" si="103"/>
        <v>0</v>
      </c>
      <c r="AA123" s="37">
        <f t="shared" si="106"/>
        <v>0</v>
      </c>
      <c r="AB123" s="37" t="s">
        <v>46</v>
      </c>
    </row>
    <row r="124" spans="1:28" ht="32.25" customHeight="1" x14ac:dyDescent="0.25">
      <c r="A124" s="238" t="s">
        <v>235</v>
      </c>
      <c r="B124" s="68"/>
      <c r="C124" s="68"/>
      <c r="D124" s="40"/>
      <c r="E124" s="149" t="s">
        <v>236</v>
      </c>
      <c r="F124" s="425">
        <f t="shared" si="115"/>
        <v>152413550265</v>
      </c>
      <c r="G124" s="425">
        <f t="shared" si="115"/>
        <v>0</v>
      </c>
      <c r="H124" s="425">
        <f t="shared" si="115"/>
        <v>0</v>
      </c>
      <c r="I124" s="425">
        <f t="shared" si="115"/>
        <v>0</v>
      </c>
      <c r="J124" s="425">
        <f t="shared" si="115"/>
        <v>0</v>
      </c>
      <c r="K124" s="425">
        <f t="shared" si="74"/>
        <v>0</v>
      </c>
      <c r="L124" s="425">
        <f>+L125</f>
        <v>152413550265</v>
      </c>
      <c r="M124" s="36">
        <f t="shared" si="104"/>
        <v>2.8712356175687626E-2</v>
      </c>
      <c r="N124" s="425">
        <f t="shared" si="116"/>
        <v>0</v>
      </c>
      <c r="O124" s="425">
        <f t="shared" si="116"/>
        <v>152413550265</v>
      </c>
      <c r="P124" s="425">
        <f t="shared" si="116"/>
        <v>0</v>
      </c>
      <c r="Q124" s="425">
        <f t="shared" si="116"/>
        <v>152413550265</v>
      </c>
      <c r="R124" s="425">
        <f t="shared" si="116"/>
        <v>0</v>
      </c>
      <c r="S124" s="425">
        <v>0</v>
      </c>
      <c r="T124" s="425">
        <f t="shared" si="117"/>
        <v>0</v>
      </c>
      <c r="U124" s="425">
        <f t="shared" si="117"/>
        <v>152413550265</v>
      </c>
      <c r="V124" s="425">
        <f t="shared" si="117"/>
        <v>0</v>
      </c>
      <c r="W124" s="425">
        <f t="shared" si="117"/>
        <v>0</v>
      </c>
      <c r="X124" s="37">
        <f t="shared" si="101"/>
        <v>1</v>
      </c>
      <c r="Y124" s="37">
        <f t="shared" si="102"/>
        <v>0</v>
      </c>
      <c r="Z124" s="37">
        <f t="shared" si="103"/>
        <v>0</v>
      </c>
      <c r="AA124" s="37">
        <f t="shared" si="106"/>
        <v>0</v>
      </c>
      <c r="AB124" s="37" t="s">
        <v>46</v>
      </c>
    </row>
    <row r="125" spans="1:28" ht="30" customHeight="1" x14ac:dyDescent="0.25">
      <c r="A125" s="239" t="s">
        <v>237</v>
      </c>
      <c r="B125" s="40" t="s">
        <v>192</v>
      </c>
      <c r="C125" s="40">
        <v>11</v>
      </c>
      <c r="D125" s="40" t="s">
        <v>38</v>
      </c>
      <c r="E125" s="151" t="s">
        <v>226</v>
      </c>
      <c r="F125" s="421">
        <v>152413550265</v>
      </c>
      <c r="G125" s="421">
        <v>0</v>
      </c>
      <c r="H125" s="421">
        <v>0</v>
      </c>
      <c r="I125" s="421">
        <v>0</v>
      </c>
      <c r="J125" s="421">
        <v>0</v>
      </c>
      <c r="K125" s="421">
        <f t="shared" si="74"/>
        <v>0</v>
      </c>
      <c r="L125" s="421">
        <f>+F125+K125</f>
        <v>152413550265</v>
      </c>
      <c r="M125" s="43">
        <f t="shared" si="104"/>
        <v>2.8712356175687626E-2</v>
      </c>
      <c r="N125" s="421">
        <v>0</v>
      </c>
      <c r="O125" s="421">
        <v>152413550265</v>
      </c>
      <c r="P125" s="421">
        <f>L125-O125</f>
        <v>0</v>
      </c>
      <c r="Q125" s="421">
        <v>152413550265</v>
      </c>
      <c r="R125" s="421">
        <f>+L125-Q125</f>
        <v>0</v>
      </c>
      <c r="S125" s="421">
        <f>O125-Q125</f>
        <v>0</v>
      </c>
      <c r="T125" s="421">
        <v>0</v>
      </c>
      <c r="U125" s="421">
        <f>+Q125-T125</f>
        <v>152413550265</v>
      </c>
      <c r="V125" s="421">
        <v>0</v>
      </c>
      <c r="W125" s="44">
        <f>+T125-V125</f>
        <v>0</v>
      </c>
      <c r="X125" s="45">
        <f t="shared" si="101"/>
        <v>1</v>
      </c>
      <c r="Y125" s="45">
        <f t="shared" si="102"/>
        <v>0</v>
      </c>
      <c r="Z125" s="45">
        <f t="shared" si="103"/>
        <v>0</v>
      </c>
      <c r="AA125" s="45">
        <f t="shared" si="106"/>
        <v>0</v>
      </c>
      <c r="AB125" s="45" t="s">
        <v>46</v>
      </c>
    </row>
    <row r="126" spans="1:28" ht="80.25" customHeight="1" x14ac:dyDescent="0.25">
      <c r="A126" s="238" t="s">
        <v>238</v>
      </c>
      <c r="B126" s="40"/>
      <c r="C126" s="40"/>
      <c r="D126" s="40"/>
      <c r="E126" s="148" t="s">
        <v>239</v>
      </c>
      <c r="F126" s="425">
        <f t="shared" ref="F126:J128" si="118">+F127</f>
        <v>174246806812</v>
      </c>
      <c r="G126" s="425">
        <f t="shared" si="118"/>
        <v>0</v>
      </c>
      <c r="H126" s="425">
        <f t="shared" si="118"/>
        <v>0</v>
      </c>
      <c r="I126" s="425">
        <f t="shared" si="118"/>
        <v>0</v>
      </c>
      <c r="J126" s="425">
        <f t="shared" si="118"/>
        <v>0</v>
      </c>
      <c r="K126" s="425">
        <f t="shared" si="74"/>
        <v>0</v>
      </c>
      <c r="L126" s="425">
        <f>+L127</f>
        <v>174246806812</v>
      </c>
      <c r="M126" s="36">
        <f t="shared" si="104"/>
        <v>3.2825404112453549E-2</v>
      </c>
      <c r="N126" s="425">
        <f t="shared" ref="N126:W128" si="119">+N127</f>
        <v>0</v>
      </c>
      <c r="O126" s="425">
        <f t="shared" si="119"/>
        <v>174246806812</v>
      </c>
      <c r="P126" s="425">
        <f t="shared" si="119"/>
        <v>0</v>
      </c>
      <c r="Q126" s="425">
        <f t="shared" si="119"/>
        <v>174246806812</v>
      </c>
      <c r="R126" s="425">
        <f t="shared" si="119"/>
        <v>0</v>
      </c>
      <c r="S126" s="425">
        <f t="shared" si="119"/>
        <v>0</v>
      </c>
      <c r="T126" s="425">
        <f t="shared" si="119"/>
        <v>0</v>
      </c>
      <c r="U126" s="425">
        <f t="shared" si="119"/>
        <v>174246806812</v>
      </c>
      <c r="V126" s="425">
        <f t="shared" si="119"/>
        <v>0</v>
      </c>
      <c r="W126" s="425">
        <f t="shared" si="119"/>
        <v>0</v>
      </c>
      <c r="X126" s="37">
        <f t="shared" si="101"/>
        <v>1</v>
      </c>
      <c r="Y126" s="37">
        <f t="shared" si="102"/>
        <v>0</v>
      </c>
      <c r="Z126" s="37">
        <f t="shared" si="103"/>
        <v>0</v>
      </c>
      <c r="AA126" s="37">
        <f t="shared" si="106"/>
        <v>0</v>
      </c>
      <c r="AB126" s="37" t="s">
        <v>46</v>
      </c>
    </row>
    <row r="127" spans="1:28" ht="80.25" customHeight="1" x14ac:dyDescent="0.25">
      <c r="A127" s="238" t="s">
        <v>240</v>
      </c>
      <c r="B127" s="68"/>
      <c r="C127" s="68"/>
      <c r="D127" s="40"/>
      <c r="E127" s="148" t="s">
        <v>239</v>
      </c>
      <c r="F127" s="425">
        <f t="shared" si="118"/>
        <v>174246806812</v>
      </c>
      <c r="G127" s="425">
        <f t="shared" si="118"/>
        <v>0</v>
      </c>
      <c r="H127" s="425">
        <f t="shared" si="118"/>
        <v>0</v>
      </c>
      <c r="I127" s="425">
        <f t="shared" si="118"/>
        <v>0</v>
      </c>
      <c r="J127" s="425">
        <f t="shared" si="118"/>
        <v>0</v>
      </c>
      <c r="K127" s="425">
        <f t="shared" si="74"/>
        <v>0</v>
      </c>
      <c r="L127" s="425">
        <f>+L128</f>
        <v>174246806812</v>
      </c>
      <c r="M127" s="36">
        <f t="shared" si="104"/>
        <v>3.2825404112453549E-2</v>
      </c>
      <c r="N127" s="425">
        <f t="shared" si="119"/>
        <v>0</v>
      </c>
      <c r="O127" s="425">
        <f t="shared" si="119"/>
        <v>174246806812</v>
      </c>
      <c r="P127" s="425">
        <f t="shared" si="119"/>
        <v>0</v>
      </c>
      <c r="Q127" s="425">
        <f t="shared" si="119"/>
        <v>174246806812</v>
      </c>
      <c r="R127" s="425">
        <f t="shared" si="119"/>
        <v>0</v>
      </c>
      <c r="S127" s="425">
        <f t="shared" si="119"/>
        <v>0</v>
      </c>
      <c r="T127" s="425">
        <f t="shared" si="119"/>
        <v>0</v>
      </c>
      <c r="U127" s="425">
        <f t="shared" si="119"/>
        <v>174246806812</v>
      </c>
      <c r="V127" s="425">
        <f t="shared" si="119"/>
        <v>0</v>
      </c>
      <c r="W127" s="425">
        <f t="shared" si="119"/>
        <v>0</v>
      </c>
      <c r="X127" s="37">
        <f t="shared" si="101"/>
        <v>1</v>
      </c>
      <c r="Y127" s="37">
        <f t="shared" si="102"/>
        <v>0</v>
      </c>
      <c r="Z127" s="37">
        <f t="shared" si="103"/>
        <v>0</v>
      </c>
      <c r="AA127" s="37">
        <f t="shared" si="106"/>
        <v>0</v>
      </c>
      <c r="AB127" s="37" t="s">
        <v>46</v>
      </c>
    </row>
    <row r="128" spans="1:28" ht="28.5" customHeight="1" x14ac:dyDescent="0.25">
      <c r="A128" s="238" t="s">
        <v>241</v>
      </c>
      <c r="B128" s="68"/>
      <c r="C128" s="68"/>
      <c r="D128" s="40"/>
      <c r="E128" s="149" t="s">
        <v>236</v>
      </c>
      <c r="F128" s="425">
        <f t="shared" si="118"/>
        <v>174246806812</v>
      </c>
      <c r="G128" s="425">
        <f t="shared" si="118"/>
        <v>0</v>
      </c>
      <c r="H128" s="425">
        <f t="shared" si="118"/>
        <v>0</v>
      </c>
      <c r="I128" s="425">
        <f t="shared" si="118"/>
        <v>0</v>
      </c>
      <c r="J128" s="425">
        <f t="shared" si="118"/>
        <v>0</v>
      </c>
      <c r="K128" s="425">
        <f t="shared" si="74"/>
        <v>0</v>
      </c>
      <c r="L128" s="425">
        <f>+L129</f>
        <v>174246806812</v>
      </c>
      <c r="M128" s="36">
        <f t="shared" si="104"/>
        <v>3.2825404112453549E-2</v>
      </c>
      <c r="N128" s="425">
        <f t="shared" si="119"/>
        <v>0</v>
      </c>
      <c r="O128" s="425">
        <f t="shared" si="119"/>
        <v>174246806812</v>
      </c>
      <c r="P128" s="425">
        <f t="shared" si="119"/>
        <v>0</v>
      </c>
      <c r="Q128" s="425">
        <f t="shared" si="119"/>
        <v>174246806812</v>
      </c>
      <c r="R128" s="425">
        <f t="shared" si="119"/>
        <v>0</v>
      </c>
      <c r="S128" s="425">
        <f t="shared" si="119"/>
        <v>0</v>
      </c>
      <c r="T128" s="425">
        <f t="shared" si="119"/>
        <v>0</v>
      </c>
      <c r="U128" s="425">
        <f t="shared" si="119"/>
        <v>174246806812</v>
      </c>
      <c r="V128" s="425">
        <f t="shared" si="119"/>
        <v>0</v>
      </c>
      <c r="W128" s="425">
        <f t="shared" si="119"/>
        <v>0</v>
      </c>
      <c r="X128" s="37">
        <f t="shared" si="101"/>
        <v>1</v>
      </c>
      <c r="Y128" s="37">
        <f t="shared" si="102"/>
        <v>0</v>
      </c>
      <c r="Z128" s="37">
        <f t="shared" si="103"/>
        <v>0</v>
      </c>
      <c r="AA128" s="37">
        <f t="shared" si="106"/>
        <v>0</v>
      </c>
      <c r="AB128" s="37" t="s">
        <v>46</v>
      </c>
    </row>
    <row r="129" spans="1:28" ht="30" customHeight="1" x14ac:dyDescent="0.25">
      <c r="A129" s="239" t="s">
        <v>242</v>
      </c>
      <c r="B129" s="40" t="s">
        <v>192</v>
      </c>
      <c r="C129" s="40">
        <v>11</v>
      </c>
      <c r="D129" s="40" t="s">
        <v>38</v>
      </c>
      <c r="E129" s="151" t="s">
        <v>226</v>
      </c>
      <c r="F129" s="421">
        <v>174246806812</v>
      </c>
      <c r="G129" s="421">
        <v>0</v>
      </c>
      <c r="H129" s="421">
        <v>0</v>
      </c>
      <c r="I129" s="421">
        <v>0</v>
      </c>
      <c r="J129" s="421">
        <v>0</v>
      </c>
      <c r="K129" s="421">
        <f t="shared" si="74"/>
        <v>0</v>
      </c>
      <c r="L129" s="421">
        <f>+F129+K129</f>
        <v>174246806812</v>
      </c>
      <c r="M129" s="43">
        <f t="shared" si="104"/>
        <v>3.2825404112453549E-2</v>
      </c>
      <c r="N129" s="421">
        <v>0</v>
      </c>
      <c r="O129" s="421">
        <v>174246806812</v>
      </c>
      <c r="P129" s="421">
        <f>L129-O129</f>
        <v>0</v>
      </c>
      <c r="Q129" s="421">
        <v>174246806812</v>
      </c>
      <c r="R129" s="421">
        <f>+L129-Q129</f>
        <v>0</v>
      </c>
      <c r="S129" s="421">
        <f>O129-Q129</f>
        <v>0</v>
      </c>
      <c r="T129" s="421">
        <v>0</v>
      </c>
      <c r="U129" s="421">
        <f>+Q129-T129</f>
        <v>174246806812</v>
      </c>
      <c r="V129" s="421">
        <v>0</v>
      </c>
      <c r="W129" s="44">
        <f>+T129-V129</f>
        <v>0</v>
      </c>
      <c r="X129" s="45">
        <f t="shared" si="101"/>
        <v>1</v>
      </c>
      <c r="Y129" s="45">
        <f t="shared" si="102"/>
        <v>0</v>
      </c>
      <c r="Z129" s="45">
        <f t="shared" si="103"/>
        <v>0</v>
      </c>
      <c r="AA129" s="45">
        <f t="shared" si="106"/>
        <v>0</v>
      </c>
      <c r="AB129" s="45" t="s">
        <v>46</v>
      </c>
    </row>
    <row r="130" spans="1:28" ht="61.5" customHeight="1" x14ac:dyDescent="0.25">
      <c r="A130" s="238" t="s">
        <v>243</v>
      </c>
      <c r="B130" s="33"/>
      <c r="C130" s="33"/>
      <c r="D130" s="33"/>
      <c r="E130" s="149" t="s">
        <v>244</v>
      </c>
      <c r="F130" s="425">
        <f t="shared" ref="F130:J132" si="120">+F131</f>
        <v>251092107058</v>
      </c>
      <c r="G130" s="425">
        <f t="shared" si="120"/>
        <v>0</v>
      </c>
      <c r="H130" s="425">
        <f t="shared" si="120"/>
        <v>0</v>
      </c>
      <c r="I130" s="425">
        <f t="shared" si="120"/>
        <v>0</v>
      </c>
      <c r="J130" s="425">
        <f t="shared" si="120"/>
        <v>0</v>
      </c>
      <c r="K130" s="425">
        <f t="shared" si="74"/>
        <v>0</v>
      </c>
      <c r="L130" s="425">
        <f>+L131</f>
        <v>251092107058</v>
      </c>
      <c r="M130" s="36">
        <f t="shared" si="104"/>
        <v>4.7301870458487376E-2</v>
      </c>
      <c r="N130" s="425">
        <f t="shared" ref="N130:R132" si="121">+N131</f>
        <v>0</v>
      </c>
      <c r="O130" s="425">
        <f t="shared" si="121"/>
        <v>251092107058</v>
      </c>
      <c r="P130" s="425">
        <f t="shared" si="121"/>
        <v>0</v>
      </c>
      <c r="Q130" s="425">
        <f t="shared" si="121"/>
        <v>251092107058</v>
      </c>
      <c r="R130" s="425">
        <f t="shared" si="121"/>
        <v>0</v>
      </c>
      <c r="S130" s="425">
        <v>0</v>
      </c>
      <c r="T130" s="425">
        <f t="shared" ref="T130:W132" si="122">+T131</f>
        <v>0</v>
      </c>
      <c r="U130" s="425">
        <f t="shared" si="122"/>
        <v>251092107058</v>
      </c>
      <c r="V130" s="425">
        <f t="shared" si="122"/>
        <v>0</v>
      </c>
      <c r="W130" s="425">
        <f t="shared" si="122"/>
        <v>0</v>
      </c>
      <c r="X130" s="37">
        <f t="shared" si="101"/>
        <v>1</v>
      </c>
      <c r="Y130" s="37">
        <f t="shared" si="102"/>
        <v>0</v>
      </c>
      <c r="Z130" s="37">
        <f t="shared" si="103"/>
        <v>0</v>
      </c>
      <c r="AA130" s="37">
        <f t="shared" si="106"/>
        <v>0</v>
      </c>
      <c r="AB130" s="37" t="s">
        <v>46</v>
      </c>
    </row>
    <row r="131" spans="1:28" ht="61.5" customHeight="1" x14ac:dyDescent="0.25">
      <c r="A131" s="238" t="s">
        <v>245</v>
      </c>
      <c r="B131" s="70"/>
      <c r="C131" s="70"/>
      <c r="D131" s="33"/>
      <c r="E131" s="148" t="s">
        <v>244</v>
      </c>
      <c r="F131" s="425">
        <f t="shared" si="120"/>
        <v>251092107058</v>
      </c>
      <c r="G131" s="425">
        <f t="shared" si="120"/>
        <v>0</v>
      </c>
      <c r="H131" s="425">
        <f t="shared" si="120"/>
        <v>0</v>
      </c>
      <c r="I131" s="425">
        <f t="shared" si="120"/>
        <v>0</v>
      </c>
      <c r="J131" s="425">
        <f t="shared" si="120"/>
        <v>0</v>
      </c>
      <c r="K131" s="425">
        <f t="shared" si="74"/>
        <v>0</v>
      </c>
      <c r="L131" s="425">
        <f>+L132</f>
        <v>251092107058</v>
      </c>
      <c r="M131" s="36">
        <f t="shared" si="104"/>
        <v>4.7301870458487376E-2</v>
      </c>
      <c r="N131" s="425">
        <f t="shared" si="121"/>
        <v>0</v>
      </c>
      <c r="O131" s="425">
        <f t="shared" si="121"/>
        <v>251092107058</v>
      </c>
      <c r="P131" s="425">
        <f t="shared" si="121"/>
        <v>0</v>
      </c>
      <c r="Q131" s="425">
        <f t="shared" si="121"/>
        <v>251092107058</v>
      </c>
      <c r="R131" s="425">
        <f t="shared" si="121"/>
        <v>0</v>
      </c>
      <c r="S131" s="425">
        <v>0</v>
      </c>
      <c r="T131" s="425">
        <f t="shared" si="122"/>
        <v>0</v>
      </c>
      <c r="U131" s="425">
        <f t="shared" si="122"/>
        <v>251092107058</v>
      </c>
      <c r="V131" s="425">
        <f t="shared" si="122"/>
        <v>0</v>
      </c>
      <c r="W131" s="425">
        <f t="shared" si="122"/>
        <v>0</v>
      </c>
      <c r="X131" s="37">
        <f t="shared" si="101"/>
        <v>1</v>
      </c>
      <c r="Y131" s="37">
        <f t="shared" si="102"/>
        <v>0</v>
      </c>
      <c r="Z131" s="37">
        <f t="shared" si="103"/>
        <v>0</v>
      </c>
      <c r="AA131" s="37">
        <f t="shared" si="106"/>
        <v>0</v>
      </c>
      <c r="AB131" s="37" t="s">
        <v>46</v>
      </c>
    </row>
    <row r="132" spans="1:28" ht="35.25" customHeight="1" x14ac:dyDescent="0.25">
      <c r="A132" s="238" t="s">
        <v>246</v>
      </c>
      <c r="B132" s="70"/>
      <c r="C132" s="70"/>
      <c r="D132" s="33"/>
      <c r="E132" s="149" t="s">
        <v>236</v>
      </c>
      <c r="F132" s="425">
        <f t="shared" si="120"/>
        <v>251092107058</v>
      </c>
      <c r="G132" s="425">
        <f t="shared" si="120"/>
        <v>0</v>
      </c>
      <c r="H132" s="425">
        <f t="shared" si="120"/>
        <v>0</v>
      </c>
      <c r="I132" s="425">
        <f t="shared" si="120"/>
        <v>0</v>
      </c>
      <c r="J132" s="425">
        <f t="shared" si="120"/>
        <v>0</v>
      </c>
      <c r="K132" s="425">
        <f t="shared" si="74"/>
        <v>0</v>
      </c>
      <c r="L132" s="425">
        <f>+L133</f>
        <v>251092107058</v>
      </c>
      <c r="M132" s="36">
        <f t="shared" si="104"/>
        <v>4.7301870458487376E-2</v>
      </c>
      <c r="N132" s="425">
        <f t="shared" si="121"/>
        <v>0</v>
      </c>
      <c r="O132" s="425">
        <f t="shared" si="121"/>
        <v>251092107058</v>
      </c>
      <c r="P132" s="425">
        <f t="shared" si="121"/>
        <v>0</v>
      </c>
      <c r="Q132" s="425">
        <f t="shared" si="121"/>
        <v>251092107058</v>
      </c>
      <c r="R132" s="425">
        <f t="shared" si="121"/>
        <v>0</v>
      </c>
      <c r="S132" s="425">
        <v>0</v>
      </c>
      <c r="T132" s="425">
        <f t="shared" si="122"/>
        <v>0</v>
      </c>
      <c r="U132" s="425">
        <f t="shared" si="122"/>
        <v>251092107058</v>
      </c>
      <c r="V132" s="425">
        <f t="shared" si="122"/>
        <v>0</v>
      </c>
      <c r="W132" s="425">
        <f t="shared" si="122"/>
        <v>0</v>
      </c>
      <c r="X132" s="37">
        <f t="shared" si="101"/>
        <v>1</v>
      </c>
      <c r="Y132" s="37">
        <f t="shared" si="102"/>
        <v>0</v>
      </c>
      <c r="Z132" s="37">
        <f t="shared" si="103"/>
        <v>0</v>
      </c>
      <c r="AA132" s="37">
        <f t="shared" si="106"/>
        <v>0</v>
      </c>
      <c r="AB132" s="37" t="s">
        <v>46</v>
      </c>
    </row>
    <row r="133" spans="1:28" ht="30" customHeight="1" x14ac:dyDescent="0.25">
      <c r="A133" s="239" t="s">
        <v>247</v>
      </c>
      <c r="B133" s="40" t="s">
        <v>192</v>
      </c>
      <c r="C133" s="40">
        <v>11</v>
      </c>
      <c r="D133" s="40" t="s">
        <v>38</v>
      </c>
      <c r="E133" s="151" t="s">
        <v>226</v>
      </c>
      <c r="F133" s="421">
        <v>251092107058</v>
      </c>
      <c r="G133" s="421">
        <v>0</v>
      </c>
      <c r="H133" s="421">
        <v>0</v>
      </c>
      <c r="I133" s="421">
        <v>0</v>
      </c>
      <c r="J133" s="421">
        <v>0</v>
      </c>
      <c r="K133" s="421">
        <f t="shared" si="74"/>
        <v>0</v>
      </c>
      <c r="L133" s="421">
        <f>+F133+K133</f>
        <v>251092107058</v>
      </c>
      <c r="M133" s="43">
        <f t="shared" si="104"/>
        <v>4.7301870458487376E-2</v>
      </c>
      <c r="N133" s="421">
        <v>0</v>
      </c>
      <c r="O133" s="421">
        <v>251092107058</v>
      </c>
      <c r="P133" s="421">
        <f>L133-O133</f>
        <v>0</v>
      </c>
      <c r="Q133" s="421">
        <v>251092107058</v>
      </c>
      <c r="R133" s="421">
        <f>+L133-Q133</f>
        <v>0</v>
      </c>
      <c r="S133" s="421">
        <f>O133-Q133</f>
        <v>0</v>
      </c>
      <c r="T133" s="421">
        <v>0</v>
      </c>
      <c r="U133" s="421">
        <f>+Q133-T133</f>
        <v>251092107058</v>
      </c>
      <c r="V133" s="421">
        <v>0</v>
      </c>
      <c r="W133" s="44">
        <f>+T133-V133</f>
        <v>0</v>
      </c>
      <c r="X133" s="45">
        <f t="shared" si="101"/>
        <v>1</v>
      </c>
      <c r="Y133" s="45">
        <f t="shared" si="102"/>
        <v>0</v>
      </c>
      <c r="Z133" s="45">
        <f t="shared" si="103"/>
        <v>0</v>
      </c>
      <c r="AA133" s="45">
        <f t="shared" si="106"/>
        <v>0</v>
      </c>
      <c r="AB133" s="45" t="s">
        <v>46</v>
      </c>
    </row>
    <row r="134" spans="1:28" ht="81.75" customHeight="1" x14ac:dyDescent="0.25">
      <c r="A134" s="238" t="s">
        <v>248</v>
      </c>
      <c r="B134" s="40"/>
      <c r="C134" s="40"/>
      <c r="D134" s="40"/>
      <c r="E134" s="149" t="s">
        <v>249</v>
      </c>
      <c r="F134" s="425">
        <f t="shared" ref="F134:J136" si="123">+F135</f>
        <v>242233026988</v>
      </c>
      <c r="G134" s="425">
        <f t="shared" si="123"/>
        <v>0</v>
      </c>
      <c r="H134" s="425">
        <f t="shared" si="123"/>
        <v>0</v>
      </c>
      <c r="I134" s="425">
        <f t="shared" si="123"/>
        <v>0</v>
      </c>
      <c r="J134" s="425">
        <f t="shared" si="123"/>
        <v>0</v>
      </c>
      <c r="K134" s="425">
        <f t="shared" si="74"/>
        <v>0</v>
      </c>
      <c r="L134" s="425">
        <f>+L135</f>
        <v>242233026988</v>
      </c>
      <c r="M134" s="36">
        <f t="shared" si="104"/>
        <v>4.5632956756808535E-2</v>
      </c>
      <c r="N134" s="425">
        <f t="shared" ref="N134:R136" si="124">+N135</f>
        <v>0</v>
      </c>
      <c r="O134" s="425">
        <f t="shared" si="124"/>
        <v>242233026988</v>
      </c>
      <c r="P134" s="425">
        <f t="shared" si="124"/>
        <v>0</v>
      </c>
      <c r="Q134" s="425">
        <f t="shared" si="124"/>
        <v>242233026988</v>
      </c>
      <c r="R134" s="425">
        <f t="shared" si="124"/>
        <v>0</v>
      </c>
      <c r="S134" s="425">
        <v>0</v>
      </c>
      <c r="T134" s="425">
        <f t="shared" ref="T134:W136" si="125">+T135</f>
        <v>8850428804</v>
      </c>
      <c r="U134" s="425">
        <f t="shared" si="125"/>
        <v>233382598184</v>
      </c>
      <c r="V134" s="425">
        <f t="shared" si="125"/>
        <v>8850428804</v>
      </c>
      <c r="W134" s="425">
        <f t="shared" si="125"/>
        <v>0</v>
      </c>
      <c r="X134" s="37">
        <f t="shared" si="101"/>
        <v>1</v>
      </c>
      <c r="Y134" s="37">
        <f t="shared" si="102"/>
        <v>3.6536837746895853E-2</v>
      </c>
      <c r="Z134" s="37">
        <f t="shared" si="103"/>
        <v>3.6536837746895853E-2</v>
      </c>
      <c r="AA134" s="37">
        <f t="shared" si="106"/>
        <v>3.6536837746895853E-2</v>
      </c>
      <c r="AB134" s="37">
        <f t="shared" ref="AB134:AB155" si="126">+V134/T134</f>
        <v>1</v>
      </c>
    </row>
    <row r="135" spans="1:28" ht="78.75" customHeight="1" x14ac:dyDescent="0.25">
      <c r="A135" s="238" t="s">
        <v>250</v>
      </c>
      <c r="B135" s="68"/>
      <c r="C135" s="68"/>
      <c r="D135" s="40"/>
      <c r="E135" s="149" t="s">
        <v>249</v>
      </c>
      <c r="F135" s="425">
        <f t="shared" si="123"/>
        <v>242233026988</v>
      </c>
      <c r="G135" s="425">
        <f t="shared" si="123"/>
        <v>0</v>
      </c>
      <c r="H135" s="425">
        <f t="shared" si="123"/>
        <v>0</v>
      </c>
      <c r="I135" s="425">
        <f t="shared" si="123"/>
        <v>0</v>
      </c>
      <c r="J135" s="425">
        <f t="shared" si="123"/>
        <v>0</v>
      </c>
      <c r="K135" s="425">
        <f t="shared" si="74"/>
        <v>0</v>
      </c>
      <c r="L135" s="425">
        <f>+L136</f>
        <v>242233026988</v>
      </c>
      <c r="M135" s="36">
        <f t="shared" si="104"/>
        <v>4.5632956756808535E-2</v>
      </c>
      <c r="N135" s="425">
        <f t="shared" si="124"/>
        <v>0</v>
      </c>
      <c r="O135" s="425">
        <f t="shared" si="124"/>
        <v>242233026988</v>
      </c>
      <c r="P135" s="425">
        <f t="shared" si="124"/>
        <v>0</v>
      </c>
      <c r="Q135" s="425">
        <f t="shared" si="124"/>
        <v>242233026988</v>
      </c>
      <c r="R135" s="425">
        <f t="shared" si="124"/>
        <v>0</v>
      </c>
      <c r="S135" s="425">
        <v>0</v>
      </c>
      <c r="T135" s="425">
        <f t="shared" si="125"/>
        <v>8850428804</v>
      </c>
      <c r="U135" s="425">
        <f t="shared" si="125"/>
        <v>233382598184</v>
      </c>
      <c r="V135" s="425">
        <f t="shared" si="125"/>
        <v>8850428804</v>
      </c>
      <c r="W135" s="425">
        <f t="shared" si="125"/>
        <v>0</v>
      </c>
      <c r="X135" s="37">
        <f t="shared" si="101"/>
        <v>1</v>
      </c>
      <c r="Y135" s="37">
        <f t="shared" si="102"/>
        <v>3.6536837746895853E-2</v>
      </c>
      <c r="Z135" s="37">
        <f t="shared" si="103"/>
        <v>3.6536837746895853E-2</v>
      </c>
      <c r="AA135" s="37">
        <f t="shared" si="106"/>
        <v>3.6536837746895853E-2</v>
      </c>
      <c r="AB135" s="37">
        <f t="shared" si="126"/>
        <v>1</v>
      </c>
    </row>
    <row r="136" spans="1:28" ht="40.5" customHeight="1" x14ac:dyDescent="0.25">
      <c r="A136" s="238" t="s">
        <v>251</v>
      </c>
      <c r="B136" s="68"/>
      <c r="C136" s="68"/>
      <c r="D136" s="40"/>
      <c r="E136" s="149" t="s">
        <v>236</v>
      </c>
      <c r="F136" s="425">
        <f t="shared" si="123"/>
        <v>242233026988</v>
      </c>
      <c r="G136" s="425">
        <f t="shared" si="123"/>
        <v>0</v>
      </c>
      <c r="H136" s="425">
        <f t="shared" si="123"/>
        <v>0</v>
      </c>
      <c r="I136" s="425">
        <f t="shared" si="123"/>
        <v>0</v>
      </c>
      <c r="J136" s="425">
        <f t="shared" si="123"/>
        <v>0</v>
      </c>
      <c r="K136" s="425">
        <f t="shared" si="74"/>
        <v>0</v>
      </c>
      <c r="L136" s="425">
        <f>+L137</f>
        <v>242233026988</v>
      </c>
      <c r="M136" s="36">
        <f t="shared" si="104"/>
        <v>4.5632956756808535E-2</v>
      </c>
      <c r="N136" s="425">
        <f t="shared" si="124"/>
        <v>0</v>
      </c>
      <c r="O136" s="425">
        <f t="shared" si="124"/>
        <v>242233026988</v>
      </c>
      <c r="P136" s="425">
        <f t="shared" si="124"/>
        <v>0</v>
      </c>
      <c r="Q136" s="425">
        <f t="shared" si="124"/>
        <v>242233026988</v>
      </c>
      <c r="R136" s="425">
        <f t="shared" si="124"/>
        <v>0</v>
      </c>
      <c r="S136" s="425">
        <v>0</v>
      </c>
      <c r="T136" s="425">
        <f t="shared" si="125"/>
        <v>8850428804</v>
      </c>
      <c r="U136" s="425">
        <f t="shared" si="125"/>
        <v>233382598184</v>
      </c>
      <c r="V136" s="425">
        <f t="shared" si="125"/>
        <v>8850428804</v>
      </c>
      <c r="W136" s="425">
        <f t="shared" si="125"/>
        <v>0</v>
      </c>
      <c r="X136" s="37">
        <f t="shared" si="101"/>
        <v>1</v>
      </c>
      <c r="Y136" s="37">
        <f t="shared" si="102"/>
        <v>3.6536837746895853E-2</v>
      </c>
      <c r="Z136" s="37">
        <f t="shared" si="103"/>
        <v>3.6536837746895853E-2</v>
      </c>
      <c r="AA136" s="37">
        <f t="shared" si="106"/>
        <v>3.6536837746895853E-2</v>
      </c>
      <c r="AB136" s="37">
        <f t="shared" si="126"/>
        <v>1</v>
      </c>
    </row>
    <row r="137" spans="1:28" ht="30" customHeight="1" x14ac:dyDescent="0.25">
      <c r="A137" s="239" t="s">
        <v>252</v>
      </c>
      <c r="B137" s="40" t="s">
        <v>192</v>
      </c>
      <c r="C137" s="40">
        <v>11</v>
      </c>
      <c r="D137" s="40" t="s">
        <v>38</v>
      </c>
      <c r="E137" s="151" t="s">
        <v>226</v>
      </c>
      <c r="F137" s="421">
        <v>242233026988</v>
      </c>
      <c r="G137" s="421">
        <v>0</v>
      </c>
      <c r="H137" s="421">
        <v>0</v>
      </c>
      <c r="I137" s="421">
        <v>0</v>
      </c>
      <c r="J137" s="421">
        <v>0</v>
      </c>
      <c r="K137" s="421">
        <f t="shared" ref="K137:K200" si="127">+G137-H137+I137-J137</f>
        <v>0</v>
      </c>
      <c r="L137" s="421">
        <f>+F137+K137</f>
        <v>242233026988</v>
      </c>
      <c r="M137" s="43">
        <f t="shared" si="104"/>
        <v>4.5632956756808535E-2</v>
      </c>
      <c r="N137" s="421">
        <v>0</v>
      </c>
      <c r="O137" s="421">
        <v>242233026988</v>
      </c>
      <c r="P137" s="421">
        <f>L137-O137</f>
        <v>0</v>
      </c>
      <c r="Q137" s="421">
        <v>242233026988</v>
      </c>
      <c r="R137" s="421">
        <f>+L137-Q137</f>
        <v>0</v>
      </c>
      <c r="S137" s="421">
        <f>O137-Q137</f>
        <v>0</v>
      </c>
      <c r="T137" s="421">
        <v>8850428804</v>
      </c>
      <c r="U137" s="421">
        <f>+Q137-T137</f>
        <v>233382598184</v>
      </c>
      <c r="V137" s="421">
        <v>8850428804</v>
      </c>
      <c r="W137" s="44">
        <f>+T137-V137</f>
        <v>0</v>
      </c>
      <c r="X137" s="45">
        <f t="shared" si="101"/>
        <v>1</v>
      </c>
      <c r="Y137" s="45">
        <f t="shared" si="102"/>
        <v>3.6536837746895853E-2</v>
      </c>
      <c r="Z137" s="45">
        <f t="shared" si="103"/>
        <v>3.6536837746895853E-2</v>
      </c>
      <c r="AA137" s="45">
        <f t="shared" si="106"/>
        <v>3.6536837746895853E-2</v>
      </c>
      <c r="AB137" s="45">
        <f t="shared" si="126"/>
        <v>1</v>
      </c>
    </row>
    <row r="138" spans="1:28" ht="72.75" customHeight="1" x14ac:dyDescent="0.25">
      <c r="A138" s="238" t="s">
        <v>253</v>
      </c>
      <c r="B138" s="40"/>
      <c r="C138" s="40"/>
      <c r="D138" s="40"/>
      <c r="E138" s="149" t="s">
        <v>254</v>
      </c>
      <c r="F138" s="425">
        <f t="shared" ref="F138:J140" si="128">+F139</f>
        <v>172797196133</v>
      </c>
      <c r="G138" s="425">
        <f t="shared" si="128"/>
        <v>0</v>
      </c>
      <c r="H138" s="425">
        <f t="shared" si="128"/>
        <v>0</v>
      </c>
      <c r="I138" s="425">
        <f t="shared" si="128"/>
        <v>0</v>
      </c>
      <c r="J138" s="425">
        <f t="shared" si="128"/>
        <v>0</v>
      </c>
      <c r="K138" s="425">
        <f t="shared" si="127"/>
        <v>0</v>
      </c>
      <c r="L138" s="425">
        <f>+L139</f>
        <v>172797196133</v>
      </c>
      <c r="M138" s="36">
        <f t="shared" si="104"/>
        <v>3.2552319875132386E-2</v>
      </c>
      <c r="N138" s="425">
        <f t="shared" ref="N138:R140" si="129">+N139</f>
        <v>0</v>
      </c>
      <c r="O138" s="425">
        <f t="shared" si="129"/>
        <v>172797196133</v>
      </c>
      <c r="P138" s="425">
        <f t="shared" si="129"/>
        <v>0</v>
      </c>
      <c r="Q138" s="425">
        <f t="shared" si="129"/>
        <v>172797196133</v>
      </c>
      <c r="R138" s="425">
        <f t="shared" si="129"/>
        <v>0</v>
      </c>
      <c r="S138" s="425">
        <v>0</v>
      </c>
      <c r="T138" s="425">
        <f t="shared" ref="T138:W140" si="130">+T139</f>
        <v>11739643239</v>
      </c>
      <c r="U138" s="425">
        <f t="shared" si="130"/>
        <v>161057552894</v>
      </c>
      <c r="V138" s="425">
        <f t="shared" si="130"/>
        <v>11739643239</v>
      </c>
      <c r="W138" s="425">
        <f t="shared" si="130"/>
        <v>0</v>
      </c>
      <c r="X138" s="37">
        <f t="shared" si="101"/>
        <v>1</v>
      </c>
      <c r="Y138" s="37">
        <f t="shared" si="102"/>
        <v>6.7938852607099781E-2</v>
      </c>
      <c r="Z138" s="37">
        <f t="shared" si="103"/>
        <v>6.7938852607099781E-2</v>
      </c>
      <c r="AA138" s="37">
        <f t="shared" si="106"/>
        <v>6.7938852607099781E-2</v>
      </c>
      <c r="AB138" s="37">
        <f t="shared" si="126"/>
        <v>1</v>
      </c>
    </row>
    <row r="139" spans="1:28" ht="72.75" customHeight="1" x14ac:dyDescent="0.25">
      <c r="A139" s="238" t="s">
        <v>255</v>
      </c>
      <c r="B139" s="68"/>
      <c r="C139" s="68"/>
      <c r="D139" s="40"/>
      <c r="E139" s="148" t="s">
        <v>254</v>
      </c>
      <c r="F139" s="425">
        <f t="shared" si="128"/>
        <v>172797196133</v>
      </c>
      <c r="G139" s="425">
        <f t="shared" si="128"/>
        <v>0</v>
      </c>
      <c r="H139" s="425">
        <f t="shared" si="128"/>
        <v>0</v>
      </c>
      <c r="I139" s="425">
        <f t="shared" si="128"/>
        <v>0</v>
      </c>
      <c r="J139" s="425">
        <f t="shared" si="128"/>
        <v>0</v>
      </c>
      <c r="K139" s="425">
        <f t="shared" si="127"/>
        <v>0</v>
      </c>
      <c r="L139" s="425">
        <f>+L140</f>
        <v>172797196133</v>
      </c>
      <c r="M139" s="36">
        <f t="shared" si="104"/>
        <v>3.2552319875132386E-2</v>
      </c>
      <c r="N139" s="425">
        <f t="shared" si="129"/>
        <v>0</v>
      </c>
      <c r="O139" s="425">
        <f t="shared" si="129"/>
        <v>172797196133</v>
      </c>
      <c r="P139" s="425">
        <f t="shared" si="129"/>
        <v>0</v>
      </c>
      <c r="Q139" s="425">
        <f t="shared" si="129"/>
        <v>172797196133</v>
      </c>
      <c r="R139" s="425">
        <f t="shared" si="129"/>
        <v>0</v>
      </c>
      <c r="S139" s="425">
        <v>0</v>
      </c>
      <c r="T139" s="425">
        <f t="shared" si="130"/>
        <v>11739643239</v>
      </c>
      <c r="U139" s="425">
        <f t="shared" si="130"/>
        <v>161057552894</v>
      </c>
      <c r="V139" s="425">
        <f t="shared" si="130"/>
        <v>11739643239</v>
      </c>
      <c r="W139" s="425">
        <f t="shared" si="130"/>
        <v>0</v>
      </c>
      <c r="X139" s="37">
        <f t="shared" si="101"/>
        <v>1</v>
      </c>
      <c r="Y139" s="37">
        <f t="shared" si="102"/>
        <v>6.7938852607099781E-2</v>
      </c>
      <c r="Z139" s="37">
        <f t="shared" si="103"/>
        <v>6.7938852607099781E-2</v>
      </c>
      <c r="AA139" s="37">
        <f t="shared" si="106"/>
        <v>6.7938852607099781E-2</v>
      </c>
      <c r="AB139" s="37">
        <f t="shared" si="126"/>
        <v>1</v>
      </c>
    </row>
    <row r="140" spans="1:28" ht="32.25" customHeight="1" x14ac:dyDescent="0.25">
      <c r="A140" s="238" t="s">
        <v>256</v>
      </c>
      <c r="B140" s="68"/>
      <c r="C140" s="68"/>
      <c r="D140" s="40"/>
      <c r="E140" s="149" t="s">
        <v>236</v>
      </c>
      <c r="F140" s="425">
        <f t="shared" si="128"/>
        <v>172797196133</v>
      </c>
      <c r="G140" s="425">
        <f t="shared" si="128"/>
        <v>0</v>
      </c>
      <c r="H140" s="425">
        <f t="shared" si="128"/>
        <v>0</v>
      </c>
      <c r="I140" s="425">
        <f t="shared" si="128"/>
        <v>0</v>
      </c>
      <c r="J140" s="425">
        <f t="shared" si="128"/>
        <v>0</v>
      </c>
      <c r="K140" s="425">
        <f t="shared" si="127"/>
        <v>0</v>
      </c>
      <c r="L140" s="425">
        <f>+L141</f>
        <v>172797196133</v>
      </c>
      <c r="M140" s="36">
        <f t="shared" si="104"/>
        <v>3.2552319875132386E-2</v>
      </c>
      <c r="N140" s="425">
        <f t="shared" si="129"/>
        <v>0</v>
      </c>
      <c r="O140" s="425">
        <f t="shared" si="129"/>
        <v>172797196133</v>
      </c>
      <c r="P140" s="425">
        <f t="shared" si="129"/>
        <v>0</v>
      </c>
      <c r="Q140" s="425">
        <f t="shared" si="129"/>
        <v>172797196133</v>
      </c>
      <c r="R140" s="425">
        <f t="shared" si="129"/>
        <v>0</v>
      </c>
      <c r="S140" s="425">
        <v>0</v>
      </c>
      <c r="T140" s="425">
        <f t="shared" si="130"/>
        <v>11739643239</v>
      </c>
      <c r="U140" s="425">
        <f t="shared" si="130"/>
        <v>161057552894</v>
      </c>
      <c r="V140" s="425">
        <f t="shared" si="130"/>
        <v>11739643239</v>
      </c>
      <c r="W140" s="425">
        <f t="shared" si="130"/>
        <v>0</v>
      </c>
      <c r="X140" s="37">
        <f t="shared" si="101"/>
        <v>1</v>
      </c>
      <c r="Y140" s="37">
        <f t="shared" si="102"/>
        <v>6.7938852607099781E-2</v>
      </c>
      <c r="Z140" s="37">
        <f t="shared" si="103"/>
        <v>6.7938852607099781E-2</v>
      </c>
      <c r="AA140" s="37">
        <f t="shared" si="106"/>
        <v>6.7938852607099781E-2</v>
      </c>
      <c r="AB140" s="37">
        <f t="shared" si="126"/>
        <v>1</v>
      </c>
    </row>
    <row r="141" spans="1:28" ht="30" customHeight="1" x14ac:dyDescent="0.25">
      <c r="A141" s="239" t="s">
        <v>257</v>
      </c>
      <c r="B141" s="40" t="s">
        <v>192</v>
      </c>
      <c r="C141" s="40">
        <v>11</v>
      </c>
      <c r="D141" s="40" t="s">
        <v>38</v>
      </c>
      <c r="E141" s="151" t="s">
        <v>226</v>
      </c>
      <c r="F141" s="421">
        <v>172797196133</v>
      </c>
      <c r="G141" s="421">
        <v>0</v>
      </c>
      <c r="H141" s="421">
        <v>0</v>
      </c>
      <c r="I141" s="421">
        <v>0</v>
      </c>
      <c r="J141" s="421">
        <v>0</v>
      </c>
      <c r="K141" s="421">
        <f t="shared" si="127"/>
        <v>0</v>
      </c>
      <c r="L141" s="421">
        <f>+F141+K141</f>
        <v>172797196133</v>
      </c>
      <c r="M141" s="43">
        <f t="shared" si="104"/>
        <v>3.2552319875132386E-2</v>
      </c>
      <c r="N141" s="421">
        <v>0</v>
      </c>
      <c r="O141" s="421">
        <v>172797196133</v>
      </c>
      <c r="P141" s="421">
        <f>L141-O141</f>
        <v>0</v>
      </c>
      <c r="Q141" s="421">
        <v>172797196133</v>
      </c>
      <c r="R141" s="421">
        <f>+L141-Q141</f>
        <v>0</v>
      </c>
      <c r="S141" s="421">
        <f>O141-Q141</f>
        <v>0</v>
      </c>
      <c r="T141" s="421">
        <v>11739643239</v>
      </c>
      <c r="U141" s="421">
        <f>+Q141-T141</f>
        <v>161057552894</v>
      </c>
      <c r="V141" s="421">
        <v>11739643239</v>
      </c>
      <c r="W141" s="44">
        <f>+T141-V141</f>
        <v>0</v>
      </c>
      <c r="X141" s="45">
        <f t="shared" si="101"/>
        <v>1</v>
      </c>
      <c r="Y141" s="45">
        <f t="shared" si="102"/>
        <v>6.7938852607099781E-2</v>
      </c>
      <c r="Z141" s="45">
        <f t="shared" si="103"/>
        <v>6.7938852607099781E-2</v>
      </c>
      <c r="AA141" s="45">
        <f t="shared" si="106"/>
        <v>6.7938852607099781E-2</v>
      </c>
      <c r="AB141" s="45">
        <f t="shared" si="126"/>
        <v>1</v>
      </c>
    </row>
    <row r="142" spans="1:28" ht="87" customHeight="1" x14ac:dyDescent="0.25">
      <c r="A142" s="238" t="s">
        <v>258</v>
      </c>
      <c r="B142" s="40"/>
      <c r="C142" s="40"/>
      <c r="D142" s="40"/>
      <c r="E142" s="149" t="s">
        <v>259</v>
      </c>
      <c r="F142" s="425">
        <f t="shared" ref="F142:J144" si="131">+F143</f>
        <v>186940477824</v>
      </c>
      <c r="G142" s="425">
        <f t="shared" si="131"/>
        <v>0</v>
      </c>
      <c r="H142" s="425">
        <f t="shared" si="131"/>
        <v>0</v>
      </c>
      <c r="I142" s="425">
        <f t="shared" si="131"/>
        <v>0</v>
      </c>
      <c r="J142" s="425">
        <f t="shared" si="131"/>
        <v>0</v>
      </c>
      <c r="K142" s="425">
        <f t="shared" si="127"/>
        <v>0</v>
      </c>
      <c r="L142" s="425">
        <f>+L143</f>
        <v>186940477824</v>
      </c>
      <c r="M142" s="36">
        <f t="shared" si="104"/>
        <v>3.5216695455249858E-2</v>
      </c>
      <c r="N142" s="425">
        <f t="shared" ref="N142:R144" si="132">+N143</f>
        <v>0</v>
      </c>
      <c r="O142" s="425">
        <f t="shared" si="132"/>
        <v>186940477824</v>
      </c>
      <c r="P142" s="425">
        <f t="shared" si="132"/>
        <v>0</v>
      </c>
      <c r="Q142" s="425">
        <f t="shared" si="132"/>
        <v>186940477824</v>
      </c>
      <c r="R142" s="425">
        <f t="shared" si="132"/>
        <v>0</v>
      </c>
      <c r="S142" s="425">
        <v>0</v>
      </c>
      <c r="T142" s="425">
        <f t="shared" ref="T142:W144" si="133">+T143</f>
        <v>17558442757</v>
      </c>
      <c r="U142" s="425">
        <f t="shared" si="133"/>
        <v>169382035067</v>
      </c>
      <c r="V142" s="425">
        <f t="shared" si="133"/>
        <v>17558442757</v>
      </c>
      <c r="W142" s="425">
        <f t="shared" si="133"/>
        <v>0</v>
      </c>
      <c r="X142" s="37">
        <f t="shared" si="101"/>
        <v>1</v>
      </c>
      <c r="Y142" s="37">
        <f t="shared" si="102"/>
        <v>9.392531227790514E-2</v>
      </c>
      <c r="Z142" s="37">
        <f t="shared" si="103"/>
        <v>9.392531227790514E-2</v>
      </c>
      <c r="AA142" s="37">
        <f t="shared" si="106"/>
        <v>9.392531227790514E-2</v>
      </c>
      <c r="AB142" s="37">
        <f t="shared" si="126"/>
        <v>1</v>
      </c>
    </row>
    <row r="143" spans="1:28" ht="85.5" customHeight="1" x14ac:dyDescent="0.25">
      <c r="A143" s="238" t="s">
        <v>260</v>
      </c>
      <c r="B143" s="68"/>
      <c r="C143" s="68"/>
      <c r="D143" s="40"/>
      <c r="E143" s="148" t="s">
        <v>259</v>
      </c>
      <c r="F143" s="425">
        <f t="shared" si="131"/>
        <v>186940477824</v>
      </c>
      <c r="G143" s="425">
        <f t="shared" si="131"/>
        <v>0</v>
      </c>
      <c r="H143" s="425">
        <f t="shared" si="131"/>
        <v>0</v>
      </c>
      <c r="I143" s="425">
        <f t="shared" si="131"/>
        <v>0</v>
      </c>
      <c r="J143" s="425">
        <f t="shared" si="131"/>
        <v>0</v>
      </c>
      <c r="K143" s="425">
        <f t="shared" si="127"/>
        <v>0</v>
      </c>
      <c r="L143" s="425">
        <f>+L144</f>
        <v>186940477824</v>
      </c>
      <c r="M143" s="36">
        <f t="shared" si="104"/>
        <v>3.5216695455249858E-2</v>
      </c>
      <c r="N143" s="425">
        <f t="shared" si="132"/>
        <v>0</v>
      </c>
      <c r="O143" s="425">
        <f t="shared" si="132"/>
        <v>186940477824</v>
      </c>
      <c r="P143" s="425">
        <f t="shared" si="132"/>
        <v>0</v>
      </c>
      <c r="Q143" s="425">
        <f t="shared" si="132"/>
        <v>186940477824</v>
      </c>
      <c r="R143" s="425">
        <f t="shared" si="132"/>
        <v>0</v>
      </c>
      <c r="S143" s="425">
        <v>0</v>
      </c>
      <c r="T143" s="425">
        <f t="shared" si="133"/>
        <v>17558442757</v>
      </c>
      <c r="U143" s="425">
        <f t="shared" si="133"/>
        <v>169382035067</v>
      </c>
      <c r="V143" s="425">
        <f t="shared" si="133"/>
        <v>17558442757</v>
      </c>
      <c r="W143" s="425">
        <f t="shared" si="133"/>
        <v>0</v>
      </c>
      <c r="X143" s="37">
        <f t="shared" si="101"/>
        <v>1</v>
      </c>
      <c r="Y143" s="37">
        <f t="shared" si="102"/>
        <v>9.392531227790514E-2</v>
      </c>
      <c r="Z143" s="37">
        <f t="shared" si="103"/>
        <v>9.392531227790514E-2</v>
      </c>
      <c r="AA143" s="37">
        <f t="shared" si="106"/>
        <v>9.392531227790514E-2</v>
      </c>
      <c r="AB143" s="37">
        <f t="shared" si="126"/>
        <v>1</v>
      </c>
    </row>
    <row r="144" spans="1:28" ht="31.5" customHeight="1" x14ac:dyDescent="0.25">
      <c r="A144" s="238" t="s">
        <v>261</v>
      </c>
      <c r="B144" s="68"/>
      <c r="C144" s="68"/>
      <c r="D144" s="40"/>
      <c r="E144" s="149" t="s">
        <v>236</v>
      </c>
      <c r="F144" s="425">
        <f t="shared" si="131"/>
        <v>186940477824</v>
      </c>
      <c r="G144" s="425">
        <f t="shared" si="131"/>
        <v>0</v>
      </c>
      <c r="H144" s="425">
        <f t="shared" si="131"/>
        <v>0</v>
      </c>
      <c r="I144" s="425">
        <f t="shared" si="131"/>
        <v>0</v>
      </c>
      <c r="J144" s="425">
        <f t="shared" si="131"/>
        <v>0</v>
      </c>
      <c r="K144" s="425">
        <f t="shared" si="127"/>
        <v>0</v>
      </c>
      <c r="L144" s="425">
        <f>+L145</f>
        <v>186940477824</v>
      </c>
      <c r="M144" s="36">
        <f t="shared" si="104"/>
        <v>3.5216695455249858E-2</v>
      </c>
      <c r="N144" s="425">
        <f t="shared" si="132"/>
        <v>0</v>
      </c>
      <c r="O144" s="425">
        <f t="shared" si="132"/>
        <v>186940477824</v>
      </c>
      <c r="P144" s="425">
        <f t="shared" si="132"/>
        <v>0</v>
      </c>
      <c r="Q144" s="425">
        <f t="shared" si="132"/>
        <v>186940477824</v>
      </c>
      <c r="R144" s="425">
        <f t="shared" si="132"/>
        <v>0</v>
      </c>
      <c r="S144" s="425">
        <v>0</v>
      </c>
      <c r="T144" s="425">
        <f t="shared" si="133"/>
        <v>17558442757</v>
      </c>
      <c r="U144" s="425">
        <f t="shared" si="133"/>
        <v>169382035067</v>
      </c>
      <c r="V144" s="425">
        <f t="shared" si="133"/>
        <v>17558442757</v>
      </c>
      <c r="W144" s="425">
        <f t="shared" si="133"/>
        <v>0</v>
      </c>
      <c r="X144" s="37">
        <f t="shared" si="101"/>
        <v>1</v>
      </c>
      <c r="Y144" s="37">
        <f t="shared" si="102"/>
        <v>9.392531227790514E-2</v>
      </c>
      <c r="Z144" s="37">
        <f t="shared" si="103"/>
        <v>9.392531227790514E-2</v>
      </c>
      <c r="AA144" s="37">
        <f t="shared" si="106"/>
        <v>9.392531227790514E-2</v>
      </c>
      <c r="AB144" s="37">
        <f t="shared" si="126"/>
        <v>1</v>
      </c>
    </row>
    <row r="145" spans="1:28" ht="30" customHeight="1" x14ac:dyDescent="0.25">
      <c r="A145" s="239" t="s">
        <v>262</v>
      </c>
      <c r="B145" s="40" t="s">
        <v>192</v>
      </c>
      <c r="C145" s="40">
        <v>11</v>
      </c>
      <c r="D145" s="40" t="s">
        <v>38</v>
      </c>
      <c r="E145" s="151" t="s">
        <v>226</v>
      </c>
      <c r="F145" s="421">
        <v>186940477824</v>
      </c>
      <c r="G145" s="421">
        <v>0</v>
      </c>
      <c r="H145" s="421">
        <v>0</v>
      </c>
      <c r="I145" s="421">
        <v>0</v>
      </c>
      <c r="J145" s="421">
        <v>0</v>
      </c>
      <c r="K145" s="421">
        <f t="shared" si="127"/>
        <v>0</v>
      </c>
      <c r="L145" s="421">
        <f>+F145+K145</f>
        <v>186940477824</v>
      </c>
      <c r="M145" s="43">
        <f t="shared" si="104"/>
        <v>3.5216695455249858E-2</v>
      </c>
      <c r="N145" s="421">
        <v>0</v>
      </c>
      <c r="O145" s="421">
        <v>186940477824</v>
      </c>
      <c r="P145" s="421">
        <f>L145-O145</f>
        <v>0</v>
      </c>
      <c r="Q145" s="421">
        <v>186940477824</v>
      </c>
      <c r="R145" s="421">
        <f>+L145-Q145</f>
        <v>0</v>
      </c>
      <c r="S145" s="421">
        <f>O145-Q145</f>
        <v>0</v>
      </c>
      <c r="T145" s="421">
        <v>17558442757</v>
      </c>
      <c r="U145" s="421">
        <f>+Q145-T145</f>
        <v>169382035067</v>
      </c>
      <c r="V145" s="421">
        <v>17558442757</v>
      </c>
      <c r="W145" s="44">
        <f>+T145-V145</f>
        <v>0</v>
      </c>
      <c r="X145" s="45">
        <f t="shared" si="101"/>
        <v>1</v>
      </c>
      <c r="Y145" s="45">
        <f t="shared" si="102"/>
        <v>9.392531227790514E-2</v>
      </c>
      <c r="Z145" s="45">
        <f t="shared" si="103"/>
        <v>9.392531227790514E-2</v>
      </c>
      <c r="AA145" s="45">
        <f t="shared" si="106"/>
        <v>9.392531227790514E-2</v>
      </c>
      <c r="AB145" s="45">
        <f t="shared" si="126"/>
        <v>1</v>
      </c>
    </row>
    <row r="146" spans="1:28" ht="65.25" customHeight="1" x14ac:dyDescent="0.25">
      <c r="A146" s="238" t="s">
        <v>263</v>
      </c>
      <c r="B146" s="40"/>
      <c r="C146" s="40"/>
      <c r="D146" s="40"/>
      <c r="E146" s="149" t="s">
        <v>264</v>
      </c>
      <c r="F146" s="425">
        <f t="shared" ref="F146:J148" si="134">+F147</f>
        <v>203096408219</v>
      </c>
      <c r="G146" s="425">
        <f t="shared" si="134"/>
        <v>0</v>
      </c>
      <c r="H146" s="425">
        <f t="shared" si="134"/>
        <v>0</v>
      </c>
      <c r="I146" s="425">
        <f t="shared" si="134"/>
        <v>0</v>
      </c>
      <c r="J146" s="425">
        <f t="shared" si="134"/>
        <v>0</v>
      </c>
      <c r="K146" s="425">
        <f t="shared" si="127"/>
        <v>0</v>
      </c>
      <c r="L146" s="425">
        <f>+L147</f>
        <v>203096408219</v>
      </c>
      <c r="M146" s="36">
        <f t="shared" si="104"/>
        <v>3.8260222930624081E-2</v>
      </c>
      <c r="N146" s="425">
        <f t="shared" ref="N146:R148" si="135">+N147</f>
        <v>0</v>
      </c>
      <c r="O146" s="425">
        <f t="shared" si="135"/>
        <v>203096408219</v>
      </c>
      <c r="P146" s="425">
        <f t="shared" si="135"/>
        <v>0</v>
      </c>
      <c r="Q146" s="425">
        <f t="shared" si="135"/>
        <v>203096408219</v>
      </c>
      <c r="R146" s="425">
        <f t="shared" si="135"/>
        <v>0</v>
      </c>
      <c r="S146" s="425">
        <v>0</v>
      </c>
      <c r="T146" s="425">
        <f t="shared" ref="T146:W148" si="136">+T147</f>
        <v>10481033855</v>
      </c>
      <c r="U146" s="425">
        <f t="shared" si="136"/>
        <v>192615374364</v>
      </c>
      <c r="V146" s="425">
        <f t="shared" si="136"/>
        <v>10481033855</v>
      </c>
      <c r="W146" s="425">
        <f t="shared" si="136"/>
        <v>0</v>
      </c>
      <c r="X146" s="37">
        <f t="shared" si="101"/>
        <v>1</v>
      </c>
      <c r="Y146" s="37">
        <f t="shared" si="102"/>
        <v>5.1606199966363966E-2</v>
      </c>
      <c r="Z146" s="37">
        <f t="shared" si="103"/>
        <v>5.1606199966363966E-2</v>
      </c>
      <c r="AA146" s="37">
        <f t="shared" si="106"/>
        <v>5.1606199966363966E-2</v>
      </c>
      <c r="AB146" s="37">
        <f t="shared" si="126"/>
        <v>1</v>
      </c>
    </row>
    <row r="147" spans="1:28" ht="63.75" customHeight="1" x14ac:dyDescent="0.25">
      <c r="A147" s="238" t="s">
        <v>265</v>
      </c>
      <c r="B147" s="68"/>
      <c r="C147" s="68"/>
      <c r="D147" s="40"/>
      <c r="E147" s="148" t="s">
        <v>264</v>
      </c>
      <c r="F147" s="425">
        <f t="shared" si="134"/>
        <v>203096408219</v>
      </c>
      <c r="G147" s="425">
        <f t="shared" si="134"/>
        <v>0</v>
      </c>
      <c r="H147" s="425">
        <f t="shared" si="134"/>
        <v>0</v>
      </c>
      <c r="I147" s="425">
        <f t="shared" si="134"/>
        <v>0</v>
      </c>
      <c r="J147" s="425">
        <f t="shared" si="134"/>
        <v>0</v>
      </c>
      <c r="K147" s="425">
        <f t="shared" si="127"/>
        <v>0</v>
      </c>
      <c r="L147" s="425">
        <f>+L148</f>
        <v>203096408219</v>
      </c>
      <c r="M147" s="36">
        <f t="shared" si="104"/>
        <v>3.8260222930624081E-2</v>
      </c>
      <c r="N147" s="425">
        <f t="shared" si="135"/>
        <v>0</v>
      </c>
      <c r="O147" s="425">
        <f t="shared" si="135"/>
        <v>203096408219</v>
      </c>
      <c r="P147" s="425">
        <f t="shared" si="135"/>
        <v>0</v>
      </c>
      <c r="Q147" s="425">
        <f t="shared" si="135"/>
        <v>203096408219</v>
      </c>
      <c r="R147" s="425">
        <f t="shared" si="135"/>
        <v>0</v>
      </c>
      <c r="S147" s="425">
        <v>0</v>
      </c>
      <c r="T147" s="425">
        <f t="shared" si="136"/>
        <v>10481033855</v>
      </c>
      <c r="U147" s="425">
        <f t="shared" si="136"/>
        <v>192615374364</v>
      </c>
      <c r="V147" s="425">
        <f t="shared" si="136"/>
        <v>10481033855</v>
      </c>
      <c r="W147" s="425">
        <f t="shared" si="136"/>
        <v>0</v>
      </c>
      <c r="X147" s="37">
        <f t="shared" si="101"/>
        <v>1</v>
      </c>
      <c r="Y147" s="37">
        <f t="shared" si="102"/>
        <v>5.1606199966363966E-2</v>
      </c>
      <c r="Z147" s="37">
        <f t="shared" si="103"/>
        <v>5.1606199966363966E-2</v>
      </c>
      <c r="AA147" s="37">
        <f t="shared" si="106"/>
        <v>5.1606199966363966E-2</v>
      </c>
      <c r="AB147" s="37">
        <f t="shared" si="126"/>
        <v>1</v>
      </c>
    </row>
    <row r="148" spans="1:28" ht="38.25" customHeight="1" x14ac:dyDescent="0.25">
      <c r="A148" s="238" t="s">
        <v>266</v>
      </c>
      <c r="B148" s="68"/>
      <c r="C148" s="68"/>
      <c r="D148" s="40"/>
      <c r="E148" s="149" t="s">
        <v>236</v>
      </c>
      <c r="F148" s="425">
        <f t="shared" si="134"/>
        <v>203096408219</v>
      </c>
      <c r="G148" s="425">
        <f t="shared" si="134"/>
        <v>0</v>
      </c>
      <c r="H148" s="425">
        <f t="shared" si="134"/>
        <v>0</v>
      </c>
      <c r="I148" s="425">
        <f t="shared" si="134"/>
        <v>0</v>
      </c>
      <c r="J148" s="425">
        <f t="shared" si="134"/>
        <v>0</v>
      </c>
      <c r="K148" s="425">
        <f t="shared" si="127"/>
        <v>0</v>
      </c>
      <c r="L148" s="425">
        <f>+L149</f>
        <v>203096408219</v>
      </c>
      <c r="M148" s="36">
        <f t="shared" si="104"/>
        <v>3.8260222930624081E-2</v>
      </c>
      <c r="N148" s="425">
        <f t="shared" si="135"/>
        <v>0</v>
      </c>
      <c r="O148" s="425">
        <f t="shared" si="135"/>
        <v>203096408219</v>
      </c>
      <c r="P148" s="425">
        <f t="shared" si="135"/>
        <v>0</v>
      </c>
      <c r="Q148" s="425">
        <f t="shared" si="135"/>
        <v>203096408219</v>
      </c>
      <c r="R148" s="425">
        <f t="shared" si="135"/>
        <v>0</v>
      </c>
      <c r="S148" s="425">
        <v>0</v>
      </c>
      <c r="T148" s="425">
        <f t="shared" si="136"/>
        <v>10481033855</v>
      </c>
      <c r="U148" s="425">
        <f t="shared" si="136"/>
        <v>192615374364</v>
      </c>
      <c r="V148" s="425">
        <f t="shared" si="136"/>
        <v>10481033855</v>
      </c>
      <c r="W148" s="425">
        <f t="shared" si="136"/>
        <v>0</v>
      </c>
      <c r="X148" s="37">
        <f t="shared" si="101"/>
        <v>1</v>
      </c>
      <c r="Y148" s="37">
        <f t="shared" si="102"/>
        <v>5.1606199966363966E-2</v>
      </c>
      <c r="Z148" s="37">
        <f t="shared" si="103"/>
        <v>5.1606199966363966E-2</v>
      </c>
      <c r="AA148" s="37">
        <f t="shared" si="106"/>
        <v>5.1606199966363966E-2</v>
      </c>
      <c r="AB148" s="37">
        <f t="shared" si="126"/>
        <v>1</v>
      </c>
    </row>
    <row r="149" spans="1:28" ht="30" customHeight="1" x14ac:dyDescent="0.25">
      <c r="A149" s="239" t="s">
        <v>267</v>
      </c>
      <c r="B149" s="40" t="s">
        <v>192</v>
      </c>
      <c r="C149" s="40">
        <v>11</v>
      </c>
      <c r="D149" s="40" t="s">
        <v>38</v>
      </c>
      <c r="E149" s="151" t="s">
        <v>226</v>
      </c>
      <c r="F149" s="421">
        <v>203096408219</v>
      </c>
      <c r="G149" s="421">
        <v>0</v>
      </c>
      <c r="H149" s="421">
        <v>0</v>
      </c>
      <c r="I149" s="421">
        <v>0</v>
      </c>
      <c r="J149" s="421">
        <v>0</v>
      </c>
      <c r="K149" s="421">
        <f t="shared" si="127"/>
        <v>0</v>
      </c>
      <c r="L149" s="421">
        <f>+F149+K149</f>
        <v>203096408219</v>
      </c>
      <c r="M149" s="43">
        <f t="shared" si="104"/>
        <v>3.8260222930624081E-2</v>
      </c>
      <c r="N149" s="421">
        <v>0</v>
      </c>
      <c r="O149" s="421">
        <v>203096408219</v>
      </c>
      <c r="P149" s="421">
        <f>L149-O149</f>
        <v>0</v>
      </c>
      <c r="Q149" s="421">
        <v>203096408219</v>
      </c>
      <c r="R149" s="421">
        <f>+L149-Q149</f>
        <v>0</v>
      </c>
      <c r="S149" s="421">
        <f>O149-Q149</f>
        <v>0</v>
      </c>
      <c r="T149" s="421">
        <v>10481033855</v>
      </c>
      <c r="U149" s="421">
        <f>+Q149-T149</f>
        <v>192615374364</v>
      </c>
      <c r="V149" s="421">
        <v>10481033855</v>
      </c>
      <c r="W149" s="44">
        <f>+T149-V149</f>
        <v>0</v>
      </c>
      <c r="X149" s="45">
        <f t="shared" si="101"/>
        <v>1</v>
      </c>
      <c r="Y149" s="45">
        <f t="shared" si="102"/>
        <v>5.1606199966363966E-2</v>
      </c>
      <c r="Z149" s="45">
        <f t="shared" si="103"/>
        <v>5.1606199966363966E-2</v>
      </c>
      <c r="AA149" s="45">
        <f t="shared" si="106"/>
        <v>5.1606199966363966E-2</v>
      </c>
      <c r="AB149" s="45">
        <f t="shared" si="126"/>
        <v>1</v>
      </c>
    </row>
    <row r="150" spans="1:28" ht="49.5" customHeight="1" x14ac:dyDescent="0.25">
      <c r="A150" s="254" t="s">
        <v>268</v>
      </c>
      <c r="B150" s="40"/>
      <c r="C150" s="40"/>
      <c r="D150" s="40"/>
      <c r="E150" s="149" t="s">
        <v>271</v>
      </c>
      <c r="F150" s="425">
        <f t="shared" ref="F150:J151" si="137">+F151</f>
        <v>15000000000</v>
      </c>
      <c r="G150" s="425">
        <f t="shared" si="137"/>
        <v>0</v>
      </c>
      <c r="H150" s="425">
        <f t="shared" si="137"/>
        <v>0</v>
      </c>
      <c r="I150" s="425">
        <f t="shared" si="137"/>
        <v>0</v>
      </c>
      <c r="J150" s="425">
        <f t="shared" si="137"/>
        <v>0</v>
      </c>
      <c r="K150" s="425">
        <f t="shared" si="127"/>
        <v>0</v>
      </c>
      <c r="L150" s="425">
        <f>+F150+K150</f>
        <v>15000000000</v>
      </c>
      <c r="M150" s="36">
        <f t="shared" si="104"/>
        <v>2.8257680625278121E-3</v>
      </c>
      <c r="N150" s="425">
        <f>+N151</f>
        <v>0</v>
      </c>
      <c r="O150" s="425">
        <f>+O151</f>
        <v>9939331411.5699997</v>
      </c>
      <c r="P150" s="425">
        <f>L150-O150</f>
        <v>5060668588.4300003</v>
      </c>
      <c r="Q150" s="425">
        <f>+Q151</f>
        <v>9714715838.1599998</v>
      </c>
      <c r="R150" s="425">
        <f>+L150-Q150</f>
        <v>5285284161.8400002</v>
      </c>
      <c r="S150" s="425">
        <f>+S151</f>
        <v>224615573.41000009</v>
      </c>
      <c r="T150" s="425">
        <f>+T151</f>
        <v>7038535379.4699993</v>
      </c>
      <c r="U150" s="425">
        <f>+Q150-T150</f>
        <v>2676180458.6900005</v>
      </c>
      <c r="V150" s="425">
        <f>+V151</f>
        <v>7029069901.4699993</v>
      </c>
      <c r="W150" s="425">
        <f>+W151</f>
        <v>9465478</v>
      </c>
      <c r="X150" s="37">
        <f t="shared" si="101"/>
        <v>0.64764772254399994</v>
      </c>
      <c r="Y150" s="37">
        <f t="shared" si="102"/>
        <v>0.46923569196466663</v>
      </c>
      <c r="Z150" s="37">
        <f t="shared" si="103"/>
        <v>0.46860466009799995</v>
      </c>
      <c r="AA150" s="37">
        <f t="shared" si="106"/>
        <v>0.7245230325546117</v>
      </c>
      <c r="AB150" s="37">
        <f t="shared" si="126"/>
        <v>0.99865519209754794</v>
      </c>
    </row>
    <row r="151" spans="1:28" ht="49.5" customHeight="1" x14ac:dyDescent="0.25">
      <c r="A151" s="238" t="s">
        <v>270</v>
      </c>
      <c r="B151" s="68"/>
      <c r="C151" s="68"/>
      <c r="D151" s="40"/>
      <c r="E151" s="149" t="s">
        <v>271</v>
      </c>
      <c r="F151" s="425">
        <f t="shared" si="137"/>
        <v>15000000000</v>
      </c>
      <c r="G151" s="425">
        <f t="shared" si="137"/>
        <v>0</v>
      </c>
      <c r="H151" s="425">
        <f t="shared" si="137"/>
        <v>0</v>
      </c>
      <c r="I151" s="425">
        <f t="shared" si="137"/>
        <v>0</v>
      </c>
      <c r="J151" s="425">
        <f t="shared" si="137"/>
        <v>0</v>
      </c>
      <c r="K151" s="425">
        <f t="shared" si="127"/>
        <v>0</v>
      </c>
      <c r="L151" s="425">
        <f>+L152</f>
        <v>15000000000</v>
      </c>
      <c r="M151" s="36">
        <f t="shared" si="104"/>
        <v>2.8257680625278121E-3</v>
      </c>
      <c r="N151" s="425">
        <f>+N152</f>
        <v>0</v>
      </c>
      <c r="O151" s="425">
        <f>+O152</f>
        <v>9939331411.5699997</v>
      </c>
      <c r="P151" s="425">
        <f>+P152</f>
        <v>5060668588.4300003</v>
      </c>
      <c r="Q151" s="425">
        <f>+Q152</f>
        <v>9714715838.1599998</v>
      </c>
      <c r="R151" s="425">
        <f>+R152</f>
        <v>5285284161.8400002</v>
      </c>
      <c r="S151" s="425">
        <f>+S152</f>
        <v>224615573.41000009</v>
      </c>
      <c r="T151" s="425">
        <f>+T152</f>
        <v>7038535379.4699993</v>
      </c>
      <c r="U151" s="425">
        <f>+U152</f>
        <v>2676180458.6900005</v>
      </c>
      <c r="V151" s="425">
        <f>+V152</f>
        <v>7029069901.4699993</v>
      </c>
      <c r="W151" s="425">
        <f>+W152</f>
        <v>9465478</v>
      </c>
      <c r="X151" s="37">
        <f t="shared" si="101"/>
        <v>0.64764772254399994</v>
      </c>
      <c r="Y151" s="37">
        <f t="shared" si="102"/>
        <v>0.46923569196466663</v>
      </c>
      <c r="Z151" s="37">
        <f t="shared" si="103"/>
        <v>0.46860466009799995</v>
      </c>
      <c r="AA151" s="37">
        <f t="shared" si="106"/>
        <v>0.7245230325546117</v>
      </c>
      <c r="AB151" s="37">
        <f t="shared" si="126"/>
        <v>0.99865519209754794</v>
      </c>
    </row>
    <row r="152" spans="1:28" ht="49.5" customHeight="1" x14ac:dyDescent="0.25">
      <c r="A152" s="238" t="s">
        <v>272</v>
      </c>
      <c r="B152" s="68"/>
      <c r="C152" s="68"/>
      <c r="D152" s="40"/>
      <c r="E152" s="149" t="s">
        <v>273</v>
      </c>
      <c r="F152" s="425">
        <f>SUM(F153:F155)</f>
        <v>15000000000</v>
      </c>
      <c r="G152" s="425">
        <f>SUM(G153:G155)</f>
        <v>0</v>
      </c>
      <c r="H152" s="425">
        <f>SUM(H153:H155)</f>
        <v>0</v>
      </c>
      <c r="I152" s="425">
        <f>SUM(I153:I155)</f>
        <v>0</v>
      </c>
      <c r="J152" s="425">
        <f>SUM(J153:J155)</f>
        <v>0</v>
      </c>
      <c r="K152" s="425">
        <f t="shared" si="127"/>
        <v>0</v>
      </c>
      <c r="L152" s="425">
        <f>SUM(L153:L155)</f>
        <v>15000000000</v>
      </c>
      <c r="M152" s="36">
        <f t="shared" si="104"/>
        <v>2.8257680625278121E-3</v>
      </c>
      <c r="N152" s="425">
        <f t="shared" ref="N152:W152" si="138">SUM(N153:N155)</f>
        <v>0</v>
      </c>
      <c r="O152" s="425">
        <f t="shared" si="138"/>
        <v>9939331411.5699997</v>
      </c>
      <c r="P152" s="425">
        <f t="shared" si="138"/>
        <v>5060668588.4300003</v>
      </c>
      <c r="Q152" s="425">
        <f t="shared" si="138"/>
        <v>9714715838.1599998</v>
      </c>
      <c r="R152" s="425">
        <f t="shared" si="138"/>
        <v>5285284161.8400002</v>
      </c>
      <c r="S152" s="425">
        <f t="shared" si="138"/>
        <v>224615573.41000009</v>
      </c>
      <c r="T152" s="425">
        <f t="shared" si="138"/>
        <v>7038535379.4699993</v>
      </c>
      <c r="U152" s="425">
        <f t="shared" si="138"/>
        <v>2676180458.6900005</v>
      </c>
      <c r="V152" s="425">
        <f t="shared" si="138"/>
        <v>7029069901.4699993</v>
      </c>
      <c r="W152" s="425">
        <f t="shared" si="138"/>
        <v>9465478</v>
      </c>
      <c r="X152" s="37">
        <f t="shared" si="101"/>
        <v>0.64764772254399994</v>
      </c>
      <c r="Y152" s="37">
        <f t="shared" si="102"/>
        <v>0.46923569196466663</v>
      </c>
      <c r="Z152" s="37">
        <f t="shared" si="103"/>
        <v>0.46860466009799995</v>
      </c>
      <c r="AA152" s="37">
        <f t="shared" si="106"/>
        <v>0.7245230325546117</v>
      </c>
      <c r="AB152" s="37">
        <f t="shared" si="126"/>
        <v>0.99865519209754794</v>
      </c>
    </row>
    <row r="153" spans="1:28" ht="30" customHeight="1" x14ac:dyDescent="0.25">
      <c r="A153" s="239" t="s">
        <v>274</v>
      </c>
      <c r="B153" s="40" t="s">
        <v>192</v>
      </c>
      <c r="C153" s="40">
        <v>11</v>
      </c>
      <c r="D153" s="40" t="s">
        <v>38</v>
      </c>
      <c r="E153" s="151" t="s">
        <v>226</v>
      </c>
      <c r="F153" s="421">
        <v>6455000000</v>
      </c>
      <c r="G153" s="421">
        <v>0</v>
      </c>
      <c r="H153" s="421">
        <v>0</v>
      </c>
      <c r="I153" s="421">
        <v>0</v>
      </c>
      <c r="J153" s="421">
        <v>0</v>
      </c>
      <c r="K153" s="421">
        <f t="shared" si="127"/>
        <v>0</v>
      </c>
      <c r="L153" s="421">
        <f>+F153+K153</f>
        <v>6455000000</v>
      </c>
      <c r="M153" s="43">
        <f t="shared" si="104"/>
        <v>1.2160221895744685E-3</v>
      </c>
      <c r="N153" s="421">
        <v>0</v>
      </c>
      <c r="O153" s="421">
        <v>6176915193.3000002</v>
      </c>
      <c r="P153" s="421">
        <f>L153-O153</f>
        <v>278084806.69999981</v>
      </c>
      <c r="Q153" s="421">
        <v>6176915193.3000002</v>
      </c>
      <c r="R153" s="421">
        <f>+L153-Q153</f>
        <v>278084806.69999981</v>
      </c>
      <c r="S153" s="421">
        <f>O153-Q153</f>
        <v>0</v>
      </c>
      <c r="T153" s="421">
        <v>4543466857.6099997</v>
      </c>
      <c r="U153" s="421">
        <f>+Q153-T153</f>
        <v>1633448335.6900005</v>
      </c>
      <c r="V153" s="421">
        <v>4540271177.6099997</v>
      </c>
      <c r="W153" s="44">
        <f>+T153-V153</f>
        <v>3195680</v>
      </c>
      <c r="X153" s="45">
        <f t="shared" si="101"/>
        <v>0.95691947223857476</v>
      </c>
      <c r="Y153" s="45">
        <f t="shared" si="102"/>
        <v>0.70386783231758321</v>
      </c>
      <c r="Z153" s="45">
        <f t="shared" si="103"/>
        <v>0.70337276182958941</v>
      </c>
      <c r="AA153" s="45">
        <f t="shared" si="106"/>
        <v>0.7355559717799306</v>
      </c>
      <c r="AB153" s="45">
        <f t="shared" si="126"/>
        <v>0.99929664282800978</v>
      </c>
    </row>
    <row r="154" spans="1:28" ht="30" customHeight="1" x14ac:dyDescent="0.25">
      <c r="A154" s="239" t="s">
        <v>274</v>
      </c>
      <c r="B154" s="40" t="s">
        <v>192</v>
      </c>
      <c r="C154" s="40">
        <v>54</v>
      </c>
      <c r="D154" s="40" t="s">
        <v>38</v>
      </c>
      <c r="E154" s="151" t="s">
        <v>226</v>
      </c>
      <c r="F154" s="421">
        <v>1000000000</v>
      </c>
      <c r="G154" s="421">
        <v>0</v>
      </c>
      <c r="H154" s="421">
        <v>0</v>
      </c>
      <c r="I154" s="421">
        <v>0</v>
      </c>
      <c r="J154" s="421">
        <v>0</v>
      </c>
      <c r="K154" s="421">
        <f t="shared" si="127"/>
        <v>0</v>
      </c>
      <c r="L154" s="421">
        <f>+F154+K154</f>
        <v>1000000000</v>
      </c>
      <c r="M154" s="43">
        <f t="shared" si="104"/>
        <v>1.8838453750185413E-4</v>
      </c>
      <c r="N154" s="421">
        <v>0</v>
      </c>
      <c r="O154" s="421">
        <v>767719659.21000004</v>
      </c>
      <c r="P154" s="421">
        <f>L154-O154</f>
        <v>232280340.78999996</v>
      </c>
      <c r="Q154" s="421">
        <v>589734565.79999995</v>
      </c>
      <c r="R154" s="421">
        <f>+L154-Q154</f>
        <v>410265434.20000005</v>
      </c>
      <c r="S154" s="421">
        <f>O154-Q154</f>
        <v>177985093.41000009</v>
      </c>
      <c r="T154" s="421">
        <v>389602342</v>
      </c>
      <c r="U154" s="421">
        <f>+Q154-T154</f>
        <v>200132223.79999995</v>
      </c>
      <c r="V154" s="421">
        <v>383832544</v>
      </c>
      <c r="W154" s="44">
        <f>+T154-V154</f>
        <v>5769798</v>
      </c>
      <c r="X154" s="45">
        <f t="shared" si="101"/>
        <v>0.58973456579999994</v>
      </c>
      <c r="Y154" s="45">
        <f t="shared" si="102"/>
        <v>0.38960234199999999</v>
      </c>
      <c r="Z154" s="45">
        <f t="shared" si="103"/>
        <v>0.383832544</v>
      </c>
      <c r="AA154" s="45">
        <f t="shared" si="106"/>
        <v>0.66064016693932104</v>
      </c>
      <c r="AB154" s="45">
        <f t="shared" si="126"/>
        <v>0.98519054590282729</v>
      </c>
    </row>
    <row r="155" spans="1:28" ht="30" customHeight="1" x14ac:dyDescent="0.25">
      <c r="A155" s="239" t="s">
        <v>274</v>
      </c>
      <c r="B155" s="40" t="s">
        <v>37</v>
      </c>
      <c r="C155" s="40">
        <v>20</v>
      </c>
      <c r="D155" s="40" t="s">
        <v>38</v>
      </c>
      <c r="E155" s="151" t="s">
        <v>226</v>
      </c>
      <c r="F155" s="421">
        <v>7545000000</v>
      </c>
      <c r="G155" s="421">
        <v>0</v>
      </c>
      <c r="H155" s="421">
        <v>0</v>
      </c>
      <c r="I155" s="421">
        <v>0</v>
      </c>
      <c r="J155" s="421">
        <v>0</v>
      </c>
      <c r="K155" s="421">
        <f t="shared" si="127"/>
        <v>0</v>
      </c>
      <c r="L155" s="421">
        <f>+F155+K155</f>
        <v>7545000000</v>
      </c>
      <c r="M155" s="43">
        <f t="shared" si="104"/>
        <v>1.4213613354514896E-3</v>
      </c>
      <c r="N155" s="421">
        <v>0</v>
      </c>
      <c r="O155" s="421">
        <v>2994696559.0599999</v>
      </c>
      <c r="P155" s="421">
        <f>L155-O155</f>
        <v>4550303440.9400005</v>
      </c>
      <c r="Q155" s="421">
        <v>2948066079.0599999</v>
      </c>
      <c r="R155" s="421">
        <f>+L155-Q155</f>
        <v>4596933920.9400005</v>
      </c>
      <c r="S155" s="421">
        <f>O155-Q155</f>
        <v>46630480</v>
      </c>
      <c r="T155" s="421">
        <v>2105466179.8599999</v>
      </c>
      <c r="U155" s="421">
        <f>+Q155-T155</f>
        <v>842599899.20000005</v>
      </c>
      <c r="V155" s="421">
        <v>2104966179.8599999</v>
      </c>
      <c r="W155" s="44">
        <f>+T155-V155</f>
        <v>500000</v>
      </c>
      <c r="X155" s="45">
        <f t="shared" si="101"/>
        <v>0.3907310906640159</v>
      </c>
      <c r="Y155" s="45">
        <f t="shared" si="102"/>
        <v>0.27905449699933732</v>
      </c>
      <c r="Z155" s="45">
        <f t="shared" si="103"/>
        <v>0.27898822794698475</v>
      </c>
      <c r="AA155" s="45">
        <f t="shared" si="106"/>
        <v>0.71418554516638733</v>
      </c>
      <c r="AB155" s="45">
        <f t="shared" si="126"/>
        <v>0.99976252290120693</v>
      </c>
    </row>
    <row r="156" spans="1:28" ht="69.75" customHeight="1" x14ac:dyDescent="0.25">
      <c r="A156" s="238" t="s">
        <v>275</v>
      </c>
      <c r="B156" s="68"/>
      <c r="C156" s="68"/>
      <c r="D156" s="40"/>
      <c r="E156" s="149" t="s">
        <v>276</v>
      </c>
      <c r="F156" s="425">
        <f t="shared" ref="F156:J158" si="139">+F157</f>
        <v>232164420822</v>
      </c>
      <c r="G156" s="425">
        <f t="shared" si="139"/>
        <v>0</v>
      </c>
      <c r="H156" s="425">
        <f t="shared" si="139"/>
        <v>0</v>
      </c>
      <c r="I156" s="425">
        <f t="shared" si="139"/>
        <v>0</v>
      </c>
      <c r="J156" s="425">
        <f t="shared" si="139"/>
        <v>0</v>
      </c>
      <c r="K156" s="425">
        <f t="shared" si="127"/>
        <v>0</v>
      </c>
      <c r="L156" s="425">
        <f>+L157</f>
        <v>232164420822</v>
      </c>
      <c r="M156" s="36">
        <f t="shared" si="104"/>
        <v>4.3736187040938304E-2</v>
      </c>
      <c r="N156" s="425">
        <f t="shared" ref="N156:W158" si="140">+N157</f>
        <v>0</v>
      </c>
      <c r="O156" s="425">
        <f t="shared" si="140"/>
        <v>232164420822</v>
      </c>
      <c r="P156" s="425">
        <f t="shared" si="140"/>
        <v>0</v>
      </c>
      <c r="Q156" s="425">
        <f t="shared" si="140"/>
        <v>232164420822</v>
      </c>
      <c r="R156" s="425">
        <f t="shared" si="140"/>
        <v>0</v>
      </c>
      <c r="S156" s="425">
        <f t="shared" si="140"/>
        <v>0</v>
      </c>
      <c r="T156" s="425">
        <f t="shared" si="140"/>
        <v>0</v>
      </c>
      <c r="U156" s="425">
        <f t="shared" si="140"/>
        <v>232164420822</v>
      </c>
      <c r="V156" s="425">
        <f t="shared" si="140"/>
        <v>0</v>
      </c>
      <c r="W156" s="425">
        <f t="shared" si="140"/>
        <v>0</v>
      </c>
      <c r="X156" s="37">
        <f t="shared" si="101"/>
        <v>1</v>
      </c>
      <c r="Y156" s="37">
        <f t="shared" si="102"/>
        <v>0</v>
      </c>
      <c r="Z156" s="37">
        <f t="shared" si="103"/>
        <v>0</v>
      </c>
      <c r="AA156" s="37">
        <f t="shared" si="106"/>
        <v>0</v>
      </c>
      <c r="AB156" s="37" t="s">
        <v>46</v>
      </c>
    </row>
    <row r="157" spans="1:28" ht="70.5" customHeight="1" x14ac:dyDescent="0.25">
      <c r="A157" s="238" t="s">
        <v>277</v>
      </c>
      <c r="B157" s="40"/>
      <c r="C157" s="40"/>
      <c r="D157" s="40"/>
      <c r="E157" s="148" t="s">
        <v>276</v>
      </c>
      <c r="F157" s="425">
        <f t="shared" si="139"/>
        <v>232164420822</v>
      </c>
      <c r="G157" s="425">
        <f t="shared" si="139"/>
        <v>0</v>
      </c>
      <c r="H157" s="425">
        <f t="shared" si="139"/>
        <v>0</v>
      </c>
      <c r="I157" s="425">
        <f t="shared" si="139"/>
        <v>0</v>
      </c>
      <c r="J157" s="425">
        <f t="shared" si="139"/>
        <v>0</v>
      </c>
      <c r="K157" s="425">
        <f t="shared" si="127"/>
        <v>0</v>
      </c>
      <c r="L157" s="425">
        <f>+L158</f>
        <v>232164420822</v>
      </c>
      <c r="M157" s="36">
        <f t="shared" si="104"/>
        <v>4.3736187040938304E-2</v>
      </c>
      <c r="N157" s="425">
        <f t="shared" si="140"/>
        <v>0</v>
      </c>
      <c r="O157" s="425">
        <f t="shared" si="140"/>
        <v>232164420822</v>
      </c>
      <c r="P157" s="425">
        <f t="shared" si="140"/>
        <v>0</v>
      </c>
      <c r="Q157" s="425">
        <f t="shared" si="140"/>
        <v>232164420822</v>
      </c>
      <c r="R157" s="425">
        <f t="shared" si="140"/>
        <v>0</v>
      </c>
      <c r="S157" s="425">
        <f t="shared" si="140"/>
        <v>0</v>
      </c>
      <c r="T157" s="425">
        <f t="shared" si="140"/>
        <v>0</v>
      </c>
      <c r="U157" s="425">
        <f t="shared" si="140"/>
        <v>232164420822</v>
      </c>
      <c r="V157" s="425">
        <f t="shared" si="140"/>
        <v>0</v>
      </c>
      <c r="W157" s="425">
        <f t="shared" si="140"/>
        <v>0</v>
      </c>
      <c r="X157" s="37">
        <f t="shared" si="101"/>
        <v>1</v>
      </c>
      <c r="Y157" s="37">
        <f t="shared" si="102"/>
        <v>0</v>
      </c>
      <c r="Z157" s="37">
        <f t="shared" si="103"/>
        <v>0</v>
      </c>
      <c r="AA157" s="37">
        <f t="shared" si="106"/>
        <v>0</v>
      </c>
      <c r="AB157" s="37" t="s">
        <v>46</v>
      </c>
    </row>
    <row r="158" spans="1:28" ht="29.25" customHeight="1" x14ac:dyDescent="0.25">
      <c r="A158" s="238" t="s">
        <v>278</v>
      </c>
      <c r="B158" s="40"/>
      <c r="C158" s="40"/>
      <c r="D158" s="40"/>
      <c r="E158" s="149" t="s">
        <v>236</v>
      </c>
      <c r="F158" s="425">
        <f t="shared" si="139"/>
        <v>232164420822</v>
      </c>
      <c r="G158" s="425">
        <f t="shared" si="139"/>
        <v>0</v>
      </c>
      <c r="H158" s="425">
        <f t="shared" si="139"/>
        <v>0</v>
      </c>
      <c r="I158" s="425">
        <f t="shared" si="139"/>
        <v>0</v>
      </c>
      <c r="J158" s="425">
        <f t="shared" si="139"/>
        <v>0</v>
      </c>
      <c r="K158" s="425">
        <f t="shared" si="127"/>
        <v>0</v>
      </c>
      <c r="L158" s="425">
        <f>+L159</f>
        <v>232164420822</v>
      </c>
      <c r="M158" s="36">
        <f t="shared" si="104"/>
        <v>4.3736187040938304E-2</v>
      </c>
      <c r="N158" s="425">
        <f t="shared" si="140"/>
        <v>0</v>
      </c>
      <c r="O158" s="425">
        <f t="shared" si="140"/>
        <v>232164420822</v>
      </c>
      <c r="P158" s="425">
        <f t="shared" si="140"/>
        <v>0</v>
      </c>
      <c r="Q158" s="425">
        <f t="shared" si="140"/>
        <v>232164420822</v>
      </c>
      <c r="R158" s="425">
        <f t="shared" si="140"/>
        <v>0</v>
      </c>
      <c r="S158" s="425">
        <f t="shared" si="140"/>
        <v>0</v>
      </c>
      <c r="T158" s="425">
        <f t="shared" si="140"/>
        <v>0</v>
      </c>
      <c r="U158" s="425">
        <f t="shared" si="140"/>
        <v>232164420822</v>
      </c>
      <c r="V158" s="425">
        <f t="shared" si="140"/>
        <v>0</v>
      </c>
      <c r="W158" s="425">
        <f t="shared" si="140"/>
        <v>0</v>
      </c>
      <c r="X158" s="37">
        <f t="shared" si="101"/>
        <v>1</v>
      </c>
      <c r="Y158" s="37">
        <f t="shared" si="102"/>
        <v>0</v>
      </c>
      <c r="Z158" s="37">
        <f t="shared" si="103"/>
        <v>0</v>
      </c>
      <c r="AA158" s="37">
        <f t="shared" si="106"/>
        <v>0</v>
      </c>
      <c r="AB158" s="37" t="s">
        <v>46</v>
      </c>
    </row>
    <row r="159" spans="1:28" ht="30" customHeight="1" x14ac:dyDescent="0.25">
      <c r="A159" s="239" t="s">
        <v>279</v>
      </c>
      <c r="B159" s="40" t="s">
        <v>192</v>
      </c>
      <c r="C159" s="40">
        <v>11</v>
      </c>
      <c r="D159" s="40" t="s">
        <v>38</v>
      </c>
      <c r="E159" s="151" t="s">
        <v>226</v>
      </c>
      <c r="F159" s="421">
        <v>232164420822</v>
      </c>
      <c r="G159" s="421">
        <v>0</v>
      </c>
      <c r="H159" s="421">
        <v>0</v>
      </c>
      <c r="I159" s="421">
        <v>0</v>
      </c>
      <c r="J159" s="421">
        <v>0</v>
      </c>
      <c r="K159" s="421">
        <f t="shared" si="127"/>
        <v>0</v>
      </c>
      <c r="L159" s="421">
        <f>+F159+K159</f>
        <v>232164420822</v>
      </c>
      <c r="M159" s="36">
        <f t="shared" si="104"/>
        <v>4.3736187040938304E-2</v>
      </c>
      <c r="N159" s="421">
        <v>0</v>
      </c>
      <c r="O159" s="421">
        <v>232164420822</v>
      </c>
      <c r="P159" s="421">
        <f>L159-O159</f>
        <v>0</v>
      </c>
      <c r="Q159" s="421">
        <v>232164420822</v>
      </c>
      <c r="R159" s="421">
        <f>+L159-Q159</f>
        <v>0</v>
      </c>
      <c r="S159" s="421">
        <f>O159-Q159</f>
        <v>0</v>
      </c>
      <c r="T159" s="421">
        <v>0</v>
      </c>
      <c r="U159" s="421">
        <f>+Q159-T159</f>
        <v>232164420822</v>
      </c>
      <c r="V159" s="421">
        <v>0</v>
      </c>
      <c r="W159" s="44">
        <f>+T159-V159</f>
        <v>0</v>
      </c>
      <c r="X159" s="45">
        <f t="shared" si="101"/>
        <v>1</v>
      </c>
      <c r="Y159" s="45">
        <f t="shared" si="102"/>
        <v>0</v>
      </c>
      <c r="Z159" s="45">
        <f t="shared" si="103"/>
        <v>0</v>
      </c>
      <c r="AA159" s="45">
        <f t="shared" si="106"/>
        <v>0</v>
      </c>
      <c r="AB159" s="45" t="s">
        <v>46</v>
      </c>
    </row>
    <row r="160" spans="1:28" ht="49.5" customHeight="1" x14ac:dyDescent="0.25">
      <c r="A160" s="238" t="s">
        <v>280</v>
      </c>
      <c r="B160" s="68"/>
      <c r="C160" s="68"/>
      <c r="D160" s="68"/>
      <c r="E160" s="149" t="s">
        <v>281</v>
      </c>
      <c r="F160" s="425">
        <f t="shared" ref="F160:J162" si="141">+F161</f>
        <v>231825213115</v>
      </c>
      <c r="G160" s="425">
        <f t="shared" si="141"/>
        <v>0</v>
      </c>
      <c r="H160" s="425">
        <f t="shared" si="141"/>
        <v>0</v>
      </c>
      <c r="I160" s="425">
        <f t="shared" si="141"/>
        <v>0</v>
      </c>
      <c r="J160" s="425">
        <f t="shared" si="141"/>
        <v>0</v>
      </c>
      <c r="K160" s="425">
        <f t="shared" si="127"/>
        <v>0</v>
      </c>
      <c r="L160" s="425">
        <f>+L161</f>
        <v>231825213115</v>
      </c>
      <c r="M160" s="36">
        <f t="shared" si="104"/>
        <v>4.3672285553938046E-2</v>
      </c>
      <c r="N160" s="425">
        <f t="shared" ref="N160:W162" si="142">+N161</f>
        <v>0</v>
      </c>
      <c r="O160" s="425">
        <f t="shared" si="142"/>
        <v>231825213115</v>
      </c>
      <c r="P160" s="425">
        <f t="shared" si="142"/>
        <v>0</v>
      </c>
      <c r="Q160" s="425">
        <f t="shared" si="142"/>
        <v>231825213115</v>
      </c>
      <c r="R160" s="425">
        <f t="shared" si="142"/>
        <v>0</v>
      </c>
      <c r="S160" s="425">
        <f t="shared" si="142"/>
        <v>0</v>
      </c>
      <c r="T160" s="425">
        <f t="shared" si="142"/>
        <v>0</v>
      </c>
      <c r="U160" s="425">
        <f t="shared" si="142"/>
        <v>231825213115</v>
      </c>
      <c r="V160" s="425">
        <f t="shared" si="142"/>
        <v>0</v>
      </c>
      <c r="W160" s="425">
        <f t="shared" si="142"/>
        <v>0</v>
      </c>
      <c r="X160" s="37">
        <f t="shared" si="101"/>
        <v>1</v>
      </c>
      <c r="Y160" s="37">
        <f t="shared" si="102"/>
        <v>0</v>
      </c>
      <c r="Z160" s="37">
        <f t="shared" si="103"/>
        <v>0</v>
      </c>
      <c r="AA160" s="37">
        <f t="shared" si="106"/>
        <v>0</v>
      </c>
      <c r="AB160" s="37" t="s">
        <v>46</v>
      </c>
    </row>
    <row r="161" spans="1:28" ht="49.5" customHeight="1" x14ac:dyDescent="0.25">
      <c r="A161" s="238" t="s">
        <v>282</v>
      </c>
      <c r="B161" s="40"/>
      <c r="C161" s="40"/>
      <c r="D161" s="40"/>
      <c r="E161" s="149" t="s">
        <v>281</v>
      </c>
      <c r="F161" s="425">
        <f t="shared" si="141"/>
        <v>231825213115</v>
      </c>
      <c r="G161" s="425">
        <f t="shared" si="141"/>
        <v>0</v>
      </c>
      <c r="H161" s="425">
        <f t="shared" si="141"/>
        <v>0</v>
      </c>
      <c r="I161" s="425">
        <f t="shared" si="141"/>
        <v>0</v>
      </c>
      <c r="J161" s="425">
        <f t="shared" si="141"/>
        <v>0</v>
      </c>
      <c r="K161" s="425">
        <f t="shared" si="127"/>
        <v>0</v>
      </c>
      <c r="L161" s="425">
        <f>+L162</f>
        <v>231825213115</v>
      </c>
      <c r="M161" s="36">
        <f t="shared" si="104"/>
        <v>4.3672285553938046E-2</v>
      </c>
      <c r="N161" s="425">
        <f t="shared" si="142"/>
        <v>0</v>
      </c>
      <c r="O161" s="425">
        <f t="shared" si="142"/>
        <v>231825213115</v>
      </c>
      <c r="P161" s="425">
        <f t="shared" si="142"/>
        <v>0</v>
      </c>
      <c r="Q161" s="425">
        <f t="shared" si="142"/>
        <v>231825213115</v>
      </c>
      <c r="R161" s="425">
        <f t="shared" si="142"/>
        <v>0</v>
      </c>
      <c r="S161" s="425">
        <f t="shared" si="142"/>
        <v>0</v>
      </c>
      <c r="T161" s="425">
        <f t="shared" si="142"/>
        <v>0</v>
      </c>
      <c r="U161" s="425">
        <f t="shared" si="142"/>
        <v>231825213115</v>
      </c>
      <c r="V161" s="425">
        <f t="shared" si="142"/>
        <v>0</v>
      </c>
      <c r="W161" s="425">
        <f t="shared" si="142"/>
        <v>0</v>
      </c>
      <c r="X161" s="37">
        <f t="shared" si="101"/>
        <v>1</v>
      </c>
      <c r="Y161" s="37">
        <f t="shared" si="102"/>
        <v>0</v>
      </c>
      <c r="Z161" s="37">
        <f t="shared" si="103"/>
        <v>0</v>
      </c>
      <c r="AA161" s="37">
        <f t="shared" si="106"/>
        <v>0</v>
      </c>
      <c r="AB161" s="37" t="s">
        <v>46</v>
      </c>
    </row>
    <row r="162" spans="1:28" ht="32.25" customHeight="1" x14ac:dyDescent="0.25">
      <c r="A162" s="238" t="s">
        <v>283</v>
      </c>
      <c r="B162" s="40"/>
      <c r="C162" s="40"/>
      <c r="D162" s="40"/>
      <c r="E162" s="149" t="s">
        <v>236</v>
      </c>
      <c r="F162" s="425">
        <f t="shared" si="141"/>
        <v>231825213115</v>
      </c>
      <c r="G162" s="425">
        <f t="shared" si="141"/>
        <v>0</v>
      </c>
      <c r="H162" s="425">
        <f t="shared" si="141"/>
        <v>0</v>
      </c>
      <c r="I162" s="425">
        <f t="shared" si="141"/>
        <v>0</v>
      </c>
      <c r="J162" s="425">
        <f t="shared" si="141"/>
        <v>0</v>
      </c>
      <c r="K162" s="425">
        <f t="shared" si="127"/>
        <v>0</v>
      </c>
      <c r="L162" s="425">
        <f>+L163</f>
        <v>231825213115</v>
      </c>
      <c r="M162" s="36">
        <f t="shared" si="104"/>
        <v>4.3672285553938046E-2</v>
      </c>
      <c r="N162" s="425">
        <f t="shared" si="142"/>
        <v>0</v>
      </c>
      <c r="O162" s="425">
        <f t="shared" si="142"/>
        <v>231825213115</v>
      </c>
      <c r="P162" s="425">
        <f t="shared" si="142"/>
        <v>0</v>
      </c>
      <c r="Q162" s="425">
        <f t="shared" si="142"/>
        <v>231825213115</v>
      </c>
      <c r="R162" s="425">
        <f t="shared" si="142"/>
        <v>0</v>
      </c>
      <c r="S162" s="425">
        <f t="shared" si="142"/>
        <v>0</v>
      </c>
      <c r="T162" s="425">
        <f t="shared" si="142"/>
        <v>0</v>
      </c>
      <c r="U162" s="425">
        <f t="shared" si="142"/>
        <v>231825213115</v>
      </c>
      <c r="V162" s="425">
        <f t="shared" si="142"/>
        <v>0</v>
      </c>
      <c r="W162" s="425">
        <f t="shared" si="142"/>
        <v>0</v>
      </c>
      <c r="X162" s="37">
        <f t="shared" si="101"/>
        <v>1</v>
      </c>
      <c r="Y162" s="37">
        <f t="shared" si="102"/>
        <v>0</v>
      </c>
      <c r="Z162" s="37">
        <f t="shared" si="103"/>
        <v>0</v>
      </c>
      <c r="AA162" s="37">
        <f t="shared" si="106"/>
        <v>0</v>
      </c>
      <c r="AB162" s="37" t="s">
        <v>46</v>
      </c>
    </row>
    <row r="163" spans="1:28" ht="30" customHeight="1" x14ac:dyDescent="0.25">
      <c r="A163" s="239" t="s">
        <v>284</v>
      </c>
      <c r="B163" s="40" t="s">
        <v>192</v>
      </c>
      <c r="C163" s="40">
        <v>11</v>
      </c>
      <c r="D163" s="40" t="s">
        <v>38</v>
      </c>
      <c r="E163" s="151" t="s">
        <v>226</v>
      </c>
      <c r="F163" s="421">
        <v>231825213115</v>
      </c>
      <c r="G163" s="421">
        <v>0</v>
      </c>
      <c r="H163" s="421">
        <v>0</v>
      </c>
      <c r="I163" s="421">
        <v>0</v>
      </c>
      <c r="J163" s="421">
        <v>0</v>
      </c>
      <c r="K163" s="421">
        <f t="shared" si="127"/>
        <v>0</v>
      </c>
      <c r="L163" s="421">
        <f>+F163+K163</f>
        <v>231825213115</v>
      </c>
      <c r="M163" s="43">
        <f t="shared" si="104"/>
        <v>4.3672285553938046E-2</v>
      </c>
      <c r="N163" s="421">
        <v>0</v>
      </c>
      <c r="O163" s="421">
        <v>231825213115</v>
      </c>
      <c r="P163" s="421">
        <f>L163-O163</f>
        <v>0</v>
      </c>
      <c r="Q163" s="421">
        <v>231825213115</v>
      </c>
      <c r="R163" s="421">
        <f>+L163-Q163</f>
        <v>0</v>
      </c>
      <c r="S163" s="421">
        <f>O163-Q163</f>
        <v>0</v>
      </c>
      <c r="T163" s="421">
        <v>0</v>
      </c>
      <c r="U163" s="421">
        <f>+Q163-T163</f>
        <v>231825213115</v>
      </c>
      <c r="V163" s="421">
        <v>0</v>
      </c>
      <c r="W163" s="44">
        <f>+T163-V163</f>
        <v>0</v>
      </c>
      <c r="X163" s="45">
        <f t="shared" si="101"/>
        <v>1</v>
      </c>
      <c r="Y163" s="45">
        <f t="shared" si="102"/>
        <v>0</v>
      </c>
      <c r="Z163" s="45">
        <f t="shared" si="103"/>
        <v>0</v>
      </c>
      <c r="AA163" s="45">
        <f t="shared" si="106"/>
        <v>0</v>
      </c>
      <c r="AB163" s="45" t="s">
        <v>46</v>
      </c>
    </row>
    <row r="164" spans="1:28" ht="66.75" customHeight="1" x14ac:dyDescent="0.25">
      <c r="A164" s="238" t="s">
        <v>285</v>
      </c>
      <c r="B164" s="68"/>
      <c r="C164" s="68"/>
      <c r="D164" s="68"/>
      <c r="E164" s="149" t="s">
        <v>286</v>
      </c>
      <c r="F164" s="425">
        <f t="shared" ref="F164:J166" si="143">+F165</f>
        <v>126080065359</v>
      </c>
      <c r="G164" s="425">
        <f t="shared" si="143"/>
        <v>0</v>
      </c>
      <c r="H164" s="425">
        <f t="shared" si="143"/>
        <v>0</v>
      </c>
      <c r="I164" s="425">
        <f t="shared" si="143"/>
        <v>0</v>
      </c>
      <c r="J164" s="425">
        <f t="shared" si="143"/>
        <v>0</v>
      </c>
      <c r="K164" s="425">
        <f t="shared" si="127"/>
        <v>0</v>
      </c>
      <c r="L164" s="425">
        <f>+L165</f>
        <v>126080065359</v>
      </c>
      <c r="M164" s="36">
        <f t="shared" si="104"/>
        <v>2.3751534800858756E-2</v>
      </c>
      <c r="N164" s="425">
        <f t="shared" ref="N164:W166" si="144">+N165</f>
        <v>0</v>
      </c>
      <c r="O164" s="425">
        <f t="shared" si="144"/>
        <v>126080065359</v>
      </c>
      <c r="P164" s="425">
        <f t="shared" si="144"/>
        <v>0</v>
      </c>
      <c r="Q164" s="425">
        <f t="shared" si="144"/>
        <v>126080065359</v>
      </c>
      <c r="R164" s="425">
        <f t="shared" si="144"/>
        <v>0</v>
      </c>
      <c r="S164" s="425">
        <f t="shared" si="144"/>
        <v>0</v>
      </c>
      <c r="T164" s="425">
        <f t="shared" si="144"/>
        <v>0</v>
      </c>
      <c r="U164" s="425">
        <f t="shared" si="144"/>
        <v>126080065359</v>
      </c>
      <c r="V164" s="425">
        <f t="shared" si="144"/>
        <v>0</v>
      </c>
      <c r="W164" s="425">
        <f t="shared" si="144"/>
        <v>0</v>
      </c>
      <c r="X164" s="37">
        <f t="shared" si="101"/>
        <v>1</v>
      </c>
      <c r="Y164" s="37">
        <f t="shared" si="102"/>
        <v>0</v>
      </c>
      <c r="Z164" s="37">
        <f t="shared" si="103"/>
        <v>0</v>
      </c>
      <c r="AA164" s="37">
        <f t="shared" si="106"/>
        <v>0</v>
      </c>
      <c r="AB164" s="37" t="s">
        <v>46</v>
      </c>
    </row>
    <row r="165" spans="1:28" ht="66.75" customHeight="1" x14ac:dyDescent="0.25">
      <c r="A165" s="238" t="s">
        <v>287</v>
      </c>
      <c r="B165" s="40"/>
      <c r="C165" s="40"/>
      <c r="D165" s="40"/>
      <c r="E165" s="148" t="s">
        <v>286</v>
      </c>
      <c r="F165" s="425">
        <f t="shared" si="143"/>
        <v>126080065359</v>
      </c>
      <c r="G165" s="425">
        <f t="shared" si="143"/>
        <v>0</v>
      </c>
      <c r="H165" s="425">
        <f t="shared" si="143"/>
        <v>0</v>
      </c>
      <c r="I165" s="425">
        <f t="shared" si="143"/>
        <v>0</v>
      </c>
      <c r="J165" s="425">
        <f t="shared" si="143"/>
        <v>0</v>
      </c>
      <c r="K165" s="425">
        <f t="shared" si="127"/>
        <v>0</v>
      </c>
      <c r="L165" s="425">
        <f>+L166</f>
        <v>126080065359</v>
      </c>
      <c r="M165" s="36">
        <f t="shared" si="104"/>
        <v>2.3751534800858756E-2</v>
      </c>
      <c r="N165" s="425">
        <f t="shared" si="144"/>
        <v>0</v>
      </c>
      <c r="O165" s="425">
        <f t="shared" si="144"/>
        <v>126080065359</v>
      </c>
      <c r="P165" s="425">
        <f t="shared" si="144"/>
        <v>0</v>
      </c>
      <c r="Q165" s="425">
        <f t="shared" si="144"/>
        <v>126080065359</v>
      </c>
      <c r="R165" s="425">
        <f t="shared" si="144"/>
        <v>0</v>
      </c>
      <c r="S165" s="425">
        <f t="shared" si="144"/>
        <v>0</v>
      </c>
      <c r="T165" s="425">
        <f t="shared" si="144"/>
        <v>0</v>
      </c>
      <c r="U165" s="425">
        <f t="shared" si="144"/>
        <v>126080065359</v>
      </c>
      <c r="V165" s="425">
        <f t="shared" si="144"/>
        <v>0</v>
      </c>
      <c r="W165" s="425">
        <f t="shared" si="144"/>
        <v>0</v>
      </c>
      <c r="X165" s="37">
        <f t="shared" si="101"/>
        <v>1</v>
      </c>
      <c r="Y165" s="37">
        <f t="shared" si="102"/>
        <v>0</v>
      </c>
      <c r="Z165" s="37">
        <f t="shared" si="103"/>
        <v>0</v>
      </c>
      <c r="AA165" s="37">
        <f t="shared" si="106"/>
        <v>0</v>
      </c>
      <c r="AB165" s="37" t="s">
        <v>46</v>
      </c>
    </row>
    <row r="166" spans="1:28" ht="38.25" customHeight="1" x14ac:dyDescent="0.25">
      <c r="A166" s="238" t="s">
        <v>288</v>
      </c>
      <c r="B166" s="40"/>
      <c r="C166" s="40"/>
      <c r="D166" s="40"/>
      <c r="E166" s="149" t="s">
        <v>236</v>
      </c>
      <c r="F166" s="425">
        <f t="shared" si="143"/>
        <v>126080065359</v>
      </c>
      <c r="G166" s="425">
        <f t="shared" si="143"/>
        <v>0</v>
      </c>
      <c r="H166" s="425">
        <f t="shared" si="143"/>
        <v>0</v>
      </c>
      <c r="I166" s="425">
        <f t="shared" si="143"/>
        <v>0</v>
      </c>
      <c r="J166" s="425">
        <f t="shared" si="143"/>
        <v>0</v>
      </c>
      <c r="K166" s="425">
        <f t="shared" si="127"/>
        <v>0</v>
      </c>
      <c r="L166" s="425">
        <f>+L167</f>
        <v>126080065359</v>
      </c>
      <c r="M166" s="36">
        <f t="shared" si="104"/>
        <v>2.3751534800858756E-2</v>
      </c>
      <c r="N166" s="425">
        <f t="shared" si="144"/>
        <v>0</v>
      </c>
      <c r="O166" s="425">
        <f t="shared" si="144"/>
        <v>126080065359</v>
      </c>
      <c r="P166" s="425">
        <f t="shared" si="144"/>
        <v>0</v>
      </c>
      <c r="Q166" s="425">
        <f t="shared" si="144"/>
        <v>126080065359</v>
      </c>
      <c r="R166" s="425">
        <f t="shared" si="144"/>
        <v>0</v>
      </c>
      <c r="S166" s="425">
        <f t="shared" si="144"/>
        <v>0</v>
      </c>
      <c r="T166" s="425">
        <f t="shared" si="144"/>
        <v>0</v>
      </c>
      <c r="U166" s="425">
        <f t="shared" si="144"/>
        <v>126080065359</v>
      </c>
      <c r="V166" s="425">
        <f t="shared" si="144"/>
        <v>0</v>
      </c>
      <c r="W166" s="425">
        <f t="shared" si="144"/>
        <v>0</v>
      </c>
      <c r="X166" s="37">
        <f t="shared" si="101"/>
        <v>1</v>
      </c>
      <c r="Y166" s="37">
        <f t="shared" si="102"/>
        <v>0</v>
      </c>
      <c r="Z166" s="37">
        <f t="shared" si="103"/>
        <v>0</v>
      </c>
      <c r="AA166" s="37">
        <f t="shared" si="106"/>
        <v>0</v>
      </c>
      <c r="AB166" s="37" t="s">
        <v>46</v>
      </c>
    </row>
    <row r="167" spans="1:28" ht="30" customHeight="1" x14ac:dyDescent="0.25">
      <c r="A167" s="239" t="s">
        <v>289</v>
      </c>
      <c r="B167" s="40" t="s">
        <v>192</v>
      </c>
      <c r="C167" s="40">
        <v>11</v>
      </c>
      <c r="D167" s="40" t="s">
        <v>38</v>
      </c>
      <c r="E167" s="151" t="s">
        <v>226</v>
      </c>
      <c r="F167" s="421">
        <v>126080065359</v>
      </c>
      <c r="G167" s="421">
        <v>0</v>
      </c>
      <c r="H167" s="421">
        <v>0</v>
      </c>
      <c r="I167" s="421">
        <v>0</v>
      </c>
      <c r="J167" s="421">
        <v>0</v>
      </c>
      <c r="K167" s="421">
        <f t="shared" si="127"/>
        <v>0</v>
      </c>
      <c r="L167" s="421">
        <f>+F167+K167</f>
        <v>126080065359</v>
      </c>
      <c r="M167" s="43">
        <f t="shared" si="104"/>
        <v>2.3751534800858756E-2</v>
      </c>
      <c r="N167" s="421">
        <v>0</v>
      </c>
      <c r="O167" s="421">
        <v>126080065359</v>
      </c>
      <c r="P167" s="421">
        <f>L167-O167</f>
        <v>0</v>
      </c>
      <c r="Q167" s="421">
        <v>126080065359</v>
      </c>
      <c r="R167" s="421">
        <f>+L167-Q167</f>
        <v>0</v>
      </c>
      <c r="S167" s="421">
        <f>O167-Q167</f>
        <v>0</v>
      </c>
      <c r="T167" s="421">
        <v>0</v>
      </c>
      <c r="U167" s="421">
        <f>+Q167-T167</f>
        <v>126080065359</v>
      </c>
      <c r="V167" s="421">
        <v>0</v>
      </c>
      <c r="W167" s="44">
        <f>+T167-V167</f>
        <v>0</v>
      </c>
      <c r="X167" s="45">
        <f t="shared" si="101"/>
        <v>1</v>
      </c>
      <c r="Y167" s="45">
        <f t="shared" si="102"/>
        <v>0</v>
      </c>
      <c r="Z167" s="45">
        <f t="shared" si="103"/>
        <v>0</v>
      </c>
      <c r="AA167" s="45">
        <f t="shared" si="106"/>
        <v>0</v>
      </c>
      <c r="AB167" s="45" t="s">
        <v>46</v>
      </c>
    </row>
    <row r="168" spans="1:28" ht="67.5" customHeight="1" x14ac:dyDescent="0.25">
      <c r="A168" s="238" t="s">
        <v>290</v>
      </c>
      <c r="B168" s="68"/>
      <c r="C168" s="68"/>
      <c r="D168" s="68"/>
      <c r="E168" s="149" t="s">
        <v>291</v>
      </c>
      <c r="F168" s="425">
        <f t="shared" ref="F168:J170" si="145">+F169</f>
        <v>91282312485</v>
      </c>
      <c r="G168" s="425">
        <f t="shared" si="145"/>
        <v>0</v>
      </c>
      <c r="H168" s="425">
        <f t="shared" si="145"/>
        <v>0</v>
      </c>
      <c r="I168" s="425">
        <f t="shared" si="145"/>
        <v>0</v>
      </c>
      <c r="J168" s="425">
        <f t="shared" si="145"/>
        <v>0</v>
      </c>
      <c r="K168" s="425">
        <f t="shared" si="127"/>
        <v>0</v>
      </c>
      <c r="L168" s="425">
        <f>+L169</f>
        <v>91282312485</v>
      </c>
      <c r="M168" s="36">
        <f t="shared" si="104"/>
        <v>1.719617621958645E-2</v>
      </c>
      <c r="N168" s="425">
        <f t="shared" ref="N168:W170" si="146">+N169</f>
        <v>0</v>
      </c>
      <c r="O168" s="425">
        <f t="shared" si="146"/>
        <v>91282312485</v>
      </c>
      <c r="P168" s="425">
        <f t="shared" si="146"/>
        <v>0</v>
      </c>
      <c r="Q168" s="425">
        <f t="shared" si="146"/>
        <v>91282312485</v>
      </c>
      <c r="R168" s="425">
        <f t="shared" si="146"/>
        <v>0</v>
      </c>
      <c r="S168" s="425">
        <f t="shared" si="146"/>
        <v>0</v>
      </c>
      <c r="T168" s="425">
        <f t="shared" si="146"/>
        <v>0</v>
      </c>
      <c r="U168" s="425">
        <f t="shared" si="146"/>
        <v>91282312485</v>
      </c>
      <c r="V168" s="425">
        <f t="shared" si="146"/>
        <v>0</v>
      </c>
      <c r="W168" s="425">
        <f t="shared" si="146"/>
        <v>0</v>
      </c>
      <c r="X168" s="37">
        <f t="shared" si="101"/>
        <v>1</v>
      </c>
      <c r="Y168" s="37">
        <f t="shared" si="102"/>
        <v>0</v>
      </c>
      <c r="Z168" s="37">
        <f t="shared" si="103"/>
        <v>0</v>
      </c>
      <c r="AA168" s="37">
        <f t="shared" si="106"/>
        <v>0</v>
      </c>
      <c r="AB168" s="37" t="s">
        <v>46</v>
      </c>
    </row>
    <row r="169" spans="1:28" ht="67.5" customHeight="1" x14ac:dyDescent="0.25">
      <c r="A169" s="238" t="s">
        <v>292</v>
      </c>
      <c r="B169" s="40"/>
      <c r="C169" s="40"/>
      <c r="D169" s="40"/>
      <c r="E169" s="148" t="s">
        <v>291</v>
      </c>
      <c r="F169" s="425">
        <f t="shared" si="145"/>
        <v>91282312485</v>
      </c>
      <c r="G169" s="425">
        <f t="shared" si="145"/>
        <v>0</v>
      </c>
      <c r="H169" s="425">
        <f t="shared" si="145"/>
        <v>0</v>
      </c>
      <c r="I169" s="425">
        <f t="shared" si="145"/>
        <v>0</v>
      </c>
      <c r="J169" s="425">
        <f t="shared" si="145"/>
        <v>0</v>
      </c>
      <c r="K169" s="425">
        <f t="shared" si="127"/>
        <v>0</v>
      </c>
      <c r="L169" s="425">
        <f>+L170</f>
        <v>91282312485</v>
      </c>
      <c r="M169" s="36">
        <f t="shared" si="104"/>
        <v>1.719617621958645E-2</v>
      </c>
      <c r="N169" s="425">
        <f t="shared" si="146"/>
        <v>0</v>
      </c>
      <c r="O169" s="425">
        <f t="shared" si="146"/>
        <v>91282312485</v>
      </c>
      <c r="P169" s="425">
        <f t="shared" si="146"/>
        <v>0</v>
      </c>
      <c r="Q169" s="425">
        <f t="shared" si="146"/>
        <v>91282312485</v>
      </c>
      <c r="R169" s="425">
        <f t="shared" si="146"/>
        <v>0</v>
      </c>
      <c r="S169" s="425">
        <f t="shared" si="146"/>
        <v>0</v>
      </c>
      <c r="T169" s="425">
        <f t="shared" si="146"/>
        <v>0</v>
      </c>
      <c r="U169" s="425">
        <f t="shared" si="146"/>
        <v>91282312485</v>
      </c>
      <c r="V169" s="425">
        <f t="shared" si="146"/>
        <v>0</v>
      </c>
      <c r="W169" s="425">
        <f t="shared" si="146"/>
        <v>0</v>
      </c>
      <c r="X169" s="37">
        <f t="shared" si="101"/>
        <v>1</v>
      </c>
      <c r="Y169" s="37">
        <f t="shared" si="102"/>
        <v>0</v>
      </c>
      <c r="Z169" s="37">
        <f t="shared" si="103"/>
        <v>0</v>
      </c>
      <c r="AA169" s="37">
        <f t="shared" si="106"/>
        <v>0</v>
      </c>
      <c r="AB169" s="37" t="s">
        <v>46</v>
      </c>
    </row>
    <row r="170" spans="1:28" ht="32.25" customHeight="1" x14ac:dyDescent="0.25">
      <c r="A170" s="238" t="s">
        <v>293</v>
      </c>
      <c r="B170" s="40"/>
      <c r="C170" s="40"/>
      <c r="D170" s="40"/>
      <c r="E170" s="149" t="s">
        <v>236</v>
      </c>
      <c r="F170" s="425">
        <f t="shared" si="145"/>
        <v>91282312485</v>
      </c>
      <c r="G170" s="425">
        <f t="shared" si="145"/>
        <v>0</v>
      </c>
      <c r="H170" s="425">
        <f t="shared" si="145"/>
        <v>0</v>
      </c>
      <c r="I170" s="425">
        <f t="shared" si="145"/>
        <v>0</v>
      </c>
      <c r="J170" s="425">
        <f t="shared" si="145"/>
        <v>0</v>
      </c>
      <c r="K170" s="425">
        <f t="shared" si="127"/>
        <v>0</v>
      </c>
      <c r="L170" s="425">
        <f>+L171</f>
        <v>91282312485</v>
      </c>
      <c r="M170" s="36">
        <f t="shared" si="104"/>
        <v>1.719617621958645E-2</v>
      </c>
      <c r="N170" s="425">
        <f t="shared" si="146"/>
        <v>0</v>
      </c>
      <c r="O170" s="425">
        <f t="shared" si="146"/>
        <v>91282312485</v>
      </c>
      <c r="P170" s="425">
        <f t="shared" si="146"/>
        <v>0</v>
      </c>
      <c r="Q170" s="425">
        <f t="shared" si="146"/>
        <v>91282312485</v>
      </c>
      <c r="R170" s="425">
        <f t="shared" si="146"/>
        <v>0</v>
      </c>
      <c r="S170" s="425">
        <f t="shared" si="146"/>
        <v>0</v>
      </c>
      <c r="T170" s="425">
        <f t="shared" si="146"/>
        <v>0</v>
      </c>
      <c r="U170" s="425">
        <f t="shared" si="146"/>
        <v>91282312485</v>
      </c>
      <c r="V170" s="425">
        <f t="shared" si="146"/>
        <v>0</v>
      </c>
      <c r="W170" s="425">
        <f t="shared" si="146"/>
        <v>0</v>
      </c>
      <c r="X170" s="37">
        <f t="shared" si="101"/>
        <v>1</v>
      </c>
      <c r="Y170" s="37">
        <f t="shared" si="102"/>
        <v>0</v>
      </c>
      <c r="Z170" s="37">
        <f t="shared" si="103"/>
        <v>0</v>
      </c>
      <c r="AA170" s="37">
        <f t="shared" si="106"/>
        <v>0</v>
      </c>
      <c r="AB170" s="37" t="s">
        <v>46</v>
      </c>
    </row>
    <row r="171" spans="1:28" ht="30" customHeight="1" x14ac:dyDescent="0.25">
      <c r="A171" s="239" t="s">
        <v>294</v>
      </c>
      <c r="B171" s="40" t="s">
        <v>192</v>
      </c>
      <c r="C171" s="40">
        <v>11</v>
      </c>
      <c r="D171" s="40" t="s">
        <v>38</v>
      </c>
      <c r="E171" s="151" t="s">
        <v>226</v>
      </c>
      <c r="F171" s="421">
        <v>91282312485</v>
      </c>
      <c r="G171" s="421">
        <v>0</v>
      </c>
      <c r="H171" s="421">
        <v>0</v>
      </c>
      <c r="I171" s="421">
        <v>0</v>
      </c>
      <c r="J171" s="421">
        <v>0</v>
      </c>
      <c r="K171" s="421">
        <f t="shared" si="127"/>
        <v>0</v>
      </c>
      <c r="L171" s="421">
        <f>+F171+K171</f>
        <v>91282312485</v>
      </c>
      <c r="M171" s="43">
        <f t="shared" si="104"/>
        <v>1.719617621958645E-2</v>
      </c>
      <c r="N171" s="421">
        <v>0</v>
      </c>
      <c r="O171" s="421">
        <v>91282312485</v>
      </c>
      <c r="P171" s="421">
        <f>L171-O171</f>
        <v>0</v>
      </c>
      <c r="Q171" s="421">
        <v>91282312485</v>
      </c>
      <c r="R171" s="421">
        <f>+L171-Q171</f>
        <v>0</v>
      </c>
      <c r="S171" s="421">
        <f>O171-Q171</f>
        <v>0</v>
      </c>
      <c r="T171" s="421">
        <v>0</v>
      </c>
      <c r="U171" s="421">
        <f>+Q171-T171</f>
        <v>91282312485</v>
      </c>
      <c r="V171" s="421">
        <v>0</v>
      </c>
      <c r="W171" s="44">
        <f>+T171-V171</f>
        <v>0</v>
      </c>
      <c r="X171" s="45">
        <f t="shared" si="101"/>
        <v>1</v>
      </c>
      <c r="Y171" s="45">
        <f t="shared" si="102"/>
        <v>0</v>
      </c>
      <c r="Z171" s="45">
        <f t="shared" si="103"/>
        <v>0</v>
      </c>
      <c r="AA171" s="45">
        <f t="shared" si="106"/>
        <v>0</v>
      </c>
      <c r="AB171" s="45" t="s">
        <v>46</v>
      </c>
    </row>
    <row r="172" spans="1:28" ht="95.25" customHeight="1" x14ac:dyDescent="0.25">
      <c r="A172" s="238" t="s">
        <v>295</v>
      </c>
      <c r="B172" s="68"/>
      <c r="C172" s="68"/>
      <c r="D172" s="68"/>
      <c r="E172" s="149" t="s">
        <v>296</v>
      </c>
      <c r="F172" s="425">
        <f t="shared" ref="F172:J174" si="147">+F173</f>
        <v>175214577228</v>
      </c>
      <c r="G172" s="425">
        <f t="shared" si="147"/>
        <v>0</v>
      </c>
      <c r="H172" s="425">
        <f t="shared" si="147"/>
        <v>0</v>
      </c>
      <c r="I172" s="425">
        <f t="shared" si="147"/>
        <v>0</v>
      </c>
      <c r="J172" s="425">
        <f t="shared" si="147"/>
        <v>0</v>
      </c>
      <c r="K172" s="425">
        <f t="shared" si="127"/>
        <v>0</v>
      </c>
      <c r="L172" s="425">
        <f>+L173</f>
        <v>175214577228</v>
      </c>
      <c r="M172" s="36">
        <f t="shared" si="104"/>
        <v>3.3007717094679687E-2</v>
      </c>
      <c r="N172" s="425">
        <f t="shared" ref="N172:W174" si="148">+N173</f>
        <v>0</v>
      </c>
      <c r="O172" s="425">
        <f t="shared" si="148"/>
        <v>175214577228</v>
      </c>
      <c r="P172" s="425">
        <f t="shared" si="148"/>
        <v>0</v>
      </c>
      <c r="Q172" s="425">
        <f t="shared" si="148"/>
        <v>175214577228</v>
      </c>
      <c r="R172" s="425">
        <f t="shared" si="148"/>
        <v>0</v>
      </c>
      <c r="S172" s="425">
        <f t="shared" si="148"/>
        <v>0</v>
      </c>
      <c r="T172" s="425">
        <f t="shared" si="148"/>
        <v>8358018752</v>
      </c>
      <c r="U172" s="425">
        <f t="shared" si="148"/>
        <v>166856558476</v>
      </c>
      <c r="V172" s="425">
        <f t="shared" si="148"/>
        <v>8358018752</v>
      </c>
      <c r="W172" s="425">
        <f t="shared" si="148"/>
        <v>0</v>
      </c>
      <c r="X172" s="37">
        <f t="shared" ref="X172:X235" si="149">+Q172/L172</f>
        <v>1</v>
      </c>
      <c r="Y172" s="37">
        <f t="shared" ref="Y172:Y235" si="150">+T172/L172</f>
        <v>4.770161754934369E-2</v>
      </c>
      <c r="Z172" s="37">
        <f t="shared" ref="Z172:Z235" si="151">+V172/L172</f>
        <v>4.770161754934369E-2</v>
      </c>
      <c r="AA172" s="37">
        <f t="shared" si="106"/>
        <v>4.770161754934369E-2</v>
      </c>
      <c r="AB172" s="37">
        <f t="shared" ref="AB172:AB183" si="152">+V172/T172</f>
        <v>1</v>
      </c>
    </row>
    <row r="173" spans="1:28" ht="95.25" customHeight="1" x14ac:dyDescent="0.25">
      <c r="A173" s="238" t="s">
        <v>297</v>
      </c>
      <c r="B173" s="40"/>
      <c r="C173" s="40"/>
      <c r="D173" s="40"/>
      <c r="E173" s="148" t="s">
        <v>296</v>
      </c>
      <c r="F173" s="425">
        <f t="shared" si="147"/>
        <v>175214577228</v>
      </c>
      <c r="G173" s="425">
        <f t="shared" si="147"/>
        <v>0</v>
      </c>
      <c r="H173" s="425">
        <f t="shared" si="147"/>
        <v>0</v>
      </c>
      <c r="I173" s="425">
        <f t="shared" si="147"/>
        <v>0</v>
      </c>
      <c r="J173" s="425">
        <f t="shared" si="147"/>
        <v>0</v>
      </c>
      <c r="K173" s="425">
        <f t="shared" si="127"/>
        <v>0</v>
      </c>
      <c r="L173" s="425">
        <f>+L174</f>
        <v>175214577228</v>
      </c>
      <c r="M173" s="36">
        <f t="shared" ref="M173:M236" si="153">L173/$L$267</f>
        <v>3.3007717094679687E-2</v>
      </c>
      <c r="N173" s="425">
        <f t="shared" si="148"/>
        <v>0</v>
      </c>
      <c r="O173" s="425">
        <f t="shared" si="148"/>
        <v>175214577228</v>
      </c>
      <c r="P173" s="425">
        <f t="shared" si="148"/>
        <v>0</v>
      </c>
      <c r="Q173" s="425">
        <f t="shared" si="148"/>
        <v>175214577228</v>
      </c>
      <c r="R173" s="425">
        <f t="shared" si="148"/>
        <v>0</v>
      </c>
      <c r="S173" s="425">
        <f t="shared" si="148"/>
        <v>0</v>
      </c>
      <c r="T173" s="425">
        <f t="shared" si="148"/>
        <v>8358018752</v>
      </c>
      <c r="U173" s="425">
        <f t="shared" si="148"/>
        <v>166856558476</v>
      </c>
      <c r="V173" s="425">
        <f t="shared" si="148"/>
        <v>8358018752</v>
      </c>
      <c r="W173" s="425">
        <f t="shared" si="148"/>
        <v>0</v>
      </c>
      <c r="X173" s="37">
        <f t="shared" si="149"/>
        <v>1</v>
      </c>
      <c r="Y173" s="37">
        <f t="shared" si="150"/>
        <v>4.770161754934369E-2</v>
      </c>
      <c r="Z173" s="37">
        <f t="shared" si="151"/>
        <v>4.770161754934369E-2</v>
      </c>
      <c r="AA173" s="37">
        <f t="shared" ref="AA173:AA209" si="154">+T173/Q173</f>
        <v>4.770161754934369E-2</v>
      </c>
      <c r="AB173" s="37">
        <f t="shared" si="152"/>
        <v>1</v>
      </c>
    </row>
    <row r="174" spans="1:28" ht="33" customHeight="1" x14ac:dyDescent="0.25">
      <c r="A174" s="238" t="s">
        <v>298</v>
      </c>
      <c r="B174" s="40"/>
      <c r="C174" s="40"/>
      <c r="D174" s="40"/>
      <c r="E174" s="149" t="s">
        <v>236</v>
      </c>
      <c r="F174" s="425">
        <f t="shared" si="147"/>
        <v>175214577228</v>
      </c>
      <c r="G174" s="425">
        <f t="shared" si="147"/>
        <v>0</v>
      </c>
      <c r="H174" s="425">
        <f t="shared" si="147"/>
        <v>0</v>
      </c>
      <c r="I174" s="425">
        <f t="shared" si="147"/>
        <v>0</v>
      </c>
      <c r="J174" s="425">
        <f t="shared" si="147"/>
        <v>0</v>
      </c>
      <c r="K174" s="425">
        <f t="shared" si="127"/>
        <v>0</v>
      </c>
      <c r="L174" s="425">
        <f>+L175</f>
        <v>175214577228</v>
      </c>
      <c r="M174" s="36">
        <f t="shared" si="153"/>
        <v>3.3007717094679687E-2</v>
      </c>
      <c r="N174" s="425">
        <f t="shared" si="148"/>
        <v>0</v>
      </c>
      <c r="O174" s="425">
        <f t="shared" si="148"/>
        <v>175214577228</v>
      </c>
      <c r="P174" s="425">
        <f t="shared" si="148"/>
        <v>0</v>
      </c>
      <c r="Q174" s="425">
        <f t="shared" si="148"/>
        <v>175214577228</v>
      </c>
      <c r="R174" s="425">
        <f t="shared" si="148"/>
        <v>0</v>
      </c>
      <c r="S174" s="425">
        <f t="shared" si="148"/>
        <v>0</v>
      </c>
      <c r="T174" s="425">
        <f t="shared" si="148"/>
        <v>8358018752</v>
      </c>
      <c r="U174" s="425">
        <f t="shared" si="148"/>
        <v>166856558476</v>
      </c>
      <c r="V174" s="425">
        <f t="shared" si="148"/>
        <v>8358018752</v>
      </c>
      <c r="W174" s="425">
        <f t="shared" si="148"/>
        <v>0</v>
      </c>
      <c r="X174" s="37">
        <f t="shared" si="149"/>
        <v>1</v>
      </c>
      <c r="Y174" s="37">
        <f t="shared" si="150"/>
        <v>4.770161754934369E-2</v>
      </c>
      <c r="Z174" s="37">
        <f t="shared" si="151"/>
        <v>4.770161754934369E-2</v>
      </c>
      <c r="AA174" s="37">
        <f t="shared" si="154"/>
        <v>4.770161754934369E-2</v>
      </c>
      <c r="AB174" s="37">
        <f t="shared" si="152"/>
        <v>1</v>
      </c>
    </row>
    <row r="175" spans="1:28" ht="30" customHeight="1" x14ac:dyDescent="0.25">
      <c r="A175" s="239" t="s">
        <v>299</v>
      </c>
      <c r="B175" s="40" t="s">
        <v>192</v>
      </c>
      <c r="C175" s="40">
        <v>11</v>
      </c>
      <c r="D175" s="40" t="s">
        <v>38</v>
      </c>
      <c r="E175" s="151" t="s">
        <v>226</v>
      </c>
      <c r="F175" s="421">
        <v>175214577228</v>
      </c>
      <c r="G175" s="421">
        <v>0</v>
      </c>
      <c r="H175" s="421">
        <v>0</v>
      </c>
      <c r="I175" s="421">
        <v>0</v>
      </c>
      <c r="J175" s="421">
        <v>0</v>
      </c>
      <c r="K175" s="421">
        <f t="shared" si="127"/>
        <v>0</v>
      </c>
      <c r="L175" s="421">
        <f>+F175+K175</f>
        <v>175214577228</v>
      </c>
      <c r="M175" s="43">
        <f t="shared" si="153"/>
        <v>3.3007717094679687E-2</v>
      </c>
      <c r="N175" s="421">
        <v>0</v>
      </c>
      <c r="O175" s="421">
        <v>175214577228</v>
      </c>
      <c r="P175" s="421">
        <f>L175-O175</f>
        <v>0</v>
      </c>
      <c r="Q175" s="421">
        <v>175214577228</v>
      </c>
      <c r="R175" s="421">
        <f>+L175-Q175</f>
        <v>0</v>
      </c>
      <c r="S175" s="421">
        <f>O175-Q175</f>
        <v>0</v>
      </c>
      <c r="T175" s="421">
        <v>8358018752</v>
      </c>
      <c r="U175" s="421">
        <f>+Q175-T175</f>
        <v>166856558476</v>
      </c>
      <c r="V175" s="421">
        <v>8358018752</v>
      </c>
      <c r="W175" s="44">
        <f>+T175-V175</f>
        <v>0</v>
      </c>
      <c r="X175" s="45">
        <f t="shared" si="149"/>
        <v>1</v>
      </c>
      <c r="Y175" s="45">
        <f t="shared" si="150"/>
        <v>4.770161754934369E-2</v>
      </c>
      <c r="Z175" s="45">
        <f t="shared" si="151"/>
        <v>4.770161754934369E-2</v>
      </c>
      <c r="AA175" s="45">
        <f t="shared" si="154"/>
        <v>4.770161754934369E-2</v>
      </c>
      <c r="AB175" s="45">
        <f t="shared" si="152"/>
        <v>1</v>
      </c>
    </row>
    <row r="176" spans="1:28" ht="53.25" customHeight="1" x14ac:dyDescent="0.25">
      <c r="A176" s="238" t="s">
        <v>300</v>
      </c>
      <c r="B176" s="68"/>
      <c r="C176" s="68"/>
      <c r="D176" s="68"/>
      <c r="E176" s="149" t="s">
        <v>301</v>
      </c>
      <c r="F176" s="425">
        <f t="shared" ref="F176:J178" si="155">+F177</f>
        <v>109796058849</v>
      </c>
      <c r="G176" s="425">
        <f t="shared" si="155"/>
        <v>0</v>
      </c>
      <c r="H176" s="425">
        <f t="shared" si="155"/>
        <v>0</v>
      </c>
      <c r="I176" s="425">
        <f t="shared" si="155"/>
        <v>0</v>
      </c>
      <c r="J176" s="425">
        <f t="shared" si="155"/>
        <v>0</v>
      </c>
      <c r="K176" s="425">
        <f t="shared" si="127"/>
        <v>0</v>
      </c>
      <c r="L176" s="425">
        <f>+L177</f>
        <v>109796058849</v>
      </c>
      <c r="M176" s="36">
        <f t="shared" si="153"/>
        <v>2.0683879765795225E-2</v>
      </c>
      <c r="N176" s="425">
        <f t="shared" ref="N176:W178" si="156">+N177</f>
        <v>0</v>
      </c>
      <c r="O176" s="425">
        <f t="shared" si="156"/>
        <v>109796058849</v>
      </c>
      <c r="P176" s="425">
        <f t="shared" si="156"/>
        <v>0</v>
      </c>
      <c r="Q176" s="425">
        <f t="shared" si="156"/>
        <v>109796058849</v>
      </c>
      <c r="R176" s="425">
        <f t="shared" si="156"/>
        <v>0</v>
      </c>
      <c r="S176" s="425">
        <f t="shared" si="156"/>
        <v>0</v>
      </c>
      <c r="T176" s="425">
        <f t="shared" si="156"/>
        <v>19071686158</v>
      </c>
      <c r="U176" s="425">
        <f t="shared" si="156"/>
        <v>90724372691</v>
      </c>
      <c r="V176" s="425">
        <f t="shared" si="156"/>
        <v>19071686158</v>
      </c>
      <c r="W176" s="425">
        <f t="shared" si="156"/>
        <v>0</v>
      </c>
      <c r="X176" s="37">
        <f t="shared" si="149"/>
        <v>1</v>
      </c>
      <c r="Y176" s="37">
        <f t="shared" si="150"/>
        <v>0.17370100856014198</v>
      </c>
      <c r="Z176" s="37">
        <f t="shared" si="151"/>
        <v>0.17370100856014198</v>
      </c>
      <c r="AA176" s="37">
        <f t="shared" si="154"/>
        <v>0.17370100856014198</v>
      </c>
      <c r="AB176" s="37">
        <f t="shared" si="152"/>
        <v>1</v>
      </c>
    </row>
    <row r="177" spans="1:28" ht="53.25" customHeight="1" x14ac:dyDescent="0.25">
      <c r="A177" s="238" t="s">
        <v>302</v>
      </c>
      <c r="B177" s="40"/>
      <c r="C177" s="40"/>
      <c r="D177" s="40"/>
      <c r="E177" s="148" t="s">
        <v>301</v>
      </c>
      <c r="F177" s="425">
        <f t="shared" si="155"/>
        <v>109796058849</v>
      </c>
      <c r="G177" s="425">
        <f t="shared" si="155"/>
        <v>0</v>
      </c>
      <c r="H177" s="425">
        <f t="shared" si="155"/>
        <v>0</v>
      </c>
      <c r="I177" s="425">
        <f t="shared" si="155"/>
        <v>0</v>
      </c>
      <c r="J177" s="425">
        <f t="shared" si="155"/>
        <v>0</v>
      </c>
      <c r="K177" s="425">
        <f t="shared" si="127"/>
        <v>0</v>
      </c>
      <c r="L177" s="425">
        <f>+L178</f>
        <v>109796058849</v>
      </c>
      <c r="M177" s="36">
        <f t="shared" si="153"/>
        <v>2.0683879765795225E-2</v>
      </c>
      <c r="N177" s="425">
        <f t="shared" si="156"/>
        <v>0</v>
      </c>
      <c r="O177" s="425">
        <f t="shared" si="156"/>
        <v>109796058849</v>
      </c>
      <c r="P177" s="425">
        <f t="shared" si="156"/>
        <v>0</v>
      </c>
      <c r="Q177" s="425">
        <f t="shared" si="156"/>
        <v>109796058849</v>
      </c>
      <c r="R177" s="425">
        <f t="shared" si="156"/>
        <v>0</v>
      </c>
      <c r="S177" s="425">
        <f t="shared" si="156"/>
        <v>0</v>
      </c>
      <c r="T177" s="425">
        <f t="shared" si="156"/>
        <v>19071686158</v>
      </c>
      <c r="U177" s="425">
        <f t="shared" si="156"/>
        <v>90724372691</v>
      </c>
      <c r="V177" s="425">
        <f t="shared" si="156"/>
        <v>19071686158</v>
      </c>
      <c r="W177" s="425">
        <f t="shared" si="156"/>
        <v>0</v>
      </c>
      <c r="X177" s="37">
        <f t="shared" si="149"/>
        <v>1</v>
      </c>
      <c r="Y177" s="37">
        <f t="shared" si="150"/>
        <v>0.17370100856014198</v>
      </c>
      <c r="Z177" s="37">
        <f t="shared" si="151"/>
        <v>0.17370100856014198</v>
      </c>
      <c r="AA177" s="37">
        <f t="shared" si="154"/>
        <v>0.17370100856014198</v>
      </c>
      <c r="AB177" s="37">
        <f t="shared" si="152"/>
        <v>1</v>
      </c>
    </row>
    <row r="178" spans="1:28" ht="38.25" customHeight="1" x14ac:dyDescent="0.25">
      <c r="A178" s="238" t="s">
        <v>303</v>
      </c>
      <c r="B178" s="40"/>
      <c r="C178" s="40"/>
      <c r="D178" s="40"/>
      <c r="E178" s="149" t="s">
        <v>236</v>
      </c>
      <c r="F178" s="425">
        <f t="shared" si="155"/>
        <v>109796058849</v>
      </c>
      <c r="G178" s="425">
        <f t="shared" si="155"/>
        <v>0</v>
      </c>
      <c r="H178" s="425">
        <f t="shared" si="155"/>
        <v>0</v>
      </c>
      <c r="I178" s="425">
        <f t="shared" si="155"/>
        <v>0</v>
      </c>
      <c r="J178" s="425">
        <f t="shared" si="155"/>
        <v>0</v>
      </c>
      <c r="K178" s="425">
        <f t="shared" si="127"/>
        <v>0</v>
      </c>
      <c r="L178" s="425">
        <f>+L179</f>
        <v>109796058849</v>
      </c>
      <c r="M178" s="36">
        <f t="shared" si="153"/>
        <v>2.0683879765795225E-2</v>
      </c>
      <c r="N178" s="425">
        <f t="shared" si="156"/>
        <v>0</v>
      </c>
      <c r="O178" s="425">
        <f t="shared" si="156"/>
        <v>109796058849</v>
      </c>
      <c r="P178" s="425">
        <f t="shared" si="156"/>
        <v>0</v>
      </c>
      <c r="Q178" s="425">
        <f t="shared" si="156"/>
        <v>109796058849</v>
      </c>
      <c r="R178" s="425">
        <f t="shared" si="156"/>
        <v>0</v>
      </c>
      <c r="S178" s="425">
        <f t="shared" si="156"/>
        <v>0</v>
      </c>
      <c r="T178" s="425">
        <f t="shared" si="156"/>
        <v>19071686158</v>
      </c>
      <c r="U178" s="425">
        <f t="shared" si="156"/>
        <v>90724372691</v>
      </c>
      <c r="V178" s="425">
        <f t="shared" si="156"/>
        <v>19071686158</v>
      </c>
      <c r="W178" s="425">
        <f t="shared" si="156"/>
        <v>0</v>
      </c>
      <c r="X178" s="37">
        <f t="shared" si="149"/>
        <v>1</v>
      </c>
      <c r="Y178" s="37">
        <f t="shared" si="150"/>
        <v>0.17370100856014198</v>
      </c>
      <c r="Z178" s="37">
        <f t="shared" si="151"/>
        <v>0.17370100856014198</v>
      </c>
      <c r="AA178" s="37">
        <f t="shared" si="154"/>
        <v>0.17370100856014198</v>
      </c>
      <c r="AB178" s="37">
        <f t="shared" si="152"/>
        <v>1</v>
      </c>
    </row>
    <row r="179" spans="1:28" ht="38.25" customHeight="1" x14ac:dyDescent="0.25">
      <c r="A179" s="239" t="s">
        <v>304</v>
      </c>
      <c r="B179" s="68" t="s">
        <v>192</v>
      </c>
      <c r="C179" s="68">
        <v>11</v>
      </c>
      <c r="D179" s="40" t="s">
        <v>38</v>
      </c>
      <c r="E179" s="151" t="s">
        <v>226</v>
      </c>
      <c r="F179" s="421">
        <v>109796058849</v>
      </c>
      <c r="G179" s="421">
        <v>0</v>
      </c>
      <c r="H179" s="421">
        <v>0</v>
      </c>
      <c r="I179" s="421">
        <v>0</v>
      </c>
      <c r="J179" s="421">
        <v>0</v>
      </c>
      <c r="K179" s="421">
        <f t="shared" si="127"/>
        <v>0</v>
      </c>
      <c r="L179" s="421">
        <f>+F179+K179</f>
        <v>109796058849</v>
      </c>
      <c r="M179" s="43">
        <f t="shared" si="153"/>
        <v>2.0683879765795225E-2</v>
      </c>
      <c r="N179" s="421">
        <v>0</v>
      </c>
      <c r="O179" s="421">
        <v>109796058849</v>
      </c>
      <c r="P179" s="421">
        <f>L179-O179</f>
        <v>0</v>
      </c>
      <c r="Q179" s="421">
        <v>109796058849</v>
      </c>
      <c r="R179" s="421">
        <f>+L179-Q179</f>
        <v>0</v>
      </c>
      <c r="S179" s="421">
        <f>O179-Q179</f>
        <v>0</v>
      </c>
      <c r="T179" s="421">
        <v>19071686158</v>
      </c>
      <c r="U179" s="421">
        <f>+Q179-T179</f>
        <v>90724372691</v>
      </c>
      <c r="V179" s="421">
        <v>19071686158</v>
      </c>
      <c r="W179" s="44">
        <f>+T179-V179</f>
        <v>0</v>
      </c>
      <c r="X179" s="45">
        <f t="shared" si="149"/>
        <v>1</v>
      </c>
      <c r="Y179" s="45">
        <f t="shared" si="150"/>
        <v>0.17370100856014198</v>
      </c>
      <c r="Z179" s="45">
        <f t="shared" si="151"/>
        <v>0.17370100856014198</v>
      </c>
      <c r="AA179" s="45">
        <f t="shared" si="154"/>
        <v>0.17370100856014198</v>
      </c>
      <c r="AB179" s="45">
        <f t="shared" si="152"/>
        <v>1</v>
      </c>
    </row>
    <row r="180" spans="1:28" ht="69" customHeight="1" x14ac:dyDescent="0.25">
      <c r="A180" s="238" t="s">
        <v>305</v>
      </c>
      <c r="B180" s="68"/>
      <c r="C180" s="68"/>
      <c r="D180" s="68"/>
      <c r="E180" s="149" t="s">
        <v>306</v>
      </c>
      <c r="F180" s="425">
        <f t="shared" ref="F180:J182" si="157">+F181</f>
        <v>216924287600</v>
      </c>
      <c r="G180" s="425">
        <f t="shared" si="157"/>
        <v>0</v>
      </c>
      <c r="H180" s="425">
        <f t="shared" si="157"/>
        <v>0</v>
      </c>
      <c r="I180" s="425">
        <f t="shared" si="157"/>
        <v>0</v>
      </c>
      <c r="J180" s="425">
        <f t="shared" si="157"/>
        <v>0</v>
      </c>
      <c r="K180" s="425">
        <f t="shared" si="127"/>
        <v>0</v>
      </c>
      <c r="L180" s="425">
        <f>+L181</f>
        <v>216924287600</v>
      </c>
      <c r="M180" s="36">
        <f t="shared" si="153"/>
        <v>4.0865181592445191E-2</v>
      </c>
      <c r="N180" s="425">
        <f t="shared" ref="N180:W182" si="158">+N181</f>
        <v>0</v>
      </c>
      <c r="O180" s="425">
        <f t="shared" si="158"/>
        <v>216924287600</v>
      </c>
      <c r="P180" s="425">
        <f t="shared" si="158"/>
        <v>0</v>
      </c>
      <c r="Q180" s="425">
        <f t="shared" si="158"/>
        <v>216924287600</v>
      </c>
      <c r="R180" s="425">
        <f t="shared" si="158"/>
        <v>0</v>
      </c>
      <c r="S180" s="425">
        <f t="shared" si="158"/>
        <v>0</v>
      </c>
      <c r="T180" s="425">
        <f t="shared" si="158"/>
        <v>14013027754</v>
      </c>
      <c r="U180" s="425">
        <f t="shared" si="158"/>
        <v>202911259846</v>
      </c>
      <c r="V180" s="425">
        <f t="shared" si="158"/>
        <v>14013027754</v>
      </c>
      <c r="W180" s="425">
        <f t="shared" si="158"/>
        <v>0</v>
      </c>
      <c r="X180" s="37">
        <f t="shared" si="149"/>
        <v>1</v>
      </c>
      <c r="Y180" s="37">
        <f t="shared" si="150"/>
        <v>6.4598703580114922E-2</v>
      </c>
      <c r="Z180" s="37">
        <f t="shared" si="151"/>
        <v>6.4598703580114922E-2</v>
      </c>
      <c r="AA180" s="37">
        <f t="shared" si="154"/>
        <v>6.4598703580114922E-2</v>
      </c>
      <c r="AB180" s="37">
        <f t="shared" si="152"/>
        <v>1</v>
      </c>
    </row>
    <row r="181" spans="1:28" ht="69" customHeight="1" x14ac:dyDescent="0.25">
      <c r="A181" s="238" t="s">
        <v>307</v>
      </c>
      <c r="B181" s="40"/>
      <c r="C181" s="40"/>
      <c r="D181" s="40"/>
      <c r="E181" s="148" t="s">
        <v>306</v>
      </c>
      <c r="F181" s="425">
        <f t="shared" si="157"/>
        <v>216924287600</v>
      </c>
      <c r="G181" s="425">
        <f t="shared" si="157"/>
        <v>0</v>
      </c>
      <c r="H181" s="425">
        <f t="shared" si="157"/>
        <v>0</v>
      </c>
      <c r="I181" s="425">
        <f t="shared" si="157"/>
        <v>0</v>
      </c>
      <c r="J181" s="425">
        <f t="shared" si="157"/>
        <v>0</v>
      </c>
      <c r="K181" s="425">
        <f t="shared" si="127"/>
        <v>0</v>
      </c>
      <c r="L181" s="425">
        <f>+L182</f>
        <v>216924287600</v>
      </c>
      <c r="M181" s="36">
        <f t="shared" si="153"/>
        <v>4.0865181592445191E-2</v>
      </c>
      <c r="N181" s="425">
        <f t="shared" si="158"/>
        <v>0</v>
      </c>
      <c r="O181" s="425">
        <f t="shared" si="158"/>
        <v>216924287600</v>
      </c>
      <c r="P181" s="425">
        <f t="shared" si="158"/>
        <v>0</v>
      </c>
      <c r="Q181" s="425">
        <f t="shared" si="158"/>
        <v>216924287600</v>
      </c>
      <c r="R181" s="425">
        <f t="shared" si="158"/>
        <v>0</v>
      </c>
      <c r="S181" s="425">
        <f t="shared" si="158"/>
        <v>0</v>
      </c>
      <c r="T181" s="425">
        <f t="shared" si="158"/>
        <v>14013027754</v>
      </c>
      <c r="U181" s="425">
        <f t="shared" si="158"/>
        <v>202911259846</v>
      </c>
      <c r="V181" s="425">
        <f t="shared" si="158"/>
        <v>14013027754</v>
      </c>
      <c r="W181" s="425">
        <f t="shared" si="158"/>
        <v>0</v>
      </c>
      <c r="X181" s="37">
        <f t="shared" si="149"/>
        <v>1</v>
      </c>
      <c r="Y181" s="37">
        <f t="shared" si="150"/>
        <v>6.4598703580114922E-2</v>
      </c>
      <c r="Z181" s="37">
        <f t="shared" si="151"/>
        <v>6.4598703580114922E-2</v>
      </c>
      <c r="AA181" s="37">
        <f t="shared" si="154"/>
        <v>6.4598703580114922E-2</v>
      </c>
      <c r="AB181" s="37">
        <f t="shared" si="152"/>
        <v>1</v>
      </c>
    </row>
    <row r="182" spans="1:28" ht="29.25" customHeight="1" x14ac:dyDescent="0.25">
      <c r="A182" s="238" t="s">
        <v>308</v>
      </c>
      <c r="B182" s="40"/>
      <c r="C182" s="40"/>
      <c r="D182" s="40"/>
      <c r="E182" s="149" t="s">
        <v>236</v>
      </c>
      <c r="F182" s="425">
        <f t="shared" si="157"/>
        <v>216924287600</v>
      </c>
      <c r="G182" s="425">
        <f t="shared" si="157"/>
        <v>0</v>
      </c>
      <c r="H182" s="425">
        <f t="shared" si="157"/>
        <v>0</v>
      </c>
      <c r="I182" s="425">
        <f t="shared" si="157"/>
        <v>0</v>
      </c>
      <c r="J182" s="425">
        <f t="shared" si="157"/>
        <v>0</v>
      </c>
      <c r="K182" s="425">
        <f t="shared" si="127"/>
        <v>0</v>
      </c>
      <c r="L182" s="425">
        <f>+L183</f>
        <v>216924287600</v>
      </c>
      <c r="M182" s="36">
        <f t="shared" si="153"/>
        <v>4.0865181592445191E-2</v>
      </c>
      <c r="N182" s="425">
        <f t="shared" si="158"/>
        <v>0</v>
      </c>
      <c r="O182" s="425">
        <f t="shared" si="158"/>
        <v>216924287600</v>
      </c>
      <c r="P182" s="425">
        <f t="shared" si="158"/>
        <v>0</v>
      </c>
      <c r="Q182" s="425">
        <f t="shared" si="158"/>
        <v>216924287600</v>
      </c>
      <c r="R182" s="425">
        <f t="shared" si="158"/>
        <v>0</v>
      </c>
      <c r="S182" s="425">
        <f t="shared" si="158"/>
        <v>0</v>
      </c>
      <c r="T182" s="425">
        <f t="shared" si="158"/>
        <v>14013027754</v>
      </c>
      <c r="U182" s="425">
        <f t="shared" si="158"/>
        <v>202911259846</v>
      </c>
      <c r="V182" s="425">
        <f t="shared" si="158"/>
        <v>14013027754</v>
      </c>
      <c r="W182" s="425">
        <f t="shared" si="158"/>
        <v>0</v>
      </c>
      <c r="X182" s="37">
        <f t="shared" si="149"/>
        <v>1</v>
      </c>
      <c r="Y182" s="37">
        <f t="shared" si="150"/>
        <v>6.4598703580114922E-2</v>
      </c>
      <c r="Z182" s="37">
        <f t="shared" si="151"/>
        <v>6.4598703580114922E-2</v>
      </c>
      <c r="AA182" s="37">
        <f t="shared" si="154"/>
        <v>6.4598703580114922E-2</v>
      </c>
      <c r="AB182" s="37">
        <f t="shared" si="152"/>
        <v>1</v>
      </c>
    </row>
    <row r="183" spans="1:28" ht="30" customHeight="1" x14ac:dyDescent="0.25">
      <c r="A183" s="239" t="s">
        <v>309</v>
      </c>
      <c r="B183" s="40" t="s">
        <v>192</v>
      </c>
      <c r="C183" s="40">
        <v>11</v>
      </c>
      <c r="D183" s="40" t="s">
        <v>38</v>
      </c>
      <c r="E183" s="151" t="s">
        <v>226</v>
      </c>
      <c r="F183" s="421">
        <v>216924287600</v>
      </c>
      <c r="G183" s="421">
        <v>0</v>
      </c>
      <c r="H183" s="421">
        <v>0</v>
      </c>
      <c r="I183" s="421">
        <v>0</v>
      </c>
      <c r="J183" s="421">
        <v>0</v>
      </c>
      <c r="K183" s="421">
        <f t="shared" si="127"/>
        <v>0</v>
      </c>
      <c r="L183" s="421">
        <f>+F183+K183</f>
        <v>216924287600</v>
      </c>
      <c r="M183" s="43">
        <f t="shared" si="153"/>
        <v>4.0865181592445191E-2</v>
      </c>
      <c r="N183" s="421">
        <v>0</v>
      </c>
      <c r="O183" s="421">
        <v>216924287600</v>
      </c>
      <c r="P183" s="421">
        <f>L183-O183</f>
        <v>0</v>
      </c>
      <c r="Q183" s="421">
        <v>216924287600</v>
      </c>
      <c r="R183" s="421">
        <f>+L183-Q183</f>
        <v>0</v>
      </c>
      <c r="S183" s="421">
        <f>O183-Q183</f>
        <v>0</v>
      </c>
      <c r="T183" s="421">
        <v>14013027754</v>
      </c>
      <c r="U183" s="421">
        <f>+Q183-T183</f>
        <v>202911259846</v>
      </c>
      <c r="V183" s="421">
        <v>14013027754</v>
      </c>
      <c r="W183" s="44">
        <f>+T183-V183</f>
        <v>0</v>
      </c>
      <c r="X183" s="45">
        <f t="shared" si="149"/>
        <v>1</v>
      </c>
      <c r="Y183" s="45">
        <f t="shared" si="150"/>
        <v>6.4598703580114922E-2</v>
      </c>
      <c r="Z183" s="45">
        <f t="shared" si="151"/>
        <v>6.4598703580114922E-2</v>
      </c>
      <c r="AA183" s="45">
        <f t="shared" si="154"/>
        <v>6.4598703580114922E-2</v>
      </c>
      <c r="AB183" s="45">
        <f t="shared" si="152"/>
        <v>1</v>
      </c>
    </row>
    <row r="184" spans="1:28" ht="64.5" customHeight="1" x14ac:dyDescent="0.25">
      <c r="A184" s="238" t="s">
        <v>310</v>
      </c>
      <c r="B184" s="68"/>
      <c r="C184" s="68"/>
      <c r="D184" s="68"/>
      <c r="E184" s="149" t="s">
        <v>311</v>
      </c>
      <c r="F184" s="425">
        <f t="shared" ref="F184:J186" si="159">+F185</f>
        <v>263086153404</v>
      </c>
      <c r="G184" s="425">
        <f t="shared" si="159"/>
        <v>0</v>
      </c>
      <c r="H184" s="425">
        <f t="shared" si="159"/>
        <v>0</v>
      </c>
      <c r="I184" s="425">
        <f t="shared" si="159"/>
        <v>0</v>
      </c>
      <c r="J184" s="425">
        <f t="shared" si="159"/>
        <v>0</v>
      </c>
      <c r="K184" s="425">
        <f t="shared" si="127"/>
        <v>0</v>
      </c>
      <c r="L184" s="425">
        <f>+L185</f>
        <v>263086153404</v>
      </c>
      <c r="M184" s="36">
        <f t="shared" si="153"/>
        <v>4.9561363332154391E-2</v>
      </c>
      <c r="N184" s="425">
        <f t="shared" ref="N184:W186" si="160">+N185</f>
        <v>0</v>
      </c>
      <c r="O184" s="425">
        <f t="shared" si="160"/>
        <v>263086153404</v>
      </c>
      <c r="P184" s="425">
        <f t="shared" si="160"/>
        <v>0</v>
      </c>
      <c r="Q184" s="425">
        <f t="shared" si="160"/>
        <v>263086153404</v>
      </c>
      <c r="R184" s="425">
        <f t="shared" si="160"/>
        <v>0</v>
      </c>
      <c r="S184" s="425">
        <f t="shared" si="160"/>
        <v>0</v>
      </c>
      <c r="T184" s="425">
        <f t="shared" si="160"/>
        <v>0</v>
      </c>
      <c r="U184" s="425">
        <f t="shared" si="160"/>
        <v>263086153404</v>
      </c>
      <c r="V184" s="425">
        <f t="shared" si="160"/>
        <v>0</v>
      </c>
      <c r="W184" s="425">
        <f t="shared" si="160"/>
        <v>0</v>
      </c>
      <c r="X184" s="37">
        <f t="shared" si="149"/>
        <v>1</v>
      </c>
      <c r="Y184" s="37">
        <f t="shared" si="150"/>
        <v>0</v>
      </c>
      <c r="Z184" s="37">
        <f t="shared" si="151"/>
        <v>0</v>
      </c>
      <c r="AA184" s="37">
        <f t="shared" si="154"/>
        <v>0</v>
      </c>
      <c r="AB184" s="37" t="s">
        <v>46</v>
      </c>
    </row>
    <row r="185" spans="1:28" ht="64.5" customHeight="1" x14ac:dyDescent="0.25">
      <c r="A185" s="238" t="s">
        <v>312</v>
      </c>
      <c r="B185" s="40"/>
      <c r="C185" s="40"/>
      <c r="D185" s="40"/>
      <c r="E185" s="148" t="s">
        <v>311</v>
      </c>
      <c r="F185" s="425">
        <f t="shared" si="159"/>
        <v>263086153404</v>
      </c>
      <c r="G185" s="425">
        <f t="shared" si="159"/>
        <v>0</v>
      </c>
      <c r="H185" s="425">
        <f t="shared" si="159"/>
        <v>0</v>
      </c>
      <c r="I185" s="425">
        <f t="shared" si="159"/>
        <v>0</v>
      </c>
      <c r="J185" s="425">
        <f t="shared" si="159"/>
        <v>0</v>
      </c>
      <c r="K185" s="425">
        <f t="shared" si="127"/>
        <v>0</v>
      </c>
      <c r="L185" s="425">
        <f>+L186</f>
        <v>263086153404</v>
      </c>
      <c r="M185" s="36">
        <f t="shared" si="153"/>
        <v>4.9561363332154391E-2</v>
      </c>
      <c r="N185" s="425">
        <f t="shared" si="160"/>
        <v>0</v>
      </c>
      <c r="O185" s="425">
        <f t="shared" si="160"/>
        <v>263086153404</v>
      </c>
      <c r="P185" s="425">
        <f t="shared" si="160"/>
        <v>0</v>
      </c>
      <c r="Q185" s="425">
        <f t="shared" si="160"/>
        <v>263086153404</v>
      </c>
      <c r="R185" s="425">
        <f t="shared" si="160"/>
        <v>0</v>
      </c>
      <c r="S185" s="425">
        <f t="shared" si="160"/>
        <v>0</v>
      </c>
      <c r="T185" s="425">
        <f t="shared" si="160"/>
        <v>0</v>
      </c>
      <c r="U185" s="425">
        <f t="shared" si="160"/>
        <v>263086153404</v>
      </c>
      <c r="V185" s="425">
        <f t="shared" si="160"/>
        <v>0</v>
      </c>
      <c r="W185" s="425">
        <f t="shared" si="160"/>
        <v>0</v>
      </c>
      <c r="X185" s="37">
        <f t="shared" si="149"/>
        <v>1</v>
      </c>
      <c r="Y185" s="37">
        <f t="shared" si="150"/>
        <v>0</v>
      </c>
      <c r="Z185" s="37">
        <f t="shared" si="151"/>
        <v>0</v>
      </c>
      <c r="AA185" s="37">
        <f t="shared" si="154"/>
        <v>0</v>
      </c>
      <c r="AB185" s="37" t="s">
        <v>46</v>
      </c>
    </row>
    <row r="186" spans="1:28" ht="32.25" customHeight="1" x14ac:dyDescent="0.25">
      <c r="A186" s="238" t="s">
        <v>313</v>
      </c>
      <c r="B186" s="40"/>
      <c r="C186" s="40"/>
      <c r="D186" s="40"/>
      <c r="E186" s="149" t="s">
        <v>236</v>
      </c>
      <c r="F186" s="425">
        <f t="shared" si="159"/>
        <v>263086153404</v>
      </c>
      <c r="G186" s="425">
        <f t="shared" si="159"/>
        <v>0</v>
      </c>
      <c r="H186" s="425">
        <f t="shared" si="159"/>
        <v>0</v>
      </c>
      <c r="I186" s="425">
        <f t="shared" si="159"/>
        <v>0</v>
      </c>
      <c r="J186" s="425">
        <f t="shared" si="159"/>
        <v>0</v>
      </c>
      <c r="K186" s="425">
        <f t="shared" si="127"/>
        <v>0</v>
      </c>
      <c r="L186" s="425">
        <f>+L187</f>
        <v>263086153404</v>
      </c>
      <c r="M186" s="36">
        <f t="shared" si="153"/>
        <v>4.9561363332154391E-2</v>
      </c>
      <c r="N186" s="425">
        <f t="shared" si="160"/>
        <v>0</v>
      </c>
      <c r="O186" s="425">
        <f t="shared" si="160"/>
        <v>263086153404</v>
      </c>
      <c r="P186" s="425">
        <f t="shared" si="160"/>
        <v>0</v>
      </c>
      <c r="Q186" s="425">
        <f t="shared" si="160"/>
        <v>263086153404</v>
      </c>
      <c r="R186" s="425">
        <f t="shared" si="160"/>
        <v>0</v>
      </c>
      <c r="S186" s="425">
        <f t="shared" si="160"/>
        <v>0</v>
      </c>
      <c r="T186" s="425">
        <f t="shared" si="160"/>
        <v>0</v>
      </c>
      <c r="U186" s="425">
        <f t="shared" si="160"/>
        <v>263086153404</v>
      </c>
      <c r="V186" s="425">
        <f t="shared" si="160"/>
        <v>0</v>
      </c>
      <c r="W186" s="425">
        <f t="shared" si="160"/>
        <v>0</v>
      </c>
      <c r="X186" s="37">
        <f t="shared" si="149"/>
        <v>1</v>
      </c>
      <c r="Y186" s="37">
        <f t="shared" si="150"/>
        <v>0</v>
      </c>
      <c r="Z186" s="37">
        <f t="shared" si="151"/>
        <v>0</v>
      </c>
      <c r="AA186" s="37">
        <f t="shared" si="154"/>
        <v>0</v>
      </c>
      <c r="AB186" s="37" t="s">
        <v>46</v>
      </c>
    </row>
    <row r="187" spans="1:28" ht="30" customHeight="1" x14ac:dyDescent="0.25">
      <c r="A187" s="239" t="s">
        <v>314</v>
      </c>
      <c r="B187" s="40" t="s">
        <v>192</v>
      </c>
      <c r="C187" s="40">
        <v>11</v>
      </c>
      <c r="D187" s="40" t="s">
        <v>38</v>
      </c>
      <c r="E187" s="151" t="s">
        <v>226</v>
      </c>
      <c r="F187" s="421">
        <v>263086153404</v>
      </c>
      <c r="G187" s="421">
        <v>0</v>
      </c>
      <c r="H187" s="421">
        <v>0</v>
      </c>
      <c r="I187" s="421">
        <v>0</v>
      </c>
      <c r="J187" s="421">
        <v>0</v>
      </c>
      <c r="K187" s="421">
        <f t="shared" si="127"/>
        <v>0</v>
      </c>
      <c r="L187" s="421">
        <f>+F187+K187</f>
        <v>263086153404</v>
      </c>
      <c r="M187" s="43">
        <f t="shared" si="153"/>
        <v>4.9561363332154391E-2</v>
      </c>
      <c r="N187" s="421">
        <v>0</v>
      </c>
      <c r="O187" s="421">
        <v>263086153404</v>
      </c>
      <c r="P187" s="421">
        <f>L187-O187</f>
        <v>0</v>
      </c>
      <c r="Q187" s="421">
        <v>263086153404</v>
      </c>
      <c r="R187" s="421">
        <f>+L187-Q187</f>
        <v>0</v>
      </c>
      <c r="S187" s="421">
        <f>O187-Q187</f>
        <v>0</v>
      </c>
      <c r="T187" s="421">
        <v>0</v>
      </c>
      <c r="U187" s="421">
        <f>+Q187-T187</f>
        <v>263086153404</v>
      </c>
      <c r="V187" s="421">
        <v>0</v>
      </c>
      <c r="W187" s="44">
        <f>+T187-V187</f>
        <v>0</v>
      </c>
      <c r="X187" s="45">
        <f t="shared" si="149"/>
        <v>1</v>
      </c>
      <c r="Y187" s="45">
        <f t="shared" si="150"/>
        <v>0</v>
      </c>
      <c r="Z187" s="45">
        <f t="shared" si="151"/>
        <v>0</v>
      </c>
      <c r="AA187" s="45">
        <f t="shared" si="154"/>
        <v>0</v>
      </c>
      <c r="AB187" s="45" t="s">
        <v>46</v>
      </c>
    </row>
    <row r="188" spans="1:28" ht="70.5" customHeight="1" x14ac:dyDescent="0.25">
      <c r="A188" s="238" t="s">
        <v>315</v>
      </c>
      <c r="B188" s="68"/>
      <c r="C188" s="68"/>
      <c r="D188" s="68"/>
      <c r="E188" s="149" t="s">
        <v>316</v>
      </c>
      <c r="F188" s="425">
        <f t="shared" ref="F188:J190" si="161">+F189</f>
        <v>138383140985</v>
      </c>
      <c r="G188" s="425">
        <f t="shared" si="161"/>
        <v>0</v>
      </c>
      <c r="H188" s="425">
        <f t="shared" si="161"/>
        <v>0</v>
      </c>
      <c r="I188" s="425">
        <f t="shared" si="161"/>
        <v>0</v>
      </c>
      <c r="J188" s="425">
        <f t="shared" si="161"/>
        <v>0</v>
      </c>
      <c r="K188" s="425">
        <f t="shared" si="127"/>
        <v>0</v>
      </c>
      <c r="L188" s="425">
        <f>+L189</f>
        <v>138383140985</v>
      </c>
      <c r="M188" s="36">
        <f t="shared" si="153"/>
        <v>2.60692440125131E-2</v>
      </c>
      <c r="N188" s="425">
        <f t="shared" ref="N188:W190" si="162">+N189</f>
        <v>0</v>
      </c>
      <c r="O188" s="425">
        <f t="shared" si="162"/>
        <v>138383140985</v>
      </c>
      <c r="P188" s="425">
        <f t="shared" si="162"/>
        <v>0</v>
      </c>
      <c r="Q188" s="425">
        <f t="shared" si="162"/>
        <v>138383140985</v>
      </c>
      <c r="R188" s="425">
        <f t="shared" si="162"/>
        <v>0</v>
      </c>
      <c r="S188" s="425">
        <f t="shared" si="162"/>
        <v>0</v>
      </c>
      <c r="T188" s="425">
        <f t="shared" si="162"/>
        <v>27914520438</v>
      </c>
      <c r="U188" s="425">
        <f t="shared" si="162"/>
        <v>110468620547</v>
      </c>
      <c r="V188" s="425">
        <f t="shared" si="162"/>
        <v>27914520438</v>
      </c>
      <c r="W188" s="425">
        <f t="shared" si="162"/>
        <v>0</v>
      </c>
      <c r="X188" s="37">
        <f t="shared" si="149"/>
        <v>1</v>
      </c>
      <c r="Y188" s="37">
        <f t="shared" si="150"/>
        <v>0.20171908398166644</v>
      </c>
      <c r="Z188" s="37">
        <f t="shared" si="151"/>
        <v>0.20171908398166644</v>
      </c>
      <c r="AA188" s="37">
        <f t="shared" si="154"/>
        <v>0.20171908398166644</v>
      </c>
      <c r="AB188" s="37">
        <f>+V188/T188</f>
        <v>1</v>
      </c>
    </row>
    <row r="189" spans="1:28" ht="70.5" customHeight="1" x14ac:dyDescent="0.25">
      <c r="A189" s="238" t="s">
        <v>317</v>
      </c>
      <c r="B189" s="40"/>
      <c r="C189" s="40"/>
      <c r="D189" s="40"/>
      <c r="E189" s="148" t="s">
        <v>316</v>
      </c>
      <c r="F189" s="425">
        <f t="shared" si="161"/>
        <v>138383140985</v>
      </c>
      <c r="G189" s="425">
        <f t="shared" si="161"/>
        <v>0</v>
      </c>
      <c r="H189" s="425">
        <f t="shared" si="161"/>
        <v>0</v>
      </c>
      <c r="I189" s="425">
        <f t="shared" si="161"/>
        <v>0</v>
      </c>
      <c r="J189" s="425">
        <f t="shared" si="161"/>
        <v>0</v>
      </c>
      <c r="K189" s="425">
        <f t="shared" si="127"/>
        <v>0</v>
      </c>
      <c r="L189" s="425">
        <f>+L190</f>
        <v>138383140985</v>
      </c>
      <c r="M189" s="36">
        <f t="shared" si="153"/>
        <v>2.60692440125131E-2</v>
      </c>
      <c r="N189" s="425">
        <f t="shared" si="162"/>
        <v>0</v>
      </c>
      <c r="O189" s="425">
        <f t="shared" si="162"/>
        <v>138383140985</v>
      </c>
      <c r="P189" s="425">
        <f t="shared" si="162"/>
        <v>0</v>
      </c>
      <c r="Q189" s="425">
        <f t="shared" si="162"/>
        <v>138383140985</v>
      </c>
      <c r="R189" s="425">
        <f t="shared" si="162"/>
        <v>0</v>
      </c>
      <c r="S189" s="425">
        <f t="shared" si="162"/>
        <v>0</v>
      </c>
      <c r="T189" s="425">
        <f t="shared" si="162"/>
        <v>27914520438</v>
      </c>
      <c r="U189" s="425">
        <f t="shared" si="162"/>
        <v>110468620547</v>
      </c>
      <c r="V189" s="425">
        <f t="shared" si="162"/>
        <v>27914520438</v>
      </c>
      <c r="W189" s="425">
        <f t="shared" si="162"/>
        <v>0</v>
      </c>
      <c r="X189" s="37">
        <f t="shared" si="149"/>
        <v>1</v>
      </c>
      <c r="Y189" s="37">
        <f t="shared" si="150"/>
        <v>0.20171908398166644</v>
      </c>
      <c r="Z189" s="37">
        <f t="shared" si="151"/>
        <v>0.20171908398166644</v>
      </c>
      <c r="AA189" s="37">
        <f t="shared" si="154"/>
        <v>0.20171908398166644</v>
      </c>
      <c r="AB189" s="37">
        <f>+V189/T189</f>
        <v>1</v>
      </c>
    </row>
    <row r="190" spans="1:28" ht="32.25" customHeight="1" x14ac:dyDescent="0.25">
      <c r="A190" s="238" t="s">
        <v>318</v>
      </c>
      <c r="B190" s="40"/>
      <c r="C190" s="40"/>
      <c r="D190" s="40"/>
      <c r="E190" s="149" t="s">
        <v>236</v>
      </c>
      <c r="F190" s="425">
        <f t="shared" si="161"/>
        <v>138383140985</v>
      </c>
      <c r="G190" s="425">
        <f t="shared" si="161"/>
        <v>0</v>
      </c>
      <c r="H190" s="425">
        <f t="shared" si="161"/>
        <v>0</v>
      </c>
      <c r="I190" s="425">
        <f t="shared" si="161"/>
        <v>0</v>
      </c>
      <c r="J190" s="425">
        <f t="shared" si="161"/>
        <v>0</v>
      </c>
      <c r="K190" s="425">
        <f t="shared" si="127"/>
        <v>0</v>
      </c>
      <c r="L190" s="425">
        <f>+L191</f>
        <v>138383140985</v>
      </c>
      <c r="M190" s="36">
        <f t="shared" si="153"/>
        <v>2.60692440125131E-2</v>
      </c>
      <c r="N190" s="425">
        <f t="shared" si="162"/>
        <v>0</v>
      </c>
      <c r="O190" s="425">
        <f t="shared" si="162"/>
        <v>138383140985</v>
      </c>
      <c r="P190" s="425">
        <f t="shared" si="162"/>
        <v>0</v>
      </c>
      <c r="Q190" s="425">
        <f t="shared" si="162"/>
        <v>138383140985</v>
      </c>
      <c r="R190" s="425">
        <f t="shared" si="162"/>
        <v>0</v>
      </c>
      <c r="S190" s="425">
        <f t="shared" si="162"/>
        <v>0</v>
      </c>
      <c r="T190" s="425">
        <f t="shared" si="162"/>
        <v>27914520438</v>
      </c>
      <c r="U190" s="425">
        <f t="shared" si="162"/>
        <v>110468620547</v>
      </c>
      <c r="V190" s="425">
        <f t="shared" si="162"/>
        <v>27914520438</v>
      </c>
      <c r="W190" s="425">
        <f t="shared" si="162"/>
        <v>0</v>
      </c>
      <c r="X190" s="37">
        <f t="shared" si="149"/>
        <v>1</v>
      </c>
      <c r="Y190" s="37">
        <f t="shared" si="150"/>
        <v>0.20171908398166644</v>
      </c>
      <c r="Z190" s="37">
        <f t="shared" si="151"/>
        <v>0.20171908398166644</v>
      </c>
      <c r="AA190" s="37">
        <f t="shared" si="154"/>
        <v>0.20171908398166644</v>
      </c>
      <c r="AB190" s="37">
        <f>+V190/T190</f>
        <v>1</v>
      </c>
    </row>
    <row r="191" spans="1:28" ht="30" customHeight="1" x14ac:dyDescent="0.25">
      <c r="A191" s="239" t="s">
        <v>319</v>
      </c>
      <c r="B191" s="40" t="s">
        <v>192</v>
      </c>
      <c r="C191" s="40">
        <v>11</v>
      </c>
      <c r="D191" s="40" t="s">
        <v>38</v>
      </c>
      <c r="E191" s="151" t="s">
        <v>226</v>
      </c>
      <c r="F191" s="421">
        <v>138383140985</v>
      </c>
      <c r="G191" s="421">
        <v>0</v>
      </c>
      <c r="H191" s="421">
        <v>0</v>
      </c>
      <c r="I191" s="421">
        <v>0</v>
      </c>
      <c r="J191" s="421">
        <v>0</v>
      </c>
      <c r="K191" s="421">
        <f t="shared" si="127"/>
        <v>0</v>
      </c>
      <c r="L191" s="421">
        <f>+F191+K191</f>
        <v>138383140985</v>
      </c>
      <c r="M191" s="43">
        <f t="shared" si="153"/>
        <v>2.60692440125131E-2</v>
      </c>
      <c r="N191" s="421">
        <v>0</v>
      </c>
      <c r="O191" s="421">
        <v>138383140985</v>
      </c>
      <c r="P191" s="421">
        <f>L191-O191</f>
        <v>0</v>
      </c>
      <c r="Q191" s="421">
        <v>138383140985</v>
      </c>
      <c r="R191" s="421">
        <f>+L191-Q191</f>
        <v>0</v>
      </c>
      <c r="S191" s="421">
        <f>O191-Q191</f>
        <v>0</v>
      </c>
      <c r="T191" s="421">
        <v>27914520438</v>
      </c>
      <c r="U191" s="421">
        <f>+Q191-T191</f>
        <v>110468620547</v>
      </c>
      <c r="V191" s="421">
        <v>27914520438</v>
      </c>
      <c r="W191" s="44">
        <f>+T191-V191</f>
        <v>0</v>
      </c>
      <c r="X191" s="45">
        <f t="shared" si="149"/>
        <v>1</v>
      </c>
      <c r="Y191" s="45">
        <f t="shared" si="150"/>
        <v>0.20171908398166644</v>
      </c>
      <c r="Z191" s="45">
        <f t="shared" si="151"/>
        <v>0.20171908398166644</v>
      </c>
      <c r="AA191" s="45">
        <f t="shared" si="154"/>
        <v>0.20171908398166644</v>
      </c>
      <c r="AB191" s="45">
        <f>+V191/T191</f>
        <v>1</v>
      </c>
    </row>
    <row r="192" spans="1:28" ht="70.5" customHeight="1" x14ac:dyDescent="0.25">
      <c r="A192" s="238" t="s">
        <v>320</v>
      </c>
      <c r="B192" s="68"/>
      <c r="C192" s="68"/>
      <c r="D192" s="68"/>
      <c r="E192" s="149" t="s">
        <v>321</v>
      </c>
      <c r="F192" s="425">
        <f t="shared" ref="F192:J194" si="163">+F193</f>
        <v>325658709524</v>
      </c>
      <c r="G192" s="425">
        <f t="shared" si="163"/>
        <v>0</v>
      </c>
      <c r="H192" s="425">
        <f t="shared" si="163"/>
        <v>0</v>
      </c>
      <c r="I192" s="425">
        <f t="shared" si="163"/>
        <v>0</v>
      </c>
      <c r="J192" s="425">
        <f t="shared" si="163"/>
        <v>0</v>
      </c>
      <c r="K192" s="425">
        <f t="shared" si="127"/>
        <v>0</v>
      </c>
      <c r="L192" s="425">
        <f>+L193</f>
        <v>325658709524</v>
      </c>
      <c r="M192" s="36">
        <f t="shared" si="153"/>
        <v>6.1349065377129405E-2</v>
      </c>
      <c r="N192" s="425">
        <f t="shared" ref="N192:W194" si="164">+N193</f>
        <v>0</v>
      </c>
      <c r="O192" s="425">
        <f t="shared" si="164"/>
        <v>325658709524</v>
      </c>
      <c r="P192" s="425">
        <f t="shared" si="164"/>
        <v>0</v>
      </c>
      <c r="Q192" s="425">
        <f t="shared" si="164"/>
        <v>325658709524</v>
      </c>
      <c r="R192" s="425">
        <f t="shared" si="164"/>
        <v>0</v>
      </c>
      <c r="S192" s="425">
        <f t="shared" si="164"/>
        <v>0</v>
      </c>
      <c r="T192" s="425">
        <f t="shared" si="164"/>
        <v>0</v>
      </c>
      <c r="U192" s="425">
        <f t="shared" si="164"/>
        <v>325658709524</v>
      </c>
      <c r="V192" s="425">
        <f t="shared" si="164"/>
        <v>0</v>
      </c>
      <c r="W192" s="425">
        <f t="shared" si="164"/>
        <v>0</v>
      </c>
      <c r="X192" s="37">
        <f t="shared" si="149"/>
        <v>1</v>
      </c>
      <c r="Y192" s="37">
        <f t="shared" si="150"/>
        <v>0</v>
      </c>
      <c r="Z192" s="37">
        <f t="shared" si="151"/>
        <v>0</v>
      </c>
      <c r="AA192" s="37">
        <f t="shared" si="154"/>
        <v>0</v>
      </c>
      <c r="AB192" s="37" t="s">
        <v>46</v>
      </c>
    </row>
    <row r="193" spans="1:28" ht="70.5" customHeight="1" x14ac:dyDescent="0.25">
      <c r="A193" s="238" t="s">
        <v>322</v>
      </c>
      <c r="B193" s="40"/>
      <c r="C193" s="40"/>
      <c r="D193" s="40"/>
      <c r="E193" s="148" t="s">
        <v>321</v>
      </c>
      <c r="F193" s="425">
        <f t="shared" si="163"/>
        <v>325658709524</v>
      </c>
      <c r="G193" s="425">
        <f t="shared" si="163"/>
        <v>0</v>
      </c>
      <c r="H193" s="425">
        <f t="shared" si="163"/>
        <v>0</v>
      </c>
      <c r="I193" s="425">
        <f t="shared" si="163"/>
        <v>0</v>
      </c>
      <c r="J193" s="425">
        <f t="shared" si="163"/>
        <v>0</v>
      </c>
      <c r="K193" s="425">
        <f t="shared" si="127"/>
        <v>0</v>
      </c>
      <c r="L193" s="425">
        <f>+L194</f>
        <v>325658709524</v>
      </c>
      <c r="M193" s="36">
        <f t="shared" si="153"/>
        <v>6.1349065377129405E-2</v>
      </c>
      <c r="N193" s="425">
        <f t="shared" si="164"/>
        <v>0</v>
      </c>
      <c r="O193" s="425">
        <f t="shared" si="164"/>
        <v>325658709524</v>
      </c>
      <c r="P193" s="425">
        <f t="shared" si="164"/>
        <v>0</v>
      </c>
      <c r="Q193" s="425">
        <f t="shared" si="164"/>
        <v>325658709524</v>
      </c>
      <c r="R193" s="425">
        <f t="shared" si="164"/>
        <v>0</v>
      </c>
      <c r="S193" s="425">
        <f t="shared" si="164"/>
        <v>0</v>
      </c>
      <c r="T193" s="425">
        <f t="shared" si="164"/>
        <v>0</v>
      </c>
      <c r="U193" s="425">
        <f t="shared" si="164"/>
        <v>325658709524</v>
      </c>
      <c r="V193" s="425">
        <f t="shared" si="164"/>
        <v>0</v>
      </c>
      <c r="W193" s="425">
        <f t="shared" si="164"/>
        <v>0</v>
      </c>
      <c r="X193" s="37">
        <f t="shared" si="149"/>
        <v>1</v>
      </c>
      <c r="Y193" s="37">
        <f t="shared" si="150"/>
        <v>0</v>
      </c>
      <c r="Z193" s="37">
        <f t="shared" si="151"/>
        <v>0</v>
      </c>
      <c r="AA193" s="37">
        <f t="shared" si="154"/>
        <v>0</v>
      </c>
      <c r="AB193" s="37" t="s">
        <v>46</v>
      </c>
    </row>
    <row r="194" spans="1:28" ht="34.5" customHeight="1" x14ac:dyDescent="0.25">
      <c r="A194" s="238" t="s">
        <v>323</v>
      </c>
      <c r="B194" s="40"/>
      <c r="C194" s="40"/>
      <c r="D194" s="40"/>
      <c r="E194" s="149" t="s">
        <v>236</v>
      </c>
      <c r="F194" s="425">
        <f t="shared" si="163"/>
        <v>325658709524</v>
      </c>
      <c r="G194" s="425">
        <f t="shared" si="163"/>
        <v>0</v>
      </c>
      <c r="H194" s="425">
        <f t="shared" si="163"/>
        <v>0</v>
      </c>
      <c r="I194" s="425">
        <f t="shared" si="163"/>
        <v>0</v>
      </c>
      <c r="J194" s="425">
        <f t="shared" si="163"/>
        <v>0</v>
      </c>
      <c r="K194" s="425">
        <f t="shared" si="127"/>
        <v>0</v>
      </c>
      <c r="L194" s="425">
        <f>+L195</f>
        <v>325658709524</v>
      </c>
      <c r="M194" s="36">
        <f t="shared" si="153"/>
        <v>6.1349065377129405E-2</v>
      </c>
      <c r="N194" s="425">
        <f t="shared" si="164"/>
        <v>0</v>
      </c>
      <c r="O194" s="425">
        <f t="shared" si="164"/>
        <v>325658709524</v>
      </c>
      <c r="P194" s="425">
        <f t="shared" si="164"/>
        <v>0</v>
      </c>
      <c r="Q194" s="425">
        <f t="shared" si="164"/>
        <v>325658709524</v>
      </c>
      <c r="R194" s="425">
        <f t="shared" si="164"/>
        <v>0</v>
      </c>
      <c r="S194" s="425">
        <f t="shared" si="164"/>
        <v>0</v>
      </c>
      <c r="T194" s="425">
        <f t="shared" si="164"/>
        <v>0</v>
      </c>
      <c r="U194" s="425">
        <f t="shared" si="164"/>
        <v>325658709524</v>
      </c>
      <c r="V194" s="425">
        <f t="shared" si="164"/>
        <v>0</v>
      </c>
      <c r="W194" s="425">
        <f t="shared" si="164"/>
        <v>0</v>
      </c>
      <c r="X194" s="37">
        <f t="shared" si="149"/>
        <v>1</v>
      </c>
      <c r="Y194" s="37">
        <f t="shared" si="150"/>
        <v>0</v>
      </c>
      <c r="Z194" s="37">
        <f t="shared" si="151"/>
        <v>0</v>
      </c>
      <c r="AA194" s="37">
        <f t="shared" si="154"/>
        <v>0</v>
      </c>
      <c r="AB194" s="37" t="s">
        <v>46</v>
      </c>
    </row>
    <row r="195" spans="1:28" ht="30" customHeight="1" x14ac:dyDescent="0.25">
      <c r="A195" s="239" t="s">
        <v>324</v>
      </c>
      <c r="B195" s="40" t="s">
        <v>192</v>
      </c>
      <c r="C195" s="40">
        <v>11</v>
      </c>
      <c r="D195" s="40" t="s">
        <v>38</v>
      </c>
      <c r="E195" s="151" t="s">
        <v>226</v>
      </c>
      <c r="F195" s="421">
        <v>325658709524</v>
      </c>
      <c r="G195" s="421">
        <v>0</v>
      </c>
      <c r="H195" s="421">
        <v>0</v>
      </c>
      <c r="I195" s="421">
        <v>0</v>
      </c>
      <c r="J195" s="421">
        <v>0</v>
      </c>
      <c r="K195" s="421">
        <f t="shared" si="127"/>
        <v>0</v>
      </c>
      <c r="L195" s="421">
        <f>+F195+K195</f>
        <v>325658709524</v>
      </c>
      <c r="M195" s="43">
        <f t="shared" si="153"/>
        <v>6.1349065377129405E-2</v>
      </c>
      <c r="N195" s="421">
        <v>0</v>
      </c>
      <c r="O195" s="421">
        <v>325658709524</v>
      </c>
      <c r="P195" s="421">
        <f>L195-O195</f>
        <v>0</v>
      </c>
      <c r="Q195" s="421">
        <v>325658709524</v>
      </c>
      <c r="R195" s="421">
        <f>+L195-Q195</f>
        <v>0</v>
      </c>
      <c r="S195" s="421">
        <f>O195-Q195</f>
        <v>0</v>
      </c>
      <c r="T195" s="421">
        <v>0</v>
      </c>
      <c r="U195" s="421">
        <f>+Q195-T195</f>
        <v>325658709524</v>
      </c>
      <c r="V195" s="421">
        <v>0</v>
      </c>
      <c r="W195" s="44">
        <f>+T195-V195</f>
        <v>0</v>
      </c>
      <c r="X195" s="45">
        <f t="shared" si="149"/>
        <v>1</v>
      </c>
      <c r="Y195" s="45">
        <f t="shared" si="150"/>
        <v>0</v>
      </c>
      <c r="Z195" s="45">
        <f t="shared" si="151"/>
        <v>0</v>
      </c>
      <c r="AA195" s="45">
        <f t="shared" si="154"/>
        <v>0</v>
      </c>
      <c r="AB195" s="45" t="s">
        <v>46</v>
      </c>
    </row>
    <row r="196" spans="1:28" ht="65.25" customHeight="1" x14ac:dyDescent="0.25">
      <c r="A196" s="238" t="s">
        <v>325</v>
      </c>
      <c r="B196" s="68"/>
      <c r="C196" s="68"/>
      <c r="D196" s="68"/>
      <c r="E196" s="149" t="s">
        <v>326</v>
      </c>
      <c r="F196" s="425">
        <f t="shared" ref="F196:J198" si="165">+F197</f>
        <v>101620433497</v>
      </c>
      <c r="G196" s="425">
        <f t="shared" si="165"/>
        <v>0</v>
      </c>
      <c r="H196" s="425">
        <f t="shared" si="165"/>
        <v>0</v>
      </c>
      <c r="I196" s="425">
        <f t="shared" si="165"/>
        <v>0</v>
      </c>
      <c r="J196" s="425">
        <f t="shared" si="165"/>
        <v>0</v>
      </c>
      <c r="K196" s="425">
        <f t="shared" si="127"/>
        <v>0</v>
      </c>
      <c r="L196" s="425">
        <f>+L197</f>
        <v>101620433497</v>
      </c>
      <c r="M196" s="36">
        <f t="shared" si="153"/>
        <v>1.9143718365070273E-2</v>
      </c>
      <c r="N196" s="425">
        <f t="shared" ref="N196:W198" si="166">+N197</f>
        <v>0</v>
      </c>
      <c r="O196" s="425">
        <f t="shared" si="166"/>
        <v>101620433497</v>
      </c>
      <c r="P196" s="425">
        <f t="shared" si="166"/>
        <v>0</v>
      </c>
      <c r="Q196" s="425">
        <f t="shared" si="166"/>
        <v>101620433497</v>
      </c>
      <c r="R196" s="425">
        <f t="shared" si="166"/>
        <v>0</v>
      </c>
      <c r="S196" s="425">
        <f t="shared" si="166"/>
        <v>0</v>
      </c>
      <c r="T196" s="425">
        <f t="shared" si="166"/>
        <v>89796372</v>
      </c>
      <c r="U196" s="425">
        <f t="shared" si="166"/>
        <v>101530637125</v>
      </c>
      <c r="V196" s="425">
        <f t="shared" si="166"/>
        <v>89796372</v>
      </c>
      <c r="W196" s="425">
        <f t="shared" si="166"/>
        <v>0</v>
      </c>
      <c r="X196" s="37">
        <f t="shared" si="149"/>
        <v>1</v>
      </c>
      <c r="Y196" s="37">
        <f t="shared" si="150"/>
        <v>8.8364484297000104E-4</v>
      </c>
      <c r="Z196" s="37">
        <f t="shared" si="151"/>
        <v>8.8364484297000104E-4</v>
      </c>
      <c r="AA196" s="37">
        <f t="shared" si="154"/>
        <v>8.8364484297000104E-4</v>
      </c>
      <c r="AB196" s="37">
        <f>+V196/T196</f>
        <v>1</v>
      </c>
    </row>
    <row r="197" spans="1:28" ht="65.25" customHeight="1" x14ac:dyDescent="0.25">
      <c r="A197" s="238" t="s">
        <v>327</v>
      </c>
      <c r="B197" s="40"/>
      <c r="C197" s="40"/>
      <c r="D197" s="40"/>
      <c r="E197" s="148" t="s">
        <v>326</v>
      </c>
      <c r="F197" s="425">
        <f t="shared" si="165"/>
        <v>101620433497</v>
      </c>
      <c r="G197" s="425">
        <f t="shared" si="165"/>
        <v>0</v>
      </c>
      <c r="H197" s="425">
        <f t="shared" si="165"/>
        <v>0</v>
      </c>
      <c r="I197" s="425">
        <f t="shared" si="165"/>
        <v>0</v>
      </c>
      <c r="J197" s="425">
        <f t="shared" si="165"/>
        <v>0</v>
      </c>
      <c r="K197" s="425">
        <f t="shared" si="127"/>
        <v>0</v>
      </c>
      <c r="L197" s="425">
        <f>+L198</f>
        <v>101620433497</v>
      </c>
      <c r="M197" s="36">
        <f t="shared" si="153"/>
        <v>1.9143718365070273E-2</v>
      </c>
      <c r="N197" s="425">
        <f t="shared" si="166"/>
        <v>0</v>
      </c>
      <c r="O197" s="425">
        <f t="shared" si="166"/>
        <v>101620433497</v>
      </c>
      <c r="P197" s="425">
        <f t="shared" si="166"/>
        <v>0</v>
      </c>
      <c r="Q197" s="425">
        <f t="shared" si="166"/>
        <v>101620433497</v>
      </c>
      <c r="R197" s="425">
        <f t="shared" si="166"/>
        <v>0</v>
      </c>
      <c r="S197" s="425">
        <f t="shared" si="166"/>
        <v>0</v>
      </c>
      <c r="T197" s="425">
        <f t="shared" si="166"/>
        <v>89796372</v>
      </c>
      <c r="U197" s="425">
        <f t="shared" si="166"/>
        <v>101530637125</v>
      </c>
      <c r="V197" s="425">
        <f t="shared" si="166"/>
        <v>89796372</v>
      </c>
      <c r="W197" s="425">
        <f t="shared" si="166"/>
        <v>0</v>
      </c>
      <c r="X197" s="37">
        <f t="shared" si="149"/>
        <v>1</v>
      </c>
      <c r="Y197" s="37">
        <f t="shared" si="150"/>
        <v>8.8364484297000104E-4</v>
      </c>
      <c r="Z197" s="37">
        <f t="shared" si="151"/>
        <v>8.8364484297000104E-4</v>
      </c>
      <c r="AA197" s="37">
        <f t="shared" si="154"/>
        <v>8.8364484297000104E-4</v>
      </c>
      <c r="AB197" s="37">
        <f>+V197/T197</f>
        <v>1</v>
      </c>
    </row>
    <row r="198" spans="1:28" ht="38.25" customHeight="1" x14ac:dyDescent="0.25">
      <c r="A198" s="238" t="s">
        <v>328</v>
      </c>
      <c r="B198" s="40"/>
      <c r="C198" s="40"/>
      <c r="D198" s="40"/>
      <c r="E198" s="149" t="s">
        <v>236</v>
      </c>
      <c r="F198" s="425">
        <f t="shared" si="165"/>
        <v>101620433497</v>
      </c>
      <c r="G198" s="425">
        <f t="shared" si="165"/>
        <v>0</v>
      </c>
      <c r="H198" s="425">
        <f t="shared" si="165"/>
        <v>0</v>
      </c>
      <c r="I198" s="425">
        <f t="shared" si="165"/>
        <v>0</v>
      </c>
      <c r="J198" s="425">
        <f t="shared" si="165"/>
        <v>0</v>
      </c>
      <c r="K198" s="425">
        <f t="shared" si="127"/>
        <v>0</v>
      </c>
      <c r="L198" s="425">
        <f>+L199</f>
        <v>101620433497</v>
      </c>
      <c r="M198" s="36">
        <f t="shared" si="153"/>
        <v>1.9143718365070273E-2</v>
      </c>
      <c r="N198" s="425">
        <f t="shared" si="166"/>
        <v>0</v>
      </c>
      <c r="O198" s="425">
        <f t="shared" si="166"/>
        <v>101620433497</v>
      </c>
      <c r="P198" s="425">
        <f t="shared" si="166"/>
        <v>0</v>
      </c>
      <c r="Q198" s="425">
        <f t="shared" si="166"/>
        <v>101620433497</v>
      </c>
      <c r="R198" s="425">
        <f t="shared" si="166"/>
        <v>0</v>
      </c>
      <c r="S198" s="425">
        <f t="shared" si="166"/>
        <v>0</v>
      </c>
      <c r="T198" s="425">
        <f t="shared" si="166"/>
        <v>89796372</v>
      </c>
      <c r="U198" s="425">
        <f t="shared" si="166"/>
        <v>101530637125</v>
      </c>
      <c r="V198" s="425">
        <f t="shared" si="166"/>
        <v>89796372</v>
      </c>
      <c r="W198" s="425">
        <f t="shared" si="166"/>
        <v>0</v>
      </c>
      <c r="X198" s="37">
        <f t="shared" si="149"/>
        <v>1</v>
      </c>
      <c r="Y198" s="37">
        <f t="shared" si="150"/>
        <v>8.8364484297000104E-4</v>
      </c>
      <c r="Z198" s="37">
        <f t="shared" si="151"/>
        <v>8.8364484297000104E-4</v>
      </c>
      <c r="AA198" s="37">
        <f t="shared" si="154"/>
        <v>8.8364484297000104E-4</v>
      </c>
      <c r="AB198" s="37">
        <f>+V198/T198</f>
        <v>1</v>
      </c>
    </row>
    <row r="199" spans="1:28" ht="30" customHeight="1" x14ac:dyDescent="0.25">
      <c r="A199" s="239" t="s">
        <v>329</v>
      </c>
      <c r="B199" s="40" t="s">
        <v>192</v>
      </c>
      <c r="C199" s="40">
        <v>11</v>
      </c>
      <c r="D199" s="40" t="s">
        <v>38</v>
      </c>
      <c r="E199" s="151" t="s">
        <v>226</v>
      </c>
      <c r="F199" s="421">
        <v>101620433497</v>
      </c>
      <c r="G199" s="421">
        <v>0</v>
      </c>
      <c r="H199" s="421">
        <v>0</v>
      </c>
      <c r="I199" s="421">
        <v>0</v>
      </c>
      <c r="J199" s="421">
        <v>0</v>
      </c>
      <c r="K199" s="421">
        <f t="shared" si="127"/>
        <v>0</v>
      </c>
      <c r="L199" s="421">
        <f>+F199+K199</f>
        <v>101620433497</v>
      </c>
      <c r="M199" s="43">
        <f t="shared" si="153"/>
        <v>1.9143718365070273E-2</v>
      </c>
      <c r="N199" s="421">
        <v>0</v>
      </c>
      <c r="O199" s="421">
        <v>101620433497</v>
      </c>
      <c r="P199" s="421">
        <f>L199-O199</f>
        <v>0</v>
      </c>
      <c r="Q199" s="421">
        <v>101620433497</v>
      </c>
      <c r="R199" s="421">
        <f>+L199-Q199</f>
        <v>0</v>
      </c>
      <c r="S199" s="421">
        <f>O199-Q199</f>
        <v>0</v>
      </c>
      <c r="T199" s="421">
        <v>89796372</v>
      </c>
      <c r="U199" s="421">
        <f>+Q199-T199</f>
        <v>101530637125</v>
      </c>
      <c r="V199" s="421">
        <v>89796372</v>
      </c>
      <c r="W199" s="44">
        <f>+T199-V199</f>
        <v>0</v>
      </c>
      <c r="X199" s="45">
        <f t="shared" si="149"/>
        <v>1</v>
      </c>
      <c r="Y199" s="45">
        <f t="shared" si="150"/>
        <v>8.8364484297000104E-4</v>
      </c>
      <c r="Z199" s="45">
        <f t="shared" si="151"/>
        <v>8.8364484297000104E-4</v>
      </c>
      <c r="AA199" s="45">
        <f t="shared" si="154"/>
        <v>8.8364484297000104E-4</v>
      </c>
      <c r="AB199" s="45">
        <f>+V199/T199</f>
        <v>1</v>
      </c>
    </row>
    <row r="200" spans="1:28" ht="64.5" customHeight="1" x14ac:dyDescent="0.25">
      <c r="A200" s="238" t="s">
        <v>330</v>
      </c>
      <c r="B200" s="68"/>
      <c r="C200" s="68"/>
      <c r="D200" s="68"/>
      <c r="E200" s="149" t="s">
        <v>331</v>
      </c>
      <c r="F200" s="425">
        <f t="shared" ref="F200:J202" si="167">+F201</f>
        <v>331558916195</v>
      </c>
      <c r="G200" s="425">
        <f t="shared" si="167"/>
        <v>0</v>
      </c>
      <c r="H200" s="425">
        <f t="shared" si="167"/>
        <v>0</v>
      </c>
      <c r="I200" s="425">
        <f t="shared" si="167"/>
        <v>0</v>
      </c>
      <c r="J200" s="425">
        <f t="shared" si="167"/>
        <v>0</v>
      </c>
      <c r="K200" s="425">
        <f t="shared" si="127"/>
        <v>0</v>
      </c>
      <c r="L200" s="425">
        <f>+L201</f>
        <v>331558916195</v>
      </c>
      <c r="M200" s="36">
        <f t="shared" si="153"/>
        <v>6.2460573082011091E-2</v>
      </c>
      <c r="N200" s="425">
        <f t="shared" ref="N200:W202" si="168">+N201</f>
        <v>0</v>
      </c>
      <c r="O200" s="425">
        <f t="shared" si="168"/>
        <v>331558916195</v>
      </c>
      <c r="P200" s="425">
        <f t="shared" si="168"/>
        <v>0</v>
      </c>
      <c r="Q200" s="425">
        <f t="shared" si="168"/>
        <v>331558916195</v>
      </c>
      <c r="R200" s="425">
        <f t="shared" si="168"/>
        <v>0</v>
      </c>
      <c r="S200" s="425">
        <f t="shared" si="168"/>
        <v>0</v>
      </c>
      <c r="T200" s="425">
        <f t="shared" si="168"/>
        <v>0</v>
      </c>
      <c r="U200" s="425">
        <f t="shared" si="168"/>
        <v>331558916195</v>
      </c>
      <c r="V200" s="425">
        <f t="shared" si="168"/>
        <v>0</v>
      </c>
      <c r="W200" s="425">
        <f t="shared" si="168"/>
        <v>0</v>
      </c>
      <c r="X200" s="37">
        <f t="shared" si="149"/>
        <v>1</v>
      </c>
      <c r="Y200" s="37">
        <f t="shared" si="150"/>
        <v>0</v>
      </c>
      <c r="Z200" s="37">
        <f t="shared" si="151"/>
        <v>0</v>
      </c>
      <c r="AA200" s="37">
        <f t="shared" si="154"/>
        <v>0</v>
      </c>
      <c r="AB200" s="37" t="s">
        <v>46</v>
      </c>
    </row>
    <row r="201" spans="1:28" ht="64.5" customHeight="1" x14ac:dyDescent="0.25">
      <c r="A201" s="238" t="s">
        <v>332</v>
      </c>
      <c r="B201" s="40"/>
      <c r="C201" s="40"/>
      <c r="D201" s="40"/>
      <c r="E201" s="149" t="s">
        <v>331</v>
      </c>
      <c r="F201" s="425">
        <f t="shared" si="167"/>
        <v>331558916195</v>
      </c>
      <c r="G201" s="425">
        <f t="shared" si="167"/>
        <v>0</v>
      </c>
      <c r="H201" s="425">
        <f t="shared" si="167"/>
        <v>0</v>
      </c>
      <c r="I201" s="425">
        <f t="shared" si="167"/>
        <v>0</v>
      </c>
      <c r="J201" s="425">
        <f t="shared" si="167"/>
        <v>0</v>
      </c>
      <c r="K201" s="425">
        <f t="shared" ref="K201:K264" si="169">+G201-H201+I201-J201</f>
        <v>0</v>
      </c>
      <c r="L201" s="425">
        <f>+L202</f>
        <v>331558916195</v>
      </c>
      <c r="M201" s="36">
        <f t="shared" si="153"/>
        <v>6.2460573082011091E-2</v>
      </c>
      <c r="N201" s="425">
        <f t="shared" si="168"/>
        <v>0</v>
      </c>
      <c r="O201" s="425">
        <f t="shared" si="168"/>
        <v>331558916195</v>
      </c>
      <c r="P201" s="425">
        <f t="shared" si="168"/>
        <v>0</v>
      </c>
      <c r="Q201" s="425">
        <f t="shared" si="168"/>
        <v>331558916195</v>
      </c>
      <c r="R201" s="425">
        <f t="shared" si="168"/>
        <v>0</v>
      </c>
      <c r="S201" s="425">
        <f t="shared" si="168"/>
        <v>0</v>
      </c>
      <c r="T201" s="425">
        <f t="shared" si="168"/>
        <v>0</v>
      </c>
      <c r="U201" s="425">
        <f t="shared" si="168"/>
        <v>331558916195</v>
      </c>
      <c r="V201" s="425">
        <f t="shared" si="168"/>
        <v>0</v>
      </c>
      <c r="W201" s="425">
        <f t="shared" si="168"/>
        <v>0</v>
      </c>
      <c r="X201" s="37">
        <f t="shared" si="149"/>
        <v>1</v>
      </c>
      <c r="Y201" s="37">
        <f t="shared" si="150"/>
        <v>0</v>
      </c>
      <c r="Z201" s="37">
        <f t="shared" si="151"/>
        <v>0</v>
      </c>
      <c r="AA201" s="37">
        <f t="shared" si="154"/>
        <v>0</v>
      </c>
      <c r="AB201" s="37" t="s">
        <v>46</v>
      </c>
    </row>
    <row r="202" spans="1:28" ht="38.25" customHeight="1" x14ac:dyDescent="0.25">
      <c r="A202" s="238" t="s">
        <v>333</v>
      </c>
      <c r="B202" s="40"/>
      <c r="C202" s="40"/>
      <c r="D202" s="40"/>
      <c r="E202" s="149" t="s">
        <v>236</v>
      </c>
      <c r="F202" s="425">
        <f t="shared" si="167"/>
        <v>331558916195</v>
      </c>
      <c r="G202" s="425">
        <f t="shared" si="167"/>
        <v>0</v>
      </c>
      <c r="H202" s="425">
        <f t="shared" si="167"/>
        <v>0</v>
      </c>
      <c r="I202" s="425">
        <f t="shared" si="167"/>
        <v>0</v>
      </c>
      <c r="J202" s="425">
        <f t="shared" si="167"/>
        <v>0</v>
      </c>
      <c r="K202" s="425">
        <f t="shared" si="169"/>
        <v>0</v>
      </c>
      <c r="L202" s="425">
        <f>+L203</f>
        <v>331558916195</v>
      </c>
      <c r="M202" s="36">
        <f t="shared" si="153"/>
        <v>6.2460573082011091E-2</v>
      </c>
      <c r="N202" s="425">
        <f t="shared" si="168"/>
        <v>0</v>
      </c>
      <c r="O202" s="425">
        <f t="shared" si="168"/>
        <v>331558916195</v>
      </c>
      <c r="P202" s="425">
        <f t="shared" si="168"/>
        <v>0</v>
      </c>
      <c r="Q202" s="425">
        <f t="shared" si="168"/>
        <v>331558916195</v>
      </c>
      <c r="R202" s="425">
        <f t="shared" si="168"/>
        <v>0</v>
      </c>
      <c r="S202" s="425">
        <f t="shared" si="168"/>
        <v>0</v>
      </c>
      <c r="T202" s="425">
        <f t="shared" si="168"/>
        <v>0</v>
      </c>
      <c r="U202" s="425">
        <f t="shared" si="168"/>
        <v>331558916195</v>
      </c>
      <c r="V202" s="425">
        <f t="shared" si="168"/>
        <v>0</v>
      </c>
      <c r="W202" s="425">
        <f t="shared" si="168"/>
        <v>0</v>
      </c>
      <c r="X202" s="37">
        <f t="shared" si="149"/>
        <v>1</v>
      </c>
      <c r="Y202" s="37">
        <f t="shared" si="150"/>
        <v>0</v>
      </c>
      <c r="Z202" s="37">
        <f t="shared" si="151"/>
        <v>0</v>
      </c>
      <c r="AA202" s="37">
        <f t="shared" si="154"/>
        <v>0</v>
      </c>
      <c r="AB202" s="37" t="s">
        <v>46</v>
      </c>
    </row>
    <row r="203" spans="1:28" ht="30" customHeight="1" x14ac:dyDescent="0.25">
      <c r="A203" s="239" t="s">
        <v>334</v>
      </c>
      <c r="B203" s="40" t="s">
        <v>192</v>
      </c>
      <c r="C203" s="40">
        <v>11</v>
      </c>
      <c r="D203" s="40" t="s">
        <v>38</v>
      </c>
      <c r="E203" s="151" t="s">
        <v>226</v>
      </c>
      <c r="F203" s="421">
        <v>331558916195</v>
      </c>
      <c r="G203" s="421">
        <v>0</v>
      </c>
      <c r="H203" s="421">
        <v>0</v>
      </c>
      <c r="I203" s="421">
        <v>0</v>
      </c>
      <c r="J203" s="421">
        <v>0</v>
      </c>
      <c r="K203" s="421">
        <f t="shared" si="169"/>
        <v>0</v>
      </c>
      <c r="L203" s="421">
        <f>+F203+K203</f>
        <v>331558916195</v>
      </c>
      <c r="M203" s="43">
        <f t="shared" si="153"/>
        <v>6.2460573082011091E-2</v>
      </c>
      <c r="N203" s="421">
        <v>0</v>
      </c>
      <c r="O203" s="421">
        <v>331558916195</v>
      </c>
      <c r="P203" s="421">
        <f>L203-O203</f>
        <v>0</v>
      </c>
      <c r="Q203" s="421">
        <v>331558916195</v>
      </c>
      <c r="R203" s="421">
        <f>+L203-Q203</f>
        <v>0</v>
      </c>
      <c r="S203" s="421">
        <f>O203-Q203</f>
        <v>0</v>
      </c>
      <c r="T203" s="421">
        <v>0</v>
      </c>
      <c r="U203" s="421">
        <f>+Q203-T203</f>
        <v>331558916195</v>
      </c>
      <c r="V203" s="421">
        <v>0</v>
      </c>
      <c r="W203" s="44">
        <f>+T203-V203</f>
        <v>0</v>
      </c>
      <c r="X203" s="45">
        <f t="shared" si="149"/>
        <v>1</v>
      </c>
      <c r="Y203" s="45">
        <f t="shared" si="150"/>
        <v>0</v>
      </c>
      <c r="Z203" s="45">
        <f t="shared" si="151"/>
        <v>0</v>
      </c>
      <c r="AA203" s="45">
        <f t="shared" si="154"/>
        <v>0</v>
      </c>
      <c r="AB203" s="45" t="s">
        <v>46</v>
      </c>
    </row>
    <row r="204" spans="1:28" ht="71.25" customHeight="1" x14ac:dyDescent="0.25">
      <c r="A204" s="238" t="s">
        <v>335</v>
      </c>
      <c r="B204" s="68"/>
      <c r="C204" s="68"/>
      <c r="D204" s="68"/>
      <c r="E204" s="149" t="s">
        <v>336</v>
      </c>
      <c r="F204" s="425">
        <f t="shared" ref="F204:J206" si="170">+F205</f>
        <v>57639326986</v>
      </c>
      <c r="G204" s="425">
        <f t="shared" si="170"/>
        <v>0</v>
      </c>
      <c r="H204" s="425">
        <f t="shared" si="170"/>
        <v>0</v>
      </c>
      <c r="I204" s="425">
        <f t="shared" si="170"/>
        <v>0</v>
      </c>
      <c r="J204" s="425">
        <f t="shared" si="170"/>
        <v>0</v>
      </c>
      <c r="K204" s="425">
        <f t="shared" si="169"/>
        <v>0</v>
      </c>
      <c r="L204" s="425">
        <f>+L205</f>
        <v>57639326986</v>
      </c>
      <c r="M204" s="36">
        <f t="shared" si="153"/>
        <v>1.085835795617575E-2</v>
      </c>
      <c r="N204" s="425">
        <f t="shared" ref="N204:W206" si="171">+N205</f>
        <v>0</v>
      </c>
      <c r="O204" s="425">
        <f t="shared" si="171"/>
        <v>57639326986</v>
      </c>
      <c r="P204" s="425">
        <f t="shared" si="171"/>
        <v>0</v>
      </c>
      <c r="Q204" s="425">
        <f t="shared" si="171"/>
        <v>57639326986</v>
      </c>
      <c r="R204" s="425">
        <f t="shared" si="171"/>
        <v>0</v>
      </c>
      <c r="S204" s="425">
        <f t="shared" si="171"/>
        <v>0</v>
      </c>
      <c r="T204" s="425">
        <f t="shared" si="171"/>
        <v>0</v>
      </c>
      <c r="U204" s="425">
        <f t="shared" si="171"/>
        <v>57639326986</v>
      </c>
      <c r="V204" s="425">
        <f t="shared" si="171"/>
        <v>0</v>
      </c>
      <c r="W204" s="425">
        <f t="shared" si="171"/>
        <v>0</v>
      </c>
      <c r="X204" s="37">
        <f t="shared" si="149"/>
        <v>1</v>
      </c>
      <c r="Y204" s="37">
        <f t="shared" si="150"/>
        <v>0</v>
      </c>
      <c r="Z204" s="37">
        <f t="shared" si="151"/>
        <v>0</v>
      </c>
      <c r="AA204" s="37">
        <f t="shared" si="154"/>
        <v>0</v>
      </c>
      <c r="AB204" s="37" t="s">
        <v>46</v>
      </c>
    </row>
    <row r="205" spans="1:28" ht="71.25" customHeight="1" x14ac:dyDescent="0.25">
      <c r="A205" s="238" t="s">
        <v>337</v>
      </c>
      <c r="B205" s="40"/>
      <c r="C205" s="40"/>
      <c r="D205" s="40"/>
      <c r="E205" s="148" t="s">
        <v>336</v>
      </c>
      <c r="F205" s="425">
        <f t="shared" si="170"/>
        <v>57639326986</v>
      </c>
      <c r="G205" s="425">
        <f t="shared" si="170"/>
        <v>0</v>
      </c>
      <c r="H205" s="425">
        <f t="shared" si="170"/>
        <v>0</v>
      </c>
      <c r="I205" s="425">
        <f t="shared" si="170"/>
        <v>0</v>
      </c>
      <c r="J205" s="425">
        <f t="shared" si="170"/>
        <v>0</v>
      </c>
      <c r="K205" s="425">
        <f t="shared" si="169"/>
        <v>0</v>
      </c>
      <c r="L205" s="425">
        <f>+L206</f>
        <v>57639326986</v>
      </c>
      <c r="M205" s="36">
        <f t="shared" si="153"/>
        <v>1.085835795617575E-2</v>
      </c>
      <c r="N205" s="425">
        <f t="shared" si="171"/>
        <v>0</v>
      </c>
      <c r="O205" s="425">
        <f t="shared" si="171"/>
        <v>57639326986</v>
      </c>
      <c r="P205" s="425">
        <f t="shared" si="171"/>
        <v>0</v>
      </c>
      <c r="Q205" s="425">
        <f t="shared" si="171"/>
        <v>57639326986</v>
      </c>
      <c r="R205" s="425">
        <f t="shared" si="171"/>
        <v>0</v>
      </c>
      <c r="S205" s="425">
        <f t="shared" si="171"/>
        <v>0</v>
      </c>
      <c r="T205" s="425">
        <f t="shared" si="171"/>
        <v>0</v>
      </c>
      <c r="U205" s="425">
        <f t="shared" si="171"/>
        <v>57639326986</v>
      </c>
      <c r="V205" s="425">
        <f t="shared" si="171"/>
        <v>0</v>
      </c>
      <c r="W205" s="425">
        <f t="shared" si="171"/>
        <v>0</v>
      </c>
      <c r="X205" s="37">
        <f t="shared" si="149"/>
        <v>1</v>
      </c>
      <c r="Y205" s="37">
        <f t="shared" si="150"/>
        <v>0</v>
      </c>
      <c r="Z205" s="37">
        <f t="shared" si="151"/>
        <v>0</v>
      </c>
      <c r="AA205" s="37">
        <f t="shared" si="154"/>
        <v>0</v>
      </c>
      <c r="AB205" s="37" t="s">
        <v>46</v>
      </c>
    </row>
    <row r="206" spans="1:28" ht="30.75" customHeight="1" x14ac:dyDescent="0.25">
      <c r="A206" s="238" t="s">
        <v>338</v>
      </c>
      <c r="B206" s="40"/>
      <c r="C206" s="40"/>
      <c r="D206" s="40"/>
      <c r="E206" s="149" t="s">
        <v>236</v>
      </c>
      <c r="F206" s="425">
        <f t="shared" si="170"/>
        <v>57639326986</v>
      </c>
      <c r="G206" s="425">
        <f t="shared" si="170"/>
        <v>0</v>
      </c>
      <c r="H206" s="425">
        <f t="shared" si="170"/>
        <v>0</v>
      </c>
      <c r="I206" s="425">
        <f t="shared" si="170"/>
        <v>0</v>
      </c>
      <c r="J206" s="425">
        <f t="shared" si="170"/>
        <v>0</v>
      </c>
      <c r="K206" s="425">
        <f t="shared" si="169"/>
        <v>0</v>
      </c>
      <c r="L206" s="425">
        <f>+L207</f>
        <v>57639326986</v>
      </c>
      <c r="M206" s="36">
        <f t="shared" si="153"/>
        <v>1.085835795617575E-2</v>
      </c>
      <c r="N206" s="425">
        <f t="shared" si="171"/>
        <v>0</v>
      </c>
      <c r="O206" s="425">
        <f t="shared" si="171"/>
        <v>57639326986</v>
      </c>
      <c r="P206" s="425">
        <f t="shared" si="171"/>
        <v>0</v>
      </c>
      <c r="Q206" s="425">
        <f t="shared" si="171"/>
        <v>57639326986</v>
      </c>
      <c r="R206" s="425">
        <f t="shared" si="171"/>
        <v>0</v>
      </c>
      <c r="S206" s="425">
        <f t="shared" si="171"/>
        <v>0</v>
      </c>
      <c r="T206" s="425">
        <f t="shared" si="171"/>
        <v>0</v>
      </c>
      <c r="U206" s="425">
        <f t="shared" si="171"/>
        <v>57639326986</v>
      </c>
      <c r="V206" s="425">
        <f t="shared" si="171"/>
        <v>0</v>
      </c>
      <c r="W206" s="425">
        <f t="shared" si="171"/>
        <v>0</v>
      </c>
      <c r="X206" s="37">
        <f t="shared" si="149"/>
        <v>1</v>
      </c>
      <c r="Y206" s="37">
        <f t="shared" si="150"/>
        <v>0</v>
      </c>
      <c r="Z206" s="37">
        <f t="shared" si="151"/>
        <v>0</v>
      </c>
      <c r="AA206" s="37">
        <f t="shared" si="154"/>
        <v>0</v>
      </c>
      <c r="AB206" s="37" t="s">
        <v>46</v>
      </c>
    </row>
    <row r="207" spans="1:28" ht="30" customHeight="1" x14ac:dyDescent="0.25">
      <c r="A207" s="239" t="s">
        <v>339</v>
      </c>
      <c r="B207" s="40" t="s">
        <v>192</v>
      </c>
      <c r="C207" s="40">
        <v>11</v>
      </c>
      <c r="D207" s="40" t="s">
        <v>38</v>
      </c>
      <c r="E207" s="151" t="s">
        <v>226</v>
      </c>
      <c r="F207" s="421">
        <v>57639326986</v>
      </c>
      <c r="G207" s="421">
        <v>0</v>
      </c>
      <c r="H207" s="421">
        <v>0</v>
      </c>
      <c r="I207" s="421">
        <v>0</v>
      </c>
      <c r="J207" s="421">
        <v>0</v>
      </c>
      <c r="K207" s="421">
        <f t="shared" si="169"/>
        <v>0</v>
      </c>
      <c r="L207" s="421">
        <f>+F207+K207</f>
        <v>57639326986</v>
      </c>
      <c r="M207" s="43">
        <f t="shared" si="153"/>
        <v>1.085835795617575E-2</v>
      </c>
      <c r="N207" s="421">
        <v>0</v>
      </c>
      <c r="O207" s="421">
        <v>57639326986</v>
      </c>
      <c r="P207" s="421">
        <f>L207-O207</f>
        <v>0</v>
      </c>
      <c r="Q207" s="421">
        <v>57639326986</v>
      </c>
      <c r="R207" s="421">
        <f>+L207-Q207</f>
        <v>0</v>
      </c>
      <c r="S207" s="421">
        <f>O207-Q207</f>
        <v>0</v>
      </c>
      <c r="T207" s="421">
        <v>0</v>
      </c>
      <c r="U207" s="421">
        <f>+Q207-T207</f>
        <v>57639326986</v>
      </c>
      <c r="V207" s="421">
        <v>0</v>
      </c>
      <c r="W207" s="44">
        <f>+T207-V207</f>
        <v>0</v>
      </c>
      <c r="X207" s="45">
        <f t="shared" si="149"/>
        <v>1</v>
      </c>
      <c r="Y207" s="45">
        <f t="shared" si="150"/>
        <v>0</v>
      </c>
      <c r="Z207" s="45">
        <f t="shared" si="151"/>
        <v>0</v>
      </c>
      <c r="AA207" s="45">
        <f t="shared" si="154"/>
        <v>0</v>
      </c>
      <c r="AB207" s="45" t="s">
        <v>46</v>
      </c>
    </row>
    <row r="208" spans="1:28" s="410" customFormat="1" ht="73.5" customHeight="1" x14ac:dyDescent="0.25">
      <c r="A208" s="254" t="s">
        <v>340</v>
      </c>
      <c r="B208" s="72"/>
      <c r="C208" s="33"/>
      <c r="D208" s="33"/>
      <c r="E208" s="148" t="s">
        <v>472</v>
      </c>
      <c r="F208" s="423">
        <f>+F209</f>
        <v>15000000000</v>
      </c>
      <c r="G208" s="423">
        <f>+G209</f>
        <v>0</v>
      </c>
      <c r="H208" s="423">
        <f>+H209</f>
        <v>0</v>
      </c>
      <c r="I208" s="423">
        <f>+I209</f>
        <v>0</v>
      </c>
      <c r="J208" s="423">
        <f>+J209</f>
        <v>0</v>
      </c>
      <c r="K208" s="423">
        <f t="shared" si="169"/>
        <v>0</v>
      </c>
      <c r="L208" s="424">
        <f>+F208+K208</f>
        <v>15000000000</v>
      </c>
      <c r="M208" s="36">
        <f t="shared" si="153"/>
        <v>2.8257680625278121E-3</v>
      </c>
      <c r="N208" s="424">
        <v>0</v>
      </c>
      <c r="O208" s="424">
        <f>+O209</f>
        <v>6572446241.3000002</v>
      </c>
      <c r="P208" s="424">
        <f>L208-O208</f>
        <v>8427553758.6999998</v>
      </c>
      <c r="Q208" s="424">
        <f>+Q209</f>
        <v>6414365800.3000002</v>
      </c>
      <c r="R208" s="424">
        <f>+L208-Q208</f>
        <v>8585634199.6999998</v>
      </c>
      <c r="S208" s="424">
        <f>+S209</f>
        <v>158080441</v>
      </c>
      <c r="T208" s="424">
        <f>+T209</f>
        <v>5674292612.3000002</v>
      </c>
      <c r="U208" s="424">
        <f>+Q208-T208</f>
        <v>740073188</v>
      </c>
      <c r="V208" s="424">
        <f>+V209</f>
        <v>5674292612.3000002</v>
      </c>
      <c r="W208" s="73">
        <f>+T208-V208</f>
        <v>0</v>
      </c>
      <c r="X208" s="37">
        <f t="shared" si="149"/>
        <v>0.42762438668666669</v>
      </c>
      <c r="Y208" s="37">
        <f t="shared" si="150"/>
        <v>0.37828617415333332</v>
      </c>
      <c r="Z208" s="37">
        <f t="shared" si="151"/>
        <v>0.37828617415333332</v>
      </c>
      <c r="AA208" s="37">
        <f t="shared" si="154"/>
        <v>0.88462254710116672</v>
      </c>
      <c r="AB208" s="37">
        <f>+V208/T208</f>
        <v>1</v>
      </c>
    </row>
    <row r="209" spans="1:28" s="410" customFormat="1" ht="57" customHeight="1" x14ac:dyDescent="0.25">
      <c r="A209" s="254" t="s">
        <v>471</v>
      </c>
      <c r="B209" s="72"/>
      <c r="C209" s="33"/>
      <c r="D209" s="33"/>
      <c r="E209" s="148" t="s">
        <v>472</v>
      </c>
      <c r="F209" s="423">
        <f>+F210+F212+F214</f>
        <v>15000000000</v>
      </c>
      <c r="G209" s="423">
        <f>+G210+G212+G214</f>
        <v>0</v>
      </c>
      <c r="H209" s="423">
        <f>+H210+H212+H214</f>
        <v>0</v>
      </c>
      <c r="I209" s="423">
        <f>+I210+I212+I214</f>
        <v>0</v>
      </c>
      <c r="J209" s="423">
        <f>+J210+J212+J214</f>
        <v>0</v>
      </c>
      <c r="K209" s="423">
        <f t="shared" si="169"/>
        <v>0</v>
      </c>
      <c r="L209" s="423">
        <f>+L210+L212+L214</f>
        <v>15000000000</v>
      </c>
      <c r="M209" s="36">
        <f t="shared" si="153"/>
        <v>2.8257680625278121E-3</v>
      </c>
      <c r="N209" s="423">
        <f t="shared" ref="N209:W209" si="172">+N210+N212+N214</f>
        <v>2.8257680625278121E-3</v>
      </c>
      <c r="O209" s="423">
        <f t="shared" si="172"/>
        <v>6572446241.3000002</v>
      </c>
      <c r="P209" s="423">
        <f t="shared" si="172"/>
        <v>8427553758.6999998</v>
      </c>
      <c r="Q209" s="423">
        <f t="shared" si="172"/>
        <v>6414365800.3000002</v>
      </c>
      <c r="R209" s="423">
        <f t="shared" si="172"/>
        <v>8585634199.6999998</v>
      </c>
      <c r="S209" s="423">
        <f t="shared" si="172"/>
        <v>158080441</v>
      </c>
      <c r="T209" s="423">
        <f t="shared" si="172"/>
        <v>5674292612.3000002</v>
      </c>
      <c r="U209" s="423">
        <f t="shared" si="172"/>
        <v>354262050</v>
      </c>
      <c r="V209" s="423">
        <f t="shared" si="172"/>
        <v>5674292612.3000002</v>
      </c>
      <c r="W209" s="423">
        <f t="shared" si="172"/>
        <v>0</v>
      </c>
      <c r="X209" s="37">
        <f t="shared" si="149"/>
        <v>0.42762438668666669</v>
      </c>
      <c r="Y209" s="37">
        <f t="shared" si="150"/>
        <v>0.37828617415333332</v>
      </c>
      <c r="Z209" s="37">
        <f t="shared" si="151"/>
        <v>0.37828617415333332</v>
      </c>
      <c r="AA209" s="37">
        <f t="shared" si="154"/>
        <v>0.88462254710116672</v>
      </c>
      <c r="AB209" s="37">
        <f>+V209/T209</f>
        <v>1</v>
      </c>
    </row>
    <row r="210" spans="1:28" s="410" customFormat="1" ht="36.75" customHeight="1" x14ac:dyDescent="0.25">
      <c r="A210" s="254" t="s">
        <v>473</v>
      </c>
      <c r="B210" s="72"/>
      <c r="C210" s="33"/>
      <c r="D210" s="33"/>
      <c r="E210" s="148" t="s">
        <v>474</v>
      </c>
      <c r="F210" s="423">
        <f>+F211</f>
        <v>3974737950</v>
      </c>
      <c r="G210" s="423">
        <f>+G211</f>
        <v>0</v>
      </c>
      <c r="H210" s="423">
        <f>+H211</f>
        <v>0</v>
      </c>
      <c r="I210" s="423">
        <f>+I211</f>
        <v>0</v>
      </c>
      <c r="J210" s="423">
        <f>+J211</f>
        <v>0</v>
      </c>
      <c r="K210" s="423">
        <f t="shared" si="169"/>
        <v>0</v>
      </c>
      <c r="L210" s="423">
        <f>+L211</f>
        <v>3974737950</v>
      </c>
      <c r="M210" s="36">
        <f t="shared" si="153"/>
        <v>7.4877917040181785E-4</v>
      </c>
      <c r="N210" s="423">
        <f t="shared" ref="N210:W210" si="173">+N211</f>
        <v>7.4877917040181785E-4</v>
      </c>
      <c r="O210" s="423">
        <f t="shared" si="173"/>
        <v>0</v>
      </c>
      <c r="P210" s="423">
        <f t="shared" si="173"/>
        <v>3974737950</v>
      </c>
      <c r="Q210" s="423">
        <f t="shared" si="173"/>
        <v>0</v>
      </c>
      <c r="R210" s="423">
        <f t="shared" si="173"/>
        <v>3974737950</v>
      </c>
      <c r="S210" s="423">
        <f t="shared" si="173"/>
        <v>0</v>
      </c>
      <c r="T210" s="423">
        <f t="shared" si="173"/>
        <v>0</v>
      </c>
      <c r="U210" s="423">
        <f t="shared" si="173"/>
        <v>0</v>
      </c>
      <c r="V210" s="423">
        <f t="shared" si="173"/>
        <v>0</v>
      </c>
      <c r="W210" s="423">
        <f t="shared" si="173"/>
        <v>0</v>
      </c>
      <c r="X210" s="37">
        <f t="shared" si="149"/>
        <v>0</v>
      </c>
      <c r="Y210" s="37">
        <f t="shared" si="150"/>
        <v>0</v>
      </c>
      <c r="Z210" s="37">
        <f t="shared" si="151"/>
        <v>0</v>
      </c>
      <c r="AA210" s="37" t="s">
        <v>46</v>
      </c>
      <c r="AB210" s="37" t="s">
        <v>46</v>
      </c>
    </row>
    <row r="211" spans="1:28" ht="36" customHeight="1" x14ac:dyDescent="0.25">
      <c r="A211" s="255" t="s">
        <v>475</v>
      </c>
      <c r="B211" s="77" t="s">
        <v>192</v>
      </c>
      <c r="C211" s="40">
        <v>54</v>
      </c>
      <c r="D211" s="40" t="s">
        <v>38</v>
      </c>
      <c r="E211" s="151" t="s">
        <v>226</v>
      </c>
      <c r="F211" s="429">
        <v>3974737950</v>
      </c>
      <c r="G211" s="429">
        <v>0</v>
      </c>
      <c r="H211" s="429">
        <v>0</v>
      </c>
      <c r="I211" s="429">
        <v>0</v>
      </c>
      <c r="J211" s="429">
        <v>0</v>
      </c>
      <c r="K211" s="429">
        <f t="shared" si="169"/>
        <v>0</v>
      </c>
      <c r="L211" s="421">
        <f>+F211+K211</f>
        <v>3974737950</v>
      </c>
      <c r="M211" s="43">
        <f t="shared" si="153"/>
        <v>7.4877917040181785E-4</v>
      </c>
      <c r="N211" s="421">
        <f>H211+M211</f>
        <v>7.4877917040181785E-4</v>
      </c>
      <c r="O211" s="429">
        <v>0</v>
      </c>
      <c r="P211" s="429">
        <f>L211-O211</f>
        <v>3974737950</v>
      </c>
      <c r="Q211" s="429">
        <v>0</v>
      </c>
      <c r="R211" s="429">
        <f>+L211-Q211</f>
        <v>3974737950</v>
      </c>
      <c r="S211" s="421">
        <f>O211-Q211</f>
        <v>0</v>
      </c>
      <c r="T211" s="429">
        <v>0</v>
      </c>
      <c r="U211" s="429">
        <f>+Q211-T211</f>
        <v>0</v>
      </c>
      <c r="V211" s="429">
        <v>0</v>
      </c>
      <c r="W211" s="44">
        <f>+T211-V211</f>
        <v>0</v>
      </c>
      <c r="X211" s="45">
        <f t="shared" si="149"/>
        <v>0</v>
      </c>
      <c r="Y211" s="45">
        <f t="shared" si="150"/>
        <v>0</v>
      </c>
      <c r="Z211" s="45">
        <f t="shared" si="151"/>
        <v>0</v>
      </c>
      <c r="AA211" s="45" t="s">
        <v>46</v>
      </c>
      <c r="AB211" s="45" t="s">
        <v>46</v>
      </c>
    </row>
    <row r="212" spans="1:28" s="410" customFormat="1" ht="36.75" customHeight="1" x14ac:dyDescent="0.25">
      <c r="A212" s="254" t="s">
        <v>476</v>
      </c>
      <c r="B212" s="72"/>
      <c r="C212" s="33"/>
      <c r="D212" s="33"/>
      <c r="E212" s="148" t="s">
        <v>477</v>
      </c>
      <c r="F212" s="423">
        <f>+F213</f>
        <v>5396885000</v>
      </c>
      <c r="G212" s="423">
        <f>+G213</f>
        <v>0</v>
      </c>
      <c r="H212" s="423">
        <f>+H213</f>
        <v>0</v>
      </c>
      <c r="I212" s="423">
        <f>+I213</f>
        <v>0</v>
      </c>
      <c r="J212" s="423">
        <f>+J213</f>
        <v>0</v>
      </c>
      <c r="K212" s="423">
        <f t="shared" si="169"/>
        <v>0</v>
      </c>
      <c r="L212" s="423">
        <f>+L213</f>
        <v>5396885000</v>
      </c>
      <c r="M212" s="36">
        <f t="shared" si="153"/>
        <v>1.0166896846756941E-3</v>
      </c>
      <c r="N212" s="423">
        <f t="shared" ref="N212:W212" si="174">+N213</f>
        <v>1.0166896846756941E-3</v>
      </c>
      <c r="O212" s="423">
        <f t="shared" si="174"/>
        <v>5396885000</v>
      </c>
      <c r="P212" s="423">
        <f t="shared" si="174"/>
        <v>0</v>
      </c>
      <c r="Q212" s="423">
        <f t="shared" si="174"/>
        <v>5396885000</v>
      </c>
      <c r="R212" s="423">
        <f t="shared" si="174"/>
        <v>0</v>
      </c>
      <c r="S212" s="423">
        <f t="shared" si="174"/>
        <v>0</v>
      </c>
      <c r="T212" s="423">
        <f t="shared" si="174"/>
        <v>5396885000</v>
      </c>
      <c r="U212" s="423">
        <f t="shared" si="174"/>
        <v>0</v>
      </c>
      <c r="V212" s="423">
        <f t="shared" si="174"/>
        <v>5396885000</v>
      </c>
      <c r="W212" s="423">
        <f t="shared" si="174"/>
        <v>0</v>
      </c>
      <c r="X212" s="37">
        <f t="shared" si="149"/>
        <v>1</v>
      </c>
      <c r="Y212" s="37">
        <f t="shared" si="150"/>
        <v>1</v>
      </c>
      <c r="Z212" s="37">
        <f t="shared" si="151"/>
        <v>1</v>
      </c>
      <c r="AA212" s="37" t="s">
        <v>46</v>
      </c>
      <c r="AB212" s="37" t="s">
        <v>46</v>
      </c>
    </row>
    <row r="213" spans="1:28" ht="39" customHeight="1" x14ac:dyDescent="0.25">
      <c r="A213" s="255" t="s">
        <v>478</v>
      </c>
      <c r="B213" s="77" t="s">
        <v>192</v>
      </c>
      <c r="C213" s="40">
        <v>54</v>
      </c>
      <c r="D213" s="40" t="s">
        <v>38</v>
      </c>
      <c r="E213" s="151" t="s">
        <v>226</v>
      </c>
      <c r="F213" s="429">
        <v>5396885000</v>
      </c>
      <c r="G213" s="429">
        <v>0</v>
      </c>
      <c r="H213" s="429">
        <v>0</v>
      </c>
      <c r="I213" s="429">
        <v>0</v>
      </c>
      <c r="J213" s="429">
        <v>0</v>
      </c>
      <c r="K213" s="429">
        <f t="shared" si="169"/>
        <v>0</v>
      </c>
      <c r="L213" s="421">
        <f>+F213+K213</f>
        <v>5396885000</v>
      </c>
      <c r="M213" s="36">
        <f t="shared" si="153"/>
        <v>1.0166896846756941E-3</v>
      </c>
      <c r="N213" s="421">
        <f>H213+M213</f>
        <v>1.0166896846756941E-3</v>
      </c>
      <c r="O213" s="421">
        <v>5396885000</v>
      </c>
      <c r="P213" s="421">
        <f>L213-O213</f>
        <v>0</v>
      </c>
      <c r="Q213" s="421">
        <v>5396885000</v>
      </c>
      <c r="R213" s="421">
        <f>+L213-Q213</f>
        <v>0</v>
      </c>
      <c r="S213" s="421">
        <f>O213-Q213</f>
        <v>0</v>
      </c>
      <c r="T213" s="421">
        <v>5396885000</v>
      </c>
      <c r="U213" s="421">
        <f>+Q213-T213</f>
        <v>0</v>
      </c>
      <c r="V213" s="421">
        <v>5396885000</v>
      </c>
      <c r="W213" s="44">
        <f>+T213-V213</f>
        <v>0</v>
      </c>
      <c r="X213" s="45">
        <f t="shared" si="149"/>
        <v>1</v>
      </c>
      <c r="Y213" s="45">
        <f t="shared" si="150"/>
        <v>1</v>
      </c>
      <c r="Z213" s="45">
        <f t="shared" si="151"/>
        <v>1</v>
      </c>
      <c r="AA213" s="45" t="s">
        <v>46</v>
      </c>
      <c r="AB213" s="45" t="s">
        <v>46</v>
      </c>
    </row>
    <row r="214" spans="1:28" ht="45" customHeight="1" x14ac:dyDescent="0.25">
      <c r="A214" s="254" t="s">
        <v>479</v>
      </c>
      <c r="B214" s="72"/>
      <c r="C214" s="33"/>
      <c r="D214" s="33"/>
      <c r="E214" s="148" t="s">
        <v>236</v>
      </c>
      <c r="F214" s="423">
        <f>+F215</f>
        <v>5628377050</v>
      </c>
      <c r="G214" s="423">
        <f>+G215</f>
        <v>0</v>
      </c>
      <c r="H214" s="423">
        <f>+H215</f>
        <v>0</v>
      </c>
      <c r="I214" s="423">
        <f>+I215</f>
        <v>0</v>
      </c>
      <c r="J214" s="423">
        <f>+J215</f>
        <v>0</v>
      </c>
      <c r="K214" s="423">
        <f t="shared" si="169"/>
        <v>0</v>
      </c>
      <c r="L214" s="423">
        <f>+L215</f>
        <v>5628377050</v>
      </c>
      <c r="M214" s="36">
        <f t="shared" si="153"/>
        <v>1.0602992074503002E-3</v>
      </c>
      <c r="N214" s="423">
        <f t="shared" ref="N214:W214" si="175">+N215</f>
        <v>1.0602992074503002E-3</v>
      </c>
      <c r="O214" s="423">
        <f t="shared" si="175"/>
        <v>1175561241.3</v>
      </c>
      <c r="P214" s="423">
        <f t="shared" si="175"/>
        <v>4452815808.6999998</v>
      </c>
      <c r="Q214" s="423">
        <f t="shared" si="175"/>
        <v>1017480800.3</v>
      </c>
      <c r="R214" s="423">
        <f t="shared" si="175"/>
        <v>4610896249.6999998</v>
      </c>
      <c r="S214" s="423">
        <f t="shared" si="175"/>
        <v>158080441</v>
      </c>
      <c r="T214" s="423">
        <f t="shared" si="175"/>
        <v>277407612.30000001</v>
      </c>
      <c r="U214" s="423">
        <f t="shared" si="175"/>
        <v>354262050</v>
      </c>
      <c r="V214" s="423">
        <f t="shared" si="175"/>
        <v>277407612.30000001</v>
      </c>
      <c r="W214" s="423">
        <f t="shared" si="175"/>
        <v>0</v>
      </c>
      <c r="X214" s="37">
        <f t="shared" si="149"/>
        <v>0.18077694355960036</v>
      </c>
      <c r="Y214" s="37">
        <f t="shared" si="150"/>
        <v>4.9287318499744083E-2</v>
      </c>
      <c r="Z214" s="37">
        <f t="shared" si="151"/>
        <v>4.9287318499744083E-2</v>
      </c>
      <c r="AA214" s="37">
        <f t="shared" ref="AA214:AA267" si="176">+T214/Q214</f>
        <v>0.2726416186115822</v>
      </c>
      <c r="AB214" s="37">
        <f t="shared" ref="AB214:AB239" si="177">+V214/T214</f>
        <v>1</v>
      </c>
    </row>
    <row r="215" spans="1:28" ht="41.25" customHeight="1" x14ac:dyDescent="0.25">
      <c r="A215" s="255" t="s">
        <v>480</v>
      </c>
      <c r="B215" s="77" t="s">
        <v>192</v>
      </c>
      <c r="C215" s="40">
        <v>54</v>
      </c>
      <c r="D215" s="40" t="s">
        <v>38</v>
      </c>
      <c r="E215" s="151" t="s">
        <v>226</v>
      </c>
      <c r="F215" s="429">
        <v>5628377050</v>
      </c>
      <c r="G215" s="429">
        <v>0</v>
      </c>
      <c r="H215" s="429">
        <v>0</v>
      </c>
      <c r="I215" s="429">
        <v>0</v>
      </c>
      <c r="J215" s="429">
        <v>0</v>
      </c>
      <c r="K215" s="429">
        <f t="shared" si="169"/>
        <v>0</v>
      </c>
      <c r="L215" s="421">
        <f>+F215+K215</f>
        <v>5628377050</v>
      </c>
      <c r="M215" s="43">
        <f t="shared" si="153"/>
        <v>1.0602992074503002E-3</v>
      </c>
      <c r="N215" s="421">
        <f>H215+M215</f>
        <v>1.0602992074503002E-3</v>
      </c>
      <c r="O215" s="429">
        <v>1175561241.3</v>
      </c>
      <c r="P215" s="429">
        <f>L215-O215</f>
        <v>4452815808.6999998</v>
      </c>
      <c r="Q215" s="429">
        <v>1017480800.3</v>
      </c>
      <c r="R215" s="429">
        <f>+L215-Q215</f>
        <v>4610896249.6999998</v>
      </c>
      <c r="S215" s="421">
        <f>O215-Q215</f>
        <v>158080441</v>
      </c>
      <c r="T215" s="429">
        <v>277407612.30000001</v>
      </c>
      <c r="U215" s="429">
        <v>354262050</v>
      </c>
      <c r="V215" s="429">
        <v>277407612.30000001</v>
      </c>
      <c r="W215" s="44">
        <f>+T215-V215</f>
        <v>0</v>
      </c>
      <c r="X215" s="45">
        <f t="shared" si="149"/>
        <v>0.18077694355960036</v>
      </c>
      <c r="Y215" s="45">
        <f t="shared" si="150"/>
        <v>4.9287318499744083E-2</v>
      </c>
      <c r="Z215" s="45">
        <f t="shared" si="151"/>
        <v>4.9287318499744083E-2</v>
      </c>
      <c r="AA215" s="45">
        <f t="shared" si="176"/>
        <v>0.2726416186115822</v>
      </c>
      <c r="AB215" s="45">
        <f t="shared" si="177"/>
        <v>1</v>
      </c>
    </row>
    <row r="216" spans="1:28" ht="35.25" customHeight="1" x14ac:dyDescent="0.25">
      <c r="A216" s="238" t="s">
        <v>342</v>
      </c>
      <c r="B216" s="68"/>
      <c r="C216" s="68"/>
      <c r="D216" s="68"/>
      <c r="E216" s="148" t="s">
        <v>343</v>
      </c>
      <c r="F216" s="425">
        <f t="shared" ref="F216:J220" si="178">+F217</f>
        <v>2500000000</v>
      </c>
      <c r="G216" s="425">
        <f t="shared" si="178"/>
        <v>0</v>
      </c>
      <c r="H216" s="425">
        <f t="shared" si="178"/>
        <v>0</v>
      </c>
      <c r="I216" s="425">
        <f t="shared" si="178"/>
        <v>0</v>
      </c>
      <c r="J216" s="425">
        <f t="shared" si="178"/>
        <v>0</v>
      </c>
      <c r="K216" s="425">
        <f t="shared" si="169"/>
        <v>0</v>
      </c>
      <c r="L216" s="425">
        <f>+L217</f>
        <v>2500000000</v>
      </c>
      <c r="M216" s="36">
        <f t="shared" si="153"/>
        <v>4.7096134375463537E-4</v>
      </c>
      <c r="N216" s="425">
        <f t="shared" ref="N216:W220" si="179">+N217</f>
        <v>0</v>
      </c>
      <c r="O216" s="425">
        <f t="shared" si="179"/>
        <v>1876277191.1700001</v>
      </c>
      <c r="P216" s="425">
        <f t="shared" si="179"/>
        <v>623722808.82999992</v>
      </c>
      <c r="Q216" s="425">
        <f t="shared" si="179"/>
        <v>1854167554.6700001</v>
      </c>
      <c r="R216" s="425">
        <f t="shared" si="179"/>
        <v>645832445.32999992</v>
      </c>
      <c r="S216" s="425">
        <f t="shared" si="179"/>
        <v>22109636.5</v>
      </c>
      <c r="T216" s="425">
        <f t="shared" si="179"/>
        <v>1373618364.1400001</v>
      </c>
      <c r="U216" s="425">
        <f t="shared" si="179"/>
        <v>480549190.52999997</v>
      </c>
      <c r="V216" s="425">
        <f t="shared" si="179"/>
        <v>1370616174.1400001</v>
      </c>
      <c r="W216" s="425">
        <f t="shared" si="179"/>
        <v>3002190</v>
      </c>
      <c r="X216" s="37">
        <f t="shared" si="149"/>
        <v>0.74166702186800004</v>
      </c>
      <c r="Y216" s="37">
        <f t="shared" si="150"/>
        <v>0.54944734565600006</v>
      </c>
      <c r="Z216" s="37">
        <f t="shared" si="151"/>
        <v>0.54824646965599999</v>
      </c>
      <c r="AA216" s="37">
        <f t="shared" si="176"/>
        <v>0.74082752698392085</v>
      </c>
      <c r="AB216" s="37">
        <f t="shared" si="177"/>
        <v>0.99781439293593044</v>
      </c>
    </row>
    <row r="217" spans="1:28" ht="33" customHeight="1" x14ac:dyDescent="0.25">
      <c r="A217" s="238" t="s">
        <v>344</v>
      </c>
      <c r="B217" s="40"/>
      <c r="C217" s="40"/>
      <c r="D217" s="40"/>
      <c r="E217" s="149" t="s">
        <v>219</v>
      </c>
      <c r="F217" s="425">
        <f t="shared" si="178"/>
        <v>2500000000</v>
      </c>
      <c r="G217" s="425">
        <f t="shared" si="178"/>
        <v>0</v>
      </c>
      <c r="H217" s="425">
        <f t="shared" si="178"/>
        <v>0</v>
      </c>
      <c r="I217" s="425">
        <f t="shared" si="178"/>
        <v>0</v>
      </c>
      <c r="J217" s="425">
        <f t="shared" si="178"/>
        <v>0</v>
      </c>
      <c r="K217" s="425">
        <f t="shared" si="169"/>
        <v>0</v>
      </c>
      <c r="L217" s="425">
        <f>+L218</f>
        <v>2500000000</v>
      </c>
      <c r="M217" s="36">
        <f t="shared" si="153"/>
        <v>4.7096134375463537E-4</v>
      </c>
      <c r="N217" s="425">
        <f t="shared" si="179"/>
        <v>0</v>
      </c>
      <c r="O217" s="425">
        <f t="shared" si="179"/>
        <v>1876277191.1700001</v>
      </c>
      <c r="P217" s="425">
        <f t="shared" si="179"/>
        <v>623722808.82999992</v>
      </c>
      <c r="Q217" s="425">
        <f t="shared" si="179"/>
        <v>1854167554.6700001</v>
      </c>
      <c r="R217" s="425">
        <f t="shared" si="179"/>
        <v>645832445.32999992</v>
      </c>
      <c r="S217" s="425">
        <f t="shared" si="179"/>
        <v>22109636.5</v>
      </c>
      <c r="T217" s="425">
        <f t="shared" si="179"/>
        <v>1373618364.1400001</v>
      </c>
      <c r="U217" s="425">
        <f t="shared" si="179"/>
        <v>480549190.52999997</v>
      </c>
      <c r="V217" s="425">
        <f t="shared" si="179"/>
        <v>1370616174.1400001</v>
      </c>
      <c r="W217" s="425">
        <f t="shared" si="179"/>
        <v>3002190</v>
      </c>
      <c r="X217" s="37">
        <f t="shared" si="149"/>
        <v>0.74166702186800004</v>
      </c>
      <c r="Y217" s="37">
        <f t="shared" si="150"/>
        <v>0.54944734565600006</v>
      </c>
      <c r="Z217" s="37">
        <f t="shared" si="151"/>
        <v>0.54824646965599999</v>
      </c>
      <c r="AA217" s="37">
        <f t="shared" si="176"/>
        <v>0.74082752698392085</v>
      </c>
      <c r="AB217" s="37">
        <f t="shared" si="177"/>
        <v>0.99781439293593044</v>
      </c>
    </row>
    <row r="218" spans="1:28" ht="51.75" customHeight="1" x14ac:dyDescent="0.25">
      <c r="A218" s="238" t="s">
        <v>345</v>
      </c>
      <c r="B218" s="40"/>
      <c r="C218" s="40"/>
      <c r="D218" s="40"/>
      <c r="E218" s="149" t="s">
        <v>346</v>
      </c>
      <c r="F218" s="425">
        <f t="shared" si="178"/>
        <v>2500000000</v>
      </c>
      <c r="G218" s="425">
        <f t="shared" si="178"/>
        <v>0</v>
      </c>
      <c r="H218" s="425">
        <f t="shared" si="178"/>
        <v>0</v>
      </c>
      <c r="I218" s="425">
        <f t="shared" si="178"/>
        <v>0</v>
      </c>
      <c r="J218" s="425">
        <f t="shared" si="178"/>
        <v>0</v>
      </c>
      <c r="K218" s="425">
        <f t="shared" si="169"/>
        <v>0</v>
      </c>
      <c r="L218" s="425">
        <f>+L219</f>
        <v>2500000000</v>
      </c>
      <c r="M218" s="36">
        <f t="shared" si="153"/>
        <v>4.7096134375463537E-4</v>
      </c>
      <c r="N218" s="425">
        <f t="shared" si="179"/>
        <v>0</v>
      </c>
      <c r="O218" s="425">
        <f t="shared" si="179"/>
        <v>1876277191.1700001</v>
      </c>
      <c r="P218" s="425">
        <f t="shared" si="179"/>
        <v>623722808.82999992</v>
      </c>
      <c r="Q218" s="425">
        <f t="shared" si="179"/>
        <v>1854167554.6700001</v>
      </c>
      <c r="R218" s="425">
        <f t="shared" si="179"/>
        <v>645832445.32999992</v>
      </c>
      <c r="S218" s="425">
        <f t="shared" si="179"/>
        <v>22109636.5</v>
      </c>
      <c r="T218" s="425">
        <f t="shared" si="179"/>
        <v>1373618364.1400001</v>
      </c>
      <c r="U218" s="425">
        <f t="shared" si="179"/>
        <v>480549190.52999997</v>
      </c>
      <c r="V218" s="425">
        <f t="shared" si="179"/>
        <v>1370616174.1400001</v>
      </c>
      <c r="W218" s="425">
        <f t="shared" si="179"/>
        <v>3002190</v>
      </c>
      <c r="X218" s="37">
        <f t="shared" si="149"/>
        <v>0.74166702186800004</v>
      </c>
      <c r="Y218" s="37">
        <f t="shared" si="150"/>
        <v>0.54944734565600006</v>
      </c>
      <c r="Z218" s="37">
        <f t="shared" si="151"/>
        <v>0.54824646965599999</v>
      </c>
      <c r="AA218" s="37">
        <f t="shared" si="176"/>
        <v>0.74082752698392085</v>
      </c>
      <c r="AB218" s="37">
        <f t="shared" si="177"/>
        <v>0.99781439293593044</v>
      </c>
    </row>
    <row r="219" spans="1:28" ht="51.75" customHeight="1" x14ac:dyDescent="0.25">
      <c r="A219" s="238" t="s">
        <v>347</v>
      </c>
      <c r="B219" s="40"/>
      <c r="C219" s="40"/>
      <c r="D219" s="40"/>
      <c r="E219" s="149" t="s">
        <v>346</v>
      </c>
      <c r="F219" s="425">
        <f t="shared" si="178"/>
        <v>2500000000</v>
      </c>
      <c r="G219" s="425">
        <f t="shared" si="178"/>
        <v>0</v>
      </c>
      <c r="H219" s="425">
        <f t="shared" si="178"/>
        <v>0</v>
      </c>
      <c r="I219" s="425">
        <f t="shared" si="178"/>
        <v>0</v>
      </c>
      <c r="J219" s="425">
        <f t="shared" si="178"/>
        <v>0</v>
      </c>
      <c r="K219" s="425">
        <f t="shared" si="169"/>
        <v>0</v>
      </c>
      <c r="L219" s="425">
        <f>+L220</f>
        <v>2500000000</v>
      </c>
      <c r="M219" s="36">
        <f t="shared" si="153"/>
        <v>4.7096134375463537E-4</v>
      </c>
      <c r="N219" s="425">
        <f t="shared" si="179"/>
        <v>0</v>
      </c>
      <c r="O219" s="425">
        <f t="shared" si="179"/>
        <v>1876277191.1700001</v>
      </c>
      <c r="P219" s="425">
        <f t="shared" si="179"/>
        <v>623722808.82999992</v>
      </c>
      <c r="Q219" s="425">
        <f t="shared" si="179"/>
        <v>1854167554.6700001</v>
      </c>
      <c r="R219" s="425">
        <f t="shared" si="179"/>
        <v>645832445.32999992</v>
      </c>
      <c r="S219" s="425">
        <f t="shared" si="179"/>
        <v>22109636.5</v>
      </c>
      <c r="T219" s="425">
        <f t="shared" si="179"/>
        <v>1373618364.1400001</v>
      </c>
      <c r="U219" s="425">
        <f t="shared" si="179"/>
        <v>480549190.52999997</v>
      </c>
      <c r="V219" s="425">
        <f t="shared" si="179"/>
        <v>1370616174.1400001</v>
      </c>
      <c r="W219" s="425">
        <f t="shared" si="179"/>
        <v>3002190</v>
      </c>
      <c r="X219" s="37">
        <f t="shared" si="149"/>
        <v>0.74166702186800004</v>
      </c>
      <c r="Y219" s="37">
        <f t="shared" si="150"/>
        <v>0.54944734565600006</v>
      </c>
      <c r="Z219" s="37">
        <f t="shared" si="151"/>
        <v>0.54824646965599999</v>
      </c>
      <c r="AA219" s="37">
        <f t="shared" si="176"/>
        <v>0.74082752698392085</v>
      </c>
      <c r="AB219" s="37">
        <f t="shared" si="177"/>
        <v>0.99781439293593044</v>
      </c>
    </row>
    <row r="220" spans="1:28" ht="29.25" customHeight="1" x14ac:dyDescent="0.25">
      <c r="A220" s="238" t="s">
        <v>348</v>
      </c>
      <c r="B220" s="40"/>
      <c r="C220" s="40"/>
      <c r="D220" s="40"/>
      <c r="E220" s="148" t="s">
        <v>349</v>
      </c>
      <c r="F220" s="425">
        <f t="shared" si="178"/>
        <v>2500000000</v>
      </c>
      <c r="G220" s="425">
        <f t="shared" si="178"/>
        <v>0</v>
      </c>
      <c r="H220" s="425">
        <f t="shared" si="178"/>
        <v>0</v>
      </c>
      <c r="I220" s="425">
        <f t="shared" si="178"/>
        <v>0</v>
      </c>
      <c r="J220" s="425">
        <f t="shared" si="178"/>
        <v>0</v>
      </c>
      <c r="K220" s="425">
        <f t="shared" si="169"/>
        <v>0</v>
      </c>
      <c r="L220" s="425">
        <f>+L221</f>
        <v>2500000000</v>
      </c>
      <c r="M220" s="36">
        <f t="shared" si="153"/>
        <v>4.7096134375463537E-4</v>
      </c>
      <c r="N220" s="425">
        <f t="shared" si="179"/>
        <v>0</v>
      </c>
      <c r="O220" s="425">
        <f t="shared" si="179"/>
        <v>1876277191.1700001</v>
      </c>
      <c r="P220" s="425">
        <f t="shared" si="179"/>
        <v>623722808.82999992</v>
      </c>
      <c r="Q220" s="425">
        <f t="shared" si="179"/>
        <v>1854167554.6700001</v>
      </c>
      <c r="R220" s="425">
        <f t="shared" si="179"/>
        <v>645832445.32999992</v>
      </c>
      <c r="S220" s="425">
        <f t="shared" si="179"/>
        <v>22109636.5</v>
      </c>
      <c r="T220" s="425">
        <f t="shared" si="179"/>
        <v>1373618364.1400001</v>
      </c>
      <c r="U220" s="425">
        <f t="shared" si="179"/>
        <v>480549190.52999997</v>
      </c>
      <c r="V220" s="425">
        <f t="shared" si="179"/>
        <v>1370616174.1400001</v>
      </c>
      <c r="W220" s="425">
        <f t="shared" si="179"/>
        <v>3002190</v>
      </c>
      <c r="X220" s="37">
        <f t="shared" si="149"/>
        <v>0.74166702186800004</v>
      </c>
      <c r="Y220" s="37">
        <f t="shared" si="150"/>
        <v>0.54944734565600006</v>
      </c>
      <c r="Z220" s="37">
        <f t="shared" si="151"/>
        <v>0.54824646965599999</v>
      </c>
      <c r="AA220" s="37">
        <f t="shared" si="176"/>
        <v>0.74082752698392085</v>
      </c>
      <c r="AB220" s="37">
        <f t="shared" si="177"/>
        <v>0.99781439293593044</v>
      </c>
    </row>
    <row r="221" spans="1:28" ht="30" customHeight="1" x14ac:dyDescent="0.25">
      <c r="A221" s="239" t="s">
        <v>350</v>
      </c>
      <c r="B221" s="40" t="s">
        <v>192</v>
      </c>
      <c r="C221" s="40">
        <v>11</v>
      </c>
      <c r="D221" s="40" t="s">
        <v>38</v>
      </c>
      <c r="E221" s="151" t="s">
        <v>226</v>
      </c>
      <c r="F221" s="421">
        <v>2500000000</v>
      </c>
      <c r="G221" s="421">
        <v>0</v>
      </c>
      <c r="H221" s="421">
        <v>0</v>
      </c>
      <c r="I221" s="421">
        <v>0</v>
      </c>
      <c r="J221" s="421">
        <v>0</v>
      </c>
      <c r="K221" s="421">
        <f t="shared" si="169"/>
        <v>0</v>
      </c>
      <c r="L221" s="421">
        <f>+F221+K221</f>
        <v>2500000000</v>
      </c>
      <c r="M221" s="43">
        <f t="shared" si="153"/>
        <v>4.7096134375463537E-4</v>
      </c>
      <c r="N221" s="421">
        <v>0</v>
      </c>
      <c r="O221" s="421">
        <v>1876277191.1700001</v>
      </c>
      <c r="P221" s="421">
        <f>L221-O221</f>
        <v>623722808.82999992</v>
      </c>
      <c r="Q221" s="421">
        <v>1854167554.6700001</v>
      </c>
      <c r="R221" s="421">
        <f>+L221-Q221</f>
        <v>645832445.32999992</v>
      </c>
      <c r="S221" s="421">
        <f>O221-Q221</f>
        <v>22109636.5</v>
      </c>
      <c r="T221" s="421">
        <v>1373618364.1400001</v>
      </c>
      <c r="U221" s="421">
        <f>+Q221-T221</f>
        <v>480549190.52999997</v>
      </c>
      <c r="V221" s="421">
        <v>1370616174.1400001</v>
      </c>
      <c r="W221" s="44">
        <f>+T221-V221</f>
        <v>3002190</v>
      </c>
      <c r="X221" s="45">
        <f t="shared" si="149"/>
        <v>0.74166702186800004</v>
      </c>
      <c r="Y221" s="45">
        <f t="shared" si="150"/>
        <v>0.54944734565600006</v>
      </c>
      <c r="Z221" s="45">
        <f t="shared" si="151"/>
        <v>0.54824646965599999</v>
      </c>
      <c r="AA221" s="45">
        <f t="shared" si="176"/>
        <v>0.74082752698392085</v>
      </c>
      <c r="AB221" s="45">
        <f t="shared" si="177"/>
        <v>0.99781439293593044</v>
      </c>
    </row>
    <row r="222" spans="1:28" ht="29.25" customHeight="1" x14ac:dyDescent="0.25">
      <c r="A222" s="238" t="s">
        <v>351</v>
      </c>
      <c r="B222" s="40"/>
      <c r="C222" s="40"/>
      <c r="D222" s="40"/>
      <c r="E222" s="149" t="s">
        <v>352</v>
      </c>
      <c r="F222" s="425">
        <f>+F223</f>
        <v>177265214000</v>
      </c>
      <c r="G222" s="425">
        <f>+G223</f>
        <v>0</v>
      </c>
      <c r="H222" s="425">
        <f>+H223</f>
        <v>0</v>
      </c>
      <c r="I222" s="425">
        <f>+I223</f>
        <v>20000000000</v>
      </c>
      <c r="J222" s="425">
        <f>+J223</f>
        <v>20000000000</v>
      </c>
      <c r="K222" s="425">
        <f t="shared" si="169"/>
        <v>0</v>
      </c>
      <c r="L222" s="425">
        <f>+L223</f>
        <v>177265214000</v>
      </c>
      <c r="M222" s="36">
        <f t="shared" si="153"/>
        <v>3.3394025354557197E-2</v>
      </c>
      <c r="N222" s="425">
        <f t="shared" ref="N222:W222" si="180">+N223</f>
        <v>0</v>
      </c>
      <c r="O222" s="425">
        <f t="shared" si="180"/>
        <v>90199276986.600006</v>
      </c>
      <c r="P222" s="425">
        <f t="shared" si="180"/>
        <v>87065937013.399994</v>
      </c>
      <c r="Q222" s="425">
        <f t="shared" si="180"/>
        <v>89764684412.600006</v>
      </c>
      <c r="R222" s="425">
        <f t="shared" si="180"/>
        <v>87500529587.399994</v>
      </c>
      <c r="S222" s="425">
        <f t="shared" si="180"/>
        <v>434592574</v>
      </c>
      <c r="T222" s="425">
        <f t="shared" si="180"/>
        <v>35578465007.879997</v>
      </c>
      <c r="U222" s="425">
        <f t="shared" si="180"/>
        <v>54186219404.720001</v>
      </c>
      <c r="V222" s="425">
        <f t="shared" si="180"/>
        <v>35578465007.879997</v>
      </c>
      <c r="W222" s="425">
        <f t="shared" si="180"/>
        <v>0</v>
      </c>
      <c r="X222" s="37">
        <f t="shared" si="149"/>
        <v>0.50638634838192231</v>
      </c>
      <c r="Y222" s="37">
        <f t="shared" si="150"/>
        <v>0.20070753987795933</v>
      </c>
      <c r="Z222" s="37">
        <f t="shared" si="151"/>
        <v>0.20070753987795933</v>
      </c>
      <c r="AA222" s="37">
        <f t="shared" si="176"/>
        <v>0.39635258833356912</v>
      </c>
      <c r="AB222" s="37">
        <f t="shared" si="177"/>
        <v>1</v>
      </c>
    </row>
    <row r="223" spans="1:28" ht="29.25" customHeight="1" x14ac:dyDescent="0.25">
      <c r="A223" s="238" t="s">
        <v>353</v>
      </c>
      <c r="B223" s="40"/>
      <c r="C223" s="40"/>
      <c r="D223" s="40"/>
      <c r="E223" s="149" t="s">
        <v>219</v>
      </c>
      <c r="F223" s="425">
        <f>+F224+F230</f>
        <v>177265214000</v>
      </c>
      <c r="G223" s="425">
        <f>+G224+G230</f>
        <v>0</v>
      </c>
      <c r="H223" s="425">
        <f>+H224+H230</f>
        <v>0</v>
      </c>
      <c r="I223" s="425">
        <f>+I224+I230</f>
        <v>20000000000</v>
      </c>
      <c r="J223" s="425">
        <f>+J224+J230</f>
        <v>20000000000</v>
      </c>
      <c r="K223" s="425">
        <f t="shared" si="169"/>
        <v>0</v>
      </c>
      <c r="L223" s="425">
        <f>+L224+L230</f>
        <v>177265214000</v>
      </c>
      <c r="M223" s="36">
        <f t="shared" si="153"/>
        <v>3.3394025354557197E-2</v>
      </c>
      <c r="N223" s="425">
        <f t="shared" ref="N223:W223" si="181">+N224+N230</f>
        <v>0</v>
      </c>
      <c r="O223" s="425">
        <f t="shared" si="181"/>
        <v>90199276986.600006</v>
      </c>
      <c r="P223" s="425">
        <f t="shared" si="181"/>
        <v>87065937013.399994</v>
      </c>
      <c r="Q223" s="425">
        <f t="shared" si="181"/>
        <v>89764684412.600006</v>
      </c>
      <c r="R223" s="425">
        <f t="shared" si="181"/>
        <v>87500529587.399994</v>
      </c>
      <c r="S223" s="425">
        <f t="shared" si="181"/>
        <v>434592574</v>
      </c>
      <c r="T223" s="425">
        <f t="shared" si="181"/>
        <v>35578465007.879997</v>
      </c>
      <c r="U223" s="425">
        <f t="shared" si="181"/>
        <v>54186219404.720001</v>
      </c>
      <c r="V223" s="425">
        <f t="shared" si="181"/>
        <v>35578465007.879997</v>
      </c>
      <c r="W223" s="425">
        <f t="shared" si="181"/>
        <v>0</v>
      </c>
      <c r="X223" s="37">
        <f t="shared" si="149"/>
        <v>0.50638634838192231</v>
      </c>
      <c r="Y223" s="37">
        <f t="shared" si="150"/>
        <v>0.20070753987795933</v>
      </c>
      <c r="Z223" s="37">
        <f t="shared" si="151"/>
        <v>0.20070753987795933</v>
      </c>
      <c r="AA223" s="37">
        <f t="shared" si="176"/>
        <v>0.39635258833356912</v>
      </c>
      <c r="AB223" s="37">
        <f t="shared" si="177"/>
        <v>1</v>
      </c>
    </row>
    <row r="224" spans="1:28" ht="49.5" customHeight="1" x14ac:dyDescent="0.25">
      <c r="A224" s="238" t="s">
        <v>354</v>
      </c>
      <c r="B224" s="40"/>
      <c r="C224" s="40"/>
      <c r="D224" s="40"/>
      <c r="E224" s="148" t="s">
        <v>355</v>
      </c>
      <c r="F224" s="425">
        <f>+F225</f>
        <v>176465214000</v>
      </c>
      <c r="G224" s="425">
        <f>+G225</f>
        <v>0</v>
      </c>
      <c r="H224" s="425">
        <f>+H225</f>
        <v>0</v>
      </c>
      <c r="I224" s="425">
        <f>+I225</f>
        <v>20000000000</v>
      </c>
      <c r="J224" s="425">
        <f>+J225</f>
        <v>20000000000</v>
      </c>
      <c r="K224" s="425">
        <f t="shared" si="169"/>
        <v>0</v>
      </c>
      <c r="L224" s="425">
        <f>+L225</f>
        <v>176465214000</v>
      </c>
      <c r="M224" s="36">
        <f t="shared" si="153"/>
        <v>3.3243317724555715E-2</v>
      </c>
      <c r="N224" s="425">
        <f t="shared" ref="N224:W224" si="182">+N225</f>
        <v>0</v>
      </c>
      <c r="O224" s="425">
        <f t="shared" si="182"/>
        <v>89668738128.25</v>
      </c>
      <c r="P224" s="425">
        <f t="shared" si="182"/>
        <v>86796475871.75</v>
      </c>
      <c r="Q224" s="425">
        <f t="shared" si="182"/>
        <v>89236723128.25</v>
      </c>
      <c r="R224" s="425">
        <f t="shared" si="182"/>
        <v>87228490871.75</v>
      </c>
      <c r="S224" s="425">
        <f t="shared" si="182"/>
        <v>432015000</v>
      </c>
      <c r="T224" s="425">
        <f t="shared" si="182"/>
        <v>35221237799.729996</v>
      </c>
      <c r="U224" s="425">
        <f t="shared" si="182"/>
        <v>54015485328.520004</v>
      </c>
      <c r="V224" s="425">
        <f t="shared" si="182"/>
        <v>35221237799.729996</v>
      </c>
      <c r="W224" s="425">
        <f t="shared" si="182"/>
        <v>0</v>
      </c>
      <c r="X224" s="37">
        <f t="shared" si="149"/>
        <v>0.50569016468169192</v>
      </c>
      <c r="Y224" s="37">
        <f t="shared" si="150"/>
        <v>0.1995930926065122</v>
      </c>
      <c r="Z224" s="37">
        <f t="shared" si="151"/>
        <v>0.1995930926065122</v>
      </c>
      <c r="AA224" s="37">
        <f t="shared" si="176"/>
        <v>0.39469443257245601</v>
      </c>
      <c r="AB224" s="37">
        <f t="shared" si="177"/>
        <v>1</v>
      </c>
    </row>
    <row r="225" spans="1:28" ht="49.5" customHeight="1" x14ac:dyDescent="0.25">
      <c r="A225" s="238" t="s">
        <v>356</v>
      </c>
      <c r="B225" s="68"/>
      <c r="C225" s="68"/>
      <c r="D225" s="68"/>
      <c r="E225" s="149" t="s">
        <v>355</v>
      </c>
      <c r="F225" s="425">
        <f>+F226+F228</f>
        <v>176465214000</v>
      </c>
      <c r="G225" s="425">
        <f>+G226+G228</f>
        <v>0</v>
      </c>
      <c r="H225" s="425">
        <f>+H226+H228</f>
        <v>0</v>
      </c>
      <c r="I225" s="425">
        <f>+I226+I228</f>
        <v>20000000000</v>
      </c>
      <c r="J225" s="425">
        <f>+J226+J228</f>
        <v>20000000000</v>
      </c>
      <c r="K225" s="425">
        <f t="shared" si="169"/>
        <v>0</v>
      </c>
      <c r="L225" s="425">
        <f>+L226+L228</f>
        <v>176465214000</v>
      </c>
      <c r="M225" s="36">
        <f t="shared" si="153"/>
        <v>3.3243317724555715E-2</v>
      </c>
      <c r="N225" s="425">
        <f t="shared" ref="N225:W225" si="183">+N226+N228</f>
        <v>0</v>
      </c>
      <c r="O225" s="425">
        <f t="shared" si="183"/>
        <v>89668738128.25</v>
      </c>
      <c r="P225" s="425">
        <f t="shared" si="183"/>
        <v>86796475871.75</v>
      </c>
      <c r="Q225" s="425">
        <f t="shared" si="183"/>
        <v>89236723128.25</v>
      </c>
      <c r="R225" s="425">
        <f t="shared" si="183"/>
        <v>87228490871.75</v>
      </c>
      <c r="S225" s="425">
        <f t="shared" si="183"/>
        <v>432015000</v>
      </c>
      <c r="T225" s="425">
        <f t="shared" si="183"/>
        <v>35221237799.729996</v>
      </c>
      <c r="U225" s="425">
        <f t="shared" si="183"/>
        <v>54015485328.520004</v>
      </c>
      <c r="V225" s="425">
        <f t="shared" si="183"/>
        <v>35221237799.729996</v>
      </c>
      <c r="W225" s="425">
        <f t="shared" si="183"/>
        <v>0</v>
      </c>
      <c r="X225" s="37">
        <f t="shared" si="149"/>
        <v>0.50569016468169192</v>
      </c>
      <c r="Y225" s="37">
        <f t="shared" si="150"/>
        <v>0.1995930926065122</v>
      </c>
      <c r="Z225" s="37">
        <f t="shared" si="151"/>
        <v>0.1995930926065122</v>
      </c>
      <c r="AA225" s="37">
        <f t="shared" si="176"/>
        <v>0.39469443257245601</v>
      </c>
      <c r="AB225" s="37">
        <f t="shared" si="177"/>
        <v>1</v>
      </c>
    </row>
    <row r="226" spans="1:28" ht="36.75" customHeight="1" x14ac:dyDescent="0.25">
      <c r="A226" s="238" t="s">
        <v>357</v>
      </c>
      <c r="B226" s="68"/>
      <c r="C226" s="68"/>
      <c r="D226" s="68"/>
      <c r="E226" s="149" t="s">
        <v>358</v>
      </c>
      <c r="F226" s="425">
        <f>+F227</f>
        <v>114613483443</v>
      </c>
      <c r="G226" s="425">
        <f>+G227</f>
        <v>0</v>
      </c>
      <c r="H226" s="425">
        <f>+H227</f>
        <v>0</v>
      </c>
      <c r="I226" s="425">
        <f>+I227</f>
        <v>20000000000</v>
      </c>
      <c r="J226" s="425">
        <f>+J227</f>
        <v>0</v>
      </c>
      <c r="K226" s="425">
        <f t="shared" si="169"/>
        <v>20000000000</v>
      </c>
      <c r="L226" s="425">
        <f>+L227</f>
        <v>134613483443</v>
      </c>
      <c r="M226" s="36">
        <f t="shared" si="153"/>
        <v>2.5359098819923057E-2</v>
      </c>
      <c r="N226" s="425">
        <f t="shared" ref="N226:W226" si="184">+N227</f>
        <v>0</v>
      </c>
      <c r="O226" s="425">
        <f t="shared" si="184"/>
        <v>80892714470.25</v>
      </c>
      <c r="P226" s="425">
        <f t="shared" si="184"/>
        <v>53720768972.75</v>
      </c>
      <c r="Q226" s="425">
        <f t="shared" si="184"/>
        <v>80460699470.25</v>
      </c>
      <c r="R226" s="425">
        <f t="shared" si="184"/>
        <v>54152783972.75</v>
      </c>
      <c r="S226" s="425">
        <f t="shared" si="184"/>
        <v>432015000</v>
      </c>
      <c r="T226" s="425">
        <f t="shared" si="184"/>
        <v>30836700402.25</v>
      </c>
      <c r="U226" s="425">
        <f t="shared" si="184"/>
        <v>49623999068</v>
      </c>
      <c r="V226" s="425">
        <f t="shared" si="184"/>
        <v>30836700402.25</v>
      </c>
      <c r="W226" s="425">
        <f t="shared" si="184"/>
        <v>0</v>
      </c>
      <c r="X226" s="37">
        <f t="shared" si="149"/>
        <v>0.59771649475455291</v>
      </c>
      <c r="Y226" s="37">
        <f t="shared" si="150"/>
        <v>0.22907586679686009</v>
      </c>
      <c r="Z226" s="37">
        <f t="shared" si="151"/>
        <v>0.22907586679686009</v>
      </c>
      <c r="AA226" s="37">
        <f t="shared" si="176"/>
        <v>0.38325170679943865</v>
      </c>
      <c r="AB226" s="37">
        <f t="shared" si="177"/>
        <v>1</v>
      </c>
    </row>
    <row r="227" spans="1:28" ht="30" customHeight="1" x14ac:dyDescent="0.25">
      <c r="A227" s="239" t="s">
        <v>359</v>
      </c>
      <c r="B227" s="40" t="s">
        <v>37</v>
      </c>
      <c r="C227" s="40">
        <v>20</v>
      </c>
      <c r="D227" s="40" t="s">
        <v>38</v>
      </c>
      <c r="E227" s="151" t="s">
        <v>226</v>
      </c>
      <c r="F227" s="421">
        <v>114613483443</v>
      </c>
      <c r="G227" s="421">
        <v>0</v>
      </c>
      <c r="H227" s="421">
        <v>0</v>
      </c>
      <c r="I227" s="421">
        <v>20000000000</v>
      </c>
      <c r="J227" s="421">
        <v>0</v>
      </c>
      <c r="K227" s="421">
        <f t="shared" si="169"/>
        <v>20000000000</v>
      </c>
      <c r="L227" s="421">
        <f>+F227+K227</f>
        <v>134613483443</v>
      </c>
      <c r="M227" s="43">
        <f t="shared" si="153"/>
        <v>2.5359098819923057E-2</v>
      </c>
      <c r="N227" s="421">
        <v>0</v>
      </c>
      <c r="O227" s="421">
        <v>80892714470.25</v>
      </c>
      <c r="P227" s="421">
        <f>L227-O227</f>
        <v>53720768972.75</v>
      </c>
      <c r="Q227" s="421">
        <v>80460699470.25</v>
      </c>
      <c r="R227" s="421">
        <f>+L227-Q227</f>
        <v>54152783972.75</v>
      </c>
      <c r="S227" s="421">
        <f>O227-Q227</f>
        <v>432015000</v>
      </c>
      <c r="T227" s="421">
        <v>30836700402.25</v>
      </c>
      <c r="U227" s="421">
        <f>+Q227-T227</f>
        <v>49623999068</v>
      </c>
      <c r="V227" s="421">
        <v>30836700402.25</v>
      </c>
      <c r="W227" s="44">
        <f>+T227-V227</f>
        <v>0</v>
      </c>
      <c r="X227" s="45">
        <f t="shared" si="149"/>
        <v>0.59771649475455291</v>
      </c>
      <c r="Y227" s="45">
        <f t="shared" si="150"/>
        <v>0.22907586679686009</v>
      </c>
      <c r="Z227" s="45">
        <f t="shared" si="151"/>
        <v>0.22907586679686009</v>
      </c>
      <c r="AA227" s="45">
        <f t="shared" si="176"/>
        <v>0.38325170679943865</v>
      </c>
      <c r="AB227" s="45">
        <f t="shared" si="177"/>
        <v>1</v>
      </c>
    </row>
    <row r="228" spans="1:28" ht="36.75" customHeight="1" x14ac:dyDescent="0.25">
      <c r="A228" s="238" t="s">
        <v>360</v>
      </c>
      <c r="B228" s="40"/>
      <c r="C228" s="40"/>
      <c r="D228" s="40"/>
      <c r="E228" s="149" t="s">
        <v>361</v>
      </c>
      <c r="F228" s="425">
        <f>+F229</f>
        <v>61851730557</v>
      </c>
      <c r="G228" s="425">
        <f>+G229</f>
        <v>0</v>
      </c>
      <c r="H228" s="425">
        <f>+H229</f>
        <v>0</v>
      </c>
      <c r="I228" s="425">
        <f>+I229</f>
        <v>0</v>
      </c>
      <c r="J228" s="425">
        <f>+J229</f>
        <v>20000000000</v>
      </c>
      <c r="K228" s="425">
        <f t="shared" si="169"/>
        <v>-20000000000</v>
      </c>
      <c r="L228" s="425">
        <f>+L229</f>
        <v>41851730557</v>
      </c>
      <c r="M228" s="36">
        <f t="shared" si="153"/>
        <v>7.8842189046326623E-3</v>
      </c>
      <c r="N228" s="425">
        <f t="shared" ref="N228:W228" si="185">+N229</f>
        <v>0</v>
      </c>
      <c r="O228" s="425">
        <f t="shared" si="185"/>
        <v>8776023658</v>
      </c>
      <c r="P228" s="425">
        <f t="shared" si="185"/>
        <v>33075706899</v>
      </c>
      <c r="Q228" s="425">
        <f t="shared" si="185"/>
        <v>8776023658</v>
      </c>
      <c r="R228" s="425">
        <f t="shared" si="185"/>
        <v>33075706899</v>
      </c>
      <c r="S228" s="425">
        <f t="shared" si="185"/>
        <v>0</v>
      </c>
      <c r="T228" s="425">
        <f t="shared" si="185"/>
        <v>4384537397.4799995</v>
      </c>
      <c r="U228" s="425">
        <f t="shared" si="185"/>
        <v>4391486260.5200005</v>
      </c>
      <c r="V228" s="425">
        <f t="shared" si="185"/>
        <v>4384537397.4799995</v>
      </c>
      <c r="W228" s="425">
        <f t="shared" si="185"/>
        <v>0</v>
      </c>
      <c r="X228" s="37">
        <f t="shared" si="149"/>
        <v>0.20969320840980488</v>
      </c>
      <c r="Y228" s="37">
        <f t="shared" si="150"/>
        <v>0.10476358657400021</v>
      </c>
      <c r="Z228" s="37">
        <f t="shared" si="151"/>
        <v>0.10476358657400021</v>
      </c>
      <c r="AA228" s="37">
        <f t="shared" si="176"/>
        <v>0.49960409957226665</v>
      </c>
      <c r="AB228" s="37">
        <f t="shared" si="177"/>
        <v>1</v>
      </c>
    </row>
    <row r="229" spans="1:28" ht="30" customHeight="1" x14ac:dyDescent="0.25">
      <c r="A229" s="239" t="s">
        <v>362</v>
      </c>
      <c r="B229" s="40" t="s">
        <v>37</v>
      </c>
      <c r="C229" s="40">
        <v>20</v>
      </c>
      <c r="D229" s="40" t="s">
        <v>38</v>
      </c>
      <c r="E229" s="151" t="s">
        <v>226</v>
      </c>
      <c r="F229" s="421">
        <v>61851730557</v>
      </c>
      <c r="G229" s="421">
        <v>0</v>
      </c>
      <c r="H229" s="421">
        <v>0</v>
      </c>
      <c r="I229" s="421">
        <v>0</v>
      </c>
      <c r="J229" s="421">
        <v>20000000000</v>
      </c>
      <c r="K229" s="421">
        <f t="shared" si="169"/>
        <v>-20000000000</v>
      </c>
      <c r="L229" s="421">
        <f>+F229+K229</f>
        <v>41851730557</v>
      </c>
      <c r="M229" s="36">
        <f t="shared" si="153"/>
        <v>7.8842189046326623E-3</v>
      </c>
      <c r="N229" s="421">
        <v>0</v>
      </c>
      <c r="O229" s="421">
        <v>8776023658</v>
      </c>
      <c r="P229" s="421">
        <f>L229-O229</f>
        <v>33075706899</v>
      </c>
      <c r="Q229" s="421">
        <v>8776023658</v>
      </c>
      <c r="R229" s="421">
        <f>+L229-Q229</f>
        <v>33075706899</v>
      </c>
      <c r="S229" s="421">
        <f>O229-Q229</f>
        <v>0</v>
      </c>
      <c r="T229" s="421">
        <v>4384537397.4799995</v>
      </c>
      <c r="U229" s="421">
        <f>+Q229-T229</f>
        <v>4391486260.5200005</v>
      </c>
      <c r="V229" s="421">
        <v>4384537397.4799995</v>
      </c>
      <c r="W229" s="44">
        <f>+T229-V229</f>
        <v>0</v>
      </c>
      <c r="X229" s="45">
        <f t="shared" si="149"/>
        <v>0.20969320840980488</v>
      </c>
      <c r="Y229" s="45">
        <f t="shared" si="150"/>
        <v>0.10476358657400021</v>
      </c>
      <c r="Z229" s="45">
        <f t="shared" si="151"/>
        <v>0.10476358657400021</v>
      </c>
      <c r="AA229" s="45">
        <f t="shared" si="176"/>
        <v>0.49960409957226665</v>
      </c>
      <c r="AB229" s="45">
        <f t="shared" si="177"/>
        <v>1</v>
      </c>
    </row>
    <row r="230" spans="1:28" ht="39" customHeight="1" x14ac:dyDescent="0.25">
      <c r="A230" s="238" t="s">
        <v>363</v>
      </c>
      <c r="B230" s="40"/>
      <c r="C230" s="40"/>
      <c r="D230" s="40"/>
      <c r="E230" s="149" t="s">
        <v>364</v>
      </c>
      <c r="F230" s="425">
        <f t="shared" ref="F230:J232" si="186">+F231</f>
        <v>800000000</v>
      </c>
      <c r="G230" s="425">
        <f t="shared" si="186"/>
        <v>0</v>
      </c>
      <c r="H230" s="425">
        <f t="shared" si="186"/>
        <v>0</v>
      </c>
      <c r="I230" s="425">
        <f t="shared" si="186"/>
        <v>0</v>
      </c>
      <c r="J230" s="425">
        <f t="shared" si="186"/>
        <v>0</v>
      </c>
      <c r="K230" s="425">
        <f t="shared" si="169"/>
        <v>0</v>
      </c>
      <c r="L230" s="425">
        <f>+L231</f>
        <v>800000000</v>
      </c>
      <c r="M230" s="36">
        <f t="shared" si="153"/>
        <v>1.5070763000148331E-4</v>
      </c>
      <c r="N230" s="425">
        <f t="shared" ref="N230:W232" si="187">+N231</f>
        <v>0</v>
      </c>
      <c r="O230" s="425">
        <f t="shared" si="187"/>
        <v>530538858.35000002</v>
      </c>
      <c r="P230" s="425">
        <f t="shared" si="187"/>
        <v>269461141.64999998</v>
      </c>
      <c r="Q230" s="425">
        <f t="shared" si="187"/>
        <v>527961284.35000002</v>
      </c>
      <c r="R230" s="425">
        <f t="shared" si="187"/>
        <v>272038715.64999998</v>
      </c>
      <c r="S230" s="425">
        <f t="shared" si="187"/>
        <v>2577574</v>
      </c>
      <c r="T230" s="425">
        <f t="shared" si="187"/>
        <v>357227208.14999998</v>
      </c>
      <c r="U230" s="425">
        <f t="shared" si="187"/>
        <v>170734076.20000005</v>
      </c>
      <c r="V230" s="425">
        <f t="shared" si="187"/>
        <v>357227208.14999998</v>
      </c>
      <c r="W230" s="425">
        <f t="shared" si="187"/>
        <v>0</v>
      </c>
      <c r="X230" s="37">
        <f t="shared" si="149"/>
        <v>0.65995160543749998</v>
      </c>
      <c r="Y230" s="37">
        <f t="shared" si="150"/>
        <v>0.4465340101875</v>
      </c>
      <c r="Z230" s="37">
        <f t="shared" si="151"/>
        <v>0.4465340101875</v>
      </c>
      <c r="AA230" s="37">
        <f t="shared" si="176"/>
        <v>0.67661629505618115</v>
      </c>
      <c r="AB230" s="37">
        <f t="shared" si="177"/>
        <v>1</v>
      </c>
    </row>
    <row r="231" spans="1:28" ht="39" customHeight="1" x14ac:dyDescent="0.25">
      <c r="A231" s="238" t="s">
        <v>365</v>
      </c>
      <c r="B231" s="40"/>
      <c r="C231" s="40"/>
      <c r="D231" s="40"/>
      <c r="E231" s="149" t="s">
        <v>364</v>
      </c>
      <c r="F231" s="425">
        <f t="shared" si="186"/>
        <v>800000000</v>
      </c>
      <c r="G231" s="425">
        <f t="shared" si="186"/>
        <v>0</v>
      </c>
      <c r="H231" s="425">
        <f t="shared" si="186"/>
        <v>0</v>
      </c>
      <c r="I231" s="425">
        <f t="shared" si="186"/>
        <v>0</v>
      </c>
      <c r="J231" s="425">
        <f t="shared" si="186"/>
        <v>0</v>
      </c>
      <c r="K231" s="425">
        <f t="shared" si="169"/>
        <v>0</v>
      </c>
      <c r="L231" s="425">
        <f>+L232</f>
        <v>800000000</v>
      </c>
      <c r="M231" s="36">
        <f t="shared" si="153"/>
        <v>1.5070763000148331E-4</v>
      </c>
      <c r="N231" s="425">
        <f t="shared" si="187"/>
        <v>0</v>
      </c>
      <c r="O231" s="425">
        <f t="shared" si="187"/>
        <v>530538858.35000002</v>
      </c>
      <c r="P231" s="425">
        <f t="shared" si="187"/>
        <v>269461141.64999998</v>
      </c>
      <c r="Q231" s="425">
        <f t="shared" si="187"/>
        <v>527961284.35000002</v>
      </c>
      <c r="R231" s="425">
        <f t="shared" si="187"/>
        <v>272038715.64999998</v>
      </c>
      <c r="S231" s="425">
        <f t="shared" si="187"/>
        <v>2577574</v>
      </c>
      <c r="T231" s="425">
        <f t="shared" si="187"/>
        <v>357227208.14999998</v>
      </c>
      <c r="U231" s="425">
        <f t="shared" si="187"/>
        <v>170734076.20000005</v>
      </c>
      <c r="V231" s="425">
        <f t="shared" si="187"/>
        <v>357227208.14999998</v>
      </c>
      <c r="W231" s="425">
        <f t="shared" si="187"/>
        <v>0</v>
      </c>
      <c r="X231" s="37">
        <f t="shared" si="149"/>
        <v>0.65995160543749998</v>
      </c>
      <c r="Y231" s="37">
        <f t="shared" si="150"/>
        <v>0.4465340101875</v>
      </c>
      <c r="Z231" s="37">
        <f t="shared" si="151"/>
        <v>0.4465340101875</v>
      </c>
      <c r="AA231" s="37">
        <f t="shared" si="176"/>
        <v>0.67661629505618115</v>
      </c>
      <c r="AB231" s="37">
        <f t="shared" si="177"/>
        <v>1</v>
      </c>
    </row>
    <row r="232" spans="1:28" ht="39" customHeight="1" x14ac:dyDescent="0.25">
      <c r="A232" s="238" t="s">
        <v>366</v>
      </c>
      <c r="B232" s="40"/>
      <c r="C232" s="40"/>
      <c r="D232" s="40"/>
      <c r="E232" s="149" t="s">
        <v>349</v>
      </c>
      <c r="F232" s="419">
        <f t="shared" si="186"/>
        <v>800000000</v>
      </c>
      <c r="G232" s="419">
        <f t="shared" si="186"/>
        <v>0</v>
      </c>
      <c r="H232" s="419">
        <f t="shared" si="186"/>
        <v>0</v>
      </c>
      <c r="I232" s="419">
        <f t="shared" si="186"/>
        <v>0</v>
      </c>
      <c r="J232" s="419">
        <f t="shared" si="186"/>
        <v>0</v>
      </c>
      <c r="K232" s="419">
        <f t="shared" si="169"/>
        <v>0</v>
      </c>
      <c r="L232" s="419">
        <f>+L233</f>
        <v>800000000</v>
      </c>
      <c r="M232" s="36">
        <f t="shared" si="153"/>
        <v>1.5070763000148331E-4</v>
      </c>
      <c r="N232" s="419">
        <f t="shared" si="187"/>
        <v>0</v>
      </c>
      <c r="O232" s="419">
        <f t="shared" si="187"/>
        <v>530538858.35000002</v>
      </c>
      <c r="P232" s="419">
        <f t="shared" si="187"/>
        <v>269461141.64999998</v>
      </c>
      <c r="Q232" s="419">
        <f t="shared" si="187"/>
        <v>527961284.35000002</v>
      </c>
      <c r="R232" s="419">
        <f t="shared" si="187"/>
        <v>272038715.64999998</v>
      </c>
      <c r="S232" s="419">
        <f t="shared" si="187"/>
        <v>2577574</v>
      </c>
      <c r="T232" s="419">
        <f t="shared" si="187"/>
        <v>357227208.14999998</v>
      </c>
      <c r="U232" s="419">
        <f t="shared" si="187"/>
        <v>170734076.20000005</v>
      </c>
      <c r="V232" s="419">
        <f t="shared" si="187"/>
        <v>357227208.14999998</v>
      </c>
      <c r="W232" s="419">
        <f t="shared" si="187"/>
        <v>0</v>
      </c>
      <c r="X232" s="37">
        <f t="shared" si="149"/>
        <v>0.65995160543749998</v>
      </c>
      <c r="Y232" s="37">
        <f t="shared" si="150"/>
        <v>0.4465340101875</v>
      </c>
      <c r="Z232" s="37">
        <f t="shared" si="151"/>
        <v>0.4465340101875</v>
      </c>
      <c r="AA232" s="37">
        <f t="shared" si="176"/>
        <v>0.67661629505618115</v>
      </c>
      <c r="AB232" s="37">
        <f t="shared" si="177"/>
        <v>1</v>
      </c>
    </row>
    <row r="233" spans="1:28" ht="30" customHeight="1" x14ac:dyDescent="0.25">
      <c r="A233" s="239" t="s">
        <v>367</v>
      </c>
      <c r="B233" s="40" t="s">
        <v>192</v>
      </c>
      <c r="C233" s="40">
        <v>11</v>
      </c>
      <c r="D233" s="40" t="s">
        <v>38</v>
      </c>
      <c r="E233" s="151" t="s">
        <v>226</v>
      </c>
      <c r="F233" s="421">
        <v>800000000</v>
      </c>
      <c r="G233" s="421">
        <v>0</v>
      </c>
      <c r="H233" s="421">
        <v>0</v>
      </c>
      <c r="I233" s="421">
        <v>0</v>
      </c>
      <c r="J233" s="421">
        <v>0</v>
      </c>
      <c r="K233" s="421">
        <f t="shared" si="169"/>
        <v>0</v>
      </c>
      <c r="L233" s="421">
        <f>+F233+K233</f>
        <v>800000000</v>
      </c>
      <c r="M233" s="43">
        <f t="shared" si="153"/>
        <v>1.5070763000148331E-4</v>
      </c>
      <c r="N233" s="421">
        <v>0</v>
      </c>
      <c r="O233" s="421">
        <v>530538858.35000002</v>
      </c>
      <c r="P233" s="421">
        <f>L233-O233</f>
        <v>269461141.64999998</v>
      </c>
      <c r="Q233" s="421">
        <v>527961284.35000002</v>
      </c>
      <c r="R233" s="421">
        <f>+L233-Q233</f>
        <v>272038715.64999998</v>
      </c>
      <c r="S233" s="421">
        <f>O233-Q233</f>
        <v>2577574</v>
      </c>
      <c r="T233" s="421">
        <v>357227208.14999998</v>
      </c>
      <c r="U233" s="421">
        <f>+Q233-T233</f>
        <v>170734076.20000005</v>
      </c>
      <c r="V233" s="421">
        <v>357227208.14999998</v>
      </c>
      <c r="W233" s="44">
        <f>+T233-V233</f>
        <v>0</v>
      </c>
      <c r="X233" s="45">
        <f t="shared" si="149"/>
        <v>0.65995160543749998</v>
      </c>
      <c r="Y233" s="45">
        <f t="shared" si="150"/>
        <v>0.4465340101875</v>
      </c>
      <c r="Z233" s="45">
        <f t="shared" si="151"/>
        <v>0.4465340101875</v>
      </c>
      <c r="AA233" s="45">
        <f t="shared" si="176"/>
        <v>0.67661629505618115</v>
      </c>
      <c r="AB233" s="45">
        <f t="shared" si="177"/>
        <v>1</v>
      </c>
    </row>
    <row r="234" spans="1:28" ht="34.5" customHeight="1" x14ac:dyDescent="0.25">
      <c r="A234" s="238" t="s">
        <v>368</v>
      </c>
      <c r="B234" s="40"/>
      <c r="C234" s="40"/>
      <c r="D234" s="40"/>
      <c r="E234" s="149" t="s">
        <v>369</v>
      </c>
      <c r="F234" s="423">
        <f>+F235</f>
        <v>4650000000</v>
      </c>
      <c r="G234" s="423">
        <f>+G235</f>
        <v>0</v>
      </c>
      <c r="H234" s="423">
        <f>+H235</f>
        <v>0</v>
      </c>
      <c r="I234" s="423">
        <f>+I235</f>
        <v>0</v>
      </c>
      <c r="J234" s="423">
        <f>+J235</f>
        <v>0</v>
      </c>
      <c r="K234" s="423">
        <f t="shared" si="169"/>
        <v>0</v>
      </c>
      <c r="L234" s="423">
        <f>+L235</f>
        <v>4650000000</v>
      </c>
      <c r="M234" s="36">
        <f t="shared" si="153"/>
        <v>8.7598809938362174E-4</v>
      </c>
      <c r="N234" s="423">
        <f t="shared" ref="N234:W234" si="188">+N235</f>
        <v>0</v>
      </c>
      <c r="O234" s="423">
        <f t="shared" si="188"/>
        <v>3639486402.8499999</v>
      </c>
      <c r="P234" s="423">
        <f t="shared" si="188"/>
        <v>1010513597.1500001</v>
      </c>
      <c r="Q234" s="423">
        <f t="shared" si="188"/>
        <v>3600541438.8499999</v>
      </c>
      <c r="R234" s="423">
        <f t="shared" si="188"/>
        <v>1049458561.1500001</v>
      </c>
      <c r="S234" s="423">
        <f t="shared" si="188"/>
        <v>38944964</v>
      </c>
      <c r="T234" s="423">
        <f t="shared" si="188"/>
        <v>1920896889.02</v>
      </c>
      <c r="U234" s="423">
        <f t="shared" si="188"/>
        <v>1679644549.8299999</v>
      </c>
      <c r="V234" s="423">
        <f t="shared" si="188"/>
        <v>1917011467.02</v>
      </c>
      <c r="W234" s="423">
        <f t="shared" si="188"/>
        <v>3885422</v>
      </c>
      <c r="X234" s="37">
        <f t="shared" si="149"/>
        <v>0.77430998684946239</v>
      </c>
      <c r="Y234" s="37">
        <f t="shared" si="150"/>
        <v>0.41309610516559142</v>
      </c>
      <c r="Z234" s="37">
        <f t="shared" si="151"/>
        <v>0.41226053054193545</v>
      </c>
      <c r="AA234" s="37">
        <f t="shared" si="176"/>
        <v>0.53350223060716329</v>
      </c>
      <c r="AB234" s="37">
        <f t="shared" si="177"/>
        <v>0.99797728757737625</v>
      </c>
    </row>
    <row r="235" spans="1:28" ht="34.5" customHeight="1" x14ac:dyDescent="0.25">
      <c r="A235" s="238" t="s">
        <v>370</v>
      </c>
      <c r="B235" s="40"/>
      <c r="C235" s="40"/>
      <c r="D235" s="40"/>
      <c r="E235" s="148" t="s">
        <v>219</v>
      </c>
      <c r="F235" s="423">
        <f>F236+F241</f>
        <v>4650000000</v>
      </c>
      <c r="G235" s="423">
        <f>G236+G241</f>
        <v>0</v>
      </c>
      <c r="H235" s="423">
        <f>H236+H241</f>
        <v>0</v>
      </c>
      <c r="I235" s="423">
        <f>I236+I241</f>
        <v>0</v>
      </c>
      <c r="J235" s="423">
        <f>J236+J241</f>
        <v>0</v>
      </c>
      <c r="K235" s="423">
        <f t="shared" si="169"/>
        <v>0</v>
      </c>
      <c r="L235" s="423">
        <f>L236+L241</f>
        <v>4650000000</v>
      </c>
      <c r="M235" s="36">
        <f t="shared" si="153"/>
        <v>8.7598809938362174E-4</v>
      </c>
      <c r="N235" s="423">
        <f t="shared" ref="N235:W235" si="189">N236+N241</f>
        <v>0</v>
      </c>
      <c r="O235" s="423">
        <f t="shared" si="189"/>
        <v>3639486402.8499999</v>
      </c>
      <c r="P235" s="423">
        <f t="shared" si="189"/>
        <v>1010513597.1500001</v>
      </c>
      <c r="Q235" s="423">
        <f t="shared" si="189"/>
        <v>3600541438.8499999</v>
      </c>
      <c r="R235" s="423">
        <f t="shared" si="189"/>
        <v>1049458561.1500001</v>
      </c>
      <c r="S235" s="423">
        <f t="shared" si="189"/>
        <v>38944964</v>
      </c>
      <c r="T235" s="423">
        <f t="shared" si="189"/>
        <v>1920896889.02</v>
      </c>
      <c r="U235" s="423">
        <f t="shared" si="189"/>
        <v>1679644549.8299999</v>
      </c>
      <c r="V235" s="423">
        <f t="shared" si="189"/>
        <v>1917011467.02</v>
      </c>
      <c r="W235" s="423">
        <f t="shared" si="189"/>
        <v>3885422</v>
      </c>
      <c r="X235" s="37">
        <f t="shared" si="149"/>
        <v>0.77430998684946239</v>
      </c>
      <c r="Y235" s="37">
        <f t="shared" si="150"/>
        <v>0.41309610516559142</v>
      </c>
      <c r="Z235" s="37">
        <f t="shared" si="151"/>
        <v>0.41226053054193545</v>
      </c>
      <c r="AA235" s="37">
        <f t="shared" si="176"/>
        <v>0.53350223060716329</v>
      </c>
      <c r="AB235" s="37">
        <f t="shared" si="177"/>
        <v>0.99797728757737625</v>
      </c>
    </row>
    <row r="236" spans="1:28" ht="34.5" customHeight="1" x14ac:dyDescent="0.25">
      <c r="A236" s="238" t="s">
        <v>371</v>
      </c>
      <c r="B236" s="68"/>
      <c r="C236" s="68"/>
      <c r="D236" s="68"/>
      <c r="E236" s="149" t="s">
        <v>374</v>
      </c>
      <c r="F236" s="423">
        <f>F237</f>
        <v>1000000000</v>
      </c>
      <c r="G236" s="423">
        <f>G237</f>
        <v>0</v>
      </c>
      <c r="H236" s="423">
        <f>H237</f>
        <v>0</v>
      </c>
      <c r="I236" s="423">
        <f>I237</f>
        <v>0</v>
      </c>
      <c r="J236" s="423">
        <f>J237</f>
        <v>0</v>
      </c>
      <c r="K236" s="423">
        <f t="shared" si="169"/>
        <v>0</v>
      </c>
      <c r="L236" s="423">
        <f>L237</f>
        <v>1000000000</v>
      </c>
      <c r="M236" s="36">
        <f t="shared" si="153"/>
        <v>1.8838453750185413E-4</v>
      </c>
      <c r="N236" s="423">
        <f t="shared" ref="N236:W236" si="190">N237</f>
        <v>0</v>
      </c>
      <c r="O236" s="423">
        <f t="shared" si="190"/>
        <v>918161665.51999998</v>
      </c>
      <c r="P236" s="423">
        <f t="shared" si="190"/>
        <v>81838334.480000019</v>
      </c>
      <c r="Q236" s="423">
        <f t="shared" si="190"/>
        <v>918127745.51999998</v>
      </c>
      <c r="R236" s="423">
        <f t="shared" si="190"/>
        <v>81872254.480000019</v>
      </c>
      <c r="S236" s="423">
        <f t="shared" si="190"/>
        <v>33920</v>
      </c>
      <c r="T236" s="423">
        <f t="shared" si="190"/>
        <v>1665.52</v>
      </c>
      <c r="U236" s="423">
        <f t="shared" si="190"/>
        <v>918126080</v>
      </c>
      <c r="V236" s="423">
        <f t="shared" si="190"/>
        <v>1665.52</v>
      </c>
      <c r="W236" s="423">
        <f t="shared" si="190"/>
        <v>0</v>
      </c>
      <c r="X236" s="444">
        <f t="shared" ref="X236:X267" si="191">+Q236/L236</f>
        <v>0.91812774551999998</v>
      </c>
      <c r="Y236" s="444">
        <f t="shared" ref="Y236:Y267" si="192">+T236/L236</f>
        <v>1.6655199999999999E-6</v>
      </c>
      <c r="Z236" s="444">
        <f t="shared" ref="Z236:Z267" si="193">+V236/L236</f>
        <v>1.6655199999999999E-6</v>
      </c>
      <c r="AA236" s="444">
        <f t="shared" si="176"/>
        <v>1.8140395039000802E-6</v>
      </c>
      <c r="AB236" s="37">
        <f t="shared" si="177"/>
        <v>1</v>
      </c>
    </row>
    <row r="237" spans="1:28" ht="43.5" customHeight="1" x14ac:dyDescent="0.25">
      <c r="A237" s="238" t="s">
        <v>373</v>
      </c>
      <c r="B237" s="68"/>
      <c r="C237" s="68"/>
      <c r="D237" s="68"/>
      <c r="E237" s="149" t="s">
        <v>374</v>
      </c>
      <c r="F237" s="423">
        <f>+F238</f>
        <v>1000000000</v>
      </c>
      <c r="G237" s="423">
        <f>+G238</f>
        <v>0</v>
      </c>
      <c r="H237" s="423">
        <f>+H238</f>
        <v>0</v>
      </c>
      <c r="I237" s="423">
        <f>+I238</f>
        <v>0</v>
      </c>
      <c r="J237" s="423">
        <f>+J238</f>
        <v>0</v>
      </c>
      <c r="K237" s="423">
        <f t="shared" si="169"/>
        <v>0</v>
      </c>
      <c r="L237" s="423">
        <f>+L238</f>
        <v>1000000000</v>
      </c>
      <c r="M237" s="36">
        <f t="shared" ref="M237:M267" si="194">L237/$L$267</f>
        <v>1.8838453750185413E-4</v>
      </c>
      <c r="N237" s="423">
        <f t="shared" ref="N237:W237" si="195">+N238</f>
        <v>0</v>
      </c>
      <c r="O237" s="423">
        <f t="shared" si="195"/>
        <v>918161665.51999998</v>
      </c>
      <c r="P237" s="423">
        <f t="shared" si="195"/>
        <v>81838334.480000019</v>
      </c>
      <c r="Q237" s="423">
        <f t="shared" si="195"/>
        <v>918127745.51999998</v>
      </c>
      <c r="R237" s="423">
        <f t="shared" si="195"/>
        <v>81872254.480000019</v>
      </c>
      <c r="S237" s="423">
        <f t="shared" si="195"/>
        <v>33920</v>
      </c>
      <c r="T237" s="423">
        <f t="shared" si="195"/>
        <v>1665.52</v>
      </c>
      <c r="U237" s="423">
        <f t="shared" si="195"/>
        <v>918126080</v>
      </c>
      <c r="V237" s="423">
        <f t="shared" si="195"/>
        <v>1665.52</v>
      </c>
      <c r="W237" s="423">
        <f t="shared" si="195"/>
        <v>0</v>
      </c>
      <c r="X237" s="444">
        <f t="shared" si="191"/>
        <v>0.91812774551999998</v>
      </c>
      <c r="Y237" s="444">
        <f t="shared" si="192"/>
        <v>1.6655199999999999E-6</v>
      </c>
      <c r="Z237" s="444">
        <f t="shared" si="193"/>
        <v>1.6655199999999999E-6</v>
      </c>
      <c r="AA237" s="444">
        <f t="shared" si="176"/>
        <v>1.8140395039000802E-6</v>
      </c>
      <c r="AB237" s="37">
        <f t="shared" si="177"/>
        <v>1</v>
      </c>
    </row>
    <row r="238" spans="1:28" ht="33.75" customHeight="1" x14ac:dyDescent="0.25">
      <c r="A238" s="238" t="s">
        <v>375</v>
      </c>
      <c r="B238" s="40"/>
      <c r="C238" s="40"/>
      <c r="D238" s="40"/>
      <c r="E238" s="149" t="s">
        <v>376</v>
      </c>
      <c r="F238" s="423">
        <f>+F239+F240</f>
        <v>1000000000</v>
      </c>
      <c r="G238" s="423">
        <f>+G239+G240</f>
        <v>0</v>
      </c>
      <c r="H238" s="423">
        <f>+H239+H240</f>
        <v>0</v>
      </c>
      <c r="I238" s="423">
        <f>+I239+I240</f>
        <v>0</v>
      </c>
      <c r="J238" s="423">
        <f>+J239+J240</f>
        <v>0</v>
      </c>
      <c r="K238" s="423">
        <f t="shared" si="169"/>
        <v>0</v>
      </c>
      <c r="L238" s="423">
        <f>+L239+L240</f>
        <v>1000000000</v>
      </c>
      <c r="M238" s="36">
        <f t="shared" si="194"/>
        <v>1.8838453750185413E-4</v>
      </c>
      <c r="N238" s="423">
        <f t="shared" ref="N238:W238" si="196">+N239+N240</f>
        <v>0</v>
      </c>
      <c r="O238" s="423">
        <f t="shared" si="196"/>
        <v>918161665.51999998</v>
      </c>
      <c r="P238" s="423">
        <f t="shared" si="196"/>
        <v>81838334.480000019</v>
      </c>
      <c r="Q238" s="423">
        <f t="shared" si="196"/>
        <v>918127745.51999998</v>
      </c>
      <c r="R238" s="423">
        <f t="shared" si="196"/>
        <v>81872254.480000019</v>
      </c>
      <c r="S238" s="423">
        <f t="shared" si="196"/>
        <v>33920</v>
      </c>
      <c r="T238" s="423">
        <f t="shared" si="196"/>
        <v>1665.52</v>
      </c>
      <c r="U238" s="423">
        <f t="shared" si="196"/>
        <v>918126080</v>
      </c>
      <c r="V238" s="423">
        <f t="shared" si="196"/>
        <v>1665.52</v>
      </c>
      <c r="W238" s="423">
        <f t="shared" si="196"/>
        <v>0</v>
      </c>
      <c r="X238" s="444">
        <f t="shared" si="191"/>
        <v>0.91812774551999998</v>
      </c>
      <c r="Y238" s="444">
        <f t="shared" si="192"/>
        <v>1.6655199999999999E-6</v>
      </c>
      <c r="Z238" s="444">
        <f t="shared" si="193"/>
        <v>1.6655199999999999E-6</v>
      </c>
      <c r="AA238" s="444">
        <f t="shared" si="176"/>
        <v>1.8140395039000802E-6</v>
      </c>
      <c r="AB238" s="37">
        <f t="shared" si="177"/>
        <v>1</v>
      </c>
    </row>
    <row r="239" spans="1:28" ht="41.25" customHeight="1" x14ac:dyDescent="0.25">
      <c r="A239" s="239" t="s">
        <v>377</v>
      </c>
      <c r="B239" s="40" t="s">
        <v>192</v>
      </c>
      <c r="C239" s="40">
        <v>11</v>
      </c>
      <c r="D239" s="40" t="s">
        <v>38</v>
      </c>
      <c r="E239" s="151" t="s">
        <v>226</v>
      </c>
      <c r="F239" s="429">
        <v>500000000</v>
      </c>
      <c r="G239" s="421">
        <v>0</v>
      </c>
      <c r="H239" s="421">
        <v>0</v>
      </c>
      <c r="I239" s="421">
        <v>0</v>
      </c>
      <c r="J239" s="421">
        <v>0</v>
      </c>
      <c r="K239" s="421">
        <f t="shared" si="169"/>
        <v>0</v>
      </c>
      <c r="L239" s="421">
        <f>+F239+K239</f>
        <v>500000000</v>
      </c>
      <c r="M239" s="43">
        <f t="shared" si="194"/>
        <v>9.4192268750927066E-5</v>
      </c>
      <c r="N239" s="421">
        <v>0</v>
      </c>
      <c r="O239" s="421">
        <v>418161665.51999998</v>
      </c>
      <c r="P239" s="421">
        <f>L239-O239</f>
        <v>81838334.480000019</v>
      </c>
      <c r="Q239" s="421">
        <v>418138739.51999998</v>
      </c>
      <c r="R239" s="421">
        <f>+L239-Q239</f>
        <v>81861260.480000019</v>
      </c>
      <c r="S239" s="421">
        <f>O239-Q239</f>
        <v>22926</v>
      </c>
      <c r="T239" s="421">
        <v>1665.52</v>
      </c>
      <c r="U239" s="421">
        <f>+Q239-T239</f>
        <v>418137074</v>
      </c>
      <c r="V239" s="421">
        <v>1665.52</v>
      </c>
      <c r="W239" s="44">
        <f>+T239-V239</f>
        <v>0</v>
      </c>
      <c r="X239" s="438">
        <f t="shared" si="191"/>
        <v>0.83627747903999994</v>
      </c>
      <c r="Y239" s="438">
        <f t="shared" si="192"/>
        <v>3.3310399999999998E-6</v>
      </c>
      <c r="Z239" s="438">
        <f t="shared" si="193"/>
        <v>3.3310399999999998E-6</v>
      </c>
      <c r="AA239" s="438">
        <f t="shared" si="176"/>
        <v>3.9831755409984833E-6</v>
      </c>
      <c r="AB239" s="45">
        <f t="shared" si="177"/>
        <v>1</v>
      </c>
    </row>
    <row r="240" spans="1:28" s="430" customFormat="1" ht="48.75" customHeight="1" x14ac:dyDescent="0.25">
      <c r="A240" s="255" t="s">
        <v>377</v>
      </c>
      <c r="B240" s="77" t="s">
        <v>192</v>
      </c>
      <c r="C240" s="68">
        <v>54</v>
      </c>
      <c r="D240" s="68" t="s">
        <v>38</v>
      </c>
      <c r="E240" s="150" t="s">
        <v>226</v>
      </c>
      <c r="F240" s="429">
        <v>500000000</v>
      </c>
      <c r="G240" s="421">
        <v>0</v>
      </c>
      <c r="H240" s="421">
        <v>0</v>
      </c>
      <c r="I240" s="421">
        <v>0</v>
      </c>
      <c r="J240" s="421">
        <v>0</v>
      </c>
      <c r="K240" s="421">
        <f t="shared" si="169"/>
        <v>0</v>
      </c>
      <c r="L240" s="421">
        <f>+F240+K240</f>
        <v>500000000</v>
      </c>
      <c r="M240" s="43">
        <f t="shared" si="194"/>
        <v>9.4192268750927066E-5</v>
      </c>
      <c r="N240" s="421">
        <v>0</v>
      </c>
      <c r="O240" s="422">
        <v>500000000</v>
      </c>
      <c r="P240" s="422">
        <f>L240-O240</f>
        <v>0</v>
      </c>
      <c r="Q240" s="422">
        <v>499989006</v>
      </c>
      <c r="R240" s="422">
        <f>+L240-Q240</f>
        <v>10994</v>
      </c>
      <c r="S240" s="421">
        <f>O240-Q240</f>
        <v>10994</v>
      </c>
      <c r="T240" s="422">
        <v>0</v>
      </c>
      <c r="U240" s="422">
        <f>+Q240-T240</f>
        <v>499989006</v>
      </c>
      <c r="V240" s="422">
        <v>0</v>
      </c>
      <c r="W240" s="44">
        <f>+T240-V240</f>
        <v>0</v>
      </c>
      <c r="X240" s="45">
        <f t="shared" si="191"/>
        <v>0.99997801200000003</v>
      </c>
      <c r="Y240" s="45">
        <f t="shared" si="192"/>
        <v>0</v>
      </c>
      <c r="Z240" s="45">
        <f t="shared" si="193"/>
        <v>0</v>
      </c>
      <c r="AA240" s="438">
        <f t="shared" si="176"/>
        <v>0</v>
      </c>
      <c r="AB240" s="45" t="s">
        <v>46</v>
      </c>
    </row>
    <row r="241" spans="1:28" ht="49.5" customHeight="1" x14ac:dyDescent="0.25">
      <c r="A241" s="238" t="s">
        <v>378</v>
      </c>
      <c r="B241" s="68"/>
      <c r="C241" s="68"/>
      <c r="D241" s="68"/>
      <c r="E241" s="149" t="s">
        <v>379</v>
      </c>
      <c r="F241" s="425">
        <f t="shared" ref="F241:J243" si="197">+F242</f>
        <v>3650000000</v>
      </c>
      <c r="G241" s="425">
        <f t="shared" si="197"/>
        <v>0</v>
      </c>
      <c r="H241" s="425">
        <f t="shared" si="197"/>
        <v>0</v>
      </c>
      <c r="I241" s="425">
        <f t="shared" si="197"/>
        <v>0</v>
      </c>
      <c r="J241" s="425">
        <f t="shared" si="197"/>
        <v>0</v>
      </c>
      <c r="K241" s="425">
        <f t="shared" si="169"/>
        <v>0</v>
      </c>
      <c r="L241" s="425">
        <f>+L242</f>
        <v>3650000000</v>
      </c>
      <c r="M241" s="36">
        <f t="shared" si="194"/>
        <v>6.8760356188176763E-4</v>
      </c>
      <c r="N241" s="425">
        <f t="shared" ref="N241:W243" si="198">+N242</f>
        <v>0</v>
      </c>
      <c r="O241" s="425">
        <f t="shared" si="198"/>
        <v>2721324737.3299999</v>
      </c>
      <c r="P241" s="425">
        <f t="shared" si="198"/>
        <v>928675262.67000008</v>
      </c>
      <c r="Q241" s="425">
        <f t="shared" si="198"/>
        <v>2682413693.3299999</v>
      </c>
      <c r="R241" s="425">
        <f t="shared" si="198"/>
        <v>967586306.67000008</v>
      </c>
      <c r="S241" s="425">
        <f t="shared" si="198"/>
        <v>38911044</v>
      </c>
      <c r="T241" s="425">
        <f t="shared" si="198"/>
        <v>1920895223.5</v>
      </c>
      <c r="U241" s="425">
        <f t="shared" si="198"/>
        <v>761518469.82999992</v>
      </c>
      <c r="V241" s="425">
        <f t="shared" si="198"/>
        <v>1917009801.5</v>
      </c>
      <c r="W241" s="425">
        <f t="shared" si="198"/>
        <v>3885422</v>
      </c>
      <c r="X241" s="37">
        <f t="shared" si="191"/>
        <v>0.73490786118630136</v>
      </c>
      <c r="Y241" s="37">
        <f t="shared" si="192"/>
        <v>0.52627266397260275</v>
      </c>
      <c r="Z241" s="37">
        <f t="shared" si="193"/>
        <v>0.52520816479452059</v>
      </c>
      <c r="AA241" s="37">
        <f t="shared" si="176"/>
        <v>0.71610700030216579</v>
      </c>
      <c r="AB241" s="37">
        <f t="shared" ref="AB241:AB255" si="199">+V241/T241</f>
        <v>0.99797728582357526</v>
      </c>
    </row>
    <row r="242" spans="1:28" ht="49.5" customHeight="1" x14ac:dyDescent="0.25">
      <c r="A242" s="238" t="s">
        <v>380</v>
      </c>
      <c r="B242" s="68"/>
      <c r="C242" s="68"/>
      <c r="D242" s="68"/>
      <c r="E242" s="149" t="s">
        <v>379</v>
      </c>
      <c r="F242" s="425">
        <f t="shared" si="197"/>
        <v>3650000000</v>
      </c>
      <c r="G242" s="425">
        <f t="shared" si="197"/>
        <v>0</v>
      </c>
      <c r="H242" s="425">
        <f t="shared" si="197"/>
        <v>0</v>
      </c>
      <c r="I242" s="425">
        <f t="shared" si="197"/>
        <v>0</v>
      </c>
      <c r="J242" s="425">
        <f t="shared" si="197"/>
        <v>0</v>
      </c>
      <c r="K242" s="425">
        <f t="shared" si="169"/>
        <v>0</v>
      </c>
      <c r="L242" s="425">
        <f>+L243</f>
        <v>3650000000</v>
      </c>
      <c r="M242" s="36">
        <f t="shared" si="194"/>
        <v>6.8760356188176763E-4</v>
      </c>
      <c r="N242" s="425">
        <f t="shared" si="198"/>
        <v>0</v>
      </c>
      <c r="O242" s="425">
        <f t="shared" si="198"/>
        <v>2721324737.3299999</v>
      </c>
      <c r="P242" s="425">
        <f t="shared" si="198"/>
        <v>928675262.67000008</v>
      </c>
      <c r="Q242" s="425">
        <f t="shared" si="198"/>
        <v>2682413693.3299999</v>
      </c>
      <c r="R242" s="425">
        <f t="shared" si="198"/>
        <v>967586306.67000008</v>
      </c>
      <c r="S242" s="425">
        <f t="shared" si="198"/>
        <v>38911044</v>
      </c>
      <c r="T242" s="425">
        <f t="shared" si="198"/>
        <v>1920895223.5</v>
      </c>
      <c r="U242" s="425">
        <f t="shared" si="198"/>
        <v>761518469.82999992</v>
      </c>
      <c r="V242" s="425">
        <f t="shared" si="198"/>
        <v>1917009801.5</v>
      </c>
      <c r="W242" s="425">
        <f t="shared" si="198"/>
        <v>3885422</v>
      </c>
      <c r="X242" s="37">
        <f t="shared" si="191"/>
        <v>0.73490786118630136</v>
      </c>
      <c r="Y242" s="37">
        <f t="shared" si="192"/>
        <v>0.52627266397260275</v>
      </c>
      <c r="Z242" s="37">
        <f t="shared" si="193"/>
        <v>0.52520816479452059</v>
      </c>
      <c r="AA242" s="37">
        <f t="shared" si="176"/>
        <v>0.71610700030216579</v>
      </c>
      <c r="AB242" s="37">
        <f t="shared" si="199"/>
        <v>0.99797728582357526</v>
      </c>
    </row>
    <row r="243" spans="1:28" ht="34.5" customHeight="1" x14ac:dyDescent="0.25">
      <c r="A243" s="238" t="s">
        <v>381</v>
      </c>
      <c r="B243" s="68"/>
      <c r="C243" s="68"/>
      <c r="D243" s="68"/>
      <c r="E243" s="149" t="s">
        <v>349</v>
      </c>
      <c r="F243" s="425">
        <f t="shared" si="197"/>
        <v>3650000000</v>
      </c>
      <c r="G243" s="425">
        <f t="shared" si="197"/>
        <v>0</v>
      </c>
      <c r="H243" s="425">
        <f t="shared" si="197"/>
        <v>0</v>
      </c>
      <c r="I243" s="425">
        <f t="shared" si="197"/>
        <v>0</v>
      </c>
      <c r="J243" s="425">
        <f t="shared" si="197"/>
        <v>0</v>
      </c>
      <c r="K243" s="425">
        <f t="shared" si="169"/>
        <v>0</v>
      </c>
      <c r="L243" s="425">
        <f>+L244</f>
        <v>3650000000</v>
      </c>
      <c r="M243" s="36">
        <f t="shared" si="194"/>
        <v>6.8760356188176763E-4</v>
      </c>
      <c r="N243" s="425">
        <f t="shared" si="198"/>
        <v>0</v>
      </c>
      <c r="O243" s="425">
        <f t="shared" si="198"/>
        <v>2721324737.3299999</v>
      </c>
      <c r="P243" s="425">
        <f t="shared" si="198"/>
        <v>928675262.67000008</v>
      </c>
      <c r="Q243" s="425">
        <f t="shared" si="198"/>
        <v>2682413693.3299999</v>
      </c>
      <c r="R243" s="425">
        <f t="shared" si="198"/>
        <v>967586306.67000008</v>
      </c>
      <c r="S243" s="425">
        <f t="shared" si="198"/>
        <v>38911044</v>
      </c>
      <c r="T243" s="425">
        <f t="shared" si="198"/>
        <v>1920895223.5</v>
      </c>
      <c r="U243" s="425">
        <f t="shared" si="198"/>
        <v>761518469.82999992</v>
      </c>
      <c r="V243" s="425">
        <f t="shared" si="198"/>
        <v>1917009801.5</v>
      </c>
      <c r="W243" s="425">
        <f t="shared" si="198"/>
        <v>3885422</v>
      </c>
      <c r="X243" s="37">
        <f t="shared" si="191"/>
        <v>0.73490786118630136</v>
      </c>
      <c r="Y243" s="37">
        <f t="shared" si="192"/>
        <v>0.52627266397260275</v>
      </c>
      <c r="Z243" s="37">
        <f t="shared" si="193"/>
        <v>0.52520816479452059</v>
      </c>
      <c r="AA243" s="37">
        <f t="shared" si="176"/>
        <v>0.71610700030216579</v>
      </c>
      <c r="AB243" s="37">
        <f t="shared" si="199"/>
        <v>0.99797728582357526</v>
      </c>
    </row>
    <row r="244" spans="1:28" ht="30" customHeight="1" x14ac:dyDescent="0.25">
      <c r="A244" s="239" t="s">
        <v>382</v>
      </c>
      <c r="B244" s="40" t="s">
        <v>192</v>
      </c>
      <c r="C244" s="40">
        <v>11</v>
      </c>
      <c r="D244" s="40" t="s">
        <v>38</v>
      </c>
      <c r="E244" s="151" t="s">
        <v>226</v>
      </c>
      <c r="F244" s="421">
        <v>3650000000</v>
      </c>
      <c r="G244" s="421">
        <v>0</v>
      </c>
      <c r="H244" s="421">
        <v>0</v>
      </c>
      <c r="I244" s="421">
        <v>0</v>
      </c>
      <c r="J244" s="421">
        <v>0</v>
      </c>
      <c r="K244" s="421">
        <f t="shared" si="169"/>
        <v>0</v>
      </c>
      <c r="L244" s="421">
        <f>+F244+K244</f>
        <v>3650000000</v>
      </c>
      <c r="M244" s="43">
        <f t="shared" si="194"/>
        <v>6.8760356188176763E-4</v>
      </c>
      <c r="N244" s="421">
        <v>0</v>
      </c>
      <c r="O244" s="421">
        <v>2721324737.3299999</v>
      </c>
      <c r="P244" s="421">
        <f>L244-O244</f>
        <v>928675262.67000008</v>
      </c>
      <c r="Q244" s="421">
        <v>2682413693.3299999</v>
      </c>
      <c r="R244" s="421">
        <f>+L244-Q244</f>
        <v>967586306.67000008</v>
      </c>
      <c r="S244" s="421">
        <f>O244-Q244</f>
        <v>38911044</v>
      </c>
      <c r="T244" s="421">
        <v>1920895223.5</v>
      </c>
      <c r="U244" s="421">
        <f>+Q244-T244</f>
        <v>761518469.82999992</v>
      </c>
      <c r="V244" s="421">
        <v>1917009801.5</v>
      </c>
      <c r="W244" s="44">
        <f>+T244-V244</f>
        <v>3885422</v>
      </c>
      <c r="X244" s="45">
        <f t="shared" si="191"/>
        <v>0.73490786118630136</v>
      </c>
      <c r="Y244" s="45">
        <f t="shared" si="192"/>
        <v>0.52627266397260275</v>
      </c>
      <c r="Z244" s="45">
        <f t="shared" si="193"/>
        <v>0.52520816479452059</v>
      </c>
      <c r="AA244" s="45">
        <f t="shared" si="176"/>
        <v>0.71610700030216579</v>
      </c>
      <c r="AB244" s="45">
        <f t="shared" si="199"/>
        <v>0.99797728582357526</v>
      </c>
    </row>
    <row r="245" spans="1:28" ht="34.5" customHeight="1" x14ac:dyDescent="0.25">
      <c r="A245" s="257" t="s">
        <v>383</v>
      </c>
      <c r="B245" s="70"/>
      <c r="C245" s="70"/>
      <c r="D245" s="70"/>
      <c r="E245" s="148" t="s">
        <v>384</v>
      </c>
      <c r="F245" s="424">
        <f>+F246</f>
        <v>39914957829</v>
      </c>
      <c r="G245" s="424">
        <f>+G246</f>
        <v>0</v>
      </c>
      <c r="H245" s="424">
        <f>+H246</f>
        <v>0</v>
      </c>
      <c r="I245" s="424">
        <f>+I246</f>
        <v>7388884022</v>
      </c>
      <c r="J245" s="424">
        <f>+J246</f>
        <v>7388884022</v>
      </c>
      <c r="K245" s="424">
        <f t="shared" si="169"/>
        <v>0</v>
      </c>
      <c r="L245" s="424">
        <f>+L246</f>
        <v>39914957829</v>
      </c>
      <c r="M245" s="36">
        <f t="shared" si="194"/>
        <v>7.5193608700221768E-3</v>
      </c>
      <c r="N245" s="424">
        <f t="shared" ref="N245:W245" si="200">+N246</f>
        <v>0</v>
      </c>
      <c r="O245" s="424">
        <f t="shared" si="200"/>
        <v>29860304966.120003</v>
      </c>
      <c r="P245" s="424">
        <f t="shared" si="200"/>
        <v>10054652862.879999</v>
      </c>
      <c r="Q245" s="424">
        <f t="shared" si="200"/>
        <v>27227648569.57</v>
      </c>
      <c r="R245" s="424">
        <f t="shared" si="200"/>
        <v>12687309259.430002</v>
      </c>
      <c r="S245" s="424">
        <f t="shared" si="200"/>
        <v>2632656396.5500007</v>
      </c>
      <c r="T245" s="424">
        <f t="shared" si="200"/>
        <v>8256776863.460001</v>
      </c>
      <c r="U245" s="424">
        <f t="shared" si="200"/>
        <v>18970871706.110001</v>
      </c>
      <c r="V245" s="424">
        <f t="shared" si="200"/>
        <v>8252779799.460001</v>
      </c>
      <c r="W245" s="424">
        <f t="shared" si="200"/>
        <v>3997064</v>
      </c>
      <c r="X245" s="37">
        <f t="shared" si="191"/>
        <v>0.68214148405758546</v>
      </c>
      <c r="Y245" s="37">
        <f t="shared" si="192"/>
        <v>0.2068592155059496</v>
      </c>
      <c r="Z245" s="37">
        <f t="shared" si="193"/>
        <v>0.20675907600393323</v>
      </c>
      <c r="AA245" s="37">
        <f t="shared" si="176"/>
        <v>0.30324972214779833</v>
      </c>
      <c r="AB245" s="37">
        <f t="shared" si="199"/>
        <v>0.99951590504792631</v>
      </c>
    </row>
    <row r="246" spans="1:28" ht="34.5" customHeight="1" x14ac:dyDescent="0.25">
      <c r="A246" s="257" t="s">
        <v>385</v>
      </c>
      <c r="B246" s="70"/>
      <c r="C246" s="70"/>
      <c r="D246" s="70"/>
      <c r="E246" s="148" t="s">
        <v>219</v>
      </c>
      <c r="F246" s="424">
        <f>+F247+F251+F258+F263</f>
        <v>39914957829</v>
      </c>
      <c r="G246" s="424">
        <f>+G247+G251+G258+G263</f>
        <v>0</v>
      </c>
      <c r="H246" s="424">
        <f>+H247+H251+H258+H263</f>
        <v>0</v>
      </c>
      <c r="I246" s="424">
        <f>+I247+I251+I258+I263</f>
        <v>7388884022</v>
      </c>
      <c r="J246" s="424">
        <f>+J247+J251+J258+J263</f>
        <v>7388884022</v>
      </c>
      <c r="K246" s="424">
        <f t="shared" si="169"/>
        <v>0</v>
      </c>
      <c r="L246" s="424">
        <f>+L247+L251+L258+L263</f>
        <v>39914957829</v>
      </c>
      <c r="M246" s="36">
        <f t="shared" si="194"/>
        <v>7.5193608700221768E-3</v>
      </c>
      <c r="N246" s="424">
        <f t="shared" ref="N246:W246" si="201">+N247+N251+N258+N263</f>
        <v>0</v>
      </c>
      <c r="O246" s="424">
        <f t="shared" si="201"/>
        <v>29860304966.120003</v>
      </c>
      <c r="P246" s="424">
        <f t="shared" si="201"/>
        <v>10054652862.879999</v>
      </c>
      <c r="Q246" s="424">
        <f t="shared" si="201"/>
        <v>27227648569.57</v>
      </c>
      <c r="R246" s="424">
        <f t="shared" si="201"/>
        <v>12687309259.430002</v>
      </c>
      <c r="S246" s="424">
        <f t="shared" si="201"/>
        <v>2632656396.5500007</v>
      </c>
      <c r="T246" s="424">
        <f t="shared" si="201"/>
        <v>8256776863.460001</v>
      </c>
      <c r="U246" s="424">
        <f t="shared" si="201"/>
        <v>18970871706.110001</v>
      </c>
      <c r="V246" s="424">
        <f t="shared" si="201"/>
        <v>8252779799.460001</v>
      </c>
      <c r="W246" s="424">
        <f t="shared" si="201"/>
        <v>3997064</v>
      </c>
      <c r="X246" s="37">
        <f t="shared" si="191"/>
        <v>0.68214148405758546</v>
      </c>
      <c r="Y246" s="37">
        <f t="shared" si="192"/>
        <v>0.2068592155059496</v>
      </c>
      <c r="Z246" s="37">
        <f t="shared" si="193"/>
        <v>0.20675907600393323</v>
      </c>
      <c r="AA246" s="37">
        <f t="shared" si="176"/>
        <v>0.30324972214779833</v>
      </c>
      <c r="AB246" s="37">
        <f t="shared" si="199"/>
        <v>0.99951590504792631</v>
      </c>
    </row>
    <row r="247" spans="1:28" ht="66" customHeight="1" x14ac:dyDescent="0.25">
      <c r="A247" s="254" t="s">
        <v>386</v>
      </c>
      <c r="B247" s="70"/>
      <c r="C247" s="70"/>
      <c r="D247" s="70"/>
      <c r="E247" s="148" t="s">
        <v>389</v>
      </c>
      <c r="F247" s="424">
        <f t="shared" ref="F247:J249" si="202">+F248</f>
        <v>50000000</v>
      </c>
      <c r="G247" s="424">
        <f t="shared" si="202"/>
        <v>0</v>
      </c>
      <c r="H247" s="424">
        <f t="shared" si="202"/>
        <v>0</v>
      </c>
      <c r="I247" s="424">
        <f t="shared" si="202"/>
        <v>0</v>
      </c>
      <c r="J247" s="424">
        <f t="shared" si="202"/>
        <v>0</v>
      </c>
      <c r="K247" s="424">
        <f t="shared" si="169"/>
        <v>0</v>
      </c>
      <c r="L247" s="424">
        <f>+L248</f>
        <v>50000000</v>
      </c>
      <c r="M247" s="374">
        <f t="shared" si="194"/>
        <v>9.4192268750927066E-6</v>
      </c>
      <c r="N247" s="424">
        <f t="shared" ref="N247:W249" si="203">+N248</f>
        <v>0</v>
      </c>
      <c r="O247" s="424">
        <f t="shared" si="203"/>
        <v>46242600.390000001</v>
      </c>
      <c r="P247" s="424">
        <f t="shared" si="203"/>
        <v>3757399.6099999994</v>
      </c>
      <c r="Q247" s="424">
        <f t="shared" si="203"/>
        <v>16242400.390000001</v>
      </c>
      <c r="R247" s="424">
        <f t="shared" si="203"/>
        <v>33757599.609999999</v>
      </c>
      <c r="S247" s="424">
        <f t="shared" si="203"/>
        <v>30000200</v>
      </c>
      <c r="T247" s="424">
        <f t="shared" si="203"/>
        <v>3897340.39</v>
      </c>
      <c r="U247" s="424">
        <f t="shared" si="203"/>
        <v>12345060</v>
      </c>
      <c r="V247" s="424">
        <f t="shared" si="203"/>
        <v>3897340.39</v>
      </c>
      <c r="W247" s="424">
        <f t="shared" si="203"/>
        <v>0</v>
      </c>
      <c r="X247" s="37">
        <f t="shared" si="191"/>
        <v>0.3248480078</v>
      </c>
      <c r="Y247" s="37">
        <f t="shared" si="192"/>
        <v>7.7946807800000004E-2</v>
      </c>
      <c r="Z247" s="37">
        <f t="shared" si="193"/>
        <v>7.7946807800000004E-2</v>
      </c>
      <c r="AA247" s="37">
        <f t="shared" si="176"/>
        <v>0.23994854802369517</v>
      </c>
      <c r="AB247" s="37">
        <f t="shared" si="199"/>
        <v>1</v>
      </c>
    </row>
    <row r="248" spans="1:28" ht="49.5" customHeight="1" x14ac:dyDescent="0.25">
      <c r="A248" s="254" t="s">
        <v>388</v>
      </c>
      <c r="B248" s="70"/>
      <c r="C248" s="70"/>
      <c r="D248" s="70"/>
      <c r="E248" s="148" t="s">
        <v>389</v>
      </c>
      <c r="F248" s="424">
        <f t="shared" si="202"/>
        <v>50000000</v>
      </c>
      <c r="G248" s="424">
        <f t="shared" si="202"/>
        <v>0</v>
      </c>
      <c r="H248" s="424">
        <f t="shared" si="202"/>
        <v>0</v>
      </c>
      <c r="I248" s="424">
        <f t="shared" si="202"/>
        <v>0</v>
      </c>
      <c r="J248" s="424">
        <f t="shared" si="202"/>
        <v>0</v>
      </c>
      <c r="K248" s="424">
        <f t="shared" si="169"/>
        <v>0</v>
      </c>
      <c r="L248" s="424">
        <f>+L249</f>
        <v>50000000</v>
      </c>
      <c r="M248" s="374">
        <f t="shared" si="194"/>
        <v>9.4192268750927066E-6</v>
      </c>
      <c r="N248" s="424">
        <f t="shared" si="203"/>
        <v>0</v>
      </c>
      <c r="O248" s="424">
        <f t="shared" si="203"/>
        <v>46242600.390000001</v>
      </c>
      <c r="P248" s="424">
        <f t="shared" si="203"/>
        <v>3757399.6099999994</v>
      </c>
      <c r="Q248" s="424">
        <f t="shared" si="203"/>
        <v>16242400.390000001</v>
      </c>
      <c r="R248" s="424">
        <f t="shared" si="203"/>
        <v>33757599.609999999</v>
      </c>
      <c r="S248" s="424">
        <f t="shared" si="203"/>
        <v>30000200</v>
      </c>
      <c r="T248" s="424">
        <f t="shared" si="203"/>
        <v>3897340.39</v>
      </c>
      <c r="U248" s="424">
        <f t="shared" si="203"/>
        <v>12345060</v>
      </c>
      <c r="V248" s="424">
        <f t="shared" si="203"/>
        <v>3897340.39</v>
      </c>
      <c r="W248" s="424">
        <f t="shared" si="203"/>
        <v>0</v>
      </c>
      <c r="X248" s="37">
        <f t="shared" si="191"/>
        <v>0.3248480078</v>
      </c>
      <c r="Y248" s="37">
        <f t="shared" si="192"/>
        <v>7.7946807800000004E-2</v>
      </c>
      <c r="Z248" s="37">
        <f t="shared" si="193"/>
        <v>7.7946807800000004E-2</v>
      </c>
      <c r="AA248" s="37">
        <f t="shared" si="176"/>
        <v>0.23994854802369517</v>
      </c>
      <c r="AB248" s="37">
        <f t="shared" si="199"/>
        <v>1</v>
      </c>
    </row>
    <row r="249" spans="1:28" ht="35.25" customHeight="1" x14ac:dyDescent="0.25">
      <c r="A249" s="254" t="s">
        <v>390</v>
      </c>
      <c r="B249" s="70"/>
      <c r="C249" s="70"/>
      <c r="D249" s="70"/>
      <c r="E249" s="148" t="s">
        <v>391</v>
      </c>
      <c r="F249" s="424">
        <f t="shared" si="202"/>
        <v>50000000</v>
      </c>
      <c r="G249" s="424">
        <f t="shared" si="202"/>
        <v>0</v>
      </c>
      <c r="H249" s="424">
        <f t="shared" si="202"/>
        <v>0</v>
      </c>
      <c r="I249" s="424">
        <f t="shared" si="202"/>
        <v>0</v>
      </c>
      <c r="J249" s="424">
        <f t="shared" si="202"/>
        <v>0</v>
      </c>
      <c r="K249" s="424">
        <f t="shared" si="169"/>
        <v>0</v>
      </c>
      <c r="L249" s="424">
        <f>+L250</f>
        <v>50000000</v>
      </c>
      <c r="M249" s="374">
        <f t="shared" si="194"/>
        <v>9.4192268750927066E-6</v>
      </c>
      <c r="N249" s="424">
        <f t="shared" si="203"/>
        <v>0</v>
      </c>
      <c r="O249" s="424">
        <f t="shared" si="203"/>
        <v>46242600.390000001</v>
      </c>
      <c r="P249" s="424">
        <f t="shared" si="203"/>
        <v>3757399.6099999994</v>
      </c>
      <c r="Q249" s="424">
        <f t="shared" si="203"/>
        <v>16242400.390000001</v>
      </c>
      <c r="R249" s="424">
        <f t="shared" si="203"/>
        <v>33757599.609999999</v>
      </c>
      <c r="S249" s="424">
        <f t="shared" si="203"/>
        <v>30000200</v>
      </c>
      <c r="T249" s="424">
        <f t="shared" si="203"/>
        <v>3897340.39</v>
      </c>
      <c r="U249" s="424">
        <f t="shared" si="203"/>
        <v>12345060</v>
      </c>
      <c r="V249" s="424">
        <f t="shared" si="203"/>
        <v>3897340.39</v>
      </c>
      <c r="W249" s="424">
        <f t="shared" si="203"/>
        <v>0</v>
      </c>
      <c r="X249" s="37">
        <f t="shared" si="191"/>
        <v>0.3248480078</v>
      </c>
      <c r="Y249" s="37">
        <f t="shared" si="192"/>
        <v>7.7946807800000004E-2</v>
      </c>
      <c r="Z249" s="37">
        <f t="shared" si="193"/>
        <v>7.7946807800000004E-2</v>
      </c>
      <c r="AA249" s="37">
        <f t="shared" si="176"/>
        <v>0.23994854802369517</v>
      </c>
      <c r="AB249" s="37">
        <f t="shared" si="199"/>
        <v>1</v>
      </c>
    </row>
    <row r="250" spans="1:28" ht="48" customHeight="1" x14ac:dyDescent="0.25">
      <c r="A250" s="239" t="s">
        <v>392</v>
      </c>
      <c r="B250" s="77" t="s">
        <v>192</v>
      </c>
      <c r="C250" s="40">
        <v>54</v>
      </c>
      <c r="D250" s="40" t="s">
        <v>38</v>
      </c>
      <c r="E250" s="151" t="s">
        <v>226</v>
      </c>
      <c r="F250" s="421">
        <v>50000000</v>
      </c>
      <c r="G250" s="421">
        <v>0</v>
      </c>
      <c r="H250" s="421">
        <v>0</v>
      </c>
      <c r="I250" s="421">
        <v>0</v>
      </c>
      <c r="J250" s="421">
        <v>0</v>
      </c>
      <c r="K250" s="421">
        <f t="shared" si="169"/>
        <v>0</v>
      </c>
      <c r="L250" s="421">
        <f>+F250+K250</f>
        <v>50000000</v>
      </c>
      <c r="M250" s="371">
        <f t="shared" si="194"/>
        <v>9.4192268750927066E-6</v>
      </c>
      <c r="N250" s="421">
        <v>0</v>
      </c>
      <c r="O250" s="421">
        <v>46242600.390000001</v>
      </c>
      <c r="P250" s="421">
        <f>L250-O250</f>
        <v>3757399.6099999994</v>
      </c>
      <c r="Q250" s="421">
        <v>16242400.390000001</v>
      </c>
      <c r="R250" s="421">
        <f>+L250-Q250</f>
        <v>33757599.609999999</v>
      </c>
      <c r="S250" s="421">
        <f>O250-Q250</f>
        <v>30000200</v>
      </c>
      <c r="T250" s="421">
        <v>3897340.39</v>
      </c>
      <c r="U250" s="421">
        <f>+Q250-T250</f>
        <v>12345060</v>
      </c>
      <c r="V250" s="421">
        <v>3897340.39</v>
      </c>
      <c r="W250" s="44">
        <f>+T250-V250</f>
        <v>0</v>
      </c>
      <c r="X250" s="45">
        <f t="shared" si="191"/>
        <v>0.3248480078</v>
      </c>
      <c r="Y250" s="45">
        <f t="shared" si="192"/>
        <v>7.7946807800000004E-2</v>
      </c>
      <c r="Z250" s="45">
        <f t="shared" si="193"/>
        <v>7.7946807800000004E-2</v>
      </c>
      <c r="AA250" s="45">
        <f t="shared" si="176"/>
        <v>0.23994854802369517</v>
      </c>
      <c r="AB250" s="37">
        <f t="shared" si="199"/>
        <v>1</v>
      </c>
    </row>
    <row r="251" spans="1:28" ht="64.5" customHeight="1" x14ac:dyDescent="0.25">
      <c r="A251" s="254" t="s">
        <v>393</v>
      </c>
      <c r="B251" s="68"/>
      <c r="C251" s="68"/>
      <c r="D251" s="68"/>
      <c r="E251" s="148" t="s">
        <v>396</v>
      </c>
      <c r="F251" s="423">
        <f>+F252</f>
        <v>34364957829</v>
      </c>
      <c r="G251" s="424">
        <f>+G252</f>
        <v>0</v>
      </c>
      <c r="H251" s="424">
        <f>+H252</f>
        <v>0</v>
      </c>
      <c r="I251" s="424">
        <f>+I252</f>
        <v>7388884022</v>
      </c>
      <c r="J251" s="424">
        <f>+J252</f>
        <v>7388884022</v>
      </c>
      <c r="K251" s="424">
        <f t="shared" si="169"/>
        <v>0</v>
      </c>
      <c r="L251" s="425">
        <f>+F251+K251</f>
        <v>34364957829</v>
      </c>
      <c r="M251" s="36">
        <f t="shared" si="194"/>
        <v>6.473826686886887E-3</v>
      </c>
      <c r="N251" s="424">
        <v>0</v>
      </c>
      <c r="O251" s="424">
        <f>+O252</f>
        <v>24462964858.220001</v>
      </c>
      <c r="P251" s="424">
        <f>L251-O251</f>
        <v>9901992970.7799988</v>
      </c>
      <c r="Q251" s="424">
        <f>+Q252</f>
        <v>22832561706.23</v>
      </c>
      <c r="R251" s="424">
        <f>L251-Q251</f>
        <v>11532396122.77</v>
      </c>
      <c r="S251" s="424">
        <f>+S252</f>
        <v>1630403151.9900007</v>
      </c>
      <c r="T251" s="424">
        <f>+T252</f>
        <v>5368259996.1199999</v>
      </c>
      <c r="U251" s="424">
        <f>Q251-T251</f>
        <v>17464301710.110001</v>
      </c>
      <c r="V251" s="424">
        <f>+V252</f>
        <v>5364262932.1199999</v>
      </c>
      <c r="W251" s="424">
        <f>T251-V251</f>
        <v>3997064</v>
      </c>
      <c r="X251" s="37">
        <f t="shared" si="191"/>
        <v>0.66441407610173153</v>
      </c>
      <c r="Y251" s="37">
        <f t="shared" si="192"/>
        <v>0.15621319900441771</v>
      </c>
      <c r="Z251" s="37">
        <f t="shared" si="193"/>
        <v>0.15609688679999456</v>
      </c>
      <c r="AA251" s="37">
        <f t="shared" si="176"/>
        <v>0.23511422262598061</v>
      </c>
      <c r="AB251" s="37">
        <f t="shared" si="199"/>
        <v>0.99925542652500277</v>
      </c>
    </row>
    <row r="252" spans="1:28" ht="49.5" customHeight="1" x14ac:dyDescent="0.25">
      <c r="A252" s="254" t="s">
        <v>395</v>
      </c>
      <c r="B252" s="68"/>
      <c r="C252" s="68"/>
      <c r="D252" s="68"/>
      <c r="E252" s="148" t="s">
        <v>396</v>
      </c>
      <c r="F252" s="424">
        <f>F253+F256</f>
        <v>34364957829</v>
      </c>
      <c r="G252" s="424">
        <f>G253+G256</f>
        <v>0</v>
      </c>
      <c r="H252" s="424">
        <f>H253+H256</f>
        <v>0</v>
      </c>
      <c r="I252" s="424">
        <f>I253+I256</f>
        <v>7388884022</v>
      </c>
      <c r="J252" s="424">
        <f>J253+J256</f>
        <v>7388884022</v>
      </c>
      <c r="K252" s="424">
        <f t="shared" si="169"/>
        <v>0</v>
      </c>
      <c r="L252" s="424">
        <f>L253+L256</f>
        <v>34364957829</v>
      </c>
      <c r="M252" s="36">
        <f t="shared" si="194"/>
        <v>6.473826686886887E-3</v>
      </c>
      <c r="N252" s="424">
        <f t="shared" ref="N252:W252" si="204">N253+N256</f>
        <v>0</v>
      </c>
      <c r="O252" s="424">
        <f t="shared" si="204"/>
        <v>24462964858.220001</v>
      </c>
      <c r="P252" s="424">
        <f t="shared" si="204"/>
        <v>9901992970.7799988</v>
      </c>
      <c r="Q252" s="424">
        <f t="shared" si="204"/>
        <v>22832561706.23</v>
      </c>
      <c r="R252" s="424">
        <f t="shared" si="204"/>
        <v>11532396122.77</v>
      </c>
      <c r="S252" s="424">
        <f t="shared" si="204"/>
        <v>1630403151.9900007</v>
      </c>
      <c r="T252" s="424">
        <f t="shared" si="204"/>
        <v>5368259996.1199999</v>
      </c>
      <c r="U252" s="424">
        <f t="shared" si="204"/>
        <v>17464301710.110001</v>
      </c>
      <c r="V252" s="424">
        <f t="shared" si="204"/>
        <v>5364262932.1199999</v>
      </c>
      <c r="W252" s="424">
        <f t="shared" si="204"/>
        <v>3997064</v>
      </c>
      <c r="X252" s="37">
        <f t="shared" si="191"/>
        <v>0.66441407610173153</v>
      </c>
      <c r="Y252" s="37">
        <f t="shared" si="192"/>
        <v>0.15621319900441771</v>
      </c>
      <c r="Z252" s="37">
        <f t="shared" si="193"/>
        <v>0.15609688679999456</v>
      </c>
      <c r="AA252" s="37">
        <f t="shared" si="176"/>
        <v>0.23511422262598061</v>
      </c>
      <c r="AB252" s="37">
        <f t="shared" si="199"/>
        <v>0.99925542652500277</v>
      </c>
    </row>
    <row r="253" spans="1:28" ht="34.5" customHeight="1" x14ac:dyDescent="0.25">
      <c r="A253" s="254" t="s">
        <v>397</v>
      </c>
      <c r="B253" s="68"/>
      <c r="C253" s="68"/>
      <c r="D253" s="68"/>
      <c r="E253" s="148" t="s">
        <v>349</v>
      </c>
      <c r="F253" s="424">
        <f>+F254+F255</f>
        <v>13870400807</v>
      </c>
      <c r="G253" s="424">
        <f>+G254+G255</f>
        <v>0</v>
      </c>
      <c r="H253" s="424">
        <f>+H254+H255</f>
        <v>0</v>
      </c>
      <c r="I253" s="424">
        <f>+I254+I255</f>
        <v>7388884022</v>
      </c>
      <c r="J253" s="424">
        <f>+J254+J255</f>
        <v>0</v>
      </c>
      <c r="K253" s="424">
        <f t="shared" si="169"/>
        <v>7388884022</v>
      </c>
      <c r="L253" s="424">
        <f>+L254+L255</f>
        <v>21259284829</v>
      </c>
      <c r="M253" s="36">
        <f t="shared" si="194"/>
        <v>4.0049205401313497E-3</v>
      </c>
      <c r="N253" s="424">
        <f t="shared" ref="N253:W253" si="205">+N254+N255</f>
        <v>0</v>
      </c>
      <c r="O253" s="424">
        <f t="shared" si="205"/>
        <v>11359291858.220001</v>
      </c>
      <c r="P253" s="424">
        <f t="shared" si="205"/>
        <v>9899992970.7799988</v>
      </c>
      <c r="Q253" s="424">
        <f t="shared" si="205"/>
        <v>9728888706.2299995</v>
      </c>
      <c r="R253" s="424">
        <f t="shared" si="205"/>
        <v>11530396122.77</v>
      </c>
      <c r="S253" s="424">
        <f t="shared" si="205"/>
        <v>1630403151.9900007</v>
      </c>
      <c r="T253" s="424">
        <f t="shared" si="205"/>
        <v>5368259996.1199999</v>
      </c>
      <c r="U253" s="424">
        <f t="shared" si="205"/>
        <v>4360628710.1099987</v>
      </c>
      <c r="V253" s="424">
        <f t="shared" si="205"/>
        <v>5364262932.1199999</v>
      </c>
      <c r="W253" s="424">
        <f t="shared" si="205"/>
        <v>3997064</v>
      </c>
      <c r="X253" s="37">
        <f t="shared" si="191"/>
        <v>0.45763010301074319</v>
      </c>
      <c r="Y253" s="37">
        <f t="shared" si="192"/>
        <v>0.25251366823013272</v>
      </c>
      <c r="Z253" s="37">
        <f t="shared" si="193"/>
        <v>0.25232565325069428</v>
      </c>
      <c r="AA253" s="37">
        <f t="shared" si="176"/>
        <v>0.55178552846250328</v>
      </c>
      <c r="AB253" s="37">
        <f t="shared" si="199"/>
        <v>0.99925542652500277</v>
      </c>
    </row>
    <row r="254" spans="1:28" ht="32.25" customHeight="1" x14ac:dyDescent="0.25">
      <c r="A254" s="239" t="s">
        <v>398</v>
      </c>
      <c r="B254" s="68" t="s">
        <v>192</v>
      </c>
      <c r="C254" s="40">
        <v>11</v>
      </c>
      <c r="D254" s="40" t="s">
        <v>38</v>
      </c>
      <c r="E254" s="150" t="s">
        <v>226</v>
      </c>
      <c r="F254" s="422">
        <v>5414957829</v>
      </c>
      <c r="G254" s="421">
        <v>0</v>
      </c>
      <c r="H254" s="421">
        <v>0</v>
      </c>
      <c r="I254" s="421">
        <v>0</v>
      </c>
      <c r="J254" s="421">
        <v>0</v>
      </c>
      <c r="K254" s="421">
        <f t="shared" si="169"/>
        <v>0</v>
      </c>
      <c r="L254" s="421">
        <f>+F254+K254</f>
        <v>5414957829</v>
      </c>
      <c r="M254" s="43">
        <f t="shared" si="194"/>
        <v>1.0200943262082091E-3</v>
      </c>
      <c r="N254" s="421">
        <v>0</v>
      </c>
      <c r="O254" s="421">
        <v>5392116064.2200003</v>
      </c>
      <c r="P254" s="421">
        <f>L254-O254</f>
        <v>22841764.779999733</v>
      </c>
      <c r="Q254" s="421">
        <v>5310144436.4799995</v>
      </c>
      <c r="R254" s="421">
        <f>+L254-Q254</f>
        <v>104813392.52000046</v>
      </c>
      <c r="S254" s="421">
        <f>O254-Q254</f>
        <v>81971627.740000725</v>
      </c>
      <c r="T254" s="421">
        <v>4002948835.98</v>
      </c>
      <c r="U254" s="421">
        <f>+Q254-T254</f>
        <v>1307195600.4999995</v>
      </c>
      <c r="V254" s="421">
        <v>4002948835.98</v>
      </c>
      <c r="W254" s="44">
        <f>+T254-V254</f>
        <v>0</v>
      </c>
      <c r="X254" s="45">
        <f t="shared" si="191"/>
        <v>0.98064372875469707</v>
      </c>
      <c r="Y254" s="45">
        <f t="shared" si="192"/>
        <v>0.73923915243477334</v>
      </c>
      <c r="Z254" s="45">
        <f t="shared" si="193"/>
        <v>0.73923915243477334</v>
      </c>
      <c r="AA254" s="45">
        <f t="shared" si="176"/>
        <v>0.75383050006705354</v>
      </c>
      <c r="AB254" s="45">
        <f t="shared" si="199"/>
        <v>1</v>
      </c>
    </row>
    <row r="255" spans="1:28" ht="48.75" customHeight="1" x14ac:dyDescent="0.25">
      <c r="A255" s="239" t="s">
        <v>398</v>
      </c>
      <c r="B255" s="77" t="s">
        <v>192</v>
      </c>
      <c r="C255" s="40">
        <v>54</v>
      </c>
      <c r="D255" s="40" t="s">
        <v>38</v>
      </c>
      <c r="E255" s="150" t="s">
        <v>226</v>
      </c>
      <c r="F255" s="429">
        <f>2010523584+6444919394</f>
        <v>8455442978</v>
      </c>
      <c r="G255" s="421">
        <v>0</v>
      </c>
      <c r="H255" s="421">
        <v>0</v>
      </c>
      <c r="I255" s="421">
        <f>1990000000+5398884022</f>
        <v>7388884022</v>
      </c>
      <c r="J255" s="421">
        <v>0</v>
      </c>
      <c r="K255" s="421">
        <f t="shared" si="169"/>
        <v>7388884022</v>
      </c>
      <c r="L255" s="422">
        <f>+F255+K255</f>
        <v>15844327000</v>
      </c>
      <c r="M255" s="36">
        <f t="shared" si="194"/>
        <v>2.9848262139231399E-3</v>
      </c>
      <c r="N255" s="421">
        <v>0</v>
      </c>
      <c r="O255" s="421">
        <v>5967175794</v>
      </c>
      <c r="P255" s="421">
        <f>L255-O255</f>
        <v>9877151206</v>
      </c>
      <c r="Q255" s="421">
        <v>4418744269.75</v>
      </c>
      <c r="R255" s="421">
        <f>+L255-Q255</f>
        <v>11425582730.25</v>
      </c>
      <c r="S255" s="421">
        <f>O255-Q255</f>
        <v>1548431524.25</v>
      </c>
      <c r="T255" s="421">
        <v>1365311160.1400001</v>
      </c>
      <c r="U255" s="421">
        <f>+Q255-T255</f>
        <v>3053433109.6099997</v>
      </c>
      <c r="V255" s="421">
        <v>1361314096.1400001</v>
      </c>
      <c r="W255" s="44">
        <f>+T255-V255</f>
        <v>3997064</v>
      </c>
      <c r="X255" s="45">
        <f t="shared" si="191"/>
        <v>0.27888494536561886</v>
      </c>
      <c r="Y255" s="45">
        <f t="shared" si="192"/>
        <v>8.6170347288338597E-2</v>
      </c>
      <c r="Z255" s="45">
        <f t="shared" si="193"/>
        <v>8.5918076302010177E-2</v>
      </c>
      <c r="AA255" s="45">
        <f t="shared" si="176"/>
        <v>0.30898170991398999</v>
      </c>
      <c r="AB255" s="45">
        <f t="shared" si="199"/>
        <v>0.99707241534626423</v>
      </c>
    </row>
    <row r="256" spans="1:28" ht="30.75" customHeight="1" x14ac:dyDescent="0.25">
      <c r="A256" s="238" t="s">
        <v>399</v>
      </c>
      <c r="B256" s="68"/>
      <c r="C256" s="40"/>
      <c r="D256" s="40"/>
      <c r="E256" s="149" t="s">
        <v>400</v>
      </c>
      <c r="F256" s="425">
        <f>+F257</f>
        <v>20494557022</v>
      </c>
      <c r="G256" s="425">
        <f>+G257</f>
        <v>0</v>
      </c>
      <c r="H256" s="425">
        <f>+H257</f>
        <v>0</v>
      </c>
      <c r="I256" s="425">
        <f>+I257</f>
        <v>0</v>
      </c>
      <c r="J256" s="425">
        <f>+J257</f>
        <v>7388884022</v>
      </c>
      <c r="K256" s="425">
        <f t="shared" si="169"/>
        <v>-7388884022</v>
      </c>
      <c r="L256" s="425">
        <f>+L257</f>
        <v>13105673000</v>
      </c>
      <c r="M256" s="36">
        <f t="shared" si="194"/>
        <v>2.4689061467555373E-3</v>
      </c>
      <c r="N256" s="425">
        <f t="shared" ref="N256:W256" si="206">+N257</f>
        <v>0</v>
      </c>
      <c r="O256" s="425">
        <f t="shared" si="206"/>
        <v>13103673000</v>
      </c>
      <c r="P256" s="425">
        <f t="shared" si="206"/>
        <v>2000000</v>
      </c>
      <c r="Q256" s="425">
        <f t="shared" si="206"/>
        <v>13103673000</v>
      </c>
      <c r="R256" s="425">
        <f t="shared" si="206"/>
        <v>2000000</v>
      </c>
      <c r="S256" s="425">
        <f t="shared" si="206"/>
        <v>0</v>
      </c>
      <c r="T256" s="425">
        <f t="shared" si="206"/>
        <v>0</v>
      </c>
      <c r="U256" s="425">
        <f t="shared" si="206"/>
        <v>13103673000</v>
      </c>
      <c r="V256" s="425">
        <f t="shared" si="206"/>
        <v>0</v>
      </c>
      <c r="W256" s="425">
        <f t="shared" si="206"/>
        <v>0</v>
      </c>
      <c r="X256" s="37">
        <f t="shared" si="191"/>
        <v>0.99984739433068415</v>
      </c>
      <c r="Y256" s="37">
        <f t="shared" si="192"/>
        <v>0</v>
      </c>
      <c r="Z256" s="37">
        <f t="shared" si="193"/>
        <v>0</v>
      </c>
      <c r="AA256" s="37">
        <f t="shared" si="176"/>
        <v>0</v>
      </c>
      <c r="AB256" s="37" t="s">
        <v>46</v>
      </c>
    </row>
    <row r="257" spans="1:28" ht="48" customHeight="1" x14ac:dyDescent="0.25">
      <c r="A257" s="239" t="s">
        <v>401</v>
      </c>
      <c r="B257" s="77" t="s">
        <v>192</v>
      </c>
      <c r="C257" s="40">
        <v>54</v>
      </c>
      <c r="D257" s="40" t="s">
        <v>38</v>
      </c>
      <c r="E257" s="150" t="s">
        <v>226</v>
      </c>
      <c r="F257" s="429">
        <v>20494557022</v>
      </c>
      <c r="G257" s="421">
        <v>0</v>
      </c>
      <c r="H257" s="421">
        <v>0</v>
      </c>
      <c r="I257" s="421">
        <v>0</v>
      </c>
      <c r="J257" s="421">
        <f>1990000000+5398884022</f>
        <v>7388884022</v>
      </c>
      <c r="K257" s="421">
        <f t="shared" si="169"/>
        <v>-7388884022</v>
      </c>
      <c r="L257" s="422">
        <f>+F257+K257</f>
        <v>13105673000</v>
      </c>
      <c r="M257" s="43">
        <f t="shared" si="194"/>
        <v>2.4689061467555373E-3</v>
      </c>
      <c r="N257" s="258">
        <v>0</v>
      </c>
      <c r="O257" s="421">
        <v>13103673000</v>
      </c>
      <c r="P257" s="421">
        <f>L257-O257</f>
        <v>2000000</v>
      </c>
      <c r="Q257" s="421">
        <v>13103673000</v>
      </c>
      <c r="R257" s="421">
        <f>+L257-Q257</f>
        <v>2000000</v>
      </c>
      <c r="S257" s="421">
        <f>O257-Q257</f>
        <v>0</v>
      </c>
      <c r="T257" s="421">
        <v>0</v>
      </c>
      <c r="U257" s="421">
        <f>+Q257-T257</f>
        <v>13103673000</v>
      </c>
      <c r="V257" s="421">
        <v>0</v>
      </c>
      <c r="W257" s="44">
        <f>+T257-V257</f>
        <v>0</v>
      </c>
      <c r="X257" s="45">
        <f t="shared" si="191"/>
        <v>0.99984739433068415</v>
      </c>
      <c r="Y257" s="45">
        <f t="shared" si="192"/>
        <v>0</v>
      </c>
      <c r="Z257" s="45">
        <f t="shared" si="193"/>
        <v>0</v>
      </c>
      <c r="AA257" s="45">
        <f t="shared" si="176"/>
        <v>0</v>
      </c>
      <c r="AB257" s="45" t="s">
        <v>46</v>
      </c>
    </row>
    <row r="258" spans="1:28" ht="66" customHeight="1" x14ac:dyDescent="0.25">
      <c r="A258" s="254" t="s">
        <v>402</v>
      </c>
      <c r="B258" s="68"/>
      <c r="C258" s="68"/>
      <c r="D258" s="68"/>
      <c r="E258" s="148" t="s">
        <v>405</v>
      </c>
      <c r="F258" s="424">
        <f t="shared" ref="F258:J259" si="207">+F259</f>
        <v>4000000000</v>
      </c>
      <c r="G258" s="424">
        <f t="shared" si="207"/>
        <v>0</v>
      </c>
      <c r="H258" s="424">
        <f t="shared" si="207"/>
        <v>0</v>
      </c>
      <c r="I258" s="424">
        <f t="shared" si="207"/>
        <v>0</v>
      </c>
      <c r="J258" s="424">
        <f t="shared" si="207"/>
        <v>0</v>
      </c>
      <c r="K258" s="424">
        <f t="shared" si="169"/>
        <v>0</v>
      </c>
      <c r="L258" s="424">
        <f>+L259</f>
        <v>4000000000</v>
      </c>
      <c r="M258" s="36">
        <f t="shared" si="194"/>
        <v>7.5353815000741653E-4</v>
      </c>
      <c r="N258" s="424">
        <f t="shared" ref="N258:W259" si="208">+N259</f>
        <v>0</v>
      </c>
      <c r="O258" s="424">
        <f t="shared" si="208"/>
        <v>3852064634.9499998</v>
      </c>
      <c r="P258" s="424">
        <f t="shared" si="208"/>
        <v>147935365.04999995</v>
      </c>
      <c r="Q258" s="424">
        <f t="shared" si="208"/>
        <v>3614821590.3900003</v>
      </c>
      <c r="R258" s="424">
        <f t="shared" si="208"/>
        <v>385178409.6099999</v>
      </c>
      <c r="S258" s="424">
        <f t="shared" si="208"/>
        <v>237243044.55999994</v>
      </c>
      <c r="T258" s="424">
        <f t="shared" si="208"/>
        <v>2390049838.3900003</v>
      </c>
      <c r="U258" s="424">
        <f t="shared" si="208"/>
        <v>1224771752</v>
      </c>
      <c r="V258" s="424">
        <f t="shared" si="208"/>
        <v>2390049838.3900003</v>
      </c>
      <c r="W258" s="424">
        <f t="shared" si="208"/>
        <v>0</v>
      </c>
      <c r="X258" s="37">
        <f t="shared" si="191"/>
        <v>0.90370539759750013</v>
      </c>
      <c r="Y258" s="37">
        <f t="shared" si="192"/>
        <v>0.5975124595975001</v>
      </c>
      <c r="Z258" s="37">
        <f t="shared" si="193"/>
        <v>0.5975124595975001</v>
      </c>
      <c r="AA258" s="37">
        <f t="shared" si="176"/>
        <v>0.66118058073569819</v>
      </c>
      <c r="AB258" s="37">
        <f t="shared" ref="AB258:AB267" si="209">+V258/T258</f>
        <v>1</v>
      </c>
    </row>
    <row r="259" spans="1:28" ht="60.75" customHeight="1" x14ac:dyDescent="0.25">
      <c r="A259" s="254" t="s">
        <v>404</v>
      </c>
      <c r="B259" s="68"/>
      <c r="C259" s="68"/>
      <c r="D259" s="68"/>
      <c r="E259" s="148" t="s">
        <v>405</v>
      </c>
      <c r="F259" s="424">
        <f t="shared" si="207"/>
        <v>4000000000</v>
      </c>
      <c r="G259" s="424">
        <f t="shared" si="207"/>
        <v>0</v>
      </c>
      <c r="H259" s="424">
        <f t="shared" si="207"/>
        <v>0</v>
      </c>
      <c r="I259" s="424">
        <f t="shared" si="207"/>
        <v>0</v>
      </c>
      <c r="J259" s="424">
        <f t="shared" si="207"/>
        <v>0</v>
      </c>
      <c r="K259" s="424">
        <f t="shared" si="169"/>
        <v>0</v>
      </c>
      <c r="L259" s="424">
        <f>+L260</f>
        <v>4000000000</v>
      </c>
      <c r="M259" s="36">
        <f t="shared" si="194"/>
        <v>7.5353815000741653E-4</v>
      </c>
      <c r="N259" s="424">
        <f t="shared" si="208"/>
        <v>0</v>
      </c>
      <c r="O259" s="424">
        <f t="shared" si="208"/>
        <v>3852064634.9499998</v>
      </c>
      <c r="P259" s="424">
        <f t="shared" si="208"/>
        <v>147935365.04999995</v>
      </c>
      <c r="Q259" s="424">
        <f t="shared" si="208"/>
        <v>3614821590.3900003</v>
      </c>
      <c r="R259" s="424">
        <f t="shared" si="208"/>
        <v>385178409.6099999</v>
      </c>
      <c r="S259" s="424">
        <f t="shared" si="208"/>
        <v>237243044.55999994</v>
      </c>
      <c r="T259" s="424">
        <f t="shared" si="208"/>
        <v>2390049838.3900003</v>
      </c>
      <c r="U259" s="424">
        <f t="shared" si="208"/>
        <v>1224771752</v>
      </c>
      <c r="V259" s="424">
        <f t="shared" si="208"/>
        <v>2390049838.3900003</v>
      </c>
      <c r="W259" s="424">
        <f t="shared" si="208"/>
        <v>0</v>
      </c>
      <c r="X259" s="37">
        <f t="shared" si="191"/>
        <v>0.90370539759750013</v>
      </c>
      <c r="Y259" s="37">
        <f t="shared" si="192"/>
        <v>0.5975124595975001</v>
      </c>
      <c r="Z259" s="37">
        <f t="shared" si="193"/>
        <v>0.5975124595975001</v>
      </c>
      <c r="AA259" s="37">
        <f t="shared" si="176"/>
        <v>0.66118058073569819</v>
      </c>
      <c r="AB259" s="37">
        <f t="shared" si="209"/>
        <v>1</v>
      </c>
    </row>
    <row r="260" spans="1:28" ht="35.25" customHeight="1" x14ac:dyDescent="0.25">
      <c r="A260" s="254" t="s">
        <v>406</v>
      </c>
      <c r="B260" s="68"/>
      <c r="C260" s="68"/>
      <c r="D260" s="68"/>
      <c r="E260" s="148" t="s">
        <v>407</v>
      </c>
      <c r="F260" s="424">
        <f>+F261+F262</f>
        <v>4000000000</v>
      </c>
      <c r="G260" s="424">
        <f>+G261+G262</f>
        <v>0</v>
      </c>
      <c r="H260" s="424">
        <f>+H261+H262</f>
        <v>0</v>
      </c>
      <c r="I260" s="424">
        <f>+I261+I262</f>
        <v>0</v>
      </c>
      <c r="J260" s="424">
        <f>+J261+J262</f>
        <v>0</v>
      </c>
      <c r="K260" s="424">
        <f t="shared" si="169"/>
        <v>0</v>
      </c>
      <c r="L260" s="424">
        <f>+L261+L262</f>
        <v>4000000000</v>
      </c>
      <c r="M260" s="36">
        <f t="shared" si="194"/>
        <v>7.5353815000741653E-4</v>
      </c>
      <c r="N260" s="424">
        <f t="shared" ref="N260:W260" si="210">+N261+N262</f>
        <v>0</v>
      </c>
      <c r="O260" s="424">
        <f t="shared" si="210"/>
        <v>3852064634.9499998</v>
      </c>
      <c r="P260" s="424">
        <f t="shared" si="210"/>
        <v>147935365.04999995</v>
      </c>
      <c r="Q260" s="424">
        <f t="shared" si="210"/>
        <v>3614821590.3900003</v>
      </c>
      <c r="R260" s="424">
        <f t="shared" si="210"/>
        <v>385178409.6099999</v>
      </c>
      <c r="S260" s="424">
        <f t="shared" si="210"/>
        <v>237243044.55999994</v>
      </c>
      <c r="T260" s="424">
        <f t="shared" si="210"/>
        <v>2390049838.3900003</v>
      </c>
      <c r="U260" s="424">
        <f t="shared" si="210"/>
        <v>1224771752</v>
      </c>
      <c r="V260" s="424">
        <f t="shared" si="210"/>
        <v>2390049838.3900003</v>
      </c>
      <c r="W260" s="424">
        <f t="shared" si="210"/>
        <v>0</v>
      </c>
      <c r="X260" s="37">
        <f t="shared" si="191"/>
        <v>0.90370539759750013</v>
      </c>
      <c r="Y260" s="37">
        <f t="shared" si="192"/>
        <v>0.5975124595975001</v>
      </c>
      <c r="Z260" s="37">
        <f t="shared" si="193"/>
        <v>0.5975124595975001</v>
      </c>
      <c r="AA260" s="37">
        <f t="shared" si="176"/>
        <v>0.66118058073569819</v>
      </c>
      <c r="AB260" s="37">
        <f t="shared" si="209"/>
        <v>1</v>
      </c>
    </row>
    <row r="261" spans="1:28" ht="35.25" customHeight="1" x14ac:dyDescent="0.25">
      <c r="A261" s="239" t="s">
        <v>408</v>
      </c>
      <c r="B261" s="40" t="s">
        <v>192</v>
      </c>
      <c r="C261" s="40">
        <v>11</v>
      </c>
      <c r="D261" s="40" t="s">
        <v>38</v>
      </c>
      <c r="E261" s="150" t="s">
        <v>226</v>
      </c>
      <c r="F261" s="422">
        <v>1000000000</v>
      </c>
      <c r="G261" s="421">
        <v>0</v>
      </c>
      <c r="H261" s="421">
        <v>0</v>
      </c>
      <c r="I261" s="421">
        <v>0</v>
      </c>
      <c r="J261" s="421">
        <v>0</v>
      </c>
      <c r="K261" s="421">
        <f t="shared" si="169"/>
        <v>0</v>
      </c>
      <c r="L261" s="421">
        <f>+F261+K261</f>
        <v>1000000000</v>
      </c>
      <c r="M261" s="43">
        <f t="shared" si="194"/>
        <v>1.8838453750185413E-4</v>
      </c>
      <c r="N261" s="421">
        <v>0</v>
      </c>
      <c r="O261" s="421">
        <v>985554253.95000005</v>
      </c>
      <c r="P261" s="421">
        <f>L261-O261</f>
        <v>14445746.049999952</v>
      </c>
      <c r="Q261" s="421">
        <v>975946810.95000005</v>
      </c>
      <c r="R261" s="421">
        <f>+L261-Q261</f>
        <v>24053189.049999952</v>
      </c>
      <c r="S261" s="421">
        <f>O261-Q261</f>
        <v>9607443</v>
      </c>
      <c r="T261" s="421">
        <v>948143117.95000005</v>
      </c>
      <c r="U261" s="421">
        <f>+Q261-T261</f>
        <v>27803693</v>
      </c>
      <c r="V261" s="421">
        <v>948143117.95000005</v>
      </c>
      <c r="W261" s="44">
        <f>+T261-V261</f>
        <v>0</v>
      </c>
      <c r="X261" s="45">
        <f t="shared" si="191"/>
        <v>0.97594681095000002</v>
      </c>
      <c r="Y261" s="45">
        <f t="shared" si="192"/>
        <v>0.94814311795000006</v>
      </c>
      <c r="Z261" s="45">
        <f t="shared" si="193"/>
        <v>0.94814311795000006</v>
      </c>
      <c r="AA261" s="45">
        <f t="shared" si="176"/>
        <v>0.97151105706986685</v>
      </c>
      <c r="AB261" s="45">
        <f t="shared" si="209"/>
        <v>1</v>
      </c>
    </row>
    <row r="262" spans="1:28" ht="48.75" customHeight="1" x14ac:dyDescent="0.25">
      <c r="A262" s="239" t="s">
        <v>408</v>
      </c>
      <c r="B262" s="77" t="s">
        <v>192</v>
      </c>
      <c r="C262" s="40">
        <v>54</v>
      </c>
      <c r="D262" s="40" t="s">
        <v>38</v>
      </c>
      <c r="E262" s="150" t="s">
        <v>226</v>
      </c>
      <c r="F262" s="422">
        <v>3000000000</v>
      </c>
      <c r="G262" s="421">
        <v>0</v>
      </c>
      <c r="H262" s="421">
        <v>0</v>
      </c>
      <c r="I262" s="421">
        <v>0</v>
      </c>
      <c r="J262" s="421">
        <v>0</v>
      </c>
      <c r="K262" s="421">
        <f t="shared" si="169"/>
        <v>0</v>
      </c>
      <c r="L262" s="421">
        <f>+F262+K262</f>
        <v>3000000000</v>
      </c>
      <c r="M262" s="43">
        <f t="shared" si="194"/>
        <v>5.6515361250556242E-4</v>
      </c>
      <c r="N262" s="421">
        <v>0</v>
      </c>
      <c r="O262" s="421">
        <v>2866510381</v>
      </c>
      <c r="P262" s="421">
        <f>L262-O262</f>
        <v>133489619</v>
      </c>
      <c r="Q262" s="421">
        <v>2638874779.4400001</v>
      </c>
      <c r="R262" s="421">
        <f>+L262-Q262</f>
        <v>361125220.55999994</v>
      </c>
      <c r="S262" s="421">
        <f>O262-Q262</f>
        <v>227635601.55999994</v>
      </c>
      <c r="T262" s="421">
        <v>1441906720.4400001</v>
      </c>
      <c r="U262" s="421">
        <f>+Q262-T262</f>
        <v>1196968059</v>
      </c>
      <c r="V262" s="421">
        <v>1441906720.4400001</v>
      </c>
      <c r="W262" s="44">
        <f>+T262-V262</f>
        <v>0</v>
      </c>
      <c r="X262" s="45">
        <f t="shared" si="191"/>
        <v>0.87962492648000001</v>
      </c>
      <c r="Y262" s="45">
        <f t="shared" si="192"/>
        <v>0.48063557348000002</v>
      </c>
      <c r="Z262" s="45">
        <f t="shared" si="193"/>
        <v>0.48063557348000002</v>
      </c>
      <c r="AA262" s="45">
        <f t="shared" si="176"/>
        <v>0.54640967872904889</v>
      </c>
      <c r="AB262" s="45">
        <f t="shared" si="209"/>
        <v>1</v>
      </c>
    </row>
    <row r="263" spans="1:28" ht="72" customHeight="1" x14ac:dyDescent="0.25">
      <c r="A263" s="254" t="s">
        <v>409</v>
      </c>
      <c r="B263" s="72"/>
      <c r="C263" s="70"/>
      <c r="D263" s="70"/>
      <c r="E263" s="148" t="s">
        <v>412</v>
      </c>
      <c r="F263" s="424">
        <f t="shared" ref="F263:J265" si="211">+F264</f>
        <v>1500000000</v>
      </c>
      <c r="G263" s="424">
        <f t="shared" si="211"/>
        <v>0</v>
      </c>
      <c r="H263" s="424">
        <f t="shared" si="211"/>
        <v>0</v>
      </c>
      <c r="I263" s="424">
        <f t="shared" si="211"/>
        <v>0</v>
      </c>
      <c r="J263" s="424">
        <f t="shared" si="211"/>
        <v>0</v>
      </c>
      <c r="K263" s="424">
        <f t="shared" si="169"/>
        <v>0</v>
      </c>
      <c r="L263" s="424">
        <f>+L264</f>
        <v>1500000000</v>
      </c>
      <c r="M263" s="36">
        <f t="shared" si="194"/>
        <v>2.8257680625278121E-4</v>
      </c>
      <c r="N263" s="424">
        <f t="shared" ref="N263:W265" si="212">+N264</f>
        <v>0</v>
      </c>
      <c r="O263" s="424">
        <f t="shared" si="212"/>
        <v>1499032872.5599999</v>
      </c>
      <c r="P263" s="424">
        <f t="shared" si="212"/>
        <v>967127.44000005722</v>
      </c>
      <c r="Q263" s="424">
        <f t="shared" si="212"/>
        <v>764022872.55999994</v>
      </c>
      <c r="R263" s="424">
        <f t="shared" si="212"/>
        <v>735977127.44000006</v>
      </c>
      <c r="S263" s="424">
        <f t="shared" si="212"/>
        <v>735010000</v>
      </c>
      <c r="T263" s="424">
        <f t="shared" si="212"/>
        <v>494569688.56</v>
      </c>
      <c r="U263" s="424">
        <f t="shared" si="212"/>
        <v>269453183.99999994</v>
      </c>
      <c r="V263" s="424">
        <f t="shared" si="212"/>
        <v>494569688.56</v>
      </c>
      <c r="W263" s="424">
        <f t="shared" si="212"/>
        <v>0</v>
      </c>
      <c r="X263" s="37">
        <f t="shared" si="191"/>
        <v>0.50934858170666664</v>
      </c>
      <c r="Y263" s="37">
        <f t="shared" si="192"/>
        <v>0.32971312570666667</v>
      </c>
      <c r="Z263" s="37">
        <f t="shared" si="193"/>
        <v>0.32971312570666667</v>
      </c>
      <c r="AA263" s="37">
        <f t="shared" si="176"/>
        <v>0.64732314479388919</v>
      </c>
      <c r="AB263" s="37">
        <f t="shared" si="209"/>
        <v>1</v>
      </c>
    </row>
    <row r="264" spans="1:28" ht="49.5" customHeight="1" x14ac:dyDescent="0.25">
      <c r="A264" s="254" t="s">
        <v>411</v>
      </c>
      <c r="B264" s="82"/>
      <c r="C264" s="83"/>
      <c r="D264" s="83"/>
      <c r="E264" s="148" t="s">
        <v>412</v>
      </c>
      <c r="F264" s="424">
        <f t="shared" si="211"/>
        <v>1500000000</v>
      </c>
      <c r="G264" s="424">
        <f t="shared" si="211"/>
        <v>0</v>
      </c>
      <c r="H264" s="424">
        <f t="shared" si="211"/>
        <v>0</v>
      </c>
      <c r="I264" s="424">
        <f t="shared" si="211"/>
        <v>0</v>
      </c>
      <c r="J264" s="424">
        <f t="shared" si="211"/>
        <v>0</v>
      </c>
      <c r="K264" s="424">
        <f t="shared" si="169"/>
        <v>0</v>
      </c>
      <c r="L264" s="424">
        <f>+L265</f>
        <v>1500000000</v>
      </c>
      <c r="M264" s="36">
        <f t="shared" si="194"/>
        <v>2.8257680625278121E-4</v>
      </c>
      <c r="N264" s="424">
        <f t="shared" si="212"/>
        <v>0</v>
      </c>
      <c r="O264" s="424">
        <f t="shared" si="212"/>
        <v>1499032872.5599999</v>
      </c>
      <c r="P264" s="424">
        <f t="shared" si="212"/>
        <v>967127.44000005722</v>
      </c>
      <c r="Q264" s="424">
        <f t="shared" si="212"/>
        <v>764022872.55999994</v>
      </c>
      <c r="R264" s="424">
        <f t="shared" si="212"/>
        <v>735977127.44000006</v>
      </c>
      <c r="S264" s="424">
        <f t="shared" si="212"/>
        <v>735010000</v>
      </c>
      <c r="T264" s="424">
        <f t="shared" si="212"/>
        <v>494569688.56</v>
      </c>
      <c r="U264" s="424">
        <f t="shared" si="212"/>
        <v>269453183.99999994</v>
      </c>
      <c r="V264" s="424">
        <f t="shared" si="212"/>
        <v>494569688.56</v>
      </c>
      <c r="W264" s="424">
        <f t="shared" si="212"/>
        <v>0</v>
      </c>
      <c r="X264" s="37">
        <f t="shared" si="191"/>
        <v>0.50934858170666664</v>
      </c>
      <c r="Y264" s="37">
        <f t="shared" si="192"/>
        <v>0.32971312570666667</v>
      </c>
      <c r="Z264" s="37">
        <f t="shared" si="193"/>
        <v>0.32971312570666667</v>
      </c>
      <c r="AA264" s="37">
        <f t="shared" si="176"/>
        <v>0.64732314479388919</v>
      </c>
      <c r="AB264" s="37">
        <f t="shared" si="209"/>
        <v>1</v>
      </c>
    </row>
    <row r="265" spans="1:28" ht="35.25" customHeight="1" x14ac:dyDescent="0.25">
      <c r="A265" s="254" t="s">
        <v>413</v>
      </c>
      <c r="B265" s="82"/>
      <c r="C265" s="83"/>
      <c r="D265" s="83"/>
      <c r="E265" s="148" t="s">
        <v>414</v>
      </c>
      <c r="F265" s="424">
        <f t="shared" si="211"/>
        <v>1500000000</v>
      </c>
      <c r="G265" s="424">
        <f t="shared" si="211"/>
        <v>0</v>
      </c>
      <c r="H265" s="424">
        <f t="shared" si="211"/>
        <v>0</v>
      </c>
      <c r="I265" s="424">
        <f t="shared" si="211"/>
        <v>0</v>
      </c>
      <c r="J265" s="424">
        <f t="shared" si="211"/>
        <v>0</v>
      </c>
      <c r="K265" s="424">
        <f t="shared" ref="K265:K267" si="213">+G265-H265+I265-J265</f>
        <v>0</v>
      </c>
      <c r="L265" s="424">
        <f>+L266</f>
        <v>1500000000</v>
      </c>
      <c r="M265" s="36">
        <f t="shared" si="194"/>
        <v>2.8257680625278121E-4</v>
      </c>
      <c r="N265" s="424">
        <f t="shared" si="212"/>
        <v>0</v>
      </c>
      <c r="O265" s="424">
        <f t="shared" si="212"/>
        <v>1499032872.5599999</v>
      </c>
      <c r="P265" s="424">
        <f t="shared" si="212"/>
        <v>967127.44000005722</v>
      </c>
      <c r="Q265" s="424">
        <f t="shared" si="212"/>
        <v>764022872.55999994</v>
      </c>
      <c r="R265" s="424">
        <f t="shared" si="212"/>
        <v>735977127.44000006</v>
      </c>
      <c r="S265" s="424">
        <f t="shared" si="212"/>
        <v>735010000</v>
      </c>
      <c r="T265" s="424">
        <f t="shared" si="212"/>
        <v>494569688.56</v>
      </c>
      <c r="U265" s="424">
        <f t="shared" si="212"/>
        <v>269453183.99999994</v>
      </c>
      <c r="V265" s="424">
        <f t="shared" si="212"/>
        <v>494569688.56</v>
      </c>
      <c r="W265" s="424">
        <f t="shared" si="212"/>
        <v>0</v>
      </c>
      <c r="X265" s="37">
        <f t="shared" si="191"/>
        <v>0.50934858170666664</v>
      </c>
      <c r="Y265" s="37">
        <f t="shared" si="192"/>
        <v>0.32971312570666667</v>
      </c>
      <c r="Z265" s="37">
        <f t="shared" si="193"/>
        <v>0.32971312570666667</v>
      </c>
      <c r="AA265" s="37">
        <f t="shared" si="176"/>
        <v>0.64732314479388919</v>
      </c>
      <c r="AB265" s="37">
        <f t="shared" si="209"/>
        <v>1</v>
      </c>
    </row>
    <row r="266" spans="1:28" ht="42.75" customHeight="1" thickBot="1" x14ac:dyDescent="0.3">
      <c r="A266" s="248" t="s">
        <v>439</v>
      </c>
      <c r="B266" s="84" t="s">
        <v>192</v>
      </c>
      <c r="C266" s="53">
        <v>54</v>
      </c>
      <c r="D266" s="53" t="s">
        <v>38</v>
      </c>
      <c r="E266" s="431" t="s">
        <v>226</v>
      </c>
      <c r="F266" s="432">
        <v>1500000000</v>
      </c>
      <c r="G266" s="427">
        <v>0</v>
      </c>
      <c r="H266" s="427">
        <v>0</v>
      </c>
      <c r="I266" s="427">
        <v>0</v>
      </c>
      <c r="J266" s="427">
        <v>0</v>
      </c>
      <c r="K266" s="427">
        <f t="shared" si="213"/>
        <v>0</v>
      </c>
      <c r="L266" s="427">
        <f>+F266+K266</f>
        <v>1500000000</v>
      </c>
      <c r="M266" s="250">
        <f t="shared" si="194"/>
        <v>2.8257680625278121E-4</v>
      </c>
      <c r="N266" s="427">
        <v>0</v>
      </c>
      <c r="O266" s="427">
        <v>1499032872.5599999</v>
      </c>
      <c r="P266" s="427">
        <f>L266-O266</f>
        <v>967127.44000005722</v>
      </c>
      <c r="Q266" s="427">
        <v>764022872.55999994</v>
      </c>
      <c r="R266" s="427">
        <f>+L266-Q266</f>
        <v>735977127.44000006</v>
      </c>
      <c r="S266" s="427">
        <f>O266-Q266</f>
        <v>735010000</v>
      </c>
      <c r="T266" s="427">
        <v>494569688.56</v>
      </c>
      <c r="U266" s="427">
        <f>+Q266-T266</f>
        <v>269453183.99999994</v>
      </c>
      <c r="V266" s="427">
        <v>494569688.56</v>
      </c>
      <c r="W266" s="56">
        <f>+T266-V266</f>
        <v>0</v>
      </c>
      <c r="X266" s="57">
        <f t="shared" si="191"/>
        <v>0.50934858170666664</v>
      </c>
      <c r="Y266" s="57">
        <f t="shared" si="192"/>
        <v>0.32971312570666667</v>
      </c>
      <c r="Z266" s="57">
        <f t="shared" si="193"/>
        <v>0.32971312570666667</v>
      </c>
      <c r="AA266" s="57">
        <f t="shared" si="176"/>
        <v>0.64732314479388919</v>
      </c>
      <c r="AB266" s="57">
        <f t="shared" si="209"/>
        <v>1</v>
      </c>
    </row>
    <row r="267" spans="1:28" s="433" customFormat="1" ht="33" customHeight="1" thickBot="1" x14ac:dyDescent="0.3">
      <c r="A267" s="547" t="s">
        <v>415</v>
      </c>
      <c r="B267" s="548"/>
      <c r="C267" s="548"/>
      <c r="D267" s="548"/>
      <c r="E267" s="548"/>
      <c r="F267" s="445">
        <f>+F7+F101+F111</f>
        <v>5308291292167</v>
      </c>
      <c r="G267" s="445">
        <f>+G7+G101+G111</f>
        <v>0</v>
      </c>
      <c r="H267" s="445">
        <f>+H7+H101+H111</f>
        <v>0</v>
      </c>
      <c r="I267" s="445">
        <f>+I7+I101+I111</f>
        <v>164387454549.29999</v>
      </c>
      <c r="J267" s="445">
        <f>+J7+J101+J111</f>
        <v>164387454549.29999</v>
      </c>
      <c r="K267" s="445">
        <f t="shared" si="213"/>
        <v>0</v>
      </c>
      <c r="L267" s="445">
        <f>+L7+L101+L111</f>
        <v>5308291292167</v>
      </c>
      <c r="M267" s="446">
        <f t="shared" si="194"/>
        <v>1</v>
      </c>
      <c r="N267" s="445">
        <f t="shared" ref="N267:W267" si="214">+N7+N101+N111</f>
        <v>6820707880</v>
      </c>
      <c r="O267" s="445">
        <f t="shared" si="214"/>
        <v>4812684843133.96</v>
      </c>
      <c r="P267" s="445">
        <f t="shared" si="214"/>
        <v>488785741153.04004</v>
      </c>
      <c r="Q267" s="445">
        <f t="shared" si="214"/>
        <v>4803145219787.6094</v>
      </c>
      <c r="R267" s="445">
        <f t="shared" si="214"/>
        <v>498325364499.38995</v>
      </c>
      <c r="S267" s="445">
        <f t="shared" si="214"/>
        <v>9539623346.3499985</v>
      </c>
      <c r="T267" s="445">
        <f t="shared" si="214"/>
        <v>852367305014.09998</v>
      </c>
      <c r="U267" s="445">
        <f t="shared" si="214"/>
        <v>3950777914773.5098</v>
      </c>
      <c r="V267" s="445">
        <f t="shared" si="214"/>
        <v>851364579723.62</v>
      </c>
      <c r="W267" s="445">
        <f t="shared" si="214"/>
        <v>1002725290.48</v>
      </c>
      <c r="X267" s="447">
        <f t="shared" si="191"/>
        <v>0.90483829078393041</v>
      </c>
      <c r="Y267" s="447">
        <f t="shared" si="192"/>
        <v>0.16057282053678307</v>
      </c>
      <c r="Z267" s="447">
        <f t="shared" si="193"/>
        <v>0.16038392259669459</v>
      </c>
      <c r="AA267" s="447">
        <f t="shared" si="176"/>
        <v>0.17746024032389987</v>
      </c>
      <c r="AB267" s="448">
        <f t="shared" si="209"/>
        <v>0.99882359953909383</v>
      </c>
    </row>
    <row r="268" spans="1:28" s="434" customFormat="1" ht="15" customHeight="1" x14ac:dyDescent="0.25">
      <c r="A268" s="319" t="s">
        <v>519</v>
      </c>
      <c r="E268" s="435"/>
      <c r="F268" s="486"/>
      <c r="G268" s="486"/>
      <c r="H268" s="486"/>
      <c r="I268" s="486"/>
      <c r="J268" s="486"/>
      <c r="K268" s="486"/>
      <c r="L268" s="486"/>
      <c r="M268" s="487"/>
      <c r="N268" s="486"/>
      <c r="O268" s="486"/>
      <c r="P268" s="486"/>
      <c r="Q268" s="486"/>
      <c r="R268" s="486"/>
      <c r="S268" s="486"/>
      <c r="T268" s="486"/>
      <c r="U268" s="486"/>
      <c r="V268" s="486"/>
      <c r="W268" s="486"/>
      <c r="X268" s="488"/>
      <c r="Y268" s="488"/>
      <c r="Z268" s="488"/>
      <c r="AA268" s="488"/>
      <c r="AB268" s="488"/>
    </row>
    <row r="269" spans="1:28" s="433" customFormat="1" ht="389.25" customHeight="1" x14ac:dyDescent="0.25">
      <c r="A269" s="549" t="s">
        <v>554</v>
      </c>
      <c r="B269" s="549"/>
      <c r="C269" s="549"/>
      <c r="D269" s="549"/>
      <c r="E269" s="549"/>
      <c r="F269" s="549"/>
      <c r="G269" s="549"/>
      <c r="H269" s="549"/>
      <c r="I269" s="549"/>
      <c r="J269" s="549"/>
      <c r="K269" s="549"/>
      <c r="L269" s="549"/>
      <c r="M269" s="549"/>
      <c r="N269" s="549"/>
      <c r="O269" s="263"/>
      <c r="P269" s="263"/>
      <c r="Q269" s="263"/>
      <c r="R269" s="263"/>
      <c r="S269" s="263"/>
      <c r="T269" s="263"/>
      <c r="U269" s="263"/>
      <c r="V269" s="263"/>
      <c r="W269" s="263"/>
      <c r="X269" s="264"/>
      <c r="Y269" s="264"/>
      <c r="Z269" s="264"/>
      <c r="AA269" s="264"/>
      <c r="AB269" s="264"/>
    </row>
    <row r="270" spans="1:28" s="434" customFormat="1" ht="15.75" customHeight="1" x14ac:dyDescent="0.25">
      <c r="A270" s="319" t="s">
        <v>547</v>
      </c>
      <c r="E270" s="435"/>
      <c r="F270" s="435"/>
      <c r="G270" s="435"/>
      <c r="H270" s="435"/>
      <c r="I270" s="435"/>
      <c r="J270" s="435"/>
      <c r="K270" s="435"/>
      <c r="L270" s="435"/>
      <c r="M270" s="89"/>
      <c r="N270" s="90"/>
      <c r="O270" s="89"/>
      <c r="P270" s="89"/>
      <c r="Q270" s="89"/>
      <c r="R270" s="89"/>
      <c r="S270" s="89"/>
      <c r="T270" s="89"/>
      <c r="U270" s="89"/>
      <c r="V270" s="89"/>
      <c r="W270" s="89"/>
      <c r="X270" s="436"/>
      <c r="Y270" s="436"/>
      <c r="Z270" s="436"/>
      <c r="AA270" s="436"/>
      <c r="AB270" s="436"/>
    </row>
    <row r="271" spans="1:28" x14ac:dyDescent="0.25">
      <c r="A271" s="319" t="s">
        <v>521</v>
      </c>
      <c r="M271" s="11"/>
      <c r="N271" s="12"/>
      <c r="O271" s="11"/>
      <c r="P271" s="11"/>
      <c r="Q271" s="11"/>
      <c r="R271" s="11"/>
      <c r="S271" s="11"/>
      <c r="T271" s="11"/>
      <c r="U271" s="11"/>
      <c r="V271" s="11"/>
      <c r="W271" s="11"/>
    </row>
    <row r="272" spans="1:28" x14ac:dyDescent="0.25">
      <c r="M272" s="11"/>
      <c r="N272" s="12"/>
      <c r="O272" s="11"/>
      <c r="P272" s="11"/>
      <c r="Q272" s="11"/>
      <c r="R272" s="11"/>
      <c r="S272" s="11"/>
      <c r="T272" s="11"/>
      <c r="U272" s="11"/>
      <c r="V272" s="11"/>
      <c r="W272" s="11"/>
    </row>
    <row r="273" spans="13:23" x14ac:dyDescent="0.25">
      <c r="M273" s="11"/>
      <c r="N273" s="12"/>
      <c r="O273" s="11"/>
      <c r="P273" s="11"/>
      <c r="Q273" s="11"/>
      <c r="R273" s="11"/>
      <c r="S273" s="11"/>
      <c r="T273" s="11"/>
      <c r="U273" s="11"/>
      <c r="V273" s="11"/>
      <c r="W273" s="11"/>
    </row>
  </sheetData>
  <mergeCells count="25">
    <mergeCell ref="A267:E267"/>
    <mergeCell ref="A269:N269"/>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1DEA5-47E9-4342-938F-E5688248E300}">
  <dimension ref="A1:AC273"/>
  <sheetViews>
    <sheetView zoomScale="75" zoomScaleNormal="75" zoomScaleSheetLayoutView="89" workbookViewId="0">
      <pane xSplit="5" ySplit="6" topLeftCell="F110" activePane="bottomRight" state="frozen"/>
      <selection activeCell="L7" sqref="L7:L267"/>
      <selection pane="topRight" activeCell="L7" sqref="L7:L267"/>
      <selection pane="bottomLeft" activeCell="L7" sqref="L7:L267"/>
      <selection pane="bottomRight" activeCell="AC61" sqref="AC61"/>
    </sheetView>
  </sheetViews>
  <sheetFormatPr baseColWidth="10" defaultRowHeight="15.75" x14ac:dyDescent="0.25"/>
  <cols>
    <col min="1" max="1" width="32.5703125" style="409" customWidth="1"/>
    <col min="2" max="2" width="16.140625" style="411" customWidth="1"/>
    <col min="3" max="3" width="11" style="409" customWidth="1"/>
    <col min="4" max="4" width="9.5703125" style="409" customWidth="1"/>
    <col min="5" max="5" width="49.28515625" style="412" customWidth="1"/>
    <col min="6" max="6" width="26.5703125" style="412" customWidth="1"/>
    <col min="7" max="7" width="21.42578125" style="412" customWidth="1"/>
    <col min="8" max="8" width="17.28515625" style="412" customWidth="1"/>
    <col min="9" max="9" width="24.140625" style="412" customWidth="1"/>
    <col min="10" max="10" width="24.5703125" style="412" customWidth="1"/>
    <col min="11" max="11" width="26.28515625" style="412" customWidth="1"/>
    <col min="12" max="12" width="26.85546875" style="412" bestFit="1" customWidth="1"/>
    <col min="13" max="13" width="16.140625" style="93" customWidth="1"/>
    <col min="14" max="14" width="25.140625" style="265" customWidth="1"/>
    <col min="15" max="16" width="27.42578125" style="93"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2.7109375" style="93" customWidth="1"/>
    <col min="24" max="28" width="16.85546875" style="436" customWidth="1"/>
    <col min="29" max="108" width="11.42578125" style="409"/>
    <col min="109" max="109" width="15.42578125" style="409" customWidth="1"/>
    <col min="110" max="110" width="9.5703125" style="409" customWidth="1"/>
    <col min="111" max="111" width="14.42578125" style="409" customWidth="1"/>
    <col min="112" max="112" width="49.85546875" style="409" customWidth="1"/>
    <col min="113" max="113" width="22.5703125" style="409" customWidth="1"/>
    <col min="114" max="114" width="23" style="409" customWidth="1"/>
    <col min="115" max="115" width="22.85546875" style="409" customWidth="1"/>
    <col min="116" max="116" width="23.42578125" style="409" customWidth="1"/>
    <col min="117" max="117" width="22.42578125" style="409" customWidth="1"/>
    <col min="118" max="118" width="13.85546875" style="409" customWidth="1"/>
    <col min="119" max="119" width="20.7109375" style="409" customWidth="1"/>
    <col min="120" max="120" width="18.140625" style="409" customWidth="1"/>
    <col min="121" max="121" width="14.85546875" style="409" bestFit="1" customWidth="1"/>
    <col min="122" max="122" width="11.42578125" style="409"/>
    <col min="123" max="123" width="17.42578125" style="409" customWidth="1"/>
    <col min="124" max="126" width="18.140625" style="409" customWidth="1"/>
    <col min="127" max="130" width="11.42578125" style="409"/>
    <col min="131" max="131" width="34" style="409" customWidth="1"/>
    <col min="132" max="132" width="9.5703125" style="409" customWidth="1"/>
    <col min="133" max="133" width="16.7109375" style="409" customWidth="1"/>
    <col min="134" max="134" width="55.140625" style="409" customWidth="1"/>
    <col min="135" max="135" width="22.5703125" style="409" customWidth="1"/>
    <col min="136" max="136" width="23" style="409" customWidth="1"/>
    <col min="137" max="137" width="22.85546875" style="409" customWidth="1"/>
    <col min="138" max="138" width="23.42578125" style="409" customWidth="1"/>
    <col min="139" max="139" width="28.7109375" style="409" customWidth="1"/>
    <col min="140" max="140" width="12.7109375" style="409" customWidth="1"/>
    <col min="141" max="141" width="11.42578125" style="409"/>
    <col min="142" max="142" width="25.28515625" style="409" customWidth="1"/>
    <col min="143" max="143" width="15.85546875" style="409" bestFit="1" customWidth="1"/>
    <col min="144" max="145" width="18" style="409" bestFit="1" customWidth="1"/>
    <col min="146" max="364" width="11.42578125" style="409"/>
    <col min="365" max="365" width="15.42578125" style="409" customWidth="1"/>
    <col min="366" max="366" width="9.5703125" style="409" customWidth="1"/>
    <col min="367" max="367" width="14.42578125" style="409" customWidth="1"/>
    <col min="368" max="368" width="49.85546875" style="409" customWidth="1"/>
    <col min="369" max="369" width="22.5703125" style="409" customWidth="1"/>
    <col min="370" max="370" width="23" style="409" customWidth="1"/>
    <col min="371" max="371" width="22.85546875" style="409" customWidth="1"/>
    <col min="372" max="372" width="23.42578125" style="409" customWidth="1"/>
    <col min="373" max="373" width="22.42578125" style="409" customWidth="1"/>
    <col min="374" max="374" width="13.85546875" style="409" customWidth="1"/>
    <col min="375" max="375" width="20.7109375" style="409" customWidth="1"/>
    <col min="376" max="376" width="18.140625" style="409" customWidth="1"/>
    <col min="377" max="377" width="14.85546875" style="409" bestFit="1" customWidth="1"/>
    <col min="378" max="378" width="11.42578125" style="409"/>
    <col min="379" max="379" width="17.42578125" style="409" customWidth="1"/>
    <col min="380" max="382" width="18.140625" style="409" customWidth="1"/>
    <col min="383" max="386" width="11.42578125" style="409"/>
    <col min="387" max="387" width="34" style="409" customWidth="1"/>
    <col min="388" max="388" width="9.5703125" style="409" customWidth="1"/>
    <col min="389" max="389" width="16.7109375" style="409" customWidth="1"/>
    <col min="390" max="390" width="55.140625" style="409" customWidth="1"/>
    <col min="391" max="391" width="22.5703125" style="409" customWidth="1"/>
    <col min="392" max="392" width="23" style="409" customWidth="1"/>
    <col min="393" max="393" width="22.85546875" style="409" customWidth="1"/>
    <col min="394" max="394" width="23.42578125" style="409" customWidth="1"/>
    <col min="395" max="395" width="28.7109375" style="409" customWidth="1"/>
    <col min="396" max="396" width="12.7109375" style="409" customWidth="1"/>
    <col min="397" max="397" width="11.42578125" style="409"/>
    <col min="398" max="398" width="25.28515625" style="409" customWidth="1"/>
    <col min="399" max="399" width="15.85546875" style="409" bestFit="1" customWidth="1"/>
    <col min="400" max="401" width="18" style="409" bestFit="1" customWidth="1"/>
    <col min="402" max="620" width="11.42578125" style="409"/>
    <col min="621" max="621" width="15.42578125" style="409" customWidth="1"/>
    <col min="622" max="622" width="9.5703125" style="409" customWidth="1"/>
    <col min="623" max="623" width="14.42578125" style="409" customWidth="1"/>
    <col min="624" max="624" width="49.85546875" style="409" customWidth="1"/>
    <col min="625" max="625" width="22.5703125" style="409" customWidth="1"/>
    <col min="626" max="626" width="23" style="409" customWidth="1"/>
    <col min="627" max="627" width="22.85546875" style="409" customWidth="1"/>
    <col min="628" max="628" width="23.42578125" style="409" customWidth="1"/>
    <col min="629" max="629" width="22.42578125" style="409" customWidth="1"/>
    <col min="630" max="630" width="13.85546875" style="409" customWidth="1"/>
    <col min="631" max="631" width="20.7109375" style="409" customWidth="1"/>
    <col min="632" max="632" width="18.140625" style="409" customWidth="1"/>
    <col min="633" max="633" width="14.85546875" style="409" bestFit="1" customWidth="1"/>
    <col min="634" max="634" width="11.42578125" style="409"/>
    <col min="635" max="635" width="17.42578125" style="409" customWidth="1"/>
    <col min="636" max="638" width="18.140625" style="409" customWidth="1"/>
    <col min="639" max="642" width="11.42578125" style="409"/>
    <col min="643" max="643" width="34" style="409" customWidth="1"/>
    <col min="644" max="644" width="9.5703125" style="409" customWidth="1"/>
    <col min="645" max="645" width="16.7109375" style="409" customWidth="1"/>
    <col min="646" max="646" width="55.140625" style="409" customWidth="1"/>
    <col min="647" max="647" width="22.5703125" style="409" customWidth="1"/>
    <col min="648" max="648" width="23" style="409" customWidth="1"/>
    <col min="649" max="649" width="22.85546875" style="409" customWidth="1"/>
    <col min="650" max="650" width="23.42578125" style="409" customWidth="1"/>
    <col min="651" max="651" width="28.7109375" style="409" customWidth="1"/>
    <col min="652" max="652" width="12.7109375" style="409" customWidth="1"/>
    <col min="653" max="653" width="11.42578125" style="409"/>
    <col min="654" max="654" width="25.28515625" style="409" customWidth="1"/>
    <col min="655" max="655" width="15.85546875" style="409" bestFit="1" customWidth="1"/>
    <col min="656" max="657" width="18" style="409" bestFit="1" customWidth="1"/>
    <col min="658" max="876" width="11.42578125" style="409"/>
    <col min="877" max="877" width="15.42578125" style="409" customWidth="1"/>
    <col min="878" max="878" width="9.5703125" style="409" customWidth="1"/>
    <col min="879" max="879" width="14.42578125" style="409" customWidth="1"/>
    <col min="880" max="880" width="49.85546875" style="409" customWidth="1"/>
    <col min="881" max="881" width="22.5703125" style="409" customWidth="1"/>
    <col min="882" max="882" width="23" style="409" customWidth="1"/>
    <col min="883" max="883" width="22.85546875" style="409" customWidth="1"/>
    <col min="884" max="884" width="23.42578125" style="409" customWidth="1"/>
    <col min="885" max="885" width="22.42578125" style="409" customWidth="1"/>
    <col min="886" max="886" width="13.85546875" style="409" customWidth="1"/>
    <col min="887" max="887" width="20.7109375" style="409" customWidth="1"/>
    <col min="888" max="888" width="18.140625" style="409" customWidth="1"/>
    <col min="889" max="889" width="14.85546875" style="409" bestFit="1" customWidth="1"/>
    <col min="890" max="890" width="11.42578125" style="409"/>
    <col min="891" max="891" width="17.42578125" style="409" customWidth="1"/>
    <col min="892" max="894" width="18.140625" style="409" customWidth="1"/>
    <col min="895" max="898" width="11.42578125" style="409"/>
    <col min="899" max="899" width="34" style="409" customWidth="1"/>
    <col min="900" max="900" width="9.5703125" style="409" customWidth="1"/>
    <col min="901" max="901" width="16.7109375" style="409" customWidth="1"/>
    <col min="902" max="902" width="55.140625" style="409" customWidth="1"/>
    <col min="903" max="903" width="22.5703125" style="409" customWidth="1"/>
    <col min="904" max="904" width="23" style="409" customWidth="1"/>
    <col min="905" max="905" width="22.85546875" style="409" customWidth="1"/>
    <col min="906" max="906" width="23.42578125" style="409" customWidth="1"/>
    <col min="907" max="907" width="28.7109375" style="409" customWidth="1"/>
    <col min="908" max="908" width="12.7109375" style="409" customWidth="1"/>
    <col min="909" max="909" width="11.42578125" style="409"/>
    <col min="910" max="910" width="25.28515625" style="409" customWidth="1"/>
    <col min="911" max="911" width="15.85546875" style="409" bestFit="1" customWidth="1"/>
    <col min="912" max="913" width="18" style="409" bestFit="1" customWidth="1"/>
    <col min="914" max="1132" width="11.42578125" style="409"/>
    <col min="1133" max="1133" width="15.42578125" style="409" customWidth="1"/>
    <col min="1134" max="1134" width="9.5703125" style="409" customWidth="1"/>
    <col min="1135" max="1135" width="14.42578125" style="409" customWidth="1"/>
    <col min="1136" max="1136" width="49.85546875" style="409" customWidth="1"/>
    <col min="1137" max="1137" width="22.5703125" style="409" customWidth="1"/>
    <col min="1138" max="1138" width="23" style="409" customWidth="1"/>
    <col min="1139" max="1139" width="22.85546875" style="409" customWidth="1"/>
    <col min="1140" max="1140" width="23.42578125" style="409" customWidth="1"/>
    <col min="1141" max="1141" width="22.42578125" style="409" customWidth="1"/>
    <col min="1142" max="1142" width="13.85546875" style="409" customWidth="1"/>
    <col min="1143" max="1143" width="20.7109375" style="409" customWidth="1"/>
    <col min="1144" max="1144" width="18.140625" style="409" customWidth="1"/>
    <col min="1145" max="1145" width="14.85546875" style="409" bestFit="1" customWidth="1"/>
    <col min="1146" max="1146" width="11.42578125" style="409"/>
    <col min="1147" max="1147" width="17.42578125" style="409" customWidth="1"/>
    <col min="1148" max="1150" width="18.140625" style="409" customWidth="1"/>
    <col min="1151" max="1154" width="11.42578125" style="409"/>
    <col min="1155" max="1155" width="34" style="409" customWidth="1"/>
    <col min="1156" max="1156" width="9.5703125" style="409" customWidth="1"/>
    <col min="1157" max="1157" width="16.7109375" style="409" customWidth="1"/>
    <col min="1158" max="1158" width="55.140625" style="409" customWidth="1"/>
    <col min="1159" max="1159" width="22.5703125" style="409" customWidth="1"/>
    <col min="1160" max="1160" width="23" style="409" customWidth="1"/>
    <col min="1161" max="1161" width="22.85546875" style="409" customWidth="1"/>
    <col min="1162" max="1162" width="23.42578125" style="409" customWidth="1"/>
    <col min="1163" max="1163" width="28.7109375" style="409" customWidth="1"/>
    <col min="1164" max="1164" width="12.7109375" style="409" customWidth="1"/>
    <col min="1165" max="1165" width="11.42578125" style="409"/>
    <col min="1166" max="1166" width="25.28515625" style="409" customWidth="1"/>
    <col min="1167" max="1167" width="15.85546875" style="409" bestFit="1" customWidth="1"/>
    <col min="1168" max="1169" width="18" style="409" bestFit="1" customWidth="1"/>
    <col min="1170" max="1388" width="11.42578125" style="409"/>
    <col min="1389" max="1389" width="15.42578125" style="409" customWidth="1"/>
    <col min="1390" max="1390" width="9.5703125" style="409" customWidth="1"/>
    <col min="1391" max="1391" width="14.42578125" style="409" customWidth="1"/>
    <col min="1392" max="1392" width="49.85546875" style="409" customWidth="1"/>
    <col min="1393" max="1393" width="22.5703125" style="409" customWidth="1"/>
    <col min="1394" max="1394" width="23" style="409" customWidth="1"/>
    <col min="1395" max="1395" width="22.85546875" style="409" customWidth="1"/>
    <col min="1396" max="1396" width="23.42578125" style="409" customWidth="1"/>
    <col min="1397" max="1397" width="22.42578125" style="409" customWidth="1"/>
    <col min="1398" max="1398" width="13.85546875" style="409" customWidth="1"/>
    <col min="1399" max="1399" width="20.7109375" style="409" customWidth="1"/>
    <col min="1400" max="1400" width="18.140625" style="409" customWidth="1"/>
    <col min="1401" max="1401" width="14.85546875" style="409" bestFit="1" customWidth="1"/>
    <col min="1402" max="1402" width="11.42578125" style="409"/>
    <col min="1403" max="1403" width="17.42578125" style="409" customWidth="1"/>
    <col min="1404" max="1406" width="18.140625" style="409" customWidth="1"/>
    <col min="1407" max="1410" width="11.42578125" style="409"/>
    <col min="1411" max="1411" width="34" style="409" customWidth="1"/>
    <col min="1412" max="1412" width="9.5703125" style="409" customWidth="1"/>
    <col min="1413" max="1413" width="16.7109375" style="409" customWidth="1"/>
    <col min="1414" max="1414" width="55.140625" style="409" customWidth="1"/>
    <col min="1415" max="1415" width="22.5703125" style="409" customWidth="1"/>
    <col min="1416" max="1416" width="23" style="409" customWidth="1"/>
    <col min="1417" max="1417" width="22.85546875" style="409" customWidth="1"/>
    <col min="1418" max="1418" width="23.42578125" style="409" customWidth="1"/>
    <col min="1419" max="1419" width="28.7109375" style="409" customWidth="1"/>
    <col min="1420" max="1420" width="12.7109375" style="409" customWidth="1"/>
    <col min="1421" max="1421" width="11.42578125" style="409"/>
    <col min="1422" max="1422" width="25.28515625" style="409" customWidth="1"/>
    <col min="1423" max="1423" width="15.85546875" style="409" bestFit="1" customWidth="1"/>
    <col min="1424" max="1425" width="18" style="409" bestFit="1" customWidth="1"/>
    <col min="1426" max="1644" width="11.42578125" style="409"/>
    <col min="1645" max="1645" width="15.42578125" style="409" customWidth="1"/>
    <col min="1646" max="1646" width="9.5703125" style="409" customWidth="1"/>
    <col min="1647" max="1647" width="14.42578125" style="409" customWidth="1"/>
    <col min="1648" max="1648" width="49.85546875" style="409" customWidth="1"/>
    <col min="1649" max="1649" width="22.5703125" style="409" customWidth="1"/>
    <col min="1650" max="1650" width="23" style="409" customWidth="1"/>
    <col min="1651" max="1651" width="22.85546875" style="409" customWidth="1"/>
    <col min="1652" max="1652" width="23.42578125" style="409" customWidth="1"/>
    <col min="1653" max="1653" width="22.42578125" style="409" customWidth="1"/>
    <col min="1654" max="1654" width="13.85546875" style="409" customWidth="1"/>
    <col min="1655" max="1655" width="20.7109375" style="409" customWidth="1"/>
    <col min="1656" max="1656" width="18.140625" style="409" customWidth="1"/>
    <col min="1657" max="1657" width="14.85546875" style="409" bestFit="1" customWidth="1"/>
    <col min="1658" max="1658" width="11.42578125" style="409"/>
    <col min="1659" max="1659" width="17.42578125" style="409" customWidth="1"/>
    <col min="1660" max="1662" width="18.140625" style="409" customWidth="1"/>
    <col min="1663" max="1666" width="11.42578125" style="409"/>
    <col min="1667" max="1667" width="34" style="409" customWidth="1"/>
    <col min="1668" max="1668" width="9.5703125" style="409" customWidth="1"/>
    <col min="1669" max="1669" width="16.7109375" style="409" customWidth="1"/>
    <col min="1670" max="1670" width="55.140625" style="409" customWidth="1"/>
    <col min="1671" max="1671" width="22.5703125" style="409" customWidth="1"/>
    <col min="1672" max="1672" width="23" style="409" customWidth="1"/>
    <col min="1673" max="1673" width="22.85546875" style="409" customWidth="1"/>
    <col min="1674" max="1674" width="23.42578125" style="409" customWidth="1"/>
    <col min="1675" max="1675" width="28.7109375" style="409" customWidth="1"/>
    <col min="1676" max="1676" width="12.7109375" style="409" customWidth="1"/>
    <col min="1677" max="1677" width="11.42578125" style="409"/>
    <col min="1678" max="1678" width="25.28515625" style="409" customWidth="1"/>
    <col min="1679" max="1679" width="15.85546875" style="409" bestFit="1" customWidth="1"/>
    <col min="1680" max="1681" width="18" style="409" bestFit="1" customWidth="1"/>
    <col min="1682" max="1900" width="11.42578125" style="409"/>
    <col min="1901" max="1901" width="15.42578125" style="409" customWidth="1"/>
    <col min="1902" max="1902" width="9.5703125" style="409" customWidth="1"/>
    <col min="1903" max="1903" width="14.42578125" style="409" customWidth="1"/>
    <col min="1904" max="1904" width="49.85546875" style="409" customWidth="1"/>
    <col min="1905" max="1905" width="22.5703125" style="409" customWidth="1"/>
    <col min="1906" max="1906" width="23" style="409" customWidth="1"/>
    <col min="1907" max="1907" width="22.85546875" style="409" customWidth="1"/>
    <col min="1908" max="1908" width="23.42578125" style="409" customWidth="1"/>
    <col min="1909" max="1909" width="22.42578125" style="409" customWidth="1"/>
    <col min="1910" max="1910" width="13.85546875" style="409" customWidth="1"/>
    <col min="1911" max="1911" width="20.7109375" style="409" customWidth="1"/>
    <col min="1912" max="1912" width="18.140625" style="409" customWidth="1"/>
    <col min="1913" max="1913" width="14.85546875" style="409" bestFit="1" customWidth="1"/>
    <col min="1914" max="1914" width="11.42578125" style="409"/>
    <col min="1915" max="1915" width="17.42578125" style="409" customWidth="1"/>
    <col min="1916" max="1918" width="18.140625" style="409" customWidth="1"/>
    <col min="1919" max="1922" width="11.42578125" style="409"/>
    <col min="1923" max="1923" width="34" style="409" customWidth="1"/>
    <col min="1924" max="1924" width="9.5703125" style="409" customWidth="1"/>
    <col min="1925" max="1925" width="16.7109375" style="409" customWidth="1"/>
    <col min="1926" max="1926" width="55.140625" style="409" customWidth="1"/>
    <col min="1927" max="1927" width="22.5703125" style="409" customWidth="1"/>
    <col min="1928" max="1928" width="23" style="409" customWidth="1"/>
    <col min="1929" max="1929" width="22.85546875" style="409" customWidth="1"/>
    <col min="1930" max="1930" width="23.42578125" style="409" customWidth="1"/>
    <col min="1931" max="1931" width="28.7109375" style="409" customWidth="1"/>
    <col min="1932" max="1932" width="12.7109375" style="409" customWidth="1"/>
    <col min="1933" max="1933" width="11.42578125" style="409"/>
    <col min="1934" max="1934" width="25.28515625" style="409" customWidth="1"/>
    <col min="1935" max="1935" width="15.85546875" style="409" bestFit="1" customWidth="1"/>
    <col min="1936" max="1937" width="18" style="409" bestFit="1" customWidth="1"/>
    <col min="1938" max="2156" width="11.42578125" style="409"/>
    <col min="2157" max="2157" width="15.42578125" style="409" customWidth="1"/>
    <col min="2158" max="2158" width="9.5703125" style="409" customWidth="1"/>
    <col min="2159" max="2159" width="14.42578125" style="409" customWidth="1"/>
    <col min="2160" max="2160" width="49.85546875" style="409" customWidth="1"/>
    <col min="2161" max="2161" width="22.5703125" style="409" customWidth="1"/>
    <col min="2162" max="2162" width="23" style="409" customWidth="1"/>
    <col min="2163" max="2163" width="22.85546875" style="409" customWidth="1"/>
    <col min="2164" max="2164" width="23.42578125" style="409" customWidth="1"/>
    <col min="2165" max="2165" width="22.42578125" style="409" customWidth="1"/>
    <col min="2166" max="2166" width="13.85546875" style="409" customWidth="1"/>
    <col min="2167" max="2167" width="20.7109375" style="409" customWidth="1"/>
    <col min="2168" max="2168" width="18.140625" style="409" customWidth="1"/>
    <col min="2169" max="2169" width="14.85546875" style="409" bestFit="1" customWidth="1"/>
    <col min="2170" max="2170" width="11.42578125" style="409"/>
    <col min="2171" max="2171" width="17.42578125" style="409" customWidth="1"/>
    <col min="2172" max="2174" width="18.140625" style="409" customWidth="1"/>
    <col min="2175" max="2178" width="11.42578125" style="409"/>
    <col min="2179" max="2179" width="34" style="409" customWidth="1"/>
    <col min="2180" max="2180" width="9.5703125" style="409" customWidth="1"/>
    <col min="2181" max="2181" width="16.7109375" style="409" customWidth="1"/>
    <col min="2182" max="2182" width="55.140625" style="409" customWidth="1"/>
    <col min="2183" max="2183" width="22.5703125" style="409" customWidth="1"/>
    <col min="2184" max="2184" width="23" style="409" customWidth="1"/>
    <col min="2185" max="2185" width="22.85546875" style="409" customWidth="1"/>
    <col min="2186" max="2186" width="23.42578125" style="409" customWidth="1"/>
    <col min="2187" max="2187" width="28.7109375" style="409" customWidth="1"/>
    <col min="2188" max="2188" width="12.7109375" style="409" customWidth="1"/>
    <col min="2189" max="2189" width="11.42578125" style="409"/>
    <col min="2190" max="2190" width="25.28515625" style="409" customWidth="1"/>
    <col min="2191" max="2191" width="15.85546875" style="409" bestFit="1" customWidth="1"/>
    <col min="2192" max="2193" width="18" style="409" bestFit="1" customWidth="1"/>
    <col min="2194" max="2412" width="11.42578125" style="409"/>
    <col min="2413" max="2413" width="15.42578125" style="409" customWidth="1"/>
    <col min="2414" max="2414" width="9.5703125" style="409" customWidth="1"/>
    <col min="2415" max="2415" width="14.42578125" style="409" customWidth="1"/>
    <col min="2416" max="2416" width="49.85546875" style="409" customWidth="1"/>
    <col min="2417" max="2417" width="22.5703125" style="409" customWidth="1"/>
    <col min="2418" max="2418" width="23" style="409" customWidth="1"/>
    <col min="2419" max="2419" width="22.85546875" style="409" customWidth="1"/>
    <col min="2420" max="2420" width="23.42578125" style="409" customWidth="1"/>
    <col min="2421" max="2421" width="22.42578125" style="409" customWidth="1"/>
    <col min="2422" max="2422" width="13.85546875" style="409" customWidth="1"/>
    <col min="2423" max="2423" width="20.7109375" style="409" customWidth="1"/>
    <col min="2424" max="2424" width="18.140625" style="409" customWidth="1"/>
    <col min="2425" max="2425" width="14.85546875" style="409" bestFit="1" customWidth="1"/>
    <col min="2426" max="2426" width="11.42578125" style="409"/>
    <col min="2427" max="2427" width="17.42578125" style="409" customWidth="1"/>
    <col min="2428" max="2430" width="18.140625" style="409" customWidth="1"/>
    <col min="2431" max="2434" width="11.42578125" style="409"/>
    <col min="2435" max="2435" width="34" style="409" customWidth="1"/>
    <col min="2436" max="2436" width="9.5703125" style="409" customWidth="1"/>
    <col min="2437" max="2437" width="16.7109375" style="409" customWidth="1"/>
    <col min="2438" max="2438" width="55.140625" style="409" customWidth="1"/>
    <col min="2439" max="2439" width="22.5703125" style="409" customWidth="1"/>
    <col min="2440" max="2440" width="23" style="409" customWidth="1"/>
    <col min="2441" max="2441" width="22.85546875" style="409" customWidth="1"/>
    <col min="2442" max="2442" width="23.42578125" style="409" customWidth="1"/>
    <col min="2443" max="2443" width="28.7109375" style="409" customWidth="1"/>
    <col min="2444" max="2444" width="12.7109375" style="409" customWidth="1"/>
    <col min="2445" max="2445" width="11.42578125" style="409"/>
    <col min="2446" max="2446" width="25.28515625" style="409" customWidth="1"/>
    <col min="2447" max="2447" width="15.85546875" style="409" bestFit="1" customWidth="1"/>
    <col min="2448" max="2449" width="18" style="409" bestFit="1" customWidth="1"/>
    <col min="2450" max="2668" width="11.42578125" style="409"/>
    <col min="2669" max="2669" width="15.42578125" style="409" customWidth="1"/>
    <col min="2670" max="2670" width="9.5703125" style="409" customWidth="1"/>
    <col min="2671" max="2671" width="14.42578125" style="409" customWidth="1"/>
    <col min="2672" max="2672" width="49.85546875" style="409" customWidth="1"/>
    <col min="2673" max="2673" width="22.5703125" style="409" customWidth="1"/>
    <col min="2674" max="2674" width="23" style="409" customWidth="1"/>
    <col min="2675" max="2675" width="22.85546875" style="409" customWidth="1"/>
    <col min="2676" max="2676" width="23.42578125" style="409" customWidth="1"/>
    <col min="2677" max="2677" width="22.42578125" style="409" customWidth="1"/>
    <col min="2678" max="2678" width="13.85546875" style="409" customWidth="1"/>
    <col min="2679" max="2679" width="20.7109375" style="409" customWidth="1"/>
    <col min="2680" max="2680" width="18.140625" style="409" customWidth="1"/>
    <col min="2681" max="2681" width="14.85546875" style="409" bestFit="1" customWidth="1"/>
    <col min="2682" max="2682" width="11.42578125" style="409"/>
    <col min="2683" max="2683" width="17.42578125" style="409" customWidth="1"/>
    <col min="2684" max="2686" width="18.140625" style="409" customWidth="1"/>
    <col min="2687" max="2690" width="11.42578125" style="409"/>
    <col min="2691" max="2691" width="34" style="409" customWidth="1"/>
    <col min="2692" max="2692" width="9.5703125" style="409" customWidth="1"/>
    <col min="2693" max="2693" width="16.7109375" style="409" customWidth="1"/>
    <col min="2694" max="2694" width="55.140625" style="409" customWidth="1"/>
    <col min="2695" max="2695" width="22.5703125" style="409" customWidth="1"/>
    <col min="2696" max="2696" width="23" style="409" customWidth="1"/>
    <col min="2697" max="2697" width="22.85546875" style="409" customWidth="1"/>
    <col min="2698" max="2698" width="23.42578125" style="409" customWidth="1"/>
    <col min="2699" max="2699" width="28.7109375" style="409" customWidth="1"/>
    <col min="2700" max="2700" width="12.7109375" style="409" customWidth="1"/>
    <col min="2701" max="2701" width="11.42578125" style="409"/>
    <col min="2702" max="2702" width="25.28515625" style="409" customWidth="1"/>
    <col min="2703" max="2703" width="15.85546875" style="409" bestFit="1" customWidth="1"/>
    <col min="2704" max="2705" width="18" style="409" bestFit="1" customWidth="1"/>
    <col min="2706" max="2924" width="11.42578125" style="409"/>
    <col min="2925" max="2925" width="15.42578125" style="409" customWidth="1"/>
    <col min="2926" max="2926" width="9.5703125" style="409" customWidth="1"/>
    <col min="2927" max="2927" width="14.42578125" style="409" customWidth="1"/>
    <col min="2928" max="2928" width="49.85546875" style="409" customWidth="1"/>
    <col min="2929" max="2929" width="22.5703125" style="409" customWidth="1"/>
    <col min="2930" max="2930" width="23" style="409" customWidth="1"/>
    <col min="2931" max="2931" width="22.85546875" style="409" customWidth="1"/>
    <col min="2932" max="2932" width="23.42578125" style="409" customWidth="1"/>
    <col min="2933" max="2933" width="22.42578125" style="409" customWidth="1"/>
    <col min="2934" max="2934" width="13.85546875" style="409" customWidth="1"/>
    <col min="2935" max="2935" width="20.7109375" style="409" customWidth="1"/>
    <col min="2936" max="2936" width="18.140625" style="409" customWidth="1"/>
    <col min="2937" max="2937" width="14.85546875" style="409" bestFit="1" customWidth="1"/>
    <col min="2938" max="2938" width="11.42578125" style="409"/>
    <col min="2939" max="2939" width="17.42578125" style="409" customWidth="1"/>
    <col min="2940" max="2942" width="18.140625" style="409" customWidth="1"/>
    <col min="2943" max="2946" width="11.42578125" style="409"/>
    <col min="2947" max="2947" width="34" style="409" customWidth="1"/>
    <col min="2948" max="2948" width="9.5703125" style="409" customWidth="1"/>
    <col min="2949" max="2949" width="16.7109375" style="409" customWidth="1"/>
    <col min="2950" max="2950" width="55.140625" style="409" customWidth="1"/>
    <col min="2951" max="2951" width="22.5703125" style="409" customWidth="1"/>
    <col min="2952" max="2952" width="23" style="409" customWidth="1"/>
    <col min="2953" max="2953" width="22.85546875" style="409" customWidth="1"/>
    <col min="2954" max="2954" width="23.42578125" style="409" customWidth="1"/>
    <col min="2955" max="2955" width="28.7109375" style="409" customWidth="1"/>
    <col min="2956" max="2956" width="12.7109375" style="409" customWidth="1"/>
    <col min="2957" max="2957" width="11.42578125" style="409"/>
    <col min="2958" max="2958" width="25.28515625" style="409" customWidth="1"/>
    <col min="2959" max="2959" width="15.85546875" style="409" bestFit="1" customWidth="1"/>
    <col min="2960" max="2961" width="18" style="409" bestFit="1" customWidth="1"/>
    <col min="2962" max="3180" width="11.42578125" style="409"/>
    <col min="3181" max="3181" width="15.42578125" style="409" customWidth="1"/>
    <col min="3182" max="3182" width="9.5703125" style="409" customWidth="1"/>
    <col min="3183" max="3183" width="14.42578125" style="409" customWidth="1"/>
    <col min="3184" max="3184" width="49.85546875" style="409" customWidth="1"/>
    <col min="3185" max="3185" width="22.5703125" style="409" customWidth="1"/>
    <col min="3186" max="3186" width="23" style="409" customWidth="1"/>
    <col min="3187" max="3187" width="22.85546875" style="409" customWidth="1"/>
    <col min="3188" max="3188" width="23.42578125" style="409" customWidth="1"/>
    <col min="3189" max="3189" width="22.42578125" style="409" customWidth="1"/>
    <col min="3190" max="3190" width="13.85546875" style="409" customWidth="1"/>
    <col min="3191" max="3191" width="20.7109375" style="409" customWidth="1"/>
    <col min="3192" max="3192" width="18.140625" style="409" customWidth="1"/>
    <col min="3193" max="3193" width="14.85546875" style="409" bestFit="1" customWidth="1"/>
    <col min="3194" max="3194" width="11.42578125" style="409"/>
    <col min="3195" max="3195" width="17.42578125" style="409" customWidth="1"/>
    <col min="3196" max="3198" width="18.140625" style="409" customWidth="1"/>
    <col min="3199" max="3202" width="11.42578125" style="409"/>
    <col min="3203" max="3203" width="34" style="409" customWidth="1"/>
    <col min="3204" max="3204" width="9.5703125" style="409" customWidth="1"/>
    <col min="3205" max="3205" width="16.7109375" style="409" customWidth="1"/>
    <col min="3206" max="3206" width="55.140625" style="409" customWidth="1"/>
    <col min="3207" max="3207" width="22.5703125" style="409" customWidth="1"/>
    <col min="3208" max="3208" width="23" style="409" customWidth="1"/>
    <col min="3209" max="3209" width="22.85546875" style="409" customWidth="1"/>
    <col min="3210" max="3210" width="23.42578125" style="409" customWidth="1"/>
    <col min="3211" max="3211" width="28.7109375" style="409" customWidth="1"/>
    <col min="3212" max="3212" width="12.7109375" style="409" customWidth="1"/>
    <col min="3213" max="3213" width="11.42578125" style="409"/>
    <col min="3214" max="3214" width="25.28515625" style="409" customWidth="1"/>
    <col min="3215" max="3215" width="15.85546875" style="409" bestFit="1" customWidth="1"/>
    <col min="3216" max="3217" width="18" style="409" bestFit="1" customWidth="1"/>
    <col min="3218" max="3436" width="11.42578125" style="409"/>
    <col min="3437" max="3437" width="15.42578125" style="409" customWidth="1"/>
    <col min="3438" max="3438" width="9.5703125" style="409" customWidth="1"/>
    <col min="3439" max="3439" width="14.42578125" style="409" customWidth="1"/>
    <col min="3440" max="3440" width="49.85546875" style="409" customWidth="1"/>
    <col min="3441" max="3441" width="22.5703125" style="409" customWidth="1"/>
    <col min="3442" max="3442" width="23" style="409" customWidth="1"/>
    <col min="3443" max="3443" width="22.85546875" style="409" customWidth="1"/>
    <col min="3444" max="3444" width="23.42578125" style="409" customWidth="1"/>
    <col min="3445" max="3445" width="22.42578125" style="409" customWidth="1"/>
    <col min="3446" max="3446" width="13.85546875" style="409" customWidth="1"/>
    <col min="3447" max="3447" width="20.7109375" style="409" customWidth="1"/>
    <col min="3448" max="3448" width="18.140625" style="409" customWidth="1"/>
    <col min="3449" max="3449" width="14.85546875" style="409" bestFit="1" customWidth="1"/>
    <col min="3450" max="3450" width="11.42578125" style="409"/>
    <col min="3451" max="3451" width="17.42578125" style="409" customWidth="1"/>
    <col min="3452" max="3454" width="18.140625" style="409" customWidth="1"/>
    <col min="3455" max="3458" width="11.42578125" style="409"/>
    <col min="3459" max="3459" width="34" style="409" customWidth="1"/>
    <col min="3460" max="3460" width="9.5703125" style="409" customWidth="1"/>
    <col min="3461" max="3461" width="16.7109375" style="409" customWidth="1"/>
    <col min="3462" max="3462" width="55.140625" style="409" customWidth="1"/>
    <col min="3463" max="3463" width="22.5703125" style="409" customWidth="1"/>
    <col min="3464" max="3464" width="23" style="409" customWidth="1"/>
    <col min="3465" max="3465" width="22.85546875" style="409" customWidth="1"/>
    <col min="3466" max="3466" width="23.42578125" style="409" customWidth="1"/>
    <col min="3467" max="3467" width="28.7109375" style="409" customWidth="1"/>
    <col min="3468" max="3468" width="12.7109375" style="409" customWidth="1"/>
    <col min="3469" max="3469" width="11.42578125" style="409"/>
    <col min="3470" max="3470" width="25.28515625" style="409" customWidth="1"/>
    <col min="3471" max="3471" width="15.85546875" style="409" bestFit="1" customWidth="1"/>
    <col min="3472" max="3473" width="18" style="409" bestFit="1" customWidth="1"/>
    <col min="3474" max="3692" width="11.42578125" style="409"/>
    <col min="3693" max="3693" width="15.42578125" style="409" customWidth="1"/>
    <col min="3694" max="3694" width="9.5703125" style="409" customWidth="1"/>
    <col min="3695" max="3695" width="14.42578125" style="409" customWidth="1"/>
    <col min="3696" max="3696" width="49.85546875" style="409" customWidth="1"/>
    <col min="3697" max="3697" width="22.5703125" style="409" customWidth="1"/>
    <col min="3698" max="3698" width="23" style="409" customWidth="1"/>
    <col min="3699" max="3699" width="22.85546875" style="409" customWidth="1"/>
    <col min="3700" max="3700" width="23.42578125" style="409" customWidth="1"/>
    <col min="3701" max="3701" width="22.42578125" style="409" customWidth="1"/>
    <col min="3702" max="3702" width="13.85546875" style="409" customWidth="1"/>
    <col min="3703" max="3703" width="20.7109375" style="409" customWidth="1"/>
    <col min="3704" max="3704" width="18.140625" style="409" customWidth="1"/>
    <col min="3705" max="3705" width="14.85546875" style="409" bestFit="1" customWidth="1"/>
    <col min="3706" max="3706" width="11.42578125" style="409"/>
    <col min="3707" max="3707" width="17.42578125" style="409" customWidth="1"/>
    <col min="3708" max="3710" width="18.140625" style="409" customWidth="1"/>
    <col min="3711" max="3714" width="11.42578125" style="409"/>
    <col min="3715" max="3715" width="34" style="409" customWidth="1"/>
    <col min="3716" max="3716" width="9.5703125" style="409" customWidth="1"/>
    <col min="3717" max="3717" width="16.7109375" style="409" customWidth="1"/>
    <col min="3718" max="3718" width="55.140625" style="409" customWidth="1"/>
    <col min="3719" max="3719" width="22.5703125" style="409" customWidth="1"/>
    <col min="3720" max="3720" width="23" style="409" customWidth="1"/>
    <col min="3721" max="3721" width="22.85546875" style="409" customWidth="1"/>
    <col min="3722" max="3722" width="23.42578125" style="409" customWidth="1"/>
    <col min="3723" max="3723" width="28.7109375" style="409" customWidth="1"/>
    <col min="3724" max="3724" width="12.7109375" style="409" customWidth="1"/>
    <col min="3725" max="3725" width="11.42578125" style="409"/>
    <col min="3726" max="3726" width="25.28515625" style="409" customWidth="1"/>
    <col min="3727" max="3727" width="15.85546875" style="409" bestFit="1" customWidth="1"/>
    <col min="3728" max="3729" width="18" style="409" bestFit="1" customWidth="1"/>
    <col min="3730" max="3948" width="11.42578125" style="409"/>
    <col min="3949" max="3949" width="15.42578125" style="409" customWidth="1"/>
    <col min="3950" max="3950" width="9.5703125" style="409" customWidth="1"/>
    <col min="3951" max="3951" width="14.42578125" style="409" customWidth="1"/>
    <col min="3952" max="3952" width="49.85546875" style="409" customWidth="1"/>
    <col min="3953" max="3953" width="22.5703125" style="409" customWidth="1"/>
    <col min="3954" max="3954" width="23" style="409" customWidth="1"/>
    <col min="3955" max="3955" width="22.85546875" style="409" customWidth="1"/>
    <col min="3956" max="3956" width="23.42578125" style="409" customWidth="1"/>
    <col min="3957" max="3957" width="22.42578125" style="409" customWidth="1"/>
    <col min="3958" max="3958" width="13.85546875" style="409" customWidth="1"/>
    <col min="3959" max="3959" width="20.7109375" style="409" customWidth="1"/>
    <col min="3960" max="3960" width="18.140625" style="409" customWidth="1"/>
    <col min="3961" max="3961" width="14.85546875" style="409" bestFit="1" customWidth="1"/>
    <col min="3962" max="3962" width="11.42578125" style="409"/>
    <col min="3963" max="3963" width="17.42578125" style="409" customWidth="1"/>
    <col min="3964" max="3966" width="18.140625" style="409" customWidth="1"/>
    <col min="3967" max="3970" width="11.42578125" style="409"/>
    <col min="3971" max="3971" width="34" style="409" customWidth="1"/>
    <col min="3972" max="3972" width="9.5703125" style="409" customWidth="1"/>
    <col min="3973" max="3973" width="16.7109375" style="409" customWidth="1"/>
    <col min="3974" max="3974" width="55.140625" style="409" customWidth="1"/>
    <col min="3975" max="3975" width="22.5703125" style="409" customWidth="1"/>
    <col min="3976" max="3976" width="23" style="409" customWidth="1"/>
    <col min="3977" max="3977" width="22.85546875" style="409" customWidth="1"/>
    <col min="3978" max="3978" width="23.42578125" style="409" customWidth="1"/>
    <col min="3979" max="3979" width="28.7109375" style="409" customWidth="1"/>
    <col min="3980" max="3980" width="12.7109375" style="409" customWidth="1"/>
    <col min="3981" max="3981" width="11.42578125" style="409"/>
    <col min="3982" max="3982" width="25.28515625" style="409" customWidth="1"/>
    <col min="3983" max="3983" width="15.85546875" style="409" bestFit="1" customWidth="1"/>
    <col min="3984" max="3985" width="18" style="409" bestFit="1" customWidth="1"/>
    <col min="3986" max="4204" width="11.42578125" style="409"/>
    <col min="4205" max="4205" width="15.42578125" style="409" customWidth="1"/>
    <col min="4206" max="4206" width="9.5703125" style="409" customWidth="1"/>
    <col min="4207" max="4207" width="14.42578125" style="409" customWidth="1"/>
    <col min="4208" max="4208" width="49.85546875" style="409" customWidth="1"/>
    <col min="4209" max="4209" width="22.5703125" style="409" customWidth="1"/>
    <col min="4210" max="4210" width="23" style="409" customWidth="1"/>
    <col min="4211" max="4211" width="22.85546875" style="409" customWidth="1"/>
    <col min="4212" max="4212" width="23.42578125" style="409" customWidth="1"/>
    <col min="4213" max="4213" width="22.42578125" style="409" customWidth="1"/>
    <col min="4214" max="4214" width="13.85546875" style="409" customWidth="1"/>
    <col min="4215" max="4215" width="20.7109375" style="409" customWidth="1"/>
    <col min="4216" max="4216" width="18.140625" style="409" customWidth="1"/>
    <col min="4217" max="4217" width="14.85546875" style="409" bestFit="1" customWidth="1"/>
    <col min="4218" max="4218" width="11.42578125" style="409"/>
    <col min="4219" max="4219" width="17.42578125" style="409" customWidth="1"/>
    <col min="4220" max="4222" width="18.140625" style="409" customWidth="1"/>
    <col min="4223" max="4226" width="11.42578125" style="409"/>
    <col min="4227" max="4227" width="34" style="409" customWidth="1"/>
    <col min="4228" max="4228" width="9.5703125" style="409" customWidth="1"/>
    <col min="4229" max="4229" width="16.7109375" style="409" customWidth="1"/>
    <col min="4230" max="4230" width="55.140625" style="409" customWidth="1"/>
    <col min="4231" max="4231" width="22.5703125" style="409" customWidth="1"/>
    <col min="4232" max="4232" width="23" style="409" customWidth="1"/>
    <col min="4233" max="4233" width="22.85546875" style="409" customWidth="1"/>
    <col min="4234" max="4234" width="23.42578125" style="409" customWidth="1"/>
    <col min="4235" max="4235" width="28.7109375" style="409" customWidth="1"/>
    <col min="4236" max="4236" width="12.7109375" style="409" customWidth="1"/>
    <col min="4237" max="4237" width="11.42578125" style="409"/>
    <col min="4238" max="4238" width="25.28515625" style="409" customWidth="1"/>
    <col min="4239" max="4239" width="15.85546875" style="409" bestFit="1" customWidth="1"/>
    <col min="4240" max="4241" width="18" style="409" bestFit="1" customWidth="1"/>
    <col min="4242" max="4460" width="11.42578125" style="409"/>
    <col min="4461" max="4461" width="15.42578125" style="409" customWidth="1"/>
    <col min="4462" max="4462" width="9.5703125" style="409" customWidth="1"/>
    <col min="4463" max="4463" width="14.42578125" style="409" customWidth="1"/>
    <col min="4464" max="4464" width="49.85546875" style="409" customWidth="1"/>
    <col min="4465" max="4465" width="22.5703125" style="409" customWidth="1"/>
    <col min="4466" max="4466" width="23" style="409" customWidth="1"/>
    <col min="4467" max="4467" width="22.85546875" style="409" customWidth="1"/>
    <col min="4468" max="4468" width="23.42578125" style="409" customWidth="1"/>
    <col min="4469" max="4469" width="22.42578125" style="409" customWidth="1"/>
    <col min="4470" max="4470" width="13.85546875" style="409" customWidth="1"/>
    <col min="4471" max="4471" width="20.7109375" style="409" customWidth="1"/>
    <col min="4472" max="4472" width="18.140625" style="409" customWidth="1"/>
    <col min="4473" max="4473" width="14.85546875" style="409" bestFit="1" customWidth="1"/>
    <col min="4474" max="4474" width="11.42578125" style="409"/>
    <col min="4475" max="4475" width="17.42578125" style="409" customWidth="1"/>
    <col min="4476" max="4478" width="18.140625" style="409" customWidth="1"/>
    <col min="4479" max="4482" width="11.42578125" style="409"/>
    <col min="4483" max="4483" width="34" style="409" customWidth="1"/>
    <col min="4484" max="4484" width="9.5703125" style="409" customWidth="1"/>
    <col min="4485" max="4485" width="16.7109375" style="409" customWidth="1"/>
    <col min="4486" max="4486" width="55.140625" style="409" customWidth="1"/>
    <col min="4487" max="4487" width="22.5703125" style="409" customWidth="1"/>
    <col min="4488" max="4488" width="23" style="409" customWidth="1"/>
    <col min="4489" max="4489" width="22.85546875" style="409" customWidth="1"/>
    <col min="4490" max="4490" width="23.42578125" style="409" customWidth="1"/>
    <col min="4491" max="4491" width="28.7109375" style="409" customWidth="1"/>
    <col min="4492" max="4492" width="12.7109375" style="409" customWidth="1"/>
    <col min="4493" max="4493" width="11.42578125" style="409"/>
    <col min="4494" max="4494" width="25.28515625" style="409" customWidth="1"/>
    <col min="4495" max="4495" width="15.85546875" style="409" bestFit="1" customWidth="1"/>
    <col min="4496" max="4497" width="18" style="409" bestFit="1" customWidth="1"/>
    <col min="4498" max="4716" width="11.42578125" style="409"/>
    <col min="4717" max="4717" width="15.42578125" style="409" customWidth="1"/>
    <col min="4718" max="4718" width="9.5703125" style="409" customWidth="1"/>
    <col min="4719" max="4719" width="14.42578125" style="409" customWidth="1"/>
    <col min="4720" max="4720" width="49.85546875" style="409" customWidth="1"/>
    <col min="4721" max="4721" width="22.5703125" style="409" customWidth="1"/>
    <col min="4722" max="4722" width="23" style="409" customWidth="1"/>
    <col min="4723" max="4723" width="22.85546875" style="409" customWidth="1"/>
    <col min="4724" max="4724" width="23.42578125" style="409" customWidth="1"/>
    <col min="4725" max="4725" width="22.42578125" style="409" customWidth="1"/>
    <col min="4726" max="4726" width="13.85546875" style="409" customWidth="1"/>
    <col min="4727" max="4727" width="20.7109375" style="409" customWidth="1"/>
    <col min="4728" max="4728" width="18.140625" style="409" customWidth="1"/>
    <col min="4729" max="4729" width="14.85546875" style="409" bestFit="1" customWidth="1"/>
    <col min="4730" max="4730" width="11.42578125" style="409"/>
    <col min="4731" max="4731" width="17.42578125" style="409" customWidth="1"/>
    <col min="4732" max="4734" width="18.140625" style="409" customWidth="1"/>
    <col min="4735" max="4738" width="11.42578125" style="409"/>
    <col min="4739" max="4739" width="34" style="409" customWidth="1"/>
    <col min="4740" max="4740" width="9.5703125" style="409" customWidth="1"/>
    <col min="4741" max="4741" width="16.7109375" style="409" customWidth="1"/>
    <col min="4742" max="4742" width="55.140625" style="409" customWidth="1"/>
    <col min="4743" max="4743" width="22.5703125" style="409" customWidth="1"/>
    <col min="4744" max="4744" width="23" style="409" customWidth="1"/>
    <col min="4745" max="4745" width="22.85546875" style="409" customWidth="1"/>
    <col min="4746" max="4746" width="23.42578125" style="409" customWidth="1"/>
    <col min="4747" max="4747" width="28.7109375" style="409" customWidth="1"/>
    <col min="4748" max="4748" width="12.7109375" style="409" customWidth="1"/>
    <col min="4749" max="4749" width="11.42578125" style="409"/>
    <col min="4750" max="4750" width="25.28515625" style="409" customWidth="1"/>
    <col min="4751" max="4751" width="15.85546875" style="409" bestFit="1" customWidth="1"/>
    <col min="4752" max="4753" width="18" style="409" bestFit="1" customWidth="1"/>
    <col min="4754" max="4972" width="11.42578125" style="409"/>
    <col min="4973" max="4973" width="15.42578125" style="409" customWidth="1"/>
    <col min="4974" max="4974" width="9.5703125" style="409" customWidth="1"/>
    <col min="4975" max="4975" width="14.42578125" style="409" customWidth="1"/>
    <col min="4976" max="4976" width="49.85546875" style="409" customWidth="1"/>
    <col min="4977" max="4977" width="22.5703125" style="409" customWidth="1"/>
    <col min="4978" max="4978" width="23" style="409" customWidth="1"/>
    <col min="4979" max="4979" width="22.85546875" style="409" customWidth="1"/>
    <col min="4980" max="4980" width="23.42578125" style="409" customWidth="1"/>
    <col min="4981" max="4981" width="22.42578125" style="409" customWidth="1"/>
    <col min="4982" max="4982" width="13.85546875" style="409" customWidth="1"/>
    <col min="4983" max="4983" width="20.7109375" style="409" customWidth="1"/>
    <col min="4984" max="4984" width="18.140625" style="409" customWidth="1"/>
    <col min="4985" max="4985" width="14.85546875" style="409" bestFit="1" customWidth="1"/>
    <col min="4986" max="4986" width="11.42578125" style="409"/>
    <col min="4987" max="4987" width="17.42578125" style="409" customWidth="1"/>
    <col min="4988" max="4990" width="18.140625" style="409" customWidth="1"/>
    <col min="4991" max="4994" width="11.42578125" style="409"/>
    <col min="4995" max="4995" width="34" style="409" customWidth="1"/>
    <col min="4996" max="4996" width="9.5703125" style="409" customWidth="1"/>
    <col min="4997" max="4997" width="16.7109375" style="409" customWidth="1"/>
    <col min="4998" max="4998" width="55.140625" style="409" customWidth="1"/>
    <col min="4999" max="4999" width="22.5703125" style="409" customWidth="1"/>
    <col min="5000" max="5000" width="23" style="409" customWidth="1"/>
    <col min="5001" max="5001" width="22.85546875" style="409" customWidth="1"/>
    <col min="5002" max="5002" width="23.42578125" style="409" customWidth="1"/>
    <col min="5003" max="5003" width="28.7109375" style="409" customWidth="1"/>
    <col min="5004" max="5004" width="12.7109375" style="409" customWidth="1"/>
    <col min="5005" max="5005" width="11.42578125" style="409"/>
    <col min="5006" max="5006" width="25.28515625" style="409" customWidth="1"/>
    <col min="5007" max="5007" width="15.85546875" style="409" bestFit="1" customWidth="1"/>
    <col min="5008" max="5009" width="18" style="409" bestFit="1" customWidth="1"/>
    <col min="5010" max="5228" width="11.42578125" style="409"/>
    <col min="5229" max="5229" width="15.42578125" style="409" customWidth="1"/>
    <col min="5230" max="5230" width="9.5703125" style="409" customWidth="1"/>
    <col min="5231" max="5231" width="14.42578125" style="409" customWidth="1"/>
    <col min="5232" max="5232" width="49.85546875" style="409" customWidth="1"/>
    <col min="5233" max="5233" width="22.5703125" style="409" customWidth="1"/>
    <col min="5234" max="5234" width="23" style="409" customWidth="1"/>
    <col min="5235" max="5235" width="22.85546875" style="409" customWidth="1"/>
    <col min="5236" max="5236" width="23.42578125" style="409" customWidth="1"/>
    <col min="5237" max="5237" width="22.42578125" style="409" customWidth="1"/>
    <col min="5238" max="5238" width="13.85546875" style="409" customWidth="1"/>
    <col min="5239" max="5239" width="20.7109375" style="409" customWidth="1"/>
    <col min="5240" max="5240" width="18.140625" style="409" customWidth="1"/>
    <col min="5241" max="5241" width="14.85546875" style="409" bestFit="1" customWidth="1"/>
    <col min="5242" max="5242" width="11.42578125" style="409"/>
    <col min="5243" max="5243" width="17.42578125" style="409" customWidth="1"/>
    <col min="5244" max="5246" width="18.140625" style="409" customWidth="1"/>
    <col min="5247" max="5250" width="11.42578125" style="409"/>
    <col min="5251" max="5251" width="34" style="409" customWidth="1"/>
    <col min="5252" max="5252" width="9.5703125" style="409" customWidth="1"/>
    <col min="5253" max="5253" width="16.7109375" style="409" customWidth="1"/>
    <col min="5254" max="5254" width="55.140625" style="409" customWidth="1"/>
    <col min="5255" max="5255" width="22.5703125" style="409" customWidth="1"/>
    <col min="5256" max="5256" width="23" style="409" customWidth="1"/>
    <col min="5257" max="5257" width="22.85546875" style="409" customWidth="1"/>
    <col min="5258" max="5258" width="23.42578125" style="409" customWidth="1"/>
    <col min="5259" max="5259" width="28.7109375" style="409" customWidth="1"/>
    <col min="5260" max="5260" width="12.7109375" style="409" customWidth="1"/>
    <col min="5261" max="5261" width="11.42578125" style="409"/>
    <col min="5262" max="5262" width="25.28515625" style="409" customWidth="1"/>
    <col min="5263" max="5263" width="15.85546875" style="409" bestFit="1" customWidth="1"/>
    <col min="5264" max="5265" width="18" style="409" bestFit="1" customWidth="1"/>
    <col min="5266" max="5484" width="11.42578125" style="409"/>
    <col min="5485" max="5485" width="15.42578125" style="409" customWidth="1"/>
    <col min="5486" max="5486" width="9.5703125" style="409" customWidth="1"/>
    <col min="5487" max="5487" width="14.42578125" style="409" customWidth="1"/>
    <col min="5488" max="5488" width="49.85546875" style="409" customWidth="1"/>
    <col min="5489" max="5489" width="22.5703125" style="409" customWidth="1"/>
    <col min="5490" max="5490" width="23" style="409" customWidth="1"/>
    <col min="5491" max="5491" width="22.85546875" style="409" customWidth="1"/>
    <col min="5492" max="5492" width="23.42578125" style="409" customWidth="1"/>
    <col min="5493" max="5493" width="22.42578125" style="409" customWidth="1"/>
    <col min="5494" max="5494" width="13.85546875" style="409" customWidth="1"/>
    <col min="5495" max="5495" width="20.7109375" style="409" customWidth="1"/>
    <col min="5496" max="5496" width="18.140625" style="409" customWidth="1"/>
    <col min="5497" max="5497" width="14.85546875" style="409" bestFit="1" customWidth="1"/>
    <col min="5498" max="5498" width="11.42578125" style="409"/>
    <col min="5499" max="5499" width="17.42578125" style="409" customWidth="1"/>
    <col min="5500" max="5502" width="18.140625" style="409" customWidth="1"/>
    <col min="5503" max="5506" width="11.42578125" style="409"/>
    <col min="5507" max="5507" width="34" style="409" customWidth="1"/>
    <col min="5508" max="5508" width="9.5703125" style="409" customWidth="1"/>
    <col min="5509" max="5509" width="16.7109375" style="409" customWidth="1"/>
    <col min="5510" max="5510" width="55.140625" style="409" customWidth="1"/>
    <col min="5511" max="5511" width="22.5703125" style="409" customWidth="1"/>
    <col min="5512" max="5512" width="23" style="409" customWidth="1"/>
    <col min="5513" max="5513" width="22.85546875" style="409" customWidth="1"/>
    <col min="5514" max="5514" width="23.42578125" style="409" customWidth="1"/>
    <col min="5515" max="5515" width="28.7109375" style="409" customWidth="1"/>
    <col min="5516" max="5516" width="12.7109375" style="409" customWidth="1"/>
    <col min="5517" max="5517" width="11.42578125" style="409"/>
    <col min="5518" max="5518" width="25.28515625" style="409" customWidth="1"/>
    <col min="5519" max="5519" width="15.85546875" style="409" bestFit="1" customWidth="1"/>
    <col min="5520" max="5521" width="18" style="409" bestFit="1" customWidth="1"/>
    <col min="5522" max="5740" width="11.42578125" style="409"/>
    <col min="5741" max="5741" width="15.42578125" style="409" customWidth="1"/>
    <col min="5742" max="5742" width="9.5703125" style="409" customWidth="1"/>
    <col min="5743" max="5743" width="14.42578125" style="409" customWidth="1"/>
    <col min="5744" max="5744" width="49.85546875" style="409" customWidth="1"/>
    <col min="5745" max="5745" width="22.5703125" style="409" customWidth="1"/>
    <col min="5746" max="5746" width="23" style="409" customWidth="1"/>
    <col min="5747" max="5747" width="22.85546875" style="409" customWidth="1"/>
    <col min="5748" max="5748" width="23.42578125" style="409" customWidth="1"/>
    <col min="5749" max="5749" width="22.42578125" style="409" customWidth="1"/>
    <col min="5750" max="5750" width="13.85546875" style="409" customWidth="1"/>
    <col min="5751" max="5751" width="20.7109375" style="409" customWidth="1"/>
    <col min="5752" max="5752" width="18.140625" style="409" customWidth="1"/>
    <col min="5753" max="5753" width="14.85546875" style="409" bestFit="1" customWidth="1"/>
    <col min="5754" max="5754" width="11.42578125" style="409"/>
    <col min="5755" max="5755" width="17.42578125" style="409" customWidth="1"/>
    <col min="5756" max="5758" width="18.140625" style="409" customWidth="1"/>
    <col min="5759" max="5762" width="11.42578125" style="409"/>
    <col min="5763" max="5763" width="34" style="409" customWidth="1"/>
    <col min="5764" max="5764" width="9.5703125" style="409" customWidth="1"/>
    <col min="5765" max="5765" width="16.7109375" style="409" customWidth="1"/>
    <col min="5766" max="5766" width="55.140625" style="409" customWidth="1"/>
    <col min="5767" max="5767" width="22.5703125" style="409" customWidth="1"/>
    <col min="5768" max="5768" width="23" style="409" customWidth="1"/>
    <col min="5769" max="5769" width="22.85546875" style="409" customWidth="1"/>
    <col min="5770" max="5770" width="23.42578125" style="409" customWidth="1"/>
    <col min="5771" max="5771" width="28.7109375" style="409" customWidth="1"/>
    <col min="5772" max="5772" width="12.7109375" style="409" customWidth="1"/>
    <col min="5773" max="5773" width="11.42578125" style="409"/>
    <col min="5774" max="5774" width="25.28515625" style="409" customWidth="1"/>
    <col min="5775" max="5775" width="15.85546875" style="409" bestFit="1" customWidth="1"/>
    <col min="5776" max="5777" width="18" style="409" bestFit="1" customWidth="1"/>
    <col min="5778" max="5996" width="11.42578125" style="409"/>
    <col min="5997" max="5997" width="15.42578125" style="409" customWidth="1"/>
    <col min="5998" max="5998" width="9.5703125" style="409" customWidth="1"/>
    <col min="5999" max="5999" width="14.42578125" style="409" customWidth="1"/>
    <col min="6000" max="6000" width="49.85546875" style="409" customWidth="1"/>
    <col min="6001" max="6001" width="22.5703125" style="409" customWidth="1"/>
    <col min="6002" max="6002" width="23" style="409" customWidth="1"/>
    <col min="6003" max="6003" width="22.85546875" style="409" customWidth="1"/>
    <col min="6004" max="6004" width="23.42578125" style="409" customWidth="1"/>
    <col min="6005" max="6005" width="22.42578125" style="409" customWidth="1"/>
    <col min="6006" max="6006" width="13.85546875" style="409" customWidth="1"/>
    <col min="6007" max="6007" width="20.7109375" style="409" customWidth="1"/>
    <col min="6008" max="6008" width="18.140625" style="409" customWidth="1"/>
    <col min="6009" max="6009" width="14.85546875" style="409" bestFit="1" customWidth="1"/>
    <col min="6010" max="6010" width="11.42578125" style="409"/>
    <col min="6011" max="6011" width="17.42578125" style="409" customWidth="1"/>
    <col min="6012" max="6014" width="18.140625" style="409" customWidth="1"/>
    <col min="6015" max="6018" width="11.42578125" style="409"/>
    <col min="6019" max="6019" width="34" style="409" customWidth="1"/>
    <col min="6020" max="6020" width="9.5703125" style="409" customWidth="1"/>
    <col min="6021" max="6021" width="16.7109375" style="409" customWidth="1"/>
    <col min="6022" max="6022" width="55.140625" style="409" customWidth="1"/>
    <col min="6023" max="6023" width="22.5703125" style="409" customWidth="1"/>
    <col min="6024" max="6024" width="23" style="409" customWidth="1"/>
    <col min="6025" max="6025" width="22.85546875" style="409" customWidth="1"/>
    <col min="6026" max="6026" width="23.42578125" style="409" customWidth="1"/>
    <col min="6027" max="6027" width="28.7109375" style="409" customWidth="1"/>
    <col min="6028" max="6028" width="12.7109375" style="409" customWidth="1"/>
    <col min="6029" max="6029" width="11.42578125" style="409"/>
    <col min="6030" max="6030" width="25.28515625" style="409" customWidth="1"/>
    <col min="6031" max="6031" width="15.85546875" style="409" bestFit="1" customWidth="1"/>
    <col min="6032" max="6033" width="18" style="409" bestFit="1" customWidth="1"/>
    <col min="6034" max="6252" width="11.42578125" style="409"/>
    <col min="6253" max="6253" width="15.42578125" style="409" customWidth="1"/>
    <col min="6254" max="6254" width="9.5703125" style="409" customWidth="1"/>
    <col min="6255" max="6255" width="14.42578125" style="409" customWidth="1"/>
    <col min="6256" max="6256" width="49.85546875" style="409" customWidth="1"/>
    <col min="6257" max="6257" width="22.5703125" style="409" customWidth="1"/>
    <col min="6258" max="6258" width="23" style="409" customWidth="1"/>
    <col min="6259" max="6259" width="22.85546875" style="409" customWidth="1"/>
    <col min="6260" max="6260" width="23.42578125" style="409" customWidth="1"/>
    <col min="6261" max="6261" width="22.42578125" style="409" customWidth="1"/>
    <col min="6262" max="6262" width="13.85546875" style="409" customWidth="1"/>
    <col min="6263" max="6263" width="20.7109375" style="409" customWidth="1"/>
    <col min="6264" max="6264" width="18.140625" style="409" customWidth="1"/>
    <col min="6265" max="6265" width="14.85546875" style="409" bestFit="1" customWidth="1"/>
    <col min="6266" max="6266" width="11.42578125" style="409"/>
    <col min="6267" max="6267" width="17.42578125" style="409" customWidth="1"/>
    <col min="6268" max="6270" width="18.140625" style="409" customWidth="1"/>
    <col min="6271" max="6274" width="11.42578125" style="409"/>
    <col min="6275" max="6275" width="34" style="409" customWidth="1"/>
    <col min="6276" max="6276" width="9.5703125" style="409" customWidth="1"/>
    <col min="6277" max="6277" width="16.7109375" style="409" customWidth="1"/>
    <col min="6278" max="6278" width="55.140625" style="409" customWidth="1"/>
    <col min="6279" max="6279" width="22.5703125" style="409" customWidth="1"/>
    <col min="6280" max="6280" width="23" style="409" customWidth="1"/>
    <col min="6281" max="6281" width="22.85546875" style="409" customWidth="1"/>
    <col min="6282" max="6282" width="23.42578125" style="409" customWidth="1"/>
    <col min="6283" max="6283" width="28.7109375" style="409" customWidth="1"/>
    <col min="6284" max="6284" width="12.7109375" style="409" customWidth="1"/>
    <col min="6285" max="6285" width="11.42578125" style="409"/>
    <col min="6286" max="6286" width="25.28515625" style="409" customWidth="1"/>
    <col min="6287" max="6287" width="15.85546875" style="409" bestFit="1" customWidth="1"/>
    <col min="6288" max="6289" width="18" style="409" bestFit="1" customWidth="1"/>
    <col min="6290" max="6508" width="11.42578125" style="409"/>
    <col min="6509" max="6509" width="15.42578125" style="409" customWidth="1"/>
    <col min="6510" max="6510" width="9.5703125" style="409" customWidth="1"/>
    <col min="6511" max="6511" width="14.42578125" style="409" customWidth="1"/>
    <col min="6512" max="6512" width="49.85546875" style="409" customWidth="1"/>
    <col min="6513" max="6513" width="22.5703125" style="409" customWidth="1"/>
    <col min="6514" max="6514" width="23" style="409" customWidth="1"/>
    <col min="6515" max="6515" width="22.85546875" style="409" customWidth="1"/>
    <col min="6516" max="6516" width="23.42578125" style="409" customWidth="1"/>
    <col min="6517" max="6517" width="22.42578125" style="409" customWidth="1"/>
    <col min="6518" max="6518" width="13.85546875" style="409" customWidth="1"/>
    <col min="6519" max="6519" width="20.7109375" style="409" customWidth="1"/>
    <col min="6520" max="6520" width="18.140625" style="409" customWidth="1"/>
    <col min="6521" max="6521" width="14.85546875" style="409" bestFit="1" customWidth="1"/>
    <col min="6522" max="6522" width="11.42578125" style="409"/>
    <col min="6523" max="6523" width="17.42578125" style="409" customWidth="1"/>
    <col min="6524" max="6526" width="18.140625" style="409" customWidth="1"/>
    <col min="6527" max="6530" width="11.42578125" style="409"/>
    <col min="6531" max="6531" width="34" style="409" customWidth="1"/>
    <col min="6532" max="6532" width="9.5703125" style="409" customWidth="1"/>
    <col min="6533" max="6533" width="16.7109375" style="409" customWidth="1"/>
    <col min="6534" max="6534" width="55.140625" style="409" customWidth="1"/>
    <col min="6535" max="6535" width="22.5703125" style="409" customWidth="1"/>
    <col min="6536" max="6536" width="23" style="409" customWidth="1"/>
    <col min="6537" max="6537" width="22.85546875" style="409" customWidth="1"/>
    <col min="6538" max="6538" width="23.42578125" style="409" customWidth="1"/>
    <col min="6539" max="6539" width="28.7109375" style="409" customWidth="1"/>
    <col min="6540" max="6540" width="12.7109375" style="409" customWidth="1"/>
    <col min="6541" max="6541" width="11.42578125" style="409"/>
    <col min="6542" max="6542" width="25.28515625" style="409" customWidth="1"/>
    <col min="6543" max="6543" width="15.85546875" style="409" bestFit="1" customWidth="1"/>
    <col min="6544" max="6545" width="18" style="409" bestFit="1" customWidth="1"/>
    <col min="6546" max="6764" width="11.42578125" style="409"/>
    <col min="6765" max="6765" width="15.42578125" style="409" customWidth="1"/>
    <col min="6766" max="6766" width="9.5703125" style="409" customWidth="1"/>
    <col min="6767" max="6767" width="14.42578125" style="409" customWidth="1"/>
    <col min="6768" max="6768" width="49.85546875" style="409" customWidth="1"/>
    <col min="6769" max="6769" width="22.5703125" style="409" customWidth="1"/>
    <col min="6770" max="6770" width="23" style="409" customWidth="1"/>
    <col min="6771" max="6771" width="22.85546875" style="409" customWidth="1"/>
    <col min="6772" max="6772" width="23.42578125" style="409" customWidth="1"/>
    <col min="6773" max="6773" width="22.42578125" style="409" customWidth="1"/>
    <col min="6774" max="6774" width="13.85546875" style="409" customWidth="1"/>
    <col min="6775" max="6775" width="20.7109375" style="409" customWidth="1"/>
    <col min="6776" max="6776" width="18.140625" style="409" customWidth="1"/>
    <col min="6777" max="6777" width="14.85546875" style="409" bestFit="1" customWidth="1"/>
    <col min="6778" max="6778" width="11.42578125" style="409"/>
    <col min="6779" max="6779" width="17.42578125" style="409" customWidth="1"/>
    <col min="6780" max="6782" width="18.140625" style="409" customWidth="1"/>
    <col min="6783" max="6786" width="11.42578125" style="409"/>
    <col min="6787" max="6787" width="34" style="409" customWidth="1"/>
    <col min="6788" max="6788" width="9.5703125" style="409" customWidth="1"/>
    <col min="6789" max="6789" width="16.7109375" style="409" customWidth="1"/>
    <col min="6790" max="6790" width="55.140625" style="409" customWidth="1"/>
    <col min="6791" max="6791" width="22.5703125" style="409" customWidth="1"/>
    <col min="6792" max="6792" width="23" style="409" customWidth="1"/>
    <col min="6793" max="6793" width="22.85546875" style="409" customWidth="1"/>
    <col min="6794" max="6794" width="23.42578125" style="409" customWidth="1"/>
    <col min="6795" max="6795" width="28.7109375" style="409" customWidth="1"/>
    <col min="6796" max="6796" width="12.7109375" style="409" customWidth="1"/>
    <col min="6797" max="6797" width="11.42578125" style="409"/>
    <col min="6798" max="6798" width="25.28515625" style="409" customWidth="1"/>
    <col min="6799" max="6799" width="15.85546875" style="409" bestFit="1" customWidth="1"/>
    <col min="6800" max="6801" width="18" style="409" bestFit="1" customWidth="1"/>
    <col min="6802" max="7020" width="11.42578125" style="409"/>
    <col min="7021" max="7021" width="15.42578125" style="409" customWidth="1"/>
    <col min="7022" max="7022" width="9.5703125" style="409" customWidth="1"/>
    <col min="7023" max="7023" width="14.42578125" style="409" customWidth="1"/>
    <col min="7024" max="7024" width="49.85546875" style="409" customWidth="1"/>
    <col min="7025" max="7025" width="22.5703125" style="409" customWidth="1"/>
    <col min="7026" max="7026" width="23" style="409" customWidth="1"/>
    <col min="7027" max="7027" width="22.85546875" style="409" customWidth="1"/>
    <col min="7028" max="7028" width="23.42578125" style="409" customWidth="1"/>
    <col min="7029" max="7029" width="22.42578125" style="409" customWidth="1"/>
    <col min="7030" max="7030" width="13.85546875" style="409" customWidth="1"/>
    <col min="7031" max="7031" width="20.7109375" style="409" customWidth="1"/>
    <col min="7032" max="7032" width="18.140625" style="409" customWidth="1"/>
    <col min="7033" max="7033" width="14.85546875" style="409" bestFit="1" customWidth="1"/>
    <col min="7034" max="7034" width="11.42578125" style="409"/>
    <col min="7035" max="7035" width="17.42578125" style="409" customWidth="1"/>
    <col min="7036" max="7038" width="18.140625" style="409" customWidth="1"/>
    <col min="7039" max="7042" width="11.42578125" style="409"/>
    <col min="7043" max="7043" width="34" style="409" customWidth="1"/>
    <col min="7044" max="7044" width="9.5703125" style="409" customWidth="1"/>
    <col min="7045" max="7045" width="16.7109375" style="409" customWidth="1"/>
    <col min="7046" max="7046" width="55.140625" style="409" customWidth="1"/>
    <col min="7047" max="7047" width="22.5703125" style="409" customWidth="1"/>
    <col min="7048" max="7048" width="23" style="409" customWidth="1"/>
    <col min="7049" max="7049" width="22.85546875" style="409" customWidth="1"/>
    <col min="7050" max="7050" width="23.42578125" style="409" customWidth="1"/>
    <col min="7051" max="7051" width="28.7109375" style="409" customWidth="1"/>
    <col min="7052" max="7052" width="12.7109375" style="409" customWidth="1"/>
    <col min="7053" max="7053" width="11.42578125" style="409"/>
    <col min="7054" max="7054" width="25.28515625" style="409" customWidth="1"/>
    <col min="7055" max="7055" width="15.85546875" style="409" bestFit="1" customWidth="1"/>
    <col min="7056" max="7057" width="18" style="409" bestFit="1" customWidth="1"/>
    <col min="7058" max="7276" width="11.42578125" style="409"/>
    <col min="7277" max="7277" width="15.42578125" style="409" customWidth="1"/>
    <col min="7278" max="7278" width="9.5703125" style="409" customWidth="1"/>
    <col min="7279" max="7279" width="14.42578125" style="409" customWidth="1"/>
    <col min="7280" max="7280" width="49.85546875" style="409" customWidth="1"/>
    <col min="7281" max="7281" width="22.5703125" style="409" customWidth="1"/>
    <col min="7282" max="7282" width="23" style="409" customWidth="1"/>
    <col min="7283" max="7283" width="22.85546875" style="409" customWidth="1"/>
    <col min="7284" max="7284" width="23.42578125" style="409" customWidth="1"/>
    <col min="7285" max="7285" width="22.42578125" style="409" customWidth="1"/>
    <col min="7286" max="7286" width="13.85546875" style="409" customWidth="1"/>
    <col min="7287" max="7287" width="20.7109375" style="409" customWidth="1"/>
    <col min="7288" max="7288" width="18.140625" style="409" customWidth="1"/>
    <col min="7289" max="7289" width="14.85546875" style="409" bestFit="1" customWidth="1"/>
    <col min="7290" max="7290" width="11.42578125" style="409"/>
    <col min="7291" max="7291" width="17.42578125" style="409" customWidth="1"/>
    <col min="7292" max="7294" width="18.140625" style="409" customWidth="1"/>
    <col min="7295" max="7298" width="11.42578125" style="409"/>
    <col min="7299" max="7299" width="34" style="409" customWidth="1"/>
    <col min="7300" max="7300" width="9.5703125" style="409" customWidth="1"/>
    <col min="7301" max="7301" width="16.7109375" style="409" customWidth="1"/>
    <col min="7302" max="7302" width="55.140625" style="409" customWidth="1"/>
    <col min="7303" max="7303" width="22.5703125" style="409" customWidth="1"/>
    <col min="7304" max="7304" width="23" style="409" customWidth="1"/>
    <col min="7305" max="7305" width="22.85546875" style="409" customWidth="1"/>
    <col min="7306" max="7306" width="23.42578125" style="409" customWidth="1"/>
    <col min="7307" max="7307" width="28.7109375" style="409" customWidth="1"/>
    <col min="7308" max="7308" width="12.7109375" style="409" customWidth="1"/>
    <col min="7309" max="7309" width="11.42578125" style="409"/>
    <col min="7310" max="7310" width="25.28515625" style="409" customWidth="1"/>
    <col min="7311" max="7311" width="15.85546875" style="409" bestFit="1" customWidth="1"/>
    <col min="7312" max="7313" width="18" style="409" bestFit="1" customWidth="1"/>
    <col min="7314" max="7532" width="11.42578125" style="409"/>
    <col min="7533" max="7533" width="15.42578125" style="409" customWidth="1"/>
    <col min="7534" max="7534" width="9.5703125" style="409" customWidth="1"/>
    <col min="7535" max="7535" width="14.42578125" style="409" customWidth="1"/>
    <col min="7536" max="7536" width="49.85546875" style="409" customWidth="1"/>
    <col min="7537" max="7537" width="22.5703125" style="409" customWidth="1"/>
    <col min="7538" max="7538" width="23" style="409" customWidth="1"/>
    <col min="7539" max="7539" width="22.85546875" style="409" customWidth="1"/>
    <col min="7540" max="7540" width="23.42578125" style="409" customWidth="1"/>
    <col min="7541" max="7541" width="22.42578125" style="409" customWidth="1"/>
    <col min="7542" max="7542" width="13.85546875" style="409" customWidth="1"/>
    <col min="7543" max="7543" width="20.7109375" style="409" customWidth="1"/>
    <col min="7544" max="7544" width="18.140625" style="409" customWidth="1"/>
    <col min="7545" max="7545" width="14.85546875" style="409" bestFit="1" customWidth="1"/>
    <col min="7546" max="7546" width="11.42578125" style="409"/>
    <col min="7547" max="7547" width="17.42578125" style="409" customWidth="1"/>
    <col min="7548" max="7550" width="18.140625" style="409" customWidth="1"/>
    <col min="7551" max="7554" width="11.42578125" style="409"/>
    <col min="7555" max="7555" width="34" style="409" customWidth="1"/>
    <col min="7556" max="7556" width="9.5703125" style="409" customWidth="1"/>
    <col min="7557" max="7557" width="16.7109375" style="409" customWidth="1"/>
    <col min="7558" max="7558" width="55.140625" style="409" customWidth="1"/>
    <col min="7559" max="7559" width="22.5703125" style="409" customWidth="1"/>
    <col min="7560" max="7560" width="23" style="409" customWidth="1"/>
    <col min="7561" max="7561" width="22.85546875" style="409" customWidth="1"/>
    <col min="7562" max="7562" width="23.42578125" style="409" customWidth="1"/>
    <col min="7563" max="7563" width="28.7109375" style="409" customWidth="1"/>
    <col min="7564" max="7564" width="12.7109375" style="409" customWidth="1"/>
    <col min="7565" max="7565" width="11.42578125" style="409"/>
    <col min="7566" max="7566" width="25.28515625" style="409" customWidth="1"/>
    <col min="7567" max="7567" width="15.85546875" style="409" bestFit="1" customWidth="1"/>
    <col min="7568" max="7569" width="18" style="409" bestFit="1" customWidth="1"/>
    <col min="7570" max="7788" width="11.42578125" style="409"/>
    <col min="7789" max="7789" width="15.42578125" style="409" customWidth="1"/>
    <col min="7790" max="7790" width="9.5703125" style="409" customWidth="1"/>
    <col min="7791" max="7791" width="14.42578125" style="409" customWidth="1"/>
    <col min="7792" max="7792" width="49.85546875" style="409" customWidth="1"/>
    <col min="7793" max="7793" width="22.5703125" style="409" customWidth="1"/>
    <col min="7794" max="7794" width="23" style="409" customWidth="1"/>
    <col min="7795" max="7795" width="22.85546875" style="409" customWidth="1"/>
    <col min="7796" max="7796" width="23.42578125" style="409" customWidth="1"/>
    <col min="7797" max="7797" width="22.42578125" style="409" customWidth="1"/>
    <col min="7798" max="7798" width="13.85546875" style="409" customWidth="1"/>
    <col min="7799" max="7799" width="20.7109375" style="409" customWidth="1"/>
    <col min="7800" max="7800" width="18.140625" style="409" customWidth="1"/>
    <col min="7801" max="7801" width="14.85546875" style="409" bestFit="1" customWidth="1"/>
    <col min="7802" max="7802" width="11.42578125" style="409"/>
    <col min="7803" max="7803" width="17.42578125" style="409" customWidth="1"/>
    <col min="7804" max="7806" width="18.140625" style="409" customWidth="1"/>
    <col min="7807" max="7810" width="11.42578125" style="409"/>
    <col min="7811" max="7811" width="34" style="409" customWidth="1"/>
    <col min="7812" max="7812" width="9.5703125" style="409" customWidth="1"/>
    <col min="7813" max="7813" width="16.7109375" style="409" customWidth="1"/>
    <col min="7814" max="7814" width="55.140625" style="409" customWidth="1"/>
    <col min="7815" max="7815" width="22.5703125" style="409" customWidth="1"/>
    <col min="7816" max="7816" width="23" style="409" customWidth="1"/>
    <col min="7817" max="7817" width="22.85546875" style="409" customWidth="1"/>
    <col min="7818" max="7818" width="23.42578125" style="409" customWidth="1"/>
    <col min="7819" max="7819" width="28.7109375" style="409" customWidth="1"/>
    <col min="7820" max="7820" width="12.7109375" style="409" customWidth="1"/>
    <col min="7821" max="7821" width="11.42578125" style="409"/>
    <col min="7822" max="7822" width="25.28515625" style="409" customWidth="1"/>
    <col min="7823" max="7823" width="15.85546875" style="409" bestFit="1" customWidth="1"/>
    <col min="7824" max="7825" width="18" style="409" bestFit="1" customWidth="1"/>
    <col min="7826" max="8044" width="11.42578125" style="409"/>
    <col min="8045" max="8045" width="15.42578125" style="409" customWidth="1"/>
    <col min="8046" max="8046" width="9.5703125" style="409" customWidth="1"/>
    <col min="8047" max="8047" width="14.42578125" style="409" customWidth="1"/>
    <col min="8048" max="8048" width="49.85546875" style="409" customWidth="1"/>
    <col min="8049" max="8049" width="22.5703125" style="409" customWidth="1"/>
    <col min="8050" max="8050" width="23" style="409" customWidth="1"/>
    <col min="8051" max="8051" width="22.85546875" style="409" customWidth="1"/>
    <col min="8052" max="8052" width="23.42578125" style="409" customWidth="1"/>
    <col min="8053" max="8053" width="22.42578125" style="409" customWidth="1"/>
    <col min="8054" max="8054" width="13.85546875" style="409" customWidth="1"/>
    <col min="8055" max="8055" width="20.7109375" style="409" customWidth="1"/>
    <col min="8056" max="8056" width="18.140625" style="409" customWidth="1"/>
    <col min="8057" max="8057" width="14.85546875" style="409" bestFit="1" customWidth="1"/>
    <col min="8058" max="8058" width="11.42578125" style="409"/>
    <col min="8059" max="8059" width="17.42578125" style="409" customWidth="1"/>
    <col min="8060" max="8062" width="18.140625" style="409" customWidth="1"/>
    <col min="8063" max="8066" width="11.42578125" style="409"/>
    <col min="8067" max="8067" width="34" style="409" customWidth="1"/>
    <col min="8068" max="8068" width="9.5703125" style="409" customWidth="1"/>
    <col min="8069" max="8069" width="16.7109375" style="409" customWidth="1"/>
    <col min="8070" max="8070" width="55.140625" style="409" customWidth="1"/>
    <col min="8071" max="8071" width="22.5703125" style="409" customWidth="1"/>
    <col min="8072" max="8072" width="23" style="409" customWidth="1"/>
    <col min="8073" max="8073" width="22.85546875" style="409" customWidth="1"/>
    <col min="8074" max="8074" width="23.42578125" style="409" customWidth="1"/>
    <col min="8075" max="8075" width="28.7109375" style="409" customWidth="1"/>
    <col min="8076" max="8076" width="12.7109375" style="409" customWidth="1"/>
    <col min="8077" max="8077" width="11.42578125" style="409"/>
    <col min="8078" max="8078" width="25.28515625" style="409" customWidth="1"/>
    <col min="8079" max="8079" width="15.85546875" style="409" bestFit="1" customWidth="1"/>
    <col min="8080" max="8081" width="18" style="409" bestFit="1" customWidth="1"/>
    <col min="8082" max="8300" width="11.42578125" style="409"/>
    <col min="8301" max="8301" width="15.42578125" style="409" customWidth="1"/>
    <col min="8302" max="8302" width="9.5703125" style="409" customWidth="1"/>
    <col min="8303" max="8303" width="14.42578125" style="409" customWidth="1"/>
    <col min="8304" max="8304" width="49.85546875" style="409" customWidth="1"/>
    <col min="8305" max="8305" width="22.5703125" style="409" customWidth="1"/>
    <col min="8306" max="8306" width="23" style="409" customWidth="1"/>
    <col min="8307" max="8307" width="22.85546875" style="409" customWidth="1"/>
    <col min="8308" max="8308" width="23.42578125" style="409" customWidth="1"/>
    <col min="8309" max="8309" width="22.42578125" style="409" customWidth="1"/>
    <col min="8310" max="8310" width="13.85546875" style="409" customWidth="1"/>
    <col min="8311" max="8311" width="20.7109375" style="409" customWidth="1"/>
    <col min="8312" max="8312" width="18.140625" style="409" customWidth="1"/>
    <col min="8313" max="8313" width="14.85546875" style="409" bestFit="1" customWidth="1"/>
    <col min="8314" max="8314" width="11.42578125" style="409"/>
    <col min="8315" max="8315" width="17.42578125" style="409" customWidth="1"/>
    <col min="8316" max="8318" width="18.140625" style="409" customWidth="1"/>
    <col min="8319" max="8322" width="11.42578125" style="409"/>
    <col min="8323" max="8323" width="34" style="409" customWidth="1"/>
    <col min="8324" max="8324" width="9.5703125" style="409" customWidth="1"/>
    <col min="8325" max="8325" width="16.7109375" style="409" customWidth="1"/>
    <col min="8326" max="8326" width="55.140625" style="409" customWidth="1"/>
    <col min="8327" max="8327" width="22.5703125" style="409" customWidth="1"/>
    <col min="8328" max="8328" width="23" style="409" customWidth="1"/>
    <col min="8329" max="8329" width="22.85546875" style="409" customWidth="1"/>
    <col min="8330" max="8330" width="23.42578125" style="409" customWidth="1"/>
    <col min="8331" max="8331" width="28.7109375" style="409" customWidth="1"/>
    <col min="8332" max="8332" width="12.7109375" style="409" customWidth="1"/>
    <col min="8333" max="8333" width="11.42578125" style="409"/>
    <col min="8334" max="8334" width="25.28515625" style="409" customWidth="1"/>
    <col min="8335" max="8335" width="15.85546875" style="409" bestFit="1" customWidth="1"/>
    <col min="8336" max="8337" width="18" style="409" bestFit="1" customWidth="1"/>
    <col min="8338" max="8556" width="11.42578125" style="409"/>
    <col min="8557" max="8557" width="15.42578125" style="409" customWidth="1"/>
    <col min="8558" max="8558" width="9.5703125" style="409" customWidth="1"/>
    <col min="8559" max="8559" width="14.42578125" style="409" customWidth="1"/>
    <col min="8560" max="8560" width="49.85546875" style="409" customWidth="1"/>
    <col min="8561" max="8561" width="22.5703125" style="409" customWidth="1"/>
    <col min="8562" max="8562" width="23" style="409" customWidth="1"/>
    <col min="8563" max="8563" width="22.85546875" style="409" customWidth="1"/>
    <col min="8564" max="8564" width="23.42578125" style="409" customWidth="1"/>
    <col min="8565" max="8565" width="22.42578125" style="409" customWidth="1"/>
    <col min="8566" max="8566" width="13.85546875" style="409" customWidth="1"/>
    <col min="8567" max="8567" width="20.7109375" style="409" customWidth="1"/>
    <col min="8568" max="8568" width="18.140625" style="409" customWidth="1"/>
    <col min="8569" max="8569" width="14.85546875" style="409" bestFit="1" customWidth="1"/>
    <col min="8570" max="8570" width="11.42578125" style="409"/>
    <col min="8571" max="8571" width="17.42578125" style="409" customWidth="1"/>
    <col min="8572" max="8574" width="18.140625" style="409" customWidth="1"/>
    <col min="8575" max="8578" width="11.42578125" style="409"/>
    <col min="8579" max="8579" width="34" style="409" customWidth="1"/>
    <col min="8580" max="8580" width="9.5703125" style="409" customWidth="1"/>
    <col min="8581" max="8581" width="16.7109375" style="409" customWidth="1"/>
    <col min="8582" max="8582" width="55.140625" style="409" customWidth="1"/>
    <col min="8583" max="8583" width="22.5703125" style="409" customWidth="1"/>
    <col min="8584" max="8584" width="23" style="409" customWidth="1"/>
    <col min="8585" max="8585" width="22.85546875" style="409" customWidth="1"/>
    <col min="8586" max="8586" width="23.42578125" style="409" customWidth="1"/>
    <col min="8587" max="8587" width="28.7109375" style="409" customWidth="1"/>
    <col min="8588" max="8588" width="12.7109375" style="409" customWidth="1"/>
    <col min="8589" max="8589" width="11.42578125" style="409"/>
    <col min="8590" max="8590" width="25.28515625" style="409" customWidth="1"/>
    <col min="8591" max="8591" width="15.85546875" style="409" bestFit="1" customWidth="1"/>
    <col min="8592" max="8593" width="18" style="409" bestFit="1" customWidth="1"/>
    <col min="8594" max="8812" width="11.42578125" style="409"/>
    <col min="8813" max="8813" width="15.42578125" style="409" customWidth="1"/>
    <col min="8814" max="8814" width="9.5703125" style="409" customWidth="1"/>
    <col min="8815" max="8815" width="14.42578125" style="409" customWidth="1"/>
    <col min="8816" max="8816" width="49.85546875" style="409" customWidth="1"/>
    <col min="8817" max="8817" width="22.5703125" style="409" customWidth="1"/>
    <col min="8818" max="8818" width="23" style="409" customWidth="1"/>
    <col min="8819" max="8819" width="22.85546875" style="409" customWidth="1"/>
    <col min="8820" max="8820" width="23.42578125" style="409" customWidth="1"/>
    <col min="8821" max="8821" width="22.42578125" style="409" customWidth="1"/>
    <col min="8822" max="8822" width="13.85546875" style="409" customWidth="1"/>
    <col min="8823" max="8823" width="20.7109375" style="409" customWidth="1"/>
    <col min="8824" max="8824" width="18.140625" style="409" customWidth="1"/>
    <col min="8825" max="8825" width="14.85546875" style="409" bestFit="1" customWidth="1"/>
    <col min="8826" max="8826" width="11.42578125" style="409"/>
    <col min="8827" max="8827" width="17.42578125" style="409" customWidth="1"/>
    <col min="8828" max="8830" width="18.140625" style="409" customWidth="1"/>
    <col min="8831" max="8834" width="11.42578125" style="409"/>
    <col min="8835" max="8835" width="34" style="409" customWidth="1"/>
    <col min="8836" max="8836" width="9.5703125" style="409" customWidth="1"/>
    <col min="8837" max="8837" width="16.7109375" style="409" customWidth="1"/>
    <col min="8838" max="8838" width="55.140625" style="409" customWidth="1"/>
    <col min="8839" max="8839" width="22.5703125" style="409" customWidth="1"/>
    <col min="8840" max="8840" width="23" style="409" customWidth="1"/>
    <col min="8841" max="8841" width="22.85546875" style="409" customWidth="1"/>
    <col min="8842" max="8842" width="23.42578125" style="409" customWidth="1"/>
    <col min="8843" max="8843" width="28.7109375" style="409" customWidth="1"/>
    <col min="8844" max="8844" width="12.7109375" style="409" customWidth="1"/>
    <col min="8845" max="8845" width="11.42578125" style="409"/>
    <col min="8846" max="8846" width="25.28515625" style="409" customWidth="1"/>
    <col min="8847" max="8847" width="15.85546875" style="409" bestFit="1" customWidth="1"/>
    <col min="8848" max="8849" width="18" style="409" bestFit="1" customWidth="1"/>
    <col min="8850" max="9068" width="11.42578125" style="409"/>
    <col min="9069" max="9069" width="15.42578125" style="409" customWidth="1"/>
    <col min="9070" max="9070" width="9.5703125" style="409" customWidth="1"/>
    <col min="9071" max="9071" width="14.42578125" style="409" customWidth="1"/>
    <col min="9072" max="9072" width="49.85546875" style="409" customWidth="1"/>
    <col min="9073" max="9073" width="22.5703125" style="409" customWidth="1"/>
    <col min="9074" max="9074" width="23" style="409" customWidth="1"/>
    <col min="9075" max="9075" width="22.85546875" style="409" customWidth="1"/>
    <col min="9076" max="9076" width="23.42578125" style="409" customWidth="1"/>
    <col min="9077" max="9077" width="22.42578125" style="409" customWidth="1"/>
    <col min="9078" max="9078" width="13.85546875" style="409" customWidth="1"/>
    <col min="9079" max="9079" width="20.7109375" style="409" customWidth="1"/>
    <col min="9080" max="9080" width="18.140625" style="409" customWidth="1"/>
    <col min="9081" max="9081" width="14.85546875" style="409" bestFit="1" customWidth="1"/>
    <col min="9082" max="9082" width="11.42578125" style="409"/>
    <col min="9083" max="9083" width="17.42578125" style="409" customWidth="1"/>
    <col min="9084" max="9086" width="18.140625" style="409" customWidth="1"/>
    <col min="9087" max="9090" width="11.42578125" style="409"/>
    <col min="9091" max="9091" width="34" style="409" customWidth="1"/>
    <col min="9092" max="9092" width="9.5703125" style="409" customWidth="1"/>
    <col min="9093" max="9093" width="16.7109375" style="409" customWidth="1"/>
    <col min="9094" max="9094" width="55.140625" style="409" customWidth="1"/>
    <col min="9095" max="9095" width="22.5703125" style="409" customWidth="1"/>
    <col min="9096" max="9096" width="23" style="409" customWidth="1"/>
    <col min="9097" max="9097" width="22.85546875" style="409" customWidth="1"/>
    <col min="9098" max="9098" width="23.42578125" style="409" customWidth="1"/>
    <col min="9099" max="9099" width="28.7109375" style="409" customWidth="1"/>
    <col min="9100" max="9100" width="12.7109375" style="409" customWidth="1"/>
    <col min="9101" max="9101" width="11.42578125" style="409"/>
    <col min="9102" max="9102" width="25.28515625" style="409" customWidth="1"/>
    <col min="9103" max="9103" width="15.85546875" style="409" bestFit="1" customWidth="1"/>
    <col min="9104" max="9105" width="18" style="409" bestFit="1" customWidth="1"/>
    <col min="9106" max="9324" width="11.42578125" style="409"/>
    <col min="9325" max="9325" width="15.42578125" style="409" customWidth="1"/>
    <col min="9326" max="9326" width="9.5703125" style="409" customWidth="1"/>
    <col min="9327" max="9327" width="14.42578125" style="409" customWidth="1"/>
    <col min="9328" max="9328" width="49.85546875" style="409" customWidth="1"/>
    <col min="9329" max="9329" width="22.5703125" style="409" customWidth="1"/>
    <col min="9330" max="9330" width="23" style="409" customWidth="1"/>
    <col min="9331" max="9331" width="22.85546875" style="409" customWidth="1"/>
    <col min="9332" max="9332" width="23.42578125" style="409" customWidth="1"/>
    <col min="9333" max="9333" width="22.42578125" style="409" customWidth="1"/>
    <col min="9334" max="9334" width="13.85546875" style="409" customWidth="1"/>
    <col min="9335" max="9335" width="20.7109375" style="409" customWidth="1"/>
    <col min="9336" max="9336" width="18.140625" style="409" customWidth="1"/>
    <col min="9337" max="9337" width="14.85546875" style="409" bestFit="1" customWidth="1"/>
    <col min="9338" max="9338" width="11.42578125" style="409"/>
    <col min="9339" max="9339" width="17.42578125" style="409" customWidth="1"/>
    <col min="9340" max="9342" width="18.140625" style="409" customWidth="1"/>
    <col min="9343" max="9346" width="11.42578125" style="409"/>
    <col min="9347" max="9347" width="34" style="409" customWidth="1"/>
    <col min="9348" max="9348" width="9.5703125" style="409" customWidth="1"/>
    <col min="9349" max="9349" width="16.7109375" style="409" customWidth="1"/>
    <col min="9350" max="9350" width="55.140625" style="409" customWidth="1"/>
    <col min="9351" max="9351" width="22.5703125" style="409" customWidth="1"/>
    <col min="9352" max="9352" width="23" style="409" customWidth="1"/>
    <col min="9353" max="9353" width="22.85546875" style="409" customWidth="1"/>
    <col min="9354" max="9354" width="23.42578125" style="409" customWidth="1"/>
    <col min="9355" max="9355" width="28.7109375" style="409" customWidth="1"/>
    <col min="9356" max="9356" width="12.7109375" style="409" customWidth="1"/>
    <col min="9357" max="9357" width="11.42578125" style="409"/>
    <col min="9358" max="9358" width="25.28515625" style="409" customWidth="1"/>
    <col min="9359" max="9359" width="15.85546875" style="409" bestFit="1" customWidth="1"/>
    <col min="9360" max="9361" width="18" style="409" bestFit="1" customWidth="1"/>
    <col min="9362" max="9580" width="11.42578125" style="409"/>
    <col min="9581" max="9581" width="15.42578125" style="409" customWidth="1"/>
    <col min="9582" max="9582" width="9.5703125" style="409" customWidth="1"/>
    <col min="9583" max="9583" width="14.42578125" style="409" customWidth="1"/>
    <col min="9584" max="9584" width="49.85546875" style="409" customWidth="1"/>
    <col min="9585" max="9585" width="22.5703125" style="409" customWidth="1"/>
    <col min="9586" max="9586" width="23" style="409" customWidth="1"/>
    <col min="9587" max="9587" width="22.85546875" style="409" customWidth="1"/>
    <col min="9588" max="9588" width="23.42578125" style="409" customWidth="1"/>
    <col min="9589" max="9589" width="22.42578125" style="409" customWidth="1"/>
    <col min="9590" max="9590" width="13.85546875" style="409" customWidth="1"/>
    <col min="9591" max="9591" width="20.7109375" style="409" customWidth="1"/>
    <col min="9592" max="9592" width="18.140625" style="409" customWidth="1"/>
    <col min="9593" max="9593" width="14.85546875" style="409" bestFit="1" customWidth="1"/>
    <col min="9594" max="9594" width="11.42578125" style="409"/>
    <col min="9595" max="9595" width="17.42578125" style="409" customWidth="1"/>
    <col min="9596" max="9598" width="18.140625" style="409" customWidth="1"/>
    <col min="9599" max="9602" width="11.42578125" style="409"/>
    <col min="9603" max="9603" width="34" style="409" customWidth="1"/>
    <col min="9604" max="9604" width="9.5703125" style="409" customWidth="1"/>
    <col min="9605" max="9605" width="16.7109375" style="409" customWidth="1"/>
    <col min="9606" max="9606" width="55.140625" style="409" customWidth="1"/>
    <col min="9607" max="9607" width="22.5703125" style="409" customWidth="1"/>
    <col min="9608" max="9608" width="23" style="409" customWidth="1"/>
    <col min="9609" max="9609" width="22.85546875" style="409" customWidth="1"/>
    <col min="9610" max="9610" width="23.42578125" style="409" customWidth="1"/>
    <col min="9611" max="9611" width="28.7109375" style="409" customWidth="1"/>
    <col min="9612" max="9612" width="12.7109375" style="409" customWidth="1"/>
    <col min="9613" max="9613" width="11.42578125" style="409"/>
    <col min="9614" max="9614" width="25.28515625" style="409" customWidth="1"/>
    <col min="9615" max="9615" width="15.85546875" style="409" bestFit="1" customWidth="1"/>
    <col min="9616" max="9617" width="18" style="409" bestFit="1" customWidth="1"/>
    <col min="9618" max="9836" width="11.42578125" style="409"/>
    <col min="9837" max="9837" width="15.42578125" style="409" customWidth="1"/>
    <col min="9838" max="9838" width="9.5703125" style="409" customWidth="1"/>
    <col min="9839" max="9839" width="14.42578125" style="409" customWidth="1"/>
    <col min="9840" max="9840" width="49.85546875" style="409" customWidth="1"/>
    <col min="9841" max="9841" width="22.5703125" style="409" customWidth="1"/>
    <col min="9842" max="9842" width="23" style="409" customWidth="1"/>
    <col min="9843" max="9843" width="22.85546875" style="409" customWidth="1"/>
    <col min="9844" max="9844" width="23.42578125" style="409" customWidth="1"/>
    <col min="9845" max="9845" width="22.42578125" style="409" customWidth="1"/>
    <col min="9846" max="9846" width="13.85546875" style="409" customWidth="1"/>
    <col min="9847" max="9847" width="20.7109375" style="409" customWidth="1"/>
    <col min="9848" max="9848" width="18.140625" style="409" customWidth="1"/>
    <col min="9849" max="9849" width="14.85546875" style="409" bestFit="1" customWidth="1"/>
    <col min="9850" max="9850" width="11.42578125" style="409"/>
    <col min="9851" max="9851" width="17.42578125" style="409" customWidth="1"/>
    <col min="9852" max="9854" width="18.140625" style="409" customWidth="1"/>
    <col min="9855" max="9858" width="11.42578125" style="409"/>
    <col min="9859" max="9859" width="34" style="409" customWidth="1"/>
    <col min="9860" max="9860" width="9.5703125" style="409" customWidth="1"/>
    <col min="9861" max="9861" width="16.7109375" style="409" customWidth="1"/>
    <col min="9862" max="9862" width="55.140625" style="409" customWidth="1"/>
    <col min="9863" max="9863" width="22.5703125" style="409" customWidth="1"/>
    <col min="9864" max="9864" width="23" style="409" customWidth="1"/>
    <col min="9865" max="9865" width="22.85546875" style="409" customWidth="1"/>
    <col min="9866" max="9866" width="23.42578125" style="409" customWidth="1"/>
    <col min="9867" max="9867" width="28.7109375" style="409" customWidth="1"/>
    <col min="9868" max="9868" width="12.7109375" style="409" customWidth="1"/>
    <col min="9869" max="9869" width="11.42578125" style="409"/>
    <col min="9870" max="9870" width="25.28515625" style="409" customWidth="1"/>
    <col min="9871" max="9871" width="15.85546875" style="409" bestFit="1" customWidth="1"/>
    <col min="9872" max="9873" width="18" style="409" bestFit="1" customWidth="1"/>
    <col min="9874" max="10092" width="11.42578125" style="409"/>
    <col min="10093" max="10093" width="15.42578125" style="409" customWidth="1"/>
    <col min="10094" max="10094" width="9.5703125" style="409" customWidth="1"/>
    <col min="10095" max="10095" width="14.42578125" style="409" customWidth="1"/>
    <col min="10096" max="10096" width="49.85546875" style="409" customWidth="1"/>
    <col min="10097" max="10097" width="22.5703125" style="409" customWidth="1"/>
    <col min="10098" max="10098" width="23" style="409" customWidth="1"/>
    <col min="10099" max="10099" width="22.85546875" style="409" customWidth="1"/>
    <col min="10100" max="10100" width="23.42578125" style="409" customWidth="1"/>
    <col min="10101" max="10101" width="22.42578125" style="409" customWidth="1"/>
    <col min="10102" max="10102" width="13.85546875" style="409" customWidth="1"/>
    <col min="10103" max="10103" width="20.7109375" style="409" customWidth="1"/>
    <col min="10104" max="10104" width="18.140625" style="409" customWidth="1"/>
    <col min="10105" max="10105" width="14.85546875" style="409" bestFit="1" customWidth="1"/>
    <col min="10106" max="10106" width="11.42578125" style="409"/>
    <col min="10107" max="10107" width="17.42578125" style="409" customWidth="1"/>
    <col min="10108" max="10110" width="18.140625" style="409" customWidth="1"/>
    <col min="10111" max="10114" width="11.42578125" style="409"/>
    <col min="10115" max="10115" width="34" style="409" customWidth="1"/>
    <col min="10116" max="10116" width="9.5703125" style="409" customWidth="1"/>
    <col min="10117" max="10117" width="16.7109375" style="409" customWidth="1"/>
    <col min="10118" max="10118" width="55.140625" style="409" customWidth="1"/>
    <col min="10119" max="10119" width="22.5703125" style="409" customWidth="1"/>
    <col min="10120" max="10120" width="23" style="409" customWidth="1"/>
    <col min="10121" max="10121" width="22.85546875" style="409" customWidth="1"/>
    <col min="10122" max="10122" width="23.42578125" style="409" customWidth="1"/>
    <col min="10123" max="10123" width="28.7109375" style="409" customWidth="1"/>
    <col min="10124" max="10124" width="12.7109375" style="409" customWidth="1"/>
    <col min="10125" max="10125" width="11.42578125" style="409"/>
    <col min="10126" max="10126" width="25.28515625" style="409" customWidth="1"/>
    <col min="10127" max="10127" width="15.85546875" style="409" bestFit="1" customWidth="1"/>
    <col min="10128" max="10129" width="18" style="409" bestFit="1" customWidth="1"/>
    <col min="10130" max="10348" width="11.42578125" style="409"/>
    <col min="10349" max="10349" width="15.42578125" style="409" customWidth="1"/>
    <col min="10350" max="10350" width="9.5703125" style="409" customWidth="1"/>
    <col min="10351" max="10351" width="14.42578125" style="409" customWidth="1"/>
    <col min="10352" max="10352" width="49.85546875" style="409" customWidth="1"/>
    <col min="10353" max="10353" width="22.5703125" style="409" customWidth="1"/>
    <col min="10354" max="10354" width="23" style="409" customWidth="1"/>
    <col min="10355" max="10355" width="22.85546875" style="409" customWidth="1"/>
    <col min="10356" max="10356" width="23.42578125" style="409" customWidth="1"/>
    <col min="10357" max="10357" width="22.42578125" style="409" customWidth="1"/>
    <col min="10358" max="10358" width="13.85546875" style="409" customWidth="1"/>
    <col min="10359" max="10359" width="20.7109375" style="409" customWidth="1"/>
    <col min="10360" max="10360" width="18.140625" style="409" customWidth="1"/>
    <col min="10361" max="10361" width="14.85546875" style="409" bestFit="1" customWidth="1"/>
    <col min="10362" max="10362" width="11.42578125" style="409"/>
    <col min="10363" max="10363" width="17.42578125" style="409" customWidth="1"/>
    <col min="10364" max="10366" width="18.140625" style="409" customWidth="1"/>
    <col min="10367" max="10370" width="11.42578125" style="409"/>
    <col min="10371" max="10371" width="34" style="409" customWidth="1"/>
    <col min="10372" max="10372" width="9.5703125" style="409" customWidth="1"/>
    <col min="10373" max="10373" width="16.7109375" style="409" customWidth="1"/>
    <col min="10374" max="10374" width="55.140625" style="409" customWidth="1"/>
    <col min="10375" max="10375" width="22.5703125" style="409" customWidth="1"/>
    <col min="10376" max="10376" width="23" style="409" customWidth="1"/>
    <col min="10377" max="10377" width="22.85546875" style="409" customWidth="1"/>
    <col min="10378" max="10378" width="23.42578125" style="409" customWidth="1"/>
    <col min="10379" max="10379" width="28.7109375" style="409" customWidth="1"/>
    <col min="10380" max="10380" width="12.7109375" style="409" customWidth="1"/>
    <col min="10381" max="10381" width="11.42578125" style="409"/>
    <col min="10382" max="10382" width="25.28515625" style="409" customWidth="1"/>
    <col min="10383" max="10383" width="15.85546875" style="409" bestFit="1" customWidth="1"/>
    <col min="10384" max="10385" width="18" style="409" bestFit="1" customWidth="1"/>
    <col min="10386" max="10604" width="11.42578125" style="409"/>
    <col min="10605" max="10605" width="15.42578125" style="409" customWidth="1"/>
    <col min="10606" max="10606" width="9.5703125" style="409" customWidth="1"/>
    <col min="10607" max="10607" width="14.42578125" style="409" customWidth="1"/>
    <col min="10608" max="10608" width="49.85546875" style="409" customWidth="1"/>
    <col min="10609" max="10609" width="22.5703125" style="409" customWidth="1"/>
    <col min="10610" max="10610" width="23" style="409" customWidth="1"/>
    <col min="10611" max="10611" width="22.85546875" style="409" customWidth="1"/>
    <col min="10612" max="10612" width="23.42578125" style="409" customWidth="1"/>
    <col min="10613" max="10613" width="22.42578125" style="409" customWidth="1"/>
    <col min="10614" max="10614" width="13.85546875" style="409" customWidth="1"/>
    <col min="10615" max="10615" width="20.7109375" style="409" customWidth="1"/>
    <col min="10616" max="10616" width="18.140625" style="409" customWidth="1"/>
    <col min="10617" max="10617" width="14.85546875" style="409" bestFit="1" customWidth="1"/>
    <col min="10618" max="10618" width="11.42578125" style="409"/>
    <col min="10619" max="10619" width="17.42578125" style="409" customWidth="1"/>
    <col min="10620" max="10622" width="18.140625" style="409" customWidth="1"/>
    <col min="10623" max="10626" width="11.42578125" style="409"/>
    <col min="10627" max="10627" width="34" style="409" customWidth="1"/>
    <col min="10628" max="10628" width="9.5703125" style="409" customWidth="1"/>
    <col min="10629" max="10629" width="16.7109375" style="409" customWidth="1"/>
    <col min="10630" max="10630" width="55.140625" style="409" customWidth="1"/>
    <col min="10631" max="10631" width="22.5703125" style="409" customWidth="1"/>
    <col min="10632" max="10632" width="23" style="409" customWidth="1"/>
    <col min="10633" max="10633" width="22.85546875" style="409" customWidth="1"/>
    <col min="10634" max="10634" width="23.42578125" style="409" customWidth="1"/>
    <col min="10635" max="10635" width="28.7109375" style="409" customWidth="1"/>
    <col min="10636" max="10636" width="12.7109375" style="409" customWidth="1"/>
    <col min="10637" max="10637" width="11.42578125" style="409"/>
    <col min="10638" max="10638" width="25.28515625" style="409" customWidth="1"/>
    <col min="10639" max="10639" width="15.85546875" style="409" bestFit="1" customWidth="1"/>
    <col min="10640" max="10641" width="18" style="409" bestFit="1" customWidth="1"/>
    <col min="10642" max="10860" width="11.42578125" style="409"/>
    <col min="10861" max="10861" width="15.42578125" style="409" customWidth="1"/>
    <col min="10862" max="10862" width="9.5703125" style="409" customWidth="1"/>
    <col min="10863" max="10863" width="14.42578125" style="409" customWidth="1"/>
    <col min="10864" max="10864" width="49.85546875" style="409" customWidth="1"/>
    <col min="10865" max="10865" width="22.5703125" style="409" customWidth="1"/>
    <col min="10866" max="10866" width="23" style="409" customWidth="1"/>
    <col min="10867" max="10867" width="22.85546875" style="409" customWidth="1"/>
    <col min="10868" max="10868" width="23.42578125" style="409" customWidth="1"/>
    <col min="10869" max="10869" width="22.42578125" style="409" customWidth="1"/>
    <col min="10870" max="10870" width="13.85546875" style="409" customWidth="1"/>
    <col min="10871" max="10871" width="20.7109375" style="409" customWidth="1"/>
    <col min="10872" max="10872" width="18.140625" style="409" customWidth="1"/>
    <col min="10873" max="10873" width="14.85546875" style="409" bestFit="1" customWidth="1"/>
    <col min="10874" max="10874" width="11.42578125" style="409"/>
    <col min="10875" max="10875" width="17.42578125" style="409" customWidth="1"/>
    <col min="10876" max="10878" width="18.140625" style="409" customWidth="1"/>
    <col min="10879" max="10882" width="11.42578125" style="409"/>
    <col min="10883" max="10883" width="34" style="409" customWidth="1"/>
    <col min="10884" max="10884" width="9.5703125" style="409" customWidth="1"/>
    <col min="10885" max="10885" width="16.7109375" style="409" customWidth="1"/>
    <col min="10886" max="10886" width="55.140625" style="409" customWidth="1"/>
    <col min="10887" max="10887" width="22.5703125" style="409" customWidth="1"/>
    <col min="10888" max="10888" width="23" style="409" customWidth="1"/>
    <col min="10889" max="10889" width="22.85546875" style="409" customWidth="1"/>
    <col min="10890" max="10890" width="23.42578125" style="409" customWidth="1"/>
    <col min="10891" max="10891" width="28.7109375" style="409" customWidth="1"/>
    <col min="10892" max="10892" width="12.7109375" style="409" customWidth="1"/>
    <col min="10893" max="10893" width="11.42578125" style="409"/>
    <col min="10894" max="10894" width="25.28515625" style="409" customWidth="1"/>
    <col min="10895" max="10895" width="15.85546875" style="409" bestFit="1" customWidth="1"/>
    <col min="10896" max="10897" width="18" style="409" bestFit="1" customWidth="1"/>
    <col min="10898" max="11116" width="11.42578125" style="409"/>
    <col min="11117" max="11117" width="15.42578125" style="409" customWidth="1"/>
    <col min="11118" max="11118" width="9.5703125" style="409" customWidth="1"/>
    <col min="11119" max="11119" width="14.42578125" style="409" customWidth="1"/>
    <col min="11120" max="11120" width="49.85546875" style="409" customWidth="1"/>
    <col min="11121" max="11121" width="22.5703125" style="409" customWidth="1"/>
    <col min="11122" max="11122" width="23" style="409" customWidth="1"/>
    <col min="11123" max="11123" width="22.85546875" style="409" customWidth="1"/>
    <col min="11124" max="11124" width="23.42578125" style="409" customWidth="1"/>
    <col min="11125" max="11125" width="22.42578125" style="409" customWidth="1"/>
    <col min="11126" max="11126" width="13.85546875" style="409" customWidth="1"/>
    <col min="11127" max="11127" width="20.7109375" style="409" customWidth="1"/>
    <col min="11128" max="11128" width="18.140625" style="409" customWidth="1"/>
    <col min="11129" max="11129" width="14.85546875" style="409" bestFit="1" customWidth="1"/>
    <col min="11130" max="11130" width="11.42578125" style="409"/>
    <col min="11131" max="11131" width="17.42578125" style="409" customWidth="1"/>
    <col min="11132" max="11134" width="18.140625" style="409" customWidth="1"/>
    <col min="11135" max="11138" width="11.42578125" style="409"/>
    <col min="11139" max="11139" width="34" style="409" customWidth="1"/>
    <col min="11140" max="11140" width="9.5703125" style="409" customWidth="1"/>
    <col min="11141" max="11141" width="16.7109375" style="409" customWidth="1"/>
    <col min="11142" max="11142" width="55.140625" style="409" customWidth="1"/>
    <col min="11143" max="11143" width="22.5703125" style="409" customWidth="1"/>
    <col min="11144" max="11144" width="23" style="409" customWidth="1"/>
    <col min="11145" max="11145" width="22.85546875" style="409" customWidth="1"/>
    <col min="11146" max="11146" width="23.42578125" style="409" customWidth="1"/>
    <col min="11147" max="11147" width="28.7109375" style="409" customWidth="1"/>
    <col min="11148" max="11148" width="12.7109375" style="409" customWidth="1"/>
    <col min="11149" max="11149" width="11.42578125" style="409"/>
    <col min="11150" max="11150" width="25.28515625" style="409" customWidth="1"/>
    <col min="11151" max="11151" width="15.85546875" style="409" bestFit="1" customWidth="1"/>
    <col min="11152" max="11153" width="18" style="409" bestFit="1" customWidth="1"/>
    <col min="11154" max="11372" width="11.42578125" style="409"/>
    <col min="11373" max="11373" width="15.42578125" style="409" customWidth="1"/>
    <col min="11374" max="11374" width="9.5703125" style="409" customWidth="1"/>
    <col min="11375" max="11375" width="14.42578125" style="409" customWidth="1"/>
    <col min="11376" max="11376" width="49.85546875" style="409" customWidth="1"/>
    <col min="11377" max="11377" width="22.5703125" style="409" customWidth="1"/>
    <col min="11378" max="11378" width="23" style="409" customWidth="1"/>
    <col min="11379" max="11379" width="22.85546875" style="409" customWidth="1"/>
    <col min="11380" max="11380" width="23.42578125" style="409" customWidth="1"/>
    <col min="11381" max="11381" width="22.42578125" style="409" customWidth="1"/>
    <col min="11382" max="11382" width="13.85546875" style="409" customWidth="1"/>
    <col min="11383" max="11383" width="20.7109375" style="409" customWidth="1"/>
    <col min="11384" max="11384" width="18.140625" style="409" customWidth="1"/>
    <col min="11385" max="11385" width="14.85546875" style="409" bestFit="1" customWidth="1"/>
    <col min="11386" max="11386" width="11.42578125" style="409"/>
    <col min="11387" max="11387" width="17.42578125" style="409" customWidth="1"/>
    <col min="11388" max="11390" width="18.140625" style="409" customWidth="1"/>
    <col min="11391" max="11394" width="11.42578125" style="409"/>
    <col min="11395" max="11395" width="34" style="409" customWidth="1"/>
    <col min="11396" max="11396" width="9.5703125" style="409" customWidth="1"/>
    <col min="11397" max="11397" width="16.7109375" style="409" customWidth="1"/>
    <col min="11398" max="11398" width="55.140625" style="409" customWidth="1"/>
    <col min="11399" max="11399" width="22.5703125" style="409" customWidth="1"/>
    <col min="11400" max="11400" width="23" style="409" customWidth="1"/>
    <col min="11401" max="11401" width="22.85546875" style="409" customWidth="1"/>
    <col min="11402" max="11402" width="23.42578125" style="409" customWidth="1"/>
    <col min="11403" max="11403" width="28.7109375" style="409" customWidth="1"/>
    <col min="11404" max="11404" width="12.7109375" style="409" customWidth="1"/>
    <col min="11405" max="11405" width="11.42578125" style="409"/>
    <col min="11406" max="11406" width="25.28515625" style="409" customWidth="1"/>
    <col min="11407" max="11407" width="15.85546875" style="409" bestFit="1" customWidth="1"/>
    <col min="11408" max="11409" width="18" style="409" bestFit="1" customWidth="1"/>
    <col min="11410" max="11628" width="11.42578125" style="409"/>
    <col min="11629" max="11629" width="15.42578125" style="409" customWidth="1"/>
    <col min="11630" max="11630" width="9.5703125" style="409" customWidth="1"/>
    <col min="11631" max="11631" width="14.42578125" style="409" customWidth="1"/>
    <col min="11632" max="11632" width="49.85546875" style="409" customWidth="1"/>
    <col min="11633" max="11633" width="22.5703125" style="409" customWidth="1"/>
    <col min="11634" max="11634" width="23" style="409" customWidth="1"/>
    <col min="11635" max="11635" width="22.85546875" style="409" customWidth="1"/>
    <col min="11636" max="11636" width="23.42578125" style="409" customWidth="1"/>
    <col min="11637" max="11637" width="22.42578125" style="409" customWidth="1"/>
    <col min="11638" max="11638" width="13.85546875" style="409" customWidth="1"/>
    <col min="11639" max="11639" width="20.7109375" style="409" customWidth="1"/>
    <col min="11640" max="11640" width="18.140625" style="409" customWidth="1"/>
    <col min="11641" max="11641" width="14.85546875" style="409" bestFit="1" customWidth="1"/>
    <col min="11642" max="11642" width="11.42578125" style="409"/>
    <col min="11643" max="11643" width="17.42578125" style="409" customWidth="1"/>
    <col min="11644" max="11646" width="18.140625" style="409" customWidth="1"/>
    <col min="11647" max="11650" width="11.42578125" style="409"/>
    <col min="11651" max="11651" width="34" style="409" customWidth="1"/>
    <col min="11652" max="11652" width="9.5703125" style="409" customWidth="1"/>
    <col min="11653" max="11653" width="16.7109375" style="409" customWidth="1"/>
    <col min="11654" max="11654" width="55.140625" style="409" customWidth="1"/>
    <col min="11655" max="11655" width="22.5703125" style="409" customWidth="1"/>
    <col min="11656" max="11656" width="23" style="409" customWidth="1"/>
    <col min="11657" max="11657" width="22.85546875" style="409" customWidth="1"/>
    <col min="11658" max="11658" width="23.42578125" style="409" customWidth="1"/>
    <col min="11659" max="11659" width="28.7109375" style="409" customWidth="1"/>
    <col min="11660" max="11660" width="12.7109375" style="409" customWidth="1"/>
    <col min="11661" max="11661" width="11.42578125" style="409"/>
    <col min="11662" max="11662" width="25.28515625" style="409" customWidth="1"/>
    <col min="11663" max="11663" width="15.85546875" style="409" bestFit="1" customWidth="1"/>
    <col min="11664" max="11665" width="18" style="409" bestFit="1" customWidth="1"/>
    <col min="11666" max="11884" width="11.42578125" style="409"/>
    <col min="11885" max="11885" width="15.42578125" style="409" customWidth="1"/>
    <col min="11886" max="11886" width="9.5703125" style="409" customWidth="1"/>
    <col min="11887" max="11887" width="14.42578125" style="409" customWidth="1"/>
    <col min="11888" max="11888" width="49.85546875" style="409" customWidth="1"/>
    <col min="11889" max="11889" width="22.5703125" style="409" customWidth="1"/>
    <col min="11890" max="11890" width="23" style="409" customWidth="1"/>
    <col min="11891" max="11891" width="22.85546875" style="409" customWidth="1"/>
    <col min="11892" max="11892" width="23.42578125" style="409" customWidth="1"/>
    <col min="11893" max="11893" width="22.42578125" style="409" customWidth="1"/>
    <col min="11894" max="11894" width="13.85546875" style="409" customWidth="1"/>
    <col min="11895" max="11895" width="20.7109375" style="409" customWidth="1"/>
    <col min="11896" max="11896" width="18.140625" style="409" customWidth="1"/>
    <col min="11897" max="11897" width="14.85546875" style="409" bestFit="1" customWidth="1"/>
    <col min="11898" max="11898" width="11.42578125" style="409"/>
    <col min="11899" max="11899" width="17.42578125" style="409" customWidth="1"/>
    <col min="11900" max="11902" width="18.140625" style="409" customWidth="1"/>
    <col min="11903" max="11906" width="11.42578125" style="409"/>
    <col min="11907" max="11907" width="34" style="409" customWidth="1"/>
    <col min="11908" max="11908" width="9.5703125" style="409" customWidth="1"/>
    <col min="11909" max="11909" width="16.7109375" style="409" customWidth="1"/>
    <col min="11910" max="11910" width="55.140625" style="409" customWidth="1"/>
    <col min="11911" max="11911" width="22.5703125" style="409" customWidth="1"/>
    <col min="11912" max="11912" width="23" style="409" customWidth="1"/>
    <col min="11913" max="11913" width="22.85546875" style="409" customWidth="1"/>
    <col min="11914" max="11914" width="23.42578125" style="409" customWidth="1"/>
    <col min="11915" max="11915" width="28.7109375" style="409" customWidth="1"/>
    <col min="11916" max="11916" width="12.7109375" style="409" customWidth="1"/>
    <col min="11917" max="11917" width="11.42578125" style="409"/>
    <col min="11918" max="11918" width="25.28515625" style="409" customWidth="1"/>
    <col min="11919" max="11919" width="15.85546875" style="409" bestFit="1" customWidth="1"/>
    <col min="11920" max="11921" width="18" style="409" bestFit="1" customWidth="1"/>
    <col min="11922" max="12140" width="11.42578125" style="409"/>
    <col min="12141" max="12141" width="15.42578125" style="409" customWidth="1"/>
    <col min="12142" max="12142" width="9.5703125" style="409" customWidth="1"/>
    <col min="12143" max="12143" width="14.42578125" style="409" customWidth="1"/>
    <col min="12144" max="12144" width="49.85546875" style="409" customWidth="1"/>
    <col min="12145" max="12145" width="22.5703125" style="409" customWidth="1"/>
    <col min="12146" max="12146" width="23" style="409" customWidth="1"/>
    <col min="12147" max="12147" width="22.85546875" style="409" customWidth="1"/>
    <col min="12148" max="12148" width="23.42578125" style="409" customWidth="1"/>
    <col min="12149" max="12149" width="22.42578125" style="409" customWidth="1"/>
    <col min="12150" max="12150" width="13.85546875" style="409" customWidth="1"/>
    <col min="12151" max="12151" width="20.7109375" style="409" customWidth="1"/>
    <col min="12152" max="12152" width="18.140625" style="409" customWidth="1"/>
    <col min="12153" max="12153" width="14.85546875" style="409" bestFit="1" customWidth="1"/>
    <col min="12154" max="12154" width="11.42578125" style="409"/>
    <col min="12155" max="12155" width="17.42578125" style="409" customWidth="1"/>
    <col min="12156" max="12158" width="18.140625" style="409" customWidth="1"/>
    <col min="12159" max="12162" width="11.42578125" style="409"/>
    <col min="12163" max="12163" width="34" style="409" customWidth="1"/>
    <col min="12164" max="12164" width="9.5703125" style="409" customWidth="1"/>
    <col min="12165" max="12165" width="16.7109375" style="409" customWidth="1"/>
    <col min="12166" max="12166" width="55.140625" style="409" customWidth="1"/>
    <col min="12167" max="12167" width="22.5703125" style="409" customWidth="1"/>
    <col min="12168" max="12168" width="23" style="409" customWidth="1"/>
    <col min="12169" max="12169" width="22.85546875" style="409" customWidth="1"/>
    <col min="12170" max="12170" width="23.42578125" style="409" customWidth="1"/>
    <col min="12171" max="12171" width="28.7109375" style="409" customWidth="1"/>
    <col min="12172" max="12172" width="12.7109375" style="409" customWidth="1"/>
    <col min="12173" max="12173" width="11.42578125" style="409"/>
    <col min="12174" max="12174" width="25.28515625" style="409" customWidth="1"/>
    <col min="12175" max="12175" width="15.85546875" style="409" bestFit="1" customWidth="1"/>
    <col min="12176" max="12177" width="18" style="409" bestFit="1" customWidth="1"/>
    <col min="12178" max="12396" width="11.42578125" style="409"/>
    <col min="12397" max="12397" width="15.42578125" style="409" customWidth="1"/>
    <col min="12398" max="12398" width="9.5703125" style="409" customWidth="1"/>
    <col min="12399" max="12399" width="14.42578125" style="409" customWidth="1"/>
    <col min="12400" max="12400" width="49.85546875" style="409" customWidth="1"/>
    <col min="12401" max="12401" width="22.5703125" style="409" customWidth="1"/>
    <col min="12402" max="12402" width="23" style="409" customWidth="1"/>
    <col min="12403" max="12403" width="22.85546875" style="409" customWidth="1"/>
    <col min="12404" max="12404" width="23.42578125" style="409" customWidth="1"/>
    <col min="12405" max="12405" width="22.42578125" style="409" customWidth="1"/>
    <col min="12406" max="12406" width="13.85546875" style="409" customWidth="1"/>
    <col min="12407" max="12407" width="20.7109375" style="409" customWidth="1"/>
    <col min="12408" max="12408" width="18.140625" style="409" customWidth="1"/>
    <col min="12409" max="12409" width="14.85546875" style="409" bestFit="1" customWidth="1"/>
    <col min="12410" max="12410" width="11.42578125" style="409"/>
    <col min="12411" max="12411" width="17.42578125" style="409" customWidth="1"/>
    <col min="12412" max="12414" width="18.140625" style="409" customWidth="1"/>
    <col min="12415" max="12418" width="11.42578125" style="409"/>
    <col min="12419" max="12419" width="34" style="409" customWidth="1"/>
    <col min="12420" max="12420" width="9.5703125" style="409" customWidth="1"/>
    <col min="12421" max="12421" width="16.7109375" style="409" customWidth="1"/>
    <col min="12422" max="12422" width="55.140625" style="409" customWidth="1"/>
    <col min="12423" max="12423" width="22.5703125" style="409" customWidth="1"/>
    <col min="12424" max="12424" width="23" style="409" customWidth="1"/>
    <col min="12425" max="12425" width="22.85546875" style="409" customWidth="1"/>
    <col min="12426" max="12426" width="23.42578125" style="409" customWidth="1"/>
    <col min="12427" max="12427" width="28.7109375" style="409" customWidth="1"/>
    <col min="12428" max="12428" width="12.7109375" style="409" customWidth="1"/>
    <col min="12429" max="12429" width="11.42578125" style="409"/>
    <col min="12430" max="12430" width="25.28515625" style="409" customWidth="1"/>
    <col min="12431" max="12431" width="15.85546875" style="409" bestFit="1" customWidth="1"/>
    <col min="12432" max="12433" width="18" style="409" bestFit="1" customWidth="1"/>
    <col min="12434" max="12652" width="11.42578125" style="409"/>
    <col min="12653" max="12653" width="15.42578125" style="409" customWidth="1"/>
    <col min="12654" max="12654" width="9.5703125" style="409" customWidth="1"/>
    <col min="12655" max="12655" width="14.42578125" style="409" customWidth="1"/>
    <col min="12656" max="12656" width="49.85546875" style="409" customWidth="1"/>
    <col min="12657" max="12657" width="22.5703125" style="409" customWidth="1"/>
    <col min="12658" max="12658" width="23" style="409" customWidth="1"/>
    <col min="12659" max="12659" width="22.85546875" style="409" customWidth="1"/>
    <col min="12660" max="12660" width="23.42578125" style="409" customWidth="1"/>
    <col min="12661" max="12661" width="22.42578125" style="409" customWidth="1"/>
    <col min="12662" max="12662" width="13.85546875" style="409" customWidth="1"/>
    <col min="12663" max="12663" width="20.7109375" style="409" customWidth="1"/>
    <col min="12664" max="12664" width="18.140625" style="409" customWidth="1"/>
    <col min="12665" max="12665" width="14.85546875" style="409" bestFit="1" customWidth="1"/>
    <col min="12666" max="12666" width="11.42578125" style="409"/>
    <col min="12667" max="12667" width="17.42578125" style="409" customWidth="1"/>
    <col min="12668" max="12670" width="18.140625" style="409" customWidth="1"/>
    <col min="12671" max="12674" width="11.42578125" style="409"/>
    <col min="12675" max="12675" width="34" style="409" customWidth="1"/>
    <col min="12676" max="12676" width="9.5703125" style="409" customWidth="1"/>
    <col min="12677" max="12677" width="16.7109375" style="409" customWidth="1"/>
    <col min="12678" max="12678" width="55.140625" style="409" customWidth="1"/>
    <col min="12679" max="12679" width="22.5703125" style="409" customWidth="1"/>
    <col min="12680" max="12680" width="23" style="409" customWidth="1"/>
    <col min="12681" max="12681" width="22.85546875" style="409" customWidth="1"/>
    <col min="12682" max="12682" width="23.42578125" style="409" customWidth="1"/>
    <col min="12683" max="12683" width="28.7109375" style="409" customWidth="1"/>
    <col min="12684" max="12684" width="12.7109375" style="409" customWidth="1"/>
    <col min="12685" max="12685" width="11.42578125" style="409"/>
    <col min="12686" max="12686" width="25.28515625" style="409" customWidth="1"/>
    <col min="12687" max="12687" width="15.85546875" style="409" bestFit="1" customWidth="1"/>
    <col min="12688" max="12689" width="18" style="409" bestFit="1" customWidth="1"/>
    <col min="12690" max="12908" width="11.42578125" style="409"/>
    <col min="12909" max="12909" width="15.42578125" style="409" customWidth="1"/>
    <col min="12910" max="12910" width="9.5703125" style="409" customWidth="1"/>
    <col min="12911" max="12911" width="14.42578125" style="409" customWidth="1"/>
    <col min="12912" max="12912" width="49.85546875" style="409" customWidth="1"/>
    <col min="12913" max="12913" width="22.5703125" style="409" customWidth="1"/>
    <col min="12914" max="12914" width="23" style="409" customWidth="1"/>
    <col min="12915" max="12915" width="22.85546875" style="409" customWidth="1"/>
    <col min="12916" max="12916" width="23.42578125" style="409" customWidth="1"/>
    <col min="12917" max="12917" width="22.42578125" style="409" customWidth="1"/>
    <col min="12918" max="12918" width="13.85546875" style="409" customWidth="1"/>
    <col min="12919" max="12919" width="20.7109375" style="409" customWidth="1"/>
    <col min="12920" max="12920" width="18.140625" style="409" customWidth="1"/>
    <col min="12921" max="12921" width="14.85546875" style="409" bestFit="1" customWidth="1"/>
    <col min="12922" max="12922" width="11.42578125" style="409"/>
    <col min="12923" max="12923" width="17.42578125" style="409" customWidth="1"/>
    <col min="12924" max="12926" width="18.140625" style="409" customWidth="1"/>
    <col min="12927" max="12930" width="11.42578125" style="409"/>
    <col min="12931" max="12931" width="34" style="409" customWidth="1"/>
    <col min="12932" max="12932" width="9.5703125" style="409" customWidth="1"/>
    <col min="12933" max="12933" width="16.7109375" style="409" customWidth="1"/>
    <col min="12934" max="12934" width="55.140625" style="409" customWidth="1"/>
    <col min="12935" max="12935" width="22.5703125" style="409" customWidth="1"/>
    <col min="12936" max="12936" width="23" style="409" customWidth="1"/>
    <col min="12937" max="12937" width="22.85546875" style="409" customWidth="1"/>
    <col min="12938" max="12938" width="23.42578125" style="409" customWidth="1"/>
    <col min="12939" max="12939" width="28.7109375" style="409" customWidth="1"/>
    <col min="12940" max="12940" width="12.7109375" style="409" customWidth="1"/>
    <col min="12941" max="12941" width="11.42578125" style="409"/>
    <col min="12942" max="12942" width="25.28515625" style="409" customWidth="1"/>
    <col min="12943" max="12943" width="15.85546875" style="409" bestFit="1" customWidth="1"/>
    <col min="12944" max="12945" width="18" style="409" bestFit="1" customWidth="1"/>
    <col min="12946" max="13164" width="11.42578125" style="409"/>
    <col min="13165" max="13165" width="15.42578125" style="409" customWidth="1"/>
    <col min="13166" max="13166" width="9.5703125" style="409" customWidth="1"/>
    <col min="13167" max="13167" width="14.42578125" style="409" customWidth="1"/>
    <col min="13168" max="13168" width="49.85546875" style="409" customWidth="1"/>
    <col min="13169" max="13169" width="22.5703125" style="409" customWidth="1"/>
    <col min="13170" max="13170" width="23" style="409" customWidth="1"/>
    <col min="13171" max="13171" width="22.85546875" style="409" customWidth="1"/>
    <col min="13172" max="13172" width="23.42578125" style="409" customWidth="1"/>
    <col min="13173" max="13173" width="22.42578125" style="409" customWidth="1"/>
    <col min="13174" max="13174" width="13.85546875" style="409" customWidth="1"/>
    <col min="13175" max="13175" width="20.7109375" style="409" customWidth="1"/>
    <col min="13176" max="13176" width="18.140625" style="409" customWidth="1"/>
    <col min="13177" max="13177" width="14.85546875" style="409" bestFit="1" customWidth="1"/>
    <col min="13178" max="13178" width="11.42578125" style="409"/>
    <col min="13179" max="13179" width="17.42578125" style="409" customWidth="1"/>
    <col min="13180" max="13182" width="18.140625" style="409" customWidth="1"/>
    <col min="13183" max="13186" width="11.42578125" style="409"/>
    <col min="13187" max="13187" width="34" style="409" customWidth="1"/>
    <col min="13188" max="13188" width="9.5703125" style="409" customWidth="1"/>
    <col min="13189" max="13189" width="16.7109375" style="409" customWidth="1"/>
    <col min="13190" max="13190" width="55.140625" style="409" customWidth="1"/>
    <col min="13191" max="13191" width="22.5703125" style="409" customWidth="1"/>
    <col min="13192" max="13192" width="23" style="409" customWidth="1"/>
    <col min="13193" max="13193" width="22.85546875" style="409" customWidth="1"/>
    <col min="13194" max="13194" width="23.42578125" style="409" customWidth="1"/>
    <col min="13195" max="13195" width="28.7109375" style="409" customWidth="1"/>
    <col min="13196" max="13196" width="12.7109375" style="409" customWidth="1"/>
    <col min="13197" max="13197" width="11.42578125" style="409"/>
    <col min="13198" max="13198" width="25.28515625" style="409" customWidth="1"/>
    <col min="13199" max="13199" width="15.85546875" style="409" bestFit="1" customWidth="1"/>
    <col min="13200" max="13201" width="18" style="409" bestFit="1" customWidth="1"/>
    <col min="13202" max="13420" width="11.42578125" style="409"/>
    <col min="13421" max="13421" width="15.42578125" style="409" customWidth="1"/>
    <col min="13422" max="13422" width="9.5703125" style="409" customWidth="1"/>
    <col min="13423" max="13423" width="14.42578125" style="409" customWidth="1"/>
    <col min="13424" max="13424" width="49.85546875" style="409" customWidth="1"/>
    <col min="13425" max="13425" width="22.5703125" style="409" customWidth="1"/>
    <col min="13426" max="13426" width="23" style="409" customWidth="1"/>
    <col min="13427" max="13427" width="22.85546875" style="409" customWidth="1"/>
    <col min="13428" max="13428" width="23.42578125" style="409" customWidth="1"/>
    <col min="13429" max="13429" width="22.42578125" style="409" customWidth="1"/>
    <col min="13430" max="13430" width="13.85546875" style="409" customWidth="1"/>
    <col min="13431" max="13431" width="20.7109375" style="409" customWidth="1"/>
    <col min="13432" max="13432" width="18.140625" style="409" customWidth="1"/>
    <col min="13433" max="13433" width="14.85546875" style="409" bestFit="1" customWidth="1"/>
    <col min="13434" max="13434" width="11.42578125" style="409"/>
    <col min="13435" max="13435" width="17.42578125" style="409" customWidth="1"/>
    <col min="13436" max="13438" width="18.140625" style="409" customWidth="1"/>
    <col min="13439" max="13442" width="11.42578125" style="409"/>
    <col min="13443" max="13443" width="34" style="409" customWidth="1"/>
    <col min="13444" max="13444" width="9.5703125" style="409" customWidth="1"/>
    <col min="13445" max="13445" width="16.7109375" style="409" customWidth="1"/>
    <col min="13446" max="13446" width="55.140625" style="409" customWidth="1"/>
    <col min="13447" max="13447" width="22.5703125" style="409" customWidth="1"/>
    <col min="13448" max="13448" width="23" style="409" customWidth="1"/>
    <col min="13449" max="13449" width="22.85546875" style="409" customWidth="1"/>
    <col min="13450" max="13450" width="23.42578125" style="409" customWidth="1"/>
    <col min="13451" max="13451" width="28.7109375" style="409" customWidth="1"/>
    <col min="13452" max="13452" width="12.7109375" style="409" customWidth="1"/>
    <col min="13453" max="13453" width="11.42578125" style="409"/>
    <col min="13454" max="13454" width="25.28515625" style="409" customWidth="1"/>
    <col min="13455" max="13455" width="15.85546875" style="409" bestFit="1" customWidth="1"/>
    <col min="13456" max="13457" width="18" style="409" bestFit="1" customWidth="1"/>
    <col min="13458" max="13676" width="11.42578125" style="409"/>
    <col min="13677" max="13677" width="15.42578125" style="409" customWidth="1"/>
    <col min="13678" max="13678" width="9.5703125" style="409" customWidth="1"/>
    <col min="13679" max="13679" width="14.42578125" style="409" customWidth="1"/>
    <col min="13680" max="13680" width="49.85546875" style="409" customWidth="1"/>
    <col min="13681" max="13681" width="22.5703125" style="409" customWidth="1"/>
    <col min="13682" max="13682" width="23" style="409" customWidth="1"/>
    <col min="13683" max="13683" width="22.85546875" style="409" customWidth="1"/>
    <col min="13684" max="13684" width="23.42578125" style="409" customWidth="1"/>
    <col min="13685" max="13685" width="22.42578125" style="409" customWidth="1"/>
    <col min="13686" max="13686" width="13.85546875" style="409" customWidth="1"/>
    <col min="13687" max="13687" width="20.7109375" style="409" customWidth="1"/>
    <col min="13688" max="13688" width="18.140625" style="409" customWidth="1"/>
    <col min="13689" max="13689" width="14.85546875" style="409" bestFit="1" customWidth="1"/>
    <col min="13690" max="13690" width="11.42578125" style="409"/>
    <col min="13691" max="13691" width="17.42578125" style="409" customWidth="1"/>
    <col min="13692" max="13694" width="18.140625" style="409" customWidth="1"/>
    <col min="13695" max="13698" width="11.42578125" style="409"/>
    <col min="13699" max="13699" width="34" style="409" customWidth="1"/>
    <col min="13700" max="13700" width="9.5703125" style="409" customWidth="1"/>
    <col min="13701" max="13701" width="16.7109375" style="409" customWidth="1"/>
    <col min="13702" max="13702" width="55.140625" style="409" customWidth="1"/>
    <col min="13703" max="13703" width="22.5703125" style="409" customWidth="1"/>
    <col min="13704" max="13704" width="23" style="409" customWidth="1"/>
    <col min="13705" max="13705" width="22.85546875" style="409" customWidth="1"/>
    <col min="13706" max="13706" width="23.42578125" style="409" customWidth="1"/>
    <col min="13707" max="13707" width="28.7109375" style="409" customWidth="1"/>
    <col min="13708" max="13708" width="12.7109375" style="409" customWidth="1"/>
    <col min="13709" max="13709" width="11.42578125" style="409"/>
    <col min="13710" max="13710" width="25.28515625" style="409" customWidth="1"/>
    <col min="13711" max="13711" width="15.85546875" style="409" bestFit="1" customWidth="1"/>
    <col min="13712" max="13713" width="18" style="409" bestFit="1" customWidth="1"/>
    <col min="13714" max="13932" width="11.42578125" style="409"/>
    <col min="13933" max="13933" width="15.42578125" style="409" customWidth="1"/>
    <col min="13934" max="13934" width="9.5703125" style="409" customWidth="1"/>
    <col min="13935" max="13935" width="14.42578125" style="409" customWidth="1"/>
    <col min="13936" max="13936" width="49.85546875" style="409" customWidth="1"/>
    <col min="13937" max="13937" width="22.5703125" style="409" customWidth="1"/>
    <col min="13938" max="13938" width="23" style="409" customWidth="1"/>
    <col min="13939" max="13939" width="22.85546875" style="409" customWidth="1"/>
    <col min="13940" max="13940" width="23.42578125" style="409" customWidth="1"/>
    <col min="13941" max="13941" width="22.42578125" style="409" customWidth="1"/>
    <col min="13942" max="13942" width="13.85546875" style="409" customWidth="1"/>
    <col min="13943" max="13943" width="20.7109375" style="409" customWidth="1"/>
    <col min="13944" max="13944" width="18.140625" style="409" customWidth="1"/>
    <col min="13945" max="13945" width="14.85546875" style="409" bestFit="1" customWidth="1"/>
    <col min="13946" max="13946" width="11.42578125" style="409"/>
    <col min="13947" max="13947" width="17.42578125" style="409" customWidth="1"/>
    <col min="13948" max="13950" width="18.140625" style="409" customWidth="1"/>
    <col min="13951" max="13954" width="11.42578125" style="409"/>
    <col min="13955" max="13955" width="34" style="409" customWidth="1"/>
    <col min="13956" max="13956" width="9.5703125" style="409" customWidth="1"/>
    <col min="13957" max="13957" width="16.7109375" style="409" customWidth="1"/>
    <col min="13958" max="13958" width="55.140625" style="409" customWidth="1"/>
    <col min="13959" max="13959" width="22.5703125" style="409" customWidth="1"/>
    <col min="13960" max="13960" width="23" style="409" customWidth="1"/>
    <col min="13961" max="13961" width="22.85546875" style="409" customWidth="1"/>
    <col min="13962" max="13962" width="23.42578125" style="409" customWidth="1"/>
    <col min="13963" max="13963" width="28.7109375" style="409" customWidth="1"/>
    <col min="13964" max="13964" width="12.7109375" style="409" customWidth="1"/>
    <col min="13965" max="13965" width="11.42578125" style="409"/>
    <col min="13966" max="13966" width="25.28515625" style="409" customWidth="1"/>
    <col min="13967" max="13967" width="15.85546875" style="409" bestFit="1" customWidth="1"/>
    <col min="13968" max="13969" width="18" style="409" bestFit="1" customWidth="1"/>
    <col min="13970" max="14188" width="11.42578125" style="409"/>
    <col min="14189" max="14189" width="15.42578125" style="409" customWidth="1"/>
    <col min="14190" max="14190" width="9.5703125" style="409" customWidth="1"/>
    <col min="14191" max="14191" width="14.42578125" style="409" customWidth="1"/>
    <col min="14192" max="14192" width="49.85546875" style="409" customWidth="1"/>
    <col min="14193" max="14193" width="22.5703125" style="409" customWidth="1"/>
    <col min="14194" max="14194" width="23" style="409" customWidth="1"/>
    <col min="14195" max="14195" width="22.85546875" style="409" customWidth="1"/>
    <col min="14196" max="14196" width="23.42578125" style="409" customWidth="1"/>
    <col min="14197" max="14197" width="22.42578125" style="409" customWidth="1"/>
    <col min="14198" max="14198" width="13.85546875" style="409" customWidth="1"/>
    <col min="14199" max="14199" width="20.7109375" style="409" customWidth="1"/>
    <col min="14200" max="14200" width="18.140625" style="409" customWidth="1"/>
    <col min="14201" max="14201" width="14.85546875" style="409" bestFit="1" customWidth="1"/>
    <col min="14202" max="14202" width="11.42578125" style="409"/>
    <col min="14203" max="14203" width="17.42578125" style="409" customWidth="1"/>
    <col min="14204" max="14206" width="18.140625" style="409" customWidth="1"/>
    <col min="14207" max="14210" width="11.42578125" style="409"/>
    <col min="14211" max="14211" width="34" style="409" customWidth="1"/>
    <col min="14212" max="14212" width="9.5703125" style="409" customWidth="1"/>
    <col min="14213" max="14213" width="16.7109375" style="409" customWidth="1"/>
    <col min="14214" max="14214" width="55.140625" style="409" customWidth="1"/>
    <col min="14215" max="14215" width="22.5703125" style="409" customWidth="1"/>
    <col min="14216" max="14216" width="23" style="409" customWidth="1"/>
    <col min="14217" max="14217" width="22.85546875" style="409" customWidth="1"/>
    <col min="14218" max="14218" width="23.42578125" style="409" customWidth="1"/>
    <col min="14219" max="14219" width="28.7109375" style="409" customWidth="1"/>
    <col min="14220" max="14220" width="12.7109375" style="409" customWidth="1"/>
    <col min="14221" max="14221" width="11.42578125" style="409"/>
    <col min="14222" max="14222" width="25.28515625" style="409" customWidth="1"/>
    <col min="14223" max="14223" width="15.85546875" style="409" bestFit="1" customWidth="1"/>
    <col min="14224" max="14225" width="18" style="409" bestFit="1" customWidth="1"/>
    <col min="14226" max="14444" width="11.42578125" style="409"/>
    <col min="14445" max="14445" width="15.42578125" style="409" customWidth="1"/>
    <col min="14446" max="14446" width="9.5703125" style="409" customWidth="1"/>
    <col min="14447" max="14447" width="14.42578125" style="409" customWidth="1"/>
    <col min="14448" max="14448" width="49.85546875" style="409" customWidth="1"/>
    <col min="14449" max="14449" width="22.5703125" style="409" customWidth="1"/>
    <col min="14450" max="14450" width="23" style="409" customWidth="1"/>
    <col min="14451" max="14451" width="22.85546875" style="409" customWidth="1"/>
    <col min="14452" max="14452" width="23.42578125" style="409" customWidth="1"/>
    <col min="14453" max="14453" width="22.42578125" style="409" customWidth="1"/>
    <col min="14454" max="14454" width="13.85546875" style="409" customWidth="1"/>
    <col min="14455" max="14455" width="20.7109375" style="409" customWidth="1"/>
    <col min="14456" max="14456" width="18.140625" style="409" customWidth="1"/>
    <col min="14457" max="14457" width="14.85546875" style="409" bestFit="1" customWidth="1"/>
    <col min="14458" max="14458" width="11.42578125" style="409"/>
    <col min="14459" max="14459" width="17.42578125" style="409" customWidth="1"/>
    <col min="14460" max="14462" width="18.140625" style="409" customWidth="1"/>
    <col min="14463" max="14466" width="11.42578125" style="409"/>
    <col min="14467" max="14467" width="34" style="409" customWidth="1"/>
    <col min="14468" max="14468" width="9.5703125" style="409" customWidth="1"/>
    <col min="14469" max="14469" width="16.7109375" style="409" customWidth="1"/>
    <col min="14470" max="14470" width="55.140625" style="409" customWidth="1"/>
    <col min="14471" max="14471" width="22.5703125" style="409" customWidth="1"/>
    <col min="14472" max="14472" width="23" style="409" customWidth="1"/>
    <col min="14473" max="14473" width="22.85546875" style="409" customWidth="1"/>
    <col min="14474" max="14474" width="23.42578125" style="409" customWidth="1"/>
    <col min="14475" max="14475" width="28.7109375" style="409" customWidth="1"/>
    <col min="14476" max="14476" width="12.7109375" style="409" customWidth="1"/>
    <col min="14477" max="14477" width="11.42578125" style="409"/>
    <col min="14478" max="14478" width="25.28515625" style="409" customWidth="1"/>
    <col min="14479" max="14479" width="15.85546875" style="409" bestFit="1" customWidth="1"/>
    <col min="14480" max="14481" width="18" style="409" bestFit="1" customWidth="1"/>
    <col min="14482" max="14700" width="11.42578125" style="409"/>
    <col min="14701" max="14701" width="15.42578125" style="409" customWidth="1"/>
    <col min="14702" max="14702" width="9.5703125" style="409" customWidth="1"/>
    <col min="14703" max="14703" width="14.42578125" style="409" customWidth="1"/>
    <col min="14704" max="14704" width="49.85546875" style="409" customWidth="1"/>
    <col min="14705" max="14705" width="22.5703125" style="409" customWidth="1"/>
    <col min="14706" max="14706" width="23" style="409" customWidth="1"/>
    <col min="14707" max="14707" width="22.85546875" style="409" customWidth="1"/>
    <col min="14708" max="14708" width="23.42578125" style="409" customWidth="1"/>
    <col min="14709" max="14709" width="22.42578125" style="409" customWidth="1"/>
    <col min="14710" max="14710" width="13.85546875" style="409" customWidth="1"/>
    <col min="14711" max="14711" width="20.7109375" style="409" customWidth="1"/>
    <col min="14712" max="14712" width="18.140625" style="409" customWidth="1"/>
    <col min="14713" max="14713" width="14.85546875" style="409" bestFit="1" customWidth="1"/>
    <col min="14714" max="14714" width="11.42578125" style="409"/>
    <col min="14715" max="14715" width="17.42578125" style="409" customWidth="1"/>
    <col min="14716" max="14718" width="18.140625" style="409" customWidth="1"/>
    <col min="14719" max="14722" width="11.42578125" style="409"/>
    <col min="14723" max="14723" width="34" style="409" customWidth="1"/>
    <col min="14724" max="14724" width="9.5703125" style="409" customWidth="1"/>
    <col min="14725" max="14725" width="16.7109375" style="409" customWidth="1"/>
    <col min="14726" max="14726" width="55.140625" style="409" customWidth="1"/>
    <col min="14727" max="14727" width="22.5703125" style="409" customWidth="1"/>
    <col min="14728" max="14728" width="23" style="409" customWidth="1"/>
    <col min="14729" max="14729" width="22.85546875" style="409" customWidth="1"/>
    <col min="14730" max="14730" width="23.42578125" style="409" customWidth="1"/>
    <col min="14731" max="14731" width="28.7109375" style="409" customWidth="1"/>
    <col min="14732" max="14732" width="12.7109375" style="409" customWidth="1"/>
    <col min="14733" max="14733" width="11.42578125" style="409"/>
    <col min="14734" max="14734" width="25.28515625" style="409" customWidth="1"/>
    <col min="14735" max="14735" width="15.85546875" style="409" bestFit="1" customWidth="1"/>
    <col min="14736" max="14737" width="18" style="409" bestFit="1" customWidth="1"/>
    <col min="14738" max="14956" width="11.42578125" style="409"/>
    <col min="14957" max="14957" width="15.42578125" style="409" customWidth="1"/>
    <col min="14958" max="14958" width="9.5703125" style="409" customWidth="1"/>
    <col min="14959" max="14959" width="14.42578125" style="409" customWidth="1"/>
    <col min="14960" max="14960" width="49.85546875" style="409" customWidth="1"/>
    <col min="14961" max="14961" width="22.5703125" style="409" customWidth="1"/>
    <col min="14962" max="14962" width="23" style="409" customWidth="1"/>
    <col min="14963" max="14963" width="22.85546875" style="409" customWidth="1"/>
    <col min="14964" max="14964" width="23.42578125" style="409" customWidth="1"/>
    <col min="14965" max="14965" width="22.42578125" style="409" customWidth="1"/>
    <col min="14966" max="14966" width="13.85546875" style="409" customWidth="1"/>
    <col min="14967" max="14967" width="20.7109375" style="409" customWidth="1"/>
    <col min="14968" max="14968" width="18.140625" style="409" customWidth="1"/>
    <col min="14969" max="14969" width="14.85546875" style="409" bestFit="1" customWidth="1"/>
    <col min="14970" max="14970" width="11.42578125" style="409"/>
    <col min="14971" max="14971" width="17.42578125" style="409" customWidth="1"/>
    <col min="14972" max="14974" width="18.140625" style="409" customWidth="1"/>
    <col min="14975" max="14978" width="11.42578125" style="409"/>
    <col min="14979" max="14979" width="34" style="409" customWidth="1"/>
    <col min="14980" max="14980" width="9.5703125" style="409" customWidth="1"/>
    <col min="14981" max="14981" width="16.7109375" style="409" customWidth="1"/>
    <col min="14982" max="14982" width="55.140625" style="409" customWidth="1"/>
    <col min="14983" max="14983" width="22.5703125" style="409" customWidth="1"/>
    <col min="14984" max="14984" width="23" style="409" customWidth="1"/>
    <col min="14985" max="14985" width="22.85546875" style="409" customWidth="1"/>
    <col min="14986" max="14986" width="23.42578125" style="409" customWidth="1"/>
    <col min="14987" max="14987" width="28.7109375" style="409" customWidth="1"/>
    <col min="14988" max="14988" width="12.7109375" style="409" customWidth="1"/>
    <col min="14989" max="14989" width="11.42578125" style="409"/>
    <col min="14990" max="14990" width="25.28515625" style="409" customWidth="1"/>
    <col min="14991" max="14991" width="15.85546875" style="409" bestFit="1" customWidth="1"/>
    <col min="14992" max="14993" width="18" style="409" bestFit="1" customWidth="1"/>
    <col min="14994" max="15212" width="11.42578125" style="409"/>
    <col min="15213" max="15213" width="15.42578125" style="409" customWidth="1"/>
    <col min="15214" max="15214" width="9.5703125" style="409" customWidth="1"/>
    <col min="15215" max="15215" width="14.42578125" style="409" customWidth="1"/>
    <col min="15216" max="15216" width="49.85546875" style="409" customWidth="1"/>
    <col min="15217" max="15217" width="22.5703125" style="409" customWidth="1"/>
    <col min="15218" max="15218" width="23" style="409" customWidth="1"/>
    <col min="15219" max="15219" width="22.85546875" style="409" customWidth="1"/>
    <col min="15220" max="15220" width="23.42578125" style="409" customWidth="1"/>
    <col min="15221" max="15221" width="22.42578125" style="409" customWidth="1"/>
    <col min="15222" max="15222" width="13.85546875" style="409" customWidth="1"/>
    <col min="15223" max="15223" width="20.7109375" style="409" customWidth="1"/>
    <col min="15224" max="15224" width="18.140625" style="409" customWidth="1"/>
    <col min="15225" max="15225" width="14.85546875" style="409" bestFit="1" customWidth="1"/>
    <col min="15226" max="15226" width="11.42578125" style="409"/>
    <col min="15227" max="15227" width="17.42578125" style="409" customWidth="1"/>
    <col min="15228" max="15230" width="18.140625" style="409" customWidth="1"/>
    <col min="15231" max="15234" width="11.42578125" style="409"/>
    <col min="15235" max="15235" width="34" style="409" customWidth="1"/>
    <col min="15236" max="15236" width="9.5703125" style="409" customWidth="1"/>
    <col min="15237" max="15237" width="16.7109375" style="409" customWidth="1"/>
    <col min="15238" max="15238" width="55.140625" style="409" customWidth="1"/>
    <col min="15239" max="15239" width="22.5703125" style="409" customWidth="1"/>
    <col min="15240" max="15240" width="23" style="409" customWidth="1"/>
    <col min="15241" max="15241" width="22.85546875" style="409" customWidth="1"/>
    <col min="15242" max="15242" width="23.42578125" style="409" customWidth="1"/>
    <col min="15243" max="15243" width="28.7109375" style="409" customWidth="1"/>
    <col min="15244" max="15244" width="12.7109375" style="409" customWidth="1"/>
    <col min="15245" max="15245" width="11.42578125" style="409"/>
    <col min="15246" max="15246" width="25.28515625" style="409" customWidth="1"/>
    <col min="15247" max="15247" width="15.85546875" style="409" bestFit="1" customWidth="1"/>
    <col min="15248" max="15249" width="18" style="409" bestFit="1" customWidth="1"/>
    <col min="15250" max="15468" width="11.42578125" style="409"/>
    <col min="15469" max="15469" width="15.42578125" style="409" customWidth="1"/>
    <col min="15470" max="15470" width="9.5703125" style="409" customWidth="1"/>
    <col min="15471" max="15471" width="14.42578125" style="409" customWidth="1"/>
    <col min="15472" max="15472" width="49.85546875" style="409" customWidth="1"/>
    <col min="15473" max="15473" width="22.5703125" style="409" customWidth="1"/>
    <col min="15474" max="15474" width="23" style="409" customWidth="1"/>
    <col min="15475" max="15475" width="22.85546875" style="409" customWidth="1"/>
    <col min="15476" max="15476" width="23.42578125" style="409" customWidth="1"/>
    <col min="15477" max="15477" width="22.42578125" style="409" customWidth="1"/>
    <col min="15478" max="15478" width="13.85546875" style="409" customWidth="1"/>
    <col min="15479" max="15479" width="20.7109375" style="409" customWidth="1"/>
    <col min="15480" max="15480" width="18.140625" style="409" customWidth="1"/>
    <col min="15481" max="15481" width="14.85546875" style="409" bestFit="1" customWidth="1"/>
    <col min="15482" max="15482" width="11.42578125" style="409"/>
    <col min="15483" max="15483" width="17.42578125" style="409" customWidth="1"/>
    <col min="15484" max="15486" width="18.140625" style="409" customWidth="1"/>
    <col min="15487" max="15490" width="11.42578125" style="409"/>
    <col min="15491" max="15491" width="34" style="409" customWidth="1"/>
    <col min="15492" max="15492" width="9.5703125" style="409" customWidth="1"/>
    <col min="15493" max="15493" width="16.7109375" style="409" customWidth="1"/>
    <col min="15494" max="15494" width="55.140625" style="409" customWidth="1"/>
    <col min="15495" max="15495" width="22.5703125" style="409" customWidth="1"/>
    <col min="15496" max="15496" width="23" style="409" customWidth="1"/>
    <col min="15497" max="15497" width="22.85546875" style="409" customWidth="1"/>
    <col min="15498" max="15498" width="23.42578125" style="409" customWidth="1"/>
    <col min="15499" max="15499" width="28.7109375" style="409" customWidth="1"/>
    <col min="15500" max="15500" width="12.7109375" style="409" customWidth="1"/>
    <col min="15501" max="15501" width="11.42578125" style="409"/>
    <col min="15502" max="15502" width="25.28515625" style="409" customWidth="1"/>
    <col min="15503" max="15503" width="15.85546875" style="409" bestFit="1" customWidth="1"/>
    <col min="15504" max="15505" width="18" style="409" bestFit="1" customWidth="1"/>
    <col min="15506" max="15724" width="11.42578125" style="409"/>
    <col min="15725" max="15725" width="15.42578125" style="409" customWidth="1"/>
    <col min="15726" max="15726" width="9.5703125" style="409" customWidth="1"/>
    <col min="15727" max="15727" width="14.42578125" style="409" customWidth="1"/>
    <col min="15728" max="15728" width="49.85546875" style="409" customWidth="1"/>
    <col min="15729" max="15729" width="22.5703125" style="409" customWidth="1"/>
    <col min="15730" max="15730" width="23" style="409" customWidth="1"/>
    <col min="15731" max="15731" width="22.85546875" style="409" customWidth="1"/>
    <col min="15732" max="15732" width="23.42578125" style="409" customWidth="1"/>
    <col min="15733" max="15733" width="22.42578125" style="409" customWidth="1"/>
    <col min="15734" max="15734" width="13.85546875" style="409" customWidth="1"/>
    <col min="15735" max="15735" width="20.7109375" style="409" customWidth="1"/>
    <col min="15736" max="15736" width="18.140625" style="409" customWidth="1"/>
    <col min="15737" max="15737" width="14.85546875" style="409" bestFit="1" customWidth="1"/>
    <col min="15738" max="15738" width="11.42578125" style="409"/>
    <col min="15739" max="15739" width="17.42578125" style="409" customWidth="1"/>
    <col min="15740" max="15742" width="18.140625" style="409" customWidth="1"/>
    <col min="15743" max="15746" width="11.42578125" style="409"/>
    <col min="15747" max="15747" width="34" style="409" customWidth="1"/>
    <col min="15748" max="15748" width="9.5703125" style="409" customWidth="1"/>
    <col min="15749" max="15749" width="16.7109375" style="409" customWidth="1"/>
    <col min="15750" max="15750" width="55.140625" style="409" customWidth="1"/>
    <col min="15751" max="15751" width="22.5703125" style="409" customWidth="1"/>
    <col min="15752" max="15752" width="23" style="409" customWidth="1"/>
    <col min="15753" max="15753" width="22.85546875" style="409" customWidth="1"/>
    <col min="15754" max="15754" width="23.42578125" style="409" customWidth="1"/>
    <col min="15755" max="15755" width="28.7109375" style="409" customWidth="1"/>
    <col min="15756" max="15756" width="12.7109375" style="409" customWidth="1"/>
    <col min="15757" max="15757" width="11.42578125" style="409"/>
    <col min="15758" max="15758" width="25.28515625" style="409" customWidth="1"/>
    <col min="15759" max="15759" width="15.85546875" style="409" bestFit="1" customWidth="1"/>
    <col min="15760" max="15761" width="18" style="409" bestFit="1" customWidth="1"/>
    <col min="15762" max="15980" width="11.42578125" style="409"/>
    <col min="15981" max="15981" width="15.42578125" style="409" customWidth="1"/>
    <col min="15982" max="15982" width="9.5703125" style="409" customWidth="1"/>
    <col min="15983" max="15983" width="14.42578125" style="409" customWidth="1"/>
    <col min="15984" max="15984" width="49.85546875" style="409" customWidth="1"/>
    <col min="15985" max="15985" width="22.5703125" style="409" customWidth="1"/>
    <col min="15986" max="15986" width="23" style="409" customWidth="1"/>
    <col min="15987" max="15987" width="22.85546875" style="409" customWidth="1"/>
    <col min="15988" max="15988" width="23.42578125" style="409" customWidth="1"/>
    <col min="15989" max="15989" width="22.42578125" style="409" customWidth="1"/>
    <col min="15990" max="15990" width="13.85546875" style="409" customWidth="1"/>
    <col min="15991" max="15991" width="20.7109375" style="409" customWidth="1"/>
    <col min="15992" max="15992" width="18.140625" style="409" customWidth="1"/>
    <col min="15993" max="15993" width="14.85546875" style="409" bestFit="1" customWidth="1"/>
    <col min="15994" max="15994" width="11.42578125" style="409"/>
    <col min="15995" max="15995" width="17.42578125" style="409" customWidth="1"/>
    <col min="15996" max="15998" width="18.140625" style="409" customWidth="1"/>
    <col min="15999" max="16002" width="11.42578125" style="409"/>
    <col min="16003" max="16003" width="34" style="409" customWidth="1"/>
    <col min="16004" max="16004" width="9.5703125" style="409" customWidth="1"/>
    <col min="16005" max="16005" width="16.7109375" style="409" customWidth="1"/>
    <col min="16006" max="16006" width="55.140625" style="409" customWidth="1"/>
    <col min="16007" max="16007" width="22.5703125" style="409" customWidth="1"/>
    <col min="16008" max="16008" width="23" style="409" customWidth="1"/>
    <col min="16009" max="16009" width="22.85546875" style="409" customWidth="1"/>
    <col min="16010" max="16010" width="23.42578125" style="409" customWidth="1"/>
    <col min="16011" max="16011" width="28.7109375" style="409" customWidth="1"/>
    <col min="16012" max="16012" width="12.7109375" style="409" customWidth="1"/>
    <col min="16013" max="16013" width="11.42578125" style="409"/>
    <col min="16014" max="16014" width="25.28515625" style="409" customWidth="1"/>
    <col min="16015" max="16015" width="15.85546875" style="409" bestFit="1" customWidth="1"/>
    <col min="16016" max="16017" width="18" style="409" bestFit="1" customWidth="1"/>
    <col min="16018" max="16236" width="11.42578125" style="409"/>
    <col min="16237" max="16237" width="15.42578125" style="409" customWidth="1"/>
    <col min="16238" max="16238" width="9.5703125" style="409" customWidth="1"/>
    <col min="16239" max="16239" width="14.42578125" style="409" customWidth="1"/>
    <col min="16240" max="16240" width="49.85546875" style="409" customWidth="1"/>
    <col min="16241" max="16241" width="22.5703125" style="409" customWidth="1"/>
    <col min="16242" max="16242" width="23" style="409" customWidth="1"/>
    <col min="16243" max="16243" width="22.85546875" style="409" customWidth="1"/>
    <col min="16244" max="16244" width="23.42578125" style="409" customWidth="1"/>
    <col min="16245" max="16245" width="22.42578125" style="409" customWidth="1"/>
    <col min="16246" max="16246" width="13.85546875" style="409" customWidth="1"/>
    <col min="16247" max="16247" width="20.7109375" style="409" customWidth="1"/>
    <col min="16248" max="16248" width="18.140625" style="409" customWidth="1"/>
    <col min="16249" max="16249" width="14.85546875" style="409" bestFit="1" customWidth="1"/>
    <col min="16250" max="16250" width="11.42578125" style="409"/>
    <col min="16251" max="16251" width="17.42578125" style="409" customWidth="1"/>
    <col min="16252" max="16254" width="18.140625" style="409" customWidth="1"/>
    <col min="16255" max="16384" width="11.42578125" style="409"/>
  </cols>
  <sheetData>
    <row r="1" spans="1:28" s="404" customFormat="1" ht="23.25" x14ac:dyDescent="0.25">
      <c r="A1" s="550" t="s">
        <v>0</v>
      </c>
      <c r="B1" s="550"/>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row>
    <row r="2" spans="1:28" s="404" customFormat="1" ht="24.95" customHeight="1" x14ac:dyDescent="0.25">
      <c r="A2" s="551" t="s">
        <v>1</v>
      </c>
      <c r="B2" s="551"/>
      <c r="C2" s="551"/>
      <c r="D2" s="551"/>
      <c r="E2" s="551"/>
      <c r="F2" s="551"/>
      <c r="G2" s="551"/>
      <c r="H2" s="551"/>
      <c r="I2" s="551"/>
      <c r="J2" s="551"/>
      <c r="K2" s="551"/>
      <c r="L2" s="551"/>
      <c r="M2" s="551"/>
      <c r="N2" s="551"/>
      <c r="O2" s="551"/>
      <c r="P2" s="551"/>
      <c r="Q2" s="551"/>
      <c r="R2" s="551"/>
      <c r="S2" s="551"/>
      <c r="T2" s="551"/>
      <c r="U2" s="551"/>
      <c r="V2" s="551"/>
      <c r="W2" s="551"/>
      <c r="X2" s="551"/>
      <c r="Y2" s="551"/>
      <c r="Z2" s="551"/>
      <c r="AA2" s="551"/>
      <c r="AB2" s="551"/>
    </row>
    <row r="3" spans="1:28" ht="24.95" customHeight="1" x14ac:dyDescent="0.25">
      <c r="A3" s="552" t="s">
        <v>558</v>
      </c>
      <c r="B3" s="552"/>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row>
    <row r="4" spans="1:28" ht="15.75" customHeight="1" thickBot="1" x14ac:dyDescent="0.3">
      <c r="A4" s="410"/>
      <c r="M4" s="11"/>
      <c r="N4" s="12"/>
      <c r="O4" s="409"/>
      <c r="P4" s="409"/>
      <c r="Q4" s="410" t="s">
        <v>3</v>
      </c>
      <c r="R4" s="410"/>
      <c r="S4" s="413" t="s">
        <v>4</v>
      </c>
      <c r="T4" s="414" t="s">
        <v>5</v>
      </c>
      <c r="U4" s="413"/>
      <c r="W4" s="414"/>
      <c r="X4" s="415"/>
      <c r="Y4" s="415"/>
      <c r="Z4" s="415"/>
      <c r="AA4" s="415"/>
      <c r="AB4" s="415"/>
    </row>
    <row r="5" spans="1:28" ht="29.25" customHeight="1" x14ac:dyDescent="0.25">
      <c r="A5" s="537" t="s">
        <v>6</v>
      </c>
      <c r="B5" s="533" t="s">
        <v>7</v>
      </c>
      <c r="C5" s="533" t="s">
        <v>8</v>
      </c>
      <c r="D5" s="533" t="s">
        <v>9</v>
      </c>
      <c r="E5" s="533" t="s">
        <v>10</v>
      </c>
      <c r="F5" s="533" t="s">
        <v>11</v>
      </c>
      <c r="G5" s="533" t="s">
        <v>12</v>
      </c>
      <c r="H5" s="533"/>
      <c r="I5" s="533"/>
      <c r="J5" s="533"/>
      <c r="K5" s="533"/>
      <c r="L5" s="542" t="s">
        <v>13</v>
      </c>
      <c r="M5" s="534" t="s">
        <v>14</v>
      </c>
      <c r="N5" s="534" t="s">
        <v>15</v>
      </c>
      <c r="O5" s="525" t="s">
        <v>16</v>
      </c>
      <c r="P5" s="525" t="s">
        <v>17</v>
      </c>
      <c r="Q5" s="525" t="s">
        <v>18</v>
      </c>
      <c r="R5" s="525" t="s">
        <v>19</v>
      </c>
      <c r="S5" s="525" t="s">
        <v>456</v>
      </c>
      <c r="T5" s="525" t="s">
        <v>457</v>
      </c>
      <c r="U5" s="525" t="s">
        <v>458</v>
      </c>
      <c r="V5" s="525" t="s">
        <v>459</v>
      </c>
      <c r="W5" s="525" t="s">
        <v>460</v>
      </c>
      <c r="X5" s="527" t="s">
        <v>20</v>
      </c>
      <c r="Y5" s="527"/>
      <c r="Z5" s="527"/>
      <c r="AA5" s="527"/>
      <c r="AB5" s="528"/>
    </row>
    <row r="6" spans="1:28" ht="84.75" customHeight="1" thickBot="1" x14ac:dyDescent="0.3">
      <c r="A6" s="540"/>
      <c r="B6" s="539"/>
      <c r="C6" s="539"/>
      <c r="D6" s="539"/>
      <c r="E6" s="539"/>
      <c r="F6" s="539"/>
      <c r="G6" s="516" t="s">
        <v>21</v>
      </c>
      <c r="H6" s="516" t="s">
        <v>22</v>
      </c>
      <c r="I6" s="516" t="s">
        <v>23</v>
      </c>
      <c r="J6" s="516" t="s">
        <v>24</v>
      </c>
      <c r="K6" s="516" t="s">
        <v>25</v>
      </c>
      <c r="L6" s="543"/>
      <c r="M6" s="544"/>
      <c r="N6" s="544"/>
      <c r="O6" s="526"/>
      <c r="P6" s="526"/>
      <c r="Q6" s="526"/>
      <c r="R6" s="526"/>
      <c r="S6" s="526"/>
      <c r="T6" s="526"/>
      <c r="U6" s="526"/>
      <c r="V6" s="526"/>
      <c r="W6" s="526"/>
      <c r="X6" s="517" t="s">
        <v>461</v>
      </c>
      <c r="Y6" s="517" t="s">
        <v>462</v>
      </c>
      <c r="Z6" s="517" t="s">
        <v>463</v>
      </c>
      <c r="AA6" s="517" t="s">
        <v>464</v>
      </c>
      <c r="AB6" s="196" t="s">
        <v>465</v>
      </c>
    </row>
    <row r="7" spans="1:28" s="410" customFormat="1" ht="28.5" customHeight="1" thickBot="1" x14ac:dyDescent="0.3">
      <c r="A7" s="18" t="s">
        <v>26</v>
      </c>
      <c r="B7" s="19"/>
      <c r="C7" s="19"/>
      <c r="D7" s="19"/>
      <c r="E7" s="416" t="s">
        <v>27</v>
      </c>
      <c r="F7" s="21">
        <f>+F8+F37+F84+F98</f>
        <v>101565565000</v>
      </c>
      <c r="G7" s="21">
        <f>+G8+G37+G84+G98</f>
        <v>0</v>
      </c>
      <c r="H7" s="21">
        <f>+H8+H37+H84+H98</f>
        <v>0</v>
      </c>
      <c r="I7" s="21">
        <f>+I8+I37+I84+I98</f>
        <v>19328164729.639999</v>
      </c>
      <c r="J7" s="21">
        <f>+J8+J37+J84+J98</f>
        <v>19328164729.639999</v>
      </c>
      <c r="K7" s="21">
        <f t="shared" ref="K7:K72" si="0">+G7-H7+I7-J7</f>
        <v>0</v>
      </c>
      <c r="L7" s="21">
        <f>+F7+K7</f>
        <v>101565565000</v>
      </c>
      <c r="M7" s="236">
        <f t="shared" ref="M7:M13" si="1">L7/$L$267</f>
        <v>1.9133381988639505E-2</v>
      </c>
      <c r="N7" s="21">
        <f t="shared" ref="N7:W7" si="2">+N8+N37+N84+N98</f>
        <v>6820707880</v>
      </c>
      <c r="O7" s="21">
        <f t="shared" si="2"/>
        <v>92698006260.240005</v>
      </c>
      <c r="P7" s="21">
        <f t="shared" si="2"/>
        <v>2046850859.76</v>
      </c>
      <c r="Q7" s="21">
        <f t="shared" si="2"/>
        <v>87062452476.159988</v>
      </c>
      <c r="R7" s="21">
        <f t="shared" si="2"/>
        <v>7682404643.8399963</v>
      </c>
      <c r="S7" s="21">
        <f t="shared" si="2"/>
        <v>5635553784.0799952</v>
      </c>
      <c r="T7" s="21">
        <f t="shared" si="2"/>
        <v>70604349071.619995</v>
      </c>
      <c r="U7" s="21">
        <f t="shared" si="2"/>
        <v>16458103404.540001</v>
      </c>
      <c r="V7" s="21">
        <f t="shared" si="2"/>
        <v>70547521653.619995</v>
      </c>
      <c r="W7" s="21">
        <f t="shared" si="2"/>
        <v>56827418</v>
      </c>
      <c r="X7" s="23">
        <f t="shared" ref="X7:X72" si="3">+Q7/L7</f>
        <v>0.85720443219274156</v>
      </c>
      <c r="Y7" s="23">
        <f t="shared" ref="Y7:Y72" si="4">+T7/L7</f>
        <v>0.69516030429821363</v>
      </c>
      <c r="Z7" s="23">
        <f t="shared" ref="Z7:Z33" si="5">+V7/L7</f>
        <v>0.69460078968319627</v>
      </c>
      <c r="AA7" s="23">
        <f t="shared" ref="AA7:AA34" si="6">+T7/Q7</f>
        <v>0.8109620974777082</v>
      </c>
      <c r="AB7" s="24">
        <f t="shared" ref="AB7:AB34" si="7">+V7/T7</f>
        <v>0.99919512864650373</v>
      </c>
    </row>
    <row r="8" spans="1:28" ht="27" customHeight="1" x14ac:dyDescent="0.25">
      <c r="A8" s="237" t="s">
        <v>28</v>
      </c>
      <c r="B8" s="26"/>
      <c r="C8" s="26"/>
      <c r="D8" s="26"/>
      <c r="E8" s="417" t="s">
        <v>29</v>
      </c>
      <c r="F8" s="418">
        <f>+F9</f>
        <v>48846668000</v>
      </c>
      <c r="G8" s="418">
        <f>+G9</f>
        <v>0</v>
      </c>
      <c r="H8" s="418">
        <f>+H9</f>
        <v>0</v>
      </c>
      <c r="I8" s="418">
        <f>+I9</f>
        <v>7853914696</v>
      </c>
      <c r="J8" s="418">
        <f>+J9</f>
        <v>6992126110</v>
      </c>
      <c r="K8" s="418">
        <f t="shared" si="0"/>
        <v>861788586</v>
      </c>
      <c r="L8" s="418">
        <f>+L9</f>
        <v>49708456586</v>
      </c>
      <c r="M8" s="29">
        <f t="shared" si="1"/>
        <v>9.3643046038846059E-3</v>
      </c>
      <c r="N8" s="418">
        <f t="shared" ref="N8:W8" si="8">+N9</f>
        <v>0</v>
      </c>
      <c r="O8" s="418">
        <f t="shared" si="8"/>
        <v>49708456586</v>
      </c>
      <c r="P8" s="418">
        <f t="shared" si="8"/>
        <v>0</v>
      </c>
      <c r="Q8" s="418">
        <f t="shared" si="8"/>
        <v>44321874796.029999</v>
      </c>
      <c r="R8" s="418">
        <f t="shared" si="8"/>
        <v>5386581789.9699965</v>
      </c>
      <c r="S8" s="418">
        <f t="shared" si="8"/>
        <v>5386581789.9699965</v>
      </c>
      <c r="T8" s="418">
        <f t="shared" si="8"/>
        <v>44114057410.029999</v>
      </c>
      <c r="U8" s="418">
        <f t="shared" si="8"/>
        <v>207817386</v>
      </c>
      <c r="V8" s="418">
        <f t="shared" si="8"/>
        <v>44111288740.029999</v>
      </c>
      <c r="W8" s="418">
        <f t="shared" si="8"/>
        <v>2768670</v>
      </c>
      <c r="X8" s="30">
        <f t="shared" si="3"/>
        <v>0.89163651096970309</v>
      </c>
      <c r="Y8" s="30">
        <f t="shared" si="4"/>
        <v>0.88745578599304931</v>
      </c>
      <c r="Z8" s="30">
        <f t="shared" si="5"/>
        <v>0.8874000878243643</v>
      </c>
      <c r="AA8" s="30">
        <f t="shared" si="6"/>
        <v>0.99531117790128731</v>
      </c>
      <c r="AB8" s="30">
        <f t="shared" si="7"/>
        <v>0.99993723837337689</v>
      </c>
    </row>
    <row r="9" spans="1:28" ht="35.25" customHeight="1" x14ac:dyDescent="0.25">
      <c r="A9" s="238" t="s">
        <v>30</v>
      </c>
      <c r="B9" s="33"/>
      <c r="C9" s="33"/>
      <c r="D9" s="33"/>
      <c r="E9" s="149" t="s">
        <v>31</v>
      </c>
      <c r="F9" s="419">
        <f>+F10+F20+F28+F35</f>
        <v>48846668000</v>
      </c>
      <c r="G9" s="419">
        <f>+G10+G20+G28+G35</f>
        <v>0</v>
      </c>
      <c r="H9" s="419">
        <f>+H10+H20+H28+H35</f>
        <v>0</v>
      </c>
      <c r="I9" s="419">
        <f>+I10+I20+I28+I35</f>
        <v>7853914696</v>
      </c>
      <c r="J9" s="419">
        <f>+J10+J20+J28+J35</f>
        <v>6992126110</v>
      </c>
      <c r="K9" s="419">
        <f t="shared" si="0"/>
        <v>861788586</v>
      </c>
      <c r="L9" s="419">
        <f>+L10+L20+L28+L35</f>
        <v>49708456586</v>
      </c>
      <c r="M9" s="36">
        <f t="shared" si="1"/>
        <v>9.3643046038846059E-3</v>
      </c>
      <c r="N9" s="419">
        <f t="shared" ref="N9:W9" si="9">+N10+N20+N28+N35</f>
        <v>0</v>
      </c>
      <c r="O9" s="419">
        <f t="shared" si="9"/>
        <v>49708456586</v>
      </c>
      <c r="P9" s="419">
        <f t="shared" si="9"/>
        <v>0</v>
      </c>
      <c r="Q9" s="419">
        <f t="shared" si="9"/>
        <v>44321874796.029999</v>
      </c>
      <c r="R9" s="419">
        <f t="shared" si="9"/>
        <v>5386581789.9699965</v>
      </c>
      <c r="S9" s="419">
        <f t="shared" si="9"/>
        <v>5386581789.9699965</v>
      </c>
      <c r="T9" s="419">
        <f t="shared" si="9"/>
        <v>44114057410.029999</v>
      </c>
      <c r="U9" s="419">
        <f t="shared" si="9"/>
        <v>207817386</v>
      </c>
      <c r="V9" s="419">
        <f t="shared" si="9"/>
        <v>44111288740.029999</v>
      </c>
      <c r="W9" s="419">
        <f t="shared" si="9"/>
        <v>2768670</v>
      </c>
      <c r="X9" s="37">
        <f t="shared" si="3"/>
        <v>0.89163651096970309</v>
      </c>
      <c r="Y9" s="37">
        <f t="shared" si="4"/>
        <v>0.88745578599304931</v>
      </c>
      <c r="Z9" s="37">
        <f t="shared" si="5"/>
        <v>0.8874000878243643</v>
      </c>
      <c r="AA9" s="37">
        <f t="shared" si="6"/>
        <v>0.99531117790128731</v>
      </c>
      <c r="AB9" s="37">
        <f t="shared" si="7"/>
        <v>0.99993723837337689</v>
      </c>
    </row>
    <row r="10" spans="1:28" ht="27" customHeight="1" x14ac:dyDescent="0.25">
      <c r="A10" s="238" t="s">
        <v>32</v>
      </c>
      <c r="B10" s="33"/>
      <c r="C10" s="33"/>
      <c r="D10" s="33"/>
      <c r="E10" s="149" t="s">
        <v>33</v>
      </c>
      <c r="F10" s="419">
        <f>+F11</f>
        <v>28789591000</v>
      </c>
      <c r="G10" s="419">
        <f>+G11</f>
        <v>0</v>
      </c>
      <c r="H10" s="419">
        <f>+H11</f>
        <v>0</v>
      </c>
      <c r="I10" s="419">
        <f>+I11</f>
        <v>5400075911</v>
      </c>
      <c r="J10" s="419">
        <f>+J11</f>
        <v>880500000</v>
      </c>
      <c r="K10" s="419">
        <f t="shared" si="0"/>
        <v>4519575911</v>
      </c>
      <c r="L10" s="419">
        <f>+L11</f>
        <v>33309166911</v>
      </c>
      <c r="M10" s="36">
        <f t="shared" si="1"/>
        <v>6.2749320031007987E-3</v>
      </c>
      <c r="N10" s="419">
        <f t="shared" ref="N10:W10" si="10">+N11</f>
        <v>0</v>
      </c>
      <c r="O10" s="419">
        <f t="shared" si="10"/>
        <v>33309166911</v>
      </c>
      <c r="P10" s="419">
        <f t="shared" si="10"/>
        <v>0</v>
      </c>
      <c r="Q10" s="419">
        <f t="shared" si="10"/>
        <v>30671090598.549999</v>
      </c>
      <c r="R10" s="419">
        <f t="shared" si="10"/>
        <v>2638076312.4499979</v>
      </c>
      <c r="S10" s="419">
        <f t="shared" si="10"/>
        <v>2638076312.4499979</v>
      </c>
      <c r="T10" s="419">
        <f t="shared" si="10"/>
        <v>30671090598.549999</v>
      </c>
      <c r="U10" s="419">
        <f t="shared" si="10"/>
        <v>0</v>
      </c>
      <c r="V10" s="419">
        <f t="shared" si="10"/>
        <v>30671090598.549999</v>
      </c>
      <c r="W10" s="419">
        <f t="shared" si="10"/>
        <v>0</v>
      </c>
      <c r="X10" s="37">
        <f t="shared" si="3"/>
        <v>0.9208002914183121</v>
      </c>
      <c r="Y10" s="37">
        <f t="shared" si="4"/>
        <v>0.9208002914183121</v>
      </c>
      <c r="Z10" s="37">
        <f t="shared" si="5"/>
        <v>0.9208002914183121</v>
      </c>
      <c r="AA10" s="37">
        <f t="shared" si="6"/>
        <v>1</v>
      </c>
      <c r="AB10" s="37">
        <f t="shared" si="7"/>
        <v>1</v>
      </c>
    </row>
    <row r="11" spans="1:28" ht="27" customHeight="1" x14ac:dyDescent="0.25">
      <c r="A11" s="238" t="s">
        <v>34</v>
      </c>
      <c r="B11" s="33"/>
      <c r="C11" s="33"/>
      <c r="D11" s="33"/>
      <c r="E11" s="149" t="s">
        <v>35</v>
      </c>
      <c r="F11" s="419">
        <f>SUM(F12:F19)</f>
        <v>28789591000</v>
      </c>
      <c r="G11" s="419">
        <f>SUM(G12:G19)</f>
        <v>0</v>
      </c>
      <c r="H11" s="419">
        <f>SUM(H12:H19)</f>
        <v>0</v>
      </c>
      <c r="I11" s="419">
        <f>SUM(I12:I19)</f>
        <v>5400075911</v>
      </c>
      <c r="J11" s="419">
        <f>SUM(J12:J19)</f>
        <v>880500000</v>
      </c>
      <c r="K11" s="419">
        <f t="shared" si="0"/>
        <v>4519575911</v>
      </c>
      <c r="L11" s="419">
        <f>SUM(L12:L19)</f>
        <v>33309166911</v>
      </c>
      <c r="M11" s="36">
        <f t="shared" si="1"/>
        <v>6.2749320031007987E-3</v>
      </c>
      <c r="N11" s="419">
        <f t="shared" ref="N11:W11" si="11">SUM(N12:N19)</f>
        <v>0</v>
      </c>
      <c r="O11" s="419">
        <f t="shared" si="11"/>
        <v>33309166911</v>
      </c>
      <c r="P11" s="419">
        <f t="shared" si="11"/>
        <v>0</v>
      </c>
      <c r="Q11" s="419">
        <f t="shared" si="11"/>
        <v>30671090598.549999</v>
      </c>
      <c r="R11" s="419">
        <f t="shared" si="11"/>
        <v>2638076312.4499979</v>
      </c>
      <c r="S11" s="419">
        <f t="shared" si="11"/>
        <v>2638076312.4499979</v>
      </c>
      <c r="T11" s="419">
        <f t="shared" si="11"/>
        <v>30671090598.549999</v>
      </c>
      <c r="U11" s="419">
        <f t="shared" si="11"/>
        <v>0</v>
      </c>
      <c r="V11" s="419">
        <f t="shared" si="11"/>
        <v>30671090598.549999</v>
      </c>
      <c r="W11" s="419">
        <f t="shared" si="11"/>
        <v>0</v>
      </c>
      <c r="X11" s="37">
        <f t="shared" si="3"/>
        <v>0.9208002914183121</v>
      </c>
      <c r="Y11" s="37">
        <f t="shared" si="4"/>
        <v>0.9208002914183121</v>
      </c>
      <c r="Z11" s="37">
        <f t="shared" si="5"/>
        <v>0.9208002914183121</v>
      </c>
      <c r="AA11" s="37">
        <f t="shared" si="6"/>
        <v>1</v>
      </c>
      <c r="AB11" s="37">
        <f t="shared" si="7"/>
        <v>1</v>
      </c>
    </row>
    <row r="12" spans="1:28" ht="27" customHeight="1" x14ac:dyDescent="0.25">
      <c r="A12" s="239" t="s">
        <v>36</v>
      </c>
      <c r="B12" s="40" t="s">
        <v>37</v>
      </c>
      <c r="C12" s="40">
        <v>20</v>
      </c>
      <c r="D12" s="40" t="s">
        <v>38</v>
      </c>
      <c r="E12" s="151" t="s">
        <v>39</v>
      </c>
      <c r="F12" s="420">
        <v>22821279655</v>
      </c>
      <c r="G12" s="421">
        <v>0</v>
      </c>
      <c r="H12" s="421">
        <v>0</v>
      </c>
      <c r="I12" s="421">
        <f>210000000+2088696377</f>
        <v>2298696377</v>
      </c>
      <c r="J12" s="421">
        <v>16000000</v>
      </c>
      <c r="K12" s="421">
        <f t="shared" si="0"/>
        <v>2282696377</v>
      </c>
      <c r="L12" s="420">
        <f>+F12+K12</f>
        <v>25103976032</v>
      </c>
      <c r="M12" s="36">
        <f t="shared" si="1"/>
        <v>4.7292009142459518E-3</v>
      </c>
      <c r="N12" s="421">
        <v>0</v>
      </c>
      <c r="O12" s="421">
        <v>25103976032</v>
      </c>
      <c r="P12" s="421">
        <f t="shared" ref="P12:P19" si="12">L12-O12</f>
        <v>0</v>
      </c>
      <c r="Q12" s="421">
        <v>23000885824.240002</v>
      </c>
      <c r="R12" s="421">
        <f t="shared" ref="R12:R19" si="13">+L12-Q12</f>
        <v>2103090207.7599983</v>
      </c>
      <c r="S12" s="421">
        <f t="shared" ref="S12:S19" si="14">O12-Q12</f>
        <v>2103090207.7599983</v>
      </c>
      <c r="T12" s="421">
        <v>23000885824.240002</v>
      </c>
      <c r="U12" s="421">
        <f t="shared" ref="U12:U19" si="15">+Q12-T12</f>
        <v>0</v>
      </c>
      <c r="V12" s="421">
        <v>23000885824.240002</v>
      </c>
      <c r="W12" s="44">
        <f t="shared" ref="W12:W19" si="16">+T12-V12</f>
        <v>0</v>
      </c>
      <c r="X12" s="45">
        <f t="shared" si="3"/>
        <v>0.91622481613752371</v>
      </c>
      <c r="Y12" s="45">
        <f t="shared" si="4"/>
        <v>0.91622481613752371</v>
      </c>
      <c r="Z12" s="45">
        <f t="shared" si="5"/>
        <v>0.91622481613752371</v>
      </c>
      <c r="AA12" s="45">
        <f t="shared" si="6"/>
        <v>1</v>
      </c>
      <c r="AB12" s="45">
        <f t="shared" si="7"/>
        <v>1</v>
      </c>
    </row>
    <row r="13" spans="1:28" ht="27" customHeight="1" x14ac:dyDescent="0.25">
      <c r="A13" s="239" t="s">
        <v>40</v>
      </c>
      <c r="B13" s="40" t="s">
        <v>37</v>
      </c>
      <c r="C13" s="40">
        <v>20</v>
      </c>
      <c r="D13" s="40" t="s">
        <v>38</v>
      </c>
      <c r="E13" s="151" t="s">
        <v>41</v>
      </c>
      <c r="F13" s="420">
        <v>1516830834</v>
      </c>
      <c r="G13" s="421">
        <v>0</v>
      </c>
      <c r="H13" s="421">
        <v>0</v>
      </c>
      <c r="I13" s="421">
        <f>380000000+46825192</f>
        <v>426825192</v>
      </c>
      <c r="J13" s="421">
        <v>0</v>
      </c>
      <c r="K13" s="421">
        <f t="shared" si="0"/>
        <v>426825192</v>
      </c>
      <c r="L13" s="420">
        <f t="shared" ref="L13:L19" si="17">+F13+K13</f>
        <v>1943656026</v>
      </c>
      <c r="M13" s="43">
        <f t="shared" si="1"/>
        <v>3.6615474152070177E-4</v>
      </c>
      <c r="N13" s="421">
        <v>0</v>
      </c>
      <c r="O13" s="421">
        <v>1943656026</v>
      </c>
      <c r="P13" s="421">
        <f t="shared" si="12"/>
        <v>0</v>
      </c>
      <c r="Q13" s="421">
        <v>1763359676.9100001</v>
      </c>
      <c r="R13" s="421">
        <f t="shared" si="13"/>
        <v>180296349.08999991</v>
      </c>
      <c r="S13" s="421">
        <f t="shared" si="14"/>
        <v>180296349.08999991</v>
      </c>
      <c r="T13" s="421">
        <v>1763359676.9100001</v>
      </c>
      <c r="U13" s="421">
        <f t="shared" si="15"/>
        <v>0</v>
      </c>
      <c r="V13" s="421">
        <v>1763359676.9100001</v>
      </c>
      <c r="W13" s="44">
        <f t="shared" si="16"/>
        <v>0</v>
      </c>
      <c r="X13" s="45">
        <f t="shared" si="3"/>
        <v>0.90723855112314</v>
      </c>
      <c r="Y13" s="45">
        <f t="shared" si="4"/>
        <v>0.90723855112314</v>
      </c>
      <c r="Z13" s="45">
        <f t="shared" si="5"/>
        <v>0.90723855112314</v>
      </c>
      <c r="AA13" s="45">
        <f t="shared" si="6"/>
        <v>1</v>
      </c>
      <c r="AB13" s="45">
        <f t="shared" si="7"/>
        <v>1</v>
      </c>
    </row>
    <row r="14" spans="1:28" ht="27" customHeight="1" x14ac:dyDescent="0.25">
      <c r="A14" s="239" t="s">
        <v>42</v>
      </c>
      <c r="B14" s="40" t="s">
        <v>37</v>
      </c>
      <c r="C14" s="40">
        <v>20</v>
      </c>
      <c r="D14" s="40" t="s">
        <v>38</v>
      </c>
      <c r="E14" s="151" t="s">
        <v>43</v>
      </c>
      <c r="F14" s="420">
        <v>2475792</v>
      </c>
      <c r="G14" s="421">
        <v>0</v>
      </c>
      <c r="H14" s="421">
        <v>0</v>
      </c>
      <c r="I14" s="421">
        <v>0</v>
      </c>
      <c r="J14" s="421">
        <v>168213</v>
      </c>
      <c r="K14" s="421">
        <f t="shared" si="0"/>
        <v>-168213</v>
      </c>
      <c r="L14" s="420">
        <f t="shared" si="17"/>
        <v>2307579</v>
      </c>
      <c r="M14" s="370">
        <f>+L14/L267</f>
        <v>4.3471220266399109E-7</v>
      </c>
      <c r="N14" s="421">
        <v>0</v>
      </c>
      <c r="O14" s="422">
        <v>2307579</v>
      </c>
      <c r="P14" s="422">
        <f t="shared" si="12"/>
        <v>0</v>
      </c>
      <c r="Q14" s="421">
        <v>2104107.44</v>
      </c>
      <c r="R14" s="421">
        <f t="shared" si="13"/>
        <v>203471.56000000006</v>
      </c>
      <c r="S14" s="421">
        <f t="shared" si="14"/>
        <v>203471.56000000006</v>
      </c>
      <c r="T14" s="421">
        <v>2104107.44</v>
      </c>
      <c r="U14" s="421">
        <f t="shared" si="15"/>
        <v>0</v>
      </c>
      <c r="V14" s="421">
        <v>2104107.44</v>
      </c>
      <c r="W14" s="44">
        <f t="shared" si="16"/>
        <v>0</v>
      </c>
      <c r="X14" s="45">
        <f t="shared" si="3"/>
        <v>0.91182466125753436</v>
      </c>
      <c r="Y14" s="45">
        <f t="shared" si="4"/>
        <v>0.91182466125753436</v>
      </c>
      <c r="Z14" s="45">
        <f t="shared" si="5"/>
        <v>0.91182466125753436</v>
      </c>
      <c r="AA14" s="45">
        <f t="shared" si="6"/>
        <v>1</v>
      </c>
      <c r="AB14" s="45">
        <f t="shared" si="7"/>
        <v>1</v>
      </c>
    </row>
    <row r="15" spans="1:28" ht="27" customHeight="1" x14ac:dyDescent="0.25">
      <c r="A15" s="239" t="s">
        <v>44</v>
      </c>
      <c r="B15" s="40" t="s">
        <v>37</v>
      </c>
      <c r="C15" s="40">
        <v>20</v>
      </c>
      <c r="D15" s="40" t="s">
        <v>38</v>
      </c>
      <c r="E15" s="151" t="s">
        <v>45</v>
      </c>
      <c r="F15" s="420">
        <v>1222067257</v>
      </c>
      <c r="G15" s="421">
        <v>0</v>
      </c>
      <c r="H15" s="421">
        <v>0</v>
      </c>
      <c r="I15" s="421">
        <f>16000000+4500000</f>
        <v>20500000</v>
      </c>
      <c r="J15" s="421">
        <v>0</v>
      </c>
      <c r="K15" s="421">
        <f t="shared" si="0"/>
        <v>20500000</v>
      </c>
      <c r="L15" s="420">
        <f t="shared" si="17"/>
        <v>1242567257</v>
      </c>
      <c r="M15" s="43">
        <f t="shared" ref="M15:M78" si="18">L15/$L$267</f>
        <v>2.3408045802489254E-4</v>
      </c>
      <c r="N15" s="421">
        <v>0</v>
      </c>
      <c r="O15" s="422">
        <v>1242567257</v>
      </c>
      <c r="P15" s="422">
        <f t="shared" si="12"/>
        <v>0</v>
      </c>
      <c r="Q15" s="421">
        <v>1241918699.9000001</v>
      </c>
      <c r="R15" s="421">
        <f t="shared" si="13"/>
        <v>648557.09999990463</v>
      </c>
      <c r="S15" s="421">
        <f t="shared" si="14"/>
        <v>648557.09999990463</v>
      </c>
      <c r="T15" s="421">
        <v>1241918699.9000001</v>
      </c>
      <c r="U15" s="421">
        <f t="shared" si="15"/>
        <v>0</v>
      </c>
      <c r="V15" s="421">
        <v>1241918699.9000001</v>
      </c>
      <c r="W15" s="44">
        <f t="shared" si="16"/>
        <v>0</v>
      </c>
      <c r="X15" s="45">
        <f t="shared" si="3"/>
        <v>0.99947805070804319</v>
      </c>
      <c r="Y15" s="45">
        <f t="shared" si="4"/>
        <v>0.99947805070804319</v>
      </c>
      <c r="Z15" s="45">
        <f t="shared" si="5"/>
        <v>0.99947805070804319</v>
      </c>
      <c r="AA15" s="45">
        <f t="shared" si="6"/>
        <v>1</v>
      </c>
      <c r="AB15" s="45">
        <f t="shared" si="7"/>
        <v>1</v>
      </c>
    </row>
    <row r="16" spans="1:28" ht="27" customHeight="1" x14ac:dyDescent="0.25">
      <c r="A16" s="239" t="s">
        <v>47</v>
      </c>
      <c r="B16" s="40" t="s">
        <v>37</v>
      </c>
      <c r="C16" s="40">
        <v>20</v>
      </c>
      <c r="D16" s="40" t="s">
        <v>38</v>
      </c>
      <c r="E16" s="151" t="s">
        <v>48</v>
      </c>
      <c r="F16" s="420">
        <v>883433667</v>
      </c>
      <c r="G16" s="421">
        <v>0</v>
      </c>
      <c r="H16" s="421">
        <v>0</v>
      </c>
      <c r="I16" s="421">
        <v>0</v>
      </c>
      <c r="J16" s="421">
        <v>72141707</v>
      </c>
      <c r="K16" s="421">
        <f t="shared" si="0"/>
        <v>-72141707</v>
      </c>
      <c r="L16" s="420">
        <f t="shared" si="17"/>
        <v>811291960</v>
      </c>
      <c r="M16" s="43">
        <f t="shared" si="18"/>
        <v>1.5283486066357274E-4</v>
      </c>
      <c r="N16" s="421">
        <v>0</v>
      </c>
      <c r="O16" s="422">
        <v>811291960</v>
      </c>
      <c r="P16" s="422">
        <f t="shared" si="12"/>
        <v>0</v>
      </c>
      <c r="Q16" s="421">
        <v>794195711.21000004</v>
      </c>
      <c r="R16" s="421">
        <f t="shared" si="13"/>
        <v>17096248.789999962</v>
      </c>
      <c r="S16" s="421">
        <f t="shared" si="14"/>
        <v>17096248.789999962</v>
      </c>
      <c r="T16" s="421">
        <v>794195711.21000004</v>
      </c>
      <c r="U16" s="421">
        <f t="shared" si="15"/>
        <v>0</v>
      </c>
      <c r="V16" s="421">
        <v>794195711.21000004</v>
      </c>
      <c r="W16" s="44">
        <f t="shared" si="16"/>
        <v>0</v>
      </c>
      <c r="X16" s="45">
        <f t="shared" si="3"/>
        <v>0.97892713149776567</v>
      </c>
      <c r="Y16" s="45">
        <f t="shared" si="4"/>
        <v>0.97892713149776567</v>
      </c>
      <c r="Z16" s="45">
        <f t="shared" si="5"/>
        <v>0.97892713149776567</v>
      </c>
      <c r="AA16" s="45">
        <f t="shared" si="6"/>
        <v>1</v>
      </c>
      <c r="AB16" s="45">
        <f t="shared" si="7"/>
        <v>1</v>
      </c>
    </row>
    <row r="17" spans="1:28" ht="33.75" customHeight="1" x14ac:dyDescent="0.25">
      <c r="A17" s="239" t="s">
        <v>49</v>
      </c>
      <c r="B17" s="40" t="s">
        <v>37</v>
      </c>
      <c r="C17" s="40">
        <v>20</v>
      </c>
      <c r="D17" s="40" t="s">
        <v>38</v>
      </c>
      <c r="E17" s="151" t="s">
        <v>50</v>
      </c>
      <c r="F17" s="420">
        <v>76852744</v>
      </c>
      <c r="G17" s="421">
        <v>0</v>
      </c>
      <c r="H17" s="421">
        <v>0</v>
      </c>
      <c r="I17" s="421">
        <v>35370165</v>
      </c>
      <c r="J17" s="421">
        <v>0</v>
      </c>
      <c r="K17" s="421">
        <f t="shared" si="0"/>
        <v>35370165</v>
      </c>
      <c r="L17" s="420">
        <f t="shared" si="17"/>
        <v>112222909</v>
      </c>
      <c r="M17" s="371">
        <f t="shared" si="18"/>
        <v>2.1141060809077666E-5</v>
      </c>
      <c r="N17" s="421">
        <v>0</v>
      </c>
      <c r="O17" s="422">
        <v>112222909</v>
      </c>
      <c r="P17" s="422">
        <f t="shared" si="12"/>
        <v>0</v>
      </c>
      <c r="Q17" s="421">
        <v>68829788.730000004</v>
      </c>
      <c r="R17" s="421">
        <f t="shared" si="13"/>
        <v>43393120.269999996</v>
      </c>
      <c r="S17" s="421">
        <f t="shared" si="14"/>
        <v>43393120.269999996</v>
      </c>
      <c r="T17" s="421">
        <v>68829788.730000004</v>
      </c>
      <c r="U17" s="421">
        <f t="shared" si="15"/>
        <v>0</v>
      </c>
      <c r="V17" s="421">
        <v>68829788.730000004</v>
      </c>
      <c r="W17" s="44">
        <f t="shared" si="16"/>
        <v>0</v>
      </c>
      <c r="X17" s="45">
        <f t="shared" si="3"/>
        <v>0.61333099759515242</v>
      </c>
      <c r="Y17" s="45">
        <f t="shared" si="4"/>
        <v>0.61333099759515242</v>
      </c>
      <c r="Z17" s="45">
        <f t="shared" si="5"/>
        <v>0.61333099759515242</v>
      </c>
      <c r="AA17" s="45">
        <f t="shared" si="6"/>
        <v>1</v>
      </c>
      <c r="AB17" s="45">
        <f t="shared" si="7"/>
        <v>1</v>
      </c>
    </row>
    <row r="18" spans="1:28" ht="27" customHeight="1" x14ac:dyDescent="0.25">
      <c r="A18" s="239" t="s">
        <v>51</v>
      </c>
      <c r="B18" s="40" t="s">
        <v>37</v>
      </c>
      <c r="C18" s="40">
        <v>20</v>
      </c>
      <c r="D18" s="40" t="s">
        <v>38</v>
      </c>
      <c r="E18" s="151" t="s">
        <v>52</v>
      </c>
      <c r="F18" s="420">
        <v>1271900429</v>
      </c>
      <c r="G18" s="421">
        <v>0</v>
      </c>
      <c r="H18" s="421">
        <v>0</v>
      </c>
      <c r="I18" s="421">
        <v>2348684177</v>
      </c>
      <c r="J18" s="421">
        <f>650000000+142190080</f>
        <v>792190080</v>
      </c>
      <c r="K18" s="421">
        <f t="shared" si="0"/>
        <v>1556494097</v>
      </c>
      <c r="L18" s="420">
        <f t="shared" si="17"/>
        <v>2828394526</v>
      </c>
      <c r="M18" s="43">
        <f t="shared" si="18"/>
        <v>5.32825794653286E-4</v>
      </c>
      <c r="N18" s="421">
        <v>0</v>
      </c>
      <c r="O18" s="422">
        <v>2828394526</v>
      </c>
      <c r="P18" s="422">
        <f t="shared" si="12"/>
        <v>0</v>
      </c>
      <c r="Q18" s="421">
        <v>2638932840.5300002</v>
      </c>
      <c r="R18" s="421">
        <f t="shared" si="13"/>
        <v>189461685.46999979</v>
      </c>
      <c r="S18" s="421">
        <f t="shared" si="14"/>
        <v>189461685.46999979</v>
      </c>
      <c r="T18" s="421">
        <v>2638932840.5300002</v>
      </c>
      <c r="U18" s="421">
        <f t="shared" si="15"/>
        <v>0</v>
      </c>
      <c r="V18" s="421">
        <v>2638932840.5300002</v>
      </c>
      <c r="W18" s="44">
        <f t="shared" si="16"/>
        <v>0</v>
      </c>
      <c r="X18" s="45">
        <f t="shared" si="3"/>
        <v>0.93301440667899249</v>
      </c>
      <c r="Y18" s="45">
        <f t="shared" si="4"/>
        <v>0.93301440667899249</v>
      </c>
      <c r="Z18" s="45">
        <f t="shared" si="5"/>
        <v>0.93301440667899249</v>
      </c>
      <c r="AA18" s="45">
        <f t="shared" si="6"/>
        <v>1</v>
      </c>
      <c r="AB18" s="45">
        <f t="shared" si="7"/>
        <v>1</v>
      </c>
    </row>
    <row r="19" spans="1:28" ht="27" customHeight="1" x14ac:dyDescent="0.25">
      <c r="A19" s="239" t="s">
        <v>53</v>
      </c>
      <c r="B19" s="40" t="s">
        <v>37</v>
      </c>
      <c r="C19" s="40">
        <v>20</v>
      </c>
      <c r="D19" s="40" t="s">
        <v>38</v>
      </c>
      <c r="E19" s="151" t="s">
        <v>54</v>
      </c>
      <c r="F19" s="420">
        <v>994750622</v>
      </c>
      <c r="G19" s="421">
        <v>0</v>
      </c>
      <c r="H19" s="421">
        <v>0</v>
      </c>
      <c r="I19" s="421">
        <v>270000000</v>
      </c>
      <c r="J19" s="421">
        <v>0</v>
      </c>
      <c r="K19" s="421">
        <f t="shared" si="0"/>
        <v>270000000</v>
      </c>
      <c r="L19" s="420">
        <f t="shared" si="17"/>
        <v>1264750622</v>
      </c>
      <c r="M19" s="43">
        <f t="shared" si="18"/>
        <v>2.3825946098065236E-4</v>
      </c>
      <c r="N19" s="421">
        <v>0</v>
      </c>
      <c r="O19" s="422">
        <v>1264750622</v>
      </c>
      <c r="P19" s="422">
        <f t="shared" si="12"/>
        <v>0</v>
      </c>
      <c r="Q19" s="421">
        <v>1160863949.5899999</v>
      </c>
      <c r="R19" s="421">
        <f t="shared" si="13"/>
        <v>103886672.41000009</v>
      </c>
      <c r="S19" s="421">
        <f t="shared" si="14"/>
        <v>103886672.41000009</v>
      </c>
      <c r="T19" s="421">
        <v>1160863949.5899999</v>
      </c>
      <c r="U19" s="421">
        <f t="shared" si="15"/>
        <v>0</v>
      </c>
      <c r="V19" s="421">
        <v>1160863949.5899999</v>
      </c>
      <c r="W19" s="44">
        <f t="shared" si="16"/>
        <v>0</v>
      </c>
      <c r="X19" s="45">
        <f t="shared" si="3"/>
        <v>0.91785995547033616</v>
      </c>
      <c r="Y19" s="45">
        <f t="shared" si="4"/>
        <v>0.91785995547033616</v>
      </c>
      <c r="Z19" s="45">
        <f t="shared" si="5"/>
        <v>0.91785995547033616</v>
      </c>
      <c r="AA19" s="45">
        <f t="shared" si="6"/>
        <v>1</v>
      </c>
      <c r="AB19" s="45">
        <f t="shared" si="7"/>
        <v>1</v>
      </c>
    </row>
    <row r="20" spans="1:28" ht="22.5" customHeight="1" x14ac:dyDescent="0.25">
      <c r="A20" s="238" t="s">
        <v>55</v>
      </c>
      <c r="B20" s="33"/>
      <c r="C20" s="33"/>
      <c r="D20" s="40"/>
      <c r="E20" s="149" t="s">
        <v>56</v>
      </c>
      <c r="F20" s="419">
        <f>SUM(F21:F27)</f>
        <v>10389288000</v>
      </c>
      <c r="G20" s="419">
        <f>SUM(G21:G27)</f>
        <v>0</v>
      </c>
      <c r="H20" s="419">
        <f>SUM(H21:H27)</f>
        <v>0</v>
      </c>
      <c r="I20" s="419">
        <f>SUM(I21:I27)</f>
        <v>2403838785</v>
      </c>
      <c r="J20" s="419">
        <f>SUM(J21:J27)</f>
        <v>750000000</v>
      </c>
      <c r="K20" s="419">
        <f t="shared" si="0"/>
        <v>1653838785</v>
      </c>
      <c r="L20" s="419">
        <f>SUM(L21:L27)</f>
        <v>12043126785</v>
      </c>
      <c r="M20" s="36">
        <f t="shared" si="18"/>
        <v>2.2687388694684167E-3</v>
      </c>
      <c r="N20" s="419">
        <f t="shared" ref="N20:W20" si="19">SUM(N21:N27)</f>
        <v>0</v>
      </c>
      <c r="O20" s="419">
        <f t="shared" si="19"/>
        <v>12043126785</v>
      </c>
      <c r="P20" s="419">
        <f t="shared" si="19"/>
        <v>0</v>
      </c>
      <c r="Q20" s="419">
        <f t="shared" si="19"/>
        <v>9768390441.0899982</v>
      </c>
      <c r="R20" s="419">
        <f t="shared" si="19"/>
        <v>2274736343.9099994</v>
      </c>
      <c r="S20" s="419">
        <f t="shared" si="19"/>
        <v>2274736343.9099994</v>
      </c>
      <c r="T20" s="419">
        <f t="shared" si="19"/>
        <v>9560573055.0899982</v>
      </c>
      <c r="U20" s="419">
        <f t="shared" si="19"/>
        <v>207817386</v>
      </c>
      <c r="V20" s="419">
        <f t="shared" si="19"/>
        <v>9557804385.0899982</v>
      </c>
      <c r="W20" s="419">
        <f t="shared" si="19"/>
        <v>2768670</v>
      </c>
      <c r="X20" s="37">
        <f t="shared" si="3"/>
        <v>0.81111746272211971</v>
      </c>
      <c r="Y20" s="37">
        <f t="shared" si="4"/>
        <v>0.79386136389412743</v>
      </c>
      <c r="Z20" s="37">
        <f t="shared" si="5"/>
        <v>0.79363146761806658</v>
      </c>
      <c r="AA20" s="37">
        <f t="shared" si="6"/>
        <v>0.97872552420449621</v>
      </c>
      <c r="AB20" s="37">
        <f t="shared" si="7"/>
        <v>0.99971040752640594</v>
      </c>
    </row>
    <row r="21" spans="1:28" ht="33.75" customHeight="1" x14ac:dyDescent="0.25">
      <c r="A21" s="239" t="s">
        <v>57</v>
      </c>
      <c r="B21" s="40" t="s">
        <v>37</v>
      </c>
      <c r="C21" s="40">
        <v>20</v>
      </c>
      <c r="D21" s="40" t="s">
        <v>38</v>
      </c>
      <c r="E21" s="151" t="s">
        <v>490</v>
      </c>
      <c r="F21" s="420">
        <v>3540437888</v>
      </c>
      <c r="G21" s="421">
        <v>0</v>
      </c>
      <c r="H21" s="421">
        <v>0</v>
      </c>
      <c r="I21" s="421">
        <v>612436264</v>
      </c>
      <c r="J21" s="421">
        <v>600000000</v>
      </c>
      <c r="K21" s="421">
        <f t="shared" si="0"/>
        <v>12436264</v>
      </c>
      <c r="L21" s="420">
        <f t="shared" ref="L21:L27" si="20">+F21+K21</f>
        <v>3552874152</v>
      </c>
      <c r="M21" s="43">
        <f t="shared" si="18"/>
        <v>6.6930655392681223E-4</v>
      </c>
      <c r="N21" s="421">
        <v>0</v>
      </c>
      <c r="O21" s="422">
        <v>3552874152</v>
      </c>
      <c r="P21" s="422">
        <f t="shared" ref="P21:P27" si="21">L21-O21</f>
        <v>0</v>
      </c>
      <c r="Q21" s="421">
        <v>2871678730.4000001</v>
      </c>
      <c r="R21" s="421">
        <f t="shared" ref="R21:R27" si="22">+L21-Q21</f>
        <v>681195421.5999999</v>
      </c>
      <c r="S21" s="421">
        <f t="shared" ref="S21:S27" si="23">O21-Q21</f>
        <v>681195421.5999999</v>
      </c>
      <c r="T21" s="421">
        <v>2871678730.4000001</v>
      </c>
      <c r="U21" s="421">
        <f t="shared" ref="U21:U27" si="24">+Q21-T21</f>
        <v>0</v>
      </c>
      <c r="V21" s="421">
        <v>2871678730.4000001</v>
      </c>
      <c r="W21" s="44">
        <f t="shared" ref="W21:W27" si="25">+T21-V21</f>
        <v>0</v>
      </c>
      <c r="X21" s="45">
        <f t="shared" si="3"/>
        <v>0.80826919489491678</v>
      </c>
      <c r="Y21" s="45">
        <f t="shared" si="4"/>
        <v>0.80826919489491678</v>
      </c>
      <c r="Z21" s="45">
        <f t="shared" si="5"/>
        <v>0.80826919489491678</v>
      </c>
      <c r="AA21" s="45">
        <f t="shared" si="6"/>
        <v>1</v>
      </c>
      <c r="AB21" s="45">
        <f t="shared" si="7"/>
        <v>1</v>
      </c>
    </row>
    <row r="22" spans="1:28" ht="29.25" customHeight="1" x14ac:dyDescent="0.25">
      <c r="A22" s="239" t="s">
        <v>59</v>
      </c>
      <c r="B22" s="40" t="s">
        <v>37</v>
      </c>
      <c r="C22" s="40">
        <v>20</v>
      </c>
      <c r="D22" s="40" t="s">
        <v>38</v>
      </c>
      <c r="E22" s="151" t="s">
        <v>491</v>
      </c>
      <c r="F22" s="420">
        <v>2411282700</v>
      </c>
      <c r="G22" s="421">
        <v>0</v>
      </c>
      <c r="H22" s="421">
        <v>0</v>
      </c>
      <c r="I22" s="421">
        <v>308851092</v>
      </c>
      <c r="J22" s="421">
        <v>150000000</v>
      </c>
      <c r="K22" s="421">
        <f t="shared" si="0"/>
        <v>158851092</v>
      </c>
      <c r="L22" s="420">
        <f t="shared" si="20"/>
        <v>2570133792</v>
      </c>
      <c r="M22" s="43">
        <f t="shared" si="18"/>
        <v>4.8417346572380659E-4</v>
      </c>
      <c r="N22" s="421">
        <v>0</v>
      </c>
      <c r="O22" s="422">
        <v>2570133792</v>
      </c>
      <c r="P22" s="422">
        <f t="shared" si="21"/>
        <v>0</v>
      </c>
      <c r="Q22" s="421">
        <v>2034167050.4000001</v>
      </c>
      <c r="R22" s="421">
        <f t="shared" si="22"/>
        <v>535966741.5999999</v>
      </c>
      <c r="S22" s="421">
        <f t="shared" si="23"/>
        <v>535966741.5999999</v>
      </c>
      <c r="T22" s="421">
        <v>2034167050.4000001</v>
      </c>
      <c r="U22" s="421">
        <f t="shared" si="24"/>
        <v>0</v>
      </c>
      <c r="V22" s="421">
        <v>2034167050.4000001</v>
      </c>
      <c r="W22" s="44">
        <f t="shared" si="25"/>
        <v>0</v>
      </c>
      <c r="X22" s="45">
        <f t="shared" si="3"/>
        <v>0.79146348596003369</v>
      </c>
      <c r="Y22" s="45">
        <f t="shared" si="4"/>
        <v>0.79146348596003369</v>
      </c>
      <c r="Z22" s="45">
        <f t="shared" si="5"/>
        <v>0.79146348596003369</v>
      </c>
      <c r="AA22" s="45">
        <f t="shared" si="6"/>
        <v>1</v>
      </c>
      <c r="AB22" s="45">
        <f t="shared" si="7"/>
        <v>1</v>
      </c>
    </row>
    <row r="23" spans="1:28" ht="21.75" customHeight="1" x14ac:dyDescent="0.25">
      <c r="A23" s="239" t="s">
        <v>61</v>
      </c>
      <c r="B23" s="40" t="s">
        <v>37</v>
      </c>
      <c r="C23" s="40">
        <v>20</v>
      </c>
      <c r="D23" s="40" t="s">
        <v>38</v>
      </c>
      <c r="E23" s="151" t="s">
        <v>62</v>
      </c>
      <c r="F23" s="420">
        <v>1539154912</v>
      </c>
      <c r="G23" s="421">
        <v>0</v>
      </c>
      <c r="H23" s="421">
        <v>0</v>
      </c>
      <c r="I23" s="421">
        <f>600000000+150000000+714891320</f>
        <v>1464891320</v>
      </c>
      <c r="J23" s="421">
        <v>0</v>
      </c>
      <c r="K23" s="421">
        <f t="shared" si="0"/>
        <v>1464891320</v>
      </c>
      <c r="L23" s="420">
        <f t="shared" si="20"/>
        <v>3004046232</v>
      </c>
      <c r="M23" s="43">
        <f t="shared" si="18"/>
        <v>5.6591586004950758E-4</v>
      </c>
      <c r="N23" s="421">
        <v>0</v>
      </c>
      <c r="O23" s="422">
        <v>3004046232</v>
      </c>
      <c r="P23" s="422">
        <f t="shared" si="21"/>
        <v>0</v>
      </c>
      <c r="Q23" s="421">
        <v>2481193434.6900001</v>
      </c>
      <c r="R23" s="421">
        <f t="shared" si="22"/>
        <v>522852797.30999994</v>
      </c>
      <c r="S23" s="421">
        <f t="shared" si="23"/>
        <v>522852797.30999994</v>
      </c>
      <c r="T23" s="421">
        <v>2273376048.6900001</v>
      </c>
      <c r="U23" s="421">
        <f t="shared" si="24"/>
        <v>207817386</v>
      </c>
      <c r="V23" s="421">
        <v>2270607378.6900001</v>
      </c>
      <c r="W23" s="44">
        <f t="shared" si="25"/>
        <v>2768670</v>
      </c>
      <c r="X23" s="45">
        <f t="shared" si="3"/>
        <v>0.82595048247246816</v>
      </c>
      <c r="Y23" s="45">
        <f t="shared" si="4"/>
        <v>0.75677132544543346</v>
      </c>
      <c r="Z23" s="45">
        <f t="shared" si="5"/>
        <v>0.7558496785112061</v>
      </c>
      <c r="AA23" s="45">
        <f t="shared" si="6"/>
        <v>0.91624297279911004</v>
      </c>
      <c r="AB23" s="45">
        <f t="shared" si="7"/>
        <v>0.99878213285408923</v>
      </c>
    </row>
    <row r="24" spans="1:28" ht="21.75" customHeight="1" x14ac:dyDescent="0.25">
      <c r="A24" s="239" t="s">
        <v>63</v>
      </c>
      <c r="B24" s="40" t="s">
        <v>37</v>
      </c>
      <c r="C24" s="40">
        <v>20</v>
      </c>
      <c r="D24" s="40" t="s">
        <v>38</v>
      </c>
      <c r="E24" s="151" t="s">
        <v>518</v>
      </c>
      <c r="F24" s="420">
        <v>1254967000</v>
      </c>
      <c r="G24" s="421">
        <v>0</v>
      </c>
      <c r="H24" s="421">
        <v>0</v>
      </c>
      <c r="I24" s="421">
        <v>0</v>
      </c>
      <c r="J24" s="421">
        <v>0</v>
      </c>
      <c r="K24" s="421">
        <f t="shared" si="0"/>
        <v>0</v>
      </c>
      <c r="L24" s="420">
        <f t="shared" si="20"/>
        <v>1254967000</v>
      </c>
      <c r="M24" s="43">
        <f t="shared" si="18"/>
        <v>2.3641637787508938E-4</v>
      </c>
      <c r="N24" s="421">
        <v>0</v>
      </c>
      <c r="O24" s="422">
        <v>1254967000</v>
      </c>
      <c r="P24" s="422">
        <f t="shared" si="21"/>
        <v>0</v>
      </c>
      <c r="Q24" s="421">
        <v>1005637840</v>
      </c>
      <c r="R24" s="421">
        <f t="shared" si="22"/>
        <v>249329160</v>
      </c>
      <c r="S24" s="421">
        <f t="shared" si="23"/>
        <v>249329160</v>
      </c>
      <c r="T24" s="421">
        <v>1005637840</v>
      </c>
      <c r="U24" s="421">
        <f t="shared" si="24"/>
        <v>0</v>
      </c>
      <c r="V24" s="421">
        <v>1005637840</v>
      </c>
      <c r="W24" s="44">
        <f t="shared" si="25"/>
        <v>0</v>
      </c>
      <c r="X24" s="45">
        <f t="shared" si="3"/>
        <v>0.80132612251955626</v>
      </c>
      <c r="Y24" s="45">
        <f t="shared" si="4"/>
        <v>0.80132612251955626</v>
      </c>
      <c r="Z24" s="45">
        <f t="shared" si="5"/>
        <v>0.80132612251955626</v>
      </c>
      <c r="AA24" s="45">
        <f t="shared" si="6"/>
        <v>1</v>
      </c>
      <c r="AB24" s="45">
        <f t="shared" si="7"/>
        <v>1</v>
      </c>
    </row>
    <row r="25" spans="1:28" ht="36.75" customHeight="1" x14ac:dyDescent="0.25">
      <c r="A25" s="239" t="s">
        <v>65</v>
      </c>
      <c r="B25" s="40" t="s">
        <v>37</v>
      </c>
      <c r="C25" s="40">
        <v>20</v>
      </c>
      <c r="D25" s="40" t="s">
        <v>38</v>
      </c>
      <c r="E25" s="151" t="s">
        <v>66</v>
      </c>
      <c r="F25" s="420">
        <v>145133600</v>
      </c>
      <c r="G25" s="421">
        <v>0</v>
      </c>
      <c r="H25" s="421">
        <v>0</v>
      </c>
      <c r="I25" s="421">
        <v>0</v>
      </c>
      <c r="J25" s="421">
        <v>0</v>
      </c>
      <c r="K25" s="421">
        <f t="shared" si="0"/>
        <v>0</v>
      </c>
      <c r="L25" s="420">
        <f t="shared" si="20"/>
        <v>145133600</v>
      </c>
      <c r="M25" s="371">
        <f t="shared" si="18"/>
        <v>2.73409261119791E-5</v>
      </c>
      <c r="N25" s="421">
        <v>0</v>
      </c>
      <c r="O25" s="422">
        <v>145133600</v>
      </c>
      <c r="P25" s="422">
        <f t="shared" si="21"/>
        <v>0</v>
      </c>
      <c r="Q25" s="421">
        <v>118564122.40000001</v>
      </c>
      <c r="R25" s="421">
        <f t="shared" si="22"/>
        <v>26569477.599999994</v>
      </c>
      <c r="S25" s="421">
        <f t="shared" si="23"/>
        <v>26569477.599999994</v>
      </c>
      <c r="T25" s="421">
        <v>118564122.40000001</v>
      </c>
      <c r="U25" s="421">
        <f t="shared" si="24"/>
        <v>0</v>
      </c>
      <c r="V25" s="421">
        <v>118564122.40000001</v>
      </c>
      <c r="W25" s="44">
        <f t="shared" si="25"/>
        <v>0</v>
      </c>
      <c r="X25" s="45">
        <f t="shared" si="3"/>
        <v>0.81693089952981257</v>
      </c>
      <c r="Y25" s="45">
        <f t="shared" si="4"/>
        <v>0.81693089952981257</v>
      </c>
      <c r="Z25" s="45">
        <f t="shared" si="5"/>
        <v>0.81693089952981257</v>
      </c>
      <c r="AA25" s="45">
        <f t="shared" si="6"/>
        <v>1</v>
      </c>
      <c r="AB25" s="45">
        <f t="shared" si="7"/>
        <v>1</v>
      </c>
    </row>
    <row r="26" spans="1:28" ht="21.75" customHeight="1" x14ac:dyDescent="0.25">
      <c r="A26" s="239" t="s">
        <v>67</v>
      </c>
      <c r="B26" s="40" t="s">
        <v>37</v>
      </c>
      <c r="C26" s="40">
        <v>20</v>
      </c>
      <c r="D26" s="40" t="s">
        <v>38</v>
      </c>
      <c r="E26" s="151" t="s">
        <v>68</v>
      </c>
      <c r="F26" s="420">
        <v>898748700</v>
      </c>
      <c r="G26" s="421">
        <v>0</v>
      </c>
      <c r="H26" s="421">
        <v>0</v>
      </c>
      <c r="I26" s="421">
        <v>17660109</v>
      </c>
      <c r="J26" s="421">
        <v>0</v>
      </c>
      <c r="K26" s="421">
        <f t="shared" si="0"/>
        <v>17660109</v>
      </c>
      <c r="L26" s="420">
        <f t="shared" si="20"/>
        <v>916408809</v>
      </c>
      <c r="M26" s="43">
        <f t="shared" si="18"/>
        <v>1.7263724964608999E-4</v>
      </c>
      <c r="N26" s="421">
        <v>0</v>
      </c>
      <c r="O26" s="422">
        <v>916408809</v>
      </c>
      <c r="P26" s="422">
        <f t="shared" si="21"/>
        <v>0</v>
      </c>
      <c r="Q26" s="421">
        <v>754257806.39999998</v>
      </c>
      <c r="R26" s="421">
        <f t="shared" si="22"/>
        <v>162151002.60000002</v>
      </c>
      <c r="S26" s="421">
        <f t="shared" si="23"/>
        <v>162151002.60000002</v>
      </c>
      <c r="T26" s="421">
        <v>754257806.39999998</v>
      </c>
      <c r="U26" s="421">
        <f t="shared" si="24"/>
        <v>0</v>
      </c>
      <c r="V26" s="421">
        <v>754257806.39999998</v>
      </c>
      <c r="W26" s="44">
        <f t="shared" si="25"/>
        <v>0</v>
      </c>
      <c r="X26" s="45">
        <f t="shared" si="3"/>
        <v>0.82305822357061165</v>
      </c>
      <c r="Y26" s="45">
        <f t="shared" si="4"/>
        <v>0.82305822357061165</v>
      </c>
      <c r="Z26" s="45">
        <f t="shared" si="5"/>
        <v>0.82305822357061165</v>
      </c>
      <c r="AA26" s="45">
        <f t="shared" si="6"/>
        <v>1</v>
      </c>
      <c r="AB26" s="45">
        <f t="shared" si="7"/>
        <v>1</v>
      </c>
    </row>
    <row r="27" spans="1:28" ht="39.75" customHeight="1" x14ac:dyDescent="0.25">
      <c r="A27" s="239" t="s">
        <v>69</v>
      </c>
      <c r="B27" s="40" t="s">
        <v>37</v>
      </c>
      <c r="C27" s="40">
        <v>20</v>
      </c>
      <c r="D27" s="40" t="s">
        <v>38</v>
      </c>
      <c r="E27" s="151" t="s">
        <v>70</v>
      </c>
      <c r="F27" s="420">
        <v>599563200</v>
      </c>
      <c r="G27" s="421">
        <v>0</v>
      </c>
      <c r="H27" s="421">
        <v>0</v>
      </c>
      <c r="I27" s="421">
        <v>0</v>
      </c>
      <c r="J27" s="421">
        <v>0</v>
      </c>
      <c r="K27" s="421">
        <f t="shared" si="0"/>
        <v>0</v>
      </c>
      <c r="L27" s="420">
        <f t="shared" si="20"/>
        <v>599563200</v>
      </c>
      <c r="M27" s="43">
        <f t="shared" si="18"/>
        <v>1.1294843613513168E-4</v>
      </c>
      <c r="N27" s="421">
        <v>0</v>
      </c>
      <c r="O27" s="422">
        <v>599563200</v>
      </c>
      <c r="P27" s="422">
        <f t="shared" si="21"/>
        <v>0</v>
      </c>
      <c r="Q27" s="421">
        <v>502891456.80000001</v>
      </c>
      <c r="R27" s="421">
        <f t="shared" si="22"/>
        <v>96671743.199999988</v>
      </c>
      <c r="S27" s="421">
        <f t="shared" si="23"/>
        <v>96671743.199999988</v>
      </c>
      <c r="T27" s="421">
        <v>502891456.80000001</v>
      </c>
      <c r="U27" s="421">
        <f t="shared" si="24"/>
        <v>0</v>
      </c>
      <c r="V27" s="421">
        <v>502891456.80000001</v>
      </c>
      <c r="W27" s="44">
        <f t="shared" si="25"/>
        <v>0</v>
      </c>
      <c r="X27" s="45">
        <f t="shared" si="3"/>
        <v>0.838763047498579</v>
      </c>
      <c r="Y27" s="45">
        <f t="shared" si="4"/>
        <v>0.838763047498579</v>
      </c>
      <c r="Z27" s="45">
        <f t="shared" si="5"/>
        <v>0.838763047498579</v>
      </c>
      <c r="AA27" s="45">
        <f t="shared" si="6"/>
        <v>1</v>
      </c>
      <c r="AB27" s="45">
        <f t="shared" si="7"/>
        <v>1</v>
      </c>
    </row>
    <row r="28" spans="1:28" ht="41.25" customHeight="1" x14ac:dyDescent="0.25">
      <c r="A28" s="238" t="s">
        <v>71</v>
      </c>
      <c r="B28" s="33"/>
      <c r="C28" s="33"/>
      <c r="D28" s="40"/>
      <c r="E28" s="149" t="s">
        <v>72</v>
      </c>
      <c r="F28" s="419">
        <f>+F29+F33+F34</f>
        <v>5077431000</v>
      </c>
      <c r="G28" s="419">
        <f>+G29+G33+G34</f>
        <v>0</v>
      </c>
      <c r="H28" s="419">
        <f>+H29+H33+H34</f>
        <v>0</v>
      </c>
      <c r="I28" s="419">
        <f>+I29+I33+I34</f>
        <v>50000000</v>
      </c>
      <c r="J28" s="419">
        <f>+J29+J33+J34</f>
        <v>771268110</v>
      </c>
      <c r="K28" s="419">
        <f t="shared" si="0"/>
        <v>-721268110</v>
      </c>
      <c r="L28" s="419">
        <f>+L29+L33+L34</f>
        <v>4356162890</v>
      </c>
      <c r="M28" s="36">
        <f t="shared" si="18"/>
        <v>8.2063373131539027E-4</v>
      </c>
      <c r="N28" s="419">
        <f t="shared" ref="N28:W28" si="26">+N29+N33+N34</f>
        <v>0</v>
      </c>
      <c r="O28" s="419">
        <f t="shared" si="26"/>
        <v>4356162890</v>
      </c>
      <c r="P28" s="419">
        <f t="shared" si="26"/>
        <v>0</v>
      </c>
      <c r="Q28" s="419">
        <f t="shared" si="26"/>
        <v>3882393756.3899999</v>
      </c>
      <c r="R28" s="419">
        <f t="shared" si="26"/>
        <v>473769133.60999995</v>
      </c>
      <c r="S28" s="419">
        <f t="shared" si="26"/>
        <v>473769133.60999995</v>
      </c>
      <c r="T28" s="419">
        <f t="shared" si="26"/>
        <v>3882393756.3899999</v>
      </c>
      <c r="U28" s="419">
        <f t="shared" si="26"/>
        <v>0</v>
      </c>
      <c r="V28" s="419">
        <v>3882393756.3899999</v>
      </c>
      <c r="W28" s="419">
        <f t="shared" si="26"/>
        <v>0</v>
      </c>
      <c r="X28" s="37">
        <f t="shared" si="3"/>
        <v>0.8912416395866225</v>
      </c>
      <c r="Y28" s="37">
        <f t="shared" si="4"/>
        <v>0.8912416395866225</v>
      </c>
      <c r="Z28" s="37">
        <f t="shared" si="5"/>
        <v>0.8912416395866225</v>
      </c>
      <c r="AA28" s="37">
        <f t="shared" si="6"/>
        <v>1</v>
      </c>
      <c r="AB28" s="37">
        <f t="shared" si="7"/>
        <v>1</v>
      </c>
    </row>
    <row r="29" spans="1:28" s="410" customFormat="1" ht="39" customHeight="1" x14ac:dyDescent="0.25">
      <c r="A29" s="238" t="s">
        <v>73</v>
      </c>
      <c r="B29" s="33"/>
      <c r="C29" s="33"/>
      <c r="D29" s="33"/>
      <c r="E29" s="149" t="s">
        <v>74</v>
      </c>
      <c r="F29" s="419">
        <f>+F30+F31+F32</f>
        <v>2059834541</v>
      </c>
      <c r="G29" s="419">
        <f>+G30+G31+G32</f>
        <v>0</v>
      </c>
      <c r="H29" s="419">
        <f>+H30+H31+H32</f>
        <v>0</v>
      </c>
      <c r="I29" s="419">
        <f>+I30+I31+I32</f>
        <v>50000000</v>
      </c>
      <c r="J29" s="419">
        <f>+J30+J31+J32</f>
        <v>126732436</v>
      </c>
      <c r="K29" s="419">
        <f t="shared" si="0"/>
        <v>-76732436</v>
      </c>
      <c r="L29" s="512">
        <f>+L30+L31+L32</f>
        <v>1983102105</v>
      </c>
      <c r="M29" s="36">
        <f t="shared" si="18"/>
        <v>3.7358577286937837E-4</v>
      </c>
      <c r="N29" s="419">
        <f t="shared" ref="N29:W29" si="27">+N30+N31+N32</f>
        <v>0</v>
      </c>
      <c r="O29" s="419">
        <f t="shared" si="27"/>
        <v>1983102105</v>
      </c>
      <c r="P29" s="419">
        <f t="shared" si="27"/>
        <v>0</v>
      </c>
      <c r="Q29" s="419">
        <f t="shared" si="27"/>
        <v>1771381445.9499998</v>
      </c>
      <c r="R29" s="419">
        <f t="shared" si="27"/>
        <v>211720659.05000001</v>
      </c>
      <c r="S29" s="419">
        <f t="shared" si="27"/>
        <v>211720659.05000001</v>
      </c>
      <c r="T29" s="419">
        <f t="shared" si="27"/>
        <v>1771381445.9499998</v>
      </c>
      <c r="U29" s="419">
        <f t="shared" si="27"/>
        <v>0</v>
      </c>
      <c r="V29" s="419">
        <f t="shared" si="27"/>
        <v>1771381445.9499998</v>
      </c>
      <c r="W29" s="419">
        <f t="shared" si="27"/>
        <v>0</v>
      </c>
      <c r="X29" s="37">
        <f t="shared" si="3"/>
        <v>0.89323764090805591</v>
      </c>
      <c r="Y29" s="37">
        <f t="shared" si="4"/>
        <v>0.89323764090805591</v>
      </c>
      <c r="Z29" s="37">
        <f t="shared" si="5"/>
        <v>0.89323764090805591</v>
      </c>
      <c r="AA29" s="37">
        <f t="shared" si="6"/>
        <v>1</v>
      </c>
      <c r="AB29" s="37">
        <f t="shared" si="7"/>
        <v>1</v>
      </c>
    </row>
    <row r="30" spans="1:28" ht="21.75" customHeight="1" x14ac:dyDescent="0.25">
      <c r="A30" s="239" t="s">
        <v>75</v>
      </c>
      <c r="B30" s="40" t="s">
        <v>37</v>
      </c>
      <c r="C30" s="40">
        <v>20</v>
      </c>
      <c r="D30" s="40" t="s">
        <v>38</v>
      </c>
      <c r="E30" s="151" t="s">
        <v>503</v>
      </c>
      <c r="F30" s="420">
        <v>1440417805</v>
      </c>
      <c r="G30" s="421">
        <v>0</v>
      </c>
      <c r="H30" s="421">
        <v>0</v>
      </c>
      <c r="I30" s="421"/>
      <c r="J30" s="421">
        <v>113562243</v>
      </c>
      <c r="K30" s="421">
        <f t="shared" si="0"/>
        <v>-113562243</v>
      </c>
      <c r="L30" s="420">
        <f t="shared" ref="L30:L34" si="28">+F30+K30</f>
        <v>1326855562</v>
      </c>
      <c r="M30" s="43">
        <f t="shared" si="18"/>
        <v>2.4995907137913276E-4</v>
      </c>
      <c r="N30" s="421">
        <v>0</v>
      </c>
      <c r="O30" s="422">
        <v>1326855562</v>
      </c>
      <c r="P30" s="422">
        <f t="shared" ref="P30:P34" si="29">L30-O30</f>
        <v>0</v>
      </c>
      <c r="Q30" s="422">
        <v>1215834746.3</v>
      </c>
      <c r="R30" s="422">
        <f t="shared" ref="R30:R34" si="30">+L30-Q30</f>
        <v>111020815.70000005</v>
      </c>
      <c r="S30" s="421">
        <f t="shared" ref="S30:S36" si="31">O30-Q30</f>
        <v>111020815.70000005</v>
      </c>
      <c r="T30" s="421">
        <v>1215834746.3</v>
      </c>
      <c r="U30" s="421">
        <f t="shared" ref="U30:U34" si="32">+Q30-T30</f>
        <v>0</v>
      </c>
      <c r="V30" s="421">
        <v>1215834746.3</v>
      </c>
      <c r="W30" s="44">
        <f t="shared" ref="W30:W34" si="33">+T30-V30</f>
        <v>0</v>
      </c>
      <c r="X30" s="45">
        <f t="shared" si="3"/>
        <v>0.91632788158746092</v>
      </c>
      <c r="Y30" s="45">
        <f t="shared" si="4"/>
        <v>0.91632788158746092</v>
      </c>
      <c r="Z30" s="45">
        <f t="shared" si="5"/>
        <v>0.91632788158746092</v>
      </c>
      <c r="AA30" s="45">
        <f t="shared" si="6"/>
        <v>1</v>
      </c>
      <c r="AB30" s="45">
        <f t="shared" si="7"/>
        <v>1</v>
      </c>
    </row>
    <row r="31" spans="1:28" ht="21.75" customHeight="1" x14ac:dyDescent="0.25">
      <c r="A31" s="239" t="s">
        <v>77</v>
      </c>
      <c r="B31" s="40" t="s">
        <v>37</v>
      </c>
      <c r="C31" s="40">
        <v>20</v>
      </c>
      <c r="D31" s="40" t="s">
        <v>38</v>
      </c>
      <c r="E31" s="151" t="s">
        <v>78</v>
      </c>
      <c r="F31" s="420">
        <v>510000000</v>
      </c>
      <c r="G31" s="421">
        <v>0</v>
      </c>
      <c r="H31" s="421">
        <v>0</v>
      </c>
      <c r="I31" s="421">
        <v>0</v>
      </c>
      <c r="J31" s="421">
        <v>385298</v>
      </c>
      <c r="K31" s="421">
        <f t="shared" si="0"/>
        <v>-385298</v>
      </c>
      <c r="L31" s="420">
        <f t="shared" si="28"/>
        <v>509614702</v>
      </c>
      <c r="M31" s="43">
        <f t="shared" si="18"/>
        <v>9.6003529940415222E-5</v>
      </c>
      <c r="N31" s="421">
        <v>0</v>
      </c>
      <c r="O31" s="422">
        <v>509614702</v>
      </c>
      <c r="P31" s="422">
        <f t="shared" si="29"/>
        <v>0</v>
      </c>
      <c r="Q31" s="422">
        <v>422218976.54000002</v>
      </c>
      <c r="R31" s="422">
        <f t="shared" si="30"/>
        <v>87395725.459999979</v>
      </c>
      <c r="S31" s="421">
        <f t="shared" si="31"/>
        <v>87395725.459999979</v>
      </c>
      <c r="T31" s="421">
        <v>422218976.54000002</v>
      </c>
      <c r="U31" s="421">
        <f t="shared" si="32"/>
        <v>0</v>
      </c>
      <c r="V31" s="421">
        <v>422218976.54000002</v>
      </c>
      <c r="W31" s="44">
        <f t="shared" si="33"/>
        <v>0</v>
      </c>
      <c r="X31" s="45">
        <f t="shared" si="3"/>
        <v>0.8285062712731549</v>
      </c>
      <c r="Y31" s="45">
        <f t="shared" si="4"/>
        <v>0.8285062712731549</v>
      </c>
      <c r="Z31" s="45">
        <f t="shared" si="5"/>
        <v>0.8285062712731549</v>
      </c>
      <c r="AA31" s="45">
        <f t="shared" si="6"/>
        <v>1</v>
      </c>
      <c r="AB31" s="45">
        <f t="shared" si="7"/>
        <v>1</v>
      </c>
    </row>
    <row r="32" spans="1:28" ht="21.75" customHeight="1" x14ac:dyDescent="0.25">
      <c r="A32" s="239" t="s">
        <v>79</v>
      </c>
      <c r="B32" s="40" t="s">
        <v>37</v>
      </c>
      <c r="C32" s="40">
        <v>20</v>
      </c>
      <c r="D32" s="40" t="s">
        <v>38</v>
      </c>
      <c r="E32" s="151" t="s">
        <v>80</v>
      </c>
      <c r="F32" s="420">
        <v>109416736</v>
      </c>
      <c r="G32" s="421">
        <v>0</v>
      </c>
      <c r="H32" s="421">
        <v>0</v>
      </c>
      <c r="I32" s="421">
        <v>50000000</v>
      </c>
      <c r="J32" s="421">
        <v>12784895</v>
      </c>
      <c r="K32" s="421">
        <f t="shared" si="0"/>
        <v>37215105</v>
      </c>
      <c r="L32" s="420">
        <f t="shared" si="28"/>
        <v>146631841</v>
      </c>
      <c r="M32" s="371">
        <f t="shared" si="18"/>
        <v>2.7623171549830415E-5</v>
      </c>
      <c r="N32" s="421">
        <v>0</v>
      </c>
      <c r="O32" s="422">
        <v>146631841</v>
      </c>
      <c r="P32" s="422">
        <f t="shared" si="29"/>
        <v>0</v>
      </c>
      <c r="Q32" s="421">
        <v>133327723.11</v>
      </c>
      <c r="R32" s="421">
        <f t="shared" si="30"/>
        <v>13304117.890000001</v>
      </c>
      <c r="S32" s="421">
        <f t="shared" si="31"/>
        <v>13304117.890000001</v>
      </c>
      <c r="T32" s="421">
        <v>133327723.11</v>
      </c>
      <c r="U32" s="421">
        <f t="shared" si="32"/>
        <v>0</v>
      </c>
      <c r="V32" s="421">
        <v>133327723.11</v>
      </c>
      <c r="W32" s="44">
        <f t="shared" si="33"/>
        <v>0</v>
      </c>
      <c r="X32" s="45">
        <f t="shared" si="3"/>
        <v>0.90926856132154821</v>
      </c>
      <c r="Y32" s="45">
        <f t="shared" si="4"/>
        <v>0.90926856132154821</v>
      </c>
      <c r="Z32" s="45">
        <f t="shared" si="5"/>
        <v>0.90926856132154821</v>
      </c>
      <c r="AA32" s="45">
        <f t="shared" si="6"/>
        <v>1</v>
      </c>
      <c r="AB32" s="45">
        <f t="shared" si="7"/>
        <v>1</v>
      </c>
    </row>
    <row r="33" spans="1:28" ht="21.75" customHeight="1" x14ac:dyDescent="0.25">
      <c r="A33" s="239" t="s">
        <v>81</v>
      </c>
      <c r="B33" s="40" t="s">
        <v>37</v>
      </c>
      <c r="C33" s="40">
        <v>20</v>
      </c>
      <c r="D33" s="40" t="s">
        <v>38</v>
      </c>
      <c r="E33" s="151" t="s">
        <v>82</v>
      </c>
      <c r="F33" s="420">
        <v>2897220308</v>
      </c>
      <c r="G33" s="421">
        <v>0</v>
      </c>
      <c r="H33" s="421">
        <v>0</v>
      </c>
      <c r="I33" s="421">
        <v>0</v>
      </c>
      <c r="J33" s="421">
        <f>50000000+592453627</f>
        <v>642453627</v>
      </c>
      <c r="K33" s="421">
        <f t="shared" si="0"/>
        <v>-642453627</v>
      </c>
      <c r="L33" s="420">
        <f t="shared" si="28"/>
        <v>2254766681</v>
      </c>
      <c r="M33" s="43">
        <f t="shared" si="18"/>
        <v>4.2476317837477571E-4</v>
      </c>
      <c r="N33" s="421">
        <v>0</v>
      </c>
      <c r="O33" s="421">
        <v>2254766681</v>
      </c>
      <c r="P33" s="421">
        <f t="shared" si="29"/>
        <v>0</v>
      </c>
      <c r="Q33" s="421">
        <v>2051865258.4400001</v>
      </c>
      <c r="R33" s="421">
        <f t="shared" si="30"/>
        <v>202901422.55999994</v>
      </c>
      <c r="S33" s="421">
        <f t="shared" si="31"/>
        <v>202901422.55999994</v>
      </c>
      <c r="T33" s="421">
        <v>2051865258.4400001</v>
      </c>
      <c r="U33" s="421">
        <f t="shared" si="32"/>
        <v>0</v>
      </c>
      <c r="V33" s="421">
        <v>2051865258.4400001</v>
      </c>
      <c r="W33" s="44">
        <f t="shared" si="33"/>
        <v>0</v>
      </c>
      <c r="X33" s="45">
        <f t="shared" si="3"/>
        <v>0.91001223130101772</v>
      </c>
      <c r="Y33" s="45">
        <f t="shared" si="4"/>
        <v>0.91001223130101772</v>
      </c>
      <c r="Z33" s="45">
        <f t="shared" si="5"/>
        <v>0.91001223130101772</v>
      </c>
      <c r="AA33" s="45">
        <f t="shared" si="6"/>
        <v>1</v>
      </c>
      <c r="AB33" s="45">
        <f t="shared" si="7"/>
        <v>1</v>
      </c>
    </row>
    <row r="34" spans="1:28" ht="21.75" customHeight="1" x14ac:dyDescent="0.25">
      <c r="A34" s="239" t="s">
        <v>83</v>
      </c>
      <c r="B34" s="40" t="s">
        <v>37</v>
      </c>
      <c r="C34" s="40">
        <v>20</v>
      </c>
      <c r="D34" s="40" t="s">
        <v>38</v>
      </c>
      <c r="E34" s="151" t="s">
        <v>84</v>
      </c>
      <c r="F34" s="420">
        <v>120376151</v>
      </c>
      <c r="G34" s="421">
        <v>0</v>
      </c>
      <c r="H34" s="421">
        <v>0</v>
      </c>
      <c r="I34" s="421">
        <v>0</v>
      </c>
      <c r="J34" s="421">
        <v>2082047</v>
      </c>
      <c r="K34" s="421">
        <f t="shared" si="0"/>
        <v>-2082047</v>
      </c>
      <c r="L34" s="420">
        <f t="shared" si="28"/>
        <v>118294104</v>
      </c>
      <c r="M34" s="371">
        <f t="shared" si="18"/>
        <v>2.2284780071236236E-5</v>
      </c>
      <c r="N34" s="421">
        <v>0</v>
      </c>
      <c r="O34" s="421">
        <v>118294104</v>
      </c>
      <c r="P34" s="421">
        <f t="shared" si="29"/>
        <v>0</v>
      </c>
      <c r="Q34" s="421">
        <v>59147052</v>
      </c>
      <c r="R34" s="421">
        <f t="shared" si="30"/>
        <v>59147052</v>
      </c>
      <c r="S34" s="421">
        <f t="shared" si="31"/>
        <v>59147052</v>
      </c>
      <c r="T34" s="421">
        <v>59147052</v>
      </c>
      <c r="U34" s="421">
        <f t="shared" si="32"/>
        <v>0</v>
      </c>
      <c r="V34" s="421">
        <v>59147052</v>
      </c>
      <c r="W34" s="44">
        <f t="shared" si="33"/>
        <v>0</v>
      </c>
      <c r="X34" s="45">
        <f t="shared" si="3"/>
        <v>0.5</v>
      </c>
      <c r="Y34" s="45">
        <f t="shared" si="4"/>
        <v>0.5</v>
      </c>
      <c r="Z34" s="45">
        <f>+V34/L34</f>
        <v>0.5</v>
      </c>
      <c r="AA34" s="45">
        <f t="shared" si="6"/>
        <v>1</v>
      </c>
      <c r="AB34" s="45">
        <f t="shared" si="7"/>
        <v>1</v>
      </c>
    </row>
    <row r="35" spans="1:28" s="410" customFormat="1" ht="38.25" customHeight="1" x14ac:dyDescent="0.25">
      <c r="A35" s="238" t="s">
        <v>85</v>
      </c>
      <c r="B35" s="33" t="s">
        <v>37</v>
      </c>
      <c r="C35" s="33">
        <v>20</v>
      </c>
      <c r="D35" s="33" t="s">
        <v>38</v>
      </c>
      <c r="E35" s="149" t="s">
        <v>86</v>
      </c>
      <c r="F35" s="423">
        <f>+F36</f>
        <v>4590358000</v>
      </c>
      <c r="G35" s="424">
        <f>+G36</f>
        <v>0</v>
      </c>
      <c r="H35" s="424">
        <f>+H36</f>
        <v>0</v>
      </c>
      <c r="I35" s="424">
        <f>+I36</f>
        <v>0</v>
      </c>
      <c r="J35" s="424">
        <f>+J36</f>
        <v>4590358000</v>
      </c>
      <c r="K35" s="424">
        <f t="shared" si="0"/>
        <v>-4590358000</v>
      </c>
      <c r="L35" s="424">
        <f>+L36</f>
        <v>0</v>
      </c>
      <c r="M35" s="36">
        <f t="shared" si="18"/>
        <v>0</v>
      </c>
      <c r="N35" s="424">
        <f t="shared" ref="N35:W35" si="34">+N36</f>
        <v>0</v>
      </c>
      <c r="O35" s="424">
        <f t="shared" si="34"/>
        <v>0</v>
      </c>
      <c r="P35" s="424">
        <f t="shared" si="34"/>
        <v>0</v>
      </c>
      <c r="Q35" s="424">
        <f t="shared" si="34"/>
        <v>0</v>
      </c>
      <c r="R35" s="424">
        <f t="shared" si="34"/>
        <v>0</v>
      </c>
      <c r="S35" s="425">
        <f t="shared" si="34"/>
        <v>0</v>
      </c>
      <c r="T35" s="424">
        <f t="shared" si="34"/>
        <v>0</v>
      </c>
      <c r="U35" s="424">
        <f t="shared" si="34"/>
        <v>0</v>
      </c>
      <c r="V35" s="424">
        <f t="shared" si="34"/>
        <v>0</v>
      </c>
      <c r="W35" s="47">
        <f t="shared" si="34"/>
        <v>0</v>
      </c>
      <c r="X35" s="45" t="s">
        <v>46</v>
      </c>
      <c r="Y35" s="37" t="s">
        <v>46</v>
      </c>
      <c r="Z35" s="37" t="s">
        <v>46</v>
      </c>
      <c r="AA35" s="37" t="s">
        <v>46</v>
      </c>
      <c r="AB35" s="37" t="s">
        <v>46</v>
      </c>
    </row>
    <row r="36" spans="1:28" ht="39.75" customHeight="1" x14ac:dyDescent="0.25">
      <c r="A36" s="239" t="s">
        <v>550</v>
      </c>
      <c r="B36" s="40" t="s">
        <v>37</v>
      </c>
      <c r="C36" s="40">
        <v>20</v>
      </c>
      <c r="D36" s="40" t="s">
        <v>38</v>
      </c>
      <c r="E36" s="151" t="s">
        <v>551</v>
      </c>
      <c r="F36" s="421">
        <v>4590358000</v>
      </c>
      <c r="G36" s="421">
        <v>0</v>
      </c>
      <c r="H36" s="421">
        <v>0</v>
      </c>
      <c r="I36" s="421">
        <v>0</v>
      </c>
      <c r="J36" s="421">
        <v>4590358000</v>
      </c>
      <c r="K36" s="421">
        <f t="shared" si="0"/>
        <v>-4590358000</v>
      </c>
      <c r="L36" s="421">
        <f>+F36+K36</f>
        <v>0</v>
      </c>
      <c r="M36" s="371">
        <f t="shared" si="18"/>
        <v>0</v>
      </c>
      <c r="N36" s="421">
        <v>0</v>
      </c>
      <c r="O36" s="422">
        <v>0</v>
      </c>
      <c r="P36" s="422">
        <f>+L36-O36</f>
        <v>0</v>
      </c>
      <c r="Q36" s="422">
        <v>0</v>
      </c>
      <c r="R36" s="421">
        <f>+L36-Q36</f>
        <v>0</v>
      </c>
      <c r="S36" s="421">
        <f t="shared" si="31"/>
        <v>0</v>
      </c>
      <c r="T36" s="422">
        <v>0</v>
      </c>
      <c r="U36" s="421">
        <f>+Q36-T36</f>
        <v>0</v>
      </c>
      <c r="V36" s="422">
        <v>0</v>
      </c>
      <c r="W36" s="44">
        <f>+T36-V36</f>
        <v>0</v>
      </c>
      <c r="X36" s="45" t="s">
        <v>46</v>
      </c>
      <c r="Y36" s="45" t="s">
        <v>46</v>
      </c>
      <c r="Z36" s="45" t="s">
        <v>46</v>
      </c>
      <c r="AA36" s="45" t="s">
        <v>46</v>
      </c>
      <c r="AB36" s="45" t="s">
        <v>46</v>
      </c>
    </row>
    <row r="37" spans="1:28" ht="27.75" customHeight="1" x14ac:dyDescent="0.25">
      <c r="A37" s="238" t="s">
        <v>87</v>
      </c>
      <c r="B37" s="33"/>
      <c r="C37" s="33"/>
      <c r="D37" s="40"/>
      <c r="E37" s="149" t="s">
        <v>88</v>
      </c>
      <c r="F37" s="425">
        <f>+F38+F44</f>
        <v>19419071000</v>
      </c>
      <c r="G37" s="425">
        <f>+G38+G44</f>
        <v>0</v>
      </c>
      <c r="H37" s="425">
        <f>+H38+H44</f>
        <v>0</v>
      </c>
      <c r="I37" s="425">
        <f>+I38+I44</f>
        <v>753181136.18999994</v>
      </c>
      <c r="J37" s="425">
        <f>+J38+J44</f>
        <v>753181136.19000006</v>
      </c>
      <c r="K37" s="425">
        <f t="shared" si="0"/>
        <v>0</v>
      </c>
      <c r="L37" s="425">
        <f>+L38+L44</f>
        <v>19419071000</v>
      </c>
      <c r="M37" s="36">
        <f t="shared" si="18"/>
        <v>3.6582527090506683E-3</v>
      </c>
      <c r="N37" s="425">
        <f t="shared" ref="N37:W37" si="35">+N38+N44</f>
        <v>0</v>
      </c>
      <c r="O37" s="425">
        <f t="shared" si="35"/>
        <v>18950061260.490002</v>
      </c>
      <c r="P37" s="425">
        <f t="shared" si="35"/>
        <v>469009739.51000071</v>
      </c>
      <c r="Q37" s="425">
        <f t="shared" si="35"/>
        <v>18728929610.82</v>
      </c>
      <c r="R37" s="425">
        <f t="shared" si="35"/>
        <v>690141389.18000007</v>
      </c>
      <c r="S37" s="425">
        <f t="shared" si="35"/>
        <v>221131649.66999936</v>
      </c>
      <c r="T37" s="425">
        <f t="shared" si="35"/>
        <v>15359375411.730001</v>
      </c>
      <c r="U37" s="425">
        <f t="shared" si="35"/>
        <v>3369554199.0900002</v>
      </c>
      <c r="V37" s="425">
        <f t="shared" si="35"/>
        <v>15305316663.730001</v>
      </c>
      <c r="W37" s="425">
        <f t="shared" si="35"/>
        <v>54058748</v>
      </c>
      <c r="X37" s="37">
        <f t="shared" si="3"/>
        <v>0.96446063824680384</v>
      </c>
      <c r="Y37" s="37">
        <f t="shared" si="4"/>
        <v>0.79094285260762487</v>
      </c>
      <c r="Z37" s="37">
        <f t="shared" ref="Z37:Z101" si="36">+V37/L37</f>
        <v>0.78815905579262779</v>
      </c>
      <c r="AA37" s="37">
        <f t="shared" ref="AA37:AA84" si="37">+T37/Q37</f>
        <v>0.82008826616853991</v>
      </c>
      <c r="AB37" s="37">
        <f t="shared" ref="AB37:AB55" si="38">+V37/T37</f>
        <v>0.99648040714216057</v>
      </c>
    </row>
    <row r="38" spans="1:28" ht="27.75" customHeight="1" x14ac:dyDescent="0.25">
      <c r="A38" s="238" t="s">
        <v>89</v>
      </c>
      <c r="B38" s="33"/>
      <c r="C38" s="33"/>
      <c r="D38" s="40"/>
      <c r="E38" s="149" t="s">
        <v>90</v>
      </c>
      <c r="F38" s="425">
        <f>+F39</f>
        <v>20000000</v>
      </c>
      <c r="G38" s="425">
        <f>+G39</f>
        <v>0</v>
      </c>
      <c r="H38" s="425">
        <f>+H39</f>
        <v>0</v>
      </c>
      <c r="I38" s="425">
        <f>+I39</f>
        <v>5149090</v>
      </c>
      <c r="J38" s="425">
        <f>+J39</f>
        <v>5149090</v>
      </c>
      <c r="K38" s="425">
        <f t="shared" si="0"/>
        <v>0</v>
      </c>
      <c r="L38" s="425">
        <f>+L39</f>
        <v>20000000</v>
      </c>
      <c r="M38" s="372">
        <f t="shared" si="18"/>
        <v>3.7676907500370827E-6</v>
      </c>
      <c r="N38" s="425">
        <f t="shared" ref="N38:W38" si="39">+N39</f>
        <v>0</v>
      </c>
      <c r="O38" s="425">
        <f t="shared" si="39"/>
        <v>5150090</v>
      </c>
      <c r="P38" s="425">
        <f t="shared" si="39"/>
        <v>14849910</v>
      </c>
      <c r="Q38" s="425">
        <f t="shared" si="39"/>
        <v>5149354.6399999997</v>
      </c>
      <c r="R38" s="425">
        <f t="shared" si="39"/>
        <v>14850645.359999999</v>
      </c>
      <c r="S38" s="425">
        <f t="shared" si="39"/>
        <v>735.36</v>
      </c>
      <c r="T38" s="425">
        <f t="shared" si="39"/>
        <v>5149354.6399999997</v>
      </c>
      <c r="U38" s="425">
        <f t="shared" si="39"/>
        <v>0</v>
      </c>
      <c r="V38" s="425">
        <f t="shared" si="39"/>
        <v>5149354.6399999997</v>
      </c>
      <c r="W38" s="425">
        <f t="shared" si="39"/>
        <v>0</v>
      </c>
      <c r="X38" s="442">
        <f t="shared" si="3"/>
        <v>0.257467732</v>
      </c>
      <c r="Y38" s="442">
        <f t="shared" si="4"/>
        <v>0.257467732</v>
      </c>
      <c r="Z38" s="442">
        <f t="shared" si="36"/>
        <v>0.257467732</v>
      </c>
      <c r="AA38" s="37">
        <f t="shared" si="37"/>
        <v>1</v>
      </c>
      <c r="AB38" s="37">
        <f t="shared" si="38"/>
        <v>1</v>
      </c>
    </row>
    <row r="39" spans="1:28" ht="27.75" customHeight="1" x14ac:dyDescent="0.25">
      <c r="A39" s="238" t="s">
        <v>91</v>
      </c>
      <c r="B39" s="33"/>
      <c r="C39" s="33"/>
      <c r="D39" s="40"/>
      <c r="E39" s="149" t="s">
        <v>92</v>
      </c>
      <c r="F39" s="425">
        <f t="shared" ref="F39:H40" si="40">+F40</f>
        <v>20000000</v>
      </c>
      <c r="G39" s="425">
        <f t="shared" si="40"/>
        <v>0</v>
      </c>
      <c r="H39" s="425">
        <f t="shared" si="40"/>
        <v>0</v>
      </c>
      <c r="I39" s="425">
        <f>+I40+I42</f>
        <v>5149090</v>
      </c>
      <c r="J39" s="425">
        <f>+J40</f>
        <v>5149090</v>
      </c>
      <c r="K39" s="425">
        <f t="shared" si="0"/>
        <v>0</v>
      </c>
      <c r="L39" s="425">
        <f>+L40+L42</f>
        <v>20000000</v>
      </c>
      <c r="M39" s="372">
        <f t="shared" si="18"/>
        <v>3.7676907500370827E-6</v>
      </c>
      <c r="N39" s="425">
        <f>+N40</f>
        <v>0</v>
      </c>
      <c r="O39" s="425">
        <f t="shared" ref="O39:W39" si="41">+O40+O42</f>
        <v>5150090</v>
      </c>
      <c r="P39" s="425">
        <f t="shared" si="41"/>
        <v>14849910</v>
      </c>
      <c r="Q39" s="425">
        <f t="shared" si="41"/>
        <v>5149354.6399999997</v>
      </c>
      <c r="R39" s="425">
        <f t="shared" si="41"/>
        <v>14850645.359999999</v>
      </c>
      <c r="S39" s="425">
        <f t="shared" si="41"/>
        <v>735.36</v>
      </c>
      <c r="T39" s="425">
        <f t="shared" si="41"/>
        <v>5149354.6399999997</v>
      </c>
      <c r="U39" s="425">
        <f t="shared" si="41"/>
        <v>0</v>
      </c>
      <c r="V39" s="425">
        <f t="shared" si="41"/>
        <v>5149354.6399999997</v>
      </c>
      <c r="W39" s="425">
        <f t="shared" si="41"/>
        <v>0</v>
      </c>
      <c r="X39" s="442">
        <f t="shared" si="3"/>
        <v>0.257467732</v>
      </c>
      <c r="Y39" s="442">
        <f t="shared" si="4"/>
        <v>0.257467732</v>
      </c>
      <c r="Z39" s="442">
        <f t="shared" si="36"/>
        <v>0.257467732</v>
      </c>
      <c r="AA39" s="37">
        <f t="shared" si="37"/>
        <v>1</v>
      </c>
      <c r="AB39" s="37">
        <f t="shared" si="38"/>
        <v>1</v>
      </c>
    </row>
    <row r="40" spans="1:28" ht="36" customHeight="1" x14ac:dyDescent="0.25">
      <c r="A40" s="238" t="s">
        <v>93</v>
      </c>
      <c r="B40" s="40"/>
      <c r="C40" s="40"/>
      <c r="D40" s="40"/>
      <c r="E40" s="149" t="s">
        <v>94</v>
      </c>
      <c r="F40" s="419">
        <f t="shared" si="40"/>
        <v>20000000</v>
      </c>
      <c r="G40" s="419">
        <f t="shared" si="40"/>
        <v>0</v>
      </c>
      <c r="H40" s="419">
        <f t="shared" si="40"/>
        <v>0</v>
      </c>
      <c r="I40" s="419">
        <f>+I41</f>
        <v>0</v>
      </c>
      <c r="J40" s="419">
        <f>+J41</f>
        <v>5149090</v>
      </c>
      <c r="K40" s="419">
        <f t="shared" si="0"/>
        <v>-5149090</v>
      </c>
      <c r="L40" s="419">
        <f>+L41</f>
        <v>14850910</v>
      </c>
      <c r="M40" s="372">
        <f t="shared" si="18"/>
        <v>2.7976818118316607E-6</v>
      </c>
      <c r="N40" s="419">
        <f>+N41</f>
        <v>0</v>
      </c>
      <c r="O40" s="419">
        <f t="shared" ref="O40:W40" si="42">+O41</f>
        <v>1000</v>
      </c>
      <c r="P40" s="419">
        <f t="shared" si="42"/>
        <v>14849910</v>
      </c>
      <c r="Q40" s="419">
        <f t="shared" si="42"/>
        <v>264.64</v>
      </c>
      <c r="R40" s="419">
        <f t="shared" si="42"/>
        <v>14850645.359999999</v>
      </c>
      <c r="S40" s="419">
        <f t="shared" si="42"/>
        <v>735.36</v>
      </c>
      <c r="T40" s="419">
        <f t="shared" si="42"/>
        <v>264.64</v>
      </c>
      <c r="U40" s="419">
        <f t="shared" si="42"/>
        <v>0</v>
      </c>
      <c r="V40" s="419">
        <f t="shared" si="42"/>
        <v>264.64</v>
      </c>
      <c r="W40" s="419">
        <f t="shared" si="42"/>
        <v>0</v>
      </c>
      <c r="X40" s="442">
        <f t="shared" si="3"/>
        <v>1.7819783434146458E-5</v>
      </c>
      <c r="Y40" s="442">
        <f t="shared" si="4"/>
        <v>1.7819783434146458E-5</v>
      </c>
      <c r="Z40" s="442">
        <f t="shared" si="36"/>
        <v>1.7819783434146458E-5</v>
      </c>
      <c r="AA40" s="37">
        <f t="shared" si="37"/>
        <v>1</v>
      </c>
      <c r="AB40" s="37">
        <f t="shared" si="38"/>
        <v>1</v>
      </c>
    </row>
    <row r="41" spans="1:28" ht="39.75" customHeight="1" x14ac:dyDescent="0.25">
      <c r="A41" s="239" t="s">
        <v>95</v>
      </c>
      <c r="B41" s="40" t="s">
        <v>37</v>
      </c>
      <c r="C41" s="40">
        <v>20</v>
      </c>
      <c r="D41" s="40" t="s">
        <v>38</v>
      </c>
      <c r="E41" s="151" t="s">
        <v>96</v>
      </c>
      <c r="F41" s="421">
        <v>20000000</v>
      </c>
      <c r="G41" s="421">
        <v>0</v>
      </c>
      <c r="H41" s="421">
        <v>0</v>
      </c>
      <c r="I41" s="421">
        <v>0</v>
      </c>
      <c r="J41" s="421">
        <v>5149090</v>
      </c>
      <c r="K41" s="421">
        <f t="shared" si="0"/>
        <v>-5149090</v>
      </c>
      <c r="L41" s="421">
        <f>+F41+K41</f>
        <v>14850910</v>
      </c>
      <c r="M41" s="373">
        <f t="shared" si="18"/>
        <v>2.7976818118316607E-6</v>
      </c>
      <c r="N41" s="421">
        <v>0</v>
      </c>
      <c r="O41" s="422">
        <v>1000</v>
      </c>
      <c r="P41" s="422">
        <f>L41-O41</f>
        <v>14849910</v>
      </c>
      <c r="Q41" s="422">
        <v>264.64</v>
      </c>
      <c r="R41" s="422">
        <f>+L41-Q41</f>
        <v>14850645.359999999</v>
      </c>
      <c r="S41" s="421">
        <f>O41-Q41</f>
        <v>735.36</v>
      </c>
      <c r="T41" s="422">
        <v>264.64</v>
      </c>
      <c r="U41" s="422">
        <f>+Q41-T41</f>
        <v>0</v>
      </c>
      <c r="V41" s="422">
        <v>264.64</v>
      </c>
      <c r="W41" s="44">
        <f>+T41-V41</f>
        <v>0</v>
      </c>
      <c r="X41" s="437">
        <f t="shared" si="3"/>
        <v>1.7819783434146458E-5</v>
      </c>
      <c r="Y41" s="437">
        <f t="shared" si="4"/>
        <v>1.7819783434146458E-5</v>
      </c>
      <c r="Z41" s="437">
        <f t="shared" si="36"/>
        <v>1.7819783434146458E-5</v>
      </c>
      <c r="AA41" s="45">
        <f t="shared" si="37"/>
        <v>1</v>
      </c>
      <c r="AB41" s="45">
        <f t="shared" si="38"/>
        <v>1</v>
      </c>
    </row>
    <row r="42" spans="1:28" ht="36" customHeight="1" x14ac:dyDescent="0.25">
      <c r="A42" s="238" t="s">
        <v>449</v>
      </c>
      <c r="B42" s="40"/>
      <c r="C42" s="40"/>
      <c r="D42" s="40"/>
      <c r="E42" s="149" t="s">
        <v>450</v>
      </c>
      <c r="F42" s="419">
        <f>+F43</f>
        <v>0</v>
      </c>
      <c r="G42" s="419">
        <f>+G43</f>
        <v>0</v>
      </c>
      <c r="H42" s="419">
        <f>+H43</f>
        <v>0</v>
      </c>
      <c r="I42" s="419">
        <f>+I43</f>
        <v>5149090</v>
      </c>
      <c r="J42" s="419">
        <f>+J43</f>
        <v>0</v>
      </c>
      <c r="K42" s="419">
        <f t="shared" si="0"/>
        <v>5149090</v>
      </c>
      <c r="L42" s="419">
        <f>+L43</f>
        <v>5149090</v>
      </c>
      <c r="M42" s="372">
        <f t="shared" si="18"/>
        <v>9.7000893820542206E-7</v>
      </c>
      <c r="N42" s="419">
        <f t="shared" ref="N42:W42" si="43">+N43</f>
        <v>0</v>
      </c>
      <c r="O42" s="419">
        <f t="shared" si="43"/>
        <v>5149090</v>
      </c>
      <c r="P42" s="419">
        <f t="shared" si="43"/>
        <v>0</v>
      </c>
      <c r="Q42" s="419">
        <f t="shared" si="43"/>
        <v>5149090</v>
      </c>
      <c r="R42" s="419">
        <f t="shared" si="43"/>
        <v>0</v>
      </c>
      <c r="S42" s="419">
        <f t="shared" si="43"/>
        <v>0</v>
      </c>
      <c r="T42" s="419">
        <f t="shared" si="43"/>
        <v>5149090</v>
      </c>
      <c r="U42" s="419">
        <f t="shared" si="43"/>
        <v>0</v>
      </c>
      <c r="V42" s="419">
        <f t="shared" si="43"/>
        <v>5149090</v>
      </c>
      <c r="W42" s="419">
        <f t="shared" si="43"/>
        <v>0</v>
      </c>
      <c r="X42" s="37">
        <f t="shared" si="3"/>
        <v>1</v>
      </c>
      <c r="Y42" s="37">
        <f t="shared" si="4"/>
        <v>1</v>
      </c>
      <c r="Z42" s="37">
        <f t="shared" si="36"/>
        <v>1</v>
      </c>
      <c r="AA42" s="37">
        <f t="shared" si="37"/>
        <v>1</v>
      </c>
      <c r="AB42" s="37">
        <f t="shared" si="38"/>
        <v>1</v>
      </c>
    </row>
    <row r="43" spans="1:28" ht="39.75" customHeight="1" x14ac:dyDescent="0.25">
      <c r="A43" s="239" t="s">
        <v>532</v>
      </c>
      <c r="B43" s="40" t="s">
        <v>37</v>
      </c>
      <c r="C43" s="40">
        <v>20</v>
      </c>
      <c r="D43" s="40" t="s">
        <v>38</v>
      </c>
      <c r="E43" s="151" t="s">
        <v>533</v>
      </c>
      <c r="F43" s="421">
        <v>0</v>
      </c>
      <c r="G43" s="421">
        <v>0</v>
      </c>
      <c r="H43" s="421">
        <v>0</v>
      </c>
      <c r="I43" s="421">
        <v>5149090</v>
      </c>
      <c r="J43" s="421">
        <v>0</v>
      </c>
      <c r="K43" s="421">
        <f t="shared" si="0"/>
        <v>5149090</v>
      </c>
      <c r="L43" s="421">
        <f>+F43+K43</f>
        <v>5149090</v>
      </c>
      <c r="M43" s="373">
        <f t="shared" si="18"/>
        <v>9.7000893820542206E-7</v>
      </c>
      <c r="N43" s="421">
        <v>0</v>
      </c>
      <c r="O43" s="422">
        <v>5149090</v>
      </c>
      <c r="P43" s="422">
        <f>L43-O43</f>
        <v>0</v>
      </c>
      <c r="Q43" s="422">
        <v>5149090</v>
      </c>
      <c r="R43" s="422">
        <f>+L43-Q43</f>
        <v>0</v>
      </c>
      <c r="S43" s="421">
        <f>O43-Q43</f>
        <v>0</v>
      </c>
      <c r="T43" s="422">
        <v>5149090</v>
      </c>
      <c r="U43" s="422">
        <f>+Q43-T43</f>
        <v>0</v>
      </c>
      <c r="V43" s="422">
        <v>5149090</v>
      </c>
      <c r="W43" s="44">
        <f>+T43-V43</f>
        <v>0</v>
      </c>
      <c r="X43" s="45">
        <f t="shared" si="3"/>
        <v>1</v>
      </c>
      <c r="Y43" s="45">
        <f t="shared" si="4"/>
        <v>1</v>
      </c>
      <c r="Z43" s="45">
        <f t="shared" si="36"/>
        <v>1</v>
      </c>
      <c r="AA43" s="45">
        <f t="shared" si="37"/>
        <v>1</v>
      </c>
      <c r="AB43" s="45">
        <f t="shared" si="38"/>
        <v>1</v>
      </c>
    </row>
    <row r="44" spans="1:28" ht="30" customHeight="1" x14ac:dyDescent="0.25">
      <c r="A44" s="238" t="s">
        <v>97</v>
      </c>
      <c r="B44" s="33"/>
      <c r="C44" s="33"/>
      <c r="D44" s="40"/>
      <c r="E44" s="149" t="s">
        <v>98</v>
      </c>
      <c r="F44" s="424">
        <f>+F45+F58</f>
        <v>19399071000</v>
      </c>
      <c r="G44" s="424">
        <f>+G45+G58</f>
        <v>0</v>
      </c>
      <c r="H44" s="424">
        <f>+H45+H58</f>
        <v>0</v>
      </c>
      <c r="I44" s="424">
        <f>+I45+I58</f>
        <v>748032046.18999994</v>
      </c>
      <c r="J44" s="424">
        <f>+J45+J58</f>
        <v>748032046.19000006</v>
      </c>
      <c r="K44" s="424">
        <f t="shared" si="0"/>
        <v>0</v>
      </c>
      <c r="L44" s="424">
        <f>+L45+L58</f>
        <v>19399071000</v>
      </c>
      <c r="M44" s="36">
        <f t="shared" si="18"/>
        <v>3.6544850183006313E-3</v>
      </c>
      <c r="N44" s="424">
        <f t="shared" ref="N44:W44" si="44">+N45+N58</f>
        <v>0</v>
      </c>
      <c r="O44" s="424">
        <f t="shared" si="44"/>
        <v>18944911170.490002</v>
      </c>
      <c r="P44" s="424">
        <f t="shared" si="44"/>
        <v>454159829.51000071</v>
      </c>
      <c r="Q44" s="424">
        <f t="shared" si="44"/>
        <v>18723780256.18</v>
      </c>
      <c r="R44" s="424">
        <f t="shared" si="44"/>
        <v>675290743.82000005</v>
      </c>
      <c r="S44" s="424">
        <f t="shared" si="44"/>
        <v>221130914.30999935</v>
      </c>
      <c r="T44" s="424">
        <f t="shared" si="44"/>
        <v>15354226057.090002</v>
      </c>
      <c r="U44" s="424">
        <f t="shared" si="44"/>
        <v>3369554199.0900002</v>
      </c>
      <c r="V44" s="424">
        <f t="shared" si="44"/>
        <v>15300167309.090002</v>
      </c>
      <c r="W44" s="424">
        <f t="shared" si="44"/>
        <v>54058748</v>
      </c>
      <c r="X44" s="37">
        <f t="shared" si="3"/>
        <v>0.96518953181727107</v>
      </c>
      <c r="Y44" s="37">
        <f t="shared" si="4"/>
        <v>0.7914928532964286</v>
      </c>
      <c r="Z44" s="37">
        <f t="shared" si="36"/>
        <v>0.78870618645037183</v>
      </c>
      <c r="AA44" s="37">
        <f t="shared" si="37"/>
        <v>0.82003878741431835</v>
      </c>
      <c r="AB44" s="37">
        <f t="shared" si="38"/>
        <v>0.99647922677450496</v>
      </c>
    </row>
    <row r="45" spans="1:28" ht="24.75" customHeight="1" x14ac:dyDescent="0.25">
      <c r="A45" s="238" t="s">
        <v>99</v>
      </c>
      <c r="B45" s="33"/>
      <c r="C45" s="33"/>
      <c r="D45" s="40"/>
      <c r="E45" s="149" t="s">
        <v>100</v>
      </c>
      <c r="F45" s="425">
        <f>+F46+F49+F56</f>
        <v>237491820</v>
      </c>
      <c r="G45" s="425">
        <f>+G46+G49+G56</f>
        <v>0</v>
      </c>
      <c r="H45" s="425">
        <f>+H46+H49+H56</f>
        <v>0</v>
      </c>
      <c r="I45" s="425">
        <f>+I46+I49+I56</f>
        <v>149424884.28</v>
      </c>
      <c r="J45" s="425">
        <f>+J46+J49+J56</f>
        <v>0</v>
      </c>
      <c r="K45" s="425">
        <f t="shared" si="0"/>
        <v>149424884.28</v>
      </c>
      <c r="L45" s="425">
        <f>+L46+L49+L56</f>
        <v>386916704.27999997</v>
      </c>
      <c r="M45" s="374">
        <f t="shared" si="18"/>
        <v>7.2889124387529464E-5</v>
      </c>
      <c r="N45" s="425">
        <f t="shared" ref="N45:W45" si="45">+N46+N49+N56</f>
        <v>0</v>
      </c>
      <c r="O45" s="425">
        <f t="shared" si="45"/>
        <v>193331128.38</v>
      </c>
      <c r="P45" s="425">
        <f t="shared" si="45"/>
        <v>193585575.89999998</v>
      </c>
      <c r="Q45" s="425">
        <f t="shared" si="45"/>
        <v>193324703.43000001</v>
      </c>
      <c r="R45" s="425">
        <f t="shared" si="45"/>
        <v>193592000.84999999</v>
      </c>
      <c r="S45" s="425">
        <f t="shared" si="45"/>
        <v>6424.9499999987893</v>
      </c>
      <c r="T45" s="425">
        <f t="shared" si="45"/>
        <v>103216250.60000001</v>
      </c>
      <c r="U45" s="425">
        <f t="shared" si="45"/>
        <v>90108452.829999998</v>
      </c>
      <c r="V45" s="425">
        <f t="shared" si="45"/>
        <v>79747965.600000009</v>
      </c>
      <c r="W45" s="425">
        <f t="shared" si="45"/>
        <v>23468285.000000004</v>
      </c>
      <c r="X45" s="37">
        <f t="shared" si="3"/>
        <v>0.49965458014988345</v>
      </c>
      <c r="Y45" s="37">
        <f t="shared" si="4"/>
        <v>0.26676607512221939</v>
      </c>
      <c r="Z45" s="37">
        <f t="shared" si="36"/>
        <v>0.20611145685322702</v>
      </c>
      <c r="AA45" s="37">
        <f t="shared" si="37"/>
        <v>0.53390099024449333</v>
      </c>
      <c r="AB45" s="37">
        <f t="shared" si="38"/>
        <v>0.77262994089033499</v>
      </c>
    </row>
    <row r="46" spans="1:28" ht="54.75" customHeight="1" x14ac:dyDescent="0.25">
      <c r="A46" s="238" t="s">
        <v>101</v>
      </c>
      <c r="B46" s="40"/>
      <c r="C46" s="40"/>
      <c r="D46" s="40"/>
      <c r="E46" s="149" t="s">
        <v>102</v>
      </c>
      <c r="F46" s="425">
        <f>+F47+F48</f>
        <v>39000000</v>
      </c>
      <c r="G46" s="425">
        <f>+G47+G48</f>
        <v>0</v>
      </c>
      <c r="H46" s="425">
        <f>+H47+H48</f>
        <v>0</v>
      </c>
      <c r="I46" s="425">
        <f>+I47+I48</f>
        <v>0</v>
      </c>
      <c r="J46" s="425">
        <f>+J47+J48</f>
        <v>0</v>
      </c>
      <c r="K46" s="425">
        <f t="shared" si="0"/>
        <v>0</v>
      </c>
      <c r="L46" s="425">
        <f>+L47+L48</f>
        <v>39000000</v>
      </c>
      <c r="M46" s="374">
        <f t="shared" si="18"/>
        <v>7.3469969625723113E-6</v>
      </c>
      <c r="N46" s="425">
        <f t="shared" ref="N46:W46" si="46">+N47+N48</f>
        <v>0</v>
      </c>
      <c r="O46" s="425">
        <f t="shared" si="46"/>
        <v>26424498.670000002</v>
      </c>
      <c r="P46" s="425">
        <f t="shared" si="46"/>
        <v>12575501.33</v>
      </c>
      <c r="Q46" s="425">
        <f t="shared" si="46"/>
        <v>26423903.859999999</v>
      </c>
      <c r="R46" s="425">
        <f t="shared" si="46"/>
        <v>12576096.140000002</v>
      </c>
      <c r="S46" s="425">
        <f t="shared" si="46"/>
        <v>594.81000000238419</v>
      </c>
      <c r="T46" s="425">
        <f t="shared" si="46"/>
        <v>4655742.99</v>
      </c>
      <c r="U46" s="425">
        <f t="shared" si="46"/>
        <v>21768160.869999997</v>
      </c>
      <c r="V46" s="425">
        <f t="shared" si="46"/>
        <v>4655742.99</v>
      </c>
      <c r="W46" s="425">
        <f t="shared" si="46"/>
        <v>0</v>
      </c>
      <c r="X46" s="37">
        <f t="shared" si="3"/>
        <v>0.67753599641025641</v>
      </c>
      <c r="Y46" s="37">
        <f t="shared" si="4"/>
        <v>0.11937802538461539</v>
      </c>
      <c r="Z46" s="37">
        <f t="shared" si="36"/>
        <v>0.11937802538461539</v>
      </c>
      <c r="AA46" s="37">
        <f t="shared" si="37"/>
        <v>0.17619436608107611</v>
      </c>
      <c r="AB46" s="37">
        <f t="shared" si="38"/>
        <v>1</v>
      </c>
    </row>
    <row r="47" spans="1:28" ht="48" customHeight="1" x14ac:dyDescent="0.25">
      <c r="A47" s="239" t="s">
        <v>103</v>
      </c>
      <c r="B47" s="40" t="s">
        <v>37</v>
      </c>
      <c r="C47" s="40">
        <v>20</v>
      </c>
      <c r="D47" s="40" t="s">
        <v>38</v>
      </c>
      <c r="E47" s="151" t="s">
        <v>104</v>
      </c>
      <c r="F47" s="421">
        <v>29000000</v>
      </c>
      <c r="G47" s="421">
        <v>0</v>
      </c>
      <c r="H47" s="421">
        <v>0</v>
      </c>
      <c r="I47" s="421">
        <v>0</v>
      </c>
      <c r="J47" s="421">
        <v>0</v>
      </c>
      <c r="K47" s="421">
        <f t="shared" si="0"/>
        <v>0</v>
      </c>
      <c r="L47" s="421">
        <f>+F47+K47</f>
        <v>29000000</v>
      </c>
      <c r="M47" s="371">
        <f t="shared" si="18"/>
        <v>5.4631515875537701E-6</v>
      </c>
      <c r="N47" s="421">
        <v>0</v>
      </c>
      <c r="O47" s="421">
        <v>26424001.050000001</v>
      </c>
      <c r="P47" s="421">
        <f>L47-O47</f>
        <v>2575998.9499999993</v>
      </c>
      <c r="Q47" s="421">
        <v>26423806.239999998</v>
      </c>
      <c r="R47" s="421">
        <f>+L47-Q47</f>
        <v>2576193.7600000016</v>
      </c>
      <c r="S47" s="421">
        <f>O47-Q47</f>
        <v>194.81000000238419</v>
      </c>
      <c r="T47" s="421">
        <v>4655645.37</v>
      </c>
      <c r="U47" s="421">
        <f>+Q47-T47</f>
        <v>21768160.869999997</v>
      </c>
      <c r="V47" s="421">
        <v>4655645.37</v>
      </c>
      <c r="W47" s="44">
        <f>+T47-V47</f>
        <v>0</v>
      </c>
      <c r="X47" s="45">
        <f t="shared" si="3"/>
        <v>0.91116573241379306</v>
      </c>
      <c r="Y47" s="45">
        <f t="shared" si="4"/>
        <v>0.16053949551724139</v>
      </c>
      <c r="Z47" s="45">
        <f t="shared" si="36"/>
        <v>0.16053949551724139</v>
      </c>
      <c r="AA47" s="45">
        <f t="shared" si="37"/>
        <v>0.17619132261696452</v>
      </c>
      <c r="AB47" s="45">
        <f t="shared" si="38"/>
        <v>1</v>
      </c>
    </row>
    <row r="48" spans="1:28" ht="30.75" customHeight="1" x14ac:dyDescent="0.25">
      <c r="A48" s="239" t="s">
        <v>105</v>
      </c>
      <c r="B48" s="40" t="s">
        <v>37</v>
      </c>
      <c r="C48" s="40">
        <v>20</v>
      </c>
      <c r="D48" s="40" t="s">
        <v>38</v>
      </c>
      <c r="E48" s="151" t="s">
        <v>106</v>
      </c>
      <c r="F48" s="421">
        <v>10000000</v>
      </c>
      <c r="G48" s="421">
        <v>0</v>
      </c>
      <c r="H48" s="421">
        <v>0</v>
      </c>
      <c r="I48" s="421">
        <v>0</v>
      </c>
      <c r="J48" s="421">
        <v>0</v>
      </c>
      <c r="K48" s="421">
        <f t="shared" si="0"/>
        <v>0</v>
      </c>
      <c r="L48" s="421">
        <f>+F48+K48</f>
        <v>10000000</v>
      </c>
      <c r="M48" s="373">
        <f t="shared" si="18"/>
        <v>1.8838453750185414E-6</v>
      </c>
      <c r="N48" s="421">
        <v>0</v>
      </c>
      <c r="O48" s="421">
        <v>497.62</v>
      </c>
      <c r="P48" s="421">
        <f>L48-O48</f>
        <v>9999502.3800000008</v>
      </c>
      <c r="Q48" s="421">
        <v>97.62</v>
      </c>
      <c r="R48" s="421">
        <f>+L48-Q48</f>
        <v>9999902.3800000008</v>
      </c>
      <c r="S48" s="421">
        <f>O48-Q48</f>
        <v>400</v>
      </c>
      <c r="T48" s="421">
        <v>97.62</v>
      </c>
      <c r="U48" s="421">
        <f>+Q48-T48</f>
        <v>0</v>
      </c>
      <c r="V48" s="421">
        <v>97.62</v>
      </c>
      <c r="W48" s="44">
        <f>+T48-V48</f>
        <v>0</v>
      </c>
      <c r="X48" s="437">
        <f t="shared" si="3"/>
        <v>9.7620000000000007E-6</v>
      </c>
      <c r="Y48" s="437">
        <f t="shared" si="4"/>
        <v>9.7620000000000007E-6</v>
      </c>
      <c r="Z48" s="437">
        <f t="shared" si="36"/>
        <v>9.7620000000000007E-6</v>
      </c>
      <c r="AA48" s="45">
        <f t="shared" si="37"/>
        <v>1</v>
      </c>
      <c r="AB48" s="45">
        <f t="shared" si="38"/>
        <v>1</v>
      </c>
    </row>
    <row r="49" spans="1:28" ht="43.5" customHeight="1" x14ac:dyDescent="0.25">
      <c r="A49" s="245" t="s">
        <v>107</v>
      </c>
      <c r="B49" s="40"/>
      <c r="C49" s="40"/>
      <c r="D49" s="40"/>
      <c r="E49" s="149" t="s">
        <v>108</v>
      </c>
      <c r="F49" s="425">
        <f>+F50+F51+F53+F54+F55+F52</f>
        <v>198491820</v>
      </c>
      <c r="G49" s="425">
        <f>+G50+G51+G53+G54+G55+G52</f>
        <v>0</v>
      </c>
      <c r="H49" s="425">
        <f>+H50+H51+H53+H54+H55+H52</f>
        <v>0</v>
      </c>
      <c r="I49" s="425">
        <f>+I50+I51+I53+I54+I55+I52</f>
        <v>49424884.280000001</v>
      </c>
      <c r="J49" s="425">
        <f>+J50+J51+J53+J54+J55+J52</f>
        <v>0</v>
      </c>
      <c r="K49" s="425">
        <f t="shared" si="0"/>
        <v>49424884.280000001</v>
      </c>
      <c r="L49" s="425">
        <f>+L50+L51+L53+L54+L55+L52</f>
        <v>247916704.28</v>
      </c>
      <c r="M49" s="374">
        <f t="shared" si="18"/>
        <v>4.6703673674771746E-5</v>
      </c>
      <c r="N49" s="425">
        <f t="shared" ref="N49:W49" si="47">+N50+N51+N53+N54+N55+N52</f>
        <v>0</v>
      </c>
      <c r="O49" s="425">
        <f t="shared" si="47"/>
        <v>163646029.70999998</v>
      </c>
      <c r="P49" s="425">
        <f t="shared" si="47"/>
        <v>84270674.569999993</v>
      </c>
      <c r="Q49" s="425">
        <f t="shared" si="47"/>
        <v>163640199.56999999</v>
      </c>
      <c r="R49" s="425">
        <f t="shared" si="47"/>
        <v>84276504.709999993</v>
      </c>
      <c r="S49" s="425">
        <f t="shared" si="47"/>
        <v>5830.1399999964051</v>
      </c>
      <c r="T49" s="425">
        <f t="shared" si="47"/>
        <v>98560507.610000014</v>
      </c>
      <c r="U49" s="425">
        <f t="shared" si="47"/>
        <v>65079691.960000001</v>
      </c>
      <c r="V49" s="425">
        <f t="shared" si="47"/>
        <v>75092222.610000014</v>
      </c>
      <c r="W49" s="425">
        <f t="shared" si="47"/>
        <v>23468285.000000004</v>
      </c>
      <c r="X49" s="37">
        <f t="shared" si="3"/>
        <v>0.6600612090469824</v>
      </c>
      <c r="Y49" s="37">
        <f t="shared" si="4"/>
        <v>0.39755492836289336</v>
      </c>
      <c r="Z49" s="37">
        <f t="shared" si="36"/>
        <v>0.30289295280881917</v>
      </c>
      <c r="AA49" s="37">
        <f t="shared" si="37"/>
        <v>0.60230009416383667</v>
      </c>
      <c r="AB49" s="37">
        <f t="shared" si="38"/>
        <v>0.76188956845815903</v>
      </c>
    </row>
    <row r="50" spans="1:28" ht="38.25" customHeight="1" x14ac:dyDescent="0.25">
      <c r="A50" s="246" t="s">
        <v>109</v>
      </c>
      <c r="B50" s="40" t="s">
        <v>37</v>
      </c>
      <c r="C50" s="40">
        <v>20</v>
      </c>
      <c r="D50" s="40" t="s">
        <v>38</v>
      </c>
      <c r="E50" s="151" t="s">
        <v>110</v>
      </c>
      <c r="F50" s="421">
        <v>40000000</v>
      </c>
      <c r="G50" s="421">
        <v>0</v>
      </c>
      <c r="H50" s="421">
        <v>0</v>
      </c>
      <c r="I50" s="421">
        <v>0</v>
      </c>
      <c r="J50" s="421">
        <v>0</v>
      </c>
      <c r="K50" s="421">
        <f t="shared" si="0"/>
        <v>0</v>
      </c>
      <c r="L50" s="421">
        <f t="shared" ref="L50:L55" si="48">+F50+K50</f>
        <v>40000000</v>
      </c>
      <c r="M50" s="371">
        <f t="shared" si="18"/>
        <v>7.5353815000741655E-6</v>
      </c>
      <c r="N50" s="421">
        <v>0</v>
      </c>
      <c r="O50" s="421">
        <v>16854127.43</v>
      </c>
      <c r="P50" s="421">
        <f t="shared" ref="P50:P55" si="49">L50-O50</f>
        <v>23145872.57</v>
      </c>
      <c r="Q50" s="421">
        <v>16853835.489999998</v>
      </c>
      <c r="R50" s="421">
        <f t="shared" ref="R50:R55" si="50">+L50-Q50</f>
        <v>23146164.510000002</v>
      </c>
      <c r="S50" s="421">
        <f t="shared" ref="S50:S55" si="51">O50-Q50</f>
        <v>291.9400000013411</v>
      </c>
      <c r="T50" s="421">
        <v>4660711.3499999996</v>
      </c>
      <c r="U50" s="421">
        <f t="shared" ref="U50:U55" si="52">+Q50-T50</f>
        <v>12193124.139999999</v>
      </c>
      <c r="V50" s="421">
        <v>4660711.3499999996</v>
      </c>
      <c r="W50" s="44">
        <f t="shared" ref="W50:W55" si="53">+T50-V50</f>
        <v>0</v>
      </c>
      <c r="X50" s="45">
        <f t="shared" si="3"/>
        <v>0.42134588724999994</v>
      </c>
      <c r="Y50" s="45">
        <f t="shared" si="4"/>
        <v>0.11651778374999999</v>
      </c>
      <c r="Z50" s="45">
        <f t="shared" si="36"/>
        <v>0.11651778374999999</v>
      </c>
      <c r="AA50" s="45">
        <f t="shared" si="37"/>
        <v>0.27653713321014506</v>
      </c>
      <c r="AB50" s="45">
        <f t="shared" si="38"/>
        <v>1</v>
      </c>
    </row>
    <row r="51" spans="1:28" ht="46.5" customHeight="1" x14ac:dyDescent="0.25">
      <c r="A51" s="246" t="s">
        <v>111</v>
      </c>
      <c r="B51" s="40" t="s">
        <v>37</v>
      </c>
      <c r="C51" s="40">
        <v>20</v>
      </c>
      <c r="D51" s="40" t="s">
        <v>38</v>
      </c>
      <c r="E51" s="151" t="s">
        <v>112</v>
      </c>
      <c r="F51" s="421">
        <v>82491820</v>
      </c>
      <c r="G51" s="421">
        <v>0</v>
      </c>
      <c r="H51" s="421">
        <v>0</v>
      </c>
      <c r="I51" s="421">
        <v>0</v>
      </c>
      <c r="J51" s="421">
        <v>0</v>
      </c>
      <c r="K51" s="421">
        <f t="shared" si="0"/>
        <v>0</v>
      </c>
      <c r="L51" s="421">
        <f t="shared" si="48"/>
        <v>82491820</v>
      </c>
      <c r="M51" s="371">
        <f t="shared" si="18"/>
        <v>1.55401833583862E-5</v>
      </c>
      <c r="N51" s="421">
        <v>0</v>
      </c>
      <c r="O51" s="421">
        <v>57340071.890000001</v>
      </c>
      <c r="P51" s="421">
        <f t="shared" si="49"/>
        <v>25151748.109999999</v>
      </c>
      <c r="Q51" s="421">
        <v>57337691.770000003</v>
      </c>
      <c r="R51" s="421">
        <f t="shared" si="50"/>
        <v>25154128.229999997</v>
      </c>
      <c r="S51" s="421">
        <f t="shared" si="51"/>
        <v>2380.1199999973178</v>
      </c>
      <c r="T51" s="421">
        <v>45745699.770000003</v>
      </c>
      <c r="U51" s="421">
        <f t="shared" si="52"/>
        <v>11591992</v>
      </c>
      <c r="V51" s="421">
        <v>45745699.770000003</v>
      </c>
      <c r="W51" s="44">
        <f t="shared" si="53"/>
        <v>0</v>
      </c>
      <c r="X51" s="45">
        <f t="shared" si="3"/>
        <v>0.69507124185161639</v>
      </c>
      <c r="Y51" s="45">
        <f t="shared" si="4"/>
        <v>0.55454831485109679</v>
      </c>
      <c r="Z51" s="45">
        <f t="shared" si="36"/>
        <v>0.55454831485109679</v>
      </c>
      <c r="AA51" s="45">
        <f t="shared" si="37"/>
        <v>0.79782946187476078</v>
      </c>
      <c r="AB51" s="45">
        <f t="shared" si="38"/>
        <v>1</v>
      </c>
    </row>
    <row r="52" spans="1:28" ht="38.25" customHeight="1" x14ac:dyDescent="0.25">
      <c r="A52" s="246" t="s">
        <v>113</v>
      </c>
      <c r="B52" s="40" t="s">
        <v>37</v>
      </c>
      <c r="C52" s="40">
        <v>20</v>
      </c>
      <c r="D52" s="40" t="s">
        <v>38</v>
      </c>
      <c r="E52" s="151" t="s">
        <v>114</v>
      </c>
      <c r="F52" s="421">
        <v>2000000</v>
      </c>
      <c r="G52" s="421">
        <v>0</v>
      </c>
      <c r="H52" s="421">
        <v>0</v>
      </c>
      <c r="I52" s="421">
        <v>0</v>
      </c>
      <c r="J52" s="421">
        <v>0</v>
      </c>
      <c r="K52" s="421">
        <f t="shared" si="0"/>
        <v>0</v>
      </c>
      <c r="L52" s="421">
        <f t="shared" si="48"/>
        <v>2000000</v>
      </c>
      <c r="M52" s="370">
        <f t="shared" si="18"/>
        <v>3.7676907500370829E-7</v>
      </c>
      <c r="N52" s="421">
        <v>0</v>
      </c>
      <c r="O52" s="421">
        <v>210.04</v>
      </c>
      <c r="P52" s="421">
        <f t="shared" si="49"/>
        <v>1999789.96</v>
      </c>
      <c r="Q52" s="421">
        <v>10.039999999999999</v>
      </c>
      <c r="R52" s="421">
        <f t="shared" si="50"/>
        <v>1999989.96</v>
      </c>
      <c r="S52" s="421">
        <f t="shared" si="51"/>
        <v>200</v>
      </c>
      <c r="T52" s="421">
        <v>10.039999999999999</v>
      </c>
      <c r="U52" s="421">
        <f t="shared" si="52"/>
        <v>0</v>
      </c>
      <c r="V52" s="421">
        <v>10.039999999999999</v>
      </c>
      <c r="W52" s="44">
        <f t="shared" si="53"/>
        <v>0</v>
      </c>
      <c r="X52" s="437">
        <f t="shared" si="3"/>
        <v>5.0199999999999994E-6</v>
      </c>
      <c r="Y52" s="437">
        <f t="shared" si="4"/>
        <v>5.0199999999999994E-6</v>
      </c>
      <c r="Z52" s="437">
        <f t="shared" si="36"/>
        <v>5.0199999999999994E-6</v>
      </c>
      <c r="AA52" s="45">
        <f t="shared" si="37"/>
        <v>1</v>
      </c>
      <c r="AB52" s="45">
        <f t="shared" si="38"/>
        <v>1</v>
      </c>
    </row>
    <row r="53" spans="1:28" ht="45" customHeight="1" x14ac:dyDescent="0.25">
      <c r="A53" s="246" t="s">
        <v>115</v>
      </c>
      <c r="B53" s="40" t="s">
        <v>37</v>
      </c>
      <c r="C53" s="40">
        <v>20</v>
      </c>
      <c r="D53" s="40" t="s">
        <v>38</v>
      </c>
      <c r="E53" s="151" t="s">
        <v>116</v>
      </c>
      <c r="F53" s="421">
        <v>12000000</v>
      </c>
      <c r="G53" s="421">
        <v>0</v>
      </c>
      <c r="H53" s="421">
        <v>0</v>
      </c>
      <c r="I53" s="421">
        <v>0</v>
      </c>
      <c r="J53" s="421">
        <v>0</v>
      </c>
      <c r="K53" s="421">
        <f t="shared" si="0"/>
        <v>0</v>
      </c>
      <c r="L53" s="421">
        <f t="shared" si="48"/>
        <v>12000000</v>
      </c>
      <c r="M53" s="373">
        <f t="shared" si="18"/>
        <v>2.2606144500222496E-6</v>
      </c>
      <c r="N53" s="421">
        <v>0</v>
      </c>
      <c r="O53" s="421">
        <v>8027510.25</v>
      </c>
      <c r="P53" s="421">
        <f t="shared" si="49"/>
        <v>3972489.75</v>
      </c>
      <c r="Q53" s="421">
        <v>8027211.6799999997</v>
      </c>
      <c r="R53" s="421">
        <f t="shared" si="50"/>
        <v>3972788.3200000003</v>
      </c>
      <c r="S53" s="421">
        <f t="shared" si="51"/>
        <v>298.57000000029802</v>
      </c>
      <c r="T53" s="421">
        <v>1823798.01</v>
      </c>
      <c r="U53" s="421">
        <f t="shared" si="52"/>
        <v>6203413.6699999999</v>
      </c>
      <c r="V53" s="421">
        <v>1823798.01</v>
      </c>
      <c r="W53" s="44">
        <f t="shared" si="53"/>
        <v>0</v>
      </c>
      <c r="X53" s="45">
        <f t="shared" si="3"/>
        <v>0.66893430666666664</v>
      </c>
      <c r="Y53" s="45">
        <f t="shared" si="4"/>
        <v>0.15198316749999999</v>
      </c>
      <c r="Z53" s="45">
        <f t="shared" si="36"/>
        <v>0.15198316749999999</v>
      </c>
      <c r="AA53" s="45">
        <f t="shared" si="37"/>
        <v>0.22720193296310334</v>
      </c>
      <c r="AB53" s="45">
        <f t="shared" si="38"/>
        <v>1</v>
      </c>
    </row>
    <row r="54" spans="1:28" ht="38.25" customHeight="1" x14ac:dyDescent="0.25">
      <c r="A54" s="246" t="s">
        <v>117</v>
      </c>
      <c r="B54" s="40" t="s">
        <v>37</v>
      </c>
      <c r="C54" s="40">
        <v>20</v>
      </c>
      <c r="D54" s="40" t="s">
        <v>38</v>
      </c>
      <c r="E54" s="151" t="s">
        <v>118</v>
      </c>
      <c r="F54" s="421">
        <v>10000000</v>
      </c>
      <c r="G54" s="421">
        <v>0</v>
      </c>
      <c r="H54" s="421">
        <v>0</v>
      </c>
      <c r="I54" s="421">
        <v>23501000</v>
      </c>
      <c r="J54" s="421">
        <v>0</v>
      </c>
      <c r="K54" s="421">
        <f t="shared" si="0"/>
        <v>23501000</v>
      </c>
      <c r="L54" s="421">
        <f t="shared" si="48"/>
        <v>33501000</v>
      </c>
      <c r="M54" s="373">
        <f t="shared" si="18"/>
        <v>6.3110703908496155E-6</v>
      </c>
      <c r="N54" s="421">
        <v>0</v>
      </c>
      <c r="O54" s="421">
        <v>3500225.82</v>
      </c>
      <c r="P54" s="421">
        <f t="shared" si="49"/>
        <v>30000774.18</v>
      </c>
      <c r="Q54" s="421">
        <v>3500027</v>
      </c>
      <c r="R54" s="421">
        <f t="shared" si="50"/>
        <v>30000973</v>
      </c>
      <c r="S54" s="421">
        <f t="shared" si="51"/>
        <v>198.81999999983236</v>
      </c>
      <c r="T54" s="421">
        <v>408864.85</v>
      </c>
      <c r="U54" s="421">
        <f t="shared" si="52"/>
        <v>3091162.15</v>
      </c>
      <c r="V54" s="421">
        <v>408864.85</v>
      </c>
      <c r="W54" s="44">
        <f t="shared" si="53"/>
        <v>0</v>
      </c>
      <c r="X54" s="45">
        <f t="shared" si="3"/>
        <v>0.10447529924479866</v>
      </c>
      <c r="Y54" s="45">
        <f t="shared" si="4"/>
        <v>1.2204556580400584E-2</v>
      </c>
      <c r="Z54" s="45">
        <f t="shared" si="36"/>
        <v>1.2204556580400584E-2</v>
      </c>
      <c r="AA54" s="45">
        <f t="shared" si="37"/>
        <v>0.11681762740687428</v>
      </c>
      <c r="AB54" s="45">
        <f t="shared" si="38"/>
        <v>1</v>
      </c>
    </row>
    <row r="55" spans="1:28" ht="25.5" customHeight="1" x14ac:dyDescent="0.25">
      <c r="A55" s="246" t="s">
        <v>119</v>
      </c>
      <c r="B55" s="40" t="s">
        <v>37</v>
      </c>
      <c r="C55" s="40">
        <v>20</v>
      </c>
      <c r="D55" s="40" t="s">
        <v>38</v>
      </c>
      <c r="E55" s="151" t="s">
        <v>120</v>
      </c>
      <c r="F55" s="421">
        <v>52000000</v>
      </c>
      <c r="G55" s="421">
        <v>0</v>
      </c>
      <c r="H55" s="421">
        <v>0</v>
      </c>
      <c r="I55" s="421">
        <v>25923884.280000001</v>
      </c>
      <c r="J55" s="421">
        <v>0</v>
      </c>
      <c r="K55" s="421">
        <f t="shared" si="0"/>
        <v>25923884.280000001</v>
      </c>
      <c r="L55" s="421">
        <f t="shared" si="48"/>
        <v>77923884.280000001</v>
      </c>
      <c r="M55" s="373">
        <f t="shared" si="18"/>
        <v>1.4679654900435803E-5</v>
      </c>
      <c r="N55" s="421">
        <v>0</v>
      </c>
      <c r="O55" s="421">
        <v>77923884.280000001</v>
      </c>
      <c r="P55" s="421">
        <f t="shared" si="49"/>
        <v>0</v>
      </c>
      <c r="Q55" s="421">
        <v>77921423.590000004</v>
      </c>
      <c r="R55" s="421">
        <f t="shared" si="50"/>
        <v>2460.6899999976158</v>
      </c>
      <c r="S55" s="421">
        <f t="shared" si="51"/>
        <v>2460.6899999976158</v>
      </c>
      <c r="T55" s="421">
        <v>45921423.590000004</v>
      </c>
      <c r="U55" s="421">
        <f t="shared" si="52"/>
        <v>32000000</v>
      </c>
      <c r="V55" s="421">
        <v>22453138.59</v>
      </c>
      <c r="W55" s="44">
        <f t="shared" si="53"/>
        <v>23468285.000000004</v>
      </c>
      <c r="X55" s="45">
        <f t="shared" si="3"/>
        <v>0.99996842187703128</v>
      </c>
      <c r="Y55" s="45">
        <f t="shared" si="4"/>
        <v>0.58931127489734525</v>
      </c>
      <c r="Z55" s="45">
        <f t="shared" si="36"/>
        <v>0.28814193231590274</v>
      </c>
      <c r="AA55" s="45">
        <f t="shared" si="37"/>
        <v>0.58932988482891757</v>
      </c>
      <c r="AB55" s="45">
        <f t="shared" si="38"/>
        <v>0.48894691920852096</v>
      </c>
    </row>
    <row r="56" spans="1:28" s="410" customFormat="1" ht="32.25" customHeight="1" x14ac:dyDescent="0.25">
      <c r="A56" s="245" t="s">
        <v>510</v>
      </c>
      <c r="B56" s="33"/>
      <c r="C56" s="33"/>
      <c r="D56" s="33"/>
      <c r="E56" s="149" t="s">
        <v>511</v>
      </c>
      <c r="F56" s="425">
        <f>+F57</f>
        <v>0</v>
      </c>
      <c r="G56" s="425">
        <f>+G57</f>
        <v>0</v>
      </c>
      <c r="H56" s="425">
        <f>+H57</f>
        <v>0</v>
      </c>
      <c r="I56" s="425">
        <f>+I57</f>
        <v>100000000</v>
      </c>
      <c r="J56" s="425">
        <f>+J57</f>
        <v>0</v>
      </c>
      <c r="K56" s="425">
        <f t="shared" si="0"/>
        <v>100000000</v>
      </c>
      <c r="L56" s="425">
        <f>+L57</f>
        <v>100000000</v>
      </c>
      <c r="M56" s="372">
        <f t="shared" si="18"/>
        <v>1.8838453750185413E-5</v>
      </c>
      <c r="N56" s="425">
        <f t="shared" ref="N56:W56" si="54">+N57</f>
        <v>0</v>
      </c>
      <c r="O56" s="425">
        <f t="shared" si="54"/>
        <v>3260600</v>
      </c>
      <c r="P56" s="425">
        <f t="shared" si="54"/>
        <v>96739400</v>
      </c>
      <c r="Q56" s="425">
        <f t="shared" si="54"/>
        <v>3260600</v>
      </c>
      <c r="R56" s="425">
        <f t="shared" si="54"/>
        <v>96739400</v>
      </c>
      <c r="S56" s="425">
        <f t="shared" si="54"/>
        <v>0</v>
      </c>
      <c r="T56" s="425">
        <f t="shared" si="54"/>
        <v>0</v>
      </c>
      <c r="U56" s="425">
        <f t="shared" si="54"/>
        <v>3260600</v>
      </c>
      <c r="V56" s="425">
        <f t="shared" si="54"/>
        <v>0</v>
      </c>
      <c r="W56" s="47">
        <f t="shared" si="54"/>
        <v>0</v>
      </c>
      <c r="X56" s="37">
        <f t="shared" si="3"/>
        <v>3.2606000000000003E-2</v>
      </c>
      <c r="Y56" s="37">
        <f t="shared" si="4"/>
        <v>0</v>
      </c>
      <c r="Z56" s="37">
        <f t="shared" si="36"/>
        <v>0</v>
      </c>
      <c r="AA56" s="37">
        <f t="shared" si="37"/>
        <v>0</v>
      </c>
      <c r="AB56" s="37" t="s">
        <v>46</v>
      </c>
    </row>
    <row r="57" spans="1:28" ht="32.25" customHeight="1" x14ac:dyDescent="0.25">
      <c r="A57" s="246" t="s">
        <v>512</v>
      </c>
      <c r="B57" s="40" t="s">
        <v>37</v>
      </c>
      <c r="C57" s="40">
        <v>20</v>
      </c>
      <c r="D57" s="40" t="s">
        <v>38</v>
      </c>
      <c r="E57" s="151" t="s">
        <v>452</v>
      </c>
      <c r="F57" s="421">
        <v>0</v>
      </c>
      <c r="G57" s="421">
        <v>0</v>
      </c>
      <c r="H57" s="421">
        <v>0</v>
      </c>
      <c r="I57" s="421">
        <v>100000000</v>
      </c>
      <c r="J57" s="421">
        <v>0</v>
      </c>
      <c r="K57" s="421">
        <f t="shared" si="0"/>
        <v>100000000</v>
      </c>
      <c r="L57" s="421">
        <f>+F57+K57</f>
        <v>100000000</v>
      </c>
      <c r="M57" s="373">
        <f t="shared" si="18"/>
        <v>1.8838453750185413E-5</v>
      </c>
      <c r="N57" s="421">
        <v>0</v>
      </c>
      <c r="O57" s="421">
        <v>3260600</v>
      </c>
      <c r="P57" s="421">
        <f>L57-O57</f>
        <v>96739400</v>
      </c>
      <c r="Q57" s="421">
        <v>3260600</v>
      </c>
      <c r="R57" s="421">
        <f>+L57-Q57</f>
        <v>96739400</v>
      </c>
      <c r="S57" s="421">
        <f>O57-Q57</f>
        <v>0</v>
      </c>
      <c r="T57" s="421">
        <v>0</v>
      </c>
      <c r="U57" s="421">
        <f>+Q57-T57</f>
        <v>3260600</v>
      </c>
      <c r="V57" s="421">
        <v>0</v>
      </c>
      <c r="W57" s="44">
        <f>+T57-V57</f>
        <v>0</v>
      </c>
      <c r="X57" s="45">
        <f t="shared" si="3"/>
        <v>3.2606000000000003E-2</v>
      </c>
      <c r="Y57" s="45">
        <f t="shared" si="4"/>
        <v>0</v>
      </c>
      <c r="Z57" s="45">
        <f t="shared" si="36"/>
        <v>0</v>
      </c>
      <c r="AA57" s="45">
        <f t="shared" si="37"/>
        <v>0</v>
      </c>
      <c r="AB57" s="45" t="s">
        <v>46</v>
      </c>
    </row>
    <row r="58" spans="1:28" ht="27.75" customHeight="1" x14ac:dyDescent="0.25">
      <c r="A58" s="238" t="s">
        <v>121</v>
      </c>
      <c r="B58" s="40"/>
      <c r="C58" s="40"/>
      <c r="D58" s="40"/>
      <c r="E58" s="149" t="s">
        <v>122</v>
      </c>
      <c r="F58" s="425">
        <f>+F59+F70+F77+F83+F66</f>
        <v>19161579180</v>
      </c>
      <c r="G58" s="425">
        <f>+G59+G70+G77+G83+G66</f>
        <v>0</v>
      </c>
      <c r="H58" s="425">
        <f>+H59+H70+H77+H83+H66</f>
        <v>0</v>
      </c>
      <c r="I58" s="425">
        <f>+I59+I70+I77+I83+I66</f>
        <v>598607161.90999997</v>
      </c>
      <c r="J58" s="425">
        <f>+J59+J70+J77+J83+J66</f>
        <v>748032046.19000006</v>
      </c>
      <c r="K58" s="425">
        <f t="shared" si="0"/>
        <v>-149424884.28000009</v>
      </c>
      <c r="L58" s="425">
        <f>+L59+L70+L77+L83+L66</f>
        <v>19012154295.720001</v>
      </c>
      <c r="M58" s="36">
        <f t="shared" si="18"/>
        <v>3.5815958939131019E-3</v>
      </c>
      <c r="N58" s="425">
        <f t="shared" ref="N58:W58" si="55">+N59+N70+N77+N83+N66</f>
        <v>0</v>
      </c>
      <c r="O58" s="425">
        <f t="shared" si="55"/>
        <v>18751580042.110001</v>
      </c>
      <c r="P58" s="425">
        <f t="shared" si="55"/>
        <v>260574253.61000076</v>
      </c>
      <c r="Q58" s="425">
        <f t="shared" si="55"/>
        <v>18530455552.75</v>
      </c>
      <c r="R58" s="425">
        <f t="shared" si="55"/>
        <v>481698742.97000009</v>
      </c>
      <c r="S58" s="425">
        <f t="shared" si="55"/>
        <v>221124489.35999936</v>
      </c>
      <c r="T58" s="425">
        <f t="shared" si="55"/>
        <v>15251009806.490002</v>
      </c>
      <c r="U58" s="425">
        <f t="shared" si="55"/>
        <v>3279445746.2600002</v>
      </c>
      <c r="V58" s="425">
        <f t="shared" si="55"/>
        <v>15220419343.490002</v>
      </c>
      <c r="W58" s="425">
        <f t="shared" si="55"/>
        <v>30590463</v>
      </c>
      <c r="X58" s="37">
        <f t="shared" si="3"/>
        <v>0.97466364224287616</v>
      </c>
      <c r="Y58" s="37">
        <f t="shared" si="4"/>
        <v>0.80217157767982639</v>
      </c>
      <c r="Z58" s="37">
        <f t="shared" si="36"/>
        <v>0.80056258258520485</v>
      </c>
      <c r="AA58" s="37">
        <f t="shared" si="37"/>
        <v>0.82302400839933398</v>
      </c>
      <c r="AB58" s="37">
        <f t="shared" ref="AB58:AB84" si="56">+V58/T58</f>
        <v>0.99799420081764145</v>
      </c>
    </row>
    <row r="59" spans="1:28" ht="79.5" customHeight="1" x14ac:dyDescent="0.25">
      <c r="A59" s="238" t="s">
        <v>123</v>
      </c>
      <c r="B59" s="40"/>
      <c r="C59" s="40"/>
      <c r="D59" s="40"/>
      <c r="E59" s="149" t="s">
        <v>124</v>
      </c>
      <c r="F59" s="425">
        <f>+F60+F63+F64+F65+F62+F61</f>
        <v>853000000</v>
      </c>
      <c r="G59" s="425">
        <f t="shared" ref="G59:J59" si="57">+G60+G63+G64+G65+G62+G61</f>
        <v>0</v>
      </c>
      <c r="H59" s="425">
        <f t="shared" si="57"/>
        <v>0</v>
      </c>
      <c r="I59" s="425">
        <f t="shared" si="57"/>
        <v>8423220</v>
      </c>
      <c r="J59" s="425">
        <f t="shared" si="57"/>
        <v>165097542.88999999</v>
      </c>
      <c r="K59" s="425">
        <f t="shared" si="0"/>
        <v>-156674322.88999999</v>
      </c>
      <c r="L59" s="425">
        <f>+L60+L63+L64+L65+L62+L61</f>
        <v>696325677.11000001</v>
      </c>
      <c r="M59" s="36">
        <f t="shared" si="18"/>
        <v>1.3117699063303276E-4</v>
      </c>
      <c r="N59" s="425">
        <f t="shared" ref="N59:W59" si="58">+N60+N63+N64+N65+N62+N61</f>
        <v>0</v>
      </c>
      <c r="O59" s="425">
        <f t="shared" si="58"/>
        <v>642103591.79999995</v>
      </c>
      <c r="P59" s="425">
        <f t="shared" si="58"/>
        <v>54222085.310000017</v>
      </c>
      <c r="Q59" s="425">
        <f t="shared" si="58"/>
        <v>613055469.98000002</v>
      </c>
      <c r="R59" s="425">
        <f t="shared" si="58"/>
        <v>83270207.13000001</v>
      </c>
      <c r="S59" s="425">
        <f t="shared" si="58"/>
        <v>29048121.820000004</v>
      </c>
      <c r="T59" s="425">
        <f t="shared" si="58"/>
        <v>285343456.97999996</v>
      </c>
      <c r="U59" s="425">
        <f t="shared" si="58"/>
        <v>327712013</v>
      </c>
      <c r="V59" s="425">
        <f t="shared" si="58"/>
        <v>261920352.97999999</v>
      </c>
      <c r="W59" s="425">
        <f t="shared" si="58"/>
        <v>23423104</v>
      </c>
      <c r="X59" s="37">
        <f t="shared" si="3"/>
        <v>0.88041485490582361</v>
      </c>
      <c r="Y59" s="37">
        <f t="shared" si="4"/>
        <v>0.40978448211801854</v>
      </c>
      <c r="Z59" s="37">
        <f t="shared" si="36"/>
        <v>0.37614633725279656</v>
      </c>
      <c r="AA59" s="37">
        <f t="shared" si="37"/>
        <v>0.46544476144925162</v>
      </c>
      <c r="AB59" s="37">
        <f t="shared" si="56"/>
        <v>0.91791259470988418</v>
      </c>
    </row>
    <row r="60" spans="1:28" ht="36" customHeight="1" x14ac:dyDescent="0.25">
      <c r="A60" s="239" t="s">
        <v>125</v>
      </c>
      <c r="B60" s="40" t="s">
        <v>37</v>
      </c>
      <c r="C60" s="40">
        <v>20</v>
      </c>
      <c r="D60" s="40" t="s">
        <v>38</v>
      </c>
      <c r="E60" s="151" t="s">
        <v>126</v>
      </c>
      <c r="F60" s="421">
        <v>6000000</v>
      </c>
      <c r="G60" s="421">
        <v>0</v>
      </c>
      <c r="H60" s="421">
        <v>0</v>
      </c>
      <c r="I60" s="421">
        <v>0</v>
      </c>
      <c r="J60" s="421">
        <v>0</v>
      </c>
      <c r="K60" s="421">
        <f t="shared" si="0"/>
        <v>0</v>
      </c>
      <c r="L60" s="421">
        <f t="shared" ref="L60:L65" si="59">+F60+K60</f>
        <v>6000000</v>
      </c>
      <c r="M60" s="373">
        <f t="shared" si="18"/>
        <v>1.1303072250111248E-6</v>
      </c>
      <c r="N60" s="421">
        <v>0</v>
      </c>
      <c r="O60" s="421">
        <v>2203000</v>
      </c>
      <c r="P60" s="421">
        <f t="shared" ref="P60:P65" si="60">L60-O60</f>
        <v>3797000</v>
      </c>
      <c r="Q60" s="421">
        <v>2200000</v>
      </c>
      <c r="R60" s="421">
        <f t="shared" ref="R60:R65" si="61">+L60-Q60</f>
        <v>3800000</v>
      </c>
      <c r="S60" s="421">
        <f t="shared" ref="S60:S65" si="62">O60-Q60</f>
        <v>3000</v>
      </c>
      <c r="T60" s="421">
        <v>2200000</v>
      </c>
      <c r="U60" s="421">
        <f t="shared" ref="U60:U65" si="63">+Q60-T60</f>
        <v>0</v>
      </c>
      <c r="V60" s="421">
        <v>2200000</v>
      </c>
      <c r="W60" s="44">
        <f t="shared" ref="W60:W65" si="64">+T60-V60</f>
        <v>0</v>
      </c>
      <c r="X60" s="45">
        <f t="shared" si="3"/>
        <v>0.36666666666666664</v>
      </c>
      <c r="Y60" s="45">
        <f t="shared" si="4"/>
        <v>0.36666666666666664</v>
      </c>
      <c r="Z60" s="45">
        <f t="shared" si="36"/>
        <v>0.36666666666666664</v>
      </c>
      <c r="AA60" s="45">
        <f t="shared" si="37"/>
        <v>1</v>
      </c>
      <c r="AB60" s="45">
        <f t="shared" si="56"/>
        <v>1</v>
      </c>
    </row>
    <row r="61" spans="1:28" ht="36" customHeight="1" x14ac:dyDescent="0.25">
      <c r="A61" s="239" t="s">
        <v>552</v>
      </c>
      <c r="B61" s="40" t="s">
        <v>37</v>
      </c>
      <c r="C61" s="40">
        <v>20</v>
      </c>
      <c r="D61" s="40" t="s">
        <v>38</v>
      </c>
      <c r="E61" s="151" t="s">
        <v>553</v>
      </c>
      <c r="F61" s="421">
        <v>0</v>
      </c>
      <c r="G61" s="421">
        <v>0</v>
      </c>
      <c r="H61" s="421">
        <v>0</v>
      </c>
      <c r="I61" s="421">
        <v>5000000</v>
      </c>
      <c r="J61" s="421">
        <v>0</v>
      </c>
      <c r="K61" s="421">
        <f t="shared" si="0"/>
        <v>5000000</v>
      </c>
      <c r="L61" s="421">
        <f t="shared" si="59"/>
        <v>5000000</v>
      </c>
      <c r="M61" s="373">
        <f t="shared" si="18"/>
        <v>9.4192268750927068E-7</v>
      </c>
      <c r="N61" s="421">
        <v>0</v>
      </c>
      <c r="O61" s="421">
        <v>5000000</v>
      </c>
      <c r="P61" s="421">
        <f t="shared" si="60"/>
        <v>0</v>
      </c>
      <c r="Q61" s="421">
        <v>0</v>
      </c>
      <c r="R61" s="421">
        <f t="shared" si="61"/>
        <v>5000000</v>
      </c>
      <c r="S61" s="421">
        <f t="shared" si="62"/>
        <v>5000000</v>
      </c>
      <c r="T61" s="421">
        <v>0</v>
      </c>
      <c r="U61" s="421">
        <f t="shared" si="63"/>
        <v>0</v>
      </c>
      <c r="V61" s="421">
        <v>0</v>
      </c>
      <c r="W61" s="44">
        <f t="shared" si="64"/>
        <v>0</v>
      </c>
      <c r="X61" s="45">
        <f t="shared" si="3"/>
        <v>0</v>
      </c>
      <c r="Y61" s="45">
        <f t="shared" si="4"/>
        <v>0</v>
      </c>
      <c r="Z61" s="45">
        <f t="shared" si="36"/>
        <v>0</v>
      </c>
      <c r="AA61" s="45" t="s">
        <v>46</v>
      </c>
      <c r="AB61" s="45" t="s">
        <v>46</v>
      </c>
    </row>
    <row r="62" spans="1:28" ht="36" customHeight="1" x14ac:dyDescent="0.25">
      <c r="A62" s="239" t="s">
        <v>469</v>
      </c>
      <c r="B62" s="40" t="s">
        <v>37</v>
      </c>
      <c r="C62" s="40">
        <v>20</v>
      </c>
      <c r="D62" s="40" t="s">
        <v>38</v>
      </c>
      <c r="E62" s="151" t="s">
        <v>470</v>
      </c>
      <c r="F62" s="421">
        <v>0</v>
      </c>
      <c r="G62" s="421">
        <v>0</v>
      </c>
      <c r="H62" s="421">
        <v>0</v>
      </c>
      <c r="I62" s="421">
        <f>3422220+1000</f>
        <v>3423220</v>
      </c>
      <c r="J62" s="421">
        <v>0</v>
      </c>
      <c r="K62" s="421">
        <f t="shared" si="0"/>
        <v>3423220</v>
      </c>
      <c r="L62" s="421">
        <f t="shared" si="59"/>
        <v>3423220</v>
      </c>
      <c r="M62" s="373">
        <f t="shared" si="18"/>
        <v>6.4488171646709718E-7</v>
      </c>
      <c r="N62" s="421">
        <v>0</v>
      </c>
      <c r="O62" s="421">
        <v>3423220</v>
      </c>
      <c r="P62" s="421">
        <f t="shared" si="60"/>
        <v>0</v>
      </c>
      <c r="Q62" s="421">
        <v>3422228.7</v>
      </c>
      <c r="R62" s="421">
        <f t="shared" si="61"/>
        <v>991.29999999981374</v>
      </c>
      <c r="S62" s="421">
        <f t="shared" si="62"/>
        <v>991.29999999981374</v>
      </c>
      <c r="T62" s="421">
        <v>240658.7</v>
      </c>
      <c r="U62" s="421">
        <f t="shared" si="63"/>
        <v>3181570</v>
      </c>
      <c r="V62" s="421">
        <v>240658.7</v>
      </c>
      <c r="W62" s="44">
        <f t="shared" si="64"/>
        <v>0</v>
      </c>
      <c r="X62" s="45">
        <f t="shared" si="3"/>
        <v>0.99971041884541456</v>
      </c>
      <c r="Y62" s="45">
        <f t="shared" si="4"/>
        <v>7.0301850304683902E-2</v>
      </c>
      <c r="Z62" s="45">
        <f t="shared" si="36"/>
        <v>7.0301850304683902E-2</v>
      </c>
      <c r="AA62" s="45">
        <f t="shared" si="37"/>
        <v>7.0322214292691781E-2</v>
      </c>
      <c r="AB62" s="45">
        <f t="shared" si="56"/>
        <v>1</v>
      </c>
    </row>
    <row r="63" spans="1:28" ht="36" customHeight="1" x14ac:dyDescent="0.25">
      <c r="A63" s="239" t="s">
        <v>127</v>
      </c>
      <c r="B63" s="40" t="s">
        <v>37</v>
      </c>
      <c r="C63" s="40">
        <v>20</v>
      </c>
      <c r="D63" s="40" t="s">
        <v>38</v>
      </c>
      <c r="E63" s="151" t="s">
        <v>128</v>
      </c>
      <c r="F63" s="421">
        <v>15000000</v>
      </c>
      <c r="G63" s="421">
        <v>0</v>
      </c>
      <c r="H63" s="421">
        <v>0</v>
      </c>
      <c r="I63" s="421">
        <v>0</v>
      </c>
      <c r="J63" s="421">
        <v>0</v>
      </c>
      <c r="K63" s="421">
        <f t="shared" si="0"/>
        <v>0</v>
      </c>
      <c r="L63" s="421">
        <f t="shared" si="59"/>
        <v>15000000</v>
      </c>
      <c r="M63" s="373">
        <f t="shared" si="18"/>
        <v>2.8257680625278122E-6</v>
      </c>
      <c r="N63" s="421">
        <v>0</v>
      </c>
      <c r="O63" s="421">
        <v>9648730.8000000007</v>
      </c>
      <c r="P63" s="421">
        <f t="shared" si="60"/>
        <v>5351269.1999999993</v>
      </c>
      <c r="Q63" s="421">
        <v>9645746.5899999999</v>
      </c>
      <c r="R63" s="421">
        <f t="shared" si="61"/>
        <v>5354253.41</v>
      </c>
      <c r="S63" s="421">
        <f t="shared" si="62"/>
        <v>2984.2100000008941</v>
      </c>
      <c r="T63" s="421">
        <v>7691096.5899999999</v>
      </c>
      <c r="U63" s="421">
        <f t="shared" si="63"/>
        <v>1954650</v>
      </c>
      <c r="V63" s="421">
        <v>7691096.5899999999</v>
      </c>
      <c r="W63" s="44">
        <f t="shared" si="64"/>
        <v>0</v>
      </c>
      <c r="X63" s="45">
        <f t="shared" si="3"/>
        <v>0.64304977266666663</v>
      </c>
      <c r="Y63" s="45">
        <f t="shared" si="4"/>
        <v>0.5127397726666667</v>
      </c>
      <c r="Z63" s="45">
        <f t="shared" si="36"/>
        <v>0.5127397726666667</v>
      </c>
      <c r="AA63" s="45">
        <f t="shared" si="37"/>
        <v>0.79735627701162737</v>
      </c>
      <c r="AB63" s="45">
        <f t="shared" si="56"/>
        <v>1</v>
      </c>
    </row>
    <row r="64" spans="1:28" ht="36" customHeight="1" x14ac:dyDescent="0.25">
      <c r="A64" s="239" t="s">
        <v>129</v>
      </c>
      <c r="B64" s="40" t="s">
        <v>37</v>
      </c>
      <c r="C64" s="40">
        <v>20</v>
      </c>
      <c r="D64" s="40" t="s">
        <v>38</v>
      </c>
      <c r="E64" s="151" t="s">
        <v>130</v>
      </c>
      <c r="F64" s="421">
        <v>456000000</v>
      </c>
      <c r="G64" s="421">
        <v>0</v>
      </c>
      <c r="H64" s="421">
        <v>0</v>
      </c>
      <c r="I64" s="421">
        <v>0</v>
      </c>
      <c r="J64" s="421">
        <f>10000000+46316072</f>
        <v>56316072</v>
      </c>
      <c r="K64" s="421">
        <f t="shared" si="0"/>
        <v>-56316072</v>
      </c>
      <c r="L64" s="421">
        <f t="shared" si="59"/>
        <v>399683928</v>
      </c>
      <c r="M64" s="43">
        <f t="shared" si="18"/>
        <v>7.5294271923204373E-5</v>
      </c>
      <c r="N64" s="421">
        <v>0</v>
      </c>
      <c r="O64" s="421">
        <v>384636584</v>
      </c>
      <c r="P64" s="421">
        <f t="shared" si="60"/>
        <v>15047344</v>
      </c>
      <c r="Q64" s="421">
        <v>384631584</v>
      </c>
      <c r="R64" s="421">
        <f t="shared" si="61"/>
        <v>15052344</v>
      </c>
      <c r="S64" s="421">
        <f t="shared" si="62"/>
        <v>5000</v>
      </c>
      <c r="T64" s="421">
        <v>62055791</v>
      </c>
      <c r="U64" s="421">
        <f t="shared" si="63"/>
        <v>322575793</v>
      </c>
      <c r="V64" s="421">
        <v>38632687</v>
      </c>
      <c r="W64" s="44">
        <f t="shared" si="64"/>
        <v>23423104</v>
      </c>
      <c r="X64" s="45">
        <f t="shared" si="3"/>
        <v>0.9623393813323412</v>
      </c>
      <c r="Y64" s="45">
        <f t="shared" si="4"/>
        <v>0.15526216255560818</v>
      </c>
      <c r="Z64" s="45">
        <f t="shared" si="36"/>
        <v>9.6658094793343807E-2</v>
      </c>
      <c r="AA64" s="45">
        <f t="shared" si="37"/>
        <v>0.16133826129057566</v>
      </c>
      <c r="AB64" s="45">
        <f t="shared" si="56"/>
        <v>0.62254765232144083</v>
      </c>
    </row>
    <row r="65" spans="1:28" ht="36" customHeight="1" x14ac:dyDescent="0.25">
      <c r="A65" s="239" t="s">
        <v>131</v>
      </c>
      <c r="B65" s="40" t="s">
        <v>37</v>
      </c>
      <c r="C65" s="40">
        <v>20</v>
      </c>
      <c r="D65" s="40" t="s">
        <v>38</v>
      </c>
      <c r="E65" s="151" t="s">
        <v>132</v>
      </c>
      <c r="F65" s="421">
        <v>376000000</v>
      </c>
      <c r="G65" s="421">
        <v>0</v>
      </c>
      <c r="H65" s="421">
        <v>0</v>
      </c>
      <c r="I65" s="421">
        <v>0</v>
      </c>
      <c r="J65" s="421">
        <f>85000000+23781470.89</f>
        <v>108781470.89</v>
      </c>
      <c r="K65" s="421">
        <f t="shared" si="0"/>
        <v>-108781470.89</v>
      </c>
      <c r="L65" s="421">
        <f t="shared" si="59"/>
        <v>267218529.11000001</v>
      </c>
      <c r="M65" s="43">
        <f t="shared" si="18"/>
        <v>5.0339839018313098E-5</v>
      </c>
      <c r="N65" s="421">
        <v>0</v>
      </c>
      <c r="O65" s="421">
        <v>237192057</v>
      </c>
      <c r="P65" s="421">
        <f t="shared" si="60"/>
        <v>30026472.110000014</v>
      </c>
      <c r="Q65" s="421">
        <v>213155910.69</v>
      </c>
      <c r="R65" s="421">
        <f t="shared" si="61"/>
        <v>54062618.420000017</v>
      </c>
      <c r="S65" s="421">
        <f t="shared" si="62"/>
        <v>24036146.310000002</v>
      </c>
      <c r="T65" s="421">
        <v>213155910.69</v>
      </c>
      <c r="U65" s="421">
        <f t="shared" si="63"/>
        <v>0</v>
      </c>
      <c r="V65" s="421">
        <v>213155910.69</v>
      </c>
      <c r="W65" s="44">
        <f t="shared" si="64"/>
        <v>0</v>
      </c>
      <c r="X65" s="45">
        <f t="shared" si="3"/>
        <v>0.79768387094988746</v>
      </c>
      <c r="Y65" s="45">
        <f t="shared" si="4"/>
        <v>0.79768387094988746</v>
      </c>
      <c r="Z65" s="45">
        <f t="shared" si="36"/>
        <v>0.79768387094988746</v>
      </c>
      <c r="AA65" s="45">
        <f t="shared" si="37"/>
        <v>1</v>
      </c>
      <c r="AB65" s="45">
        <f t="shared" si="56"/>
        <v>1</v>
      </c>
    </row>
    <row r="66" spans="1:28" ht="49.5" customHeight="1" x14ac:dyDescent="0.25">
      <c r="A66" s="238" t="s">
        <v>133</v>
      </c>
      <c r="B66" s="40"/>
      <c r="C66" s="40"/>
      <c r="D66" s="40"/>
      <c r="E66" s="149" t="s">
        <v>134</v>
      </c>
      <c r="F66" s="425">
        <f>+F67+F68+F69</f>
        <v>9682389879</v>
      </c>
      <c r="G66" s="425">
        <f>+G67+G68+G69</f>
        <v>0</v>
      </c>
      <c r="H66" s="425">
        <f>+H67+H68+H69</f>
        <v>0</v>
      </c>
      <c r="I66" s="425">
        <f>+I67+I68+I69</f>
        <v>67264197</v>
      </c>
      <c r="J66" s="425">
        <f>+J67+J68+J69</f>
        <v>48037823.82</v>
      </c>
      <c r="K66" s="425">
        <f t="shared" si="0"/>
        <v>19226373.18</v>
      </c>
      <c r="L66" s="425">
        <f>+L67+L68+L69</f>
        <v>9701616252.1800003</v>
      </c>
      <c r="M66" s="36">
        <f t="shared" si="18"/>
        <v>1.8276344906874009E-3</v>
      </c>
      <c r="N66" s="425">
        <f t="shared" ref="N66:W66" si="65">+N67+N68+N69</f>
        <v>0</v>
      </c>
      <c r="O66" s="425">
        <f t="shared" si="65"/>
        <v>9651061261.7799988</v>
      </c>
      <c r="P66" s="425">
        <f t="shared" si="65"/>
        <v>50554990.400000572</v>
      </c>
      <c r="Q66" s="425">
        <f t="shared" si="65"/>
        <v>9561268761.7999992</v>
      </c>
      <c r="R66" s="425">
        <f t="shared" si="65"/>
        <v>140347490.38000011</v>
      </c>
      <c r="S66" s="425">
        <f t="shared" si="65"/>
        <v>89792499.979999542</v>
      </c>
      <c r="T66" s="425">
        <f t="shared" si="65"/>
        <v>8289536366.6500006</v>
      </c>
      <c r="U66" s="425">
        <f t="shared" si="65"/>
        <v>1271732395.1499999</v>
      </c>
      <c r="V66" s="425">
        <f t="shared" si="65"/>
        <v>8289536366.6500006</v>
      </c>
      <c r="W66" s="425">
        <f t="shared" si="65"/>
        <v>0</v>
      </c>
      <c r="X66" s="37">
        <f t="shared" si="3"/>
        <v>0.98553359700777032</v>
      </c>
      <c r="Y66" s="37">
        <f t="shared" si="4"/>
        <v>0.85444900634853516</v>
      </c>
      <c r="Z66" s="37">
        <f t="shared" si="36"/>
        <v>0.85444900634853516</v>
      </c>
      <c r="AA66" s="37">
        <f t="shared" si="37"/>
        <v>0.86699125117882547</v>
      </c>
      <c r="AB66" s="37">
        <f t="shared" si="56"/>
        <v>1</v>
      </c>
    </row>
    <row r="67" spans="1:28" ht="28.5" customHeight="1" x14ac:dyDescent="0.25">
      <c r="A67" s="239" t="s">
        <v>135</v>
      </c>
      <c r="B67" s="40" t="s">
        <v>37</v>
      </c>
      <c r="C67" s="40">
        <v>20</v>
      </c>
      <c r="D67" s="40" t="s">
        <v>38</v>
      </c>
      <c r="E67" s="151" t="s">
        <v>136</v>
      </c>
      <c r="F67" s="421">
        <v>1764740547</v>
      </c>
      <c r="G67" s="421">
        <v>0</v>
      </c>
      <c r="H67" s="421">
        <v>0</v>
      </c>
      <c r="I67" s="421">
        <f>55459348+1804849</f>
        <v>57264197</v>
      </c>
      <c r="J67" s="421">
        <v>0</v>
      </c>
      <c r="K67" s="421">
        <f t="shared" si="0"/>
        <v>57264197</v>
      </c>
      <c r="L67" s="421">
        <f>+F67+K67</f>
        <v>1822004744</v>
      </c>
      <c r="M67" s="43">
        <f t="shared" si="18"/>
        <v>3.4323752102462414E-4</v>
      </c>
      <c r="N67" s="421">
        <v>0</v>
      </c>
      <c r="O67" s="421">
        <v>1822004744</v>
      </c>
      <c r="P67" s="421">
        <f>L67-O67</f>
        <v>0</v>
      </c>
      <c r="Q67" s="421">
        <v>1822004744</v>
      </c>
      <c r="R67" s="421">
        <f>+L67-Q67</f>
        <v>0</v>
      </c>
      <c r="S67" s="421">
        <f>O67-Q67</f>
        <v>0</v>
      </c>
      <c r="T67" s="421">
        <v>1821488566</v>
      </c>
      <c r="U67" s="421">
        <f>+Q67-T67</f>
        <v>516178</v>
      </c>
      <c r="V67" s="421">
        <v>1821488566</v>
      </c>
      <c r="W67" s="44">
        <f>+T67-V67</f>
        <v>0</v>
      </c>
      <c r="X67" s="45">
        <f t="shared" si="3"/>
        <v>1</v>
      </c>
      <c r="Y67" s="45">
        <f t="shared" si="4"/>
        <v>0.99971669777386707</v>
      </c>
      <c r="Z67" s="45">
        <f t="shared" si="36"/>
        <v>0.99971669777386707</v>
      </c>
      <c r="AA67" s="45">
        <f t="shared" si="37"/>
        <v>0.99971669777386707</v>
      </c>
      <c r="AB67" s="45">
        <f t="shared" si="56"/>
        <v>1</v>
      </c>
    </row>
    <row r="68" spans="1:28" ht="28.5" customHeight="1" x14ac:dyDescent="0.25">
      <c r="A68" s="239" t="s">
        <v>137</v>
      </c>
      <c r="B68" s="40" t="s">
        <v>37</v>
      </c>
      <c r="C68" s="40">
        <v>20</v>
      </c>
      <c r="D68" s="40" t="s">
        <v>38</v>
      </c>
      <c r="E68" s="151" t="s">
        <v>138</v>
      </c>
      <c r="F68" s="421">
        <v>7916649332</v>
      </c>
      <c r="G68" s="421">
        <v>0</v>
      </c>
      <c r="H68" s="421">
        <v>0</v>
      </c>
      <c r="I68" s="421">
        <v>0</v>
      </c>
      <c r="J68" s="421">
        <f>3422220+8575775.1+34234979.72+1804849</f>
        <v>48037823.82</v>
      </c>
      <c r="K68" s="421">
        <f t="shared" si="0"/>
        <v>-48037823.82</v>
      </c>
      <c r="L68" s="421">
        <f>+F68+K68</f>
        <v>7868611508.1800003</v>
      </c>
      <c r="M68" s="43">
        <f t="shared" si="18"/>
        <v>1.4823247397502564E-3</v>
      </c>
      <c r="N68" s="421">
        <v>0</v>
      </c>
      <c r="O68" s="421">
        <v>7818056517.7799997</v>
      </c>
      <c r="P68" s="421">
        <f>L68-O68</f>
        <v>50554990.400000572</v>
      </c>
      <c r="Q68" s="421">
        <v>7728264017.8000002</v>
      </c>
      <c r="R68" s="421">
        <f>+L68-Q68</f>
        <v>140347490.38000011</v>
      </c>
      <c r="S68" s="421">
        <f>O68-Q68</f>
        <v>89792499.979999542</v>
      </c>
      <c r="T68" s="421">
        <v>6465713434.0600004</v>
      </c>
      <c r="U68" s="421">
        <f>+Q68-T68</f>
        <v>1262550583.7399998</v>
      </c>
      <c r="V68" s="421">
        <v>6465713434.0600004</v>
      </c>
      <c r="W68" s="44">
        <f>+T68-V68</f>
        <v>0</v>
      </c>
      <c r="X68" s="45">
        <f t="shared" si="3"/>
        <v>0.98216362693289683</v>
      </c>
      <c r="Y68" s="45">
        <f t="shared" si="4"/>
        <v>0.82170957701221059</v>
      </c>
      <c r="Z68" s="45">
        <f t="shared" si="36"/>
        <v>0.82170957701221059</v>
      </c>
      <c r="AA68" s="45">
        <f t="shared" si="37"/>
        <v>0.83663205852801481</v>
      </c>
      <c r="AB68" s="45">
        <f t="shared" si="56"/>
        <v>1</v>
      </c>
    </row>
    <row r="69" spans="1:28" ht="35.25" customHeight="1" x14ac:dyDescent="0.25">
      <c r="A69" s="239" t="s">
        <v>139</v>
      </c>
      <c r="B69" s="40" t="s">
        <v>37</v>
      </c>
      <c r="C69" s="40">
        <v>20</v>
      </c>
      <c r="D69" s="40" t="s">
        <v>38</v>
      </c>
      <c r="E69" s="151" t="s">
        <v>140</v>
      </c>
      <c r="F69" s="421">
        <v>1000000</v>
      </c>
      <c r="G69" s="421">
        <v>0</v>
      </c>
      <c r="H69" s="421">
        <v>0</v>
      </c>
      <c r="I69" s="421">
        <v>10000000</v>
      </c>
      <c r="J69" s="421">
        <v>0</v>
      </c>
      <c r="K69" s="421">
        <f t="shared" si="0"/>
        <v>10000000</v>
      </c>
      <c r="L69" s="421">
        <f>+F69+K69</f>
        <v>11000000</v>
      </c>
      <c r="M69" s="370">
        <f t="shared" si="18"/>
        <v>2.0722299125203958E-6</v>
      </c>
      <c r="N69" s="421">
        <v>0</v>
      </c>
      <c r="O69" s="421">
        <v>11000000</v>
      </c>
      <c r="P69" s="421">
        <f>L69-O69</f>
        <v>0</v>
      </c>
      <c r="Q69" s="421">
        <v>11000000</v>
      </c>
      <c r="R69" s="421">
        <f>+L69-Q69</f>
        <v>0</v>
      </c>
      <c r="S69" s="421">
        <f>O69-Q69</f>
        <v>0</v>
      </c>
      <c r="T69" s="421">
        <v>2334366.59</v>
      </c>
      <c r="U69" s="421">
        <f>+Q69-T69</f>
        <v>8665633.4100000001</v>
      </c>
      <c r="V69" s="421">
        <v>2334366.59</v>
      </c>
      <c r="W69" s="44">
        <f>+T69-V69</f>
        <v>0</v>
      </c>
      <c r="X69" s="45">
        <f t="shared" si="3"/>
        <v>1</v>
      </c>
      <c r="Y69" s="45">
        <f t="shared" si="4"/>
        <v>0.21221514454545454</v>
      </c>
      <c r="Z69" s="45">
        <f t="shared" si="36"/>
        <v>0.21221514454545454</v>
      </c>
      <c r="AA69" s="45">
        <f t="shared" si="37"/>
        <v>0.21221514454545454</v>
      </c>
      <c r="AB69" s="45">
        <f t="shared" si="56"/>
        <v>1</v>
      </c>
    </row>
    <row r="70" spans="1:28" ht="49.5" customHeight="1" x14ac:dyDescent="0.25">
      <c r="A70" s="238" t="s">
        <v>141</v>
      </c>
      <c r="B70" s="40"/>
      <c r="C70" s="40"/>
      <c r="D70" s="40"/>
      <c r="E70" s="149" t="s">
        <v>142</v>
      </c>
      <c r="F70" s="425">
        <f>SUM(F71:F76)</f>
        <v>8027189301</v>
      </c>
      <c r="G70" s="425">
        <f>SUM(G71:G76)</f>
        <v>0</v>
      </c>
      <c r="H70" s="425">
        <f>SUM(H71:H76)</f>
        <v>0</v>
      </c>
      <c r="I70" s="425">
        <f>SUM(I71:I76)</f>
        <v>407889144.90999997</v>
      </c>
      <c r="J70" s="425">
        <f>SUM(J71:J76)</f>
        <v>419896679.48000002</v>
      </c>
      <c r="K70" s="425">
        <f t="shared" si="0"/>
        <v>-12007534.570000052</v>
      </c>
      <c r="L70" s="425">
        <f>SUM(L71:L76)</f>
        <v>8015181766.4300003</v>
      </c>
      <c r="M70" s="36">
        <f t="shared" si="18"/>
        <v>1.50993631006221E-3</v>
      </c>
      <c r="N70" s="425">
        <f t="shared" ref="N70:W70" si="66">SUM(N71:N76)</f>
        <v>0</v>
      </c>
      <c r="O70" s="425">
        <f t="shared" si="66"/>
        <v>7884830400.8600006</v>
      </c>
      <c r="P70" s="425">
        <f t="shared" si="66"/>
        <v>130351365.57000017</v>
      </c>
      <c r="Q70" s="425">
        <f t="shared" si="66"/>
        <v>7846435307.3800001</v>
      </c>
      <c r="R70" s="425">
        <f t="shared" si="66"/>
        <v>168746459.05000001</v>
      </c>
      <c r="S70" s="425">
        <f t="shared" si="66"/>
        <v>38395093.47999984</v>
      </c>
      <c r="T70" s="425">
        <f t="shared" si="66"/>
        <v>6304768353.2700005</v>
      </c>
      <c r="U70" s="425">
        <f t="shared" si="66"/>
        <v>1541666954.1100001</v>
      </c>
      <c r="V70" s="425">
        <f t="shared" si="66"/>
        <v>6297600994.2700005</v>
      </c>
      <c r="W70" s="425">
        <f t="shared" si="66"/>
        <v>7167359</v>
      </c>
      <c r="X70" s="37">
        <f t="shared" si="3"/>
        <v>0.97894664600661196</v>
      </c>
      <c r="Y70" s="37">
        <f t="shared" si="4"/>
        <v>0.7866032907296342</v>
      </c>
      <c r="Z70" s="37">
        <f t="shared" si="36"/>
        <v>0.78570906784001504</v>
      </c>
      <c r="AA70" s="37">
        <f t="shared" si="37"/>
        <v>0.803520083488106</v>
      </c>
      <c r="AB70" s="37">
        <f t="shared" si="56"/>
        <v>0.99886318440291588</v>
      </c>
    </row>
    <row r="71" spans="1:28" ht="32.25" customHeight="1" x14ac:dyDescent="0.25">
      <c r="A71" s="239" t="s">
        <v>143</v>
      </c>
      <c r="B71" s="40" t="s">
        <v>37</v>
      </c>
      <c r="C71" s="40">
        <v>20</v>
      </c>
      <c r="D71" s="40" t="s">
        <v>38</v>
      </c>
      <c r="E71" s="151" t="s">
        <v>144</v>
      </c>
      <c r="F71" s="421">
        <v>1901794484</v>
      </c>
      <c r="G71" s="421">
        <v>0</v>
      </c>
      <c r="H71" s="421">
        <v>0</v>
      </c>
      <c r="I71" s="421">
        <f>58000000+84968400+46410000+46316072</f>
        <v>235694472</v>
      </c>
      <c r="J71" s="421">
        <v>0</v>
      </c>
      <c r="K71" s="421">
        <f t="shared" si="0"/>
        <v>235694472</v>
      </c>
      <c r="L71" s="421">
        <f t="shared" ref="L71:L76" si="67">+F71+K71</f>
        <v>2137488956</v>
      </c>
      <c r="M71" s="43">
        <f t="shared" si="18"/>
        <v>4.0266986839138108E-4</v>
      </c>
      <c r="N71" s="421">
        <v>0</v>
      </c>
      <c r="O71" s="421">
        <v>2131792586.23</v>
      </c>
      <c r="P71" s="421">
        <f t="shared" ref="P71:P76" si="68">L71-O71</f>
        <v>5696369.7699999809</v>
      </c>
      <c r="Q71" s="421">
        <v>2131514476.9300001</v>
      </c>
      <c r="R71" s="421">
        <f t="shared" ref="R71:R76" si="69">+L71-Q71</f>
        <v>5974479.0699999332</v>
      </c>
      <c r="S71" s="421">
        <f t="shared" ref="S71:S76" si="70">O71-Q71</f>
        <v>278109.29999995232</v>
      </c>
      <c r="T71" s="421">
        <v>1688749692.9300001</v>
      </c>
      <c r="U71" s="421">
        <f t="shared" ref="U71:U76" si="71">+Q71-T71</f>
        <v>442764784</v>
      </c>
      <c r="V71" s="421">
        <v>1688749692.9300001</v>
      </c>
      <c r="W71" s="44">
        <f t="shared" ref="W71:W76" si="72">+T71-V71</f>
        <v>0</v>
      </c>
      <c r="X71" s="45">
        <f t="shared" si="3"/>
        <v>0.99720490763087721</v>
      </c>
      <c r="Y71" s="45">
        <f t="shared" si="4"/>
        <v>0.79006241795524867</v>
      </c>
      <c r="Z71" s="45">
        <f t="shared" si="36"/>
        <v>0.79006241795524867</v>
      </c>
      <c r="AA71" s="45">
        <f t="shared" si="37"/>
        <v>0.7922769050868893</v>
      </c>
      <c r="AB71" s="45">
        <f t="shared" si="56"/>
        <v>1</v>
      </c>
    </row>
    <row r="72" spans="1:28" ht="32.25" customHeight="1" x14ac:dyDescent="0.25">
      <c r="A72" s="239" t="s">
        <v>145</v>
      </c>
      <c r="B72" s="40" t="s">
        <v>37</v>
      </c>
      <c r="C72" s="40">
        <v>20</v>
      </c>
      <c r="D72" s="40" t="s">
        <v>38</v>
      </c>
      <c r="E72" s="151" t="s">
        <v>146</v>
      </c>
      <c r="F72" s="421">
        <v>3522762176</v>
      </c>
      <c r="G72" s="421">
        <v>0</v>
      </c>
      <c r="H72" s="421">
        <v>0</v>
      </c>
      <c r="I72" s="421">
        <v>0</v>
      </c>
      <c r="J72" s="421">
        <f>23501000+58000000</f>
        <v>81501000</v>
      </c>
      <c r="K72" s="421">
        <f t="shared" si="0"/>
        <v>-81501000</v>
      </c>
      <c r="L72" s="421">
        <f t="shared" si="67"/>
        <v>3441261176</v>
      </c>
      <c r="M72" s="43">
        <f t="shared" si="18"/>
        <v>6.4828039506384665E-4</v>
      </c>
      <c r="N72" s="421">
        <v>0</v>
      </c>
      <c r="O72" s="421">
        <v>3326443428.1999998</v>
      </c>
      <c r="P72" s="421">
        <f t="shared" si="68"/>
        <v>114817747.80000019</v>
      </c>
      <c r="Q72" s="421">
        <v>3297888013.6599998</v>
      </c>
      <c r="R72" s="421">
        <f t="shared" si="69"/>
        <v>143373162.34000015</v>
      </c>
      <c r="S72" s="421">
        <f t="shared" si="70"/>
        <v>28555414.539999962</v>
      </c>
      <c r="T72" s="421">
        <v>2741410029.6599998</v>
      </c>
      <c r="U72" s="421">
        <f t="shared" si="71"/>
        <v>556477984</v>
      </c>
      <c r="V72" s="421">
        <v>2741410029.6599998</v>
      </c>
      <c r="W72" s="44">
        <f t="shared" si="72"/>
        <v>0</v>
      </c>
      <c r="X72" s="45">
        <f t="shared" si="3"/>
        <v>0.95833702965066658</v>
      </c>
      <c r="Y72" s="45">
        <f t="shared" si="4"/>
        <v>0.79662945921661132</v>
      </c>
      <c r="Z72" s="45">
        <f t="shared" si="36"/>
        <v>0.79662945921661132</v>
      </c>
      <c r="AA72" s="45">
        <f t="shared" si="37"/>
        <v>0.83126231645979387</v>
      </c>
      <c r="AB72" s="45">
        <f t="shared" si="56"/>
        <v>1</v>
      </c>
    </row>
    <row r="73" spans="1:28" ht="44.25" customHeight="1" x14ac:dyDescent="0.25">
      <c r="A73" s="239" t="s">
        <v>147</v>
      </c>
      <c r="B73" s="40" t="s">
        <v>37</v>
      </c>
      <c r="C73" s="40">
        <v>20</v>
      </c>
      <c r="D73" s="40" t="s">
        <v>38</v>
      </c>
      <c r="E73" s="151" t="s">
        <v>148</v>
      </c>
      <c r="F73" s="421">
        <v>438053756</v>
      </c>
      <c r="G73" s="421">
        <v>0</v>
      </c>
      <c r="H73" s="421">
        <v>0</v>
      </c>
      <c r="I73" s="421">
        <v>23781470.890000001</v>
      </c>
      <c r="J73" s="421">
        <f>99083304.05+46410000</f>
        <v>145493304.05000001</v>
      </c>
      <c r="K73" s="421">
        <f t="shared" ref="K73:K136" si="73">+G73-H73+I73-J73</f>
        <v>-121711833.16000001</v>
      </c>
      <c r="L73" s="421">
        <f t="shared" si="67"/>
        <v>316341922.83999997</v>
      </c>
      <c r="M73" s="43">
        <f t="shared" si="18"/>
        <v>5.9593926826660622E-5</v>
      </c>
      <c r="N73" s="421">
        <v>0</v>
      </c>
      <c r="O73" s="421">
        <v>316341922.83999997</v>
      </c>
      <c r="P73" s="421">
        <f t="shared" si="68"/>
        <v>0</v>
      </c>
      <c r="Q73" s="421">
        <v>307457527.38</v>
      </c>
      <c r="R73" s="421">
        <f t="shared" si="69"/>
        <v>8884395.4599999785</v>
      </c>
      <c r="S73" s="421">
        <f t="shared" si="70"/>
        <v>8884395.4599999785</v>
      </c>
      <c r="T73" s="421">
        <v>264082929.25999999</v>
      </c>
      <c r="U73" s="421">
        <f t="shared" si="71"/>
        <v>43374598.120000005</v>
      </c>
      <c r="V73" s="421">
        <v>263732285.25999999</v>
      </c>
      <c r="W73" s="44">
        <f t="shared" si="72"/>
        <v>350644</v>
      </c>
      <c r="X73" s="45">
        <f t="shared" ref="X73:X101" si="74">+Q73/L73</f>
        <v>0.97191521319640728</v>
      </c>
      <c r="Y73" s="45">
        <f t="shared" ref="Y73:Y101" si="75">+T73/L73</f>
        <v>0.83480218773775472</v>
      </c>
      <c r="Z73" s="45">
        <f t="shared" si="36"/>
        <v>0.8336937541894851</v>
      </c>
      <c r="AA73" s="45">
        <f t="shared" si="37"/>
        <v>0.85892491073607224</v>
      </c>
      <c r="AB73" s="45">
        <f t="shared" si="56"/>
        <v>0.9986722201204653</v>
      </c>
    </row>
    <row r="74" spans="1:28" ht="32.25" customHeight="1" x14ac:dyDescent="0.25">
      <c r="A74" s="239" t="s">
        <v>149</v>
      </c>
      <c r="B74" s="40" t="s">
        <v>37</v>
      </c>
      <c r="C74" s="40">
        <v>20</v>
      </c>
      <c r="D74" s="40" t="s">
        <v>38</v>
      </c>
      <c r="E74" s="151" t="s">
        <v>150</v>
      </c>
      <c r="F74" s="421">
        <v>1485186461</v>
      </c>
      <c r="G74" s="421">
        <v>0</v>
      </c>
      <c r="H74" s="421">
        <v>0</v>
      </c>
      <c r="I74" s="421">
        <f>119466283.77+5000000</f>
        <v>124466283.77</v>
      </c>
      <c r="J74" s="421">
        <f>100000000+10000000</f>
        <v>110000000</v>
      </c>
      <c r="K74" s="421">
        <f t="shared" si="73"/>
        <v>14466283.769999996</v>
      </c>
      <c r="L74" s="421">
        <f t="shared" si="67"/>
        <v>1499652744.77</v>
      </c>
      <c r="M74" s="43">
        <f t="shared" si="18"/>
        <v>2.8251138873688257E-4</v>
      </c>
      <c r="N74" s="421">
        <v>0</v>
      </c>
      <c r="O74" s="421">
        <v>1489815496.77</v>
      </c>
      <c r="P74" s="421">
        <f t="shared" si="68"/>
        <v>9837248</v>
      </c>
      <c r="Q74" s="421">
        <v>1489246580.75</v>
      </c>
      <c r="R74" s="421">
        <f t="shared" si="69"/>
        <v>10406164.019999981</v>
      </c>
      <c r="S74" s="421">
        <f t="shared" si="70"/>
        <v>568916.01999998093</v>
      </c>
      <c r="T74" s="421">
        <v>1168230347.0699999</v>
      </c>
      <c r="U74" s="421">
        <f t="shared" si="71"/>
        <v>321016233.68000007</v>
      </c>
      <c r="V74" s="421">
        <v>1168230347.0699999</v>
      </c>
      <c r="W74" s="44">
        <f t="shared" si="72"/>
        <v>0</v>
      </c>
      <c r="X74" s="45">
        <f t="shared" si="74"/>
        <v>0.9930609509059406</v>
      </c>
      <c r="Y74" s="45">
        <f t="shared" si="75"/>
        <v>0.77900057272870205</v>
      </c>
      <c r="Z74" s="45">
        <f t="shared" si="36"/>
        <v>0.77900057272870205</v>
      </c>
      <c r="AA74" s="45">
        <f t="shared" si="37"/>
        <v>0.78444386723497939</v>
      </c>
      <c r="AB74" s="45">
        <f t="shared" si="56"/>
        <v>1</v>
      </c>
    </row>
    <row r="75" spans="1:28" ht="50.25" customHeight="1" x14ac:dyDescent="0.25">
      <c r="A75" s="239" t="s">
        <v>151</v>
      </c>
      <c r="B75" s="40" t="s">
        <v>37</v>
      </c>
      <c r="C75" s="40">
        <v>20</v>
      </c>
      <c r="D75" s="40" t="s">
        <v>38</v>
      </c>
      <c r="E75" s="151" t="s">
        <v>152</v>
      </c>
      <c r="F75" s="421">
        <v>160471120</v>
      </c>
      <c r="G75" s="421">
        <v>0</v>
      </c>
      <c r="H75" s="421">
        <v>0</v>
      </c>
      <c r="I75" s="421">
        <v>10094918.25</v>
      </c>
      <c r="J75" s="421">
        <v>0</v>
      </c>
      <c r="K75" s="421">
        <f t="shared" si="73"/>
        <v>10094918.25</v>
      </c>
      <c r="L75" s="421">
        <f t="shared" si="67"/>
        <v>170566038.25</v>
      </c>
      <c r="M75" s="371">
        <f t="shared" si="18"/>
        <v>3.2132004229249814E-5</v>
      </c>
      <c r="N75" s="421">
        <v>0</v>
      </c>
      <c r="O75" s="421">
        <v>170566038.25</v>
      </c>
      <c r="P75" s="421">
        <f t="shared" si="68"/>
        <v>0</v>
      </c>
      <c r="Q75" s="421">
        <v>170500811.75</v>
      </c>
      <c r="R75" s="421">
        <f t="shared" si="69"/>
        <v>65226.5</v>
      </c>
      <c r="S75" s="421">
        <f t="shared" si="70"/>
        <v>65226.5</v>
      </c>
      <c r="T75" s="421">
        <v>109291531.31</v>
      </c>
      <c r="U75" s="421">
        <f t="shared" si="71"/>
        <v>61209280.439999998</v>
      </c>
      <c r="V75" s="421">
        <v>102474816.31</v>
      </c>
      <c r="W75" s="44">
        <f t="shared" si="72"/>
        <v>6816715</v>
      </c>
      <c r="X75" s="45">
        <f t="shared" si="74"/>
        <v>0.99961758799894029</v>
      </c>
      <c r="Y75" s="45">
        <f t="shared" si="75"/>
        <v>0.64075786968687476</v>
      </c>
      <c r="Z75" s="45">
        <f t="shared" si="36"/>
        <v>0.60079261593566391</v>
      </c>
      <c r="AA75" s="45">
        <f t="shared" si="37"/>
        <v>0.64100299692561435</v>
      </c>
      <c r="AB75" s="45">
        <f t="shared" si="56"/>
        <v>0.93762814997380972</v>
      </c>
    </row>
    <row r="76" spans="1:28" ht="49.5" customHeight="1" x14ac:dyDescent="0.25">
      <c r="A76" s="239" t="s">
        <v>153</v>
      </c>
      <c r="B76" s="40" t="s">
        <v>37</v>
      </c>
      <c r="C76" s="40">
        <v>20</v>
      </c>
      <c r="D76" s="40" t="s">
        <v>38</v>
      </c>
      <c r="E76" s="151" t="s">
        <v>154</v>
      </c>
      <c r="F76" s="421">
        <v>518921304</v>
      </c>
      <c r="G76" s="421">
        <v>0</v>
      </c>
      <c r="H76" s="421">
        <v>0</v>
      </c>
      <c r="I76" s="421">
        <v>13852000</v>
      </c>
      <c r="J76" s="421">
        <f>55459348+27443027.43</f>
        <v>82902375.430000007</v>
      </c>
      <c r="K76" s="421">
        <f t="shared" si="73"/>
        <v>-69050375.430000007</v>
      </c>
      <c r="L76" s="421">
        <f t="shared" si="67"/>
        <v>449870928.56999999</v>
      </c>
      <c r="M76" s="43">
        <f t="shared" si="18"/>
        <v>8.4748726814189111E-5</v>
      </c>
      <c r="N76" s="421">
        <v>0</v>
      </c>
      <c r="O76" s="421">
        <v>449870928.56999999</v>
      </c>
      <c r="P76" s="421">
        <f t="shared" si="68"/>
        <v>0</v>
      </c>
      <c r="Q76" s="421">
        <v>449827896.91000003</v>
      </c>
      <c r="R76" s="421">
        <f t="shared" si="69"/>
        <v>43031.659999966621</v>
      </c>
      <c r="S76" s="421">
        <f t="shared" si="70"/>
        <v>43031.659999966621</v>
      </c>
      <c r="T76" s="421">
        <v>333003823.04000002</v>
      </c>
      <c r="U76" s="421">
        <f t="shared" si="71"/>
        <v>116824073.87</v>
      </c>
      <c r="V76" s="421">
        <v>333003823.04000002</v>
      </c>
      <c r="W76" s="44">
        <f t="shared" si="72"/>
        <v>0</v>
      </c>
      <c r="X76" s="45">
        <f t="shared" si="74"/>
        <v>0.99990434665307948</v>
      </c>
      <c r="Y76" s="45">
        <f t="shared" si="75"/>
        <v>0.74022080977429638</v>
      </c>
      <c r="Z76" s="45">
        <f t="shared" si="36"/>
        <v>0.74022080977429638</v>
      </c>
      <c r="AA76" s="45">
        <f t="shared" si="37"/>
        <v>0.74029162114555613</v>
      </c>
      <c r="AB76" s="45">
        <f t="shared" si="56"/>
        <v>1</v>
      </c>
    </row>
    <row r="77" spans="1:28" ht="32.25" customHeight="1" x14ac:dyDescent="0.25">
      <c r="A77" s="238" t="s">
        <v>155</v>
      </c>
      <c r="B77" s="40"/>
      <c r="C77" s="40"/>
      <c r="D77" s="40"/>
      <c r="E77" s="149" t="s">
        <v>156</v>
      </c>
      <c r="F77" s="425">
        <f>SUM(F78:F82)</f>
        <v>563000000</v>
      </c>
      <c r="G77" s="425">
        <f>SUM(G78:G82)</f>
        <v>0</v>
      </c>
      <c r="H77" s="425">
        <f>SUM(H78:H82)</f>
        <v>0</v>
      </c>
      <c r="I77" s="425">
        <f>SUM(I78:I82)</f>
        <v>115030600</v>
      </c>
      <c r="J77" s="425">
        <f>SUM(J78:J82)</f>
        <v>115000000</v>
      </c>
      <c r="K77" s="425">
        <f t="shared" si="73"/>
        <v>30600</v>
      </c>
      <c r="L77" s="425">
        <f>SUM(L78:L82)</f>
        <v>563030600</v>
      </c>
      <c r="M77" s="36">
        <f t="shared" si="18"/>
        <v>1.0606625918039143E-4</v>
      </c>
      <c r="N77" s="425">
        <f t="shared" ref="N77:W77" si="76">SUM(N78:N82)</f>
        <v>0</v>
      </c>
      <c r="O77" s="425">
        <f t="shared" si="76"/>
        <v>561018226.72000003</v>
      </c>
      <c r="P77" s="425">
        <f t="shared" si="76"/>
        <v>2012373.2799999993</v>
      </c>
      <c r="Q77" s="425">
        <f t="shared" si="76"/>
        <v>497129452.64000005</v>
      </c>
      <c r="R77" s="425">
        <f t="shared" si="76"/>
        <v>65901147.359999985</v>
      </c>
      <c r="S77" s="425">
        <f t="shared" si="76"/>
        <v>63888774.079999983</v>
      </c>
      <c r="T77" s="425">
        <f t="shared" si="76"/>
        <v>358795068.63999999</v>
      </c>
      <c r="U77" s="425">
        <f t="shared" si="76"/>
        <v>138334384.00000003</v>
      </c>
      <c r="V77" s="425">
        <f t="shared" si="76"/>
        <v>358795068.63999999</v>
      </c>
      <c r="W77" s="425">
        <f t="shared" si="76"/>
        <v>0</v>
      </c>
      <c r="X77" s="37">
        <f t="shared" si="74"/>
        <v>0.88295281400335979</v>
      </c>
      <c r="Y77" s="37">
        <f t="shared" si="75"/>
        <v>0.63725678256208451</v>
      </c>
      <c r="Z77" s="37">
        <f t="shared" si="36"/>
        <v>0.63725678256208451</v>
      </c>
      <c r="AA77" s="37">
        <f t="shared" si="37"/>
        <v>0.72173367869198468</v>
      </c>
      <c r="AB77" s="37">
        <f t="shared" si="56"/>
        <v>1</v>
      </c>
    </row>
    <row r="78" spans="1:28" ht="33" customHeight="1" x14ac:dyDescent="0.25">
      <c r="A78" s="239" t="s">
        <v>157</v>
      </c>
      <c r="B78" s="40" t="s">
        <v>37</v>
      </c>
      <c r="C78" s="40">
        <v>20</v>
      </c>
      <c r="D78" s="40" t="s">
        <v>38</v>
      </c>
      <c r="E78" s="151" t="s">
        <v>158</v>
      </c>
      <c r="F78" s="421">
        <v>270000000</v>
      </c>
      <c r="G78" s="421">
        <v>0</v>
      </c>
      <c r="H78" s="421">
        <v>0</v>
      </c>
      <c r="I78" s="421">
        <v>11000</v>
      </c>
      <c r="J78" s="421">
        <v>0</v>
      </c>
      <c r="K78" s="421">
        <f t="shared" si="73"/>
        <v>11000</v>
      </c>
      <c r="L78" s="421">
        <f t="shared" ref="L78:L84" si="77">+F78+K78</f>
        <v>270011000</v>
      </c>
      <c r="M78" s="43">
        <f t="shared" si="18"/>
        <v>5.0865897355413136E-5</v>
      </c>
      <c r="N78" s="421">
        <v>0</v>
      </c>
      <c r="O78" s="421">
        <v>269703475</v>
      </c>
      <c r="P78" s="421">
        <f t="shared" ref="P78:P83" si="78">L78-O78</f>
        <v>307525</v>
      </c>
      <c r="Q78" s="421">
        <v>269692538.48000002</v>
      </c>
      <c r="R78" s="421">
        <f t="shared" ref="R78:R83" si="79">+L78-Q78</f>
        <v>318461.51999998093</v>
      </c>
      <c r="S78" s="421">
        <f t="shared" ref="S78:S83" si="80">O78-Q78</f>
        <v>10936.519999980927</v>
      </c>
      <c r="T78" s="421">
        <v>228432538.47999999</v>
      </c>
      <c r="U78" s="421">
        <f t="shared" ref="U78:U83" si="81">+Q78-T78</f>
        <v>41260000.00000003</v>
      </c>
      <c r="V78" s="421">
        <v>228432538.47999999</v>
      </c>
      <c r="W78" s="44">
        <f t="shared" ref="W78:W83" si="82">+T78-V78</f>
        <v>0</v>
      </c>
      <c r="X78" s="45">
        <f t="shared" si="74"/>
        <v>0.99882056094010996</v>
      </c>
      <c r="Y78" s="45">
        <f t="shared" si="75"/>
        <v>0.84601197166041375</v>
      </c>
      <c r="Z78" s="45">
        <f t="shared" si="36"/>
        <v>0.84601197166041375</v>
      </c>
      <c r="AA78" s="45">
        <f t="shared" si="37"/>
        <v>0.84701096948197618</v>
      </c>
      <c r="AB78" s="45">
        <f t="shared" si="56"/>
        <v>1</v>
      </c>
    </row>
    <row r="79" spans="1:28" ht="33" customHeight="1" x14ac:dyDescent="0.25">
      <c r="A79" s="239" t="s">
        <v>159</v>
      </c>
      <c r="B79" s="40" t="s">
        <v>37</v>
      </c>
      <c r="C79" s="40">
        <v>20</v>
      </c>
      <c r="D79" s="40" t="s">
        <v>38</v>
      </c>
      <c r="E79" s="151" t="s">
        <v>160</v>
      </c>
      <c r="F79" s="421">
        <v>50000000</v>
      </c>
      <c r="G79" s="421">
        <v>0</v>
      </c>
      <c r="H79" s="421">
        <v>0</v>
      </c>
      <c r="I79" s="421">
        <v>0</v>
      </c>
      <c r="J79" s="421">
        <v>33000000</v>
      </c>
      <c r="K79" s="421">
        <f t="shared" si="73"/>
        <v>-33000000</v>
      </c>
      <c r="L79" s="421">
        <f t="shared" si="77"/>
        <v>17000000</v>
      </c>
      <c r="M79" s="371">
        <f t="shared" ref="M79:M104" si="83">L79/$L$267</f>
        <v>3.2025371375315206E-6</v>
      </c>
      <c r="N79" s="421">
        <v>0</v>
      </c>
      <c r="O79" s="421">
        <v>16472813.720000001</v>
      </c>
      <c r="P79" s="421">
        <f t="shared" si="78"/>
        <v>527186.27999999933</v>
      </c>
      <c r="Q79" s="421">
        <v>16469813.720000001</v>
      </c>
      <c r="R79" s="421">
        <f t="shared" si="79"/>
        <v>530186.27999999933</v>
      </c>
      <c r="S79" s="421">
        <f t="shared" si="80"/>
        <v>3000</v>
      </c>
      <c r="T79" s="421">
        <v>4499837.72</v>
      </c>
      <c r="U79" s="421">
        <f t="shared" si="81"/>
        <v>11969976</v>
      </c>
      <c r="V79" s="421">
        <v>4499837.72</v>
      </c>
      <c r="W79" s="44">
        <f t="shared" si="82"/>
        <v>0</v>
      </c>
      <c r="X79" s="438">
        <f t="shared" si="74"/>
        <v>0.96881257176470592</v>
      </c>
      <c r="Y79" s="438">
        <f t="shared" si="75"/>
        <v>0.26469633647058821</v>
      </c>
      <c r="Z79" s="438">
        <f t="shared" si="36"/>
        <v>0.26469633647058821</v>
      </c>
      <c r="AA79" s="437">
        <f t="shared" si="37"/>
        <v>0.27321728080844376</v>
      </c>
      <c r="AB79" s="45">
        <f t="shared" si="56"/>
        <v>1</v>
      </c>
    </row>
    <row r="80" spans="1:28" ht="62.25" customHeight="1" x14ac:dyDescent="0.25">
      <c r="A80" s="239" t="s">
        <v>161</v>
      </c>
      <c r="B80" s="40" t="s">
        <v>37</v>
      </c>
      <c r="C80" s="40">
        <v>20</v>
      </c>
      <c r="D80" s="40" t="s">
        <v>38</v>
      </c>
      <c r="E80" s="151" t="s">
        <v>162</v>
      </c>
      <c r="F80" s="421">
        <v>3000000</v>
      </c>
      <c r="G80" s="421">
        <v>0</v>
      </c>
      <c r="H80" s="421">
        <v>0</v>
      </c>
      <c r="I80" s="421">
        <v>0</v>
      </c>
      <c r="J80" s="421">
        <v>0</v>
      </c>
      <c r="K80" s="421">
        <f t="shared" si="73"/>
        <v>0</v>
      </c>
      <c r="L80" s="421">
        <f t="shared" si="77"/>
        <v>3000000</v>
      </c>
      <c r="M80" s="373">
        <f t="shared" si="83"/>
        <v>5.6515361250556239E-7</v>
      </c>
      <c r="N80" s="421">
        <v>0</v>
      </c>
      <c r="O80" s="421">
        <v>1822338</v>
      </c>
      <c r="P80" s="421">
        <f t="shared" si="78"/>
        <v>1177662</v>
      </c>
      <c r="Q80" s="421">
        <v>965545.78</v>
      </c>
      <c r="R80" s="421">
        <f t="shared" si="79"/>
        <v>2034454.22</v>
      </c>
      <c r="S80" s="421">
        <f t="shared" si="80"/>
        <v>856792.22</v>
      </c>
      <c r="T80" s="421">
        <v>965545.78</v>
      </c>
      <c r="U80" s="421">
        <f t="shared" si="81"/>
        <v>0</v>
      </c>
      <c r="V80" s="421">
        <v>965545.78</v>
      </c>
      <c r="W80" s="44">
        <f t="shared" si="82"/>
        <v>0</v>
      </c>
      <c r="X80" s="45">
        <f t="shared" si="74"/>
        <v>0.32184859333333332</v>
      </c>
      <c r="Y80" s="45">
        <f t="shared" si="75"/>
        <v>0.32184859333333332</v>
      </c>
      <c r="Z80" s="45">
        <f t="shared" si="36"/>
        <v>0.32184859333333332</v>
      </c>
      <c r="AA80" s="45">
        <f t="shared" si="37"/>
        <v>1</v>
      </c>
      <c r="AB80" s="45">
        <f t="shared" si="56"/>
        <v>1</v>
      </c>
    </row>
    <row r="81" spans="1:29" ht="33" customHeight="1" x14ac:dyDescent="0.25">
      <c r="A81" s="239" t="s">
        <v>163</v>
      </c>
      <c r="B81" s="40" t="s">
        <v>37</v>
      </c>
      <c r="C81" s="40">
        <v>20</v>
      </c>
      <c r="D81" s="40" t="s">
        <v>38</v>
      </c>
      <c r="E81" s="151" t="s">
        <v>164</v>
      </c>
      <c r="F81" s="421">
        <v>210000000</v>
      </c>
      <c r="G81" s="421">
        <v>0</v>
      </c>
      <c r="H81" s="421">
        <v>0</v>
      </c>
      <c r="I81" s="421">
        <f>10600+4746843</f>
        <v>4757443</v>
      </c>
      <c r="J81" s="421">
        <v>82000000</v>
      </c>
      <c r="K81" s="421">
        <f t="shared" si="73"/>
        <v>-77242557</v>
      </c>
      <c r="L81" s="422">
        <f t="shared" si="77"/>
        <v>132757443</v>
      </c>
      <c r="M81" s="371">
        <f t="shared" si="83"/>
        <v>2.5009449499483764E-5</v>
      </c>
      <c r="N81" s="421">
        <v>0</v>
      </c>
      <c r="O81" s="421">
        <v>132757443</v>
      </c>
      <c r="P81" s="421">
        <f t="shared" si="78"/>
        <v>0</v>
      </c>
      <c r="Q81" s="421">
        <v>98000432.340000004</v>
      </c>
      <c r="R81" s="421">
        <f t="shared" si="79"/>
        <v>34757010.659999996</v>
      </c>
      <c r="S81" s="421">
        <f t="shared" si="80"/>
        <v>34757010.659999996</v>
      </c>
      <c r="T81" s="421">
        <v>21762867.34</v>
      </c>
      <c r="U81" s="421">
        <f t="shared" si="81"/>
        <v>76237565</v>
      </c>
      <c r="V81" s="421">
        <v>21762867.34</v>
      </c>
      <c r="W81" s="44">
        <f t="shared" si="82"/>
        <v>0</v>
      </c>
      <c r="X81" s="45">
        <f t="shared" si="74"/>
        <v>0.73819162319961229</v>
      </c>
      <c r="Y81" s="45">
        <f t="shared" si="75"/>
        <v>0.16392954585604666</v>
      </c>
      <c r="Z81" s="45">
        <f t="shared" si="36"/>
        <v>0.16392954585604666</v>
      </c>
      <c r="AA81" s="45">
        <f t="shared" si="37"/>
        <v>0.22206909521068752</v>
      </c>
      <c r="AB81" s="45">
        <f t="shared" si="56"/>
        <v>1</v>
      </c>
    </row>
    <row r="82" spans="1:29" ht="33" customHeight="1" x14ac:dyDescent="0.25">
      <c r="A82" s="239" t="s">
        <v>165</v>
      </c>
      <c r="B82" s="40" t="s">
        <v>37</v>
      </c>
      <c r="C82" s="40">
        <v>20</v>
      </c>
      <c r="D82" s="40" t="s">
        <v>38</v>
      </c>
      <c r="E82" s="151" t="s">
        <v>166</v>
      </c>
      <c r="F82" s="421">
        <v>30000000</v>
      </c>
      <c r="G82" s="421">
        <v>0</v>
      </c>
      <c r="H82" s="421">
        <v>0</v>
      </c>
      <c r="I82" s="421">
        <f>82000000+9000+28253157</f>
        <v>110262157</v>
      </c>
      <c r="J82" s="421">
        <v>0</v>
      </c>
      <c r="K82" s="421">
        <f t="shared" si="73"/>
        <v>110262157</v>
      </c>
      <c r="L82" s="422">
        <f t="shared" si="77"/>
        <v>140262157</v>
      </c>
      <c r="M82" s="371">
        <f t="shared" si="83"/>
        <v>2.6423221575457453E-5</v>
      </c>
      <c r="N82" s="421">
        <v>0</v>
      </c>
      <c r="O82" s="421">
        <v>140262157</v>
      </c>
      <c r="P82" s="421">
        <f t="shared" si="78"/>
        <v>0</v>
      </c>
      <c r="Q82" s="421">
        <v>112001122.31999999</v>
      </c>
      <c r="R82" s="421">
        <f t="shared" si="79"/>
        <v>28261034.680000007</v>
      </c>
      <c r="S82" s="421">
        <f t="shared" si="80"/>
        <v>28261034.680000007</v>
      </c>
      <c r="T82" s="421">
        <v>103134279.31999999</v>
      </c>
      <c r="U82" s="421">
        <f t="shared" si="81"/>
        <v>8866843</v>
      </c>
      <c r="V82" s="421">
        <v>103134279.31999999</v>
      </c>
      <c r="W82" s="44">
        <f t="shared" si="82"/>
        <v>0</v>
      </c>
      <c r="X82" s="45">
        <f t="shared" si="74"/>
        <v>0.79851276149988193</v>
      </c>
      <c r="Y82" s="45">
        <f t="shared" si="75"/>
        <v>0.73529654417049917</v>
      </c>
      <c r="Z82" s="45">
        <f t="shared" si="36"/>
        <v>0.73529654417049917</v>
      </c>
      <c r="AA82" s="45">
        <f t="shared" si="37"/>
        <v>0.92083255224294613</v>
      </c>
      <c r="AB82" s="45">
        <f t="shared" si="56"/>
        <v>1</v>
      </c>
    </row>
    <row r="83" spans="1:29" ht="26.25" customHeight="1" x14ac:dyDescent="0.25">
      <c r="A83" s="238" t="s">
        <v>167</v>
      </c>
      <c r="B83" s="40" t="s">
        <v>37</v>
      </c>
      <c r="C83" s="40">
        <v>20</v>
      </c>
      <c r="D83" s="40" t="s">
        <v>38</v>
      </c>
      <c r="E83" s="149" t="s">
        <v>168</v>
      </c>
      <c r="F83" s="425">
        <v>36000000</v>
      </c>
      <c r="G83" s="425">
        <v>0</v>
      </c>
      <c r="H83" s="425">
        <v>0</v>
      </c>
      <c r="I83" s="425">
        <v>0</v>
      </c>
      <c r="J83" s="425">
        <v>0</v>
      </c>
      <c r="K83" s="425">
        <f t="shared" si="73"/>
        <v>0</v>
      </c>
      <c r="L83" s="425">
        <f t="shared" si="77"/>
        <v>36000000</v>
      </c>
      <c r="M83" s="374">
        <f t="shared" si="83"/>
        <v>6.7818433500667495E-6</v>
      </c>
      <c r="N83" s="425">
        <v>0</v>
      </c>
      <c r="O83" s="425">
        <v>12566560.949999999</v>
      </c>
      <c r="P83" s="425">
        <f t="shared" si="78"/>
        <v>23433439.050000001</v>
      </c>
      <c r="Q83" s="425">
        <v>12566560.949999999</v>
      </c>
      <c r="R83" s="425">
        <f t="shared" si="79"/>
        <v>23433439.050000001</v>
      </c>
      <c r="S83" s="425">
        <f t="shared" si="80"/>
        <v>0</v>
      </c>
      <c r="T83" s="425">
        <v>12566560.949999999</v>
      </c>
      <c r="U83" s="425">
        <f t="shared" si="81"/>
        <v>0</v>
      </c>
      <c r="V83" s="425">
        <v>12566560.949999999</v>
      </c>
      <c r="W83" s="47">
        <f t="shared" si="82"/>
        <v>0</v>
      </c>
      <c r="X83" s="37">
        <f t="shared" si="74"/>
        <v>0.34907113749999996</v>
      </c>
      <c r="Y83" s="37">
        <f t="shared" si="75"/>
        <v>0.34907113749999996</v>
      </c>
      <c r="Z83" s="37">
        <f t="shared" si="36"/>
        <v>0.34907113749999996</v>
      </c>
      <c r="AA83" s="37">
        <f t="shared" si="37"/>
        <v>1</v>
      </c>
      <c r="AB83" s="37">
        <f t="shared" si="56"/>
        <v>1</v>
      </c>
    </row>
    <row r="84" spans="1:29" ht="26.25" customHeight="1" x14ac:dyDescent="0.25">
      <c r="A84" s="238" t="s">
        <v>169</v>
      </c>
      <c r="B84" s="33"/>
      <c r="C84" s="33"/>
      <c r="D84" s="40"/>
      <c r="E84" s="149" t="s">
        <v>170</v>
      </c>
      <c r="F84" s="425">
        <f>+F85+F88+F93</f>
        <v>27177626000</v>
      </c>
      <c r="G84" s="425">
        <f>+G85+G88+G93</f>
        <v>0</v>
      </c>
      <c r="H84" s="425">
        <f>+H85+H88+H93</f>
        <v>0</v>
      </c>
      <c r="I84" s="425">
        <f>+I85+I88+I93</f>
        <v>0</v>
      </c>
      <c r="J84" s="425">
        <f>+J85+J88+J93</f>
        <v>11582857483.450001</v>
      </c>
      <c r="K84" s="425">
        <f t="shared" si="73"/>
        <v>-11582857483.450001</v>
      </c>
      <c r="L84" s="425">
        <f t="shared" si="77"/>
        <v>15594768516.549999</v>
      </c>
      <c r="M84" s="36">
        <f t="shared" si="83"/>
        <v>2.9378132544387475E-3</v>
      </c>
      <c r="N84" s="425">
        <f t="shared" ref="N84:W84" si="84">+N85+N88+N93</f>
        <v>6820707880</v>
      </c>
      <c r="O84" s="425">
        <f t="shared" si="84"/>
        <v>7196219516.3000002</v>
      </c>
      <c r="P84" s="425">
        <f t="shared" si="84"/>
        <v>1577841120.2499993</v>
      </c>
      <c r="Q84" s="425">
        <f t="shared" si="84"/>
        <v>7168379171.8599997</v>
      </c>
      <c r="R84" s="425">
        <f t="shared" si="84"/>
        <v>1605681464.6899991</v>
      </c>
      <c r="S84" s="425">
        <f t="shared" si="84"/>
        <v>27840344.439999808</v>
      </c>
      <c r="T84" s="425">
        <f t="shared" si="84"/>
        <v>5008716249.8599997</v>
      </c>
      <c r="U84" s="425">
        <f t="shared" si="84"/>
        <v>2159662922</v>
      </c>
      <c r="V84" s="425">
        <f t="shared" si="84"/>
        <v>5008716249.8599997</v>
      </c>
      <c r="W84" s="425">
        <f t="shared" si="84"/>
        <v>0</v>
      </c>
      <c r="X84" s="37">
        <f t="shared" si="74"/>
        <v>0.45966563493728896</v>
      </c>
      <c r="Y84" s="37">
        <f t="shared" si="75"/>
        <v>0.32117926242665823</v>
      </c>
      <c r="Z84" s="37">
        <f t="shared" si="36"/>
        <v>0.32117926242665823</v>
      </c>
      <c r="AA84" s="37">
        <f t="shared" si="37"/>
        <v>0.69872367654909828</v>
      </c>
      <c r="AB84" s="37">
        <f t="shared" si="56"/>
        <v>1</v>
      </c>
    </row>
    <row r="85" spans="1:29" ht="26.25" customHeight="1" x14ac:dyDescent="0.25">
      <c r="A85" s="238" t="s">
        <v>171</v>
      </c>
      <c r="B85" s="33"/>
      <c r="C85" s="33"/>
      <c r="D85" s="40"/>
      <c r="E85" s="149" t="s">
        <v>172</v>
      </c>
      <c r="F85" s="425">
        <f>+F86</f>
        <v>18767000000</v>
      </c>
      <c r="G85" s="425">
        <f t="shared" ref="G85:J86" si="85">+G86</f>
        <v>0</v>
      </c>
      <c r="H85" s="425">
        <f t="shared" si="85"/>
        <v>0</v>
      </c>
      <c r="I85" s="425">
        <f t="shared" si="85"/>
        <v>0</v>
      </c>
      <c r="J85" s="425">
        <f t="shared" si="85"/>
        <v>11423460173.450001</v>
      </c>
      <c r="K85" s="425">
        <f t="shared" si="73"/>
        <v>-11423460173.450001</v>
      </c>
      <c r="L85" s="425">
        <f>+F85+K85</f>
        <v>7343539826.5499992</v>
      </c>
      <c r="M85" s="36">
        <f t="shared" si="83"/>
        <v>1.3834093538510677E-3</v>
      </c>
      <c r="N85" s="425">
        <f t="shared" ref="N85:W86" si="86">+N86</f>
        <v>6820707880</v>
      </c>
      <c r="O85" s="425">
        <f t="shared" si="86"/>
        <v>0</v>
      </c>
      <c r="P85" s="425">
        <f t="shared" si="86"/>
        <v>522831946.54999924</v>
      </c>
      <c r="Q85" s="425">
        <f t="shared" si="86"/>
        <v>0</v>
      </c>
      <c r="R85" s="425">
        <f t="shared" si="86"/>
        <v>522831946.54999924</v>
      </c>
      <c r="S85" s="425">
        <f t="shared" si="86"/>
        <v>0</v>
      </c>
      <c r="T85" s="425">
        <f t="shared" si="86"/>
        <v>0</v>
      </c>
      <c r="U85" s="425">
        <f t="shared" si="86"/>
        <v>0</v>
      </c>
      <c r="V85" s="425">
        <f t="shared" si="86"/>
        <v>0</v>
      </c>
      <c r="W85" s="425">
        <f t="shared" si="86"/>
        <v>0</v>
      </c>
      <c r="X85" s="37">
        <f t="shared" si="74"/>
        <v>0</v>
      </c>
      <c r="Y85" s="37">
        <f t="shared" si="75"/>
        <v>0</v>
      </c>
      <c r="Z85" s="37">
        <f t="shared" si="36"/>
        <v>0</v>
      </c>
      <c r="AA85" s="37" t="s">
        <v>46</v>
      </c>
      <c r="AB85" s="37" t="s">
        <v>46</v>
      </c>
    </row>
    <row r="86" spans="1:29" ht="26.25" customHeight="1" x14ac:dyDescent="0.25">
      <c r="A86" s="238" t="s">
        <v>173</v>
      </c>
      <c r="B86" s="33"/>
      <c r="C86" s="33"/>
      <c r="D86" s="40"/>
      <c r="E86" s="149" t="s">
        <v>174</v>
      </c>
      <c r="F86" s="425">
        <v>18767000000</v>
      </c>
      <c r="G86" s="425">
        <f t="shared" si="85"/>
        <v>0</v>
      </c>
      <c r="H86" s="425">
        <f t="shared" si="85"/>
        <v>0</v>
      </c>
      <c r="I86" s="425">
        <f t="shared" si="85"/>
        <v>0</v>
      </c>
      <c r="J86" s="425">
        <f t="shared" si="85"/>
        <v>11423460173.450001</v>
      </c>
      <c r="K86" s="425">
        <f t="shared" si="73"/>
        <v>-11423460173.450001</v>
      </c>
      <c r="L86" s="425">
        <f>+F86+K86</f>
        <v>7343539826.5499992</v>
      </c>
      <c r="M86" s="36">
        <f t="shared" si="83"/>
        <v>1.3834093538510677E-3</v>
      </c>
      <c r="N86" s="425">
        <f t="shared" si="86"/>
        <v>6820707880</v>
      </c>
      <c r="O86" s="425">
        <f t="shared" si="86"/>
        <v>0</v>
      </c>
      <c r="P86" s="425">
        <f t="shared" si="86"/>
        <v>522831946.54999924</v>
      </c>
      <c r="Q86" s="425">
        <f t="shared" si="86"/>
        <v>0</v>
      </c>
      <c r="R86" s="425">
        <f t="shared" si="86"/>
        <v>522831946.54999924</v>
      </c>
      <c r="S86" s="425">
        <f t="shared" si="86"/>
        <v>0</v>
      </c>
      <c r="T86" s="425">
        <f t="shared" si="86"/>
        <v>0</v>
      </c>
      <c r="U86" s="425">
        <f t="shared" si="86"/>
        <v>0</v>
      </c>
      <c r="V86" s="425">
        <f t="shared" si="86"/>
        <v>0</v>
      </c>
      <c r="W86" s="425">
        <f t="shared" si="86"/>
        <v>0</v>
      </c>
      <c r="X86" s="37">
        <f t="shared" si="74"/>
        <v>0</v>
      </c>
      <c r="Y86" s="37">
        <f t="shared" si="75"/>
        <v>0</v>
      </c>
      <c r="Z86" s="37">
        <f t="shared" si="36"/>
        <v>0</v>
      </c>
      <c r="AA86" s="37" t="s">
        <v>46</v>
      </c>
      <c r="AB86" s="37" t="s">
        <v>46</v>
      </c>
      <c r="AC86" s="409" t="s">
        <v>559</v>
      </c>
    </row>
    <row r="87" spans="1:29" ht="49.5" customHeight="1" x14ac:dyDescent="0.25">
      <c r="A87" s="239" t="s">
        <v>175</v>
      </c>
      <c r="B87" s="40" t="s">
        <v>37</v>
      </c>
      <c r="C87" s="40">
        <v>20</v>
      </c>
      <c r="D87" s="40" t="s">
        <v>38</v>
      </c>
      <c r="E87" s="151" t="s">
        <v>176</v>
      </c>
      <c r="F87" s="429">
        <v>11946292120</v>
      </c>
      <c r="G87" s="421">
        <v>0</v>
      </c>
      <c r="H87" s="421">
        <v>0</v>
      </c>
      <c r="I87" s="421">
        <v>0</v>
      </c>
      <c r="J87" s="421">
        <f>11946292120-522831946.55</f>
        <v>11423460173.450001</v>
      </c>
      <c r="K87" s="421">
        <f t="shared" si="73"/>
        <v>-11423460173.450001</v>
      </c>
      <c r="L87" s="421">
        <f>+F87+K87</f>
        <v>522831946.54999924</v>
      </c>
      <c r="M87" s="43">
        <f t="shared" si="83"/>
        <v>9.8493454442015737E-5</v>
      </c>
      <c r="N87" s="421">
        <f>+F86-F87</f>
        <v>6820707880</v>
      </c>
      <c r="O87" s="421">
        <v>0</v>
      </c>
      <c r="P87" s="421">
        <f>L87-O87</f>
        <v>522831946.54999924</v>
      </c>
      <c r="Q87" s="421">
        <v>0</v>
      </c>
      <c r="R87" s="421">
        <f>+L87-Q87</f>
        <v>522831946.54999924</v>
      </c>
      <c r="S87" s="421">
        <f>O87-Q87</f>
        <v>0</v>
      </c>
      <c r="T87" s="421">
        <v>0</v>
      </c>
      <c r="U87" s="421">
        <f>+Q87-T87</f>
        <v>0</v>
      </c>
      <c r="V87" s="421">
        <v>0</v>
      </c>
      <c r="W87" s="44">
        <f>+T87-V87</f>
        <v>0</v>
      </c>
      <c r="X87" s="45">
        <f t="shared" si="74"/>
        <v>0</v>
      </c>
      <c r="Y87" s="45">
        <f t="shared" si="75"/>
        <v>0</v>
      </c>
      <c r="Z87" s="45">
        <f t="shared" si="36"/>
        <v>0</v>
      </c>
      <c r="AA87" s="45" t="s">
        <v>46</v>
      </c>
      <c r="AB87" s="45" t="s">
        <v>46</v>
      </c>
    </row>
    <row r="88" spans="1:29" ht="31.5" customHeight="1" x14ac:dyDescent="0.25">
      <c r="A88" s="238" t="s">
        <v>177</v>
      </c>
      <c r="B88" s="33"/>
      <c r="C88" s="33"/>
      <c r="D88" s="40"/>
      <c r="E88" s="149" t="s">
        <v>514</v>
      </c>
      <c r="F88" s="425">
        <f t="shared" ref="F88:J89" si="87">+F89</f>
        <v>188000000</v>
      </c>
      <c r="G88" s="425">
        <f t="shared" si="87"/>
        <v>0</v>
      </c>
      <c r="H88" s="425">
        <f t="shared" si="87"/>
        <v>0</v>
      </c>
      <c r="I88" s="425">
        <f t="shared" si="87"/>
        <v>0</v>
      </c>
      <c r="J88" s="425">
        <f t="shared" si="87"/>
        <v>159397310</v>
      </c>
      <c r="K88" s="425">
        <f t="shared" si="73"/>
        <v>-159397310</v>
      </c>
      <c r="L88" s="425">
        <f>+L89</f>
        <v>28602690</v>
      </c>
      <c r="M88" s="374">
        <f t="shared" si="83"/>
        <v>5.3883045269589085E-6</v>
      </c>
      <c r="N88" s="425">
        <f t="shared" ref="N88:W89" si="88">+N89</f>
        <v>0</v>
      </c>
      <c r="O88" s="425">
        <f t="shared" si="88"/>
        <v>28602690</v>
      </c>
      <c r="P88" s="425">
        <f t="shared" si="88"/>
        <v>0</v>
      </c>
      <c r="Q88" s="425">
        <f t="shared" si="88"/>
        <v>17138739.870000001</v>
      </c>
      <c r="R88" s="425">
        <f t="shared" si="88"/>
        <v>11463950.129999999</v>
      </c>
      <c r="S88" s="425">
        <f t="shared" si="88"/>
        <v>11463950.129999999</v>
      </c>
      <c r="T88" s="425">
        <f t="shared" si="88"/>
        <v>13628906.870000001</v>
      </c>
      <c r="U88" s="425">
        <f t="shared" si="88"/>
        <v>3509833</v>
      </c>
      <c r="V88" s="425">
        <f t="shared" si="88"/>
        <v>13628906.870000001</v>
      </c>
      <c r="W88" s="425">
        <f t="shared" si="88"/>
        <v>0</v>
      </c>
      <c r="X88" s="37">
        <f t="shared" si="74"/>
        <v>0.59920028046313134</v>
      </c>
      <c r="Y88" s="37">
        <f t="shared" si="75"/>
        <v>0.47649038849143216</v>
      </c>
      <c r="Z88" s="37">
        <f t="shared" si="36"/>
        <v>0.47649038849143216</v>
      </c>
      <c r="AA88" s="37">
        <f t="shared" ref="AA88:AA101" si="89">+T88/Q88</f>
        <v>0.79521055651566996</v>
      </c>
      <c r="AB88" s="37">
        <f t="shared" ref="AB88:AB101" si="90">+V88/T88</f>
        <v>1</v>
      </c>
    </row>
    <row r="89" spans="1:29" ht="31.5" customHeight="1" x14ac:dyDescent="0.25">
      <c r="A89" s="238" t="s">
        <v>179</v>
      </c>
      <c r="B89" s="40"/>
      <c r="C89" s="40"/>
      <c r="D89" s="40"/>
      <c r="E89" s="149" t="s">
        <v>180</v>
      </c>
      <c r="F89" s="425">
        <f t="shared" si="87"/>
        <v>188000000</v>
      </c>
      <c r="G89" s="425">
        <f t="shared" si="87"/>
        <v>0</v>
      </c>
      <c r="H89" s="425">
        <f t="shared" si="87"/>
        <v>0</v>
      </c>
      <c r="I89" s="425">
        <f t="shared" si="87"/>
        <v>0</v>
      </c>
      <c r="J89" s="425">
        <f t="shared" si="87"/>
        <v>159397310</v>
      </c>
      <c r="K89" s="425">
        <f t="shared" si="73"/>
        <v>-159397310</v>
      </c>
      <c r="L89" s="425">
        <f>+L90</f>
        <v>28602690</v>
      </c>
      <c r="M89" s="374">
        <f t="shared" si="83"/>
        <v>5.3883045269589085E-6</v>
      </c>
      <c r="N89" s="425">
        <f t="shared" si="88"/>
        <v>0</v>
      </c>
      <c r="O89" s="425">
        <f t="shared" si="88"/>
        <v>28602690</v>
      </c>
      <c r="P89" s="425">
        <f t="shared" si="88"/>
        <v>0</v>
      </c>
      <c r="Q89" s="425">
        <f t="shared" si="88"/>
        <v>17138739.870000001</v>
      </c>
      <c r="R89" s="425">
        <f t="shared" si="88"/>
        <v>11463950.129999999</v>
      </c>
      <c r="S89" s="425">
        <f t="shared" si="88"/>
        <v>11463950.129999999</v>
      </c>
      <c r="T89" s="425">
        <f t="shared" si="88"/>
        <v>13628906.870000001</v>
      </c>
      <c r="U89" s="425">
        <f t="shared" si="88"/>
        <v>3509833</v>
      </c>
      <c r="V89" s="425">
        <f t="shared" si="88"/>
        <v>13628906.870000001</v>
      </c>
      <c r="W89" s="425">
        <f t="shared" si="88"/>
        <v>0</v>
      </c>
      <c r="X89" s="37">
        <f t="shared" si="74"/>
        <v>0.59920028046313134</v>
      </c>
      <c r="Y89" s="37">
        <f t="shared" si="75"/>
        <v>0.47649038849143216</v>
      </c>
      <c r="Z89" s="37">
        <f t="shared" si="36"/>
        <v>0.47649038849143216</v>
      </c>
      <c r="AA89" s="37">
        <f t="shared" si="89"/>
        <v>0.79521055651566996</v>
      </c>
      <c r="AB89" s="37">
        <f t="shared" si="90"/>
        <v>1</v>
      </c>
    </row>
    <row r="90" spans="1:29" ht="34.5" customHeight="1" x14ac:dyDescent="0.25">
      <c r="A90" s="238" t="s">
        <v>181</v>
      </c>
      <c r="B90" s="40"/>
      <c r="C90" s="40"/>
      <c r="D90" s="40"/>
      <c r="E90" s="149" t="s">
        <v>182</v>
      </c>
      <c r="F90" s="425">
        <f>+F91+F92</f>
        <v>188000000</v>
      </c>
      <c r="G90" s="425">
        <f>+G91+G92</f>
        <v>0</v>
      </c>
      <c r="H90" s="425">
        <f>+H91+H92</f>
        <v>0</v>
      </c>
      <c r="I90" s="425">
        <f>+I91+I92</f>
        <v>0</v>
      </c>
      <c r="J90" s="425">
        <f>+J91+J92</f>
        <v>159397310</v>
      </c>
      <c r="K90" s="425">
        <f t="shared" si="73"/>
        <v>-159397310</v>
      </c>
      <c r="L90" s="425">
        <f>+L91+L92</f>
        <v>28602690</v>
      </c>
      <c r="M90" s="374">
        <f t="shared" si="83"/>
        <v>5.3883045269589085E-6</v>
      </c>
      <c r="N90" s="425">
        <f t="shared" ref="N90:W90" si="91">+N91+N92</f>
        <v>0</v>
      </c>
      <c r="O90" s="425">
        <f t="shared" si="91"/>
        <v>28602690</v>
      </c>
      <c r="P90" s="425">
        <f t="shared" si="91"/>
        <v>0</v>
      </c>
      <c r="Q90" s="425">
        <f t="shared" si="91"/>
        <v>17138739.870000001</v>
      </c>
      <c r="R90" s="425">
        <f t="shared" si="91"/>
        <v>11463950.129999999</v>
      </c>
      <c r="S90" s="425">
        <f t="shared" si="91"/>
        <v>11463950.129999999</v>
      </c>
      <c r="T90" s="425">
        <f t="shared" si="91"/>
        <v>13628906.870000001</v>
      </c>
      <c r="U90" s="425">
        <f t="shared" si="91"/>
        <v>3509833</v>
      </c>
      <c r="V90" s="425">
        <f t="shared" si="91"/>
        <v>13628906.870000001</v>
      </c>
      <c r="W90" s="425">
        <f t="shared" si="91"/>
        <v>0</v>
      </c>
      <c r="X90" s="37">
        <f t="shared" si="74"/>
        <v>0.59920028046313134</v>
      </c>
      <c r="Y90" s="37">
        <f t="shared" si="75"/>
        <v>0.47649038849143216</v>
      </c>
      <c r="Z90" s="37">
        <f t="shared" si="36"/>
        <v>0.47649038849143216</v>
      </c>
      <c r="AA90" s="37">
        <f t="shared" si="89"/>
        <v>0.79521055651566996</v>
      </c>
      <c r="AB90" s="37">
        <f t="shared" si="90"/>
        <v>1</v>
      </c>
    </row>
    <row r="91" spans="1:29" ht="30" customHeight="1" x14ac:dyDescent="0.25">
      <c r="A91" s="239" t="s">
        <v>183</v>
      </c>
      <c r="B91" s="40" t="s">
        <v>37</v>
      </c>
      <c r="C91" s="40">
        <v>20</v>
      </c>
      <c r="D91" s="40" t="s">
        <v>38</v>
      </c>
      <c r="E91" s="151" t="s">
        <v>184</v>
      </c>
      <c r="F91" s="421">
        <v>68000000</v>
      </c>
      <c r="G91" s="421">
        <v>0</v>
      </c>
      <c r="H91" s="421">
        <v>0</v>
      </c>
      <c r="I91" s="421">
        <v>0</v>
      </c>
      <c r="J91" s="421">
        <v>44425988</v>
      </c>
      <c r="K91" s="421">
        <f t="shared" si="73"/>
        <v>-44425988</v>
      </c>
      <c r="L91" s="421">
        <f>+F91+K91</f>
        <v>23574012</v>
      </c>
      <c r="M91" s="371">
        <f t="shared" si="83"/>
        <v>4.4409793476831592E-6</v>
      </c>
      <c r="N91" s="421">
        <v>0</v>
      </c>
      <c r="O91" s="421">
        <v>23574012</v>
      </c>
      <c r="P91" s="421">
        <f>L91-O91</f>
        <v>0</v>
      </c>
      <c r="Q91" s="421">
        <v>17110061.98</v>
      </c>
      <c r="R91" s="421">
        <f>+L91-Q91</f>
        <v>6463950.0199999996</v>
      </c>
      <c r="S91" s="421">
        <f>O91-Q91</f>
        <v>6463950.0199999996</v>
      </c>
      <c r="T91" s="421">
        <v>13600228.98</v>
      </c>
      <c r="U91" s="421">
        <f>+Q91-T91</f>
        <v>3509833</v>
      </c>
      <c r="V91" s="421">
        <v>13600228.98</v>
      </c>
      <c r="W91" s="44">
        <f>+T91-V91</f>
        <v>0</v>
      </c>
      <c r="X91" s="45">
        <f t="shared" si="74"/>
        <v>0.72580186944844183</v>
      </c>
      <c r="Y91" s="45">
        <f t="shared" si="75"/>
        <v>0.57691618125926125</v>
      </c>
      <c r="Z91" s="45">
        <f t="shared" si="36"/>
        <v>0.57691618125926125</v>
      </c>
      <c r="AA91" s="45">
        <f t="shared" si="89"/>
        <v>0.7948673123392157</v>
      </c>
      <c r="AB91" s="45">
        <f t="shared" si="90"/>
        <v>1</v>
      </c>
    </row>
    <row r="92" spans="1:29" ht="37.5" customHeight="1" x14ac:dyDescent="0.25">
      <c r="A92" s="239" t="s">
        <v>185</v>
      </c>
      <c r="B92" s="40" t="s">
        <v>37</v>
      </c>
      <c r="C92" s="40">
        <v>20</v>
      </c>
      <c r="D92" s="40" t="s">
        <v>38</v>
      </c>
      <c r="E92" s="151" t="s">
        <v>186</v>
      </c>
      <c r="F92" s="421">
        <v>120000000</v>
      </c>
      <c r="G92" s="421">
        <v>0</v>
      </c>
      <c r="H92" s="421">
        <v>0</v>
      </c>
      <c r="I92" s="421">
        <v>0</v>
      </c>
      <c r="J92" s="421">
        <f>120000000-5028678</f>
        <v>114971322</v>
      </c>
      <c r="K92" s="421">
        <f t="shared" si="73"/>
        <v>-114971322</v>
      </c>
      <c r="L92" s="421">
        <f>+F92+K92</f>
        <v>5028678</v>
      </c>
      <c r="M92" s="371">
        <f t="shared" si="83"/>
        <v>9.4732517927574891E-7</v>
      </c>
      <c r="N92" s="421">
        <v>0</v>
      </c>
      <c r="O92" s="421">
        <v>5028678</v>
      </c>
      <c r="P92" s="421">
        <f>L92-O92</f>
        <v>0</v>
      </c>
      <c r="Q92" s="421">
        <v>28677.89</v>
      </c>
      <c r="R92" s="421">
        <f>+L92-Q92</f>
        <v>5000000.1100000003</v>
      </c>
      <c r="S92" s="421">
        <f>O92-Q92</f>
        <v>5000000.1100000003</v>
      </c>
      <c r="T92" s="421">
        <v>28677.89</v>
      </c>
      <c r="U92" s="421">
        <f>+Q92-T92</f>
        <v>0</v>
      </c>
      <c r="V92" s="421">
        <v>28677.89</v>
      </c>
      <c r="W92" s="44">
        <f>+T92-V92</f>
        <v>0</v>
      </c>
      <c r="X92" s="45">
        <f t="shared" si="74"/>
        <v>5.7028686267046724E-3</v>
      </c>
      <c r="Y92" s="45">
        <f t="shared" si="75"/>
        <v>5.7028686267046724E-3</v>
      </c>
      <c r="Z92" s="45">
        <f t="shared" si="36"/>
        <v>5.7028686267046724E-3</v>
      </c>
      <c r="AA92" s="45">
        <f t="shared" si="89"/>
        <v>1</v>
      </c>
      <c r="AB92" s="45">
        <f t="shared" si="90"/>
        <v>1</v>
      </c>
    </row>
    <row r="93" spans="1:29" ht="29.25" customHeight="1" x14ac:dyDescent="0.25">
      <c r="A93" s="238" t="s">
        <v>187</v>
      </c>
      <c r="B93" s="33"/>
      <c r="C93" s="33"/>
      <c r="D93" s="40"/>
      <c r="E93" s="149" t="s">
        <v>188</v>
      </c>
      <c r="F93" s="425">
        <f>+F94</f>
        <v>8222626000</v>
      </c>
      <c r="G93" s="425">
        <f>+G94</f>
        <v>0</v>
      </c>
      <c r="H93" s="425">
        <f>+H94</f>
        <v>0</v>
      </c>
      <c r="I93" s="425">
        <f>+I94</f>
        <v>0</v>
      </c>
      <c r="J93" s="425">
        <f>+J94</f>
        <v>0</v>
      </c>
      <c r="K93" s="425">
        <f t="shared" si="73"/>
        <v>0</v>
      </c>
      <c r="L93" s="425">
        <f>+L94</f>
        <v>8222626000</v>
      </c>
      <c r="M93" s="36">
        <f t="shared" si="83"/>
        <v>1.5490155960607209E-3</v>
      </c>
      <c r="N93" s="425">
        <f t="shared" ref="N93:W93" si="92">+N94</f>
        <v>0</v>
      </c>
      <c r="O93" s="425">
        <f t="shared" si="92"/>
        <v>7167616826.3000002</v>
      </c>
      <c r="P93" s="425">
        <f t="shared" si="92"/>
        <v>1055009173.7</v>
      </c>
      <c r="Q93" s="425">
        <f t="shared" si="92"/>
        <v>7151240431.9899998</v>
      </c>
      <c r="R93" s="425">
        <f t="shared" si="92"/>
        <v>1071385568.0099999</v>
      </c>
      <c r="S93" s="425">
        <f t="shared" si="92"/>
        <v>16376394.309999809</v>
      </c>
      <c r="T93" s="425">
        <f t="shared" si="92"/>
        <v>4995087342.9899998</v>
      </c>
      <c r="U93" s="425">
        <f t="shared" si="92"/>
        <v>2156153089</v>
      </c>
      <c r="V93" s="425">
        <f t="shared" si="92"/>
        <v>4995087342.9899998</v>
      </c>
      <c r="W93" s="425">
        <f t="shared" si="92"/>
        <v>0</v>
      </c>
      <c r="X93" s="37">
        <f t="shared" si="74"/>
        <v>0.869702748488135</v>
      </c>
      <c r="Y93" s="37">
        <f t="shared" si="75"/>
        <v>0.60748079056374449</v>
      </c>
      <c r="Z93" s="37">
        <f t="shared" si="36"/>
        <v>0.60748079056374449</v>
      </c>
      <c r="AA93" s="37">
        <f t="shared" si="89"/>
        <v>0.6984924350529772</v>
      </c>
      <c r="AB93" s="37">
        <f t="shared" si="90"/>
        <v>1</v>
      </c>
    </row>
    <row r="94" spans="1:29" ht="29.25" customHeight="1" x14ac:dyDescent="0.25">
      <c r="A94" s="238" t="s">
        <v>189</v>
      </c>
      <c r="B94" s="33"/>
      <c r="C94" s="33"/>
      <c r="D94" s="40"/>
      <c r="E94" s="149" t="s">
        <v>190</v>
      </c>
      <c r="F94" s="425">
        <f>+F95+F96+F97</f>
        <v>8222626000</v>
      </c>
      <c r="G94" s="425">
        <f>+G95+G96+G97</f>
        <v>0</v>
      </c>
      <c r="H94" s="425">
        <f>+H95+H96+H97</f>
        <v>0</v>
      </c>
      <c r="I94" s="425">
        <f>+I95+I96+I97</f>
        <v>0</v>
      </c>
      <c r="J94" s="425">
        <f>+J95+J96+J97</f>
        <v>0</v>
      </c>
      <c r="K94" s="425">
        <f t="shared" si="73"/>
        <v>0</v>
      </c>
      <c r="L94" s="425">
        <f>+L95+L96+L97</f>
        <v>8222626000</v>
      </c>
      <c r="M94" s="36">
        <f t="shared" si="83"/>
        <v>1.5490155960607209E-3</v>
      </c>
      <c r="N94" s="425">
        <f t="shared" ref="N94:W94" si="93">+N95+N96+N97</f>
        <v>0</v>
      </c>
      <c r="O94" s="425">
        <f t="shared" si="93"/>
        <v>7167616826.3000002</v>
      </c>
      <c r="P94" s="425">
        <f t="shared" si="93"/>
        <v>1055009173.7</v>
      </c>
      <c r="Q94" s="425">
        <f t="shared" si="93"/>
        <v>7151240431.9899998</v>
      </c>
      <c r="R94" s="425">
        <f t="shared" si="93"/>
        <v>1071385568.0099999</v>
      </c>
      <c r="S94" s="425">
        <f t="shared" si="93"/>
        <v>16376394.309999809</v>
      </c>
      <c r="T94" s="425">
        <f t="shared" si="93"/>
        <v>4995087342.9899998</v>
      </c>
      <c r="U94" s="425">
        <f t="shared" si="93"/>
        <v>2156153089</v>
      </c>
      <c r="V94" s="425">
        <f t="shared" si="93"/>
        <v>4995087342.9899998</v>
      </c>
      <c r="W94" s="425">
        <f t="shared" si="93"/>
        <v>0</v>
      </c>
      <c r="X94" s="37">
        <f t="shared" si="74"/>
        <v>0.869702748488135</v>
      </c>
      <c r="Y94" s="37">
        <f t="shared" si="75"/>
        <v>0.60748079056374449</v>
      </c>
      <c r="Z94" s="37">
        <f t="shared" si="36"/>
        <v>0.60748079056374449</v>
      </c>
      <c r="AA94" s="37">
        <f t="shared" si="89"/>
        <v>0.6984924350529772</v>
      </c>
      <c r="AB94" s="37">
        <f t="shared" si="90"/>
        <v>1</v>
      </c>
    </row>
    <row r="95" spans="1:29" ht="24.75" customHeight="1" x14ac:dyDescent="0.25">
      <c r="A95" s="239" t="s">
        <v>191</v>
      </c>
      <c r="B95" s="40" t="s">
        <v>192</v>
      </c>
      <c r="C95" s="40">
        <v>10</v>
      </c>
      <c r="D95" s="40" t="s">
        <v>38</v>
      </c>
      <c r="E95" s="151" t="s">
        <v>193</v>
      </c>
      <c r="F95" s="421">
        <v>1408779000</v>
      </c>
      <c r="G95" s="421">
        <v>0</v>
      </c>
      <c r="H95" s="421">
        <v>0</v>
      </c>
      <c r="I95" s="421">
        <v>0</v>
      </c>
      <c r="J95" s="421">
        <v>0</v>
      </c>
      <c r="K95" s="421">
        <f t="shared" si="73"/>
        <v>0</v>
      </c>
      <c r="L95" s="421">
        <f>+F95+K95</f>
        <v>1408779000</v>
      </c>
      <c r="M95" s="43">
        <f t="shared" si="83"/>
        <v>2.653921803573246E-4</v>
      </c>
      <c r="N95" s="421">
        <v>0</v>
      </c>
      <c r="O95" s="421">
        <v>1408779000</v>
      </c>
      <c r="P95" s="421">
        <f>L95-O95</f>
        <v>0</v>
      </c>
      <c r="Q95" s="421">
        <v>1408779000</v>
      </c>
      <c r="R95" s="421">
        <f>+L95-Q95</f>
        <v>0</v>
      </c>
      <c r="S95" s="421">
        <f>O95-Q95</f>
        <v>0</v>
      </c>
      <c r="T95" s="421">
        <v>1408779000</v>
      </c>
      <c r="U95" s="421">
        <f>+Q95-T95</f>
        <v>0</v>
      </c>
      <c r="V95" s="421">
        <v>1408779000</v>
      </c>
      <c r="W95" s="44">
        <f>+T95-V95</f>
        <v>0</v>
      </c>
      <c r="X95" s="45">
        <f t="shared" si="74"/>
        <v>1</v>
      </c>
      <c r="Y95" s="45">
        <f t="shared" si="75"/>
        <v>1</v>
      </c>
      <c r="Z95" s="45">
        <f t="shared" si="36"/>
        <v>1</v>
      </c>
      <c r="AA95" s="45">
        <f t="shared" si="89"/>
        <v>1</v>
      </c>
      <c r="AB95" s="45">
        <f t="shared" si="90"/>
        <v>1</v>
      </c>
    </row>
    <row r="96" spans="1:29" ht="24.75" customHeight="1" x14ac:dyDescent="0.25">
      <c r="A96" s="239" t="s">
        <v>191</v>
      </c>
      <c r="B96" s="40" t="s">
        <v>37</v>
      </c>
      <c r="C96" s="40">
        <v>20</v>
      </c>
      <c r="D96" s="40" t="s">
        <v>38</v>
      </c>
      <c r="E96" s="151" t="s">
        <v>193</v>
      </c>
      <c r="F96" s="421">
        <v>848378000</v>
      </c>
      <c r="G96" s="421">
        <v>0</v>
      </c>
      <c r="H96" s="421">
        <v>0</v>
      </c>
      <c r="I96" s="421">
        <v>0</v>
      </c>
      <c r="J96" s="421">
        <v>0</v>
      </c>
      <c r="K96" s="421">
        <f t="shared" si="73"/>
        <v>0</v>
      </c>
      <c r="L96" s="421">
        <f>+F96+K96</f>
        <v>848378000</v>
      </c>
      <c r="M96" s="43">
        <f t="shared" si="83"/>
        <v>1.5982129715674801E-4</v>
      </c>
      <c r="N96" s="421">
        <v>0</v>
      </c>
      <c r="O96" s="421">
        <v>83785794.510000005</v>
      </c>
      <c r="P96" s="421">
        <f>L96-O96</f>
        <v>764592205.49000001</v>
      </c>
      <c r="Q96" s="421">
        <v>81430428.400000006</v>
      </c>
      <c r="R96" s="421">
        <f>+L96-Q96</f>
        <v>766947571.60000002</v>
      </c>
      <c r="S96" s="421">
        <f>O96-Q96</f>
        <v>2355366.1099999994</v>
      </c>
      <c r="T96" s="421">
        <v>81430428.400000006</v>
      </c>
      <c r="U96" s="421">
        <f>+Q96-T96</f>
        <v>0</v>
      </c>
      <c r="V96" s="421">
        <v>81430428.400000006</v>
      </c>
      <c r="W96" s="44">
        <f>+T96-V96</f>
        <v>0</v>
      </c>
      <c r="X96" s="45">
        <f t="shared" si="74"/>
        <v>9.5983663414185669E-2</v>
      </c>
      <c r="Y96" s="45">
        <f t="shared" si="75"/>
        <v>9.5983663414185669E-2</v>
      </c>
      <c r="Z96" s="45">
        <f t="shared" si="36"/>
        <v>9.5983663414185669E-2</v>
      </c>
      <c r="AA96" s="45">
        <f t="shared" si="89"/>
        <v>1</v>
      </c>
      <c r="AB96" s="45">
        <f t="shared" si="90"/>
        <v>1</v>
      </c>
    </row>
    <row r="97" spans="1:28" ht="24.75" customHeight="1" x14ac:dyDescent="0.25">
      <c r="A97" s="239" t="s">
        <v>194</v>
      </c>
      <c r="B97" s="40" t="s">
        <v>37</v>
      </c>
      <c r="C97" s="40">
        <v>20</v>
      </c>
      <c r="D97" s="40" t="s">
        <v>38</v>
      </c>
      <c r="E97" s="151" t="s">
        <v>195</v>
      </c>
      <c r="F97" s="421">
        <v>5965469000</v>
      </c>
      <c r="G97" s="421">
        <v>0</v>
      </c>
      <c r="H97" s="421">
        <v>0</v>
      </c>
      <c r="I97" s="421">
        <v>0</v>
      </c>
      <c r="J97" s="421">
        <v>0</v>
      </c>
      <c r="K97" s="421">
        <f t="shared" si="73"/>
        <v>0</v>
      </c>
      <c r="L97" s="421">
        <f>+F97+K97</f>
        <v>5965469000</v>
      </c>
      <c r="M97" s="43">
        <f t="shared" si="83"/>
        <v>1.1238021185466483E-3</v>
      </c>
      <c r="N97" s="421">
        <v>0</v>
      </c>
      <c r="O97" s="421">
        <v>5675052031.79</v>
      </c>
      <c r="P97" s="421">
        <f>L97-O97</f>
        <v>290416968.21000004</v>
      </c>
      <c r="Q97" s="421">
        <v>5661031003.5900002</v>
      </c>
      <c r="R97" s="421">
        <f>+L97-Q97</f>
        <v>304437996.40999985</v>
      </c>
      <c r="S97" s="421">
        <f>O97-Q97</f>
        <v>14021028.199999809</v>
      </c>
      <c r="T97" s="421">
        <v>3504877914.5900002</v>
      </c>
      <c r="U97" s="421">
        <f>+Q97-T97</f>
        <v>2156153089</v>
      </c>
      <c r="V97" s="421">
        <v>3504877914.5900002</v>
      </c>
      <c r="W97" s="44">
        <f>+T97-V97</f>
        <v>0</v>
      </c>
      <c r="X97" s="45">
        <f t="shared" si="74"/>
        <v>0.94896662837238788</v>
      </c>
      <c r="Y97" s="45">
        <f t="shared" si="75"/>
        <v>0.58752763857963219</v>
      </c>
      <c r="Z97" s="45">
        <f t="shared" si="36"/>
        <v>0.58752763857963219</v>
      </c>
      <c r="AA97" s="45">
        <f t="shared" si="89"/>
        <v>0.61912360352157514</v>
      </c>
      <c r="AB97" s="45">
        <f t="shared" si="90"/>
        <v>1</v>
      </c>
    </row>
    <row r="98" spans="1:28" ht="33" customHeight="1" x14ac:dyDescent="0.25">
      <c r="A98" s="238" t="s">
        <v>196</v>
      </c>
      <c r="B98" s="33"/>
      <c r="C98" s="33"/>
      <c r="D98" s="40"/>
      <c r="E98" s="149" t="s">
        <v>197</v>
      </c>
      <c r="F98" s="425">
        <f t="shared" ref="F98:J99" si="94">+F99</f>
        <v>6122200000</v>
      </c>
      <c r="G98" s="425">
        <f t="shared" si="94"/>
        <v>0</v>
      </c>
      <c r="H98" s="425">
        <f t="shared" si="94"/>
        <v>0</v>
      </c>
      <c r="I98" s="425">
        <f t="shared" si="94"/>
        <v>10721068897.450001</v>
      </c>
      <c r="J98" s="425">
        <f t="shared" si="94"/>
        <v>0</v>
      </c>
      <c r="K98" s="425">
        <f t="shared" si="73"/>
        <v>10721068897.450001</v>
      </c>
      <c r="L98" s="425">
        <f>+L99</f>
        <v>16843268897.450001</v>
      </c>
      <c r="M98" s="36">
        <f t="shared" si="83"/>
        <v>3.1730114212654833E-3</v>
      </c>
      <c r="N98" s="425">
        <f t="shared" ref="N98:W99" si="95">+N99</f>
        <v>0</v>
      </c>
      <c r="O98" s="425">
        <f t="shared" si="95"/>
        <v>16843268897.450001</v>
      </c>
      <c r="P98" s="425">
        <f t="shared" si="95"/>
        <v>0</v>
      </c>
      <c r="Q98" s="425">
        <f t="shared" si="95"/>
        <v>16843268897.450001</v>
      </c>
      <c r="R98" s="425">
        <f t="shared" si="95"/>
        <v>0</v>
      </c>
      <c r="S98" s="425">
        <f t="shared" si="95"/>
        <v>0</v>
      </c>
      <c r="T98" s="425">
        <f t="shared" si="95"/>
        <v>6122200000</v>
      </c>
      <c r="U98" s="425">
        <f t="shared" si="95"/>
        <v>10721068897.450001</v>
      </c>
      <c r="V98" s="425">
        <f t="shared" si="95"/>
        <v>6122200000</v>
      </c>
      <c r="W98" s="425">
        <f t="shared" si="95"/>
        <v>0</v>
      </c>
      <c r="X98" s="37">
        <f t="shared" si="74"/>
        <v>1</v>
      </c>
      <c r="Y98" s="37">
        <f t="shared" si="75"/>
        <v>0.36348051184570679</v>
      </c>
      <c r="Z98" s="37">
        <f t="shared" si="36"/>
        <v>0.36348051184570679</v>
      </c>
      <c r="AA98" s="37">
        <f t="shared" si="89"/>
        <v>0.36348051184570679</v>
      </c>
      <c r="AB98" s="37">
        <f t="shared" si="90"/>
        <v>1</v>
      </c>
    </row>
    <row r="99" spans="1:28" ht="33" customHeight="1" x14ac:dyDescent="0.25">
      <c r="A99" s="238" t="s">
        <v>198</v>
      </c>
      <c r="B99" s="33"/>
      <c r="C99" s="33"/>
      <c r="D99" s="40"/>
      <c r="E99" s="149" t="s">
        <v>199</v>
      </c>
      <c r="F99" s="425">
        <f t="shared" si="94"/>
        <v>6122200000</v>
      </c>
      <c r="G99" s="425">
        <f t="shared" si="94"/>
        <v>0</v>
      </c>
      <c r="H99" s="425">
        <f t="shared" si="94"/>
        <v>0</v>
      </c>
      <c r="I99" s="425">
        <f t="shared" si="94"/>
        <v>10721068897.450001</v>
      </c>
      <c r="J99" s="425">
        <f t="shared" si="94"/>
        <v>0</v>
      </c>
      <c r="K99" s="425">
        <f t="shared" si="73"/>
        <v>10721068897.450001</v>
      </c>
      <c r="L99" s="425">
        <f>+L100</f>
        <v>16843268897.450001</v>
      </c>
      <c r="M99" s="36">
        <f t="shared" si="83"/>
        <v>3.1730114212654833E-3</v>
      </c>
      <c r="N99" s="425">
        <f t="shared" si="95"/>
        <v>0</v>
      </c>
      <c r="O99" s="425">
        <f t="shared" si="95"/>
        <v>16843268897.450001</v>
      </c>
      <c r="P99" s="425">
        <f t="shared" si="95"/>
        <v>0</v>
      </c>
      <c r="Q99" s="425">
        <f t="shared" si="95"/>
        <v>16843268897.450001</v>
      </c>
      <c r="R99" s="425">
        <f t="shared" si="95"/>
        <v>0</v>
      </c>
      <c r="S99" s="425">
        <f t="shared" si="95"/>
        <v>0</v>
      </c>
      <c r="T99" s="425">
        <f t="shared" si="95"/>
        <v>6122200000</v>
      </c>
      <c r="U99" s="425">
        <f t="shared" si="95"/>
        <v>10721068897.450001</v>
      </c>
      <c r="V99" s="425">
        <f t="shared" si="95"/>
        <v>6122200000</v>
      </c>
      <c r="W99" s="425">
        <f t="shared" si="95"/>
        <v>0</v>
      </c>
      <c r="X99" s="37">
        <f t="shared" si="74"/>
        <v>1</v>
      </c>
      <c r="Y99" s="37">
        <f t="shared" si="75"/>
        <v>0.36348051184570679</v>
      </c>
      <c r="Z99" s="37">
        <f t="shared" si="36"/>
        <v>0.36348051184570679</v>
      </c>
      <c r="AA99" s="37">
        <f t="shared" si="89"/>
        <v>0.36348051184570679</v>
      </c>
      <c r="AB99" s="37">
        <f t="shared" si="90"/>
        <v>1</v>
      </c>
    </row>
    <row r="100" spans="1:28" ht="28.5" customHeight="1" thickBot="1" x14ac:dyDescent="0.3">
      <c r="A100" s="248" t="s">
        <v>200</v>
      </c>
      <c r="B100" s="53" t="s">
        <v>37</v>
      </c>
      <c r="C100" s="53">
        <v>20</v>
      </c>
      <c r="D100" s="53" t="s">
        <v>38</v>
      </c>
      <c r="E100" s="426" t="s">
        <v>201</v>
      </c>
      <c r="F100" s="427">
        <v>6122200000</v>
      </c>
      <c r="G100" s="427">
        <v>0</v>
      </c>
      <c r="H100" s="427">
        <v>0</v>
      </c>
      <c r="I100" s="427">
        <v>10721068897.450001</v>
      </c>
      <c r="J100" s="427">
        <v>0</v>
      </c>
      <c r="K100" s="427">
        <f t="shared" si="73"/>
        <v>10721068897.450001</v>
      </c>
      <c r="L100" s="427">
        <f>+F100+K100</f>
        <v>16843268897.450001</v>
      </c>
      <c r="M100" s="250">
        <f t="shared" si="83"/>
        <v>3.1730114212654833E-3</v>
      </c>
      <c r="N100" s="427">
        <v>0</v>
      </c>
      <c r="O100" s="427">
        <v>16843268897.450001</v>
      </c>
      <c r="P100" s="427">
        <f>L100-O100</f>
        <v>0</v>
      </c>
      <c r="Q100" s="427">
        <v>16843268897.450001</v>
      </c>
      <c r="R100" s="427">
        <f>+L100-Q100</f>
        <v>0</v>
      </c>
      <c r="S100" s="421">
        <f>O100-Q100</f>
        <v>0</v>
      </c>
      <c r="T100" s="427">
        <v>6122200000</v>
      </c>
      <c r="U100" s="427">
        <f>+Q100-T100</f>
        <v>10721068897.450001</v>
      </c>
      <c r="V100" s="427">
        <v>6122200000</v>
      </c>
      <c r="W100" s="56">
        <f>+T100-V100</f>
        <v>0</v>
      </c>
      <c r="X100" s="57">
        <f t="shared" si="74"/>
        <v>1</v>
      </c>
      <c r="Y100" s="57">
        <f t="shared" si="75"/>
        <v>0.36348051184570679</v>
      </c>
      <c r="Z100" s="57">
        <f t="shared" si="36"/>
        <v>0.36348051184570679</v>
      </c>
      <c r="AA100" s="57">
        <f t="shared" si="89"/>
        <v>0.36348051184570679</v>
      </c>
      <c r="AB100" s="57">
        <f t="shared" si="90"/>
        <v>1</v>
      </c>
    </row>
    <row r="101" spans="1:28" s="410" customFormat="1" ht="28.5" customHeight="1" thickBot="1" x14ac:dyDescent="0.3">
      <c r="A101" s="18" t="s">
        <v>202</v>
      </c>
      <c r="B101" s="19"/>
      <c r="C101" s="19"/>
      <c r="D101" s="19"/>
      <c r="E101" s="416" t="s">
        <v>203</v>
      </c>
      <c r="F101" s="21">
        <f>F102+F105</f>
        <v>969198470862</v>
      </c>
      <c r="G101" s="21">
        <f>G102+G105</f>
        <v>0</v>
      </c>
      <c r="H101" s="21">
        <f>H102+H105</f>
        <v>0</v>
      </c>
      <c r="I101" s="21">
        <f>I102+I105</f>
        <v>134836170862</v>
      </c>
      <c r="J101" s="21">
        <f>J102+J105</f>
        <v>134836170862</v>
      </c>
      <c r="K101" s="21">
        <f t="shared" si="73"/>
        <v>0</v>
      </c>
      <c r="L101" s="21">
        <f>+L102+L105</f>
        <v>969198470862</v>
      </c>
      <c r="M101" s="236">
        <f t="shared" si="83"/>
        <v>0.18258200568084212</v>
      </c>
      <c r="N101" s="21">
        <f>N102+N105</f>
        <v>0</v>
      </c>
      <c r="O101" s="21">
        <f>O102+O105</f>
        <v>745616189655</v>
      </c>
      <c r="P101" s="21">
        <f>P102+P105</f>
        <v>223582281207</v>
      </c>
      <c r="Q101" s="21">
        <f>+Q102+Q106+Q109</f>
        <v>745616189655</v>
      </c>
      <c r="R101" s="21">
        <f t="shared" ref="R101:W101" si="96">R102+R105</f>
        <v>223582281207</v>
      </c>
      <c r="S101" s="21">
        <f t="shared" si="96"/>
        <v>0</v>
      </c>
      <c r="T101" s="21">
        <f t="shared" si="96"/>
        <v>745616189655</v>
      </c>
      <c r="U101" s="21">
        <f t="shared" si="96"/>
        <v>0</v>
      </c>
      <c r="V101" s="21">
        <f t="shared" si="96"/>
        <v>610780018793</v>
      </c>
      <c r="W101" s="21">
        <f t="shared" si="96"/>
        <v>134836170862</v>
      </c>
      <c r="X101" s="23">
        <f t="shared" si="74"/>
        <v>0.76931218122110001</v>
      </c>
      <c r="Y101" s="23">
        <f t="shared" si="75"/>
        <v>0.76931218122110001</v>
      </c>
      <c r="Z101" s="23">
        <f t="shared" si="36"/>
        <v>0.6301908609593404</v>
      </c>
      <c r="AA101" s="23">
        <f t="shared" si="89"/>
        <v>1</v>
      </c>
      <c r="AB101" s="24">
        <f t="shared" si="90"/>
        <v>0.81916142281675874</v>
      </c>
    </row>
    <row r="102" spans="1:28" ht="23.25" customHeight="1" x14ac:dyDescent="0.25">
      <c r="A102" s="237" t="s">
        <v>496</v>
      </c>
      <c r="B102" s="26"/>
      <c r="C102" s="26"/>
      <c r="D102" s="59"/>
      <c r="E102" s="417" t="s">
        <v>204</v>
      </c>
      <c r="F102" s="60">
        <f>F103</f>
        <v>134836170862</v>
      </c>
      <c r="G102" s="60">
        <f>G103</f>
        <v>0</v>
      </c>
      <c r="H102" s="60">
        <f>H103</f>
        <v>0</v>
      </c>
      <c r="I102" s="60">
        <f>I103</f>
        <v>0</v>
      </c>
      <c r="J102" s="60">
        <f>J103</f>
        <v>134836170862</v>
      </c>
      <c r="K102" s="60">
        <f t="shared" si="73"/>
        <v>-134836170862</v>
      </c>
      <c r="L102" s="60">
        <f>L103</f>
        <v>0</v>
      </c>
      <c r="M102" s="29">
        <f t="shared" si="83"/>
        <v>0</v>
      </c>
      <c r="N102" s="60">
        <f t="shared" ref="N102:W102" si="97">N103</f>
        <v>0</v>
      </c>
      <c r="O102" s="60">
        <f t="shared" si="97"/>
        <v>0</v>
      </c>
      <c r="P102" s="60">
        <f t="shared" si="97"/>
        <v>0</v>
      </c>
      <c r="Q102" s="60">
        <f t="shared" si="97"/>
        <v>0</v>
      </c>
      <c r="R102" s="60">
        <f t="shared" si="97"/>
        <v>0</v>
      </c>
      <c r="S102" s="60">
        <f t="shared" si="97"/>
        <v>0</v>
      </c>
      <c r="T102" s="60">
        <f t="shared" si="97"/>
        <v>0</v>
      </c>
      <c r="U102" s="60">
        <f t="shared" si="97"/>
        <v>0</v>
      </c>
      <c r="V102" s="60">
        <f t="shared" si="97"/>
        <v>0</v>
      </c>
      <c r="W102" s="60">
        <f t="shared" si="97"/>
        <v>0</v>
      </c>
      <c r="X102" s="37" t="s">
        <v>46</v>
      </c>
      <c r="Y102" s="37" t="s">
        <v>46</v>
      </c>
      <c r="Z102" s="37" t="s">
        <v>46</v>
      </c>
      <c r="AA102" s="37" t="s">
        <v>46</v>
      </c>
      <c r="AB102" s="37" t="s">
        <v>46</v>
      </c>
    </row>
    <row r="103" spans="1:28" ht="23.25" customHeight="1" x14ac:dyDescent="0.25">
      <c r="A103" s="238" t="s">
        <v>497</v>
      </c>
      <c r="B103" s="33"/>
      <c r="C103" s="33"/>
      <c r="D103" s="40"/>
      <c r="E103" s="149" t="s">
        <v>205</v>
      </c>
      <c r="F103" s="47">
        <f>+F104</f>
        <v>134836170862</v>
      </c>
      <c r="G103" s="47">
        <f>+G104</f>
        <v>0</v>
      </c>
      <c r="H103" s="47">
        <f>+H104</f>
        <v>0</v>
      </c>
      <c r="I103" s="47">
        <f>+I104</f>
        <v>0</v>
      </c>
      <c r="J103" s="47">
        <f>+J104</f>
        <v>134836170862</v>
      </c>
      <c r="K103" s="47">
        <f t="shared" si="73"/>
        <v>-134836170862</v>
      </c>
      <c r="L103" s="47">
        <f>+L104</f>
        <v>0</v>
      </c>
      <c r="M103" s="36">
        <f t="shared" si="83"/>
        <v>0</v>
      </c>
      <c r="N103" s="47">
        <f t="shared" ref="N103:W103" si="98">+N104</f>
        <v>0</v>
      </c>
      <c r="O103" s="47">
        <f t="shared" si="98"/>
        <v>0</v>
      </c>
      <c r="P103" s="47">
        <f t="shared" si="98"/>
        <v>0</v>
      </c>
      <c r="Q103" s="47">
        <f t="shared" si="98"/>
        <v>0</v>
      </c>
      <c r="R103" s="47">
        <f t="shared" si="98"/>
        <v>0</v>
      </c>
      <c r="S103" s="47">
        <f t="shared" si="98"/>
        <v>0</v>
      </c>
      <c r="T103" s="47">
        <f t="shared" si="98"/>
        <v>0</v>
      </c>
      <c r="U103" s="47">
        <f t="shared" si="98"/>
        <v>0</v>
      </c>
      <c r="V103" s="47">
        <f t="shared" si="98"/>
        <v>0</v>
      </c>
      <c r="W103" s="47">
        <f t="shared" si="98"/>
        <v>0</v>
      </c>
      <c r="X103" s="37" t="s">
        <v>46</v>
      </c>
      <c r="Y103" s="37" t="s">
        <v>46</v>
      </c>
      <c r="Z103" s="37" t="s">
        <v>46</v>
      </c>
      <c r="AA103" s="37" t="s">
        <v>46</v>
      </c>
      <c r="AB103" s="37" t="s">
        <v>46</v>
      </c>
    </row>
    <row r="104" spans="1:28" ht="23.25" customHeight="1" x14ac:dyDescent="0.25">
      <c r="A104" s="239" t="s">
        <v>498</v>
      </c>
      <c r="B104" s="40" t="s">
        <v>192</v>
      </c>
      <c r="C104" s="40">
        <v>11</v>
      </c>
      <c r="D104" s="40" t="s">
        <v>206</v>
      </c>
      <c r="E104" s="151" t="s">
        <v>207</v>
      </c>
      <c r="F104" s="44">
        <v>134836170862</v>
      </c>
      <c r="G104" s="44">
        <v>0</v>
      </c>
      <c r="H104" s="44">
        <v>0</v>
      </c>
      <c r="I104" s="44">
        <v>0</v>
      </c>
      <c r="J104" s="44">
        <v>134836170862</v>
      </c>
      <c r="K104" s="44">
        <f t="shared" si="73"/>
        <v>-134836170862</v>
      </c>
      <c r="L104" s="44">
        <f>+F104+K104</f>
        <v>0</v>
      </c>
      <c r="M104" s="43">
        <f t="shared" si="83"/>
        <v>0</v>
      </c>
      <c r="N104" s="44">
        <v>0</v>
      </c>
      <c r="O104" s="44">
        <v>0</v>
      </c>
      <c r="P104" s="44">
        <f>L104-O104</f>
        <v>0</v>
      </c>
      <c r="Q104" s="44">
        <v>0</v>
      </c>
      <c r="R104" s="44">
        <f>+L104-Q104</f>
        <v>0</v>
      </c>
      <c r="S104" s="421">
        <f>O104-Q104</f>
        <v>0</v>
      </c>
      <c r="T104" s="44">
        <v>0</v>
      </c>
      <c r="U104" s="44">
        <f>+Q104-T104</f>
        <v>0</v>
      </c>
      <c r="V104" s="44">
        <v>0</v>
      </c>
      <c r="W104" s="44">
        <f>+T104-V104</f>
        <v>0</v>
      </c>
      <c r="X104" s="37" t="s">
        <v>46</v>
      </c>
      <c r="Y104" s="37" t="s">
        <v>46</v>
      </c>
      <c r="Z104" s="37" t="s">
        <v>46</v>
      </c>
      <c r="AA104" s="37" t="s">
        <v>46</v>
      </c>
      <c r="AB104" s="37" t="s">
        <v>46</v>
      </c>
    </row>
    <row r="105" spans="1:28" ht="23.25" customHeight="1" x14ac:dyDescent="0.25">
      <c r="A105" s="238" t="s">
        <v>208</v>
      </c>
      <c r="B105" s="33"/>
      <c r="C105" s="33"/>
      <c r="D105" s="40"/>
      <c r="E105" s="149" t="s">
        <v>209</v>
      </c>
      <c r="F105" s="47">
        <f>+F106+F109</f>
        <v>834362300000</v>
      </c>
      <c r="G105" s="47">
        <f>+G106+G109</f>
        <v>0</v>
      </c>
      <c r="H105" s="47">
        <f>+H106+H109</f>
        <v>0</v>
      </c>
      <c r="I105" s="47">
        <f>+I106+I109</f>
        <v>134836170862</v>
      </c>
      <c r="J105" s="47">
        <f>+J106+J109</f>
        <v>0</v>
      </c>
      <c r="K105" s="47">
        <f t="shared" si="73"/>
        <v>134836170862</v>
      </c>
      <c r="L105" s="47">
        <f>+L106+L109</f>
        <v>969198470862</v>
      </c>
      <c r="M105" s="47">
        <f>+M106</f>
        <v>0.31436191198896657</v>
      </c>
      <c r="N105" s="47">
        <f>+N106</f>
        <v>0</v>
      </c>
      <c r="O105" s="47">
        <f>+O106+O109</f>
        <v>745616189655</v>
      </c>
      <c r="P105" s="47">
        <f>+P106</f>
        <v>223582281207</v>
      </c>
      <c r="Q105" s="47">
        <f>+Q106+Q109</f>
        <v>745616189655</v>
      </c>
      <c r="R105" s="47">
        <f>+R106</f>
        <v>223582281207</v>
      </c>
      <c r="S105" s="47">
        <f>+S106</f>
        <v>0</v>
      </c>
      <c r="T105" s="47">
        <f>+T106+T109</f>
        <v>745616189655</v>
      </c>
      <c r="U105" s="47">
        <f>+U106</f>
        <v>0</v>
      </c>
      <c r="V105" s="47">
        <f>+V106+V109</f>
        <v>610780018793</v>
      </c>
      <c r="W105" s="47">
        <f>+W106</f>
        <v>134836170862</v>
      </c>
      <c r="X105" s="37">
        <f>+Q105/L105</f>
        <v>0.76931218122110001</v>
      </c>
      <c r="Y105" s="37">
        <f>+T105/L105</f>
        <v>0.76931218122110001</v>
      </c>
      <c r="Z105" s="37">
        <f>+V105/L105</f>
        <v>0.6301908609593404</v>
      </c>
      <c r="AA105" s="37">
        <f>+T105/Q105</f>
        <v>1</v>
      </c>
      <c r="AB105" s="443">
        <f>+V105/T105</f>
        <v>0.81916142281675874</v>
      </c>
    </row>
    <row r="106" spans="1:28" ht="23.25" customHeight="1" x14ac:dyDescent="0.25">
      <c r="A106" s="238" t="s">
        <v>534</v>
      </c>
      <c r="B106" s="33"/>
      <c r="C106" s="33"/>
      <c r="D106" s="40"/>
      <c r="E106" s="149" t="s">
        <v>205</v>
      </c>
      <c r="F106" s="47">
        <f t="shared" ref="F106:J107" si="99">+F107</f>
        <v>0</v>
      </c>
      <c r="G106" s="47">
        <f t="shared" si="99"/>
        <v>0</v>
      </c>
      <c r="H106" s="47">
        <f t="shared" si="99"/>
        <v>0</v>
      </c>
      <c r="I106" s="47">
        <f t="shared" si="99"/>
        <v>134836170862</v>
      </c>
      <c r="J106" s="47">
        <f t="shared" si="99"/>
        <v>0</v>
      </c>
      <c r="K106" s="47">
        <f t="shared" si="73"/>
        <v>134836170862</v>
      </c>
      <c r="L106" s="47">
        <f>+L107</f>
        <v>134836170862</v>
      </c>
      <c r="M106" s="47">
        <f>+M107+M109</f>
        <v>0.31436191198896657</v>
      </c>
      <c r="N106" s="47">
        <f>+N107+N109</f>
        <v>0</v>
      </c>
      <c r="O106" s="47">
        <f>+O107</f>
        <v>134836170862</v>
      </c>
      <c r="P106" s="47">
        <f>+P107+P109</f>
        <v>223582281207</v>
      </c>
      <c r="Q106" s="47">
        <f>+Q107</f>
        <v>134836170862</v>
      </c>
      <c r="R106" s="47">
        <f>+R107+R109</f>
        <v>223582281207</v>
      </c>
      <c r="S106" s="47">
        <f>+S107+S109</f>
        <v>0</v>
      </c>
      <c r="T106" s="47">
        <f>+T107</f>
        <v>134836170862</v>
      </c>
      <c r="U106" s="47">
        <f>+U107+U109</f>
        <v>0</v>
      </c>
      <c r="V106" s="47">
        <f>+V107</f>
        <v>0</v>
      </c>
      <c r="W106" s="47">
        <f>+W107+W109</f>
        <v>134836170862</v>
      </c>
      <c r="X106" s="37">
        <f>+Q106/L106</f>
        <v>1</v>
      </c>
      <c r="Y106" s="37">
        <f>+T106/L106</f>
        <v>1</v>
      </c>
      <c r="Z106" s="37">
        <f t="shared" ref="Z106:Z169" si="100">+V106/L106</f>
        <v>0</v>
      </c>
      <c r="AA106" s="37">
        <f>+T106/Q106</f>
        <v>1</v>
      </c>
      <c r="AB106" s="443">
        <f t="shared" ref="AB106:AB108" si="101">+V106/T106</f>
        <v>0</v>
      </c>
    </row>
    <row r="107" spans="1:28" s="410" customFormat="1" ht="23.25" customHeight="1" x14ac:dyDescent="0.25">
      <c r="A107" s="238" t="s">
        <v>535</v>
      </c>
      <c r="B107" s="40"/>
      <c r="C107" s="40"/>
      <c r="D107" s="40"/>
      <c r="E107" s="149" t="s">
        <v>207</v>
      </c>
      <c r="F107" s="47">
        <f t="shared" si="99"/>
        <v>0</v>
      </c>
      <c r="G107" s="47">
        <f t="shared" si="99"/>
        <v>0</v>
      </c>
      <c r="H107" s="47">
        <f t="shared" si="99"/>
        <v>0</v>
      </c>
      <c r="I107" s="47">
        <f t="shared" si="99"/>
        <v>134836170862</v>
      </c>
      <c r="J107" s="47">
        <f t="shared" si="99"/>
        <v>0</v>
      </c>
      <c r="K107" s="47">
        <f t="shared" si="73"/>
        <v>134836170862</v>
      </c>
      <c r="L107" s="47">
        <f>+L108</f>
        <v>134836170862</v>
      </c>
      <c r="M107" s="47">
        <f>+M108</f>
        <v>0.15718095599448328</v>
      </c>
      <c r="N107" s="47">
        <f>+N108</f>
        <v>0</v>
      </c>
      <c r="O107" s="47">
        <f>+O108</f>
        <v>134836170862</v>
      </c>
      <c r="P107" s="47">
        <f>+P108</f>
        <v>0</v>
      </c>
      <c r="Q107" s="47">
        <f>+Q108</f>
        <v>134836170862</v>
      </c>
      <c r="R107" s="47">
        <f>+R108</f>
        <v>0</v>
      </c>
      <c r="S107" s="47">
        <f>+S108</f>
        <v>0</v>
      </c>
      <c r="T107" s="47">
        <f>+T108</f>
        <v>134836170862</v>
      </c>
      <c r="U107" s="47">
        <f>+U108</f>
        <v>0</v>
      </c>
      <c r="V107" s="47">
        <f>+V108</f>
        <v>0</v>
      </c>
      <c r="W107" s="47">
        <f>+W108</f>
        <v>134836170862</v>
      </c>
      <c r="X107" s="37">
        <f>+X108</f>
        <v>1</v>
      </c>
      <c r="Y107" s="37">
        <f>+Y108</f>
        <v>1</v>
      </c>
      <c r="Z107" s="37">
        <f t="shared" si="100"/>
        <v>0</v>
      </c>
      <c r="AA107" s="37">
        <f>+T107/Q107</f>
        <v>1</v>
      </c>
      <c r="AB107" s="443">
        <f t="shared" si="101"/>
        <v>0</v>
      </c>
    </row>
    <row r="108" spans="1:28" ht="23.25" customHeight="1" x14ac:dyDescent="0.25">
      <c r="A108" s="239" t="s">
        <v>536</v>
      </c>
      <c r="B108" s="40" t="s">
        <v>192</v>
      </c>
      <c r="C108" s="40">
        <v>11</v>
      </c>
      <c r="D108" s="40" t="s">
        <v>206</v>
      </c>
      <c r="E108" s="151" t="s">
        <v>192</v>
      </c>
      <c r="F108" s="44">
        <v>0</v>
      </c>
      <c r="G108" s="44">
        <v>0</v>
      </c>
      <c r="H108" s="44">
        <v>0</v>
      </c>
      <c r="I108" s="44">
        <v>134836170862</v>
      </c>
      <c r="J108" s="44">
        <v>0</v>
      </c>
      <c r="K108" s="44">
        <f t="shared" si="73"/>
        <v>134836170862</v>
      </c>
      <c r="L108" s="44">
        <f>+F108+K108</f>
        <v>134836170862</v>
      </c>
      <c r="M108" s="47">
        <f>+M109</f>
        <v>0.15718095599448328</v>
      </c>
      <c r="N108" s="44">
        <v>0</v>
      </c>
      <c r="O108" s="44">
        <v>134836170862</v>
      </c>
      <c r="P108" s="56">
        <f>L108-O108</f>
        <v>0</v>
      </c>
      <c r="Q108" s="44">
        <v>134836170862</v>
      </c>
      <c r="R108" s="56">
        <f>+L108-Q108</f>
        <v>0</v>
      </c>
      <c r="S108" s="421">
        <f>O108-Q108</f>
        <v>0</v>
      </c>
      <c r="T108" s="44">
        <v>134836170862</v>
      </c>
      <c r="U108" s="56">
        <f>+Q108-T108</f>
        <v>0</v>
      </c>
      <c r="V108" s="44">
        <v>0</v>
      </c>
      <c r="W108" s="56">
        <f>+T108-V108</f>
        <v>134836170862</v>
      </c>
      <c r="X108" s="57">
        <f t="shared" ref="X108:X171" si="102">+Q108/L108</f>
        <v>1</v>
      </c>
      <c r="Y108" s="57">
        <f t="shared" ref="Y108:Y171" si="103">+T108/L108</f>
        <v>1</v>
      </c>
      <c r="Z108" s="57">
        <f t="shared" si="100"/>
        <v>0</v>
      </c>
      <c r="AA108" s="37">
        <f>+T108/Q108</f>
        <v>1</v>
      </c>
      <c r="AB108" s="443">
        <f t="shared" si="101"/>
        <v>0</v>
      </c>
    </row>
    <row r="109" spans="1:28" ht="23.25" customHeight="1" x14ac:dyDescent="0.25">
      <c r="A109" s="238" t="s">
        <v>210</v>
      </c>
      <c r="B109" s="33"/>
      <c r="C109" s="33"/>
      <c r="D109" s="40"/>
      <c r="E109" s="149" t="s">
        <v>211</v>
      </c>
      <c r="F109" s="47">
        <f>+F110</f>
        <v>834362300000</v>
      </c>
      <c r="G109" s="47">
        <f>+G110</f>
        <v>0</v>
      </c>
      <c r="H109" s="47">
        <f>+H110</f>
        <v>0</v>
      </c>
      <c r="I109" s="47">
        <f>+I110</f>
        <v>0</v>
      </c>
      <c r="J109" s="47">
        <f>+J110</f>
        <v>0</v>
      </c>
      <c r="K109" s="47">
        <f t="shared" si="73"/>
        <v>0</v>
      </c>
      <c r="L109" s="47">
        <f>+L110</f>
        <v>834362300000</v>
      </c>
      <c r="M109" s="36">
        <f t="shared" ref="M109:M172" si="104">L109/$L$267</f>
        <v>0.15718095599448328</v>
      </c>
      <c r="N109" s="47">
        <f t="shared" ref="N109:W109" si="105">+N110</f>
        <v>0</v>
      </c>
      <c r="O109" s="47">
        <f t="shared" si="105"/>
        <v>610780018793</v>
      </c>
      <c r="P109" s="47">
        <f t="shared" si="105"/>
        <v>223582281207</v>
      </c>
      <c r="Q109" s="47">
        <f t="shared" si="105"/>
        <v>610780018793</v>
      </c>
      <c r="R109" s="47">
        <f t="shared" si="105"/>
        <v>223582281207</v>
      </c>
      <c r="S109" s="47">
        <f t="shared" si="105"/>
        <v>0</v>
      </c>
      <c r="T109" s="47">
        <f t="shared" si="105"/>
        <v>610780018793</v>
      </c>
      <c r="U109" s="47">
        <f t="shared" si="105"/>
        <v>0</v>
      </c>
      <c r="V109" s="47">
        <f t="shared" si="105"/>
        <v>610780018793</v>
      </c>
      <c r="W109" s="47">
        <f t="shared" si="105"/>
        <v>0</v>
      </c>
      <c r="X109" s="37">
        <f t="shared" si="102"/>
        <v>0.73203213854820626</v>
      </c>
      <c r="Y109" s="37">
        <f t="shared" si="103"/>
        <v>0.73203213854820626</v>
      </c>
      <c r="Z109" s="37">
        <f t="shared" si="100"/>
        <v>0.73203213854820626</v>
      </c>
      <c r="AA109" s="37">
        <f t="shared" ref="AA109:AA172" si="106">+T109/Q109</f>
        <v>1</v>
      </c>
      <c r="AB109" s="443">
        <f>+V109/T109</f>
        <v>1</v>
      </c>
    </row>
    <row r="110" spans="1:28" ht="23.25" customHeight="1" thickBot="1" x14ac:dyDescent="0.3">
      <c r="A110" s="248" t="s">
        <v>212</v>
      </c>
      <c r="B110" s="53" t="s">
        <v>192</v>
      </c>
      <c r="C110" s="53">
        <v>11</v>
      </c>
      <c r="D110" s="53" t="s">
        <v>38</v>
      </c>
      <c r="E110" s="426" t="s">
        <v>213</v>
      </c>
      <c r="F110" s="56">
        <v>834362300000</v>
      </c>
      <c r="G110" s="56">
        <v>0</v>
      </c>
      <c r="H110" s="56">
        <v>0</v>
      </c>
      <c r="I110" s="56">
        <v>0</v>
      </c>
      <c r="J110" s="56">
        <v>0</v>
      </c>
      <c r="K110" s="56">
        <f t="shared" si="73"/>
        <v>0</v>
      </c>
      <c r="L110" s="56">
        <f>+F110+K110</f>
        <v>834362300000</v>
      </c>
      <c r="M110" s="250">
        <f t="shared" si="104"/>
        <v>0.15718095599448328</v>
      </c>
      <c r="N110" s="56">
        <v>0</v>
      </c>
      <c r="O110" s="56">
        <v>610780018793</v>
      </c>
      <c r="P110" s="56">
        <f>L110-O110</f>
        <v>223582281207</v>
      </c>
      <c r="Q110" s="56">
        <v>610780018793</v>
      </c>
      <c r="R110" s="56">
        <f>+L110-Q110</f>
        <v>223582281207</v>
      </c>
      <c r="S110" s="421">
        <f>O110-Q110</f>
        <v>0</v>
      </c>
      <c r="T110" s="56">
        <v>610780018793</v>
      </c>
      <c r="U110" s="56">
        <f>+Q110-T110</f>
        <v>0</v>
      </c>
      <c r="V110" s="56">
        <v>610780018793</v>
      </c>
      <c r="W110" s="56">
        <f>+T110-V110</f>
        <v>0</v>
      </c>
      <c r="X110" s="57">
        <f t="shared" si="102"/>
        <v>0.73203213854820626</v>
      </c>
      <c r="Y110" s="57">
        <f t="shared" si="103"/>
        <v>0.73203213854820626</v>
      </c>
      <c r="Z110" s="57">
        <f t="shared" si="100"/>
        <v>0.73203213854820626</v>
      </c>
      <c r="AA110" s="45">
        <f t="shared" si="106"/>
        <v>1</v>
      </c>
      <c r="AB110" s="57">
        <f>+V110/T110</f>
        <v>1</v>
      </c>
    </row>
    <row r="111" spans="1:28" s="410" customFormat="1" ht="24" customHeight="1" thickBot="1" x14ac:dyDescent="0.3">
      <c r="A111" s="18" t="s">
        <v>214</v>
      </c>
      <c r="B111" s="19"/>
      <c r="C111" s="19"/>
      <c r="D111" s="19"/>
      <c r="E111" s="416" t="s">
        <v>215</v>
      </c>
      <c r="F111" s="21">
        <f>+F112+F216+F222+F234+F245</f>
        <v>4237527256305</v>
      </c>
      <c r="G111" s="21">
        <f>+G112+G216+G222+G234+G245</f>
        <v>0</v>
      </c>
      <c r="H111" s="21">
        <f>+H112+H216+H222+H234+H245</f>
        <v>0</v>
      </c>
      <c r="I111" s="21">
        <f>+I112+I216+I222+I234+I245</f>
        <v>27388884022</v>
      </c>
      <c r="J111" s="21">
        <f>+J112+J216+J222+J234+J245</f>
        <v>27388884022</v>
      </c>
      <c r="K111" s="21">
        <f t="shared" si="73"/>
        <v>0</v>
      </c>
      <c r="L111" s="21">
        <f>+L112+L216+L222+L234+L245</f>
        <v>4237527256305</v>
      </c>
      <c r="M111" s="236">
        <f t="shared" si="104"/>
        <v>0.79828461233051839</v>
      </c>
      <c r="N111" s="21">
        <f t="shared" ref="N111:W111" si="107">+N112+N216+N222+N234+N245</f>
        <v>0</v>
      </c>
      <c r="O111" s="21">
        <f t="shared" si="107"/>
        <v>4128977396328.7905</v>
      </c>
      <c r="P111" s="21">
        <f t="shared" si="107"/>
        <v>108549859976.20999</v>
      </c>
      <c r="Q111" s="21">
        <f t="shared" si="107"/>
        <v>4124063130954.7998</v>
      </c>
      <c r="R111" s="21">
        <f t="shared" si="107"/>
        <v>113464125350.20001</v>
      </c>
      <c r="S111" s="21">
        <f t="shared" si="107"/>
        <v>4914265373.9899998</v>
      </c>
      <c r="T111" s="21">
        <f t="shared" si="107"/>
        <v>189731335468.44998</v>
      </c>
      <c r="U111" s="21">
        <f t="shared" si="107"/>
        <v>3934331795486.3496</v>
      </c>
      <c r="V111" s="21">
        <f t="shared" si="107"/>
        <v>183012511415.42999</v>
      </c>
      <c r="W111" s="21">
        <f t="shared" si="107"/>
        <v>6718824053.0199966</v>
      </c>
      <c r="X111" s="23">
        <f t="shared" si="102"/>
        <v>0.97322397745492317</v>
      </c>
      <c r="Y111" s="23">
        <f t="shared" si="103"/>
        <v>4.4774068458474099E-2</v>
      </c>
      <c r="Z111" s="23">
        <f t="shared" si="100"/>
        <v>4.318851545866198E-2</v>
      </c>
      <c r="AA111" s="23">
        <f t="shared" si="106"/>
        <v>4.600592411991606E-2</v>
      </c>
      <c r="AB111" s="23">
        <f>+V111/T111</f>
        <v>0.96458769429714342</v>
      </c>
    </row>
    <row r="112" spans="1:28" ht="24" customHeight="1" x14ac:dyDescent="0.25">
      <c r="A112" s="237" t="s">
        <v>216</v>
      </c>
      <c r="B112" s="26"/>
      <c r="C112" s="26"/>
      <c r="D112" s="59"/>
      <c r="E112" s="417" t="s">
        <v>217</v>
      </c>
      <c r="F112" s="428">
        <f>+F113</f>
        <v>4013197084476</v>
      </c>
      <c r="G112" s="428">
        <f>+G113</f>
        <v>0</v>
      </c>
      <c r="H112" s="428">
        <f>+H113</f>
        <v>0</v>
      </c>
      <c r="I112" s="428">
        <f>+I113</f>
        <v>0</v>
      </c>
      <c r="J112" s="428">
        <f>+J113</f>
        <v>0</v>
      </c>
      <c r="K112" s="428">
        <f t="shared" si="73"/>
        <v>0</v>
      </c>
      <c r="L112" s="428">
        <f>+L113</f>
        <v>4013197084476</v>
      </c>
      <c r="M112" s="29">
        <f t="shared" si="104"/>
        <v>0.7560242766628007</v>
      </c>
      <c r="N112" s="428">
        <f t="shared" ref="N112:W112" si="108">+N113</f>
        <v>0</v>
      </c>
      <c r="O112" s="428">
        <f t="shared" si="108"/>
        <v>4001521867811.9702</v>
      </c>
      <c r="P112" s="428">
        <f t="shared" si="108"/>
        <v>11675216664.030001</v>
      </c>
      <c r="Q112" s="428">
        <f t="shared" si="108"/>
        <v>3999591073670.3599</v>
      </c>
      <c r="R112" s="428">
        <f t="shared" si="108"/>
        <v>13606010805.639999</v>
      </c>
      <c r="S112" s="428">
        <f t="shared" si="108"/>
        <v>1930794141.6099999</v>
      </c>
      <c r="T112" s="428">
        <f t="shared" si="108"/>
        <v>132186514237.66998</v>
      </c>
      <c r="U112" s="428">
        <f t="shared" si="108"/>
        <v>3867404559432.6899</v>
      </c>
      <c r="V112" s="428">
        <f t="shared" si="108"/>
        <v>132023434655.66998</v>
      </c>
      <c r="W112" s="428">
        <f t="shared" si="108"/>
        <v>163079582</v>
      </c>
      <c r="X112" s="30">
        <f t="shared" si="102"/>
        <v>0.99660968287396812</v>
      </c>
      <c r="Y112" s="30">
        <f t="shared" si="103"/>
        <v>3.2937957308151855E-2</v>
      </c>
      <c r="Z112" s="30">
        <f t="shared" si="100"/>
        <v>3.2897321481261912E-2</v>
      </c>
      <c r="AA112" s="30">
        <f t="shared" si="106"/>
        <v>3.3050007313963868E-2</v>
      </c>
      <c r="AB112" s="30">
        <f>+V112/T112</f>
        <v>0.99876629183437893</v>
      </c>
    </row>
    <row r="113" spans="1:28" ht="24" customHeight="1" x14ac:dyDescent="0.25">
      <c r="A113" s="238" t="s">
        <v>218</v>
      </c>
      <c r="B113" s="33"/>
      <c r="C113" s="33"/>
      <c r="D113" s="40"/>
      <c r="E113" s="149" t="s">
        <v>219</v>
      </c>
      <c r="F113" s="425">
        <f>+F114+F118+F122+F126+F130+F134+F138+F142+F146+F150+F156+F160+F164+F168+F172+F176+F180+F185+F188+F192+F196+F200+F204+F208</f>
        <v>4013197084476</v>
      </c>
      <c r="G113" s="425">
        <f>+G114+G118+G122+G126+G130+G134+G138+G142+G146+G150+G156+G160+G164+G168+G172+G176+G180+G185+G188+G192+G196+G200+G204+G208</f>
        <v>0</v>
      </c>
      <c r="H113" s="425">
        <f>+H114+H118+H122+H126+H130+H134+H138+H142+H146+H150+H156+H160+H164+H168+H172+H176+H180+H185+H188+H192+H196+H200+H204+H208</f>
        <v>0</v>
      </c>
      <c r="I113" s="425">
        <f>+I114+I118+I122+I126+I130+I134+I138+I142+I146+I150+I156+I160+I164+I168+I172+I176+I180+I185+I188+I192+I196+I200+I204+I208</f>
        <v>0</v>
      </c>
      <c r="J113" s="425">
        <f>+J114+J118+J122+J126+J130+J134+J138+J142+J146+J150+J156+J160+J164+J168+J172+J176+J180+J185+J188+J192+J196+J200+J204+J208</f>
        <v>0</v>
      </c>
      <c r="K113" s="425">
        <f t="shared" si="73"/>
        <v>0</v>
      </c>
      <c r="L113" s="425">
        <f>+L114+L118+L122+L126+L130+L134+L138+L142+L146+L150+L156+L160+L164+L168+L172+L176+L180+L185+L188+L192+L196+L200+L204+L208</f>
        <v>4013197084476</v>
      </c>
      <c r="M113" s="36">
        <f t="shared" si="104"/>
        <v>0.7560242766628007</v>
      </c>
      <c r="N113" s="425">
        <f t="shared" ref="N113:W113" si="109">+N114+N118+N122+N126+N130+N134+N138+N142+N146+N150+N156+N160+N164+N168+N172+N176+N180+N185+N188+N192+N196+N200+N204+N208</f>
        <v>0</v>
      </c>
      <c r="O113" s="425">
        <f t="shared" si="109"/>
        <v>4001521867811.9702</v>
      </c>
      <c r="P113" s="425">
        <f t="shared" si="109"/>
        <v>11675216664.030001</v>
      </c>
      <c r="Q113" s="425">
        <f t="shared" si="109"/>
        <v>3999591073670.3599</v>
      </c>
      <c r="R113" s="425">
        <f t="shared" si="109"/>
        <v>13606010805.639999</v>
      </c>
      <c r="S113" s="425">
        <f t="shared" si="109"/>
        <v>1930794141.6099999</v>
      </c>
      <c r="T113" s="425">
        <f t="shared" si="109"/>
        <v>132186514237.66998</v>
      </c>
      <c r="U113" s="425">
        <f t="shared" si="109"/>
        <v>3867404559432.6899</v>
      </c>
      <c r="V113" s="425">
        <f t="shared" si="109"/>
        <v>132023434655.66998</v>
      </c>
      <c r="W113" s="425">
        <f t="shared" si="109"/>
        <v>163079582</v>
      </c>
      <c r="X113" s="37">
        <f t="shared" si="102"/>
        <v>0.99660968287396812</v>
      </c>
      <c r="Y113" s="37">
        <f t="shared" si="103"/>
        <v>3.2937957308151855E-2</v>
      </c>
      <c r="Z113" s="37">
        <f t="shared" si="100"/>
        <v>3.2897321481261912E-2</v>
      </c>
      <c r="AA113" s="37">
        <f t="shared" si="106"/>
        <v>3.3050007313963868E-2</v>
      </c>
      <c r="AB113" s="37">
        <f>+V113/T113</f>
        <v>0.99876629183437893</v>
      </c>
    </row>
    <row r="114" spans="1:28" ht="54" customHeight="1" x14ac:dyDescent="0.25">
      <c r="A114" s="238" t="s">
        <v>220</v>
      </c>
      <c r="B114" s="40"/>
      <c r="C114" s="40"/>
      <c r="D114" s="40"/>
      <c r="E114" s="149" t="s">
        <v>221</v>
      </c>
      <c r="F114" s="425">
        <f t="shared" ref="F114:J116" si="110">+F115</f>
        <v>197403295128</v>
      </c>
      <c r="G114" s="425">
        <f t="shared" si="110"/>
        <v>0</v>
      </c>
      <c r="H114" s="425">
        <f t="shared" si="110"/>
        <v>0</v>
      </c>
      <c r="I114" s="425">
        <f t="shared" si="110"/>
        <v>0</v>
      </c>
      <c r="J114" s="425">
        <f t="shared" si="110"/>
        <v>0</v>
      </c>
      <c r="K114" s="425">
        <f t="shared" si="73"/>
        <v>0</v>
      </c>
      <c r="L114" s="425">
        <f>+L115</f>
        <v>197403295128</v>
      </c>
      <c r="M114" s="36">
        <f t="shared" si="104"/>
        <v>3.7187728454030296E-2</v>
      </c>
      <c r="N114" s="425">
        <f t="shared" ref="N114:W116" si="111">+N115</f>
        <v>0</v>
      </c>
      <c r="O114" s="425">
        <f t="shared" si="111"/>
        <v>197403295128</v>
      </c>
      <c r="P114" s="425">
        <f t="shared" si="111"/>
        <v>0</v>
      </c>
      <c r="Q114" s="425">
        <f t="shared" si="111"/>
        <v>197403295128</v>
      </c>
      <c r="R114" s="425">
        <f t="shared" si="111"/>
        <v>0</v>
      </c>
      <c r="S114" s="425">
        <f t="shared" si="111"/>
        <v>0</v>
      </c>
      <c r="T114" s="425">
        <f t="shared" si="111"/>
        <v>0</v>
      </c>
      <c r="U114" s="425">
        <f t="shared" si="111"/>
        <v>197403295128</v>
      </c>
      <c r="V114" s="425">
        <f t="shared" si="111"/>
        <v>0</v>
      </c>
      <c r="W114" s="425">
        <f t="shared" si="111"/>
        <v>0</v>
      </c>
      <c r="X114" s="37">
        <f t="shared" si="102"/>
        <v>1</v>
      </c>
      <c r="Y114" s="37">
        <f t="shared" si="103"/>
        <v>0</v>
      </c>
      <c r="Z114" s="37">
        <f t="shared" si="100"/>
        <v>0</v>
      </c>
      <c r="AA114" s="37">
        <f t="shared" si="106"/>
        <v>0</v>
      </c>
      <c r="AB114" s="37" t="s">
        <v>46</v>
      </c>
    </row>
    <row r="115" spans="1:28" ht="54" customHeight="1" x14ac:dyDescent="0.25">
      <c r="A115" s="238" t="s">
        <v>222</v>
      </c>
      <c r="B115" s="68"/>
      <c r="C115" s="68"/>
      <c r="D115" s="40"/>
      <c r="E115" s="149" t="s">
        <v>221</v>
      </c>
      <c r="F115" s="425">
        <f t="shared" si="110"/>
        <v>197403295128</v>
      </c>
      <c r="G115" s="425">
        <f t="shared" si="110"/>
        <v>0</v>
      </c>
      <c r="H115" s="425">
        <f t="shared" si="110"/>
        <v>0</v>
      </c>
      <c r="I115" s="425">
        <f t="shared" si="110"/>
        <v>0</v>
      </c>
      <c r="J115" s="425">
        <f t="shared" si="110"/>
        <v>0</v>
      </c>
      <c r="K115" s="425">
        <f t="shared" si="73"/>
        <v>0</v>
      </c>
      <c r="L115" s="425">
        <f>+L116</f>
        <v>197403295128</v>
      </c>
      <c r="M115" s="36">
        <f t="shared" si="104"/>
        <v>3.7187728454030296E-2</v>
      </c>
      <c r="N115" s="425">
        <f t="shared" si="111"/>
        <v>0</v>
      </c>
      <c r="O115" s="425">
        <f t="shared" si="111"/>
        <v>197403295128</v>
      </c>
      <c r="P115" s="425">
        <f t="shared" si="111"/>
        <v>0</v>
      </c>
      <c r="Q115" s="425">
        <f t="shared" si="111"/>
        <v>197403295128</v>
      </c>
      <c r="R115" s="425">
        <f t="shared" si="111"/>
        <v>0</v>
      </c>
      <c r="S115" s="425">
        <f t="shared" si="111"/>
        <v>0</v>
      </c>
      <c r="T115" s="425">
        <f t="shared" si="111"/>
        <v>0</v>
      </c>
      <c r="U115" s="425">
        <f t="shared" si="111"/>
        <v>197403295128</v>
      </c>
      <c r="V115" s="425">
        <f t="shared" si="111"/>
        <v>0</v>
      </c>
      <c r="W115" s="425">
        <f t="shared" si="111"/>
        <v>0</v>
      </c>
      <c r="X115" s="37">
        <f t="shared" si="102"/>
        <v>1</v>
      </c>
      <c r="Y115" s="37">
        <f t="shared" si="103"/>
        <v>0</v>
      </c>
      <c r="Z115" s="37">
        <f t="shared" si="100"/>
        <v>0</v>
      </c>
      <c r="AA115" s="37">
        <f t="shared" si="106"/>
        <v>0</v>
      </c>
      <c r="AB115" s="37" t="s">
        <v>46</v>
      </c>
    </row>
    <row r="116" spans="1:28" ht="30" customHeight="1" x14ac:dyDescent="0.25">
      <c r="A116" s="238" t="s">
        <v>223</v>
      </c>
      <c r="B116" s="68"/>
      <c r="C116" s="68"/>
      <c r="D116" s="40"/>
      <c r="E116" s="149" t="s">
        <v>224</v>
      </c>
      <c r="F116" s="425">
        <f t="shared" si="110"/>
        <v>197403295128</v>
      </c>
      <c r="G116" s="425">
        <f t="shared" si="110"/>
        <v>0</v>
      </c>
      <c r="H116" s="425">
        <f t="shared" si="110"/>
        <v>0</v>
      </c>
      <c r="I116" s="425">
        <f t="shared" si="110"/>
        <v>0</v>
      </c>
      <c r="J116" s="425">
        <f t="shared" si="110"/>
        <v>0</v>
      </c>
      <c r="K116" s="425">
        <f t="shared" si="73"/>
        <v>0</v>
      </c>
      <c r="L116" s="425">
        <f>+L117</f>
        <v>197403295128</v>
      </c>
      <c r="M116" s="36">
        <f t="shared" si="104"/>
        <v>3.7187728454030296E-2</v>
      </c>
      <c r="N116" s="425">
        <f t="shared" si="111"/>
        <v>0</v>
      </c>
      <c r="O116" s="425">
        <f t="shared" si="111"/>
        <v>197403295128</v>
      </c>
      <c r="P116" s="425">
        <f t="shared" si="111"/>
        <v>0</v>
      </c>
      <c r="Q116" s="425">
        <f t="shared" si="111"/>
        <v>197403295128</v>
      </c>
      <c r="R116" s="425">
        <f t="shared" si="111"/>
        <v>0</v>
      </c>
      <c r="S116" s="425">
        <f t="shared" si="111"/>
        <v>0</v>
      </c>
      <c r="T116" s="425">
        <f t="shared" si="111"/>
        <v>0</v>
      </c>
      <c r="U116" s="425">
        <f t="shared" si="111"/>
        <v>197403295128</v>
      </c>
      <c r="V116" s="425">
        <f t="shared" si="111"/>
        <v>0</v>
      </c>
      <c r="W116" s="425">
        <f t="shared" si="111"/>
        <v>0</v>
      </c>
      <c r="X116" s="37">
        <f t="shared" si="102"/>
        <v>1</v>
      </c>
      <c r="Y116" s="37">
        <f t="shared" si="103"/>
        <v>0</v>
      </c>
      <c r="Z116" s="37">
        <f t="shared" si="100"/>
        <v>0</v>
      </c>
      <c r="AA116" s="37">
        <f t="shared" si="106"/>
        <v>0</v>
      </c>
      <c r="AB116" s="37" t="s">
        <v>46</v>
      </c>
    </row>
    <row r="117" spans="1:28" ht="30" customHeight="1" x14ac:dyDescent="0.25">
      <c r="A117" s="239" t="s">
        <v>225</v>
      </c>
      <c r="B117" s="40" t="s">
        <v>192</v>
      </c>
      <c r="C117" s="40">
        <v>11</v>
      </c>
      <c r="D117" s="40" t="s">
        <v>38</v>
      </c>
      <c r="E117" s="151" t="s">
        <v>226</v>
      </c>
      <c r="F117" s="421">
        <v>197403295128</v>
      </c>
      <c r="G117" s="421">
        <v>0</v>
      </c>
      <c r="H117" s="421">
        <v>0</v>
      </c>
      <c r="I117" s="421">
        <v>0</v>
      </c>
      <c r="J117" s="421">
        <v>0</v>
      </c>
      <c r="K117" s="421">
        <f t="shared" si="73"/>
        <v>0</v>
      </c>
      <c r="L117" s="421">
        <f>+F117+K117</f>
        <v>197403295128</v>
      </c>
      <c r="M117" s="43">
        <f t="shared" si="104"/>
        <v>3.7187728454030296E-2</v>
      </c>
      <c r="N117" s="421">
        <v>0</v>
      </c>
      <c r="O117" s="421">
        <v>197403295128</v>
      </c>
      <c r="P117" s="421">
        <f>L117-O117</f>
        <v>0</v>
      </c>
      <c r="Q117" s="421">
        <v>197403295128</v>
      </c>
      <c r="R117" s="421">
        <f>+L117-Q117</f>
        <v>0</v>
      </c>
      <c r="S117" s="421">
        <f>O117-Q117</f>
        <v>0</v>
      </c>
      <c r="T117" s="421">
        <v>0</v>
      </c>
      <c r="U117" s="421">
        <f>+Q117-T117</f>
        <v>197403295128</v>
      </c>
      <c r="V117" s="421">
        <v>0</v>
      </c>
      <c r="W117" s="44">
        <f>+T117-V117</f>
        <v>0</v>
      </c>
      <c r="X117" s="45">
        <f t="shared" si="102"/>
        <v>1</v>
      </c>
      <c r="Y117" s="45">
        <f t="shared" si="103"/>
        <v>0</v>
      </c>
      <c r="Z117" s="45">
        <f t="shared" si="100"/>
        <v>0</v>
      </c>
      <c r="AA117" s="45">
        <f t="shared" si="106"/>
        <v>0</v>
      </c>
      <c r="AB117" s="45" t="s">
        <v>46</v>
      </c>
    </row>
    <row r="118" spans="1:28" ht="49.5" customHeight="1" x14ac:dyDescent="0.25">
      <c r="A118" s="238" t="s">
        <v>227</v>
      </c>
      <c r="B118" s="68"/>
      <c r="C118" s="68"/>
      <c r="D118" s="40"/>
      <c r="E118" s="149" t="s">
        <v>228</v>
      </c>
      <c r="F118" s="425">
        <f t="shared" ref="F118:J120" si="112">+F119</f>
        <v>1740600000</v>
      </c>
      <c r="G118" s="425">
        <f t="shared" si="112"/>
        <v>0</v>
      </c>
      <c r="H118" s="425">
        <f t="shared" si="112"/>
        <v>0</v>
      </c>
      <c r="I118" s="425">
        <f t="shared" si="112"/>
        <v>0</v>
      </c>
      <c r="J118" s="425">
        <f t="shared" si="112"/>
        <v>0</v>
      </c>
      <c r="K118" s="425">
        <f t="shared" si="73"/>
        <v>0</v>
      </c>
      <c r="L118" s="425">
        <f>+L119</f>
        <v>1740600000</v>
      </c>
      <c r="M118" s="36">
        <f t="shared" si="104"/>
        <v>3.2790212597572733E-4</v>
      </c>
      <c r="N118" s="425">
        <f t="shared" ref="N118:R120" si="113">+N119</f>
        <v>0</v>
      </c>
      <c r="O118" s="425">
        <f t="shared" si="113"/>
        <v>1740600000</v>
      </c>
      <c r="P118" s="425">
        <f t="shared" si="113"/>
        <v>0</v>
      </c>
      <c r="Q118" s="425">
        <f t="shared" si="113"/>
        <v>1740600000</v>
      </c>
      <c r="R118" s="425">
        <f t="shared" si="113"/>
        <v>0</v>
      </c>
      <c r="S118" s="425">
        <v>0</v>
      </c>
      <c r="T118" s="425">
        <f t="shared" ref="T118:W120" si="114">+T119</f>
        <v>0</v>
      </c>
      <c r="U118" s="425">
        <f t="shared" si="114"/>
        <v>1740600000</v>
      </c>
      <c r="V118" s="425">
        <f t="shared" si="114"/>
        <v>0</v>
      </c>
      <c r="W118" s="425">
        <f t="shared" si="114"/>
        <v>0</v>
      </c>
      <c r="X118" s="37">
        <f t="shared" si="102"/>
        <v>1</v>
      </c>
      <c r="Y118" s="37">
        <f t="shared" si="103"/>
        <v>0</v>
      </c>
      <c r="Z118" s="37">
        <f t="shared" si="100"/>
        <v>0</v>
      </c>
      <c r="AA118" s="37">
        <f t="shared" si="106"/>
        <v>0</v>
      </c>
      <c r="AB118" s="37" t="s">
        <v>46</v>
      </c>
    </row>
    <row r="119" spans="1:28" ht="49.5" customHeight="1" x14ac:dyDescent="0.25">
      <c r="A119" s="238" t="s">
        <v>229</v>
      </c>
      <c r="B119" s="40"/>
      <c r="C119" s="40"/>
      <c r="D119" s="40"/>
      <c r="E119" s="148" t="s">
        <v>228</v>
      </c>
      <c r="F119" s="425">
        <f t="shared" si="112"/>
        <v>1740600000</v>
      </c>
      <c r="G119" s="425">
        <f t="shared" si="112"/>
        <v>0</v>
      </c>
      <c r="H119" s="425">
        <f t="shared" si="112"/>
        <v>0</v>
      </c>
      <c r="I119" s="425">
        <f t="shared" si="112"/>
        <v>0</v>
      </c>
      <c r="J119" s="425">
        <f t="shared" si="112"/>
        <v>0</v>
      </c>
      <c r="K119" s="425">
        <f t="shared" si="73"/>
        <v>0</v>
      </c>
      <c r="L119" s="425">
        <f>+L120</f>
        <v>1740600000</v>
      </c>
      <c r="M119" s="36">
        <f t="shared" si="104"/>
        <v>3.2790212597572733E-4</v>
      </c>
      <c r="N119" s="425">
        <f t="shared" si="113"/>
        <v>0</v>
      </c>
      <c r="O119" s="425">
        <f t="shared" si="113"/>
        <v>1740600000</v>
      </c>
      <c r="P119" s="425">
        <f t="shared" si="113"/>
        <v>0</v>
      </c>
      <c r="Q119" s="425">
        <f t="shared" si="113"/>
        <v>1740600000</v>
      </c>
      <c r="R119" s="425">
        <f t="shared" si="113"/>
        <v>0</v>
      </c>
      <c r="S119" s="425">
        <v>0</v>
      </c>
      <c r="T119" s="425">
        <f t="shared" si="114"/>
        <v>0</v>
      </c>
      <c r="U119" s="425">
        <f t="shared" si="114"/>
        <v>1740600000</v>
      </c>
      <c r="V119" s="425">
        <f t="shared" si="114"/>
        <v>0</v>
      </c>
      <c r="W119" s="425">
        <f t="shared" si="114"/>
        <v>0</v>
      </c>
      <c r="X119" s="37">
        <f t="shared" si="102"/>
        <v>1</v>
      </c>
      <c r="Y119" s="37">
        <f t="shared" si="103"/>
        <v>0</v>
      </c>
      <c r="Z119" s="37">
        <f t="shared" si="100"/>
        <v>0</v>
      </c>
      <c r="AA119" s="37">
        <f t="shared" si="106"/>
        <v>0</v>
      </c>
      <c r="AB119" s="37" t="s">
        <v>46</v>
      </c>
    </row>
    <row r="120" spans="1:28" ht="32.25" customHeight="1" x14ac:dyDescent="0.25">
      <c r="A120" s="238" t="s">
        <v>230</v>
      </c>
      <c r="B120" s="40"/>
      <c r="C120" s="40"/>
      <c r="D120" s="40"/>
      <c r="E120" s="149" t="s">
        <v>224</v>
      </c>
      <c r="F120" s="425">
        <f t="shared" si="112"/>
        <v>1740600000</v>
      </c>
      <c r="G120" s="425">
        <f t="shared" si="112"/>
        <v>0</v>
      </c>
      <c r="H120" s="425">
        <f t="shared" si="112"/>
        <v>0</v>
      </c>
      <c r="I120" s="425">
        <f t="shared" si="112"/>
        <v>0</v>
      </c>
      <c r="J120" s="425">
        <f t="shared" si="112"/>
        <v>0</v>
      </c>
      <c r="K120" s="425">
        <f t="shared" si="73"/>
        <v>0</v>
      </c>
      <c r="L120" s="425">
        <f>+L121</f>
        <v>1740600000</v>
      </c>
      <c r="M120" s="36">
        <f t="shared" si="104"/>
        <v>3.2790212597572733E-4</v>
      </c>
      <c r="N120" s="425">
        <f t="shared" si="113"/>
        <v>0</v>
      </c>
      <c r="O120" s="425">
        <f t="shared" si="113"/>
        <v>1740600000</v>
      </c>
      <c r="P120" s="425">
        <f t="shared" si="113"/>
        <v>0</v>
      </c>
      <c r="Q120" s="425">
        <f t="shared" si="113"/>
        <v>1740600000</v>
      </c>
      <c r="R120" s="425">
        <f t="shared" si="113"/>
        <v>0</v>
      </c>
      <c r="S120" s="425">
        <v>0</v>
      </c>
      <c r="T120" s="425">
        <f t="shared" si="114"/>
        <v>0</v>
      </c>
      <c r="U120" s="425">
        <f t="shared" si="114"/>
        <v>1740600000</v>
      </c>
      <c r="V120" s="425">
        <f t="shared" si="114"/>
        <v>0</v>
      </c>
      <c r="W120" s="425">
        <f t="shared" si="114"/>
        <v>0</v>
      </c>
      <c r="X120" s="37">
        <f t="shared" si="102"/>
        <v>1</v>
      </c>
      <c r="Y120" s="37">
        <f t="shared" si="103"/>
        <v>0</v>
      </c>
      <c r="Z120" s="37">
        <f t="shared" si="100"/>
        <v>0</v>
      </c>
      <c r="AA120" s="37">
        <f t="shared" si="106"/>
        <v>0</v>
      </c>
      <c r="AB120" s="37" t="s">
        <v>46</v>
      </c>
    </row>
    <row r="121" spans="1:28" ht="30" customHeight="1" x14ac:dyDescent="0.25">
      <c r="A121" s="239" t="s">
        <v>231</v>
      </c>
      <c r="B121" s="40" t="s">
        <v>192</v>
      </c>
      <c r="C121" s="40">
        <v>11</v>
      </c>
      <c r="D121" s="40" t="s">
        <v>38</v>
      </c>
      <c r="E121" s="151" t="s">
        <v>226</v>
      </c>
      <c r="F121" s="421">
        <v>1740600000</v>
      </c>
      <c r="G121" s="421">
        <v>0</v>
      </c>
      <c r="H121" s="421">
        <v>0</v>
      </c>
      <c r="I121" s="421">
        <v>0</v>
      </c>
      <c r="J121" s="421">
        <v>0</v>
      </c>
      <c r="K121" s="421">
        <f t="shared" si="73"/>
        <v>0</v>
      </c>
      <c r="L121" s="421">
        <f>+F121+K121</f>
        <v>1740600000</v>
      </c>
      <c r="M121" s="43">
        <f t="shared" si="104"/>
        <v>3.2790212597572733E-4</v>
      </c>
      <c r="N121" s="421">
        <v>0</v>
      </c>
      <c r="O121" s="421">
        <v>1740600000</v>
      </c>
      <c r="P121" s="421">
        <f>L121-O121</f>
        <v>0</v>
      </c>
      <c r="Q121" s="421">
        <v>1740600000</v>
      </c>
      <c r="R121" s="421">
        <f>+L121-Q121</f>
        <v>0</v>
      </c>
      <c r="S121" s="421">
        <f>O121-Q121</f>
        <v>0</v>
      </c>
      <c r="T121" s="421">
        <v>0</v>
      </c>
      <c r="U121" s="421">
        <f>+Q121-T121</f>
        <v>1740600000</v>
      </c>
      <c r="V121" s="421">
        <v>0</v>
      </c>
      <c r="W121" s="44">
        <f>+T121-V121</f>
        <v>0</v>
      </c>
      <c r="X121" s="45">
        <f t="shared" si="102"/>
        <v>1</v>
      </c>
      <c r="Y121" s="45">
        <f t="shared" si="103"/>
        <v>0</v>
      </c>
      <c r="Z121" s="45">
        <f t="shared" si="100"/>
        <v>0</v>
      </c>
      <c r="AA121" s="45">
        <f t="shared" si="106"/>
        <v>0</v>
      </c>
      <c r="AB121" s="37" t="s">
        <v>46</v>
      </c>
    </row>
    <row r="122" spans="1:28" ht="87" customHeight="1" x14ac:dyDescent="0.25">
      <c r="A122" s="238" t="s">
        <v>232</v>
      </c>
      <c r="B122" s="40"/>
      <c r="C122" s="40"/>
      <c r="D122" s="40"/>
      <c r="E122" s="149" t="s">
        <v>233</v>
      </c>
      <c r="F122" s="425">
        <f t="shared" ref="F122:J124" si="115">+F123</f>
        <v>152413550265</v>
      </c>
      <c r="G122" s="425">
        <f t="shared" si="115"/>
        <v>0</v>
      </c>
      <c r="H122" s="425">
        <f t="shared" si="115"/>
        <v>0</v>
      </c>
      <c r="I122" s="425">
        <f t="shared" si="115"/>
        <v>0</v>
      </c>
      <c r="J122" s="425">
        <f t="shared" si="115"/>
        <v>0</v>
      </c>
      <c r="K122" s="425">
        <f t="shared" si="73"/>
        <v>0</v>
      </c>
      <c r="L122" s="425">
        <f>+L123</f>
        <v>152413550265</v>
      </c>
      <c r="M122" s="36">
        <f t="shared" si="104"/>
        <v>2.8712356175687626E-2</v>
      </c>
      <c r="N122" s="425">
        <f t="shared" ref="N122:R124" si="116">+N123</f>
        <v>0</v>
      </c>
      <c r="O122" s="425">
        <f t="shared" si="116"/>
        <v>152413550265</v>
      </c>
      <c r="P122" s="425">
        <f t="shared" si="116"/>
        <v>0</v>
      </c>
      <c r="Q122" s="425">
        <f t="shared" si="116"/>
        <v>152413550265</v>
      </c>
      <c r="R122" s="425">
        <f t="shared" si="116"/>
        <v>0</v>
      </c>
      <c r="S122" s="425">
        <v>0</v>
      </c>
      <c r="T122" s="425">
        <f t="shared" ref="T122:W124" si="117">+T123</f>
        <v>0</v>
      </c>
      <c r="U122" s="425">
        <f t="shared" si="117"/>
        <v>152413550265</v>
      </c>
      <c r="V122" s="425">
        <f t="shared" si="117"/>
        <v>0</v>
      </c>
      <c r="W122" s="425">
        <f t="shared" si="117"/>
        <v>0</v>
      </c>
      <c r="X122" s="37">
        <f t="shared" si="102"/>
        <v>1</v>
      </c>
      <c r="Y122" s="37">
        <f t="shared" si="103"/>
        <v>0</v>
      </c>
      <c r="Z122" s="37">
        <f t="shared" si="100"/>
        <v>0</v>
      </c>
      <c r="AA122" s="37">
        <f t="shared" si="106"/>
        <v>0</v>
      </c>
      <c r="AB122" s="37" t="s">
        <v>46</v>
      </c>
    </row>
    <row r="123" spans="1:28" ht="84" customHeight="1" x14ac:dyDescent="0.25">
      <c r="A123" s="238" t="s">
        <v>234</v>
      </c>
      <c r="B123" s="68"/>
      <c r="C123" s="68"/>
      <c r="D123" s="40"/>
      <c r="E123" s="149" t="s">
        <v>233</v>
      </c>
      <c r="F123" s="425">
        <f t="shared" si="115"/>
        <v>152413550265</v>
      </c>
      <c r="G123" s="425">
        <f t="shared" si="115"/>
        <v>0</v>
      </c>
      <c r="H123" s="425">
        <f t="shared" si="115"/>
        <v>0</v>
      </c>
      <c r="I123" s="425">
        <f t="shared" si="115"/>
        <v>0</v>
      </c>
      <c r="J123" s="425">
        <f t="shared" si="115"/>
        <v>0</v>
      </c>
      <c r="K123" s="425">
        <f t="shared" si="73"/>
        <v>0</v>
      </c>
      <c r="L123" s="425">
        <f>+L124</f>
        <v>152413550265</v>
      </c>
      <c r="M123" s="36">
        <f t="shared" si="104"/>
        <v>2.8712356175687626E-2</v>
      </c>
      <c r="N123" s="425">
        <f t="shared" si="116"/>
        <v>0</v>
      </c>
      <c r="O123" s="425">
        <f t="shared" si="116"/>
        <v>152413550265</v>
      </c>
      <c r="P123" s="425">
        <f t="shared" si="116"/>
        <v>0</v>
      </c>
      <c r="Q123" s="425">
        <f t="shared" si="116"/>
        <v>152413550265</v>
      </c>
      <c r="R123" s="425">
        <f t="shared" si="116"/>
        <v>0</v>
      </c>
      <c r="S123" s="425">
        <v>0</v>
      </c>
      <c r="T123" s="425">
        <f t="shared" si="117"/>
        <v>0</v>
      </c>
      <c r="U123" s="425">
        <f t="shared" si="117"/>
        <v>152413550265</v>
      </c>
      <c r="V123" s="425">
        <f t="shared" si="117"/>
        <v>0</v>
      </c>
      <c r="W123" s="425">
        <f t="shared" si="117"/>
        <v>0</v>
      </c>
      <c r="X123" s="37">
        <f t="shared" si="102"/>
        <v>1</v>
      </c>
      <c r="Y123" s="37">
        <f t="shared" si="103"/>
        <v>0</v>
      </c>
      <c r="Z123" s="37">
        <f t="shared" si="100"/>
        <v>0</v>
      </c>
      <c r="AA123" s="37">
        <f t="shared" si="106"/>
        <v>0</v>
      </c>
      <c r="AB123" s="37" t="s">
        <v>46</v>
      </c>
    </row>
    <row r="124" spans="1:28" ht="32.25" customHeight="1" x14ac:dyDescent="0.25">
      <c r="A124" s="238" t="s">
        <v>235</v>
      </c>
      <c r="B124" s="68"/>
      <c r="C124" s="68"/>
      <c r="D124" s="40"/>
      <c r="E124" s="149" t="s">
        <v>236</v>
      </c>
      <c r="F124" s="425">
        <f t="shared" si="115"/>
        <v>152413550265</v>
      </c>
      <c r="G124" s="425">
        <f t="shared" si="115"/>
        <v>0</v>
      </c>
      <c r="H124" s="425">
        <f t="shared" si="115"/>
        <v>0</v>
      </c>
      <c r="I124" s="425">
        <f t="shared" si="115"/>
        <v>0</v>
      </c>
      <c r="J124" s="425">
        <f t="shared" si="115"/>
        <v>0</v>
      </c>
      <c r="K124" s="425">
        <f t="shared" si="73"/>
        <v>0</v>
      </c>
      <c r="L124" s="425">
        <f>+L125</f>
        <v>152413550265</v>
      </c>
      <c r="M124" s="36">
        <f t="shared" si="104"/>
        <v>2.8712356175687626E-2</v>
      </c>
      <c r="N124" s="425">
        <f t="shared" si="116"/>
        <v>0</v>
      </c>
      <c r="O124" s="425">
        <f t="shared" si="116"/>
        <v>152413550265</v>
      </c>
      <c r="P124" s="425">
        <f t="shared" si="116"/>
        <v>0</v>
      </c>
      <c r="Q124" s="425">
        <f t="shared" si="116"/>
        <v>152413550265</v>
      </c>
      <c r="R124" s="425">
        <f t="shared" si="116"/>
        <v>0</v>
      </c>
      <c r="S124" s="425">
        <v>0</v>
      </c>
      <c r="T124" s="425">
        <f t="shared" si="117"/>
        <v>0</v>
      </c>
      <c r="U124" s="425">
        <f t="shared" si="117"/>
        <v>152413550265</v>
      </c>
      <c r="V124" s="425">
        <f t="shared" si="117"/>
        <v>0</v>
      </c>
      <c r="W124" s="425">
        <f t="shared" si="117"/>
        <v>0</v>
      </c>
      <c r="X124" s="37">
        <f t="shared" si="102"/>
        <v>1</v>
      </c>
      <c r="Y124" s="37">
        <f t="shared" si="103"/>
        <v>0</v>
      </c>
      <c r="Z124" s="37">
        <f t="shared" si="100"/>
        <v>0</v>
      </c>
      <c r="AA124" s="37">
        <f t="shared" si="106"/>
        <v>0</v>
      </c>
      <c r="AB124" s="37" t="s">
        <v>46</v>
      </c>
    </row>
    <row r="125" spans="1:28" ht="30" customHeight="1" x14ac:dyDescent="0.25">
      <c r="A125" s="239" t="s">
        <v>237</v>
      </c>
      <c r="B125" s="40" t="s">
        <v>192</v>
      </c>
      <c r="C125" s="40">
        <v>11</v>
      </c>
      <c r="D125" s="40" t="s">
        <v>38</v>
      </c>
      <c r="E125" s="151" t="s">
        <v>226</v>
      </c>
      <c r="F125" s="421">
        <v>152413550265</v>
      </c>
      <c r="G125" s="421">
        <v>0</v>
      </c>
      <c r="H125" s="421">
        <v>0</v>
      </c>
      <c r="I125" s="421">
        <v>0</v>
      </c>
      <c r="J125" s="421">
        <v>0</v>
      </c>
      <c r="K125" s="421">
        <f t="shared" si="73"/>
        <v>0</v>
      </c>
      <c r="L125" s="421">
        <f>+F125+K125</f>
        <v>152413550265</v>
      </c>
      <c r="M125" s="43">
        <f t="shared" si="104"/>
        <v>2.8712356175687626E-2</v>
      </c>
      <c r="N125" s="421">
        <v>0</v>
      </c>
      <c r="O125" s="421">
        <v>152413550265</v>
      </c>
      <c r="P125" s="421">
        <f>L125-O125</f>
        <v>0</v>
      </c>
      <c r="Q125" s="421">
        <v>152413550265</v>
      </c>
      <c r="R125" s="421">
        <f>+L125-Q125</f>
        <v>0</v>
      </c>
      <c r="S125" s="421">
        <f>O125-Q125</f>
        <v>0</v>
      </c>
      <c r="T125" s="421">
        <v>0</v>
      </c>
      <c r="U125" s="421">
        <f>+Q125-T125</f>
        <v>152413550265</v>
      </c>
      <c r="V125" s="421">
        <v>0</v>
      </c>
      <c r="W125" s="44">
        <f>+T125-V125</f>
        <v>0</v>
      </c>
      <c r="X125" s="45">
        <f t="shared" si="102"/>
        <v>1</v>
      </c>
      <c r="Y125" s="45">
        <f t="shared" si="103"/>
        <v>0</v>
      </c>
      <c r="Z125" s="45">
        <f t="shared" si="100"/>
        <v>0</v>
      </c>
      <c r="AA125" s="45">
        <f t="shared" si="106"/>
        <v>0</v>
      </c>
      <c r="AB125" s="45" t="s">
        <v>46</v>
      </c>
    </row>
    <row r="126" spans="1:28" ht="80.25" customHeight="1" x14ac:dyDescent="0.25">
      <c r="A126" s="238" t="s">
        <v>238</v>
      </c>
      <c r="B126" s="40"/>
      <c r="C126" s="40"/>
      <c r="D126" s="40"/>
      <c r="E126" s="148" t="s">
        <v>239</v>
      </c>
      <c r="F126" s="425">
        <f t="shared" ref="F126:J128" si="118">+F127</f>
        <v>174246806812</v>
      </c>
      <c r="G126" s="425">
        <f t="shared" si="118"/>
        <v>0</v>
      </c>
      <c r="H126" s="425">
        <f t="shared" si="118"/>
        <v>0</v>
      </c>
      <c r="I126" s="425">
        <f t="shared" si="118"/>
        <v>0</v>
      </c>
      <c r="J126" s="425">
        <f t="shared" si="118"/>
        <v>0</v>
      </c>
      <c r="K126" s="425">
        <f t="shared" si="73"/>
        <v>0</v>
      </c>
      <c r="L126" s="425">
        <f>+L127</f>
        <v>174246806812</v>
      </c>
      <c r="M126" s="36">
        <f t="shared" si="104"/>
        <v>3.2825404112453549E-2</v>
      </c>
      <c r="N126" s="425">
        <f t="shared" ref="N126:W128" si="119">+N127</f>
        <v>0</v>
      </c>
      <c r="O126" s="425">
        <f t="shared" si="119"/>
        <v>174246806812</v>
      </c>
      <c r="P126" s="425">
        <f t="shared" si="119"/>
        <v>0</v>
      </c>
      <c r="Q126" s="425">
        <f t="shared" si="119"/>
        <v>174246806812</v>
      </c>
      <c r="R126" s="425">
        <f t="shared" si="119"/>
        <v>0</v>
      </c>
      <c r="S126" s="425">
        <f t="shared" si="119"/>
        <v>0</v>
      </c>
      <c r="T126" s="425">
        <f t="shared" si="119"/>
        <v>0</v>
      </c>
      <c r="U126" s="425">
        <f t="shared" si="119"/>
        <v>174246806812</v>
      </c>
      <c r="V126" s="425">
        <f t="shared" si="119"/>
        <v>0</v>
      </c>
      <c r="W126" s="425">
        <f t="shared" si="119"/>
        <v>0</v>
      </c>
      <c r="X126" s="37">
        <f t="shared" si="102"/>
        <v>1</v>
      </c>
      <c r="Y126" s="37">
        <f t="shared" si="103"/>
        <v>0</v>
      </c>
      <c r="Z126" s="37">
        <f t="shared" si="100"/>
        <v>0</v>
      </c>
      <c r="AA126" s="37">
        <f t="shared" si="106"/>
        <v>0</v>
      </c>
      <c r="AB126" s="37" t="s">
        <v>46</v>
      </c>
    </row>
    <row r="127" spans="1:28" ht="80.25" customHeight="1" x14ac:dyDescent="0.25">
      <c r="A127" s="238" t="s">
        <v>240</v>
      </c>
      <c r="B127" s="68"/>
      <c r="C127" s="68"/>
      <c r="D127" s="40"/>
      <c r="E127" s="148" t="s">
        <v>239</v>
      </c>
      <c r="F127" s="425">
        <f t="shared" si="118"/>
        <v>174246806812</v>
      </c>
      <c r="G127" s="425">
        <f t="shared" si="118"/>
        <v>0</v>
      </c>
      <c r="H127" s="425">
        <f t="shared" si="118"/>
        <v>0</v>
      </c>
      <c r="I127" s="425">
        <f t="shared" si="118"/>
        <v>0</v>
      </c>
      <c r="J127" s="425">
        <f t="shared" si="118"/>
        <v>0</v>
      </c>
      <c r="K127" s="425">
        <f t="shared" si="73"/>
        <v>0</v>
      </c>
      <c r="L127" s="425">
        <f>+L128</f>
        <v>174246806812</v>
      </c>
      <c r="M127" s="36">
        <f t="shared" si="104"/>
        <v>3.2825404112453549E-2</v>
      </c>
      <c r="N127" s="425">
        <f t="shared" si="119"/>
        <v>0</v>
      </c>
      <c r="O127" s="425">
        <f t="shared" si="119"/>
        <v>174246806812</v>
      </c>
      <c r="P127" s="425">
        <f t="shared" si="119"/>
        <v>0</v>
      </c>
      <c r="Q127" s="425">
        <f t="shared" si="119"/>
        <v>174246806812</v>
      </c>
      <c r="R127" s="425">
        <f t="shared" si="119"/>
        <v>0</v>
      </c>
      <c r="S127" s="425">
        <f t="shared" si="119"/>
        <v>0</v>
      </c>
      <c r="T127" s="425">
        <f t="shared" si="119"/>
        <v>0</v>
      </c>
      <c r="U127" s="425">
        <f t="shared" si="119"/>
        <v>174246806812</v>
      </c>
      <c r="V127" s="425">
        <f t="shared" si="119"/>
        <v>0</v>
      </c>
      <c r="W127" s="425">
        <f t="shared" si="119"/>
        <v>0</v>
      </c>
      <c r="X127" s="37">
        <f t="shared" si="102"/>
        <v>1</v>
      </c>
      <c r="Y127" s="37">
        <f t="shared" si="103"/>
        <v>0</v>
      </c>
      <c r="Z127" s="37">
        <f t="shared" si="100"/>
        <v>0</v>
      </c>
      <c r="AA127" s="37">
        <f t="shared" si="106"/>
        <v>0</v>
      </c>
      <c r="AB127" s="37" t="s">
        <v>46</v>
      </c>
    </row>
    <row r="128" spans="1:28" ht="28.5" customHeight="1" x14ac:dyDescent="0.25">
      <c r="A128" s="238" t="s">
        <v>241</v>
      </c>
      <c r="B128" s="68"/>
      <c r="C128" s="68"/>
      <c r="D128" s="40"/>
      <c r="E128" s="149" t="s">
        <v>236</v>
      </c>
      <c r="F128" s="425">
        <f t="shared" si="118"/>
        <v>174246806812</v>
      </c>
      <c r="G128" s="425">
        <f t="shared" si="118"/>
        <v>0</v>
      </c>
      <c r="H128" s="425">
        <f t="shared" si="118"/>
        <v>0</v>
      </c>
      <c r="I128" s="425">
        <f t="shared" si="118"/>
        <v>0</v>
      </c>
      <c r="J128" s="425">
        <f t="shared" si="118"/>
        <v>0</v>
      </c>
      <c r="K128" s="425">
        <f t="shared" si="73"/>
        <v>0</v>
      </c>
      <c r="L128" s="425">
        <f>+L129</f>
        <v>174246806812</v>
      </c>
      <c r="M128" s="36">
        <f t="shared" si="104"/>
        <v>3.2825404112453549E-2</v>
      </c>
      <c r="N128" s="425">
        <f t="shared" si="119"/>
        <v>0</v>
      </c>
      <c r="O128" s="425">
        <f t="shared" si="119"/>
        <v>174246806812</v>
      </c>
      <c r="P128" s="425">
        <f t="shared" si="119"/>
        <v>0</v>
      </c>
      <c r="Q128" s="425">
        <f t="shared" si="119"/>
        <v>174246806812</v>
      </c>
      <c r="R128" s="425">
        <f t="shared" si="119"/>
        <v>0</v>
      </c>
      <c r="S128" s="425">
        <f t="shared" si="119"/>
        <v>0</v>
      </c>
      <c r="T128" s="425">
        <f t="shared" si="119"/>
        <v>0</v>
      </c>
      <c r="U128" s="425">
        <f t="shared" si="119"/>
        <v>174246806812</v>
      </c>
      <c r="V128" s="425">
        <f t="shared" si="119"/>
        <v>0</v>
      </c>
      <c r="W128" s="425">
        <f t="shared" si="119"/>
        <v>0</v>
      </c>
      <c r="X128" s="37">
        <f t="shared" si="102"/>
        <v>1</v>
      </c>
      <c r="Y128" s="37">
        <f t="shared" si="103"/>
        <v>0</v>
      </c>
      <c r="Z128" s="37">
        <f t="shared" si="100"/>
        <v>0</v>
      </c>
      <c r="AA128" s="37">
        <f t="shared" si="106"/>
        <v>0</v>
      </c>
      <c r="AB128" s="37" t="s">
        <v>46</v>
      </c>
    </row>
    <row r="129" spans="1:28" ht="30" customHeight="1" x14ac:dyDescent="0.25">
      <c r="A129" s="239" t="s">
        <v>242</v>
      </c>
      <c r="B129" s="40" t="s">
        <v>192</v>
      </c>
      <c r="C129" s="40">
        <v>11</v>
      </c>
      <c r="D129" s="40" t="s">
        <v>38</v>
      </c>
      <c r="E129" s="151" t="s">
        <v>226</v>
      </c>
      <c r="F129" s="421">
        <v>174246806812</v>
      </c>
      <c r="G129" s="421">
        <v>0</v>
      </c>
      <c r="H129" s="421">
        <v>0</v>
      </c>
      <c r="I129" s="421">
        <v>0</v>
      </c>
      <c r="J129" s="421">
        <v>0</v>
      </c>
      <c r="K129" s="421">
        <f t="shared" si="73"/>
        <v>0</v>
      </c>
      <c r="L129" s="421">
        <f>+F129+K129</f>
        <v>174246806812</v>
      </c>
      <c r="M129" s="43">
        <f t="shared" si="104"/>
        <v>3.2825404112453549E-2</v>
      </c>
      <c r="N129" s="421">
        <v>0</v>
      </c>
      <c r="O129" s="421">
        <v>174246806812</v>
      </c>
      <c r="P129" s="421">
        <f>L129-O129</f>
        <v>0</v>
      </c>
      <c r="Q129" s="421">
        <v>174246806812</v>
      </c>
      <c r="R129" s="421">
        <f>+L129-Q129</f>
        <v>0</v>
      </c>
      <c r="S129" s="421">
        <f>O129-Q129</f>
        <v>0</v>
      </c>
      <c r="T129" s="421">
        <v>0</v>
      </c>
      <c r="U129" s="421">
        <f>+Q129-T129</f>
        <v>174246806812</v>
      </c>
      <c r="V129" s="421">
        <v>0</v>
      </c>
      <c r="W129" s="44">
        <f>+T129-V129</f>
        <v>0</v>
      </c>
      <c r="X129" s="45">
        <f t="shared" si="102"/>
        <v>1</v>
      </c>
      <c r="Y129" s="45">
        <f t="shared" si="103"/>
        <v>0</v>
      </c>
      <c r="Z129" s="45">
        <f t="shared" si="100"/>
        <v>0</v>
      </c>
      <c r="AA129" s="45">
        <f t="shared" si="106"/>
        <v>0</v>
      </c>
      <c r="AB129" s="45" t="s">
        <v>46</v>
      </c>
    </row>
    <row r="130" spans="1:28" ht="61.5" customHeight="1" x14ac:dyDescent="0.25">
      <c r="A130" s="238" t="s">
        <v>243</v>
      </c>
      <c r="B130" s="33"/>
      <c r="C130" s="33"/>
      <c r="D130" s="33"/>
      <c r="E130" s="149" t="s">
        <v>244</v>
      </c>
      <c r="F130" s="425">
        <f t="shared" ref="F130:J132" si="120">+F131</f>
        <v>251092107058</v>
      </c>
      <c r="G130" s="425">
        <f t="shared" si="120"/>
        <v>0</v>
      </c>
      <c r="H130" s="425">
        <f t="shared" si="120"/>
        <v>0</v>
      </c>
      <c r="I130" s="425">
        <f t="shared" si="120"/>
        <v>0</v>
      </c>
      <c r="J130" s="425">
        <f t="shared" si="120"/>
        <v>0</v>
      </c>
      <c r="K130" s="425">
        <f t="shared" si="73"/>
        <v>0</v>
      </c>
      <c r="L130" s="425">
        <f>+L131</f>
        <v>251092107058</v>
      </c>
      <c r="M130" s="36">
        <f t="shared" si="104"/>
        <v>4.7301870458487376E-2</v>
      </c>
      <c r="N130" s="425">
        <f t="shared" ref="N130:R132" si="121">+N131</f>
        <v>0</v>
      </c>
      <c r="O130" s="425">
        <f t="shared" si="121"/>
        <v>251092107058</v>
      </c>
      <c r="P130" s="425">
        <f t="shared" si="121"/>
        <v>0</v>
      </c>
      <c r="Q130" s="425">
        <f t="shared" si="121"/>
        <v>251092107058</v>
      </c>
      <c r="R130" s="425">
        <f t="shared" si="121"/>
        <v>0</v>
      </c>
      <c r="S130" s="425">
        <v>0</v>
      </c>
      <c r="T130" s="425">
        <f t="shared" ref="T130:W132" si="122">+T131</f>
        <v>0</v>
      </c>
      <c r="U130" s="425">
        <f t="shared" si="122"/>
        <v>251092107058</v>
      </c>
      <c r="V130" s="425">
        <f t="shared" si="122"/>
        <v>0</v>
      </c>
      <c r="W130" s="425">
        <f t="shared" si="122"/>
        <v>0</v>
      </c>
      <c r="X130" s="37">
        <f t="shared" si="102"/>
        <v>1</v>
      </c>
      <c r="Y130" s="37">
        <f t="shared" si="103"/>
        <v>0</v>
      </c>
      <c r="Z130" s="37">
        <f t="shared" si="100"/>
        <v>0</v>
      </c>
      <c r="AA130" s="37">
        <f t="shared" si="106"/>
        <v>0</v>
      </c>
      <c r="AB130" s="37" t="s">
        <v>46</v>
      </c>
    </row>
    <row r="131" spans="1:28" ht="61.5" customHeight="1" x14ac:dyDescent="0.25">
      <c r="A131" s="238" t="s">
        <v>245</v>
      </c>
      <c r="B131" s="70"/>
      <c r="C131" s="70"/>
      <c r="D131" s="33"/>
      <c r="E131" s="148" t="s">
        <v>244</v>
      </c>
      <c r="F131" s="425">
        <f t="shared" si="120"/>
        <v>251092107058</v>
      </c>
      <c r="G131" s="425">
        <f t="shared" si="120"/>
        <v>0</v>
      </c>
      <c r="H131" s="425">
        <f t="shared" si="120"/>
        <v>0</v>
      </c>
      <c r="I131" s="425">
        <f t="shared" si="120"/>
        <v>0</v>
      </c>
      <c r="J131" s="425">
        <f t="shared" si="120"/>
        <v>0</v>
      </c>
      <c r="K131" s="425">
        <f t="shared" si="73"/>
        <v>0</v>
      </c>
      <c r="L131" s="425">
        <f>+L132</f>
        <v>251092107058</v>
      </c>
      <c r="M131" s="36">
        <f t="shared" si="104"/>
        <v>4.7301870458487376E-2</v>
      </c>
      <c r="N131" s="425">
        <f t="shared" si="121"/>
        <v>0</v>
      </c>
      <c r="O131" s="425">
        <f t="shared" si="121"/>
        <v>251092107058</v>
      </c>
      <c r="P131" s="425">
        <f t="shared" si="121"/>
        <v>0</v>
      </c>
      <c r="Q131" s="425">
        <f t="shared" si="121"/>
        <v>251092107058</v>
      </c>
      <c r="R131" s="425">
        <f t="shared" si="121"/>
        <v>0</v>
      </c>
      <c r="S131" s="425">
        <v>0</v>
      </c>
      <c r="T131" s="425">
        <f t="shared" si="122"/>
        <v>0</v>
      </c>
      <c r="U131" s="425">
        <f t="shared" si="122"/>
        <v>251092107058</v>
      </c>
      <c r="V131" s="425">
        <f t="shared" si="122"/>
        <v>0</v>
      </c>
      <c r="W131" s="425">
        <f t="shared" si="122"/>
        <v>0</v>
      </c>
      <c r="X131" s="37">
        <f t="shared" si="102"/>
        <v>1</v>
      </c>
      <c r="Y131" s="37">
        <f t="shared" si="103"/>
        <v>0</v>
      </c>
      <c r="Z131" s="37">
        <f t="shared" si="100"/>
        <v>0</v>
      </c>
      <c r="AA131" s="37">
        <f t="shared" si="106"/>
        <v>0</v>
      </c>
      <c r="AB131" s="37" t="s">
        <v>46</v>
      </c>
    </row>
    <row r="132" spans="1:28" ht="35.25" customHeight="1" x14ac:dyDescent="0.25">
      <c r="A132" s="238" t="s">
        <v>246</v>
      </c>
      <c r="B132" s="70"/>
      <c r="C132" s="70"/>
      <c r="D132" s="33"/>
      <c r="E132" s="149" t="s">
        <v>236</v>
      </c>
      <c r="F132" s="425">
        <f t="shared" si="120"/>
        <v>251092107058</v>
      </c>
      <c r="G132" s="425">
        <f t="shared" si="120"/>
        <v>0</v>
      </c>
      <c r="H132" s="425">
        <f t="shared" si="120"/>
        <v>0</v>
      </c>
      <c r="I132" s="425">
        <f t="shared" si="120"/>
        <v>0</v>
      </c>
      <c r="J132" s="425">
        <f t="shared" si="120"/>
        <v>0</v>
      </c>
      <c r="K132" s="425">
        <f t="shared" si="73"/>
        <v>0</v>
      </c>
      <c r="L132" s="425">
        <f>+L133</f>
        <v>251092107058</v>
      </c>
      <c r="M132" s="36">
        <f t="shared" si="104"/>
        <v>4.7301870458487376E-2</v>
      </c>
      <c r="N132" s="425">
        <f t="shared" si="121"/>
        <v>0</v>
      </c>
      <c r="O132" s="425">
        <f t="shared" si="121"/>
        <v>251092107058</v>
      </c>
      <c r="P132" s="425">
        <f t="shared" si="121"/>
        <v>0</v>
      </c>
      <c r="Q132" s="425">
        <f t="shared" si="121"/>
        <v>251092107058</v>
      </c>
      <c r="R132" s="425">
        <f t="shared" si="121"/>
        <v>0</v>
      </c>
      <c r="S132" s="425">
        <v>0</v>
      </c>
      <c r="T132" s="425">
        <f t="shared" si="122"/>
        <v>0</v>
      </c>
      <c r="U132" s="425">
        <f t="shared" si="122"/>
        <v>251092107058</v>
      </c>
      <c r="V132" s="425">
        <f t="shared" si="122"/>
        <v>0</v>
      </c>
      <c r="W132" s="425">
        <f t="shared" si="122"/>
        <v>0</v>
      </c>
      <c r="X132" s="37">
        <f t="shared" si="102"/>
        <v>1</v>
      </c>
      <c r="Y132" s="37">
        <f t="shared" si="103"/>
        <v>0</v>
      </c>
      <c r="Z132" s="37">
        <f t="shared" si="100"/>
        <v>0</v>
      </c>
      <c r="AA132" s="37">
        <f t="shared" si="106"/>
        <v>0</v>
      </c>
      <c r="AB132" s="37" t="s">
        <v>46</v>
      </c>
    </row>
    <row r="133" spans="1:28" ht="30" customHeight="1" x14ac:dyDescent="0.25">
      <c r="A133" s="239" t="s">
        <v>247</v>
      </c>
      <c r="B133" s="40" t="s">
        <v>192</v>
      </c>
      <c r="C133" s="40">
        <v>11</v>
      </c>
      <c r="D133" s="40" t="s">
        <v>38</v>
      </c>
      <c r="E133" s="151" t="s">
        <v>226</v>
      </c>
      <c r="F133" s="421">
        <v>251092107058</v>
      </c>
      <c r="G133" s="421">
        <v>0</v>
      </c>
      <c r="H133" s="421">
        <v>0</v>
      </c>
      <c r="I133" s="421">
        <v>0</v>
      </c>
      <c r="J133" s="421">
        <v>0</v>
      </c>
      <c r="K133" s="421">
        <f t="shared" si="73"/>
        <v>0</v>
      </c>
      <c r="L133" s="421">
        <f>+F133+K133</f>
        <v>251092107058</v>
      </c>
      <c r="M133" s="43">
        <f t="shared" si="104"/>
        <v>4.7301870458487376E-2</v>
      </c>
      <c r="N133" s="421">
        <v>0</v>
      </c>
      <c r="O133" s="421">
        <v>251092107058</v>
      </c>
      <c r="P133" s="421">
        <f>L133-O133</f>
        <v>0</v>
      </c>
      <c r="Q133" s="421">
        <v>251092107058</v>
      </c>
      <c r="R133" s="421">
        <f>+L133-Q133</f>
        <v>0</v>
      </c>
      <c r="S133" s="421">
        <f>O133-Q133</f>
        <v>0</v>
      </c>
      <c r="T133" s="421">
        <v>0</v>
      </c>
      <c r="U133" s="421">
        <f>+Q133-T133</f>
        <v>251092107058</v>
      </c>
      <c r="V133" s="421">
        <v>0</v>
      </c>
      <c r="W133" s="44">
        <f>+T133-V133</f>
        <v>0</v>
      </c>
      <c r="X133" s="45">
        <f t="shared" si="102"/>
        <v>1</v>
      </c>
      <c r="Y133" s="45">
        <f t="shared" si="103"/>
        <v>0</v>
      </c>
      <c r="Z133" s="45">
        <f t="shared" si="100"/>
        <v>0</v>
      </c>
      <c r="AA133" s="45">
        <f t="shared" si="106"/>
        <v>0</v>
      </c>
      <c r="AB133" s="45" t="s">
        <v>46</v>
      </c>
    </row>
    <row r="134" spans="1:28" ht="81.75" customHeight="1" x14ac:dyDescent="0.25">
      <c r="A134" s="238" t="s">
        <v>248</v>
      </c>
      <c r="B134" s="40"/>
      <c r="C134" s="40"/>
      <c r="D134" s="40"/>
      <c r="E134" s="149" t="s">
        <v>249</v>
      </c>
      <c r="F134" s="425">
        <f t="shared" ref="F134:J136" si="123">+F135</f>
        <v>242233026988</v>
      </c>
      <c r="G134" s="425">
        <f t="shared" si="123"/>
        <v>0</v>
      </c>
      <c r="H134" s="425">
        <f t="shared" si="123"/>
        <v>0</v>
      </c>
      <c r="I134" s="425">
        <f t="shared" si="123"/>
        <v>0</v>
      </c>
      <c r="J134" s="425">
        <f t="shared" si="123"/>
        <v>0</v>
      </c>
      <c r="K134" s="425">
        <f t="shared" si="73"/>
        <v>0</v>
      </c>
      <c r="L134" s="425">
        <f>+L135</f>
        <v>242233026988</v>
      </c>
      <c r="M134" s="36">
        <f t="shared" si="104"/>
        <v>4.5632956756808535E-2</v>
      </c>
      <c r="N134" s="425">
        <f t="shared" ref="N134:R136" si="124">+N135</f>
        <v>0</v>
      </c>
      <c r="O134" s="425">
        <f t="shared" si="124"/>
        <v>242233026988</v>
      </c>
      <c r="P134" s="425">
        <f t="shared" si="124"/>
        <v>0</v>
      </c>
      <c r="Q134" s="425">
        <f t="shared" si="124"/>
        <v>242233026988</v>
      </c>
      <c r="R134" s="425">
        <f t="shared" si="124"/>
        <v>0</v>
      </c>
      <c r="S134" s="425">
        <v>0</v>
      </c>
      <c r="T134" s="425">
        <f t="shared" ref="T134:W136" si="125">+T135</f>
        <v>8850428804</v>
      </c>
      <c r="U134" s="425">
        <f t="shared" si="125"/>
        <v>233382598184</v>
      </c>
      <c r="V134" s="425">
        <f t="shared" si="125"/>
        <v>8850428804</v>
      </c>
      <c r="W134" s="425">
        <f t="shared" si="125"/>
        <v>0</v>
      </c>
      <c r="X134" s="37">
        <f t="shared" si="102"/>
        <v>1</v>
      </c>
      <c r="Y134" s="37">
        <f t="shared" si="103"/>
        <v>3.6536837746895853E-2</v>
      </c>
      <c r="Z134" s="37">
        <f t="shared" si="100"/>
        <v>3.6536837746895853E-2</v>
      </c>
      <c r="AA134" s="37">
        <f t="shared" si="106"/>
        <v>3.6536837746895853E-2</v>
      </c>
      <c r="AB134" s="37">
        <f t="shared" ref="AB134:AB155" si="126">+V134/T134</f>
        <v>1</v>
      </c>
    </row>
    <row r="135" spans="1:28" ht="78.75" customHeight="1" x14ac:dyDescent="0.25">
      <c r="A135" s="238" t="s">
        <v>250</v>
      </c>
      <c r="B135" s="68"/>
      <c r="C135" s="68"/>
      <c r="D135" s="40"/>
      <c r="E135" s="149" t="s">
        <v>249</v>
      </c>
      <c r="F135" s="425">
        <f t="shared" si="123"/>
        <v>242233026988</v>
      </c>
      <c r="G135" s="425">
        <f t="shared" si="123"/>
        <v>0</v>
      </c>
      <c r="H135" s="425">
        <f t="shared" si="123"/>
        <v>0</v>
      </c>
      <c r="I135" s="425">
        <f t="shared" si="123"/>
        <v>0</v>
      </c>
      <c r="J135" s="425">
        <f t="shared" si="123"/>
        <v>0</v>
      </c>
      <c r="K135" s="425">
        <f t="shared" si="73"/>
        <v>0</v>
      </c>
      <c r="L135" s="425">
        <f>+L136</f>
        <v>242233026988</v>
      </c>
      <c r="M135" s="36">
        <f t="shared" si="104"/>
        <v>4.5632956756808535E-2</v>
      </c>
      <c r="N135" s="425">
        <f t="shared" si="124"/>
        <v>0</v>
      </c>
      <c r="O135" s="425">
        <f t="shared" si="124"/>
        <v>242233026988</v>
      </c>
      <c r="P135" s="425">
        <f t="shared" si="124"/>
        <v>0</v>
      </c>
      <c r="Q135" s="425">
        <f t="shared" si="124"/>
        <v>242233026988</v>
      </c>
      <c r="R135" s="425">
        <f t="shared" si="124"/>
        <v>0</v>
      </c>
      <c r="S135" s="425">
        <v>0</v>
      </c>
      <c r="T135" s="425">
        <f t="shared" si="125"/>
        <v>8850428804</v>
      </c>
      <c r="U135" s="425">
        <f t="shared" si="125"/>
        <v>233382598184</v>
      </c>
      <c r="V135" s="425">
        <f t="shared" si="125"/>
        <v>8850428804</v>
      </c>
      <c r="W135" s="425">
        <f t="shared" si="125"/>
        <v>0</v>
      </c>
      <c r="X135" s="37">
        <f t="shared" si="102"/>
        <v>1</v>
      </c>
      <c r="Y135" s="37">
        <f t="shared" si="103"/>
        <v>3.6536837746895853E-2</v>
      </c>
      <c r="Z135" s="37">
        <f t="shared" si="100"/>
        <v>3.6536837746895853E-2</v>
      </c>
      <c r="AA135" s="37">
        <f t="shared" si="106"/>
        <v>3.6536837746895853E-2</v>
      </c>
      <c r="AB135" s="37">
        <f t="shared" si="126"/>
        <v>1</v>
      </c>
    </row>
    <row r="136" spans="1:28" ht="40.5" customHeight="1" x14ac:dyDescent="0.25">
      <c r="A136" s="238" t="s">
        <v>251</v>
      </c>
      <c r="B136" s="68"/>
      <c r="C136" s="68"/>
      <c r="D136" s="40"/>
      <c r="E136" s="149" t="s">
        <v>236</v>
      </c>
      <c r="F136" s="425">
        <f t="shared" si="123"/>
        <v>242233026988</v>
      </c>
      <c r="G136" s="425">
        <f t="shared" si="123"/>
        <v>0</v>
      </c>
      <c r="H136" s="425">
        <f t="shared" si="123"/>
        <v>0</v>
      </c>
      <c r="I136" s="425">
        <f t="shared" si="123"/>
        <v>0</v>
      </c>
      <c r="J136" s="425">
        <f t="shared" si="123"/>
        <v>0</v>
      </c>
      <c r="K136" s="425">
        <f t="shared" si="73"/>
        <v>0</v>
      </c>
      <c r="L136" s="425">
        <f>+L137</f>
        <v>242233026988</v>
      </c>
      <c r="M136" s="36">
        <f t="shared" si="104"/>
        <v>4.5632956756808535E-2</v>
      </c>
      <c r="N136" s="425">
        <f t="shared" si="124"/>
        <v>0</v>
      </c>
      <c r="O136" s="425">
        <f t="shared" si="124"/>
        <v>242233026988</v>
      </c>
      <c r="P136" s="425">
        <f t="shared" si="124"/>
        <v>0</v>
      </c>
      <c r="Q136" s="425">
        <f t="shared" si="124"/>
        <v>242233026988</v>
      </c>
      <c r="R136" s="425">
        <f t="shared" si="124"/>
        <v>0</v>
      </c>
      <c r="S136" s="425">
        <v>0</v>
      </c>
      <c r="T136" s="425">
        <f t="shared" si="125"/>
        <v>8850428804</v>
      </c>
      <c r="U136" s="425">
        <f t="shared" si="125"/>
        <v>233382598184</v>
      </c>
      <c r="V136" s="425">
        <f t="shared" si="125"/>
        <v>8850428804</v>
      </c>
      <c r="W136" s="425">
        <f t="shared" si="125"/>
        <v>0</v>
      </c>
      <c r="X136" s="37">
        <f t="shared" si="102"/>
        <v>1</v>
      </c>
      <c r="Y136" s="37">
        <f t="shared" si="103"/>
        <v>3.6536837746895853E-2</v>
      </c>
      <c r="Z136" s="37">
        <f t="shared" si="100"/>
        <v>3.6536837746895853E-2</v>
      </c>
      <c r="AA136" s="37">
        <f t="shared" si="106"/>
        <v>3.6536837746895853E-2</v>
      </c>
      <c r="AB136" s="37">
        <f t="shared" si="126"/>
        <v>1</v>
      </c>
    </row>
    <row r="137" spans="1:28" ht="30" customHeight="1" x14ac:dyDescent="0.25">
      <c r="A137" s="239" t="s">
        <v>252</v>
      </c>
      <c r="B137" s="40" t="s">
        <v>192</v>
      </c>
      <c r="C137" s="40">
        <v>11</v>
      </c>
      <c r="D137" s="40" t="s">
        <v>38</v>
      </c>
      <c r="E137" s="151" t="s">
        <v>226</v>
      </c>
      <c r="F137" s="421">
        <v>242233026988</v>
      </c>
      <c r="G137" s="421">
        <v>0</v>
      </c>
      <c r="H137" s="421">
        <v>0</v>
      </c>
      <c r="I137" s="421">
        <v>0</v>
      </c>
      <c r="J137" s="421">
        <v>0</v>
      </c>
      <c r="K137" s="421">
        <f t="shared" ref="K137:K200" si="127">+G137-H137+I137-J137</f>
        <v>0</v>
      </c>
      <c r="L137" s="421">
        <f>+F137+K137</f>
        <v>242233026988</v>
      </c>
      <c r="M137" s="43">
        <f t="shared" si="104"/>
        <v>4.5632956756808535E-2</v>
      </c>
      <c r="N137" s="421">
        <v>0</v>
      </c>
      <c r="O137" s="421">
        <v>242233026988</v>
      </c>
      <c r="P137" s="421">
        <f>L137-O137</f>
        <v>0</v>
      </c>
      <c r="Q137" s="421">
        <v>242233026988</v>
      </c>
      <c r="R137" s="421">
        <f>+L137-Q137</f>
        <v>0</v>
      </c>
      <c r="S137" s="421">
        <f>O137-Q137</f>
        <v>0</v>
      </c>
      <c r="T137" s="421">
        <v>8850428804</v>
      </c>
      <c r="U137" s="421">
        <f>+Q137-T137</f>
        <v>233382598184</v>
      </c>
      <c r="V137" s="421">
        <v>8850428804</v>
      </c>
      <c r="W137" s="44">
        <f>+T137-V137</f>
        <v>0</v>
      </c>
      <c r="X137" s="45">
        <f t="shared" si="102"/>
        <v>1</v>
      </c>
      <c r="Y137" s="45">
        <f t="shared" si="103"/>
        <v>3.6536837746895853E-2</v>
      </c>
      <c r="Z137" s="45">
        <f t="shared" si="100"/>
        <v>3.6536837746895853E-2</v>
      </c>
      <c r="AA137" s="45">
        <f t="shared" si="106"/>
        <v>3.6536837746895853E-2</v>
      </c>
      <c r="AB137" s="45">
        <f t="shared" si="126"/>
        <v>1</v>
      </c>
    </row>
    <row r="138" spans="1:28" ht="72.75" customHeight="1" x14ac:dyDescent="0.25">
      <c r="A138" s="238" t="s">
        <v>253</v>
      </c>
      <c r="B138" s="40"/>
      <c r="C138" s="40"/>
      <c r="D138" s="40"/>
      <c r="E138" s="149" t="s">
        <v>254</v>
      </c>
      <c r="F138" s="425">
        <f t="shared" ref="F138:J140" si="128">+F139</f>
        <v>172797196133</v>
      </c>
      <c r="G138" s="425">
        <f t="shared" si="128"/>
        <v>0</v>
      </c>
      <c r="H138" s="425">
        <f t="shared" si="128"/>
        <v>0</v>
      </c>
      <c r="I138" s="425">
        <f t="shared" si="128"/>
        <v>0</v>
      </c>
      <c r="J138" s="425">
        <f t="shared" si="128"/>
        <v>0</v>
      </c>
      <c r="K138" s="425">
        <f t="shared" si="127"/>
        <v>0</v>
      </c>
      <c r="L138" s="425">
        <f>+L139</f>
        <v>172797196133</v>
      </c>
      <c r="M138" s="36">
        <f t="shared" si="104"/>
        <v>3.2552319875132386E-2</v>
      </c>
      <c r="N138" s="425">
        <f t="shared" ref="N138:R140" si="129">+N139</f>
        <v>0</v>
      </c>
      <c r="O138" s="425">
        <f t="shared" si="129"/>
        <v>172797196133</v>
      </c>
      <c r="P138" s="425">
        <f t="shared" si="129"/>
        <v>0</v>
      </c>
      <c r="Q138" s="425">
        <f t="shared" si="129"/>
        <v>172797196133</v>
      </c>
      <c r="R138" s="425">
        <f t="shared" si="129"/>
        <v>0</v>
      </c>
      <c r="S138" s="425">
        <v>0</v>
      </c>
      <c r="T138" s="425">
        <f t="shared" ref="T138:W140" si="130">+T139</f>
        <v>11739643239</v>
      </c>
      <c r="U138" s="425">
        <f t="shared" si="130"/>
        <v>161057552894</v>
      </c>
      <c r="V138" s="425">
        <f t="shared" si="130"/>
        <v>11739643239</v>
      </c>
      <c r="W138" s="425">
        <f t="shared" si="130"/>
        <v>0</v>
      </c>
      <c r="X138" s="37">
        <f t="shared" si="102"/>
        <v>1</v>
      </c>
      <c r="Y138" s="37">
        <f t="shared" si="103"/>
        <v>6.7938852607099781E-2</v>
      </c>
      <c r="Z138" s="37">
        <f t="shared" si="100"/>
        <v>6.7938852607099781E-2</v>
      </c>
      <c r="AA138" s="37">
        <f t="shared" si="106"/>
        <v>6.7938852607099781E-2</v>
      </c>
      <c r="AB138" s="37">
        <f t="shared" si="126"/>
        <v>1</v>
      </c>
    </row>
    <row r="139" spans="1:28" ht="72.75" customHeight="1" x14ac:dyDescent="0.25">
      <c r="A139" s="238" t="s">
        <v>255</v>
      </c>
      <c r="B139" s="68"/>
      <c r="C139" s="68"/>
      <c r="D139" s="40"/>
      <c r="E139" s="148" t="s">
        <v>254</v>
      </c>
      <c r="F139" s="425">
        <f t="shared" si="128"/>
        <v>172797196133</v>
      </c>
      <c r="G139" s="425">
        <f t="shared" si="128"/>
        <v>0</v>
      </c>
      <c r="H139" s="425">
        <f t="shared" si="128"/>
        <v>0</v>
      </c>
      <c r="I139" s="425">
        <f t="shared" si="128"/>
        <v>0</v>
      </c>
      <c r="J139" s="425">
        <f t="shared" si="128"/>
        <v>0</v>
      </c>
      <c r="K139" s="425">
        <f t="shared" si="127"/>
        <v>0</v>
      </c>
      <c r="L139" s="425">
        <f>+L140</f>
        <v>172797196133</v>
      </c>
      <c r="M139" s="36">
        <f t="shared" si="104"/>
        <v>3.2552319875132386E-2</v>
      </c>
      <c r="N139" s="425">
        <f t="shared" si="129"/>
        <v>0</v>
      </c>
      <c r="O139" s="425">
        <f t="shared" si="129"/>
        <v>172797196133</v>
      </c>
      <c r="P139" s="425">
        <f t="shared" si="129"/>
        <v>0</v>
      </c>
      <c r="Q139" s="425">
        <f t="shared" si="129"/>
        <v>172797196133</v>
      </c>
      <c r="R139" s="425">
        <f t="shared" si="129"/>
        <v>0</v>
      </c>
      <c r="S139" s="425">
        <v>0</v>
      </c>
      <c r="T139" s="425">
        <f t="shared" si="130"/>
        <v>11739643239</v>
      </c>
      <c r="U139" s="425">
        <f t="shared" si="130"/>
        <v>161057552894</v>
      </c>
      <c r="V139" s="425">
        <f t="shared" si="130"/>
        <v>11739643239</v>
      </c>
      <c r="W139" s="425">
        <f t="shared" si="130"/>
        <v>0</v>
      </c>
      <c r="X139" s="37">
        <f t="shared" si="102"/>
        <v>1</v>
      </c>
      <c r="Y139" s="37">
        <f t="shared" si="103"/>
        <v>6.7938852607099781E-2</v>
      </c>
      <c r="Z139" s="37">
        <f t="shared" si="100"/>
        <v>6.7938852607099781E-2</v>
      </c>
      <c r="AA139" s="37">
        <f t="shared" si="106"/>
        <v>6.7938852607099781E-2</v>
      </c>
      <c r="AB139" s="37">
        <f t="shared" si="126"/>
        <v>1</v>
      </c>
    </row>
    <row r="140" spans="1:28" ht="32.25" customHeight="1" x14ac:dyDescent="0.25">
      <c r="A140" s="238" t="s">
        <v>256</v>
      </c>
      <c r="B140" s="68"/>
      <c r="C140" s="68"/>
      <c r="D140" s="40"/>
      <c r="E140" s="149" t="s">
        <v>236</v>
      </c>
      <c r="F140" s="425">
        <f t="shared" si="128"/>
        <v>172797196133</v>
      </c>
      <c r="G140" s="425">
        <f t="shared" si="128"/>
        <v>0</v>
      </c>
      <c r="H140" s="425">
        <f t="shared" si="128"/>
        <v>0</v>
      </c>
      <c r="I140" s="425">
        <f t="shared" si="128"/>
        <v>0</v>
      </c>
      <c r="J140" s="425">
        <f t="shared" si="128"/>
        <v>0</v>
      </c>
      <c r="K140" s="425">
        <f t="shared" si="127"/>
        <v>0</v>
      </c>
      <c r="L140" s="425">
        <f>+L141</f>
        <v>172797196133</v>
      </c>
      <c r="M140" s="36">
        <f t="shared" si="104"/>
        <v>3.2552319875132386E-2</v>
      </c>
      <c r="N140" s="425">
        <f t="shared" si="129"/>
        <v>0</v>
      </c>
      <c r="O140" s="425">
        <f t="shared" si="129"/>
        <v>172797196133</v>
      </c>
      <c r="P140" s="425">
        <f t="shared" si="129"/>
        <v>0</v>
      </c>
      <c r="Q140" s="425">
        <f t="shared" si="129"/>
        <v>172797196133</v>
      </c>
      <c r="R140" s="425">
        <f t="shared" si="129"/>
        <v>0</v>
      </c>
      <c r="S140" s="425">
        <v>0</v>
      </c>
      <c r="T140" s="425">
        <f t="shared" si="130"/>
        <v>11739643239</v>
      </c>
      <c r="U140" s="425">
        <f t="shared" si="130"/>
        <v>161057552894</v>
      </c>
      <c r="V140" s="425">
        <f t="shared" si="130"/>
        <v>11739643239</v>
      </c>
      <c r="W140" s="425">
        <f t="shared" si="130"/>
        <v>0</v>
      </c>
      <c r="X140" s="37">
        <f t="shared" si="102"/>
        <v>1</v>
      </c>
      <c r="Y140" s="37">
        <f t="shared" si="103"/>
        <v>6.7938852607099781E-2</v>
      </c>
      <c r="Z140" s="37">
        <f t="shared" si="100"/>
        <v>6.7938852607099781E-2</v>
      </c>
      <c r="AA140" s="37">
        <f t="shared" si="106"/>
        <v>6.7938852607099781E-2</v>
      </c>
      <c r="AB140" s="37">
        <f t="shared" si="126"/>
        <v>1</v>
      </c>
    </row>
    <row r="141" spans="1:28" ht="30" customHeight="1" x14ac:dyDescent="0.25">
      <c r="A141" s="239" t="s">
        <v>257</v>
      </c>
      <c r="B141" s="40" t="s">
        <v>192</v>
      </c>
      <c r="C141" s="40">
        <v>11</v>
      </c>
      <c r="D141" s="40" t="s">
        <v>38</v>
      </c>
      <c r="E141" s="151" t="s">
        <v>226</v>
      </c>
      <c r="F141" s="421">
        <v>172797196133</v>
      </c>
      <c r="G141" s="421">
        <v>0</v>
      </c>
      <c r="H141" s="421">
        <v>0</v>
      </c>
      <c r="I141" s="421">
        <v>0</v>
      </c>
      <c r="J141" s="421">
        <v>0</v>
      </c>
      <c r="K141" s="421">
        <f t="shared" si="127"/>
        <v>0</v>
      </c>
      <c r="L141" s="421">
        <f>+F141+K141</f>
        <v>172797196133</v>
      </c>
      <c r="M141" s="43">
        <f t="shared" si="104"/>
        <v>3.2552319875132386E-2</v>
      </c>
      <c r="N141" s="421">
        <v>0</v>
      </c>
      <c r="O141" s="421">
        <v>172797196133</v>
      </c>
      <c r="P141" s="421">
        <f>L141-O141</f>
        <v>0</v>
      </c>
      <c r="Q141" s="421">
        <v>172797196133</v>
      </c>
      <c r="R141" s="421">
        <f>+L141-Q141</f>
        <v>0</v>
      </c>
      <c r="S141" s="421">
        <f>O141-Q141</f>
        <v>0</v>
      </c>
      <c r="T141" s="421">
        <v>11739643239</v>
      </c>
      <c r="U141" s="421">
        <f>+Q141-T141</f>
        <v>161057552894</v>
      </c>
      <c r="V141" s="421">
        <v>11739643239</v>
      </c>
      <c r="W141" s="44">
        <f>+T141-V141</f>
        <v>0</v>
      </c>
      <c r="X141" s="45">
        <f t="shared" si="102"/>
        <v>1</v>
      </c>
      <c r="Y141" s="45">
        <f t="shared" si="103"/>
        <v>6.7938852607099781E-2</v>
      </c>
      <c r="Z141" s="45">
        <f t="shared" si="100"/>
        <v>6.7938852607099781E-2</v>
      </c>
      <c r="AA141" s="45">
        <f t="shared" si="106"/>
        <v>6.7938852607099781E-2</v>
      </c>
      <c r="AB141" s="45">
        <f t="shared" si="126"/>
        <v>1</v>
      </c>
    </row>
    <row r="142" spans="1:28" ht="87" customHeight="1" x14ac:dyDescent="0.25">
      <c r="A142" s="238" t="s">
        <v>258</v>
      </c>
      <c r="B142" s="40"/>
      <c r="C142" s="40"/>
      <c r="D142" s="40"/>
      <c r="E142" s="149" t="s">
        <v>259</v>
      </c>
      <c r="F142" s="425">
        <f t="shared" ref="F142:J144" si="131">+F143</f>
        <v>186940477824</v>
      </c>
      <c r="G142" s="425">
        <f t="shared" si="131"/>
        <v>0</v>
      </c>
      <c r="H142" s="425">
        <f t="shared" si="131"/>
        <v>0</v>
      </c>
      <c r="I142" s="425">
        <f t="shared" si="131"/>
        <v>0</v>
      </c>
      <c r="J142" s="425">
        <f t="shared" si="131"/>
        <v>0</v>
      </c>
      <c r="K142" s="425">
        <f t="shared" si="127"/>
        <v>0</v>
      </c>
      <c r="L142" s="425">
        <f>+L143</f>
        <v>186940477824</v>
      </c>
      <c r="M142" s="36">
        <f t="shared" si="104"/>
        <v>3.5216695455249858E-2</v>
      </c>
      <c r="N142" s="425">
        <f t="shared" ref="N142:R144" si="132">+N143</f>
        <v>0</v>
      </c>
      <c r="O142" s="425">
        <f t="shared" si="132"/>
        <v>186940477824</v>
      </c>
      <c r="P142" s="425">
        <f t="shared" si="132"/>
        <v>0</v>
      </c>
      <c r="Q142" s="425">
        <f t="shared" si="132"/>
        <v>186940477824</v>
      </c>
      <c r="R142" s="425">
        <f t="shared" si="132"/>
        <v>0</v>
      </c>
      <c r="S142" s="425">
        <v>0</v>
      </c>
      <c r="T142" s="425">
        <f t="shared" ref="T142:W144" si="133">+T143</f>
        <v>17558442757</v>
      </c>
      <c r="U142" s="425">
        <f t="shared" si="133"/>
        <v>169382035067</v>
      </c>
      <c r="V142" s="425">
        <f t="shared" si="133"/>
        <v>17558442757</v>
      </c>
      <c r="W142" s="425">
        <f t="shared" si="133"/>
        <v>0</v>
      </c>
      <c r="X142" s="37">
        <f t="shared" si="102"/>
        <v>1</v>
      </c>
      <c r="Y142" s="37">
        <f t="shared" si="103"/>
        <v>9.392531227790514E-2</v>
      </c>
      <c r="Z142" s="37">
        <f t="shared" si="100"/>
        <v>9.392531227790514E-2</v>
      </c>
      <c r="AA142" s="37">
        <f t="shared" si="106"/>
        <v>9.392531227790514E-2</v>
      </c>
      <c r="AB142" s="37">
        <f t="shared" si="126"/>
        <v>1</v>
      </c>
    </row>
    <row r="143" spans="1:28" ht="85.5" customHeight="1" x14ac:dyDescent="0.25">
      <c r="A143" s="238" t="s">
        <v>260</v>
      </c>
      <c r="B143" s="68"/>
      <c r="C143" s="68"/>
      <c r="D143" s="40"/>
      <c r="E143" s="148" t="s">
        <v>259</v>
      </c>
      <c r="F143" s="425">
        <f t="shared" si="131"/>
        <v>186940477824</v>
      </c>
      <c r="G143" s="425">
        <f t="shared" si="131"/>
        <v>0</v>
      </c>
      <c r="H143" s="425">
        <f t="shared" si="131"/>
        <v>0</v>
      </c>
      <c r="I143" s="425">
        <f t="shared" si="131"/>
        <v>0</v>
      </c>
      <c r="J143" s="425">
        <f t="shared" si="131"/>
        <v>0</v>
      </c>
      <c r="K143" s="425">
        <f t="shared" si="127"/>
        <v>0</v>
      </c>
      <c r="L143" s="425">
        <f>+L144</f>
        <v>186940477824</v>
      </c>
      <c r="M143" s="36">
        <f t="shared" si="104"/>
        <v>3.5216695455249858E-2</v>
      </c>
      <c r="N143" s="425">
        <f t="shared" si="132"/>
        <v>0</v>
      </c>
      <c r="O143" s="425">
        <f t="shared" si="132"/>
        <v>186940477824</v>
      </c>
      <c r="P143" s="425">
        <f t="shared" si="132"/>
        <v>0</v>
      </c>
      <c r="Q143" s="425">
        <f t="shared" si="132"/>
        <v>186940477824</v>
      </c>
      <c r="R143" s="425">
        <f t="shared" si="132"/>
        <v>0</v>
      </c>
      <c r="S143" s="425">
        <v>0</v>
      </c>
      <c r="T143" s="425">
        <f t="shared" si="133"/>
        <v>17558442757</v>
      </c>
      <c r="U143" s="425">
        <f t="shared" si="133"/>
        <v>169382035067</v>
      </c>
      <c r="V143" s="425">
        <f t="shared" si="133"/>
        <v>17558442757</v>
      </c>
      <c r="W143" s="425">
        <f t="shared" si="133"/>
        <v>0</v>
      </c>
      <c r="X143" s="37">
        <f t="shared" si="102"/>
        <v>1</v>
      </c>
      <c r="Y143" s="37">
        <f t="shared" si="103"/>
        <v>9.392531227790514E-2</v>
      </c>
      <c r="Z143" s="37">
        <f t="shared" si="100"/>
        <v>9.392531227790514E-2</v>
      </c>
      <c r="AA143" s="37">
        <f t="shared" si="106"/>
        <v>9.392531227790514E-2</v>
      </c>
      <c r="AB143" s="37">
        <f t="shared" si="126"/>
        <v>1</v>
      </c>
    </row>
    <row r="144" spans="1:28" ht="31.5" customHeight="1" x14ac:dyDescent="0.25">
      <c r="A144" s="238" t="s">
        <v>261</v>
      </c>
      <c r="B144" s="68"/>
      <c r="C144" s="68"/>
      <c r="D144" s="40"/>
      <c r="E144" s="149" t="s">
        <v>236</v>
      </c>
      <c r="F144" s="425">
        <f t="shared" si="131"/>
        <v>186940477824</v>
      </c>
      <c r="G144" s="425">
        <f t="shared" si="131"/>
        <v>0</v>
      </c>
      <c r="H144" s="425">
        <f t="shared" si="131"/>
        <v>0</v>
      </c>
      <c r="I144" s="425">
        <f t="shared" si="131"/>
        <v>0</v>
      </c>
      <c r="J144" s="425">
        <f t="shared" si="131"/>
        <v>0</v>
      </c>
      <c r="K144" s="425">
        <f t="shared" si="127"/>
        <v>0</v>
      </c>
      <c r="L144" s="425">
        <f>+L145</f>
        <v>186940477824</v>
      </c>
      <c r="M144" s="36">
        <f t="shared" si="104"/>
        <v>3.5216695455249858E-2</v>
      </c>
      <c r="N144" s="425">
        <f t="shared" si="132"/>
        <v>0</v>
      </c>
      <c r="O144" s="425">
        <f t="shared" si="132"/>
        <v>186940477824</v>
      </c>
      <c r="P144" s="425">
        <f t="shared" si="132"/>
        <v>0</v>
      </c>
      <c r="Q144" s="425">
        <f t="shared" si="132"/>
        <v>186940477824</v>
      </c>
      <c r="R144" s="425">
        <f t="shared" si="132"/>
        <v>0</v>
      </c>
      <c r="S144" s="425">
        <v>0</v>
      </c>
      <c r="T144" s="425">
        <f t="shared" si="133"/>
        <v>17558442757</v>
      </c>
      <c r="U144" s="425">
        <f t="shared" si="133"/>
        <v>169382035067</v>
      </c>
      <c r="V144" s="425">
        <f t="shared" si="133"/>
        <v>17558442757</v>
      </c>
      <c r="W144" s="425">
        <f t="shared" si="133"/>
        <v>0</v>
      </c>
      <c r="X144" s="37">
        <f t="shared" si="102"/>
        <v>1</v>
      </c>
      <c r="Y144" s="37">
        <f t="shared" si="103"/>
        <v>9.392531227790514E-2</v>
      </c>
      <c r="Z144" s="37">
        <f t="shared" si="100"/>
        <v>9.392531227790514E-2</v>
      </c>
      <c r="AA144" s="37">
        <f t="shared" si="106"/>
        <v>9.392531227790514E-2</v>
      </c>
      <c r="AB144" s="37">
        <f t="shared" si="126"/>
        <v>1</v>
      </c>
    </row>
    <row r="145" spans="1:28" ht="30" customHeight="1" x14ac:dyDescent="0.25">
      <c r="A145" s="239" t="s">
        <v>262</v>
      </c>
      <c r="B145" s="40" t="s">
        <v>192</v>
      </c>
      <c r="C145" s="40">
        <v>11</v>
      </c>
      <c r="D145" s="40" t="s">
        <v>38</v>
      </c>
      <c r="E145" s="151" t="s">
        <v>226</v>
      </c>
      <c r="F145" s="421">
        <v>186940477824</v>
      </c>
      <c r="G145" s="421">
        <v>0</v>
      </c>
      <c r="H145" s="421">
        <v>0</v>
      </c>
      <c r="I145" s="421">
        <v>0</v>
      </c>
      <c r="J145" s="421">
        <v>0</v>
      </c>
      <c r="K145" s="421">
        <f t="shared" si="127"/>
        <v>0</v>
      </c>
      <c r="L145" s="421">
        <f>+F145+K145</f>
        <v>186940477824</v>
      </c>
      <c r="M145" s="43">
        <f t="shared" si="104"/>
        <v>3.5216695455249858E-2</v>
      </c>
      <c r="N145" s="421">
        <v>0</v>
      </c>
      <c r="O145" s="421">
        <v>186940477824</v>
      </c>
      <c r="P145" s="421">
        <f>L145-O145</f>
        <v>0</v>
      </c>
      <c r="Q145" s="421">
        <v>186940477824</v>
      </c>
      <c r="R145" s="421">
        <f>+L145-Q145</f>
        <v>0</v>
      </c>
      <c r="S145" s="421">
        <f>O145-Q145</f>
        <v>0</v>
      </c>
      <c r="T145" s="421">
        <v>17558442757</v>
      </c>
      <c r="U145" s="421">
        <f>+Q145-T145</f>
        <v>169382035067</v>
      </c>
      <c r="V145" s="421">
        <v>17558442757</v>
      </c>
      <c r="W145" s="44">
        <f>+T145-V145</f>
        <v>0</v>
      </c>
      <c r="X145" s="45">
        <f t="shared" si="102"/>
        <v>1</v>
      </c>
      <c r="Y145" s="45">
        <f t="shared" si="103"/>
        <v>9.392531227790514E-2</v>
      </c>
      <c r="Z145" s="45">
        <f t="shared" si="100"/>
        <v>9.392531227790514E-2</v>
      </c>
      <c r="AA145" s="45">
        <f t="shared" si="106"/>
        <v>9.392531227790514E-2</v>
      </c>
      <c r="AB145" s="45">
        <f t="shared" si="126"/>
        <v>1</v>
      </c>
    </row>
    <row r="146" spans="1:28" ht="65.25" customHeight="1" x14ac:dyDescent="0.25">
      <c r="A146" s="238" t="s">
        <v>263</v>
      </c>
      <c r="B146" s="40"/>
      <c r="C146" s="40"/>
      <c r="D146" s="40"/>
      <c r="E146" s="149" t="s">
        <v>264</v>
      </c>
      <c r="F146" s="425">
        <f t="shared" ref="F146:J148" si="134">+F147</f>
        <v>203096408219</v>
      </c>
      <c r="G146" s="425">
        <f t="shared" si="134"/>
        <v>0</v>
      </c>
      <c r="H146" s="425">
        <f t="shared" si="134"/>
        <v>0</v>
      </c>
      <c r="I146" s="425">
        <f t="shared" si="134"/>
        <v>0</v>
      </c>
      <c r="J146" s="425">
        <f t="shared" si="134"/>
        <v>0</v>
      </c>
      <c r="K146" s="425">
        <f t="shared" si="127"/>
        <v>0</v>
      </c>
      <c r="L146" s="425">
        <f>+L147</f>
        <v>203096408219</v>
      </c>
      <c r="M146" s="36">
        <f t="shared" si="104"/>
        <v>3.8260222930624081E-2</v>
      </c>
      <c r="N146" s="425">
        <f t="shared" ref="N146:R148" si="135">+N147</f>
        <v>0</v>
      </c>
      <c r="O146" s="425">
        <f t="shared" si="135"/>
        <v>203096408219</v>
      </c>
      <c r="P146" s="425">
        <f t="shared" si="135"/>
        <v>0</v>
      </c>
      <c r="Q146" s="425">
        <f t="shared" si="135"/>
        <v>203096408219</v>
      </c>
      <c r="R146" s="425">
        <f t="shared" si="135"/>
        <v>0</v>
      </c>
      <c r="S146" s="425">
        <v>0</v>
      </c>
      <c r="T146" s="425">
        <f t="shared" ref="T146:W148" si="136">+T147</f>
        <v>10481033855</v>
      </c>
      <c r="U146" s="425">
        <f t="shared" si="136"/>
        <v>192615374364</v>
      </c>
      <c r="V146" s="425">
        <f t="shared" si="136"/>
        <v>10481033855</v>
      </c>
      <c r="W146" s="425">
        <f t="shared" si="136"/>
        <v>0</v>
      </c>
      <c r="X146" s="37">
        <f t="shared" si="102"/>
        <v>1</v>
      </c>
      <c r="Y146" s="37">
        <f t="shared" si="103"/>
        <v>5.1606199966363966E-2</v>
      </c>
      <c r="Z146" s="37">
        <f t="shared" si="100"/>
        <v>5.1606199966363966E-2</v>
      </c>
      <c r="AA146" s="37">
        <f t="shared" si="106"/>
        <v>5.1606199966363966E-2</v>
      </c>
      <c r="AB146" s="37">
        <f t="shared" si="126"/>
        <v>1</v>
      </c>
    </row>
    <row r="147" spans="1:28" ht="63.75" customHeight="1" x14ac:dyDescent="0.25">
      <c r="A147" s="238" t="s">
        <v>265</v>
      </c>
      <c r="B147" s="68"/>
      <c r="C147" s="68"/>
      <c r="D147" s="40"/>
      <c r="E147" s="148" t="s">
        <v>264</v>
      </c>
      <c r="F147" s="425">
        <f t="shared" si="134"/>
        <v>203096408219</v>
      </c>
      <c r="G147" s="425">
        <f t="shared" si="134"/>
        <v>0</v>
      </c>
      <c r="H147" s="425">
        <f t="shared" si="134"/>
        <v>0</v>
      </c>
      <c r="I147" s="425">
        <f t="shared" si="134"/>
        <v>0</v>
      </c>
      <c r="J147" s="425">
        <f t="shared" si="134"/>
        <v>0</v>
      </c>
      <c r="K147" s="425">
        <f t="shared" si="127"/>
        <v>0</v>
      </c>
      <c r="L147" s="425">
        <f>+L148</f>
        <v>203096408219</v>
      </c>
      <c r="M147" s="36">
        <f t="shared" si="104"/>
        <v>3.8260222930624081E-2</v>
      </c>
      <c r="N147" s="425">
        <f t="shared" si="135"/>
        <v>0</v>
      </c>
      <c r="O147" s="425">
        <f t="shared" si="135"/>
        <v>203096408219</v>
      </c>
      <c r="P147" s="425">
        <f t="shared" si="135"/>
        <v>0</v>
      </c>
      <c r="Q147" s="425">
        <f t="shared" si="135"/>
        <v>203096408219</v>
      </c>
      <c r="R147" s="425">
        <f t="shared" si="135"/>
        <v>0</v>
      </c>
      <c r="S147" s="425">
        <v>0</v>
      </c>
      <c r="T147" s="425">
        <f t="shared" si="136"/>
        <v>10481033855</v>
      </c>
      <c r="U147" s="425">
        <f t="shared" si="136"/>
        <v>192615374364</v>
      </c>
      <c r="V147" s="425">
        <f t="shared" si="136"/>
        <v>10481033855</v>
      </c>
      <c r="W147" s="425">
        <f t="shared" si="136"/>
        <v>0</v>
      </c>
      <c r="X147" s="37">
        <f t="shared" si="102"/>
        <v>1</v>
      </c>
      <c r="Y147" s="37">
        <f t="shared" si="103"/>
        <v>5.1606199966363966E-2</v>
      </c>
      <c r="Z147" s="37">
        <f t="shared" si="100"/>
        <v>5.1606199966363966E-2</v>
      </c>
      <c r="AA147" s="37">
        <f t="shared" si="106"/>
        <v>5.1606199966363966E-2</v>
      </c>
      <c r="AB147" s="37">
        <f t="shared" si="126"/>
        <v>1</v>
      </c>
    </row>
    <row r="148" spans="1:28" ht="38.25" customHeight="1" x14ac:dyDescent="0.25">
      <c r="A148" s="238" t="s">
        <v>266</v>
      </c>
      <c r="B148" s="68"/>
      <c r="C148" s="68"/>
      <c r="D148" s="40"/>
      <c r="E148" s="149" t="s">
        <v>236</v>
      </c>
      <c r="F148" s="425">
        <f t="shared" si="134"/>
        <v>203096408219</v>
      </c>
      <c r="G148" s="425">
        <f t="shared" si="134"/>
        <v>0</v>
      </c>
      <c r="H148" s="425">
        <f t="shared" si="134"/>
        <v>0</v>
      </c>
      <c r="I148" s="425">
        <f t="shared" si="134"/>
        <v>0</v>
      </c>
      <c r="J148" s="425">
        <f t="shared" si="134"/>
        <v>0</v>
      </c>
      <c r="K148" s="425">
        <f t="shared" si="127"/>
        <v>0</v>
      </c>
      <c r="L148" s="425">
        <f>+L149</f>
        <v>203096408219</v>
      </c>
      <c r="M148" s="36">
        <f t="shared" si="104"/>
        <v>3.8260222930624081E-2</v>
      </c>
      <c r="N148" s="425">
        <f t="shared" si="135"/>
        <v>0</v>
      </c>
      <c r="O148" s="425">
        <f t="shared" si="135"/>
        <v>203096408219</v>
      </c>
      <c r="P148" s="425">
        <f t="shared" si="135"/>
        <v>0</v>
      </c>
      <c r="Q148" s="425">
        <f t="shared" si="135"/>
        <v>203096408219</v>
      </c>
      <c r="R148" s="425">
        <f t="shared" si="135"/>
        <v>0</v>
      </c>
      <c r="S148" s="425">
        <v>0</v>
      </c>
      <c r="T148" s="425">
        <f t="shared" si="136"/>
        <v>10481033855</v>
      </c>
      <c r="U148" s="425">
        <f t="shared" si="136"/>
        <v>192615374364</v>
      </c>
      <c r="V148" s="425">
        <f t="shared" si="136"/>
        <v>10481033855</v>
      </c>
      <c r="W148" s="425">
        <f t="shared" si="136"/>
        <v>0</v>
      </c>
      <c r="X148" s="37">
        <f t="shared" si="102"/>
        <v>1</v>
      </c>
      <c r="Y148" s="37">
        <f t="shared" si="103"/>
        <v>5.1606199966363966E-2</v>
      </c>
      <c r="Z148" s="37">
        <f t="shared" si="100"/>
        <v>5.1606199966363966E-2</v>
      </c>
      <c r="AA148" s="37">
        <f t="shared" si="106"/>
        <v>5.1606199966363966E-2</v>
      </c>
      <c r="AB148" s="37">
        <f t="shared" si="126"/>
        <v>1</v>
      </c>
    </row>
    <row r="149" spans="1:28" ht="30" customHeight="1" x14ac:dyDescent="0.25">
      <c r="A149" s="239" t="s">
        <v>267</v>
      </c>
      <c r="B149" s="40" t="s">
        <v>192</v>
      </c>
      <c r="C149" s="40">
        <v>11</v>
      </c>
      <c r="D149" s="40" t="s">
        <v>38</v>
      </c>
      <c r="E149" s="151" t="s">
        <v>226</v>
      </c>
      <c r="F149" s="421">
        <v>203096408219</v>
      </c>
      <c r="G149" s="421">
        <v>0</v>
      </c>
      <c r="H149" s="421">
        <v>0</v>
      </c>
      <c r="I149" s="421">
        <v>0</v>
      </c>
      <c r="J149" s="421">
        <v>0</v>
      </c>
      <c r="K149" s="421">
        <f t="shared" si="127"/>
        <v>0</v>
      </c>
      <c r="L149" s="421">
        <f>+F149+K149</f>
        <v>203096408219</v>
      </c>
      <c r="M149" s="43">
        <f t="shared" si="104"/>
        <v>3.8260222930624081E-2</v>
      </c>
      <c r="N149" s="421">
        <v>0</v>
      </c>
      <c r="O149" s="421">
        <v>203096408219</v>
      </c>
      <c r="P149" s="421">
        <f>L149-O149</f>
        <v>0</v>
      </c>
      <c r="Q149" s="421">
        <v>203096408219</v>
      </c>
      <c r="R149" s="421">
        <f>+L149-Q149</f>
        <v>0</v>
      </c>
      <c r="S149" s="421">
        <f>O149-Q149</f>
        <v>0</v>
      </c>
      <c r="T149" s="421">
        <v>10481033855</v>
      </c>
      <c r="U149" s="421">
        <f>+Q149-T149</f>
        <v>192615374364</v>
      </c>
      <c r="V149" s="421">
        <v>10481033855</v>
      </c>
      <c r="W149" s="44">
        <f>+T149-V149</f>
        <v>0</v>
      </c>
      <c r="X149" s="45">
        <f t="shared" si="102"/>
        <v>1</v>
      </c>
      <c r="Y149" s="45">
        <f t="shared" si="103"/>
        <v>5.1606199966363966E-2</v>
      </c>
      <c r="Z149" s="45">
        <f t="shared" si="100"/>
        <v>5.1606199966363966E-2</v>
      </c>
      <c r="AA149" s="45">
        <f t="shared" si="106"/>
        <v>5.1606199966363966E-2</v>
      </c>
      <c r="AB149" s="45">
        <f t="shared" si="126"/>
        <v>1</v>
      </c>
    </row>
    <row r="150" spans="1:28" ht="49.5" customHeight="1" x14ac:dyDescent="0.25">
      <c r="A150" s="254" t="s">
        <v>268</v>
      </c>
      <c r="B150" s="40"/>
      <c r="C150" s="40"/>
      <c r="D150" s="40"/>
      <c r="E150" s="149" t="s">
        <v>271</v>
      </c>
      <c r="F150" s="425">
        <f t="shared" ref="F150:J151" si="137">+F151</f>
        <v>15000000000</v>
      </c>
      <c r="G150" s="425">
        <f t="shared" si="137"/>
        <v>0</v>
      </c>
      <c r="H150" s="425">
        <f t="shared" si="137"/>
        <v>0</v>
      </c>
      <c r="I150" s="425">
        <f t="shared" si="137"/>
        <v>0</v>
      </c>
      <c r="J150" s="425">
        <f t="shared" si="137"/>
        <v>0</v>
      </c>
      <c r="K150" s="425">
        <f t="shared" si="127"/>
        <v>0</v>
      </c>
      <c r="L150" s="425">
        <f>+F150+K150</f>
        <v>15000000000</v>
      </c>
      <c r="M150" s="36">
        <f t="shared" si="104"/>
        <v>2.8257680625278121E-3</v>
      </c>
      <c r="N150" s="425">
        <f>+N151</f>
        <v>0</v>
      </c>
      <c r="O150" s="425">
        <f>+O151</f>
        <v>9950721294.5699997</v>
      </c>
      <c r="P150" s="425">
        <f>L150-O150</f>
        <v>5049278705.4300003</v>
      </c>
      <c r="Q150" s="425">
        <f>+Q151</f>
        <v>9823663543.960001</v>
      </c>
      <c r="R150" s="425">
        <f>+L150-Q150</f>
        <v>5176336456.039999</v>
      </c>
      <c r="S150" s="425">
        <f>+S151</f>
        <v>127057750.6099999</v>
      </c>
      <c r="T150" s="425">
        <f>+T151</f>
        <v>7940489138.2699995</v>
      </c>
      <c r="U150" s="425">
        <f>+Q150-T150</f>
        <v>1883174405.6900015</v>
      </c>
      <c r="V150" s="425">
        <f>+V151</f>
        <v>7916859364.2699995</v>
      </c>
      <c r="W150" s="425">
        <f>+W151</f>
        <v>23629774</v>
      </c>
      <c r="X150" s="37">
        <f t="shared" si="102"/>
        <v>0.65491090293066678</v>
      </c>
      <c r="Y150" s="37">
        <f t="shared" si="103"/>
        <v>0.52936594255133329</v>
      </c>
      <c r="Z150" s="37">
        <f t="shared" si="100"/>
        <v>0.52779062428466661</v>
      </c>
      <c r="AA150" s="37">
        <f t="shared" si="106"/>
        <v>0.80830222887184933</v>
      </c>
      <c r="AB150" s="37">
        <f t="shared" si="126"/>
        <v>0.9970241412602513</v>
      </c>
    </row>
    <row r="151" spans="1:28" ht="49.5" customHeight="1" x14ac:dyDescent="0.25">
      <c r="A151" s="238" t="s">
        <v>270</v>
      </c>
      <c r="B151" s="68"/>
      <c r="C151" s="68"/>
      <c r="D151" s="40"/>
      <c r="E151" s="149" t="s">
        <v>271</v>
      </c>
      <c r="F151" s="425">
        <f t="shared" si="137"/>
        <v>15000000000</v>
      </c>
      <c r="G151" s="425">
        <f t="shared" si="137"/>
        <v>0</v>
      </c>
      <c r="H151" s="425">
        <f t="shared" si="137"/>
        <v>0</v>
      </c>
      <c r="I151" s="425">
        <f t="shared" si="137"/>
        <v>0</v>
      </c>
      <c r="J151" s="425">
        <f t="shared" si="137"/>
        <v>0</v>
      </c>
      <c r="K151" s="425">
        <f t="shared" si="127"/>
        <v>0</v>
      </c>
      <c r="L151" s="425">
        <f>+L152</f>
        <v>15000000000</v>
      </c>
      <c r="M151" s="36">
        <f t="shared" si="104"/>
        <v>2.8257680625278121E-3</v>
      </c>
      <c r="N151" s="425">
        <f>+N152</f>
        <v>0</v>
      </c>
      <c r="O151" s="425">
        <f>+O152</f>
        <v>9950721294.5699997</v>
      </c>
      <c r="P151" s="425">
        <f>+P152</f>
        <v>5049278705.4300003</v>
      </c>
      <c r="Q151" s="425">
        <f>+Q152</f>
        <v>9823663543.960001</v>
      </c>
      <c r="R151" s="425">
        <f>+R152</f>
        <v>5176336456.039999</v>
      </c>
      <c r="S151" s="425">
        <f>+S152</f>
        <v>127057750.6099999</v>
      </c>
      <c r="T151" s="425">
        <f>+T152</f>
        <v>7940489138.2699995</v>
      </c>
      <c r="U151" s="425">
        <f>+U152</f>
        <v>1883174405.6900008</v>
      </c>
      <c r="V151" s="425">
        <f>+V152</f>
        <v>7916859364.2699995</v>
      </c>
      <c r="W151" s="425">
        <f>+W152</f>
        <v>23629774</v>
      </c>
      <c r="X151" s="37">
        <f t="shared" si="102"/>
        <v>0.65491090293066678</v>
      </c>
      <c r="Y151" s="37">
        <f t="shared" si="103"/>
        <v>0.52936594255133329</v>
      </c>
      <c r="Z151" s="37">
        <f t="shared" si="100"/>
        <v>0.52779062428466661</v>
      </c>
      <c r="AA151" s="37">
        <f t="shared" si="106"/>
        <v>0.80830222887184933</v>
      </c>
      <c r="AB151" s="37">
        <f t="shared" si="126"/>
        <v>0.9970241412602513</v>
      </c>
    </row>
    <row r="152" spans="1:28" ht="49.5" customHeight="1" x14ac:dyDescent="0.25">
      <c r="A152" s="238" t="s">
        <v>272</v>
      </c>
      <c r="B152" s="68"/>
      <c r="C152" s="68"/>
      <c r="D152" s="40"/>
      <c r="E152" s="149" t="s">
        <v>273</v>
      </c>
      <c r="F152" s="425">
        <f>SUM(F153:F155)</f>
        <v>15000000000</v>
      </c>
      <c r="G152" s="425">
        <f>SUM(G153:G155)</f>
        <v>0</v>
      </c>
      <c r="H152" s="425">
        <f>SUM(H153:H155)</f>
        <v>0</v>
      </c>
      <c r="I152" s="425">
        <f>SUM(I153:I155)</f>
        <v>0</v>
      </c>
      <c r="J152" s="425">
        <f>SUM(J153:J155)</f>
        <v>0</v>
      </c>
      <c r="K152" s="425">
        <f t="shared" si="127"/>
        <v>0</v>
      </c>
      <c r="L152" s="425">
        <f>SUM(L153:L155)</f>
        <v>15000000000</v>
      </c>
      <c r="M152" s="36">
        <f t="shared" si="104"/>
        <v>2.8257680625278121E-3</v>
      </c>
      <c r="N152" s="425">
        <f t="shared" ref="N152:W152" si="138">SUM(N153:N155)</f>
        <v>0</v>
      </c>
      <c r="O152" s="425">
        <f t="shared" si="138"/>
        <v>9950721294.5699997</v>
      </c>
      <c r="P152" s="425">
        <f t="shared" si="138"/>
        <v>5049278705.4300003</v>
      </c>
      <c r="Q152" s="425">
        <f t="shared" si="138"/>
        <v>9823663543.960001</v>
      </c>
      <c r="R152" s="425">
        <f t="shared" si="138"/>
        <v>5176336456.039999</v>
      </c>
      <c r="S152" s="425">
        <f t="shared" si="138"/>
        <v>127057750.6099999</v>
      </c>
      <c r="T152" s="425">
        <f t="shared" si="138"/>
        <v>7940489138.2699995</v>
      </c>
      <c r="U152" s="425">
        <f t="shared" si="138"/>
        <v>1883174405.6900008</v>
      </c>
      <c r="V152" s="425">
        <f t="shared" si="138"/>
        <v>7916859364.2699995</v>
      </c>
      <c r="W152" s="425">
        <f t="shared" si="138"/>
        <v>23629774</v>
      </c>
      <c r="X152" s="37">
        <f t="shared" si="102"/>
        <v>0.65491090293066678</v>
      </c>
      <c r="Y152" s="37">
        <f t="shared" si="103"/>
        <v>0.52936594255133329</v>
      </c>
      <c r="Z152" s="37">
        <f t="shared" si="100"/>
        <v>0.52779062428466661</v>
      </c>
      <c r="AA152" s="37">
        <f t="shared" si="106"/>
        <v>0.80830222887184933</v>
      </c>
      <c r="AB152" s="37">
        <f t="shared" si="126"/>
        <v>0.9970241412602513</v>
      </c>
    </row>
    <row r="153" spans="1:28" ht="30" customHeight="1" x14ac:dyDescent="0.25">
      <c r="A153" s="239" t="s">
        <v>274</v>
      </c>
      <c r="B153" s="40" t="s">
        <v>192</v>
      </c>
      <c r="C153" s="40">
        <v>11</v>
      </c>
      <c r="D153" s="40" t="s">
        <v>38</v>
      </c>
      <c r="E153" s="151" t="s">
        <v>226</v>
      </c>
      <c r="F153" s="421">
        <v>6455000000</v>
      </c>
      <c r="G153" s="421">
        <v>0</v>
      </c>
      <c r="H153" s="421">
        <v>0</v>
      </c>
      <c r="I153" s="421">
        <v>0</v>
      </c>
      <c r="J153" s="421">
        <v>0</v>
      </c>
      <c r="K153" s="421">
        <f t="shared" si="127"/>
        <v>0</v>
      </c>
      <c r="L153" s="421">
        <f>+F153+K153</f>
        <v>6455000000</v>
      </c>
      <c r="M153" s="43">
        <f t="shared" si="104"/>
        <v>1.2160221895744685E-3</v>
      </c>
      <c r="N153" s="421">
        <v>0</v>
      </c>
      <c r="O153" s="421">
        <v>6192668073.3000002</v>
      </c>
      <c r="P153" s="421">
        <f>L153-O153</f>
        <v>262331926.69999981</v>
      </c>
      <c r="Q153" s="421">
        <v>6185996265.3000002</v>
      </c>
      <c r="R153" s="421">
        <f>+L153-Q153</f>
        <v>269003734.69999981</v>
      </c>
      <c r="S153" s="421">
        <f>O153-Q153</f>
        <v>6671808</v>
      </c>
      <c r="T153" s="421">
        <v>5077315860.6099997</v>
      </c>
      <c r="U153" s="421">
        <f>+Q153-T153</f>
        <v>1108680404.6900005</v>
      </c>
      <c r="V153" s="421">
        <v>5075612913.6099997</v>
      </c>
      <c r="W153" s="44">
        <f>+T153-V153</f>
        <v>1702947</v>
      </c>
      <c r="X153" s="45">
        <f t="shared" si="102"/>
        <v>0.95832629981409767</v>
      </c>
      <c r="Y153" s="45">
        <f t="shared" si="103"/>
        <v>0.78657100861502705</v>
      </c>
      <c r="Z153" s="45">
        <f t="shared" si="100"/>
        <v>0.78630719033462426</v>
      </c>
      <c r="AA153" s="45">
        <f t="shared" si="106"/>
        <v>0.82077577205969532</v>
      </c>
      <c r="AB153" s="45">
        <f t="shared" si="126"/>
        <v>0.99966459699440569</v>
      </c>
    </row>
    <row r="154" spans="1:28" ht="30" customHeight="1" x14ac:dyDescent="0.25">
      <c r="A154" s="239" t="s">
        <v>274</v>
      </c>
      <c r="B154" s="40" t="s">
        <v>192</v>
      </c>
      <c r="C154" s="40">
        <v>54</v>
      </c>
      <c r="D154" s="40" t="s">
        <v>38</v>
      </c>
      <c r="E154" s="151" t="s">
        <v>226</v>
      </c>
      <c r="F154" s="421">
        <v>1000000000</v>
      </c>
      <c r="G154" s="421">
        <v>0</v>
      </c>
      <c r="H154" s="421">
        <v>0</v>
      </c>
      <c r="I154" s="421">
        <v>0</v>
      </c>
      <c r="J154" s="421">
        <v>0</v>
      </c>
      <c r="K154" s="421">
        <f t="shared" si="127"/>
        <v>0</v>
      </c>
      <c r="L154" s="421">
        <f>+F154+K154</f>
        <v>1000000000</v>
      </c>
      <c r="M154" s="43">
        <f t="shared" si="104"/>
        <v>1.8838453750185413E-4</v>
      </c>
      <c r="N154" s="421">
        <v>0</v>
      </c>
      <c r="O154" s="421">
        <v>769624118.21000004</v>
      </c>
      <c r="P154" s="421">
        <f>L154-O154</f>
        <v>230375881.78999996</v>
      </c>
      <c r="Q154" s="421">
        <v>695825289.79999995</v>
      </c>
      <c r="R154" s="421">
        <f>+L154-Q154</f>
        <v>304174710.20000005</v>
      </c>
      <c r="S154" s="421">
        <f>O154-Q154</f>
        <v>73798828.410000086</v>
      </c>
      <c r="T154" s="421">
        <v>497560127</v>
      </c>
      <c r="U154" s="421">
        <f>+Q154-T154</f>
        <v>198265162.79999995</v>
      </c>
      <c r="V154" s="421">
        <v>493323700</v>
      </c>
      <c r="W154" s="44">
        <f>+T154-V154</f>
        <v>4236427</v>
      </c>
      <c r="X154" s="45">
        <f t="shared" si="102"/>
        <v>0.69582528979999991</v>
      </c>
      <c r="Y154" s="45">
        <f t="shared" si="103"/>
        <v>0.49756012700000002</v>
      </c>
      <c r="Z154" s="45">
        <f t="shared" si="100"/>
        <v>0.49332369999999998</v>
      </c>
      <c r="AA154" s="45">
        <f t="shared" si="106"/>
        <v>0.71506473578017404</v>
      </c>
      <c r="AB154" s="45">
        <f t="shared" si="126"/>
        <v>0.9914855978803141</v>
      </c>
    </row>
    <row r="155" spans="1:28" ht="30" customHeight="1" x14ac:dyDescent="0.25">
      <c r="A155" s="239" t="s">
        <v>274</v>
      </c>
      <c r="B155" s="40" t="s">
        <v>37</v>
      </c>
      <c r="C155" s="40">
        <v>20</v>
      </c>
      <c r="D155" s="40" t="s">
        <v>38</v>
      </c>
      <c r="E155" s="151" t="s">
        <v>226</v>
      </c>
      <c r="F155" s="421">
        <v>7545000000</v>
      </c>
      <c r="G155" s="421">
        <v>0</v>
      </c>
      <c r="H155" s="421">
        <v>0</v>
      </c>
      <c r="I155" s="421">
        <v>0</v>
      </c>
      <c r="J155" s="421">
        <v>0</v>
      </c>
      <c r="K155" s="421">
        <f t="shared" si="127"/>
        <v>0</v>
      </c>
      <c r="L155" s="421">
        <f>+F155+K155</f>
        <v>7545000000</v>
      </c>
      <c r="M155" s="43">
        <f t="shared" si="104"/>
        <v>1.4213613354514896E-3</v>
      </c>
      <c r="N155" s="421">
        <v>0</v>
      </c>
      <c r="O155" s="421">
        <v>2988429103.0599999</v>
      </c>
      <c r="P155" s="421">
        <f>L155-O155</f>
        <v>4556570896.9400005</v>
      </c>
      <c r="Q155" s="421">
        <v>2941841988.8600001</v>
      </c>
      <c r="R155" s="421">
        <f>+L155-Q155</f>
        <v>4603158011.1399994</v>
      </c>
      <c r="S155" s="421">
        <f>O155-Q155</f>
        <v>46587114.199999809</v>
      </c>
      <c r="T155" s="421">
        <v>2365613150.6599998</v>
      </c>
      <c r="U155" s="421">
        <f>+Q155-T155</f>
        <v>576228838.20000029</v>
      </c>
      <c r="V155" s="421">
        <v>2347922750.6599998</v>
      </c>
      <c r="W155" s="44">
        <f>+T155-V155</f>
        <v>17690400</v>
      </c>
      <c r="X155" s="45">
        <f t="shared" si="102"/>
        <v>0.38990616154539431</v>
      </c>
      <c r="Y155" s="45">
        <f t="shared" si="103"/>
        <v>0.31353388345394301</v>
      </c>
      <c r="Z155" s="45">
        <f t="shared" si="100"/>
        <v>0.31118923136646787</v>
      </c>
      <c r="AA155" s="45">
        <f t="shared" si="106"/>
        <v>0.80412651652195088</v>
      </c>
      <c r="AB155" s="45">
        <f t="shared" si="126"/>
        <v>0.99252185421988193</v>
      </c>
    </row>
    <row r="156" spans="1:28" ht="69.75" customHeight="1" x14ac:dyDescent="0.25">
      <c r="A156" s="238" t="s">
        <v>275</v>
      </c>
      <c r="B156" s="68"/>
      <c r="C156" s="68"/>
      <c r="D156" s="40"/>
      <c r="E156" s="149" t="s">
        <v>276</v>
      </c>
      <c r="F156" s="425">
        <f t="shared" ref="F156:J158" si="139">+F157</f>
        <v>232164420822</v>
      </c>
      <c r="G156" s="425">
        <f t="shared" si="139"/>
        <v>0</v>
      </c>
      <c r="H156" s="425">
        <f t="shared" si="139"/>
        <v>0</v>
      </c>
      <c r="I156" s="425">
        <f t="shared" si="139"/>
        <v>0</v>
      </c>
      <c r="J156" s="425">
        <f t="shared" si="139"/>
        <v>0</v>
      </c>
      <c r="K156" s="425">
        <f t="shared" si="127"/>
        <v>0</v>
      </c>
      <c r="L156" s="425">
        <f>+L157</f>
        <v>232164420822</v>
      </c>
      <c r="M156" s="36">
        <f t="shared" si="104"/>
        <v>4.3736187040938304E-2</v>
      </c>
      <c r="N156" s="425">
        <f t="shared" ref="N156:W158" si="140">+N157</f>
        <v>0</v>
      </c>
      <c r="O156" s="425">
        <f t="shared" si="140"/>
        <v>232164420822</v>
      </c>
      <c r="P156" s="425">
        <f t="shared" si="140"/>
        <v>0</v>
      </c>
      <c r="Q156" s="425">
        <f t="shared" si="140"/>
        <v>232164420822</v>
      </c>
      <c r="R156" s="425">
        <f t="shared" si="140"/>
        <v>0</v>
      </c>
      <c r="S156" s="425">
        <f t="shared" si="140"/>
        <v>0</v>
      </c>
      <c r="T156" s="425">
        <f t="shared" si="140"/>
        <v>0</v>
      </c>
      <c r="U156" s="425">
        <f t="shared" si="140"/>
        <v>232164420822</v>
      </c>
      <c r="V156" s="425">
        <f t="shared" si="140"/>
        <v>0</v>
      </c>
      <c r="W156" s="425">
        <f t="shared" si="140"/>
        <v>0</v>
      </c>
      <c r="X156" s="37">
        <f t="shared" si="102"/>
        <v>1</v>
      </c>
      <c r="Y156" s="37">
        <f t="shared" si="103"/>
        <v>0</v>
      </c>
      <c r="Z156" s="37">
        <f t="shared" si="100"/>
        <v>0</v>
      </c>
      <c r="AA156" s="37">
        <f t="shared" si="106"/>
        <v>0</v>
      </c>
      <c r="AB156" s="37" t="s">
        <v>46</v>
      </c>
    </row>
    <row r="157" spans="1:28" ht="70.5" customHeight="1" x14ac:dyDescent="0.25">
      <c r="A157" s="238" t="s">
        <v>277</v>
      </c>
      <c r="B157" s="40"/>
      <c r="C157" s="40"/>
      <c r="D157" s="40"/>
      <c r="E157" s="148" t="s">
        <v>276</v>
      </c>
      <c r="F157" s="425">
        <f t="shared" si="139"/>
        <v>232164420822</v>
      </c>
      <c r="G157" s="425">
        <f t="shared" si="139"/>
        <v>0</v>
      </c>
      <c r="H157" s="425">
        <f t="shared" si="139"/>
        <v>0</v>
      </c>
      <c r="I157" s="425">
        <f t="shared" si="139"/>
        <v>0</v>
      </c>
      <c r="J157" s="425">
        <f t="shared" si="139"/>
        <v>0</v>
      </c>
      <c r="K157" s="425">
        <f t="shared" si="127"/>
        <v>0</v>
      </c>
      <c r="L157" s="425">
        <f>+L158</f>
        <v>232164420822</v>
      </c>
      <c r="M157" s="36">
        <f t="shared" si="104"/>
        <v>4.3736187040938304E-2</v>
      </c>
      <c r="N157" s="425">
        <f t="shared" si="140"/>
        <v>0</v>
      </c>
      <c r="O157" s="425">
        <f t="shared" si="140"/>
        <v>232164420822</v>
      </c>
      <c r="P157" s="425">
        <f t="shared" si="140"/>
        <v>0</v>
      </c>
      <c r="Q157" s="425">
        <f t="shared" si="140"/>
        <v>232164420822</v>
      </c>
      <c r="R157" s="425">
        <f t="shared" si="140"/>
        <v>0</v>
      </c>
      <c r="S157" s="425">
        <f t="shared" si="140"/>
        <v>0</v>
      </c>
      <c r="T157" s="425">
        <f t="shared" si="140"/>
        <v>0</v>
      </c>
      <c r="U157" s="425">
        <f t="shared" si="140"/>
        <v>232164420822</v>
      </c>
      <c r="V157" s="425">
        <f t="shared" si="140"/>
        <v>0</v>
      </c>
      <c r="W157" s="425">
        <f t="shared" si="140"/>
        <v>0</v>
      </c>
      <c r="X157" s="37">
        <f t="shared" si="102"/>
        <v>1</v>
      </c>
      <c r="Y157" s="37">
        <f t="shared" si="103"/>
        <v>0</v>
      </c>
      <c r="Z157" s="37">
        <f t="shared" si="100"/>
        <v>0</v>
      </c>
      <c r="AA157" s="37">
        <f t="shared" si="106"/>
        <v>0</v>
      </c>
      <c r="AB157" s="37" t="s">
        <v>46</v>
      </c>
    </row>
    <row r="158" spans="1:28" ht="29.25" customHeight="1" x14ac:dyDescent="0.25">
      <c r="A158" s="238" t="s">
        <v>278</v>
      </c>
      <c r="B158" s="40"/>
      <c r="C158" s="40"/>
      <c r="D158" s="40"/>
      <c r="E158" s="149" t="s">
        <v>236</v>
      </c>
      <c r="F158" s="425">
        <f t="shared" si="139"/>
        <v>232164420822</v>
      </c>
      <c r="G158" s="425">
        <f t="shared" si="139"/>
        <v>0</v>
      </c>
      <c r="H158" s="425">
        <f t="shared" si="139"/>
        <v>0</v>
      </c>
      <c r="I158" s="425">
        <f t="shared" si="139"/>
        <v>0</v>
      </c>
      <c r="J158" s="425">
        <f t="shared" si="139"/>
        <v>0</v>
      </c>
      <c r="K158" s="425">
        <f t="shared" si="127"/>
        <v>0</v>
      </c>
      <c r="L158" s="425">
        <f>+L159</f>
        <v>232164420822</v>
      </c>
      <c r="M158" s="36">
        <f t="shared" si="104"/>
        <v>4.3736187040938304E-2</v>
      </c>
      <c r="N158" s="425">
        <f t="shared" si="140"/>
        <v>0</v>
      </c>
      <c r="O158" s="425">
        <f t="shared" si="140"/>
        <v>232164420822</v>
      </c>
      <c r="P158" s="425">
        <f t="shared" si="140"/>
        <v>0</v>
      </c>
      <c r="Q158" s="425">
        <f t="shared" si="140"/>
        <v>232164420822</v>
      </c>
      <c r="R158" s="425">
        <f t="shared" si="140"/>
        <v>0</v>
      </c>
      <c r="S158" s="425">
        <f t="shared" si="140"/>
        <v>0</v>
      </c>
      <c r="T158" s="425">
        <f t="shared" si="140"/>
        <v>0</v>
      </c>
      <c r="U158" s="425">
        <f t="shared" si="140"/>
        <v>232164420822</v>
      </c>
      <c r="V158" s="425">
        <f t="shared" si="140"/>
        <v>0</v>
      </c>
      <c r="W158" s="425">
        <f t="shared" si="140"/>
        <v>0</v>
      </c>
      <c r="X158" s="37">
        <f t="shared" si="102"/>
        <v>1</v>
      </c>
      <c r="Y158" s="37">
        <f t="shared" si="103"/>
        <v>0</v>
      </c>
      <c r="Z158" s="37">
        <f t="shared" si="100"/>
        <v>0</v>
      </c>
      <c r="AA158" s="37">
        <f t="shared" si="106"/>
        <v>0</v>
      </c>
      <c r="AB158" s="37" t="s">
        <v>46</v>
      </c>
    </row>
    <row r="159" spans="1:28" ht="30" customHeight="1" x14ac:dyDescent="0.25">
      <c r="A159" s="239" t="s">
        <v>279</v>
      </c>
      <c r="B159" s="40" t="s">
        <v>192</v>
      </c>
      <c r="C159" s="40">
        <v>11</v>
      </c>
      <c r="D159" s="40" t="s">
        <v>38</v>
      </c>
      <c r="E159" s="151" t="s">
        <v>226</v>
      </c>
      <c r="F159" s="421">
        <v>232164420822</v>
      </c>
      <c r="G159" s="421">
        <v>0</v>
      </c>
      <c r="H159" s="421">
        <v>0</v>
      </c>
      <c r="I159" s="421">
        <v>0</v>
      </c>
      <c r="J159" s="421">
        <v>0</v>
      </c>
      <c r="K159" s="421">
        <f t="shared" si="127"/>
        <v>0</v>
      </c>
      <c r="L159" s="421">
        <f>+F159+K159</f>
        <v>232164420822</v>
      </c>
      <c r="M159" s="36">
        <f t="shared" si="104"/>
        <v>4.3736187040938304E-2</v>
      </c>
      <c r="N159" s="421">
        <v>0</v>
      </c>
      <c r="O159" s="421">
        <v>232164420822</v>
      </c>
      <c r="P159" s="421">
        <f>L159-O159</f>
        <v>0</v>
      </c>
      <c r="Q159" s="421">
        <v>232164420822</v>
      </c>
      <c r="R159" s="421">
        <f>+L159-Q159</f>
        <v>0</v>
      </c>
      <c r="S159" s="421">
        <f>O159-Q159</f>
        <v>0</v>
      </c>
      <c r="T159" s="421">
        <v>0</v>
      </c>
      <c r="U159" s="421">
        <f>+Q159-T159</f>
        <v>232164420822</v>
      </c>
      <c r="V159" s="421">
        <v>0</v>
      </c>
      <c r="W159" s="44">
        <f>+T159-V159</f>
        <v>0</v>
      </c>
      <c r="X159" s="45">
        <f t="shared" si="102"/>
        <v>1</v>
      </c>
      <c r="Y159" s="45">
        <f t="shared" si="103"/>
        <v>0</v>
      </c>
      <c r="Z159" s="45">
        <f t="shared" si="100"/>
        <v>0</v>
      </c>
      <c r="AA159" s="45">
        <f t="shared" si="106"/>
        <v>0</v>
      </c>
      <c r="AB159" s="45" t="s">
        <v>46</v>
      </c>
    </row>
    <row r="160" spans="1:28" ht="49.5" customHeight="1" x14ac:dyDescent="0.25">
      <c r="A160" s="238" t="s">
        <v>280</v>
      </c>
      <c r="B160" s="68"/>
      <c r="C160" s="68"/>
      <c r="D160" s="68"/>
      <c r="E160" s="149" t="s">
        <v>281</v>
      </c>
      <c r="F160" s="425">
        <f t="shared" ref="F160:J162" si="141">+F161</f>
        <v>231825213115</v>
      </c>
      <c r="G160" s="425">
        <f t="shared" si="141"/>
        <v>0</v>
      </c>
      <c r="H160" s="425">
        <f t="shared" si="141"/>
        <v>0</v>
      </c>
      <c r="I160" s="425">
        <f t="shared" si="141"/>
        <v>0</v>
      </c>
      <c r="J160" s="425">
        <f t="shared" si="141"/>
        <v>0</v>
      </c>
      <c r="K160" s="425">
        <f t="shared" si="127"/>
        <v>0</v>
      </c>
      <c r="L160" s="425">
        <f>+L161</f>
        <v>231825213115</v>
      </c>
      <c r="M160" s="36">
        <f t="shared" si="104"/>
        <v>4.3672285553938046E-2</v>
      </c>
      <c r="N160" s="425">
        <f t="shared" ref="N160:W162" si="142">+N161</f>
        <v>0</v>
      </c>
      <c r="O160" s="425">
        <f t="shared" si="142"/>
        <v>231825213115</v>
      </c>
      <c r="P160" s="425">
        <f t="shared" si="142"/>
        <v>0</v>
      </c>
      <c r="Q160" s="425">
        <f t="shared" si="142"/>
        <v>231825213115</v>
      </c>
      <c r="R160" s="425">
        <f t="shared" si="142"/>
        <v>0</v>
      </c>
      <c r="S160" s="425">
        <f t="shared" si="142"/>
        <v>0</v>
      </c>
      <c r="T160" s="425">
        <f t="shared" si="142"/>
        <v>0</v>
      </c>
      <c r="U160" s="425">
        <f t="shared" si="142"/>
        <v>231825213115</v>
      </c>
      <c r="V160" s="425">
        <f t="shared" si="142"/>
        <v>0</v>
      </c>
      <c r="W160" s="425">
        <f t="shared" si="142"/>
        <v>0</v>
      </c>
      <c r="X160" s="37">
        <f t="shared" si="102"/>
        <v>1</v>
      </c>
      <c r="Y160" s="37">
        <f t="shared" si="103"/>
        <v>0</v>
      </c>
      <c r="Z160" s="37">
        <f t="shared" si="100"/>
        <v>0</v>
      </c>
      <c r="AA160" s="37">
        <f t="shared" si="106"/>
        <v>0</v>
      </c>
      <c r="AB160" s="37" t="s">
        <v>46</v>
      </c>
    </row>
    <row r="161" spans="1:28" ht="49.5" customHeight="1" x14ac:dyDescent="0.25">
      <c r="A161" s="238" t="s">
        <v>282</v>
      </c>
      <c r="B161" s="40"/>
      <c r="C161" s="40"/>
      <c r="D161" s="40"/>
      <c r="E161" s="149" t="s">
        <v>281</v>
      </c>
      <c r="F161" s="425">
        <f t="shared" si="141"/>
        <v>231825213115</v>
      </c>
      <c r="G161" s="425">
        <f t="shared" si="141"/>
        <v>0</v>
      </c>
      <c r="H161" s="425">
        <f t="shared" si="141"/>
        <v>0</v>
      </c>
      <c r="I161" s="425">
        <f t="shared" si="141"/>
        <v>0</v>
      </c>
      <c r="J161" s="425">
        <f t="shared" si="141"/>
        <v>0</v>
      </c>
      <c r="K161" s="425">
        <f t="shared" si="127"/>
        <v>0</v>
      </c>
      <c r="L161" s="425">
        <f>+L162</f>
        <v>231825213115</v>
      </c>
      <c r="M161" s="36">
        <f t="shared" si="104"/>
        <v>4.3672285553938046E-2</v>
      </c>
      <c r="N161" s="425">
        <f t="shared" si="142"/>
        <v>0</v>
      </c>
      <c r="O161" s="425">
        <f t="shared" si="142"/>
        <v>231825213115</v>
      </c>
      <c r="P161" s="425">
        <f t="shared" si="142"/>
        <v>0</v>
      </c>
      <c r="Q161" s="425">
        <f t="shared" si="142"/>
        <v>231825213115</v>
      </c>
      <c r="R161" s="425">
        <f t="shared" si="142"/>
        <v>0</v>
      </c>
      <c r="S161" s="425">
        <f t="shared" si="142"/>
        <v>0</v>
      </c>
      <c r="T161" s="425">
        <f t="shared" si="142"/>
        <v>0</v>
      </c>
      <c r="U161" s="425">
        <f t="shared" si="142"/>
        <v>231825213115</v>
      </c>
      <c r="V161" s="425">
        <f t="shared" si="142"/>
        <v>0</v>
      </c>
      <c r="W161" s="425">
        <f t="shared" si="142"/>
        <v>0</v>
      </c>
      <c r="X161" s="37">
        <f t="shared" si="102"/>
        <v>1</v>
      </c>
      <c r="Y161" s="37">
        <f t="shared" si="103"/>
        <v>0</v>
      </c>
      <c r="Z161" s="37">
        <f t="shared" si="100"/>
        <v>0</v>
      </c>
      <c r="AA161" s="37">
        <f t="shared" si="106"/>
        <v>0</v>
      </c>
      <c r="AB161" s="37" t="s">
        <v>46</v>
      </c>
    </row>
    <row r="162" spans="1:28" ht="32.25" customHeight="1" x14ac:dyDescent="0.25">
      <c r="A162" s="238" t="s">
        <v>283</v>
      </c>
      <c r="B162" s="40"/>
      <c r="C162" s="40"/>
      <c r="D162" s="40"/>
      <c r="E162" s="149" t="s">
        <v>236</v>
      </c>
      <c r="F162" s="425">
        <f t="shared" si="141"/>
        <v>231825213115</v>
      </c>
      <c r="G162" s="425">
        <f t="shared" si="141"/>
        <v>0</v>
      </c>
      <c r="H162" s="425">
        <f t="shared" si="141"/>
        <v>0</v>
      </c>
      <c r="I162" s="425">
        <f t="shared" si="141"/>
        <v>0</v>
      </c>
      <c r="J162" s="425">
        <f t="shared" si="141"/>
        <v>0</v>
      </c>
      <c r="K162" s="425">
        <f t="shared" si="127"/>
        <v>0</v>
      </c>
      <c r="L162" s="425">
        <f>+L163</f>
        <v>231825213115</v>
      </c>
      <c r="M162" s="36">
        <f t="shared" si="104"/>
        <v>4.3672285553938046E-2</v>
      </c>
      <c r="N162" s="425">
        <f t="shared" si="142"/>
        <v>0</v>
      </c>
      <c r="O162" s="425">
        <f t="shared" si="142"/>
        <v>231825213115</v>
      </c>
      <c r="P162" s="425">
        <f t="shared" si="142"/>
        <v>0</v>
      </c>
      <c r="Q162" s="425">
        <f t="shared" si="142"/>
        <v>231825213115</v>
      </c>
      <c r="R162" s="425">
        <f t="shared" si="142"/>
        <v>0</v>
      </c>
      <c r="S162" s="425">
        <f t="shared" si="142"/>
        <v>0</v>
      </c>
      <c r="T162" s="425">
        <f t="shared" si="142"/>
        <v>0</v>
      </c>
      <c r="U162" s="425">
        <f t="shared" si="142"/>
        <v>231825213115</v>
      </c>
      <c r="V162" s="425">
        <f t="shared" si="142"/>
        <v>0</v>
      </c>
      <c r="W162" s="425">
        <f t="shared" si="142"/>
        <v>0</v>
      </c>
      <c r="X162" s="37">
        <f t="shared" si="102"/>
        <v>1</v>
      </c>
      <c r="Y162" s="37">
        <f t="shared" si="103"/>
        <v>0</v>
      </c>
      <c r="Z162" s="37">
        <f t="shared" si="100"/>
        <v>0</v>
      </c>
      <c r="AA162" s="37">
        <f t="shared" si="106"/>
        <v>0</v>
      </c>
      <c r="AB162" s="37" t="s">
        <v>46</v>
      </c>
    </row>
    <row r="163" spans="1:28" ht="30" customHeight="1" x14ac:dyDescent="0.25">
      <c r="A163" s="239" t="s">
        <v>284</v>
      </c>
      <c r="B163" s="40" t="s">
        <v>192</v>
      </c>
      <c r="C163" s="40">
        <v>11</v>
      </c>
      <c r="D163" s="40" t="s">
        <v>38</v>
      </c>
      <c r="E163" s="151" t="s">
        <v>226</v>
      </c>
      <c r="F163" s="421">
        <v>231825213115</v>
      </c>
      <c r="G163" s="421">
        <v>0</v>
      </c>
      <c r="H163" s="421">
        <v>0</v>
      </c>
      <c r="I163" s="421">
        <v>0</v>
      </c>
      <c r="J163" s="421">
        <v>0</v>
      </c>
      <c r="K163" s="421">
        <f t="shared" si="127"/>
        <v>0</v>
      </c>
      <c r="L163" s="421">
        <f>+F163+K163</f>
        <v>231825213115</v>
      </c>
      <c r="M163" s="43">
        <f t="shared" si="104"/>
        <v>4.3672285553938046E-2</v>
      </c>
      <c r="N163" s="421">
        <v>0</v>
      </c>
      <c r="O163" s="421">
        <v>231825213115</v>
      </c>
      <c r="P163" s="421">
        <f>L163-O163</f>
        <v>0</v>
      </c>
      <c r="Q163" s="421">
        <v>231825213115</v>
      </c>
      <c r="R163" s="421">
        <f>+L163-Q163</f>
        <v>0</v>
      </c>
      <c r="S163" s="421">
        <f>O163-Q163</f>
        <v>0</v>
      </c>
      <c r="T163" s="421">
        <v>0</v>
      </c>
      <c r="U163" s="421">
        <f>+Q163-T163</f>
        <v>231825213115</v>
      </c>
      <c r="V163" s="421">
        <v>0</v>
      </c>
      <c r="W163" s="44">
        <f>+T163-V163</f>
        <v>0</v>
      </c>
      <c r="X163" s="45">
        <f t="shared" si="102"/>
        <v>1</v>
      </c>
      <c r="Y163" s="45">
        <f t="shared" si="103"/>
        <v>0</v>
      </c>
      <c r="Z163" s="45">
        <f t="shared" si="100"/>
        <v>0</v>
      </c>
      <c r="AA163" s="45">
        <f t="shared" si="106"/>
        <v>0</v>
      </c>
      <c r="AB163" s="45" t="s">
        <v>46</v>
      </c>
    </row>
    <row r="164" spans="1:28" ht="66.75" customHeight="1" x14ac:dyDescent="0.25">
      <c r="A164" s="238" t="s">
        <v>285</v>
      </c>
      <c r="B164" s="68"/>
      <c r="C164" s="68"/>
      <c r="D164" s="68"/>
      <c r="E164" s="149" t="s">
        <v>286</v>
      </c>
      <c r="F164" s="425">
        <f t="shared" ref="F164:J166" si="143">+F165</f>
        <v>126080065359</v>
      </c>
      <c r="G164" s="425">
        <f t="shared" si="143"/>
        <v>0</v>
      </c>
      <c r="H164" s="425">
        <f t="shared" si="143"/>
        <v>0</v>
      </c>
      <c r="I164" s="425">
        <f t="shared" si="143"/>
        <v>0</v>
      </c>
      <c r="J164" s="425">
        <f t="shared" si="143"/>
        <v>0</v>
      </c>
      <c r="K164" s="425">
        <f t="shared" si="127"/>
        <v>0</v>
      </c>
      <c r="L164" s="425">
        <f>+L165</f>
        <v>126080065359</v>
      </c>
      <c r="M164" s="36">
        <f t="shared" si="104"/>
        <v>2.3751534800858756E-2</v>
      </c>
      <c r="N164" s="425">
        <f t="shared" ref="N164:W166" si="144">+N165</f>
        <v>0</v>
      </c>
      <c r="O164" s="425">
        <f t="shared" si="144"/>
        <v>126080065359</v>
      </c>
      <c r="P164" s="425">
        <f t="shared" si="144"/>
        <v>0</v>
      </c>
      <c r="Q164" s="425">
        <f t="shared" si="144"/>
        <v>126080065359</v>
      </c>
      <c r="R164" s="425">
        <f t="shared" si="144"/>
        <v>0</v>
      </c>
      <c r="S164" s="425">
        <f t="shared" si="144"/>
        <v>0</v>
      </c>
      <c r="T164" s="425">
        <f t="shared" si="144"/>
        <v>0</v>
      </c>
      <c r="U164" s="425">
        <f t="shared" si="144"/>
        <v>126080065359</v>
      </c>
      <c r="V164" s="425">
        <f t="shared" si="144"/>
        <v>0</v>
      </c>
      <c r="W164" s="425">
        <f t="shared" si="144"/>
        <v>0</v>
      </c>
      <c r="X164" s="37">
        <f t="shared" si="102"/>
        <v>1</v>
      </c>
      <c r="Y164" s="37">
        <f t="shared" si="103"/>
        <v>0</v>
      </c>
      <c r="Z164" s="37">
        <f t="shared" si="100"/>
        <v>0</v>
      </c>
      <c r="AA164" s="37">
        <f t="shared" si="106"/>
        <v>0</v>
      </c>
      <c r="AB164" s="37" t="s">
        <v>46</v>
      </c>
    </row>
    <row r="165" spans="1:28" ht="66.75" customHeight="1" x14ac:dyDescent="0.25">
      <c r="A165" s="238" t="s">
        <v>287</v>
      </c>
      <c r="B165" s="40"/>
      <c r="C165" s="40"/>
      <c r="D165" s="40"/>
      <c r="E165" s="148" t="s">
        <v>286</v>
      </c>
      <c r="F165" s="425">
        <f t="shared" si="143"/>
        <v>126080065359</v>
      </c>
      <c r="G165" s="425">
        <f t="shared" si="143"/>
        <v>0</v>
      </c>
      <c r="H165" s="425">
        <f t="shared" si="143"/>
        <v>0</v>
      </c>
      <c r="I165" s="425">
        <f t="shared" si="143"/>
        <v>0</v>
      </c>
      <c r="J165" s="425">
        <f t="shared" si="143"/>
        <v>0</v>
      </c>
      <c r="K165" s="425">
        <f t="shared" si="127"/>
        <v>0</v>
      </c>
      <c r="L165" s="425">
        <f>+L166</f>
        <v>126080065359</v>
      </c>
      <c r="M165" s="36">
        <f t="shared" si="104"/>
        <v>2.3751534800858756E-2</v>
      </c>
      <c r="N165" s="425">
        <f t="shared" si="144"/>
        <v>0</v>
      </c>
      <c r="O165" s="425">
        <f t="shared" si="144"/>
        <v>126080065359</v>
      </c>
      <c r="P165" s="425">
        <f t="shared" si="144"/>
        <v>0</v>
      </c>
      <c r="Q165" s="425">
        <f t="shared" si="144"/>
        <v>126080065359</v>
      </c>
      <c r="R165" s="425">
        <f t="shared" si="144"/>
        <v>0</v>
      </c>
      <c r="S165" s="425">
        <f t="shared" si="144"/>
        <v>0</v>
      </c>
      <c r="T165" s="425">
        <f t="shared" si="144"/>
        <v>0</v>
      </c>
      <c r="U165" s="425">
        <f t="shared" si="144"/>
        <v>126080065359</v>
      </c>
      <c r="V165" s="425">
        <f t="shared" si="144"/>
        <v>0</v>
      </c>
      <c r="W165" s="425">
        <f t="shared" si="144"/>
        <v>0</v>
      </c>
      <c r="X165" s="37">
        <f t="shared" si="102"/>
        <v>1</v>
      </c>
      <c r="Y165" s="37">
        <f t="shared" si="103"/>
        <v>0</v>
      </c>
      <c r="Z165" s="37">
        <f t="shared" si="100"/>
        <v>0</v>
      </c>
      <c r="AA165" s="37">
        <f t="shared" si="106"/>
        <v>0</v>
      </c>
      <c r="AB165" s="37" t="s">
        <v>46</v>
      </c>
    </row>
    <row r="166" spans="1:28" ht="38.25" customHeight="1" x14ac:dyDescent="0.25">
      <c r="A166" s="238" t="s">
        <v>288</v>
      </c>
      <c r="B166" s="40"/>
      <c r="C166" s="40"/>
      <c r="D166" s="40"/>
      <c r="E166" s="149" t="s">
        <v>236</v>
      </c>
      <c r="F166" s="425">
        <f t="shared" si="143"/>
        <v>126080065359</v>
      </c>
      <c r="G166" s="425">
        <f t="shared" si="143"/>
        <v>0</v>
      </c>
      <c r="H166" s="425">
        <f t="shared" si="143"/>
        <v>0</v>
      </c>
      <c r="I166" s="425">
        <f t="shared" si="143"/>
        <v>0</v>
      </c>
      <c r="J166" s="425">
        <f t="shared" si="143"/>
        <v>0</v>
      </c>
      <c r="K166" s="425">
        <f t="shared" si="127"/>
        <v>0</v>
      </c>
      <c r="L166" s="425">
        <f>+L167</f>
        <v>126080065359</v>
      </c>
      <c r="M166" s="36">
        <f t="shared" si="104"/>
        <v>2.3751534800858756E-2</v>
      </c>
      <c r="N166" s="425">
        <f t="shared" si="144"/>
        <v>0</v>
      </c>
      <c r="O166" s="425">
        <f t="shared" si="144"/>
        <v>126080065359</v>
      </c>
      <c r="P166" s="425">
        <f t="shared" si="144"/>
        <v>0</v>
      </c>
      <c r="Q166" s="425">
        <f t="shared" si="144"/>
        <v>126080065359</v>
      </c>
      <c r="R166" s="425">
        <f t="shared" si="144"/>
        <v>0</v>
      </c>
      <c r="S166" s="425">
        <f t="shared" si="144"/>
        <v>0</v>
      </c>
      <c r="T166" s="425">
        <f t="shared" si="144"/>
        <v>0</v>
      </c>
      <c r="U166" s="425">
        <f t="shared" si="144"/>
        <v>126080065359</v>
      </c>
      <c r="V166" s="425">
        <f t="shared" si="144"/>
        <v>0</v>
      </c>
      <c r="W166" s="425">
        <f t="shared" si="144"/>
        <v>0</v>
      </c>
      <c r="X166" s="37">
        <f t="shared" si="102"/>
        <v>1</v>
      </c>
      <c r="Y166" s="37">
        <f t="shared" si="103"/>
        <v>0</v>
      </c>
      <c r="Z166" s="37">
        <f t="shared" si="100"/>
        <v>0</v>
      </c>
      <c r="AA166" s="37">
        <f t="shared" si="106"/>
        <v>0</v>
      </c>
      <c r="AB166" s="37" t="s">
        <v>46</v>
      </c>
    </row>
    <row r="167" spans="1:28" ht="30" customHeight="1" x14ac:dyDescent="0.25">
      <c r="A167" s="239" t="s">
        <v>289</v>
      </c>
      <c r="B167" s="40" t="s">
        <v>192</v>
      </c>
      <c r="C167" s="40">
        <v>11</v>
      </c>
      <c r="D167" s="40" t="s">
        <v>38</v>
      </c>
      <c r="E167" s="151" t="s">
        <v>226</v>
      </c>
      <c r="F167" s="421">
        <v>126080065359</v>
      </c>
      <c r="G167" s="421">
        <v>0</v>
      </c>
      <c r="H167" s="421">
        <v>0</v>
      </c>
      <c r="I167" s="421">
        <v>0</v>
      </c>
      <c r="J167" s="421">
        <v>0</v>
      </c>
      <c r="K167" s="421">
        <f t="shared" si="127"/>
        <v>0</v>
      </c>
      <c r="L167" s="421">
        <f>+F167+K167</f>
        <v>126080065359</v>
      </c>
      <c r="M167" s="43">
        <f t="shared" si="104"/>
        <v>2.3751534800858756E-2</v>
      </c>
      <c r="N167" s="421">
        <v>0</v>
      </c>
      <c r="O167" s="421">
        <v>126080065359</v>
      </c>
      <c r="P167" s="421">
        <f>L167-O167</f>
        <v>0</v>
      </c>
      <c r="Q167" s="421">
        <v>126080065359</v>
      </c>
      <c r="R167" s="421">
        <f>+L167-Q167</f>
        <v>0</v>
      </c>
      <c r="S167" s="421">
        <f>O167-Q167</f>
        <v>0</v>
      </c>
      <c r="T167" s="421">
        <v>0</v>
      </c>
      <c r="U167" s="421">
        <f>+Q167-T167</f>
        <v>126080065359</v>
      </c>
      <c r="V167" s="421">
        <v>0</v>
      </c>
      <c r="W167" s="44">
        <f>+T167-V167</f>
        <v>0</v>
      </c>
      <c r="X167" s="45">
        <f t="shared" si="102"/>
        <v>1</v>
      </c>
      <c r="Y167" s="45">
        <f t="shared" si="103"/>
        <v>0</v>
      </c>
      <c r="Z167" s="45">
        <f t="shared" si="100"/>
        <v>0</v>
      </c>
      <c r="AA167" s="45">
        <f t="shared" si="106"/>
        <v>0</v>
      </c>
      <c r="AB167" s="45" t="s">
        <v>46</v>
      </c>
    </row>
    <row r="168" spans="1:28" ht="67.5" customHeight="1" x14ac:dyDescent="0.25">
      <c r="A168" s="238" t="s">
        <v>290</v>
      </c>
      <c r="B168" s="68"/>
      <c r="C168" s="68"/>
      <c r="D168" s="68"/>
      <c r="E168" s="149" t="s">
        <v>291</v>
      </c>
      <c r="F168" s="425">
        <f t="shared" ref="F168:J170" si="145">+F169</f>
        <v>91282312485</v>
      </c>
      <c r="G168" s="425">
        <f t="shared" si="145"/>
        <v>0</v>
      </c>
      <c r="H168" s="425">
        <f t="shared" si="145"/>
        <v>0</v>
      </c>
      <c r="I168" s="425">
        <f t="shared" si="145"/>
        <v>0</v>
      </c>
      <c r="J168" s="425">
        <f t="shared" si="145"/>
        <v>0</v>
      </c>
      <c r="K168" s="425">
        <f t="shared" si="127"/>
        <v>0</v>
      </c>
      <c r="L168" s="425">
        <f>+L169</f>
        <v>91282312485</v>
      </c>
      <c r="M168" s="36">
        <f t="shared" si="104"/>
        <v>1.719617621958645E-2</v>
      </c>
      <c r="N168" s="425">
        <f t="shared" ref="N168:W170" si="146">+N169</f>
        <v>0</v>
      </c>
      <c r="O168" s="425">
        <f t="shared" si="146"/>
        <v>91282312485</v>
      </c>
      <c r="P168" s="425">
        <f t="shared" si="146"/>
        <v>0</v>
      </c>
      <c r="Q168" s="425">
        <f t="shared" si="146"/>
        <v>91282312485</v>
      </c>
      <c r="R168" s="425">
        <f t="shared" si="146"/>
        <v>0</v>
      </c>
      <c r="S168" s="425">
        <f t="shared" si="146"/>
        <v>0</v>
      </c>
      <c r="T168" s="425">
        <f t="shared" si="146"/>
        <v>0</v>
      </c>
      <c r="U168" s="425">
        <f t="shared" si="146"/>
        <v>91282312485</v>
      </c>
      <c r="V168" s="425">
        <f t="shared" si="146"/>
        <v>0</v>
      </c>
      <c r="W168" s="425">
        <f t="shared" si="146"/>
        <v>0</v>
      </c>
      <c r="X168" s="37">
        <f t="shared" si="102"/>
        <v>1</v>
      </c>
      <c r="Y168" s="37">
        <f t="shared" si="103"/>
        <v>0</v>
      </c>
      <c r="Z168" s="37">
        <f t="shared" si="100"/>
        <v>0</v>
      </c>
      <c r="AA168" s="37">
        <f t="shared" si="106"/>
        <v>0</v>
      </c>
      <c r="AB168" s="37" t="s">
        <v>46</v>
      </c>
    </row>
    <row r="169" spans="1:28" ht="67.5" customHeight="1" x14ac:dyDescent="0.25">
      <c r="A169" s="238" t="s">
        <v>292</v>
      </c>
      <c r="B169" s="40"/>
      <c r="C169" s="40"/>
      <c r="D169" s="40"/>
      <c r="E169" s="148" t="s">
        <v>291</v>
      </c>
      <c r="F169" s="425">
        <f t="shared" si="145"/>
        <v>91282312485</v>
      </c>
      <c r="G169" s="425">
        <f t="shared" si="145"/>
        <v>0</v>
      </c>
      <c r="H169" s="425">
        <f t="shared" si="145"/>
        <v>0</v>
      </c>
      <c r="I169" s="425">
        <f t="shared" si="145"/>
        <v>0</v>
      </c>
      <c r="J169" s="425">
        <f t="shared" si="145"/>
        <v>0</v>
      </c>
      <c r="K169" s="425">
        <f t="shared" si="127"/>
        <v>0</v>
      </c>
      <c r="L169" s="425">
        <f>+L170</f>
        <v>91282312485</v>
      </c>
      <c r="M169" s="36">
        <f t="shared" si="104"/>
        <v>1.719617621958645E-2</v>
      </c>
      <c r="N169" s="425">
        <f t="shared" si="146"/>
        <v>0</v>
      </c>
      <c r="O169" s="425">
        <f t="shared" si="146"/>
        <v>91282312485</v>
      </c>
      <c r="P169" s="425">
        <f t="shared" si="146"/>
        <v>0</v>
      </c>
      <c r="Q169" s="425">
        <f t="shared" si="146"/>
        <v>91282312485</v>
      </c>
      <c r="R169" s="425">
        <f t="shared" si="146"/>
        <v>0</v>
      </c>
      <c r="S169" s="425">
        <f t="shared" si="146"/>
        <v>0</v>
      </c>
      <c r="T169" s="425">
        <f t="shared" si="146"/>
        <v>0</v>
      </c>
      <c r="U169" s="425">
        <f t="shared" si="146"/>
        <v>91282312485</v>
      </c>
      <c r="V169" s="425">
        <f t="shared" si="146"/>
        <v>0</v>
      </c>
      <c r="W169" s="425">
        <f t="shared" si="146"/>
        <v>0</v>
      </c>
      <c r="X169" s="37">
        <f t="shared" si="102"/>
        <v>1</v>
      </c>
      <c r="Y169" s="37">
        <f t="shared" si="103"/>
        <v>0</v>
      </c>
      <c r="Z169" s="37">
        <f t="shared" si="100"/>
        <v>0</v>
      </c>
      <c r="AA169" s="37">
        <f t="shared" si="106"/>
        <v>0</v>
      </c>
      <c r="AB169" s="37" t="s">
        <v>46</v>
      </c>
    </row>
    <row r="170" spans="1:28" ht="32.25" customHeight="1" x14ac:dyDescent="0.25">
      <c r="A170" s="238" t="s">
        <v>293</v>
      </c>
      <c r="B170" s="40"/>
      <c r="C170" s="40"/>
      <c r="D170" s="40"/>
      <c r="E170" s="149" t="s">
        <v>236</v>
      </c>
      <c r="F170" s="425">
        <f t="shared" si="145"/>
        <v>91282312485</v>
      </c>
      <c r="G170" s="425">
        <f t="shared" si="145"/>
        <v>0</v>
      </c>
      <c r="H170" s="425">
        <f t="shared" si="145"/>
        <v>0</v>
      </c>
      <c r="I170" s="425">
        <f t="shared" si="145"/>
        <v>0</v>
      </c>
      <c r="J170" s="425">
        <f t="shared" si="145"/>
        <v>0</v>
      </c>
      <c r="K170" s="425">
        <f t="shared" si="127"/>
        <v>0</v>
      </c>
      <c r="L170" s="425">
        <f>+L171</f>
        <v>91282312485</v>
      </c>
      <c r="M170" s="36">
        <f t="shared" si="104"/>
        <v>1.719617621958645E-2</v>
      </c>
      <c r="N170" s="425">
        <f t="shared" si="146"/>
        <v>0</v>
      </c>
      <c r="O170" s="425">
        <f t="shared" si="146"/>
        <v>91282312485</v>
      </c>
      <c r="P170" s="425">
        <f t="shared" si="146"/>
        <v>0</v>
      </c>
      <c r="Q170" s="425">
        <f t="shared" si="146"/>
        <v>91282312485</v>
      </c>
      <c r="R170" s="425">
        <f t="shared" si="146"/>
        <v>0</v>
      </c>
      <c r="S170" s="425">
        <f t="shared" si="146"/>
        <v>0</v>
      </c>
      <c r="T170" s="425">
        <f t="shared" si="146"/>
        <v>0</v>
      </c>
      <c r="U170" s="425">
        <f t="shared" si="146"/>
        <v>91282312485</v>
      </c>
      <c r="V170" s="425">
        <f t="shared" si="146"/>
        <v>0</v>
      </c>
      <c r="W170" s="425">
        <f t="shared" si="146"/>
        <v>0</v>
      </c>
      <c r="X170" s="37">
        <f t="shared" si="102"/>
        <v>1</v>
      </c>
      <c r="Y170" s="37">
        <f t="shared" si="103"/>
        <v>0</v>
      </c>
      <c r="Z170" s="37">
        <f t="shared" ref="Z170:Z233" si="147">+V170/L170</f>
        <v>0</v>
      </c>
      <c r="AA170" s="37">
        <f t="shared" si="106"/>
        <v>0</v>
      </c>
      <c r="AB170" s="37" t="s">
        <v>46</v>
      </c>
    </row>
    <row r="171" spans="1:28" ht="30" customHeight="1" x14ac:dyDescent="0.25">
      <c r="A171" s="239" t="s">
        <v>294</v>
      </c>
      <c r="B171" s="40" t="s">
        <v>192</v>
      </c>
      <c r="C171" s="40">
        <v>11</v>
      </c>
      <c r="D171" s="40" t="s">
        <v>38</v>
      </c>
      <c r="E171" s="151" t="s">
        <v>226</v>
      </c>
      <c r="F171" s="421">
        <v>91282312485</v>
      </c>
      <c r="G171" s="421">
        <v>0</v>
      </c>
      <c r="H171" s="421">
        <v>0</v>
      </c>
      <c r="I171" s="421">
        <v>0</v>
      </c>
      <c r="J171" s="421">
        <v>0</v>
      </c>
      <c r="K171" s="421">
        <f t="shared" si="127"/>
        <v>0</v>
      </c>
      <c r="L171" s="421">
        <f>+F171+K171</f>
        <v>91282312485</v>
      </c>
      <c r="M171" s="43">
        <f t="shared" si="104"/>
        <v>1.719617621958645E-2</v>
      </c>
      <c r="N171" s="421">
        <v>0</v>
      </c>
      <c r="O171" s="421">
        <v>91282312485</v>
      </c>
      <c r="P171" s="421">
        <f>L171-O171</f>
        <v>0</v>
      </c>
      <c r="Q171" s="421">
        <v>91282312485</v>
      </c>
      <c r="R171" s="421">
        <f>+L171-Q171</f>
        <v>0</v>
      </c>
      <c r="S171" s="421">
        <f>O171-Q171</f>
        <v>0</v>
      </c>
      <c r="T171" s="421">
        <v>0</v>
      </c>
      <c r="U171" s="421">
        <f>+Q171-T171</f>
        <v>91282312485</v>
      </c>
      <c r="V171" s="421">
        <v>0</v>
      </c>
      <c r="W171" s="44">
        <f>+T171-V171</f>
        <v>0</v>
      </c>
      <c r="X171" s="45">
        <f t="shared" si="102"/>
        <v>1</v>
      </c>
      <c r="Y171" s="45">
        <f t="shared" si="103"/>
        <v>0</v>
      </c>
      <c r="Z171" s="45">
        <f t="shared" si="147"/>
        <v>0</v>
      </c>
      <c r="AA171" s="45">
        <f t="shared" si="106"/>
        <v>0</v>
      </c>
      <c r="AB171" s="45" t="s">
        <v>46</v>
      </c>
    </row>
    <row r="172" spans="1:28" ht="95.25" customHeight="1" x14ac:dyDescent="0.25">
      <c r="A172" s="238" t="s">
        <v>295</v>
      </c>
      <c r="B172" s="68"/>
      <c r="C172" s="68"/>
      <c r="D172" s="68"/>
      <c r="E172" s="149" t="s">
        <v>296</v>
      </c>
      <c r="F172" s="425">
        <f t="shared" ref="F172:J174" si="148">+F173</f>
        <v>175214577228</v>
      </c>
      <c r="G172" s="425">
        <f t="shared" si="148"/>
        <v>0</v>
      </c>
      <c r="H172" s="425">
        <f t="shared" si="148"/>
        <v>0</v>
      </c>
      <c r="I172" s="425">
        <f t="shared" si="148"/>
        <v>0</v>
      </c>
      <c r="J172" s="425">
        <f t="shared" si="148"/>
        <v>0</v>
      </c>
      <c r="K172" s="425">
        <f t="shared" si="127"/>
        <v>0</v>
      </c>
      <c r="L172" s="425">
        <f>+L173</f>
        <v>175214577228</v>
      </c>
      <c r="M172" s="36">
        <f t="shared" si="104"/>
        <v>3.3007717094679687E-2</v>
      </c>
      <c r="N172" s="425">
        <f t="shared" ref="N172:W174" si="149">+N173</f>
        <v>0</v>
      </c>
      <c r="O172" s="425">
        <f t="shared" si="149"/>
        <v>175214577228</v>
      </c>
      <c r="P172" s="425">
        <f t="shared" si="149"/>
        <v>0</v>
      </c>
      <c r="Q172" s="425">
        <f t="shared" si="149"/>
        <v>175214577228</v>
      </c>
      <c r="R172" s="425">
        <f t="shared" si="149"/>
        <v>0</v>
      </c>
      <c r="S172" s="425">
        <f t="shared" si="149"/>
        <v>0</v>
      </c>
      <c r="T172" s="425">
        <f t="shared" si="149"/>
        <v>8358018752</v>
      </c>
      <c r="U172" s="425">
        <f t="shared" si="149"/>
        <v>166856558476</v>
      </c>
      <c r="V172" s="425">
        <f t="shared" si="149"/>
        <v>8358018752</v>
      </c>
      <c r="W172" s="425">
        <f t="shared" si="149"/>
        <v>0</v>
      </c>
      <c r="X172" s="37">
        <f t="shared" ref="X172:X235" si="150">+Q172/L172</f>
        <v>1</v>
      </c>
      <c r="Y172" s="37">
        <f t="shared" ref="Y172:Y235" si="151">+T172/L172</f>
        <v>4.770161754934369E-2</v>
      </c>
      <c r="Z172" s="37">
        <f t="shared" si="147"/>
        <v>4.770161754934369E-2</v>
      </c>
      <c r="AA172" s="37">
        <f t="shared" si="106"/>
        <v>4.770161754934369E-2</v>
      </c>
      <c r="AB172" s="37">
        <f t="shared" ref="AB172:AB183" si="152">+V172/T172</f>
        <v>1</v>
      </c>
    </row>
    <row r="173" spans="1:28" ht="95.25" customHeight="1" x14ac:dyDescent="0.25">
      <c r="A173" s="238" t="s">
        <v>297</v>
      </c>
      <c r="B173" s="40"/>
      <c r="C173" s="40"/>
      <c r="D173" s="40"/>
      <c r="E173" s="148" t="s">
        <v>296</v>
      </c>
      <c r="F173" s="425">
        <f t="shared" si="148"/>
        <v>175214577228</v>
      </c>
      <c r="G173" s="425">
        <f t="shared" si="148"/>
        <v>0</v>
      </c>
      <c r="H173" s="425">
        <f t="shared" si="148"/>
        <v>0</v>
      </c>
      <c r="I173" s="425">
        <f t="shared" si="148"/>
        <v>0</v>
      </c>
      <c r="J173" s="425">
        <f t="shared" si="148"/>
        <v>0</v>
      </c>
      <c r="K173" s="425">
        <f t="shared" si="127"/>
        <v>0</v>
      </c>
      <c r="L173" s="425">
        <f>+L174</f>
        <v>175214577228</v>
      </c>
      <c r="M173" s="36">
        <f t="shared" ref="M173:M236" si="153">L173/$L$267</f>
        <v>3.3007717094679687E-2</v>
      </c>
      <c r="N173" s="425">
        <f t="shared" si="149"/>
        <v>0</v>
      </c>
      <c r="O173" s="425">
        <f t="shared" si="149"/>
        <v>175214577228</v>
      </c>
      <c r="P173" s="425">
        <f t="shared" si="149"/>
        <v>0</v>
      </c>
      <c r="Q173" s="425">
        <f t="shared" si="149"/>
        <v>175214577228</v>
      </c>
      <c r="R173" s="425">
        <f t="shared" si="149"/>
        <v>0</v>
      </c>
      <c r="S173" s="425">
        <f t="shared" si="149"/>
        <v>0</v>
      </c>
      <c r="T173" s="425">
        <f t="shared" si="149"/>
        <v>8358018752</v>
      </c>
      <c r="U173" s="425">
        <f t="shared" si="149"/>
        <v>166856558476</v>
      </c>
      <c r="V173" s="425">
        <f t="shared" si="149"/>
        <v>8358018752</v>
      </c>
      <c r="W173" s="425">
        <f t="shared" si="149"/>
        <v>0</v>
      </c>
      <c r="X173" s="37">
        <f t="shared" si="150"/>
        <v>1</v>
      </c>
      <c r="Y173" s="37">
        <f t="shared" si="151"/>
        <v>4.770161754934369E-2</v>
      </c>
      <c r="Z173" s="37">
        <f t="shared" si="147"/>
        <v>4.770161754934369E-2</v>
      </c>
      <c r="AA173" s="37">
        <f t="shared" ref="AA173:AA209" si="154">+T173/Q173</f>
        <v>4.770161754934369E-2</v>
      </c>
      <c r="AB173" s="37">
        <f t="shared" si="152"/>
        <v>1</v>
      </c>
    </row>
    <row r="174" spans="1:28" ht="33" customHeight="1" x14ac:dyDescent="0.25">
      <c r="A174" s="238" t="s">
        <v>298</v>
      </c>
      <c r="B174" s="40"/>
      <c r="C174" s="40"/>
      <c r="D174" s="40"/>
      <c r="E174" s="149" t="s">
        <v>236</v>
      </c>
      <c r="F174" s="425">
        <f t="shared" si="148"/>
        <v>175214577228</v>
      </c>
      <c r="G174" s="425">
        <f t="shared" si="148"/>
        <v>0</v>
      </c>
      <c r="H174" s="425">
        <f t="shared" si="148"/>
        <v>0</v>
      </c>
      <c r="I174" s="425">
        <f t="shared" si="148"/>
        <v>0</v>
      </c>
      <c r="J174" s="425">
        <f t="shared" si="148"/>
        <v>0</v>
      </c>
      <c r="K174" s="425">
        <f t="shared" si="127"/>
        <v>0</v>
      </c>
      <c r="L174" s="425">
        <f>+L175</f>
        <v>175214577228</v>
      </c>
      <c r="M174" s="36">
        <f t="shared" si="153"/>
        <v>3.3007717094679687E-2</v>
      </c>
      <c r="N174" s="425">
        <f t="shared" si="149"/>
        <v>0</v>
      </c>
      <c r="O174" s="425">
        <f t="shared" si="149"/>
        <v>175214577228</v>
      </c>
      <c r="P174" s="425">
        <f t="shared" si="149"/>
        <v>0</v>
      </c>
      <c r="Q174" s="425">
        <f t="shared" si="149"/>
        <v>175214577228</v>
      </c>
      <c r="R174" s="425">
        <f t="shared" si="149"/>
        <v>0</v>
      </c>
      <c r="S174" s="425">
        <f t="shared" si="149"/>
        <v>0</v>
      </c>
      <c r="T174" s="425">
        <f t="shared" si="149"/>
        <v>8358018752</v>
      </c>
      <c r="U174" s="425">
        <f t="shared" si="149"/>
        <v>166856558476</v>
      </c>
      <c r="V174" s="425">
        <f t="shared" si="149"/>
        <v>8358018752</v>
      </c>
      <c r="W174" s="425">
        <f t="shared" si="149"/>
        <v>0</v>
      </c>
      <c r="X174" s="37">
        <f t="shared" si="150"/>
        <v>1</v>
      </c>
      <c r="Y174" s="37">
        <f t="shared" si="151"/>
        <v>4.770161754934369E-2</v>
      </c>
      <c r="Z174" s="37">
        <f t="shared" si="147"/>
        <v>4.770161754934369E-2</v>
      </c>
      <c r="AA174" s="37">
        <f t="shared" si="154"/>
        <v>4.770161754934369E-2</v>
      </c>
      <c r="AB174" s="37">
        <f t="shared" si="152"/>
        <v>1</v>
      </c>
    </row>
    <row r="175" spans="1:28" ht="30" customHeight="1" x14ac:dyDescent="0.25">
      <c r="A175" s="239" t="s">
        <v>299</v>
      </c>
      <c r="B175" s="40" t="s">
        <v>192</v>
      </c>
      <c r="C175" s="40">
        <v>11</v>
      </c>
      <c r="D175" s="40" t="s">
        <v>38</v>
      </c>
      <c r="E175" s="151" t="s">
        <v>226</v>
      </c>
      <c r="F175" s="421">
        <v>175214577228</v>
      </c>
      <c r="G175" s="421">
        <v>0</v>
      </c>
      <c r="H175" s="421">
        <v>0</v>
      </c>
      <c r="I175" s="421">
        <v>0</v>
      </c>
      <c r="J175" s="421">
        <v>0</v>
      </c>
      <c r="K175" s="421">
        <f t="shared" si="127"/>
        <v>0</v>
      </c>
      <c r="L175" s="421">
        <f>+F175+K175</f>
        <v>175214577228</v>
      </c>
      <c r="M175" s="43">
        <f t="shared" si="153"/>
        <v>3.3007717094679687E-2</v>
      </c>
      <c r="N175" s="421">
        <v>0</v>
      </c>
      <c r="O175" s="421">
        <v>175214577228</v>
      </c>
      <c r="P175" s="421">
        <f>L175-O175</f>
        <v>0</v>
      </c>
      <c r="Q175" s="421">
        <v>175214577228</v>
      </c>
      <c r="R175" s="421">
        <f>+L175-Q175</f>
        <v>0</v>
      </c>
      <c r="S175" s="421">
        <f>O175-Q175</f>
        <v>0</v>
      </c>
      <c r="T175" s="421">
        <v>8358018752</v>
      </c>
      <c r="U175" s="421">
        <f>+Q175-T175</f>
        <v>166856558476</v>
      </c>
      <c r="V175" s="421">
        <v>8358018752</v>
      </c>
      <c r="W175" s="44">
        <f>+T175-V175</f>
        <v>0</v>
      </c>
      <c r="X175" s="45">
        <f t="shared" si="150"/>
        <v>1</v>
      </c>
      <c r="Y175" s="45">
        <f t="shared" si="151"/>
        <v>4.770161754934369E-2</v>
      </c>
      <c r="Z175" s="45">
        <f t="shared" si="147"/>
        <v>4.770161754934369E-2</v>
      </c>
      <c r="AA175" s="45">
        <f t="shared" si="154"/>
        <v>4.770161754934369E-2</v>
      </c>
      <c r="AB175" s="45">
        <f t="shared" si="152"/>
        <v>1</v>
      </c>
    </row>
    <row r="176" spans="1:28" ht="53.25" customHeight="1" x14ac:dyDescent="0.25">
      <c r="A176" s="238" t="s">
        <v>300</v>
      </c>
      <c r="B176" s="68"/>
      <c r="C176" s="68"/>
      <c r="D176" s="68"/>
      <c r="E176" s="149" t="s">
        <v>301</v>
      </c>
      <c r="F176" s="425">
        <f t="shared" ref="F176:J178" si="155">+F177</f>
        <v>109796058849</v>
      </c>
      <c r="G176" s="425">
        <f t="shared" si="155"/>
        <v>0</v>
      </c>
      <c r="H176" s="425">
        <f t="shared" si="155"/>
        <v>0</v>
      </c>
      <c r="I176" s="425">
        <f t="shared" si="155"/>
        <v>0</v>
      </c>
      <c r="J176" s="425">
        <f t="shared" si="155"/>
        <v>0</v>
      </c>
      <c r="K176" s="425">
        <f t="shared" si="127"/>
        <v>0</v>
      </c>
      <c r="L176" s="425">
        <f>+L177</f>
        <v>109796058849</v>
      </c>
      <c r="M176" s="36">
        <f t="shared" si="153"/>
        <v>2.0683879765795225E-2</v>
      </c>
      <c r="N176" s="425">
        <f t="shared" ref="N176:W178" si="156">+N177</f>
        <v>0</v>
      </c>
      <c r="O176" s="425">
        <f t="shared" si="156"/>
        <v>109796058849</v>
      </c>
      <c r="P176" s="425">
        <f t="shared" si="156"/>
        <v>0</v>
      </c>
      <c r="Q176" s="425">
        <f t="shared" si="156"/>
        <v>109796058849</v>
      </c>
      <c r="R176" s="425">
        <f t="shared" si="156"/>
        <v>0</v>
      </c>
      <c r="S176" s="425">
        <f t="shared" si="156"/>
        <v>0</v>
      </c>
      <c r="T176" s="425">
        <f t="shared" si="156"/>
        <v>19071686158</v>
      </c>
      <c r="U176" s="425">
        <f t="shared" si="156"/>
        <v>90724372691</v>
      </c>
      <c r="V176" s="425">
        <f t="shared" si="156"/>
        <v>19071686158</v>
      </c>
      <c r="W176" s="425">
        <f t="shared" si="156"/>
        <v>0</v>
      </c>
      <c r="X176" s="37">
        <f t="shared" si="150"/>
        <v>1</v>
      </c>
      <c r="Y176" s="37">
        <f t="shared" si="151"/>
        <v>0.17370100856014198</v>
      </c>
      <c r="Z176" s="37">
        <f t="shared" si="147"/>
        <v>0.17370100856014198</v>
      </c>
      <c r="AA176" s="37">
        <f t="shared" si="154"/>
        <v>0.17370100856014198</v>
      </c>
      <c r="AB176" s="37">
        <f t="shared" si="152"/>
        <v>1</v>
      </c>
    </row>
    <row r="177" spans="1:28" ht="53.25" customHeight="1" x14ac:dyDescent="0.25">
      <c r="A177" s="238" t="s">
        <v>302</v>
      </c>
      <c r="B177" s="40"/>
      <c r="C177" s="40"/>
      <c r="D177" s="40"/>
      <c r="E177" s="148" t="s">
        <v>301</v>
      </c>
      <c r="F177" s="425">
        <f t="shared" si="155"/>
        <v>109796058849</v>
      </c>
      <c r="G177" s="425">
        <f t="shared" si="155"/>
        <v>0</v>
      </c>
      <c r="H177" s="425">
        <f t="shared" si="155"/>
        <v>0</v>
      </c>
      <c r="I177" s="425">
        <f t="shared" si="155"/>
        <v>0</v>
      </c>
      <c r="J177" s="425">
        <f t="shared" si="155"/>
        <v>0</v>
      </c>
      <c r="K177" s="425">
        <f t="shared" si="127"/>
        <v>0</v>
      </c>
      <c r="L177" s="425">
        <f>+L178</f>
        <v>109796058849</v>
      </c>
      <c r="M177" s="36">
        <f t="shared" si="153"/>
        <v>2.0683879765795225E-2</v>
      </c>
      <c r="N177" s="425">
        <f t="shared" si="156"/>
        <v>0</v>
      </c>
      <c r="O177" s="425">
        <f t="shared" si="156"/>
        <v>109796058849</v>
      </c>
      <c r="P177" s="425">
        <f t="shared" si="156"/>
        <v>0</v>
      </c>
      <c r="Q177" s="425">
        <f t="shared" si="156"/>
        <v>109796058849</v>
      </c>
      <c r="R177" s="425">
        <f t="shared" si="156"/>
        <v>0</v>
      </c>
      <c r="S177" s="425">
        <f t="shared" si="156"/>
        <v>0</v>
      </c>
      <c r="T177" s="425">
        <f t="shared" si="156"/>
        <v>19071686158</v>
      </c>
      <c r="U177" s="425">
        <f t="shared" si="156"/>
        <v>90724372691</v>
      </c>
      <c r="V177" s="425">
        <f t="shared" si="156"/>
        <v>19071686158</v>
      </c>
      <c r="W177" s="425">
        <f t="shared" si="156"/>
        <v>0</v>
      </c>
      <c r="X177" s="37">
        <f t="shared" si="150"/>
        <v>1</v>
      </c>
      <c r="Y177" s="37">
        <f t="shared" si="151"/>
        <v>0.17370100856014198</v>
      </c>
      <c r="Z177" s="37">
        <f t="shared" si="147"/>
        <v>0.17370100856014198</v>
      </c>
      <c r="AA177" s="37">
        <f t="shared" si="154"/>
        <v>0.17370100856014198</v>
      </c>
      <c r="AB177" s="37">
        <f t="shared" si="152"/>
        <v>1</v>
      </c>
    </row>
    <row r="178" spans="1:28" ht="38.25" customHeight="1" x14ac:dyDescent="0.25">
      <c r="A178" s="238" t="s">
        <v>303</v>
      </c>
      <c r="B178" s="40"/>
      <c r="C178" s="40"/>
      <c r="D178" s="40"/>
      <c r="E178" s="149" t="s">
        <v>236</v>
      </c>
      <c r="F178" s="425">
        <f t="shared" si="155"/>
        <v>109796058849</v>
      </c>
      <c r="G178" s="425">
        <f t="shared" si="155"/>
        <v>0</v>
      </c>
      <c r="H178" s="425">
        <f t="shared" si="155"/>
        <v>0</v>
      </c>
      <c r="I178" s="425">
        <f t="shared" si="155"/>
        <v>0</v>
      </c>
      <c r="J178" s="425">
        <f t="shared" si="155"/>
        <v>0</v>
      </c>
      <c r="K178" s="425">
        <f t="shared" si="127"/>
        <v>0</v>
      </c>
      <c r="L178" s="425">
        <f>+L179</f>
        <v>109796058849</v>
      </c>
      <c r="M178" s="36">
        <f t="shared" si="153"/>
        <v>2.0683879765795225E-2</v>
      </c>
      <c r="N178" s="425">
        <f t="shared" si="156"/>
        <v>0</v>
      </c>
      <c r="O178" s="425">
        <f t="shared" si="156"/>
        <v>109796058849</v>
      </c>
      <c r="P178" s="425">
        <f t="shared" si="156"/>
        <v>0</v>
      </c>
      <c r="Q178" s="425">
        <f t="shared" si="156"/>
        <v>109796058849</v>
      </c>
      <c r="R178" s="425">
        <f t="shared" si="156"/>
        <v>0</v>
      </c>
      <c r="S178" s="425">
        <f t="shared" si="156"/>
        <v>0</v>
      </c>
      <c r="T178" s="425">
        <f t="shared" si="156"/>
        <v>19071686158</v>
      </c>
      <c r="U178" s="425">
        <f t="shared" si="156"/>
        <v>90724372691</v>
      </c>
      <c r="V178" s="425">
        <f t="shared" si="156"/>
        <v>19071686158</v>
      </c>
      <c r="W178" s="425">
        <f t="shared" si="156"/>
        <v>0</v>
      </c>
      <c r="X178" s="37">
        <f t="shared" si="150"/>
        <v>1</v>
      </c>
      <c r="Y178" s="37">
        <f t="shared" si="151"/>
        <v>0.17370100856014198</v>
      </c>
      <c r="Z178" s="37">
        <f t="shared" si="147"/>
        <v>0.17370100856014198</v>
      </c>
      <c r="AA178" s="37">
        <f t="shared" si="154"/>
        <v>0.17370100856014198</v>
      </c>
      <c r="AB178" s="37">
        <f t="shared" si="152"/>
        <v>1</v>
      </c>
    </row>
    <row r="179" spans="1:28" ht="38.25" customHeight="1" x14ac:dyDescent="0.25">
      <c r="A179" s="239" t="s">
        <v>304</v>
      </c>
      <c r="B179" s="68" t="s">
        <v>192</v>
      </c>
      <c r="C179" s="68">
        <v>11</v>
      </c>
      <c r="D179" s="40" t="s">
        <v>38</v>
      </c>
      <c r="E179" s="151" t="s">
        <v>226</v>
      </c>
      <c r="F179" s="421">
        <v>109796058849</v>
      </c>
      <c r="G179" s="421">
        <v>0</v>
      </c>
      <c r="H179" s="421">
        <v>0</v>
      </c>
      <c r="I179" s="421">
        <v>0</v>
      </c>
      <c r="J179" s="421">
        <v>0</v>
      </c>
      <c r="K179" s="421">
        <f t="shared" si="127"/>
        <v>0</v>
      </c>
      <c r="L179" s="421">
        <f>+F179+K179</f>
        <v>109796058849</v>
      </c>
      <c r="M179" s="43">
        <f t="shared" si="153"/>
        <v>2.0683879765795225E-2</v>
      </c>
      <c r="N179" s="421">
        <v>0</v>
      </c>
      <c r="O179" s="421">
        <v>109796058849</v>
      </c>
      <c r="P179" s="421">
        <f>L179-O179</f>
        <v>0</v>
      </c>
      <c r="Q179" s="421">
        <v>109796058849</v>
      </c>
      <c r="R179" s="421">
        <f>+L179-Q179</f>
        <v>0</v>
      </c>
      <c r="S179" s="421">
        <f>O179-Q179</f>
        <v>0</v>
      </c>
      <c r="T179" s="421">
        <v>19071686158</v>
      </c>
      <c r="U179" s="421">
        <f>+Q179-T179</f>
        <v>90724372691</v>
      </c>
      <c r="V179" s="421">
        <v>19071686158</v>
      </c>
      <c r="W179" s="44">
        <f>+T179-V179</f>
        <v>0</v>
      </c>
      <c r="X179" s="45">
        <f t="shared" si="150"/>
        <v>1</v>
      </c>
      <c r="Y179" s="45">
        <f t="shared" si="151"/>
        <v>0.17370100856014198</v>
      </c>
      <c r="Z179" s="45">
        <f t="shared" si="147"/>
        <v>0.17370100856014198</v>
      </c>
      <c r="AA179" s="45">
        <f t="shared" si="154"/>
        <v>0.17370100856014198</v>
      </c>
      <c r="AB179" s="45">
        <f t="shared" si="152"/>
        <v>1</v>
      </c>
    </row>
    <row r="180" spans="1:28" ht="69" customHeight="1" x14ac:dyDescent="0.25">
      <c r="A180" s="238" t="s">
        <v>305</v>
      </c>
      <c r="B180" s="68"/>
      <c r="C180" s="68"/>
      <c r="D180" s="68"/>
      <c r="E180" s="149" t="s">
        <v>306</v>
      </c>
      <c r="F180" s="425">
        <f t="shared" ref="F180:J182" si="157">+F181</f>
        <v>216924287600</v>
      </c>
      <c r="G180" s="425">
        <f t="shared" si="157"/>
        <v>0</v>
      </c>
      <c r="H180" s="425">
        <f t="shared" si="157"/>
        <v>0</v>
      </c>
      <c r="I180" s="425">
        <f t="shared" si="157"/>
        <v>0</v>
      </c>
      <c r="J180" s="425">
        <f t="shared" si="157"/>
        <v>0</v>
      </c>
      <c r="K180" s="425">
        <f t="shared" si="127"/>
        <v>0</v>
      </c>
      <c r="L180" s="425">
        <f>+L181</f>
        <v>216924287600</v>
      </c>
      <c r="M180" s="36">
        <f t="shared" si="153"/>
        <v>4.0865181592445191E-2</v>
      </c>
      <c r="N180" s="425">
        <f t="shared" ref="N180:W182" si="158">+N181</f>
        <v>0</v>
      </c>
      <c r="O180" s="425">
        <f t="shared" si="158"/>
        <v>216924287600</v>
      </c>
      <c r="P180" s="425">
        <f t="shared" si="158"/>
        <v>0</v>
      </c>
      <c r="Q180" s="425">
        <f t="shared" si="158"/>
        <v>216924287600</v>
      </c>
      <c r="R180" s="425">
        <f t="shared" si="158"/>
        <v>0</v>
      </c>
      <c r="S180" s="425">
        <f t="shared" si="158"/>
        <v>0</v>
      </c>
      <c r="T180" s="425">
        <f t="shared" si="158"/>
        <v>14013027754</v>
      </c>
      <c r="U180" s="425">
        <f t="shared" si="158"/>
        <v>202911259846</v>
      </c>
      <c r="V180" s="425">
        <f t="shared" si="158"/>
        <v>14013027754</v>
      </c>
      <c r="W180" s="425">
        <f t="shared" si="158"/>
        <v>0</v>
      </c>
      <c r="X180" s="37">
        <f t="shared" si="150"/>
        <v>1</v>
      </c>
      <c r="Y180" s="37">
        <f t="shared" si="151"/>
        <v>6.4598703580114922E-2</v>
      </c>
      <c r="Z180" s="37">
        <f t="shared" si="147"/>
        <v>6.4598703580114922E-2</v>
      </c>
      <c r="AA180" s="37">
        <f t="shared" si="154"/>
        <v>6.4598703580114922E-2</v>
      </c>
      <c r="AB180" s="37">
        <f t="shared" si="152"/>
        <v>1</v>
      </c>
    </row>
    <row r="181" spans="1:28" ht="69" customHeight="1" x14ac:dyDescent="0.25">
      <c r="A181" s="238" t="s">
        <v>307</v>
      </c>
      <c r="B181" s="40"/>
      <c r="C181" s="40"/>
      <c r="D181" s="40"/>
      <c r="E181" s="148" t="s">
        <v>306</v>
      </c>
      <c r="F181" s="425">
        <f t="shared" si="157"/>
        <v>216924287600</v>
      </c>
      <c r="G181" s="425">
        <f t="shared" si="157"/>
        <v>0</v>
      </c>
      <c r="H181" s="425">
        <f t="shared" si="157"/>
        <v>0</v>
      </c>
      <c r="I181" s="425">
        <f t="shared" si="157"/>
        <v>0</v>
      </c>
      <c r="J181" s="425">
        <f t="shared" si="157"/>
        <v>0</v>
      </c>
      <c r="K181" s="425">
        <f t="shared" si="127"/>
        <v>0</v>
      </c>
      <c r="L181" s="425">
        <f>+L182</f>
        <v>216924287600</v>
      </c>
      <c r="M181" s="36">
        <f t="shared" si="153"/>
        <v>4.0865181592445191E-2</v>
      </c>
      <c r="N181" s="425">
        <f t="shared" si="158"/>
        <v>0</v>
      </c>
      <c r="O181" s="425">
        <f t="shared" si="158"/>
        <v>216924287600</v>
      </c>
      <c r="P181" s="425">
        <f t="shared" si="158"/>
        <v>0</v>
      </c>
      <c r="Q181" s="425">
        <f t="shared" si="158"/>
        <v>216924287600</v>
      </c>
      <c r="R181" s="425">
        <f t="shared" si="158"/>
        <v>0</v>
      </c>
      <c r="S181" s="425">
        <f t="shared" si="158"/>
        <v>0</v>
      </c>
      <c r="T181" s="425">
        <f t="shared" si="158"/>
        <v>14013027754</v>
      </c>
      <c r="U181" s="425">
        <f t="shared" si="158"/>
        <v>202911259846</v>
      </c>
      <c r="V181" s="425">
        <f t="shared" si="158"/>
        <v>14013027754</v>
      </c>
      <c r="W181" s="425">
        <f t="shared" si="158"/>
        <v>0</v>
      </c>
      <c r="X181" s="37">
        <f t="shared" si="150"/>
        <v>1</v>
      </c>
      <c r="Y181" s="37">
        <f t="shared" si="151"/>
        <v>6.4598703580114922E-2</v>
      </c>
      <c r="Z181" s="37">
        <f t="shared" si="147"/>
        <v>6.4598703580114922E-2</v>
      </c>
      <c r="AA181" s="37">
        <f t="shared" si="154"/>
        <v>6.4598703580114922E-2</v>
      </c>
      <c r="AB181" s="37">
        <f t="shared" si="152"/>
        <v>1</v>
      </c>
    </row>
    <row r="182" spans="1:28" ht="29.25" customHeight="1" x14ac:dyDescent="0.25">
      <c r="A182" s="238" t="s">
        <v>308</v>
      </c>
      <c r="B182" s="40"/>
      <c r="C182" s="40"/>
      <c r="D182" s="40"/>
      <c r="E182" s="149" t="s">
        <v>236</v>
      </c>
      <c r="F182" s="425">
        <f t="shared" si="157"/>
        <v>216924287600</v>
      </c>
      <c r="G182" s="425">
        <f t="shared" si="157"/>
        <v>0</v>
      </c>
      <c r="H182" s="425">
        <f t="shared" si="157"/>
        <v>0</v>
      </c>
      <c r="I182" s="425">
        <f t="shared" si="157"/>
        <v>0</v>
      </c>
      <c r="J182" s="425">
        <f t="shared" si="157"/>
        <v>0</v>
      </c>
      <c r="K182" s="425">
        <f t="shared" si="127"/>
        <v>0</v>
      </c>
      <c r="L182" s="425">
        <f>+L183</f>
        <v>216924287600</v>
      </c>
      <c r="M182" s="36">
        <f t="shared" si="153"/>
        <v>4.0865181592445191E-2</v>
      </c>
      <c r="N182" s="425">
        <f t="shared" si="158"/>
        <v>0</v>
      </c>
      <c r="O182" s="425">
        <f t="shared" si="158"/>
        <v>216924287600</v>
      </c>
      <c r="P182" s="425">
        <f t="shared" si="158"/>
        <v>0</v>
      </c>
      <c r="Q182" s="425">
        <f t="shared" si="158"/>
        <v>216924287600</v>
      </c>
      <c r="R182" s="425">
        <f t="shared" si="158"/>
        <v>0</v>
      </c>
      <c r="S182" s="425">
        <f t="shared" si="158"/>
        <v>0</v>
      </c>
      <c r="T182" s="425">
        <f t="shared" si="158"/>
        <v>14013027754</v>
      </c>
      <c r="U182" s="425">
        <f t="shared" si="158"/>
        <v>202911259846</v>
      </c>
      <c r="V182" s="425">
        <f t="shared" si="158"/>
        <v>14013027754</v>
      </c>
      <c r="W182" s="425">
        <f t="shared" si="158"/>
        <v>0</v>
      </c>
      <c r="X182" s="37">
        <f t="shared" si="150"/>
        <v>1</v>
      </c>
      <c r="Y182" s="37">
        <f t="shared" si="151"/>
        <v>6.4598703580114922E-2</v>
      </c>
      <c r="Z182" s="37">
        <f t="shared" si="147"/>
        <v>6.4598703580114922E-2</v>
      </c>
      <c r="AA182" s="37">
        <f t="shared" si="154"/>
        <v>6.4598703580114922E-2</v>
      </c>
      <c r="AB182" s="37">
        <f t="shared" si="152"/>
        <v>1</v>
      </c>
    </row>
    <row r="183" spans="1:28" ht="30" customHeight="1" x14ac:dyDescent="0.25">
      <c r="A183" s="239" t="s">
        <v>309</v>
      </c>
      <c r="B183" s="40" t="s">
        <v>192</v>
      </c>
      <c r="C183" s="40">
        <v>11</v>
      </c>
      <c r="D183" s="40" t="s">
        <v>38</v>
      </c>
      <c r="E183" s="151" t="s">
        <v>226</v>
      </c>
      <c r="F183" s="421">
        <v>216924287600</v>
      </c>
      <c r="G183" s="421">
        <v>0</v>
      </c>
      <c r="H183" s="421">
        <v>0</v>
      </c>
      <c r="I183" s="421">
        <v>0</v>
      </c>
      <c r="J183" s="421">
        <v>0</v>
      </c>
      <c r="K183" s="421">
        <f t="shared" si="127"/>
        <v>0</v>
      </c>
      <c r="L183" s="421">
        <f>+F183+K183</f>
        <v>216924287600</v>
      </c>
      <c r="M183" s="43">
        <f t="shared" si="153"/>
        <v>4.0865181592445191E-2</v>
      </c>
      <c r="N183" s="421">
        <v>0</v>
      </c>
      <c r="O183" s="421">
        <v>216924287600</v>
      </c>
      <c r="P183" s="421">
        <f>L183-O183</f>
        <v>0</v>
      </c>
      <c r="Q183" s="421">
        <v>216924287600</v>
      </c>
      <c r="R183" s="421">
        <f>+L183-Q183</f>
        <v>0</v>
      </c>
      <c r="S183" s="421">
        <f>O183-Q183</f>
        <v>0</v>
      </c>
      <c r="T183" s="421">
        <v>14013027754</v>
      </c>
      <c r="U183" s="421">
        <f>+Q183-T183</f>
        <v>202911259846</v>
      </c>
      <c r="V183" s="421">
        <v>14013027754</v>
      </c>
      <c r="W183" s="44">
        <f>+T183-V183</f>
        <v>0</v>
      </c>
      <c r="X183" s="45">
        <f t="shared" si="150"/>
        <v>1</v>
      </c>
      <c r="Y183" s="45">
        <f t="shared" si="151"/>
        <v>6.4598703580114922E-2</v>
      </c>
      <c r="Z183" s="45">
        <f t="shared" si="147"/>
        <v>6.4598703580114922E-2</v>
      </c>
      <c r="AA183" s="45">
        <f t="shared" si="154"/>
        <v>6.4598703580114922E-2</v>
      </c>
      <c r="AB183" s="45">
        <f t="shared" si="152"/>
        <v>1</v>
      </c>
    </row>
    <row r="184" spans="1:28" ht="64.5" customHeight="1" x14ac:dyDescent="0.25">
      <c r="A184" s="238" t="s">
        <v>310</v>
      </c>
      <c r="B184" s="68"/>
      <c r="C184" s="68"/>
      <c r="D184" s="68"/>
      <c r="E184" s="149" t="s">
        <v>311</v>
      </c>
      <c r="F184" s="425">
        <f t="shared" ref="F184:J186" si="159">+F185</f>
        <v>263086153404</v>
      </c>
      <c r="G184" s="425">
        <f t="shared" si="159"/>
        <v>0</v>
      </c>
      <c r="H184" s="425">
        <f t="shared" si="159"/>
        <v>0</v>
      </c>
      <c r="I184" s="425">
        <f t="shared" si="159"/>
        <v>0</v>
      </c>
      <c r="J184" s="425">
        <f t="shared" si="159"/>
        <v>0</v>
      </c>
      <c r="K184" s="425">
        <f t="shared" si="127"/>
        <v>0</v>
      </c>
      <c r="L184" s="425">
        <f>+L185</f>
        <v>263086153404</v>
      </c>
      <c r="M184" s="36">
        <f t="shared" si="153"/>
        <v>4.9561363332154391E-2</v>
      </c>
      <c r="N184" s="425">
        <f t="shared" ref="N184:W186" si="160">+N185</f>
        <v>0</v>
      </c>
      <c r="O184" s="425">
        <f t="shared" si="160"/>
        <v>263086153404</v>
      </c>
      <c r="P184" s="425">
        <f t="shared" si="160"/>
        <v>0</v>
      </c>
      <c r="Q184" s="425">
        <f t="shared" si="160"/>
        <v>263086153404</v>
      </c>
      <c r="R184" s="425">
        <f t="shared" si="160"/>
        <v>0</v>
      </c>
      <c r="S184" s="425">
        <f t="shared" si="160"/>
        <v>0</v>
      </c>
      <c r="T184" s="425">
        <f t="shared" si="160"/>
        <v>0</v>
      </c>
      <c r="U184" s="425">
        <f t="shared" si="160"/>
        <v>263086153404</v>
      </c>
      <c r="V184" s="425">
        <f t="shared" si="160"/>
        <v>0</v>
      </c>
      <c r="W184" s="425">
        <f t="shared" si="160"/>
        <v>0</v>
      </c>
      <c r="X184" s="37">
        <f t="shared" si="150"/>
        <v>1</v>
      </c>
      <c r="Y184" s="37">
        <f t="shared" si="151"/>
        <v>0</v>
      </c>
      <c r="Z184" s="37">
        <f t="shared" si="147"/>
        <v>0</v>
      </c>
      <c r="AA184" s="37">
        <f t="shared" si="154"/>
        <v>0</v>
      </c>
      <c r="AB184" s="37" t="s">
        <v>46</v>
      </c>
    </row>
    <row r="185" spans="1:28" ht="64.5" customHeight="1" x14ac:dyDescent="0.25">
      <c r="A185" s="238" t="s">
        <v>312</v>
      </c>
      <c r="B185" s="40"/>
      <c r="C185" s="40"/>
      <c r="D185" s="40"/>
      <c r="E185" s="148" t="s">
        <v>311</v>
      </c>
      <c r="F185" s="425">
        <f t="shared" si="159"/>
        <v>263086153404</v>
      </c>
      <c r="G185" s="425">
        <f t="shared" si="159"/>
        <v>0</v>
      </c>
      <c r="H185" s="425">
        <f t="shared" si="159"/>
        <v>0</v>
      </c>
      <c r="I185" s="425">
        <f t="shared" si="159"/>
        <v>0</v>
      </c>
      <c r="J185" s="425">
        <f t="shared" si="159"/>
        <v>0</v>
      </c>
      <c r="K185" s="425">
        <f t="shared" si="127"/>
        <v>0</v>
      </c>
      <c r="L185" s="425">
        <f>+L186</f>
        <v>263086153404</v>
      </c>
      <c r="M185" s="36">
        <f t="shared" si="153"/>
        <v>4.9561363332154391E-2</v>
      </c>
      <c r="N185" s="425">
        <f t="shared" si="160"/>
        <v>0</v>
      </c>
      <c r="O185" s="425">
        <f t="shared" si="160"/>
        <v>263086153404</v>
      </c>
      <c r="P185" s="425">
        <f t="shared" si="160"/>
        <v>0</v>
      </c>
      <c r="Q185" s="425">
        <f t="shared" si="160"/>
        <v>263086153404</v>
      </c>
      <c r="R185" s="425">
        <f t="shared" si="160"/>
        <v>0</v>
      </c>
      <c r="S185" s="425">
        <f t="shared" si="160"/>
        <v>0</v>
      </c>
      <c r="T185" s="425">
        <f t="shared" si="160"/>
        <v>0</v>
      </c>
      <c r="U185" s="425">
        <f t="shared" si="160"/>
        <v>263086153404</v>
      </c>
      <c r="V185" s="425">
        <f t="shared" si="160"/>
        <v>0</v>
      </c>
      <c r="W185" s="425">
        <f t="shared" si="160"/>
        <v>0</v>
      </c>
      <c r="X185" s="37">
        <f t="shared" si="150"/>
        <v>1</v>
      </c>
      <c r="Y185" s="37">
        <f t="shared" si="151"/>
        <v>0</v>
      </c>
      <c r="Z185" s="37">
        <f t="shared" si="147"/>
        <v>0</v>
      </c>
      <c r="AA185" s="37">
        <f t="shared" si="154"/>
        <v>0</v>
      </c>
      <c r="AB185" s="37" t="s">
        <v>46</v>
      </c>
    </row>
    <row r="186" spans="1:28" ht="32.25" customHeight="1" x14ac:dyDescent="0.25">
      <c r="A186" s="238" t="s">
        <v>313</v>
      </c>
      <c r="B186" s="40"/>
      <c r="C186" s="40"/>
      <c r="D186" s="40"/>
      <c r="E186" s="149" t="s">
        <v>236</v>
      </c>
      <c r="F186" s="425">
        <f t="shared" si="159"/>
        <v>263086153404</v>
      </c>
      <c r="G186" s="425">
        <f t="shared" si="159"/>
        <v>0</v>
      </c>
      <c r="H186" s="425">
        <f t="shared" si="159"/>
        <v>0</v>
      </c>
      <c r="I186" s="425">
        <f t="shared" si="159"/>
        <v>0</v>
      </c>
      <c r="J186" s="425">
        <f t="shared" si="159"/>
        <v>0</v>
      </c>
      <c r="K186" s="425">
        <f t="shared" si="127"/>
        <v>0</v>
      </c>
      <c r="L186" s="425">
        <f>+L187</f>
        <v>263086153404</v>
      </c>
      <c r="M186" s="36">
        <f t="shared" si="153"/>
        <v>4.9561363332154391E-2</v>
      </c>
      <c r="N186" s="425">
        <f t="shared" si="160"/>
        <v>0</v>
      </c>
      <c r="O186" s="425">
        <f t="shared" si="160"/>
        <v>263086153404</v>
      </c>
      <c r="P186" s="425">
        <f t="shared" si="160"/>
        <v>0</v>
      </c>
      <c r="Q186" s="425">
        <f t="shared" si="160"/>
        <v>263086153404</v>
      </c>
      <c r="R186" s="425">
        <f t="shared" si="160"/>
        <v>0</v>
      </c>
      <c r="S186" s="425">
        <f t="shared" si="160"/>
        <v>0</v>
      </c>
      <c r="T186" s="425">
        <f t="shared" si="160"/>
        <v>0</v>
      </c>
      <c r="U186" s="425">
        <f t="shared" si="160"/>
        <v>263086153404</v>
      </c>
      <c r="V186" s="425">
        <f t="shared" si="160"/>
        <v>0</v>
      </c>
      <c r="W186" s="425">
        <f t="shared" si="160"/>
        <v>0</v>
      </c>
      <c r="X186" s="37">
        <f t="shared" si="150"/>
        <v>1</v>
      </c>
      <c r="Y186" s="37">
        <f t="shared" si="151"/>
        <v>0</v>
      </c>
      <c r="Z186" s="37">
        <f t="shared" si="147"/>
        <v>0</v>
      </c>
      <c r="AA186" s="37">
        <f t="shared" si="154"/>
        <v>0</v>
      </c>
      <c r="AB186" s="37" t="s">
        <v>46</v>
      </c>
    </row>
    <row r="187" spans="1:28" ht="30" customHeight="1" x14ac:dyDescent="0.25">
      <c r="A187" s="239" t="s">
        <v>314</v>
      </c>
      <c r="B187" s="40" t="s">
        <v>192</v>
      </c>
      <c r="C187" s="40">
        <v>11</v>
      </c>
      <c r="D187" s="40" t="s">
        <v>38</v>
      </c>
      <c r="E187" s="151" t="s">
        <v>226</v>
      </c>
      <c r="F187" s="421">
        <v>263086153404</v>
      </c>
      <c r="G187" s="421">
        <v>0</v>
      </c>
      <c r="H187" s="421">
        <v>0</v>
      </c>
      <c r="I187" s="421">
        <v>0</v>
      </c>
      <c r="J187" s="421">
        <v>0</v>
      </c>
      <c r="K187" s="421">
        <f t="shared" si="127"/>
        <v>0</v>
      </c>
      <c r="L187" s="421">
        <f>+F187+K187</f>
        <v>263086153404</v>
      </c>
      <c r="M187" s="43">
        <f t="shared" si="153"/>
        <v>4.9561363332154391E-2</v>
      </c>
      <c r="N187" s="421">
        <v>0</v>
      </c>
      <c r="O187" s="421">
        <v>263086153404</v>
      </c>
      <c r="P187" s="421">
        <f>L187-O187</f>
        <v>0</v>
      </c>
      <c r="Q187" s="421">
        <v>263086153404</v>
      </c>
      <c r="R187" s="421">
        <f>+L187-Q187</f>
        <v>0</v>
      </c>
      <c r="S187" s="421">
        <f>O187-Q187</f>
        <v>0</v>
      </c>
      <c r="T187" s="421">
        <v>0</v>
      </c>
      <c r="U187" s="421">
        <f>+Q187-T187</f>
        <v>263086153404</v>
      </c>
      <c r="V187" s="421">
        <v>0</v>
      </c>
      <c r="W187" s="44">
        <f>+T187-V187</f>
        <v>0</v>
      </c>
      <c r="X187" s="45">
        <f t="shared" si="150"/>
        <v>1</v>
      </c>
      <c r="Y187" s="45">
        <f t="shared" si="151"/>
        <v>0</v>
      </c>
      <c r="Z187" s="45">
        <f t="shared" si="147"/>
        <v>0</v>
      </c>
      <c r="AA187" s="45">
        <f t="shared" si="154"/>
        <v>0</v>
      </c>
      <c r="AB187" s="45" t="s">
        <v>46</v>
      </c>
    </row>
    <row r="188" spans="1:28" ht="70.5" customHeight="1" x14ac:dyDescent="0.25">
      <c r="A188" s="238" t="s">
        <v>315</v>
      </c>
      <c r="B188" s="68"/>
      <c r="C188" s="68"/>
      <c r="D188" s="68"/>
      <c r="E188" s="149" t="s">
        <v>316</v>
      </c>
      <c r="F188" s="425">
        <f t="shared" ref="F188:J190" si="161">+F189</f>
        <v>138383140985</v>
      </c>
      <c r="G188" s="425">
        <f t="shared" si="161"/>
        <v>0</v>
      </c>
      <c r="H188" s="425">
        <f t="shared" si="161"/>
        <v>0</v>
      </c>
      <c r="I188" s="425">
        <f t="shared" si="161"/>
        <v>0</v>
      </c>
      <c r="J188" s="425">
        <f t="shared" si="161"/>
        <v>0</v>
      </c>
      <c r="K188" s="425">
        <f t="shared" si="127"/>
        <v>0</v>
      </c>
      <c r="L188" s="425">
        <f>+L189</f>
        <v>138383140985</v>
      </c>
      <c r="M188" s="36">
        <f t="shared" si="153"/>
        <v>2.60692440125131E-2</v>
      </c>
      <c r="N188" s="425">
        <f t="shared" ref="N188:W190" si="162">+N189</f>
        <v>0</v>
      </c>
      <c r="O188" s="425">
        <f t="shared" si="162"/>
        <v>138383140985</v>
      </c>
      <c r="P188" s="425">
        <f t="shared" si="162"/>
        <v>0</v>
      </c>
      <c r="Q188" s="425">
        <f t="shared" si="162"/>
        <v>138383140985</v>
      </c>
      <c r="R188" s="425">
        <f t="shared" si="162"/>
        <v>0</v>
      </c>
      <c r="S188" s="425">
        <f t="shared" si="162"/>
        <v>0</v>
      </c>
      <c r="T188" s="425">
        <f t="shared" si="162"/>
        <v>27914520438</v>
      </c>
      <c r="U188" s="425">
        <f t="shared" si="162"/>
        <v>110468620547</v>
      </c>
      <c r="V188" s="425">
        <f t="shared" si="162"/>
        <v>27914520438</v>
      </c>
      <c r="W188" s="425">
        <f t="shared" si="162"/>
        <v>0</v>
      </c>
      <c r="X188" s="37">
        <f t="shared" si="150"/>
        <v>1</v>
      </c>
      <c r="Y188" s="37">
        <f t="shared" si="151"/>
        <v>0.20171908398166644</v>
      </c>
      <c r="Z188" s="37">
        <f t="shared" si="147"/>
        <v>0.20171908398166644</v>
      </c>
      <c r="AA188" s="37">
        <f t="shared" si="154"/>
        <v>0.20171908398166644</v>
      </c>
      <c r="AB188" s="37">
        <f>+V188/T188</f>
        <v>1</v>
      </c>
    </row>
    <row r="189" spans="1:28" ht="70.5" customHeight="1" x14ac:dyDescent="0.25">
      <c r="A189" s="238" t="s">
        <v>317</v>
      </c>
      <c r="B189" s="40"/>
      <c r="C189" s="40"/>
      <c r="D189" s="40"/>
      <c r="E189" s="148" t="s">
        <v>316</v>
      </c>
      <c r="F189" s="425">
        <f t="shared" si="161"/>
        <v>138383140985</v>
      </c>
      <c r="G189" s="425">
        <f t="shared" si="161"/>
        <v>0</v>
      </c>
      <c r="H189" s="425">
        <f t="shared" si="161"/>
        <v>0</v>
      </c>
      <c r="I189" s="425">
        <f t="shared" si="161"/>
        <v>0</v>
      </c>
      <c r="J189" s="425">
        <f t="shared" si="161"/>
        <v>0</v>
      </c>
      <c r="K189" s="425">
        <f t="shared" si="127"/>
        <v>0</v>
      </c>
      <c r="L189" s="425">
        <f>+L190</f>
        <v>138383140985</v>
      </c>
      <c r="M189" s="36">
        <f t="shared" si="153"/>
        <v>2.60692440125131E-2</v>
      </c>
      <c r="N189" s="425">
        <f t="shared" si="162"/>
        <v>0</v>
      </c>
      <c r="O189" s="425">
        <f t="shared" si="162"/>
        <v>138383140985</v>
      </c>
      <c r="P189" s="425">
        <f t="shared" si="162"/>
        <v>0</v>
      </c>
      <c r="Q189" s="425">
        <f t="shared" si="162"/>
        <v>138383140985</v>
      </c>
      <c r="R189" s="425">
        <f t="shared" si="162"/>
        <v>0</v>
      </c>
      <c r="S189" s="425">
        <f t="shared" si="162"/>
        <v>0</v>
      </c>
      <c r="T189" s="425">
        <f t="shared" si="162"/>
        <v>27914520438</v>
      </c>
      <c r="U189" s="425">
        <f t="shared" si="162"/>
        <v>110468620547</v>
      </c>
      <c r="V189" s="425">
        <f t="shared" si="162"/>
        <v>27914520438</v>
      </c>
      <c r="W189" s="425">
        <f t="shared" si="162"/>
        <v>0</v>
      </c>
      <c r="X189" s="37">
        <f t="shared" si="150"/>
        <v>1</v>
      </c>
      <c r="Y189" s="37">
        <f t="shared" si="151"/>
        <v>0.20171908398166644</v>
      </c>
      <c r="Z189" s="37">
        <f t="shared" si="147"/>
        <v>0.20171908398166644</v>
      </c>
      <c r="AA189" s="37">
        <f t="shared" si="154"/>
        <v>0.20171908398166644</v>
      </c>
      <c r="AB189" s="37">
        <f>+V189/T189</f>
        <v>1</v>
      </c>
    </row>
    <row r="190" spans="1:28" ht="32.25" customHeight="1" x14ac:dyDescent="0.25">
      <c r="A190" s="238" t="s">
        <v>318</v>
      </c>
      <c r="B190" s="40"/>
      <c r="C190" s="40"/>
      <c r="D190" s="40"/>
      <c r="E190" s="149" t="s">
        <v>236</v>
      </c>
      <c r="F190" s="425">
        <f t="shared" si="161"/>
        <v>138383140985</v>
      </c>
      <c r="G190" s="425">
        <f t="shared" si="161"/>
        <v>0</v>
      </c>
      <c r="H190" s="425">
        <f t="shared" si="161"/>
        <v>0</v>
      </c>
      <c r="I190" s="425">
        <f t="shared" si="161"/>
        <v>0</v>
      </c>
      <c r="J190" s="425">
        <f t="shared" si="161"/>
        <v>0</v>
      </c>
      <c r="K190" s="425">
        <f t="shared" si="127"/>
        <v>0</v>
      </c>
      <c r="L190" s="425">
        <f>+L191</f>
        <v>138383140985</v>
      </c>
      <c r="M190" s="36">
        <f t="shared" si="153"/>
        <v>2.60692440125131E-2</v>
      </c>
      <c r="N190" s="425">
        <f t="shared" si="162"/>
        <v>0</v>
      </c>
      <c r="O190" s="425">
        <f t="shared" si="162"/>
        <v>138383140985</v>
      </c>
      <c r="P190" s="425">
        <f t="shared" si="162"/>
        <v>0</v>
      </c>
      <c r="Q190" s="425">
        <f t="shared" si="162"/>
        <v>138383140985</v>
      </c>
      <c r="R190" s="425">
        <f t="shared" si="162"/>
        <v>0</v>
      </c>
      <c r="S190" s="425">
        <f t="shared" si="162"/>
        <v>0</v>
      </c>
      <c r="T190" s="425">
        <f t="shared" si="162"/>
        <v>27914520438</v>
      </c>
      <c r="U190" s="425">
        <f t="shared" si="162"/>
        <v>110468620547</v>
      </c>
      <c r="V190" s="425">
        <f t="shared" si="162"/>
        <v>27914520438</v>
      </c>
      <c r="W190" s="425">
        <f t="shared" si="162"/>
        <v>0</v>
      </c>
      <c r="X190" s="37">
        <f t="shared" si="150"/>
        <v>1</v>
      </c>
      <c r="Y190" s="37">
        <f t="shared" si="151"/>
        <v>0.20171908398166644</v>
      </c>
      <c r="Z190" s="37">
        <f t="shared" si="147"/>
        <v>0.20171908398166644</v>
      </c>
      <c r="AA190" s="37">
        <f t="shared" si="154"/>
        <v>0.20171908398166644</v>
      </c>
      <c r="AB190" s="37">
        <f>+V190/T190</f>
        <v>1</v>
      </c>
    </row>
    <row r="191" spans="1:28" ht="30" customHeight="1" x14ac:dyDescent="0.25">
      <c r="A191" s="239" t="s">
        <v>319</v>
      </c>
      <c r="B191" s="40" t="s">
        <v>192</v>
      </c>
      <c r="C191" s="40">
        <v>11</v>
      </c>
      <c r="D191" s="40" t="s">
        <v>38</v>
      </c>
      <c r="E191" s="151" t="s">
        <v>226</v>
      </c>
      <c r="F191" s="421">
        <v>138383140985</v>
      </c>
      <c r="G191" s="421">
        <v>0</v>
      </c>
      <c r="H191" s="421">
        <v>0</v>
      </c>
      <c r="I191" s="421">
        <v>0</v>
      </c>
      <c r="J191" s="421">
        <v>0</v>
      </c>
      <c r="K191" s="421">
        <f t="shared" si="127"/>
        <v>0</v>
      </c>
      <c r="L191" s="421">
        <f>+F191+K191</f>
        <v>138383140985</v>
      </c>
      <c r="M191" s="43">
        <f t="shared" si="153"/>
        <v>2.60692440125131E-2</v>
      </c>
      <c r="N191" s="421">
        <v>0</v>
      </c>
      <c r="O191" s="421">
        <v>138383140985</v>
      </c>
      <c r="P191" s="421">
        <f>L191-O191</f>
        <v>0</v>
      </c>
      <c r="Q191" s="421">
        <v>138383140985</v>
      </c>
      <c r="R191" s="421">
        <f>+L191-Q191</f>
        <v>0</v>
      </c>
      <c r="S191" s="421">
        <f>O191-Q191</f>
        <v>0</v>
      </c>
      <c r="T191" s="421">
        <v>27914520438</v>
      </c>
      <c r="U191" s="421">
        <f>+Q191-T191</f>
        <v>110468620547</v>
      </c>
      <c r="V191" s="421">
        <v>27914520438</v>
      </c>
      <c r="W191" s="44">
        <f>+T191-V191</f>
        <v>0</v>
      </c>
      <c r="X191" s="45">
        <f t="shared" si="150"/>
        <v>1</v>
      </c>
      <c r="Y191" s="45">
        <f t="shared" si="151"/>
        <v>0.20171908398166644</v>
      </c>
      <c r="Z191" s="45">
        <f t="shared" si="147"/>
        <v>0.20171908398166644</v>
      </c>
      <c r="AA191" s="45">
        <f t="shared" si="154"/>
        <v>0.20171908398166644</v>
      </c>
      <c r="AB191" s="45">
        <f>+V191/T191</f>
        <v>1</v>
      </c>
    </row>
    <row r="192" spans="1:28" ht="70.5" customHeight="1" x14ac:dyDescent="0.25">
      <c r="A192" s="238" t="s">
        <v>320</v>
      </c>
      <c r="B192" s="68"/>
      <c r="C192" s="68"/>
      <c r="D192" s="68"/>
      <c r="E192" s="149" t="s">
        <v>321</v>
      </c>
      <c r="F192" s="425">
        <f t="shared" ref="F192:J194" si="163">+F193</f>
        <v>325658709524</v>
      </c>
      <c r="G192" s="425">
        <f t="shared" si="163"/>
        <v>0</v>
      </c>
      <c r="H192" s="425">
        <f t="shared" si="163"/>
        <v>0</v>
      </c>
      <c r="I192" s="425">
        <f t="shared" si="163"/>
        <v>0</v>
      </c>
      <c r="J192" s="425">
        <f t="shared" si="163"/>
        <v>0</v>
      </c>
      <c r="K192" s="425">
        <f t="shared" si="127"/>
        <v>0</v>
      </c>
      <c r="L192" s="425">
        <f>+L193</f>
        <v>325658709524</v>
      </c>
      <c r="M192" s="36">
        <f t="shared" si="153"/>
        <v>6.1349065377129405E-2</v>
      </c>
      <c r="N192" s="425">
        <f t="shared" ref="N192:W194" si="164">+N193</f>
        <v>0</v>
      </c>
      <c r="O192" s="425">
        <f t="shared" si="164"/>
        <v>325658709524</v>
      </c>
      <c r="P192" s="425">
        <f t="shared" si="164"/>
        <v>0</v>
      </c>
      <c r="Q192" s="425">
        <f t="shared" si="164"/>
        <v>325658709524</v>
      </c>
      <c r="R192" s="425">
        <f t="shared" si="164"/>
        <v>0</v>
      </c>
      <c r="S192" s="425">
        <f t="shared" si="164"/>
        <v>0</v>
      </c>
      <c r="T192" s="425">
        <f t="shared" si="164"/>
        <v>0</v>
      </c>
      <c r="U192" s="425">
        <f t="shared" si="164"/>
        <v>325658709524</v>
      </c>
      <c r="V192" s="425">
        <f t="shared" si="164"/>
        <v>0</v>
      </c>
      <c r="W192" s="425">
        <f t="shared" si="164"/>
        <v>0</v>
      </c>
      <c r="X192" s="37">
        <f t="shared" si="150"/>
        <v>1</v>
      </c>
      <c r="Y192" s="37">
        <f t="shared" si="151"/>
        <v>0</v>
      </c>
      <c r="Z192" s="37">
        <f t="shared" si="147"/>
        <v>0</v>
      </c>
      <c r="AA192" s="37">
        <f t="shared" si="154"/>
        <v>0</v>
      </c>
      <c r="AB192" s="37" t="s">
        <v>46</v>
      </c>
    </row>
    <row r="193" spans="1:28" ht="70.5" customHeight="1" x14ac:dyDescent="0.25">
      <c r="A193" s="238" t="s">
        <v>322</v>
      </c>
      <c r="B193" s="40"/>
      <c r="C193" s="40"/>
      <c r="D193" s="40"/>
      <c r="E193" s="148" t="s">
        <v>321</v>
      </c>
      <c r="F193" s="425">
        <f t="shared" si="163"/>
        <v>325658709524</v>
      </c>
      <c r="G193" s="425">
        <f t="shared" si="163"/>
        <v>0</v>
      </c>
      <c r="H193" s="425">
        <f t="shared" si="163"/>
        <v>0</v>
      </c>
      <c r="I193" s="425">
        <f t="shared" si="163"/>
        <v>0</v>
      </c>
      <c r="J193" s="425">
        <f t="shared" si="163"/>
        <v>0</v>
      </c>
      <c r="K193" s="425">
        <f t="shared" si="127"/>
        <v>0</v>
      </c>
      <c r="L193" s="425">
        <f>+L194</f>
        <v>325658709524</v>
      </c>
      <c r="M193" s="36">
        <f t="shared" si="153"/>
        <v>6.1349065377129405E-2</v>
      </c>
      <c r="N193" s="425">
        <f t="shared" si="164"/>
        <v>0</v>
      </c>
      <c r="O193" s="425">
        <f t="shared" si="164"/>
        <v>325658709524</v>
      </c>
      <c r="P193" s="425">
        <f t="shared" si="164"/>
        <v>0</v>
      </c>
      <c r="Q193" s="425">
        <f t="shared" si="164"/>
        <v>325658709524</v>
      </c>
      <c r="R193" s="425">
        <f t="shared" si="164"/>
        <v>0</v>
      </c>
      <c r="S193" s="425">
        <f t="shared" si="164"/>
        <v>0</v>
      </c>
      <c r="T193" s="425">
        <f t="shared" si="164"/>
        <v>0</v>
      </c>
      <c r="U193" s="425">
        <f t="shared" si="164"/>
        <v>325658709524</v>
      </c>
      <c r="V193" s="425">
        <f t="shared" si="164"/>
        <v>0</v>
      </c>
      <c r="W193" s="425">
        <f t="shared" si="164"/>
        <v>0</v>
      </c>
      <c r="X193" s="37">
        <f t="shared" si="150"/>
        <v>1</v>
      </c>
      <c r="Y193" s="37">
        <f t="shared" si="151"/>
        <v>0</v>
      </c>
      <c r="Z193" s="37">
        <f t="shared" si="147"/>
        <v>0</v>
      </c>
      <c r="AA193" s="37">
        <f t="shared" si="154"/>
        <v>0</v>
      </c>
      <c r="AB193" s="37" t="s">
        <v>46</v>
      </c>
    </row>
    <row r="194" spans="1:28" ht="34.5" customHeight="1" x14ac:dyDescent="0.25">
      <c r="A194" s="238" t="s">
        <v>323</v>
      </c>
      <c r="B194" s="40"/>
      <c r="C194" s="40"/>
      <c r="D194" s="40"/>
      <c r="E194" s="149" t="s">
        <v>236</v>
      </c>
      <c r="F194" s="425">
        <f t="shared" si="163"/>
        <v>325658709524</v>
      </c>
      <c r="G194" s="425">
        <f t="shared" si="163"/>
        <v>0</v>
      </c>
      <c r="H194" s="425">
        <f t="shared" si="163"/>
        <v>0</v>
      </c>
      <c r="I194" s="425">
        <f t="shared" si="163"/>
        <v>0</v>
      </c>
      <c r="J194" s="425">
        <f t="shared" si="163"/>
        <v>0</v>
      </c>
      <c r="K194" s="425">
        <f t="shared" si="127"/>
        <v>0</v>
      </c>
      <c r="L194" s="425">
        <f>+L195</f>
        <v>325658709524</v>
      </c>
      <c r="M194" s="36">
        <f t="shared" si="153"/>
        <v>6.1349065377129405E-2</v>
      </c>
      <c r="N194" s="425">
        <f t="shared" si="164"/>
        <v>0</v>
      </c>
      <c r="O194" s="425">
        <f t="shared" si="164"/>
        <v>325658709524</v>
      </c>
      <c r="P194" s="425">
        <f t="shared" si="164"/>
        <v>0</v>
      </c>
      <c r="Q194" s="425">
        <f t="shared" si="164"/>
        <v>325658709524</v>
      </c>
      <c r="R194" s="425">
        <f t="shared" si="164"/>
        <v>0</v>
      </c>
      <c r="S194" s="425">
        <f t="shared" si="164"/>
        <v>0</v>
      </c>
      <c r="T194" s="425">
        <f t="shared" si="164"/>
        <v>0</v>
      </c>
      <c r="U194" s="425">
        <f t="shared" si="164"/>
        <v>325658709524</v>
      </c>
      <c r="V194" s="425">
        <f t="shared" si="164"/>
        <v>0</v>
      </c>
      <c r="W194" s="425">
        <f t="shared" si="164"/>
        <v>0</v>
      </c>
      <c r="X194" s="37">
        <f t="shared" si="150"/>
        <v>1</v>
      </c>
      <c r="Y194" s="37">
        <f t="shared" si="151"/>
        <v>0</v>
      </c>
      <c r="Z194" s="37">
        <f t="shared" si="147"/>
        <v>0</v>
      </c>
      <c r="AA194" s="37">
        <f t="shared" si="154"/>
        <v>0</v>
      </c>
      <c r="AB194" s="37" t="s">
        <v>46</v>
      </c>
    </row>
    <row r="195" spans="1:28" ht="30" customHeight="1" x14ac:dyDescent="0.25">
      <c r="A195" s="239" t="s">
        <v>324</v>
      </c>
      <c r="B195" s="40" t="s">
        <v>192</v>
      </c>
      <c r="C195" s="40">
        <v>11</v>
      </c>
      <c r="D195" s="40" t="s">
        <v>38</v>
      </c>
      <c r="E195" s="151" t="s">
        <v>226</v>
      </c>
      <c r="F195" s="421">
        <v>325658709524</v>
      </c>
      <c r="G195" s="421">
        <v>0</v>
      </c>
      <c r="H195" s="421">
        <v>0</v>
      </c>
      <c r="I195" s="421">
        <v>0</v>
      </c>
      <c r="J195" s="421">
        <v>0</v>
      </c>
      <c r="K195" s="421">
        <f t="shared" si="127"/>
        <v>0</v>
      </c>
      <c r="L195" s="421">
        <f>+F195+K195</f>
        <v>325658709524</v>
      </c>
      <c r="M195" s="43">
        <f t="shared" si="153"/>
        <v>6.1349065377129405E-2</v>
      </c>
      <c r="N195" s="421">
        <v>0</v>
      </c>
      <c r="O195" s="421">
        <v>325658709524</v>
      </c>
      <c r="P195" s="421">
        <f>L195-O195</f>
        <v>0</v>
      </c>
      <c r="Q195" s="421">
        <v>325658709524</v>
      </c>
      <c r="R195" s="421">
        <f>+L195-Q195</f>
        <v>0</v>
      </c>
      <c r="S195" s="421">
        <f>O195-Q195</f>
        <v>0</v>
      </c>
      <c r="T195" s="421">
        <v>0</v>
      </c>
      <c r="U195" s="421">
        <f>+Q195-T195</f>
        <v>325658709524</v>
      </c>
      <c r="V195" s="421">
        <v>0</v>
      </c>
      <c r="W195" s="44">
        <f>+T195-V195</f>
        <v>0</v>
      </c>
      <c r="X195" s="45">
        <f t="shared" si="150"/>
        <v>1</v>
      </c>
      <c r="Y195" s="45">
        <f t="shared" si="151"/>
        <v>0</v>
      </c>
      <c r="Z195" s="45">
        <f t="shared" si="147"/>
        <v>0</v>
      </c>
      <c r="AA195" s="45">
        <f t="shared" si="154"/>
        <v>0</v>
      </c>
      <c r="AB195" s="45" t="s">
        <v>46</v>
      </c>
    </row>
    <row r="196" spans="1:28" ht="65.25" customHeight="1" x14ac:dyDescent="0.25">
      <c r="A196" s="238" t="s">
        <v>325</v>
      </c>
      <c r="B196" s="68"/>
      <c r="C196" s="68"/>
      <c r="D196" s="68"/>
      <c r="E196" s="149" t="s">
        <v>326</v>
      </c>
      <c r="F196" s="425">
        <f t="shared" ref="F196:J198" si="165">+F197</f>
        <v>101620433497</v>
      </c>
      <c r="G196" s="425">
        <f t="shared" si="165"/>
        <v>0</v>
      </c>
      <c r="H196" s="425">
        <f t="shared" si="165"/>
        <v>0</v>
      </c>
      <c r="I196" s="425">
        <f t="shared" si="165"/>
        <v>0</v>
      </c>
      <c r="J196" s="425">
        <f t="shared" si="165"/>
        <v>0</v>
      </c>
      <c r="K196" s="425">
        <f t="shared" si="127"/>
        <v>0</v>
      </c>
      <c r="L196" s="425">
        <f>+L197</f>
        <v>101620433497</v>
      </c>
      <c r="M196" s="36">
        <f t="shared" si="153"/>
        <v>1.9143718365070273E-2</v>
      </c>
      <c r="N196" s="425">
        <f t="shared" ref="N196:W198" si="166">+N197</f>
        <v>0</v>
      </c>
      <c r="O196" s="425">
        <f t="shared" si="166"/>
        <v>101620433497</v>
      </c>
      <c r="P196" s="425">
        <f t="shared" si="166"/>
        <v>0</v>
      </c>
      <c r="Q196" s="425">
        <f t="shared" si="166"/>
        <v>101620433497</v>
      </c>
      <c r="R196" s="425">
        <f t="shared" si="166"/>
        <v>0</v>
      </c>
      <c r="S196" s="425">
        <f t="shared" si="166"/>
        <v>0</v>
      </c>
      <c r="T196" s="425">
        <f t="shared" si="166"/>
        <v>89796372</v>
      </c>
      <c r="U196" s="425">
        <f t="shared" si="166"/>
        <v>101530637125</v>
      </c>
      <c r="V196" s="425">
        <f t="shared" si="166"/>
        <v>89796372</v>
      </c>
      <c r="W196" s="425">
        <f t="shared" si="166"/>
        <v>0</v>
      </c>
      <c r="X196" s="37">
        <f t="shared" si="150"/>
        <v>1</v>
      </c>
      <c r="Y196" s="37">
        <f t="shared" si="151"/>
        <v>8.8364484297000104E-4</v>
      </c>
      <c r="Z196" s="37">
        <f t="shared" si="147"/>
        <v>8.8364484297000104E-4</v>
      </c>
      <c r="AA196" s="37">
        <f t="shared" si="154"/>
        <v>8.8364484297000104E-4</v>
      </c>
      <c r="AB196" s="37">
        <f>+V196/T196</f>
        <v>1</v>
      </c>
    </row>
    <row r="197" spans="1:28" ht="65.25" customHeight="1" x14ac:dyDescent="0.25">
      <c r="A197" s="238" t="s">
        <v>327</v>
      </c>
      <c r="B197" s="40"/>
      <c r="C197" s="40"/>
      <c r="D197" s="40"/>
      <c r="E197" s="148" t="s">
        <v>326</v>
      </c>
      <c r="F197" s="425">
        <f t="shared" si="165"/>
        <v>101620433497</v>
      </c>
      <c r="G197" s="425">
        <f t="shared" si="165"/>
        <v>0</v>
      </c>
      <c r="H197" s="425">
        <f t="shared" si="165"/>
        <v>0</v>
      </c>
      <c r="I197" s="425">
        <f t="shared" si="165"/>
        <v>0</v>
      </c>
      <c r="J197" s="425">
        <f t="shared" si="165"/>
        <v>0</v>
      </c>
      <c r="K197" s="425">
        <f t="shared" si="127"/>
        <v>0</v>
      </c>
      <c r="L197" s="425">
        <f>+L198</f>
        <v>101620433497</v>
      </c>
      <c r="M197" s="36">
        <f t="shared" si="153"/>
        <v>1.9143718365070273E-2</v>
      </c>
      <c r="N197" s="425">
        <f t="shared" si="166"/>
        <v>0</v>
      </c>
      <c r="O197" s="425">
        <f t="shared" si="166"/>
        <v>101620433497</v>
      </c>
      <c r="P197" s="425">
        <f t="shared" si="166"/>
        <v>0</v>
      </c>
      <c r="Q197" s="425">
        <f t="shared" si="166"/>
        <v>101620433497</v>
      </c>
      <c r="R197" s="425">
        <f t="shared" si="166"/>
        <v>0</v>
      </c>
      <c r="S197" s="425">
        <f t="shared" si="166"/>
        <v>0</v>
      </c>
      <c r="T197" s="425">
        <f t="shared" si="166"/>
        <v>89796372</v>
      </c>
      <c r="U197" s="425">
        <f t="shared" si="166"/>
        <v>101530637125</v>
      </c>
      <c r="V197" s="425">
        <f t="shared" si="166"/>
        <v>89796372</v>
      </c>
      <c r="W197" s="425">
        <f t="shared" si="166"/>
        <v>0</v>
      </c>
      <c r="X197" s="37">
        <f t="shared" si="150"/>
        <v>1</v>
      </c>
      <c r="Y197" s="37">
        <f t="shared" si="151"/>
        <v>8.8364484297000104E-4</v>
      </c>
      <c r="Z197" s="37">
        <f t="shared" si="147"/>
        <v>8.8364484297000104E-4</v>
      </c>
      <c r="AA197" s="37">
        <f t="shared" si="154"/>
        <v>8.8364484297000104E-4</v>
      </c>
      <c r="AB197" s="37">
        <f>+V197/T197</f>
        <v>1</v>
      </c>
    </row>
    <row r="198" spans="1:28" ht="38.25" customHeight="1" x14ac:dyDescent="0.25">
      <c r="A198" s="238" t="s">
        <v>328</v>
      </c>
      <c r="B198" s="40"/>
      <c r="C198" s="40"/>
      <c r="D198" s="40"/>
      <c r="E198" s="149" t="s">
        <v>236</v>
      </c>
      <c r="F198" s="425">
        <f t="shared" si="165"/>
        <v>101620433497</v>
      </c>
      <c r="G198" s="425">
        <f t="shared" si="165"/>
        <v>0</v>
      </c>
      <c r="H198" s="425">
        <f t="shared" si="165"/>
        <v>0</v>
      </c>
      <c r="I198" s="425">
        <f t="shared" si="165"/>
        <v>0</v>
      </c>
      <c r="J198" s="425">
        <f t="shared" si="165"/>
        <v>0</v>
      </c>
      <c r="K198" s="425">
        <f t="shared" si="127"/>
        <v>0</v>
      </c>
      <c r="L198" s="425">
        <f>+L199</f>
        <v>101620433497</v>
      </c>
      <c r="M198" s="36">
        <f t="shared" si="153"/>
        <v>1.9143718365070273E-2</v>
      </c>
      <c r="N198" s="425">
        <f t="shared" si="166"/>
        <v>0</v>
      </c>
      <c r="O198" s="425">
        <f t="shared" si="166"/>
        <v>101620433497</v>
      </c>
      <c r="P198" s="425">
        <f t="shared" si="166"/>
        <v>0</v>
      </c>
      <c r="Q198" s="425">
        <f t="shared" si="166"/>
        <v>101620433497</v>
      </c>
      <c r="R198" s="425">
        <f t="shared" si="166"/>
        <v>0</v>
      </c>
      <c r="S198" s="425">
        <f t="shared" si="166"/>
        <v>0</v>
      </c>
      <c r="T198" s="425">
        <f t="shared" si="166"/>
        <v>89796372</v>
      </c>
      <c r="U198" s="425">
        <f t="shared" si="166"/>
        <v>101530637125</v>
      </c>
      <c r="V198" s="425">
        <f t="shared" si="166"/>
        <v>89796372</v>
      </c>
      <c r="W198" s="425">
        <f t="shared" si="166"/>
        <v>0</v>
      </c>
      <c r="X198" s="37">
        <f t="shared" si="150"/>
        <v>1</v>
      </c>
      <c r="Y198" s="37">
        <f t="shared" si="151"/>
        <v>8.8364484297000104E-4</v>
      </c>
      <c r="Z198" s="37">
        <f t="shared" si="147"/>
        <v>8.8364484297000104E-4</v>
      </c>
      <c r="AA198" s="37">
        <f t="shared" si="154"/>
        <v>8.8364484297000104E-4</v>
      </c>
      <c r="AB198" s="37">
        <f>+V198/T198</f>
        <v>1</v>
      </c>
    </row>
    <row r="199" spans="1:28" ht="30" customHeight="1" x14ac:dyDescent="0.25">
      <c r="A199" s="239" t="s">
        <v>329</v>
      </c>
      <c r="B199" s="40" t="s">
        <v>192</v>
      </c>
      <c r="C199" s="40">
        <v>11</v>
      </c>
      <c r="D199" s="40" t="s">
        <v>38</v>
      </c>
      <c r="E199" s="151" t="s">
        <v>226</v>
      </c>
      <c r="F199" s="421">
        <v>101620433497</v>
      </c>
      <c r="G199" s="421">
        <v>0</v>
      </c>
      <c r="H199" s="421">
        <v>0</v>
      </c>
      <c r="I199" s="421">
        <v>0</v>
      </c>
      <c r="J199" s="421">
        <v>0</v>
      </c>
      <c r="K199" s="421">
        <f t="shared" si="127"/>
        <v>0</v>
      </c>
      <c r="L199" s="421">
        <f>+F199+K199</f>
        <v>101620433497</v>
      </c>
      <c r="M199" s="43">
        <f t="shared" si="153"/>
        <v>1.9143718365070273E-2</v>
      </c>
      <c r="N199" s="421">
        <v>0</v>
      </c>
      <c r="O199" s="421">
        <v>101620433497</v>
      </c>
      <c r="P199" s="421">
        <f>L199-O199</f>
        <v>0</v>
      </c>
      <c r="Q199" s="421">
        <v>101620433497</v>
      </c>
      <c r="R199" s="421">
        <f>+L199-Q199</f>
        <v>0</v>
      </c>
      <c r="S199" s="421">
        <f>O199-Q199</f>
        <v>0</v>
      </c>
      <c r="T199" s="421">
        <v>89796372</v>
      </c>
      <c r="U199" s="421">
        <f>+Q199-T199</f>
        <v>101530637125</v>
      </c>
      <c r="V199" s="421">
        <v>89796372</v>
      </c>
      <c r="W199" s="44">
        <f>+T199-V199</f>
        <v>0</v>
      </c>
      <c r="X199" s="45">
        <f t="shared" si="150"/>
        <v>1</v>
      </c>
      <c r="Y199" s="45">
        <f t="shared" si="151"/>
        <v>8.8364484297000104E-4</v>
      </c>
      <c r="Z199" s="45">
        <f t="shared" si="147"/>
        <v>8.8364484297000104E-4</v>
      </c>
      <c r="AA199" s="45">
        <f t="shared" si="154"/>
        <v>8.8364484297000104E-4</v>
      </c>
      <c r="AB199" s="45">
        <f>+V199/T199</f>
        <v>1</v>
      </c>
    </row>
    <row r="200" spans="1:28" ht="64.5" customHeight="1" x14ac:dyDescent="0.25">
      <c r="A200" s="238" t="s">
        <v>330</v>
      </c>
      <c r="B200" s="68"/>
      <c r="C200" s="68"/>
      <c r="D200" s="68"/>
      <c r="E200" s="149" t="s">
        <v>331</v>
      </c>
      <c r="F200" s="425">
        <f t="shared" ref="F200:J202" si="167">+F201</f>
        <v>331558916195</v>
      </c>
      <c r="G200" s="425">
        <f t="shared" si="167"/>
        <v>0</v>
      </c>
      <c r="H200" s="425">
        <f t="shared" si="167"/>
        <v>0</v>
      </c>
      <c r="I200" s="425">
        <f t="shared" si="167"/>
        <v>0</v>
      </c>
      <c r="J200" s="425">
        <f t="shared" si="167"/>
        <v>0</v>
      </c>
      <c r="K200" s="425">
        <f t="shared" si="127"/>
        <v>0</v>
      </c>
      <c r="L200" s="425">
        <f>+L201</f>
        <v>331558916195</v>
      </c>
      <c r="M200" s="36">
        <f t="shared" si="153"/>
        <v>6.2460573082011091E-2</v>
      </c>
      <c r="N200" s="425">
        <f t="shared" ref="N200:W202" si="168">+N201</f>
        <v>0</v>
      </c>
      <c r="O200" s="425">
        <f t="shared" si="168"/>
        <v>331558916195</v>
      </c>
      <c r="P200" s="425">
        <f t="shared" si="168"/>
        <v>0</v>
      </c>
      <c r="Q200" s="425">
        <f t="shared" si="168"/>
        <v>331558916195</v>
      </c>
      <c r="R200" s="425">
        <f t="shared" si="168"/>
        <v>0</v>
      </c>
      <c r="S200" s="425">
        <f t="shared" si="168"/>
        <v>0</v>
      </c>
      <c r="T200" s="425">
        <f t="shared" si="168"/>
        <v>0</v>
      </c>
      <c r="U200" s="425">
        <f t="shared" si="168"/>
        <v>331558916195</v>
      </c>
      <c r="V200" s="425">
        <f t="shared" si="168"/>
        <v>0</v>
      </c>
      <c r="W200" s="425">
        <f t="shared" si="168"/>
        <v>0</v>
      </c>
      <c r="X200" s="37">
        <f t="shared" si="150"/>
        <v>1</v>
      </c>
      <c r="Y200" s="37">
        <f t="shared" si="151"/>
        <v>0</v>
      </c>
      <c r="Z200" s="37">
        <f t="shared" si="147"/>
        <v>0</v>
      </c>
      <c r="AA200" s="37">
        <f t="shared" si="154"/>
        <v>0</v>
      </c>
      <c r="AB200" s="37" t="s">
        <v>46</v>
      </c>
    </row>
    <row r="201" spans="1:28" ht="64.5" customHeight="1" x14ac:dyDescent="0.25">
      <c r="A201" s="238" t="s">
        <v>332</v>
      </c>
      <c r="B201" s="40"/>
      <c r="C201" s="40"/>
      <c r="D201" s="40"/>
      <c r="E201" s="149" t="s">
        <v>331</v>
      </c>
      <c r="F201" s="425">
        <f t="shared" si="167"/>
        <v>331558916195</v>
      </c>
      <c r="G201" s="425">
        <f t="shared" si="167"/>
        <v>0</v>
      </c>
      <c r="H201" s="425">
        <f t="shared" si="167"/>
        <v>0</v>
      </c>
      <c r="I201" s="425">
        <f t="shared" si="167"/>
        <v>0</v>
      </c>
      <c r="J201" s="425">
        <f t="shared" si="167"/>
        <v>0</v>
      </c>
      <c r="K201" s="425">
        <f t="shared" ref="K201:K264" si="169">+G201-H201+I201-J201</f>
        <v>0</v>
      </c>
      <c r="L201" s="425">
        <f>+L202</f>
        <v>331558916195</v>
      </c>
      <c r="M201" s="36">
        <f t="shared" si="153"/>
        <v>6.2460573082011091E-2</v>
      </c>
      <c r="N201" s="425">
        <f t="shared" si="168"/>
        <v>0</v>
      </c>
      <c r="O201" s="425">
        <f t="shared" si="168"/>
        <v>331558916195</v>
      </c>
      <c r="P201" s="425">
        <f t="shared" si="168"/>
        <v>0</v>
      </c>
      <c r="Q201" s="425">
        <f t="shared" si="168"/>
        <v>331558916195</v>
      </c>
      <c r="R201" s="425">
        <f t="shared" si="168"/>
        <v>0</v>
      </c>
      <c r="S201" s="425">
        <f t="shared" si="168"/>
        <v>0</v>
      </c>
      <c r="T201" s="425">
        <f t="shared" si="168"/>
        <v>0</v>
      </c>
      <c r="U201" s="425">
        <f t="shared" si="168"/>
        <v>331558916195</v>
      </c>
      <c r="V201" s="425">
        <f t="shared" si="168"/>
        <v>0</v>
      </c>
      <c r="W201" s="425">
        <f t="shared" si="168"/>
        <v>0</v>
      </c>
      <c r="X201" s="37">
        <f t="shared" si="150"/>
        <v>1</v>
      </c>
      <c r="Y201" s="37">
        <f t="shared" si="151"/>
        <v>0</v>
      </c>
      <c r="Z201" s="37">
        <f t="shared" si="147"/>
        <v>0</v>
      </c>
      <c r="AA201" s="37">
        <f t="shared" si="154"/>
        <v>0</v>
      </c>
      <c r="AB201" s="37" t="s">
        <v>46</v>
      </c>
    </row>
    <row r="202" spans="1:28" ht="38.25" customHeight="1" x14ac:dyDescent="0.25">
      <c r="A202" s="238" t="s">
        <v>333</v>
      </c>
      <c r="B202" s="40"/>
      <c r="C202" s="40"/>
      <c r="D202" s="40"/>
      <c r="E202" s="149" t="s">
        <v>236</v>
      </c>
      <c r="F202" s="425">
        <f t="shared" si="167"/>
        <v>331558916195</v>
      </c>
      <c r="G202" s="425">
        <f t="shared" si="167"/>
        <v>0</v>
      </c>
      <c r="H202" s="425">
        <f t="shared" si="167"/>
        <v>0</v>
      </c>
      <c r="I202" s="425">
        <f t="shared" si="167"/>
        <v>0</v>
      </c>
      <c r="J202" s="425">
        <f t="shared" si="167"/>
        <v>0</v>
      </c>
      <c r="K202" s="425">
        <f t="shared" si="169"/>
        <v>0</v>
      </c>
      <c r="L202" s="425">
        <f>+L203</f>
        <v>331558916195</v>
      </c>
      <c r="M202" s="36">
        <f t="shared" si="153"/>
        <v>6.2460573082011091E-2</v>
      </c>
      <c r="N202" s="425">
        <f t="shared" si="168"/>
        <v>0</v>
      </c>
      <c r="O202" s="425">
        <f t="shared" si="168"/>
        <v>331558916195</v>
      </c>
      <c r="P202" s="425">
        <f t="shared" si="168"/>
        <v>0</v>
      </c>
      <c r="Q202" s="425">
        <f t="shared" si="168"/>
        <v>331558916195</v>
      </c>
      <c r="R202" s="425">
        <f t="shared" si="168"/>
        <v>0</v>
      </c>
      <c r="S202" s="425">
        <f t="shared" si="168"/>
        <v>0</v>
      </c>
      <c r="T202" s="425">
        <f t="shared" si="168"/>
        <v>0</v>
      </c>
      <c r="U202" s="425">
        <f t="shared" si="168"/>
        <v>331558916195</v>
      </c>
      <c r="V202" s="425">
        <f t="shared" si="168"/>
        <v>0</v>
      </c>
      <c r="W202" s="425">
        <f t="shared" si="168"/>
        <v>0</v>
      </c>
      <c r="X202" s="37">
        <f t="shared" si="150"/>
        <v>1</v>
      </c>
      <c r="Y202" s="37">
        <f t="shared" si="151"/>
        <v>0</v>
      </c>
      <c r="Z202" s="37">
        <f t="shared" si="147"/>
        <v>0</v>
      </c>
      <c r="AA202" s="37">
        <f t="shared" si="154"/>
        <v>0</v>
      </c>
      <c r="AB202" s="37" t="s">
        <v>46</v>
      </c>
    </row>
    <row r="203" spans="1:28" ht="30" customHeight="1" x14ac:dyDescent="0.25">
      <c r="A203" s="239" t="s">
        <v>334</v>
      </c>
      <c r="B203" s="40" t="s">
        <v>192</v>
      </c>
      <c r="C203" s="40">
        <v>11</v>
      </c>
      <c r="D203" s="40" t="s">
        <v>38</v>
      </c>
      <c r="E203" s="151" t="s">
        <v>226</v>
      </c>
      <c r="F203" s="421">
        <v>331558916195</v>
      </c>
      <c r="G203" s="421">
        <v>0</v>
      </c>
      <c r="H203" s="421">
        <v>0</v>
      </c>
      <c r="I203" s="421">
        <v>0</v>
      </c>
      <c r="J203" s="421">
        <v>0</v>
      </c>
      <c r="K203" s="421">
        <f t="shared" si="169"/>
        <v>0</v>
      </c>
      <c r="L203" s="421">
        <f>+F203+K203</f>
        <v>331558916195</v>
      </c>
      <c r="M203" s="43">
        <f t="shared" si="153"/>
        <v>6.2460573082011091E-2</v>
      </c>
      <c r="N203" s="421">
        <v>0</v>
      </c>
      <c r="O203" s="421">
        <v>331558916195</v>
      </c>
      <c r="P203" s="421">
        <f>L203-O203</f>
        <v>0</v>
      </c>
      <c r="Q203" s="421">
        <v>331558916195</v>
      </c>
      <c r="R203" s="421">
        <f>+L203-Q203</f>
        <v>0</v>
      </c>
      <c r="S203" s="421">
        <f>O203-Q203</f>
        <v>0</v>
      </c>
      <c r="T203" s="421">
        <v>0</v>
      </c>
      <c r="U203" s="421">
        <f>+Q203-T203</f>
        <v>331558916195</v>
      </c>
      <c r="V203" s="421">
        <v>0</v>
      </c>
      <c r="W203" s="44">
        <f>+T203-V203</f>
        <v>0</v>
      </c>
      <c r="X203" s="45">
        <f t="shared" si="150"/>
        <v>1</v>
      </c>
      <c r="Y203" s="45">
        <f t="shared" si="151"/>
        <v>0</v>
      </c>
      <c r="Z203" s="45">
        <f t="shared" si="147"/>
        <v>0</v>
      </c>
      <c r="AA203" s="45">
        <f t="shared" si="154"/>
        <v>0</v>
      </c>
      <c r="AB203" s="45" t="s">
        <v>46</v>
      </c>
    </row>
    <row r="204" spans="1:28" ht="71.25" customHeight="1" x14ac:dyDescent="0.25">
      <c r="A204" s="238" t="s">
        <v>335</v>
      </c>
      <c r="B204" s="68"/>
      <c r="C204" s="68"/>
      <c r="D204" s="68"/>
      <c r="E204" s="149" t="s">
        <v>336</v>
      </c>
      <c r="F204" s="425">
        <f t="shared" ref="F204:J206" si="170">+F205</f>
        <v>57639326986</v>
      </c>
      <c r="G204" s="425">
        <f t="shared" si="170"/>
        <v>0</v>
      </c>
      <c r="H204" s="425">
        <f t="shared" si="170"/>
        <v>0</v>
      </c>
      <c r="I204" s="425">
        <f t="shared" si="170"/>
        <v>0</v>
      </c>
      <c r="J204" s="425">
        <f t="shared" si="170"/>
        <v>0</v>
      </c>
      <c r="K204" s="425">
        <f t="shared" si="169"/>
        <v>0</v>
      </c>
      <c r="L204" s="425">
        <f>+L205</f>
        <v>57639326986</v>
      </c>
      <c r="M204" s="36">
        <f t="shared" si="153"/>
        <v>1.085835795617575E-2</v>
      </c>
      <c r="N204" s="425">
        <f t="shared" ref="N204:W206" si="171">+N205</f>
        <v>0</v>
      </c>
      <c r="O204" s="425">
        <f t="shared" si="171"/>
        <v>57639326986</v>
      </c>
      <c r="P204" s="425">
        <f t="shared" si="171"/>
        <v>0</v>
      </c>
      <c r="Q204" s="425">
        <f t="shared" si="171"/>
        <v>57639326986</v>
      </c>
      <c r="R204" s="425">
        <f t="shared" si="171"/>
        <v>0</v>
      </c>
      <c r="S204" s="425">
        <f t="shared" si="171"/>
        <v>0</v>
      </c>
      <c r="T204" s="425">
        <f t="shared" si="171"/>
        <v>0</v>
      </c>
      <c r="U204" s="425">
        <f t="shared" si="171"/>
        <v>57639326986</v>
      </c>
      <c r="V204" s="425">
        <f t="shared" si="171"/>
        <v>0</v>
      </c>
      <c r="W204" s="425">
        <f t="shared" si="171"/>
        <v>0</v>
      </c>
      <c r="X204" s="37">
        <f t="shared" si="150"/>
        <v>1</v>
      </c>
      <c r="Y204" s="37">
        <f t="shared" si="151"/>
        <v>0</v>
      </c>
      <c r="Z204" s="37">
        <f t="shared" si="147"/>
        <v>0</v>
      </c>
      <c r="AA204" s="37">
        <f t="shared" si="154"/>
        <v>0</v>
      </c>
      <c r="AB204" s="37" t="s">
        <v>46</v>
      </c>
    </row>
    <row r="205" spans="1:28" ht="71.25" customHeight="1" x14ac:dyDescent="0.25">
      <c r="A205" s="238" t="s">
        <v>337</v>
      </c>
      <c r="B205" s="40"/>
      <c r="C205" s="40"/>
      <c r="D205" s="40"/>
      <c r="E205" s="148" t="s">
        <v>336</v>
      </c>
      <c r="F205" s="425">
        <f t="shared" si="170"/>
        <v>57639326986</v>
      </c>
      <c r="G205" s="425">
        <f t="shared" si="170"/>
        <v>0</v>
      </c>
      <c r="H205" s="425">
        <f t="shared" si="170"/>
        <v>0</v>
      </c>
      <c r="I205" s="425">
        <f t="shared" si="170"/>
        <v>0</v>
      </c>
      <c r="J205" s="425">
        <f t="shared" si="170"/>
        <v>0</v>
      </c>
      <c r="K205" s="425">
        <f t="shared" si="169"/>
        <v>0</v>
      </c>
      <c r="L205" s="425">
        <f>+L206</f>
        <v>57639326986</v>
      </c>
      <c r="M205" s="36">
        <f t="shared" si="153"/>
        <v>1.085835795617575E-2</v>
      </c>
      <c r="N205" s="425">
        <f t="shared" si="171"/>
        <v>0</v>
      </c>
      <c r="O205" s="425">
        <f t="shared" si="171"/>
        <v>57639326986</v>
      </c>
      <c r="P205" s="425">
        <f t="shared" si="171"/>
        <v>0</v>
      </c>
      <c r="Q205" s="425">
        <f t="shared" si="171"/>
        <v>57639326986</v>
      </c>
      <c r="R205" s="425">
        <f t="shared" si="171"/>
        <v>0</v>
      </c>
      <c r="S205" s="425">
        <f t="shared" si="171"/>
        <v>0</v>
      </c>
      <c r="T205" s="425">
        <f t="shared" si="171"/>
        <v>0</v>
      </c>
      <c r="U205" s="425">
        <f t="shared" si="171"/>
        <v>57639326986</v>
      </c>
      <c r="V205" s="425">
        <f t="shared" si="171"/>
        <v>0</v>
      </c>
      <c r="W205" s="425">
        <f t="shared" si="171"/>
        <v>0</v>
      </c>
      <c r="X205" s="37">
        <f t="shared" si="150"/>
        <v>1</v>
      </c>
      <c r="Y205" s="37">
        <f t="shared" si="151"/>
        <v>0</v>
      </c>
      <c r="Z205" s="37">
        <f t="shared" si="147"/>
        <v>0</v>
      </c>
      <c r="AA205" s="37">
        <f t="shared" si="154"/>
        <v>0</v>
      </c>
      <c r="AB205" s="37" t="s">
        <v>46</v>
      </c>
    </row>
    <row r="206" spans="1:28" ht="30.75" customHeight="1" x14ac:dyDescent="0.25">
      <c r="A206" s="238" t="s">
        <v>338</v>
      </c>
      <c r="B206" s="40"/>
      <c r="C206" s="40"/>
      <c r="D206" s="40"/>
      <c r="E206" s="149" t="s">
        <v>236</v>
      </c>
      <c r="F206" s="425">
        <f t="shared" si="170"/>
        <v>57639326986</v>
      </c>
      <c r="G206" s="425">
        <f t="shared" si="170"/>
        <v>0</v>
      </c>
      <c r="H206" s="425">
        <f t="shared" si="170"/>
        <v>0</v>
      </c>
      <c r="I206" s="425">
        <f t="shared" si="170"/>
        <v>0</v>
      </c>
      <c r="J206" s="425">
        <f t="shared" si="170"/>
        <v>0</v>
      </c>
      <c r="K206" s="425">
        <f t="shared" si="169"/>
        <v>0</v>
      </c>
      <c r="L206" s="425">
        <f>+L207</f>
        <v>57639326986</v>
      </c>
      <c r="M206" s="36">
        <f t="shared" si="153"/>
        <v>1.085835795617575E-2</v>
      </c>
      <c r="N206" s="425">
        <f t="shared" si="171"/>
        <v>0</v>
      </c>
      <c r="O206" s="425">
        <f t="shared" si="171"/>
        <v>57639326986</v>
      </c>
      <c r="P206" s="425">
        <f t="shared" si="171"/>
        <v>0</v>
      </c>
      <c r="Q206" s="425">
        <f t="shared" si="171"/>
        <v>57639326986</v>
      </c>
      <c r="R206" s="425">
        <f t="shared" si="171"/>
        <v>0</v>
      </c>
      <c r="S206" s="425">
        <f t="shared" si="171"/>
        <v>0</v>
      </c>
      <c r="T206" s="425">
        <f t="shared" si="171"/>
        <v>0</v>
      </c>
      <c r="U206" s="425">
        <f t="shared" si="171"/>
        <v>57639326986</v>
      </c>
      <c r="V206" s="425">
        <f t="shared" si="171"/>
        <v>0</v>
      </c>
      <c r="W206" s="425">
        <f t="shared" si="171"/>
        <v>0</v>
      </c>
      <c r="X206" s="37">
        <f t="shared" si="150"/>
        <v>1</v>
      </c>
      <c r="Y206" s="37">
        <f t="shared" si="151"/>
        <v>0</v>
      </c>
      <c r="Z206" s="37">
        <f t="shared" si="147"/>
        <v>0</v>
      </c>
      <c r="AA206" s="37">
        <f t="shared" si="154"/>
        <v>0</v>
      </c>
      <c r="AB206" s="37" t="s">
        <v>46</v>
      </c>
    </row>
    <row r="207" spans="1:28" ht="30" customHeight="1" x14ac:dyDescent="0.25">
      <c r="A207" s="239" t="s">
        <v>339</v>
      </c>
      <c r="B207" s="40" t="s">
        <v>192</v>
      </c>
      <c r="C207" s="40">
        <v>11</v>
      </c>
      <c r="D207" s="40" t="s">
        <v>38</v>
      </c>
      <c r="E207" s="151" t="s">
        <v>226</v>
      </c>
      <c r="F207" s="421">
        <v>57639326986</v>
      </c>
      <c r="G207" s="421">
        <v>0</v>
      </c>
      <c r="H207" s="421">
        <v>0</v>
      </c>
      <c r="I207" s="421">
        <v>0</v>
      </c>
      <c r="J207" s="421">
        <v>0</v>
      </c>
      <c r="K207" s="421">
        <f t="shared" si="169"/>
        <v>0</v>
      </c>
      <c r="L207" s="421">
        <f>+F207+K207</f>
        <v>57639326986</v>
      </c>
      <c r="M207" s="43">
        <f t="shared" si="153"/>
        <v>1.085835795617575E-2</v>
      </c>
      <c r="N207" s="421">
        <v>0</v>
      </c>
      <c r="O207" s="421">
        <v>57639326986</v>
      </c>
      <c r="P207" s="421">
        <f>L207-O207</f>
        <v>0</v>
      </c>
      <c r="Q207" s="421">
        <v>57639326986</v>
      </c>
      <c r="R207" s="421">
        <f>+L207-Q207</f>
        <v>0</v>
      </c>
      <c r="S207" s="421">
        <f>O207-Q207</f>
        <v>0</v>
      </c>
      <c r="T207" s="421">
        <v>0</v>
      </c>
      <c r="U207" s="421">
        <f>+Q207-T207</f>
        <v>57639326986</v>
      </c>
      <c r="V207" s="421">
        <v>0</v>
      </c>
      <c r="W207" s="44">
        <f>+T207-V207</f>
        <v>0</v>
      </c>
      <c r="X207" s="45">
        <f t="shared" si="150"/>
        <v>1</v>
      </c>
      <c r="Y207" s="45">
        <f t="shared" si="151"/>
        <v>0</v>
      </c>
      <c r="Z207" s="45">
        <f t="shared" si="147"/>
        <v>0</v>
      </c>
      <c r="AA207" s="45">
        <f t="shared" si="154"/>
        <v>0</v>
      </c>
      <c r="AB207" s="45" t="s">
        <v>46</v>
      </c>
    </row>
    <row r="208" spans="1:28" s="410" customFormat="1" ht="73.5" customHeight="1" x14ac:dyDescent="0.25">
      <c r="A208" s="254" t="s">
        <v>340</v>
      </c>
      <c r="B208" s="72"/>
      <c r="C208" s="33"/>
      <c r="D208" s="33"/>
      <c r="E208" s="148" t="s">
        <v>472</v>
      </c>
      <c r="F208" s="423">
        <f>+F209</f>
        <v>15000000000</v>
      </c>
      <c r="G208" s="423">
        <f>+G209</f>
        <v>0</v>
      </c>
      <c r="H208" s="423">
        <f>+H209</f>
        <v>0</v>
      </c>
      <c r="I208" s="423">
        <f>+I209</f>
        <v>0</v>
      </c>
      <c r="J208" s="423">
        <f>+J209</f>
        <v>0</v>
      </c>
      <c r="K208" s="423">
        <f t="shared" si="169"/>
        <v>0</v>
      </c>
      <c r="L208" s="424">
        <f>+F208+K208</f>
        <v>15000000000</v>
      </c>
      <c r="M208" s="36">
        <f t="shared" si="153"/>
        <v>2.8257680625278121E-3</v>
      </c>
      <c r="N208" s="424">
        <v>0</v>
      </c>
      <c r="O208" s="424">
        <f>+O209</f>
        <v>8374062041.3999996</v>
      </c>
      <c r="P208" s="424">
        <f>L208-O208</f>
        <v>6625937958.6000004</v>
      </c>
      <c r="Q208" s="424">
        <f>+Q209</f>
        <v>6570325650.3999996</v>
      </c>
      <c r="R208" s="424">
        <f>+L208-Q208</f>
        <v>8429674349.6000004</v>
      </c>
      <c r="S208" s="424">
        <f>+S209</f>
        <v>1803736391</v>
      </c>
      <c r="T208" s="424">
        <f>+T209</f>
        <v>6169426970.3999996</v>
      </c>
      <c r="U208" s="424">
        <f>+Q208-T208</f>
        <v>400898680</v>
      </c>
      <c r="V208" s="424">
        <f>+V209</f>
        <v>6029977162.3999996</v>
      </c>
      <c r="W208" s="73">
        <f>+T208-V208</f>
        <v>139449808</v>
      </c>
      <c r="X208" s="37">
        <f t="shared" si="150"/>
        <v>0.43802171002666662</v>
      </c>
      <c r="Y208" s="37">
        <f t="shared" si="151"/>
        <v>0.41129513135999995</v>
      </c>
      <c r="Z208" s="37">
        <f t="shared" si="147"/>
        <v>0.40199847749333328</v>
      </c>
      <c r="AA208" s="37">
        <f t="shared" si="154"/>
        <v>0.93898343836646914</v>
      </c>
      <c r="AB208" s="37">
        <f>+V208/T208</f>
        <v>0.97739663526790099</v>
      </c>
    </row>
    <row r="209" spans="1:28" s="410" customFormat="1" ht="57" customHeight="1" x14ac:dyDescent="0.25">
      <c r="A209" s="254" t="s">
        <v>471</v>
      </c>
      <c r="B209" s="72"/>
      <c r="C209" s="33"/>
      <c r="D209" s="33"/>
      <c r="E209" s="148" t="s">
        <v>472</v>
      </c>
      <c r="F209" s="423">
        <f>+F210+F212+F214</f>
        <v>15000000000</v>
      </c>
      <c r="G209" s="423">
        <f>+G210+G212+G214</f>
        <v>0</v>
      </c>
      <c r="H209" s="423">
        <f>+H210+H212+H214</f>
        <v>0</v>
      </c>
      <c r="I209" s="423">
        <f>+I210+I212+I214</f>
        <v>0</v>
      </c>
      <c r="J209" s="423">
        <f>+J210+J212+J214</f>
        <v>0</v>
      </c>
      <c r="K209" s="423">
        <f t="shared" si="169"/>
        <v>0</v>
      </c>
      <c r="L209" s="423">
        <f>+L210+L212+L214</f>
        <v>15000000000</v>
      </c>
      <c r="M209" s="36">
        <f t="shared" si="153"/>
        <v>2.8257680625278121E-3</v>
      </c>
      <c r="N209" s="423">
        <f t="shared" ref="N209:W209" si="172">+N210+N212+N214</f>
        <v>2.8257680625278121E-3</v>
      </c>
      <c r="O209" s="423">
        <f t="shared" si="172"/>
        <v>8374062041.3999996</v>
      </c>
      <c r="P209" s="423">
        <f t="shared" si="172"/>
        <v>6625937958.6000004</v>
      </c>
      <c r="Q209" s="423">
        <f t="shared" si="172"/>
        <v>6570325650.3999996</v>
      </c>
      <c r="R209" s="423">
        <f t="shared" si="172"/>
        <v>8429674349.6000004</v>
      </c>
      <c r="S209" s="423">
        <f t="shared" si="172"/>
        <v>1803736391</v>
      </c>
      <c r="T209" s="423">
        <f t="shared" si="172"/>
        <v>6169426970.3999996</v>
      </c>
      <c r="U209" s="423">
        <f t="shared" si="172"/>
        <v>354262050</v>
      </c>
      <c r="V209" s="423">
        <f t="shared" si="172"/>
        <v>6029977162.3999996</v>
      </c>
      <c r="W209" s="423">
        <f t="shared" si="172"/>
        <v>139449808</v>
      </c>
      <c r="X209" s="37">
        <f t="shared" si="150"/>
        <v>0.43802171002666662</v>
      </c>
      <c r="Y209" s="37">
        <f t="shared" si="151"/>
        <v>0.41129513135999995</v>
      </c>
      <c r="Z209" s="37">
        <f t="shared" si="147"/>
        <v>0.40199847749333328</v>
      </c>
      <c r="AA209" s="37">
        <f t="shared" si="154"/>
        <v>0.93898343836646914</v>
      </c>
      <c r="AB209" s="37">
        <f>+V209/T209</f>
        <v>0.97739663526790099</v>
      </c>
    </row>
    <row r="210" spans="1:28" s="410" customFormat="1" ht="36.75" customHeight="1" x14ac:dyDescent="0.25">
      <c r="A210" s="254" t="s">
        <v>473</v>
      </c>
      <c r="B210" s="72"/>
      <c r="C210" s="33"/>
      <c r="D210" s="33"/>
      <c r="E210" s="148" t="s">
        <v>474</v>
      </c>
      <c r="F210" s="423">
        <f>+F211</f>
        <v>3974737950</v>
      </c>
      <c r="G210" s="423">
        <f>+G211</f>
        <v>0</v>
      </c>
      <c r="H210" s="423">
        <f>+H211</f>
        <v>0</v>
      </c>
      <c r="I210" s="423">
        <f>+I211</f>
        <v>0</v>
      </c>
      <c r="J210" s="423">
        <f>+J211</f>
        <v>0</v>
      </c>
      <c r="K210" s="423">
        <f t="shared" si="169"/>
        <v>0</v>
      </c>
      <c r="L210" s="423">
        <f>+L211</f>
        <v>3974737950</v>
      </c>
      <c r="M210" s="36">
        <f t="shared" si="153"/>
        <v>7.4877917040181785E-4</v>
      </c>
      <c r="N210" s="423">
        <f t="shared" ref="N210:W210" si="173">+N211</f>
        <v>7.4877917040181785E-4</v>
      </c>
      <c r="O210" s="423">
        <f t="shared" si="173"/>
        <v>0</v>
      </c>
      <c r="P210" s="423">
        <f t="shared" si="173"/>
        <v>3974737950</v>
      </c>
      <c r="Q210" s="423">
        <f t="shared" si="173"/>
        <v>0</v>
      </c>
      <c r="R210" s="423">
        <f t="shared" si="173"/>
        <v>3974737950</v>
      </c>
      <c r="S210" s="423">
        <f t="shared" si="173"/>
        <v>0</v>
      </c>
      <c r="T210" s="423">
        <f t="shared" si="173"/>
        <v>0</v>
      </c>
      <c r="U210" s="423">
        <f t="shared" si="173"/>
        <v>0</v>
      </c>
      <c r="V210" s="423">
        <f t="shared" si="173"/>
        <v>0</v>
      </c>
      <c r="W210" s="423">
        <f t="shared" si="173"/>
        <v>0</v>
      </c>
      <c r="X210" s="37">
        <f t="shared" si="150"/>
        <v>0</v>
      </c>
      <c r="Y210" s="37">
        <f t="shared" si="151"/>
        <v>0</v>
      </c>
      <c r="Z210" s="37">
        <f t="shared" si="147"/>
        <v>0</v>
      </c>
      <c r="AA210" s="37" t="s">
        <v>46</v>
      </c>
      <c r="AB210" s="37" t="s">
        <v>46</v>
      </c>
    </row>
    <row r="211" spans="1:28" ht="36" customHeight="1" x14ac:dyDescent="0.25">
      <c r="A211" s="255" t="s">
        <v>475</v>
      </c>
      <c r="B211" s="77" t="s">
        <v>192</v>
      </c>
      <c r="C211" s="40">
        <v>54</v>
      </c>
      <c r="D211" s="40" t="s">
        <v>38</v>
      </c>
      <c r="E211" s="151" t="s">
        <v>226</v>
      </c>
      <c r="F211" s="429">
        <v>3974737950</v>
      </c>
      <c r="G211" s="429">
        <v>0</v>
      </c>
      <c r="H211" s="429">
        <v>0</v>
      </c>
      <c r="I211" s="429">
        <v>0</v>
      </c>
      <c r="J211" s="429">
        <v>0</v>
      </c>
      <c r="K211" s="429">
        <f t="shared" si="169"/>
        <v>0</v>
      </c>
      <c r="L211" s="421">
        <f>+F211+K211</f>
        <v>3974737950</v>
      </c>
      <c r="M211" s="43">
        <f t="shared" si="153"/>
        <v>7.4877917040181785E-4</v>
      </c>
      <c r="N211" s="421">
        <f>H211+M211</f>
        <v>7.4877917040181785E-4</v>
      </c>
      <c r="O211" s="429">
        <v>0</v>
      </c>
      <c r="P211" s="429">
        <f>L211-O211</f>
        <v>3974737950</v>
      </c>
      <c r="Q211" s="429">
        <v>0</v>
      </c>
      <c r="R211" s="429">
        <f>+L211-Q211</f>
        <v>3974737950</v>
      </c>
      <c r="S211" s="421">
        <f>O211-Q211</f>
        <v>0</v>
      </c>
      <c r="T211" s="429">
        <v>0</v>
      </c>
      <c r="U211" s="429">
        <f>+Q211-T211</f>
        <v>0</v>
      </c>
      <c r="V211" s="429">
        <v>0</v>
      </c>
      <c r="W211" s="44">
        <f>+T211-V211</f>
        <v>0</v>
      </c>
      <c r="X211" s="45">
        <f t="shared" si="150"/>
        <v>0</v>
      </c>
      <c r="Y211" s="45">
        <f t="shared" si="151"/>
        <v>0</v>
      </c>
      <c r="Z211" s="45">
        <f t="shared" si="147"/>
        <v>0</v>
      </c>
      <c r="AA211" s="45" t="s">
        <v>46</v>
      </c>
      <c r="AB211" s="45" t="s">
        <v>46</v>
      </c>
    </row>
    <row r="212" spans="1:28" s="410" customFormat="1" ht="36.75" customHeight="1" x14ac:dyDescent="0.25">
      <c r="A212" s="254" t="s">
        <v>476</v>
      </c>
      <c r="B212" s="72"/>
      <c r="C212" s="33"/>
      <c r="D212" s="33"/>
      <c r="E212" s="148" t="s">
        <v>477</v>
      </c>
      <c r="F212" s="423">
        <f>+F213</f>
        <v>5396885000</v>
      </c>
      <c r="G212" s="423">
        <f>+G213</f>
        <v>0</v>
      </c>
      <c r="H212" s="423">
        <f>+H213</f>
        <v>0</v>
      </c>
      <c r="I212" s="423">
        <f>+I213</f>
        <v>0</v>
      </c>
      <c r="J212" s="423">
        <f>+J213</f>
        <v>0</v>
      </c>
      <c r="K212" s="423">
        <f t="shared" si="169"/>
        <v>0</v>
      </c>
      <c r="L212" s="423">
        <f>+L213</f>
        <v>5396885000</v>
      </c>
      <c r="M212" s="36">
        <f t="shared" si="153"/>
        <v>1.0166896846756941E-3</v>
      </c>
      <c r="N212" s="423">
        <f t="shared" ref="N212:W212" si="174">+N213</f>
        <v>1.0166896846756941E-3</v>
      </c>
      <c r="O212" s="423">
        <f t="shared" si="174"/>
        <v>5396885000</v>
      </c>
      <c r="P212" s="423">
        <f t="shared" si="174"/>
        <v>0</v>
      </c>
      <c r="Q212" s="423">
        <f t="shared" si="174"/>
        <v>5396885000</v>
      </c>
      <c r="R212" s="423">
        <f t="shared" si="174"/>
        <v>0</v>
      </c>
      <c r="S212" s="423">
        <f t="shared" si="174"/>
        <v>0</v>
      </c>
      <c r="T212" s="423">
        <f t="shared" si="174"/>
        <v>5396885000</v>
      </c>
      <c r="U212" s="423">
        <f t="shared" si="174"/>
        <v>0</v>
      </c>
      <c r="V212" s="423">
        <f t="shared" si="174"/>
        <v>5396885000</v>
      </c>
      <c r="W212" s="423">
        <f t="shared" si="174"/>
        <v>0</v>
      </c>
      <c r="X212" s="37">
        <f t="shared" si="150"/>
        <v>1</v>
      </c>
      <c r="Y212" s="37">
        <f t="shared" si="151"/>
        <v>1</v>
      </c>
      <c r="Z212" s="37">
        <f t="shared" si="147"/>
        <v>1</v>
      </c>
      <c r="AA212" s="37" t="s">
        <v>46</v>
      </c>
      <c r="AB212" s="37" t="s">
        <v>46</v>
      </c>
    </row>
    <row r="213" spans="1:28" ht="39" customHeight="1" x14ac:dyDescent="0.25">
      <c r="A213" s="255" t="s">
        <v>478</v>
      </c>
      <c r="B213" s="77" t="s">
        <v>192</v>
      </c>
      <c r="C213" s="40">
        <v>54</v>
      </c>
      <c r="D213" s="40" t="s">
        <v>38</v>
      </c>
      <c r="E213" s="151" t="s">
        <v>226</v>
      </c>
      <c r="F213" s="429">
        <v>5396885000</v>
      </c>
      <c r="G213" s="429">
        <v>0</v>
      </c>
      <c r="H213" s="429">
        <v>0</v>
      </c>
      <c r="I213" s="429">
        <v>0</v>
      </c>
      <c r="J213" s="429">
        <v>0</v>
      </c>
      <c r="K213" s="429">
        <f t="shared" si="169"/>
        <v>0</v>
      </c>
      <c r="L213" s="421">
        <f>+F213+K213</f>
        <v>5396885000</v>
      </c>
      <c r="M213" s="36">
        <f t="shared" si="153"/>
        <v>1.0166896846756941E-3</v>
      </c>
      <c r="N213" s="421">
        <f>H213+M213</f>
        <v>1.0166896846756941E-3</v>
      </c>
      <c r="O213" s="421">
        <v>5396885000</v>
      </c>
      <c r="P213" s="421">
        <f>L213-O213</f>
        <v>0</v>
      </c>
      <c r="Q213" s="421">
        <v>5396885000</v>
      </c>
      <c r="R213" s="421">
        <f>+L213-Q213</f>
        <v>0</v>
      </c>
      <c r="S213" s="421">
        <f>O213-Q213</f>
        <v>0</v>
      </c>
      <c r="T213" s="421">
        <v>5396885000</v>
      </c>
      <c r="U213" s="421">
        <f>+Q213-T213</f>
        <v>0</v>
      </c>
      <c r="V213" s="421">
        <v>5396885000</v>
      </c>
      <c r="W213" s="44">
        <f>+T213-V213</f>
        <v>0</v>
      </c>
      <c r="X213" s="45">
        <f t="shared" si="150"/>
        <v>1</v>
      </c>
      <c r="Y213" s="45">
        <f t="shared" si="151"/>
        <v>1</v>
      </c>
      <c r="Z213" s="45">
        <f t="shared" si="147"/>
        <v>1</v>
      </c>
      <c r="AA213" s="45" t="s">
        <v>46</v>
      </c>
      <c r="AB213" s="45" t="s">
        <v>46</v>
      </c>
    </row>
    <row r="214" spans="1:28" ht="45" customHeight="1" x14ac:dyDescent="0.25">
      <c r="A214" s="254" t="s">
        <v>479</v>
      </c>
      <c r="B214" s="72"/>
      <c r="C214" s="33"/>
      <c r="D214" s="33"/>
      <c r="E214" s="148" t="s">
        <v>236</v>
      </c>
      <c r="F214" s="423">
        <f>+F215</f>
        <v>5628377050</v>
      </c>
      <c r="G214" s="423">
        <f>+G215</f>
        <v>0</v>
      </c>
      <c r="H214" s="423">
        <f>+H215</f>
        <v>0</v>
      </c>
      <c r="I214" s="423">
        <f>+I215</f>
        <v>0</v>
      </c>
      <c r="J214" s="423">
        <f>+J215</f>
        <v>0</v>
      </c>
      <c r="K214" s="423">
        <f t="shared" si="169"/>
        <v>0</v>
      </c>
      <c r="L214" s="423">
        <f>+L215</f>
        <v>5628377050</v>
      </c>
      <c r="M214" s="36">
        <f t="shared" si="153"/>
        <v>1.0602992074503002E-3</v>
      </c>
      <c r="N214" s="423">
        <f t="shared" ref="N214:W214" si="175">+N215</f>
        <v>1.0602992074503002E-3</v>
      </c>
      <c r="O214" s="423">
        <f t="shared" si="175"/>
        <v>2977177041.4000001</v>
      </c>
      <c r="P214" s="423">
        <f t="shared" si="175"/>
        <v>2651200008.5999999</v>
      </c>
      <c r="Q214" s="423">
        <f t="shared" si="175"/>
        <v>1173440650.4000001</v>
      </c>
      <c r="R214" s="423">
        <f t="shared" si="175"/>
        <v>4454936399.6000004</v>
      </c>
      <c r="S214" s="423">
        <f t="shared" si="175"/>
        <v>1803736391</v>
      </c>
      <c r="T214" s="423">
        <f t="shared" si="175"/>
        <v>772541970.39999998</v>
      </c>
      <c r="U214" s="423">
        <f t="shared" si="175"/>
        <v>354262050</v>
      </c>
      <c r="V214" s="423">
        <f t="shared" si="175"/>
        <v>633092162.39999998</v>
      </c>
      <c r="W214" s="423">
        <f t="shared" si="175"/>
        <v>139449808</v>
      </c>
      <c r="X214" s="37">
        <f t="shared" si="150"/>
        <v>0.20848650329849527</v>
      </c>
      <c r="Y214" s="37">
        <f t="shared" si="151"/>
        <v>0.13725838968091164</v>
      </c>
      <c r="Z214" s="37">
        <f t="shared" si="147"/>
        <v>0.11248218745401926</v>
      </c>
      <c r="AA214" s="37">
        <f t="shared" ref="AA214:AA267" si="176">+T214/Q214</f>
        <v>0.65835623653966424</v>
      </c>
      <c r="AB214" s="37">
        <f t="shared" ref="AB214:AB239" si="177">+V214/T214</f>
        <v>0.81949225628764621</v>
      </c>
    </row>
    <row r="215" spans="1:28" ht="41.25" customHeight="1" x14ac:dyDescent="0.25">
      <c r="A215" s="255" t="s">
        <v>480</v>
      </c>
      <c r="B215" s="77" t="s">
        <v>192</v>
      </c>
      <c r="C215" s="40">
        <v>54</v>
      </c>
      <c r="D215" s="40" t="s">
        <v>38</v>
      </c>
      <c r="E215" s="151" t="s">
        <v>226</v>
      </c>
      <c r="F215" s="429">
        <v>5628377050</v>
      </c>
      <c r="G215" s="429">
        <v>0</v>
      </c>
      <c r="H215" s="429">
        <v>0</v>
      </c>
      <c r="I215" s="429">
        <v>0</v>
      </c>
      <c r="J215" s="429">
        <v>0</v>
      </c>
      <c r="K215" s="429">
        <f t="shared" si="169"/>
        <v>0</v>
      </c>
      <c r="L215" s="421">
        <f>+F215+K215</f>
        <v>5628377050</v>
      </c>
      <c r="M215" s="43">
        <f t="shared" si="153"/>
        <v>1.0602992074503002E-3</v>
      </c>
      <c r="N215" s="421">
        <f>H215+M215</f>
        <v>1.0602992074503002E-3</v>
      </c>
      <c r="O215" s="429">
        <v>2977177041.4000001</v>
      </c>
      <c r="P215" s="429">
        <f>L215-O215</f>
        <v>2651200008.5999999</v>
      </c>
      <c r="Q215" s="429">
        <v>1173440650.4000001</v>
      </c>
      <c r="R215" s="429">
        <f>+L215-Q215</f>
        <v>4454936399.6000004</v>
      </c>
      <c r="S215" s="421">
        <f>O215-Q215</f>
        <v>1803736391</v>
      </c>
      <c r="T215" s="429">
        <v>772541970.39999998</v>
      </c>
      <c r="U215" s="429">
        <v>354262050</v>
      </c>
      <c r="V215" s="429">
        <v>633092162.39999998</v>
      </c>
      <c r="W215" s="44">
        <f>+T215-V215</f>
        <v>139449808</v>
      </c>
      <c r="X215" s="45">
        <f t="shared" si="150"/>
        <v>0.20848650329849527</v>
      </c>
      <c r="Y215" s="45">
        <f t="shared" si="151"/>
        <v>0.13725838968091164</v>
      </c>
      <c r="Z215" s="45">
        <f t="shared" si="147"/>
        <v>0.11248218745401926</v>
      </c>
      <c r="AA215" s="45">
        <f t="shared" si="176"/>
        <v>0.65835623653966424</v>
      </c>
      <c r="AB215" s="45">
        <f t="shared" si="177"/>
        <v>0.81949225628764621</v>
      </c>
    </row>
    <row r="216" spans="1:28" ht="35.25" customHeight="1" x14ac:dyDescent="0.25">
      <c r="A216" s="238" t="s">
        <v>342</v>
      </c>
      <c r="B216" s="68"/>
      <c r="C216" s="68"/>
      <c r="D216" s="68"/>
      <c r="E216" s="148" t="s">
        <v>343</v>
      </c>
      <c r="F216" s="425">
        <f t="shared" ref="F216:J220" si="178">+F217</f>
        <v>2500000000</v>
      </c>
      <c r="G216" s="425">
        <f t="shared" si="178"/>
        <v>0</v>
      </c>
      <c r="H216" s="425">
        <f t="shared" si="178"/>
        <v>0</v>
      </c>
      <c r="I216" s="425">
        <f t="shared" si="178"/>
        <v>0</v>
      </c>
      <c r="J216" s="425">
        <f t="shared" si="178"/>
        <v>0</v>
      </c>
      <c r="K216" s="425">
        <f t="shared" si="169"/>
        <v>0</v>
      </c>
      <c r="L216" s="425">
        <f>+L217</f>
        <v>2500000000</v>
      </c>
      <c r="M216" s="36">
        <f t="shared" si="153"/>
        <v>4.7096134375463537E-4</v>
      </c>
      <c r="N216" s="425">
        <f t="shared" ref="N216:W220" si="179">+N217</f>
        <v>0</v>
      </c>
      <c r="O216" s="425">
        <f t="shared" si="179"/>
        <v>1884418780.1700001</v>
      </c>
      <c r="P216" s="425">
        <f t="shared" si="179"/>
        <v>615581219.82999992</v>
      </c>
      <c r="Q216" s="425">
        <f t="shared" si="179"/>
        <v>1871010805.6700001</v>
      </c>
      <c r="R216" s="425">
        <f t="shared" si="179"/>
        <v>628989194.32999992</v>
      </c>
      <c r="S216" s="425">
        <f t="shared" si="179"/>
        <v>13407974.5</v>
      </c>
      <c r="T216" s="425">
        <f t="shared" si="179"/>
        <v>1522011283.1400001</v>
      </c>
      <c r="U216" s="425">
        <f t="shared" si="179"/>
        <v>348999522.52999997</v>
      </c>
      <c r="V216" s="425">
        <f t="shared" si="179"/>
        <v>1519105389.1400001</v>
      </c>
      <c r="W216" s="425">
        <f t="shared" si="179"/>
        <v>2905894</v>
      </c>
      <c r="X216" s="37">
        <f t="shared" si="150"/>
        <v>0.74840432226800002</v>
      </c>
      <c r="Y216" s="37">
        <f t="shared" si="151"/>
        <v>0.60880451325600005</v>
      </c>
      <c r="Z216" s="37">
        <f t="shared" si="147"/>
        <v>0.60764215565599999</v>
      </c>
      <c r="AA216" s="37">
        <f t="shared" si="176"/>
        <v>0.81347006576745828</v>
      </c>
      <c r="AB216" s="37">
        <f t="shared" si="177"/>
        <v>0.99809075396996727</v>
      </c>
    </row>
    <row r="217" spans="1:28" ht="33" customHeight="1" x14ac:dyDescent="0.25">
      <c r="A217" s="238" t="s">
        <v>344</v>
      </c>
      <c r="B217" s="40"/>
      <c r="C217" s="40"/>
      <c r="D217" s="40"/>
      <c r="E217" s="149" t="s">
        <v>219</v>
      </c>
      <c r="F217" s="425">
        <f t="shared" si="178"/>
        <v>2500000000</v>
      </c>
      <c r="G217" s="425">
        <f t="shared" si="178"/>
        <v>0</v>
      </c>
      <c r="H217" s="425">
        <f t="shared" si="178"/>
        <v>0</v>
      </c>
      <c r="I217" s="425">
        <f t="shared" si="178"/>
        <v>0</v>
      </c>
      <c r="J217" s="425">
        <f t="shared" si="178"/>
        <v>0</v>
      </c>
      <c r="K217" s="425">
        <f t="shared" si="169"/>
        <v>0</v>
      </c>
      <c r="L217" s="425">
        <f>+L218</f>
        <v>2500000000</v>
      </c>
      <c r="M217" s="36">
        <f t="shared" si="153"/>
        <v>4.7096134375463537E-4</v>
      </c>
      <c r="N217" s="425">
        <f t="shared" si="179"/>
        <v>0</v>
      </c>
      <c r="O217" s="425">
        <f t="shared" si="179"/>
        <v>1884418780.1700001</v>
      </c>
      <c r="P217" s="425">
        <f t="shared" si="179"/>
        <v>615581219.82999992</v>
      </c>
      <c r="Q217" s="425">
        <f t="shared" si="179"/>
        <v>1871010805.6700001</v>
      </c>
      <c r="R217" s="425">
        <f t="shared" si="179"/>
        <v>628989194.32999992</v>
      </c>
      <c r="S217" s="425">
        <f t="shared" si="179"/>
        <v>13407974.5</v>
      </c>
      <c r="T217" s="425">
        <f t="shared" si="179"/>
        <v>1522011283.1400001</v>
      </c>
      <c r="U217" s="425">
        <f t="shared" si="179"/>
        <v>348999522.52999997</v>
      </c>
      <c r="V217" s="425">
        <f t="shared" si="179"/>
        <v>1519105389.1400001</v>
      </c>
      <c r="W217" s="425">
        <f t="shared" si="179"/>
        <v>2905894</v>
      </c>
      <c r="X217" s="37">
        <f t="shared" si="150"/>
        <v>0.74840432226800002</v>
      </c>
      <c r="Y217" s="37">
        <f t="shared" si="151"/>
        <v>0.60880451325600005</v>
      </c>
      <c r="Z217" s="37">
        <f t="shared" si="147"/>
        <v>0.60764215565599999</v>
      </c>
      <c r="AA217" s="37">
        <f t="shared" si="176"/>
        <v>0.81347006576745828</v>
      </c>
      <c r="AB217" s="37">
        <f t="shared" si="177"/>
        <v>0.99809075396996727</v>
      </c>
    </row>
    <row r="218" spans="1:28" ht="51.75" customHeight="1" x14ac:dyDescent="0.25">
      <c r="A218" s="238" t="s">
        <v>345</v>
      </c>
      <c r="B218" s="40"/>
      <c r="C218" s="40"/>
      <c r="D218" s="40"/>
      <c r="E218" s="149" t="s">
        <v>346</v>
      </c>
      <c r="F218" s="425">
        <f t="shared" si="178"/>
        <v>2500000000</v>
      </c>
      <c r="G218" s="425">
        <f t="shared" si="178"/>
        <v>0</v>
      </c>
      <c r="H218" s="425">
        <f t="shared" si="178"/>
        <v>0</v>
      </c>
      <c r="I218" s="425">
        <f t="shared" si="178"/>
        <v>0</v>
      </c>
      <c r="J218" s="425">
        <f t="shared" si="178"/>
        <v>0</v>
      </c>
      <c r="K218" s="425">
        <f t="shared" si="169"/>
        <v>0</v>
      </c>
      <c r="L218" s="425">
        <f>+L219</f>
        <v>2500000000</v>
      </c>
      <c r="M218" s="36">
        <f t="shared" si="153"/>
        <v>4.7096134375463537E-4</v>
      </c>
      <c r="N218" s="425">
        <f t="shared" si="179"/>
        <v>0</v>
      </c>
      <c r="O218" s="425">
        <f t="shared" si="179"/>
        <v>1884418780.1700001</v>
      </c>
      <c r="P218" s="425">
        <f t="shared" si="179"/>
        <v>615581219.82999992</v>
      </c>
      <c r="Q218" s="425">
        <f t="shared" si="179"/>
        <v>1871010805.6700001</v>
      </c>
      <c r="R218" s="425">
        <f t="shared" si="179"/>
        <v>628989194.32999992</v>
      </c>
      <c r="S218" s="425">
        <f t="shared" si="179"/>
        <v>13407974.5</v>
      </c>
      <c r="T218" s="425">
        <f t="shared" si="179"/>
        <v>1522011283.1400001</v>
      </c>
      <c r="U218" s="425">
        <f t="shared" si="179"/>
        <v>348999522.52999997</v>
      </c>
      <c r="V218" s="425">
        <f t="shared" si="179"/>
        <v>1519105389.1400001</v>
      </c>
      <c r="W218" s="425">
        <f t="shared" si="179"/>
        <v>2905894</v>
      </c>
      <c r="X218" s="37">
        <f t="shared" si="150"/>
        <v>0.74840432226800002</v>
      </c>
      <c r="Y218" s="37">
        <f t="shared" si="151"/>
        <v>0.60880451325600005</v>
      </c>
      <c r="Z218" s="37">
        <f t="shared" si="147"/>
        <v>0.60764215565599999</v>
      </c>
      <c r="AA218" s="37">
        <f t="shared" si="176"/>
        <v>0.81347006576745828</v>
      </c>
      <c r="AB218" s="37">
        <f t="shared" si="177"/>
        <v>0.99809075396996727</v>
      </c>
    </row>
    <row r="219" spans="1:28" ht="51.75" customHeight="1" x14ac:dyDescent="0.25">
      <c r="A219" s="238" t="s">
        <v>347</v>
      </c>
      <c r="B219" s="40"/>
      <c r="C219" s="40"/>
      <c r="D219" s="40"/>
      <c r="E219" s="149" t="s">
        <v>346</v>
      </c>
      <c r="F219" s="425">
        <f t="shared" si="178"/>
        <v>2500000000</v>
      </c>
      <c r="G219" s="425">
        <f t="shared" si="178"/>
        <v>0</v>
      </c>
      <c r="H219" s="425">
        <f t="shared" si="178"/>
        <v>0</v>
      </c>
      <c r="I219" s="425">
        <f t="shared" si="178"/>
        <v>0</v>
      </c>
      <c r="J219" s="425">
        <f t="shared" si="178"/>
        <v>0</v>
      </c>
      <c r="K219" s="425">
        <f t="shared" si="169"/>
        <v>0</v>
      </c>
      <c r="L219" s="425">
        <f>+L220</f>
        <v>2500000000</v>
      </c>
      <c r="M219" s="36">
        <f t="shared" si="153"/>
        <v>4.7096134375463537E-4</v>
      </c>
      <c r="N219" s="425">
        <f t="shared" si="179"/>
        <v>0</v>
      </c>
      <c r="O219" s="425">
        <f t="shared" si="179"/>
        <v>1884418780.1700001</v>
      </c>
      <c r="P219" s="425">
        <f t="shared" si="179"/>
        <v>615581219.82999992</v>
      </c>
      <c r="Q219" s="425">
        <f t="shared" si="179"/>
        <v>1871010805.6700001</v>
      </c>
      <c r="R219" s="425">
        <f t="shared" si="179"/>
        <v>628989194.32999992</v>
      </c>
      <c r="S219" s="425">
        <f t="shared" si="179"/>
        <v>13407974.5</v>
      </c>
      <c r="T219" s="425">
        <f t="shared" si="179"/>
        <v>1522011283.1400001</v>
      </c>
      <c r="U219" s="425">
        <f t="shared" si="179"/>
        <v>348999522.52999997</v>
      </c>
      <c r="V219" s="425">
        <f t="shared" si="179"/>
        <v>1519105389.1400001</v>
      </c>
      <c r="W219" s="425">
        <f t="shared" si="179"/>
        <v>2905894</v>
      </c>
      <c r="X219" s="37">
        <f t="shared" si="150"/>
        <v>0.74840432226800002</v>
      </c>
      <c r="Y219" s="37">
        <f t="shared" si="151"/>
        <v>0.60880451325600005</v>
      </c>
      <c r="Z219" s="37">
        <f t="shared" si="147"/>
        <v>0.60764215565599999</v>
      </c>
      <c r="AA219" s="37">
        <f t="shared" si="176"/>
        <v>0.81347006576745828</v>
      </c>
      <c r="AB219" s="37">
        <f t="shared" si="177"/>
        <v>0.99809075396996727</v>
      </c>
    </row>
    <row r="220" spans="1:28" ht="29.25" customHeight="1" x14ac:dyDescent="0.25">
      <c r="A220" s="238" t="s">
        <v>348</v>
      </c>
      <c r="B220" s="40"/>
      <c r="C220" s="40"/>
      <c r="D220" s="40"/>
      <c r="E220" s="148" t="s">
        <v>349</v>
      </c>
      <c r="F220" s="425">
        <f t="shared" si="178"/>
        <v>2500000000</v>
      </c>
      <c r="G220" s="425">
        <f t="shared" si="178"/>
        <v>0</v>
      </c>
      <c r="H220" s="425">
        <f t="shared" si="178"/>
        <v>0</v>
      </c>
      <c r="I220" s="425">
        <f t="shared" si="178"/>
        <v>0</v>
      </c>
      <c r="J220" s="425">
        <f t="shared" si="178"/>
        <v>0</v>
      </c>
      <c r="K220" s="425">
        <f t="shared" si="169"/>
        <v>0</v>
      </c>
      <c r="L220" s="425">
        <f>+L221</f>
        <v>2500000000</v>
      </c>
      <c r="M220" s="36">
        <f t="shared" si="153"/>
        <v>4.7096134375463537E-4</v>
      </c>
      <c r="N220" s="425">
        <f t="shared" si="179"/>
        <v>0</v>
      </c>
      <c r="O220" s="425">
        <f t="shared" si="179"/>
        <v>1884418780.1700001</v>
      </c>
      <c r="P220" s="425">
        <f t="shared" si="179"/>
        <v>615581219.82999992</v>
      </c>
      <c r="Q220" s="425">
        <f t="shared" si="179"/>
        <v>1871010805.6700001</v>
      </c>
      <c r="R220" s="425">
        <f t="shared" si="179"/>
        <v>628989194.32999992</v>
      </c>
      <c r="S220" s="425">
        <f t="shared" si="179"/>
        <v>13407974.5</v>
      </c>
      <c r="T220" s="425">
        <f t="shared" si="179"/>
        <v>1522011283.1400001</v>
      </c>
      <c r="U220" s="425">
        <f t="shared" si="179"/>
        <v>348999522.52999997</v>
      </c>
      <c r="V220" s="425">
        <f t="shared" si="179"/>
        <v>1519105389.1400001</v>
      </c>
      <c r="W220" s="425">
        <f t="shared" si="179"/>
        <v>2905894</v>
      </c>
      <c r="X220" s="37">
        <f t="shared" si="150"/>
        <v>0.74840432226800002</v>
      </c>
      <c r="Y220" s="37">
        <f t="shared" si="151"/>
        <v>0.60880451325600005</v>
      </c>
      <c r="Z220" s="37">
        <f t="shared" si="147"/>
        <v>0.60764215565599999</v>
      </c>
      <c r="AA220" s="37">
        <f t="shared" si="176"/>
        <v>0.81347006576745828</v>
      </c>
      <c r="AB220" s="37">
        <f t="shared" si="177"/>
        <v>0.99809075396996727</v>
      </c>
    </row>
    <row r="221" spans="1:28" ht="30" customHeight="1" x14ac:dyDescent="0.25">
      <c r="A221" s="239" t="s">
        <v>350</v>
      </c>
      <c r="B221" s="40" t="s">
        <v>192</v>
      </c>
      <c r="C221" s="40">
        <v>11</v>
      </c>
      <c r="D221" s="40" t="s">
        <v>38</v>
      </c>
      <c r="E221" s="151" t="s">
        <v>226</v>
      </c>
      <c r="F221" s="421">
        <v>2500000000</v>
      </c>
      <c r="G221" s="421">
        <v>0</v>
      </c>
      <c r="H221" s="421">
        <v>0</v>
      </c>
      <c r="I221" s="421">
        <v>0</v>
      </c>
      <c r="J221" s="421">
        <v>0</v>
      </c>
      <c r="K221" s="421">
        <f t="shared" si="169"/>
        <v>0</v>
      </c>
      <c r="L221" s="421">
        <f>+F221+K221</f>
        <v>2500000000</v>
      </c>
      <c r="M221" s="43">
        <f t="shared" si="153"/>
        <v>4.7096134375463537E-4</v>
      </c>
      <c r="N221" s="421">
        <v>0</v>
      </c>
      <c r="O221" s="421">
        <v>1884418780.1700001</v>
      </c>
      <c r="P221" s="421">
        <f>L221-O221</f>
        <v>615581219.82999992</v>
      </c>
      <c r="Q221" s="421">
        <v>1871010805.6700001</v>
      </c>
      <c r="R221" s="421">
        <f>+L221-Q221</f>
        <v>628989194.32999992</v>
      </c>
      <c r="S221" s="421">
        <f>O221-Q221</f>
        <v>13407974.5</v>
      </c>
      <c r="T221" s="421">
        <v>1522011283.1400001</v>
      </c>
      <c r="U221" s="421">
        <f>+Q221-T221</f>
        <v>348999522.52999997</v>
      </c>
      <c r="V221" s="421">
        <v>1519105389.1400001</v>
      </c>
      <c r="W221" s="44">
        <f>+T221-V221</f>
        <v>2905894</v>
      </c>
      <c r="X221" s="45">
        <f t="shared" si="150"/>
        <v>0.74840432226800002</v>
      </c>
      <c r="Y221" s="45">
        <f t="shared" si="151"/>
        <v>0.60880451325600005</v>
      </c>
      <c r="Z221" s="45">
        <f t="shared" si="147"/>
        <v>0.60764215565599999</v>
      </c>
      <c r="AA221" s="45">
        <f t="shared" si="176"/>
        <v>0.81347006576745828</v>
      </c>
      <c r="AB221" s="45">
        <f t="shared" si="177"/>
        <v>0.99809075396996727</v>
      </c>
    </row>
    <row r="222" spans="1:28" ht="29.25" customHeight="1" x14ac:dyDescent="0.25">
      <c r="A222" s="238" t="s">
        <v>351</v>
      </c>
      <c r="B222" s="40"/>
      <c r="C222" s="40"/>
      <c r="D222" s="40"/>
      <c r="E222" s="149" t="s">
        <v>352</v>
      </c>
      <c r="F222" s="425">
        <f>+F223</f>
        <v>177265214000</v>
      </c>
      <c r="G222" s="425">
        <f>+G223</f>
        <v>0</v>
      </c>
      <c r="H222" s="425">
        <f>+H223</f>
        <v>0</v>
      </c>
      <c r="I222" s="425">
        <f>+I223</f>
        <v>20000000000</v>
      </c>
      <c r="J222" s="425">
        <f>+J223</f>
        <v>20000000000</v>
      </c>
      <c r="K222" s="425">
        <f t="shared" si="169"/>
        <v>0</v>
      </c>
      <c r="L222" s="425">
        <f>+L223</f>
        <v>177265214000</v>
      </c>
      <c r="M222" s="36">
        <f t="shared" si="153"/>
        <v>3.3394025354557197E-2</v>
      </c>
      <c r="N222" s="425">
        <f t="shared" ref="N222:W222" si="180">+N223</f>
        <v>0</v>
      </c>
      <c r="O222" s="425">
        <f t="shared" si="180"/>
        <v>90209460838.600006</v>
      </c>
      <c r="P222" s="425">
        <f t="shared" si="180"/>
        <v>87055753161.399994</v>
      </c>
      <c r="Q222" s="425">
        <f t="shared" si="180"/>
        <v>89773448263.399994</v>
      </c>
      <c r="R222" s="425">
        <f t="shared" si="180"/>
        <v>87491765736.600006</v>
      </c>
      <c r="S222" s="425">
        <f t="shared" si="180"/>
        <v>436012575.20000005</v>
      </c>
      <c r="T222" s="425">
        <f t="shared" si="180"/>
        <v>43975550103.449997</v>
      </c>
      <c r="U222" s="425">
        <f t="shared" si="180"/>
        <v>45797898159.949997</v>
      </c>
      <c r="V222" s="425">
        <f t="shared" si="180"/>
        <v>37430957696.429993</v>
      </c>
      <c r="W222" s="425">
        <f t="shared" si="180"/>
        <v>6544592407.0199966</v>
      </c>
      <c r="X222" s="37">
        <f t="shared" si="150"/>
        <v>0.50643578758435925</v>
      </c>
      <c r="Y222" s="37">
        <f t="shared" si="151"/>
        <v>0.24807771988163452</v>
      </c>
      <c r="Z222" s="37">
        <f t="shared" si="147"/>
        <v>0.2111579415487011</v>
      </c>
      <c r="AA222" s="37">
        <f t="shared" si="176"/>
        <v>0.48985029487141268</v>
      </c>
      <c r="AB222" s="37">
        <f t="shared" si="177"/>
        <v>0.85117656534996788</v>
      </c>
    </row>
    <row r="223" spans="1:28" ht="29.25" customHeight="1" x14ac:dyDescent="0.25">
      <c r="A223" s="238" t="s">
        <v>353</v>
      </c>
      <c r="B223" s="40"/>
      <c r="C223" s="40"/>
      <c r="D223" s="40"/>
      <c r="E223" s="149" t="s">
        <v>219</v>
      </c>
      <c r="F223" s="425">
        <f>+F224+F230</f>
        <v>177265214000</v>
      </c>
      <c r="G223" s="425">
        <f>+G224+G230</f>
        <v>0</v>
      </c>
      <c r="H223" s="425">
        <f>+H224+H230</f>
        <v>0</v>
      </c>
      <c r="I223" s="425">
        <f>+I224+I230</f>
        <v>20000000000</v>
      </c>
      <c r="J223" s="425">
        <f>+J224+J230</f>
        <v>20000000000</v>
      </c>
      <c r="K223" s="425">
        <f t="shared" si="169"/>
        <v>0</v>
      </c>
      <c r="L223" s="425">
        <f>+L224+L230</f>
        <v>177265214000</v>
      </c>
      <c r="M223" s="36">
        <f t="shared" si="153"/>
        <v>3.3394025354557197E-2</v>
      </c>
      <c r="N223" s="425">
        <f t="shared" ref="N223:W223" si="181">+N224+N230</f>
        <v>0</v>
      </c>
      <c r="O223" s="425">
        <f t="shared" si="181"/>
        <v>90209460838.600006</v>
      </c>
      <c r="P223" s="425">
        <f t="shared" si="181"/>
        <v>87055753161.399994</v>
      </c>
      <c r="Q223" s="425">
        <f t="shared" si="181"/>
        <v>89773448263.399994</v>
      </c>
      <c r="R223" s="425">
        <f t="shared" si="181"/>
        <v>87491765736.600006</v>
      </c>
      <c r="S223" s="425">
        <f t="shared" si="181"/>
        <v>436012575.20000005</v>
      </c>
      <c r="T223" s="425">
        <f t="shared" si="181"/>
        <v>43975550103.449997</v>
      </c>
      <c r="U223" s="425">
        <f t="shared" si="181"/>
        <v>45797898159.949997</v>
      </c>
      <c r="V223" s="425">
        <f t="shared" si="181"/>
        <v>37430957696.429993</v>
      </c>
      <c r="W223" s="425">
        <f t="shared" si="181"/>
        <v>6544592407.0199966</v>
      </c>
      <c r="X223" s="37">
        <f t="shared" si="150"/>
        <v>0.50643578758435925</v>
      </c>
      <c r="Y223" s="37">
        <f t="shared" si="151"/>
        <v>0.24807771988163452</v>
      </c>
      <c r="Z223" s="37">
        <f t="shared" si="147"/>
        <v>0.2111579415487011</v>
      </c>
      <c r="AA223" s="37">
        <f t="shared" si="176"/>
        <v>0.48985029487141268</v>
      </c>
      <c r="AB223" s="37">
        <f t="shared" si="177"/>
        <v>0.85117656534996788</v>
      </c>
    </row>
    <row r="224" spans="1:28" ht="49.5" customHeight="1" x14ac:dyDescent="0.25">
      <c r="A224" s="238" t="s">
        <v>354</v>
      </c>
      <c r="B224" s="40"/>
      <c r="C224" s="40"/>
      <c r="D224" s="40"/>
      <c r="E224" s="148" t="s">
        <v>355</v>
      </c>
      <c r="F224" s="425">
        <f>+F225</f>
        <v>176465214000</v>
      </c>
      <c r="G224" s="425">
        <f>+G225</f>
        <v>0</v>
      </c>
      <c r="H224" s="425">
        <f>+H225</f>
        <v>0</v>
      </c>
      <c r="I224" s="425">
        <f>+I225</f>
        <v>20000000000</v>
      </c>
      <c r="J224" s="425">
        <f>+J225</f>
        <v>20000000000</v>
      </c>
      <c r="K224" s="425">
        <f t="shared" si="169"/>
        <v>0</v>
      </c>
      <c r="L224" s="425">
        <f>+L225</f>
        <v>176465214000</v>
      </c>
      <c r="M224" s="36">
        <f t="shared" si="153"/>
        <v>3.3243317724555715E-2</v>
      </c>
      <c r="N224" s="425">
        <f t="shared" ref="N224:W224" si="182">+N225</f>
        <v>0</v>
      </c>
      <c r="O224" s="425">
        <f t="shared" si="182"/>
        <v>89668738128.25</v>
      </c>
      <c r="P224" s="425">
        <f t="shared" si="182"/>
        <v>86796475871.75</v>
      </c>
      <c r="Q224" s="425">
        <f t="shared" si="182"/>
        <v>89236723128.25</v>
      </c>
      <c r="R224" s="425">
        <f t="shared" si="182"/>
        <v>87228490871.75</v>
      </c>
      <c r="S224" s="425">
        <f t="shared" si="182"/>
        <v>432015000</v>
      </c>
      <c r="T224" s="425">
        <f t="shared" si="182"/>
        <v>43558274127.5</v>
      </c>
      <c r="U224" s="425">
        <f t="shared" si="182"/>
        <v>45678449000.75</v>
      </c>
      <c r="V224" s="425">
        <f t="shared" si="182"/>
        <v>37013681720.479996</v>
      </c>
      <c r="W224" s="425">
        <f t="shared" si="182"/>
        <v>6544592407.0199966</v>
      </c>
      <c r="X224" s="37">
        <f t="shared" si="150"/>
        <v>0.50569016468169192</v>
      </c>
      <c r="Y224" s="37">
        <f t="shared" si="151"/>
        <v>0.24683773725228361</v>
      </c>
      <c r="Z224" s="37">
        <f t="shared" si="147"/>
        <v>0.20975058416034334</v>
      </c>
      <c r="AA224" s="37">
        <f t="shared" si="176"/>
        <v>0.48812050241802968</v>
      </c>
      <c r="AB224" s="37">
        <f t="shared" si="177"/>
        <v>0.84975087883731937</v>
      </c>
    </row>
    <row r="225" spans="1:28" ht="49.5" customHeight="1" x14ac:dyDescent="0.25">
      <c r="A225" s="238" t="s">
        <v>356</v>
      </c>
      <c r="B225" s="68"/>
      <c r="C225" s="68"/>
      <c r="D225" s="68"/>
      <c r="E225" s="149" t="s">
        <v>355</v>
      </c>
      <c r="F225" s="425">
        <f>+F226+F228</f>
        <v>176465214000</v>
      </c>
      <c r="G225" s="425">
        <f>+G226+G228</f>
        <v>0</v>
      </c>
      <c r="H225" s="425">
        <f>+H226+H228</f>
        <v>0</v>
      </c>
      <c r="I225" s="425">
        <f>+I226+I228</f>
        <v>20000000000</v>
      </c>
      <c r="J225" s="425">
        <f>+J226+J228</f>
        <v>20000000000</v>
      </c>
      <c r="K225" s="425">
        <f t="shared" si="169"/>
        <v>0</v>
      </c>
      <c r="L225" s="425">
        <f>+L226+L228</f>
        <v>176465214000</v>
      </c>
      <c r="M225" s="36">
        <f t="shared" si="153"/>
        <v>3.3243317724555715E-2</v>
      </c>
      <c r="N225" s="425">
        <f t="shared" ref="N225:W225" si="183">+N226+N228</f>
        <v>0</v>
      </c>
      <c r="O225" s="425">
        <f t="shared" si="183"/>
        <v>89668738128.25</v>
      </c>
      <c r="P225" s="425">
        <f t="shared" si="183"/>
        <v>86796475871.75</v>
      </c>
      <c r="Q225" s="425">
        <f t="shared" si="183"/>
        <v>89236723128.25</v>
      </c>
      <c r="R225" s="425">
        <f t="shared" si="183"/>
        <v>87228490871.75</v>
      </c>
      <c r="S225" s="425">
        <f t="shared" si="183"/>
        <v>432015000</v>
      </c>
      <c r="T225" s="425">
        <f t="shared" si="183"/>
        <v>43558274127.5</v>
      </c>
      <c r="U225" s="425">
        <f t="shared" si="183"/>
        <v>45678449000.75</v>
      </c>
      <c r="V225" s="425">
        <f t="shared" si="183"/>
        <v>37013681720.479996</v>
      </c>
      <c r="W225" s="425">
        <f t="shared" si="183"/>
        <v>6544592407.0199966</v>
      </c>
      <c r="X225" s="37">
        <f t="shared" si="150"/>
        <v>0.50569016468169192</v>
      </c>
      <c r="Y225" s="37">
        <f t="shared" si="151"/>
        <v>0.24683773725228361</v>
      </c>
      <c r="Z225" s="37">
        <f t="shared" si="147"/>
        <v>0.20975058416034334</v>
      </c>
      <c r="AA225" s="37">
        <f t="shared" si="176"/>
        <v>0.48812050241802968</v>
      </c>
      <c r="AB225" s="37">
        <f t="shared" si="177"/>
        <v>0.84975087883731937</v>
      </c>
    </row>
    <row r="226" spans="1:28" ht="36.75" customHeight="1" x14ac:dyDescent="0.25">
      <c r="A226" s="238" t="s">
        <v>357</v>
      </c>
      <c r="B226" s="68"/>
      <c r="C226" s="68"/>
      <c r="D226" s="68"/>
      <c r="E226" s="149" t="s">
        <v>358</v>
      </c>
      <c r="F226" s="425">
        <f>+F227</f>
        <v>114613483443</v>
      </c>
      <c r="G226" s="425">
        <f>+G227</f>
        <v>0</v>
      </c>
      <c r="H226" s="425">
        <f>+H227</f>
        <v>0</v>
      </c>
      <c r="I226" s="425">
        <f>+I227</f>
        <v>20000000000</v>
      </c>
      <c r="J226" s="425">
        <f>+J227</f>
        <v>0</v>
      </c>
      <c r="K226" s="425">
        <f t="shared" si="169"/>
        <v>20000000000</v>
      </c>
      <c r="L226" s="425">
        <f>+L227</f>
        <v>134613483443</v>
      </c>
      <c r="M226" s="36">
        <f t="shared" si="153"/>
        <v>2.5359098819923057E-2</v>
      </c>
      <c r="N226" s="425">
        <f t="shared" ref="N226:W226" si="184">+N227</f>
        <v>0</v>
      </c>
      <c r="O226" s="425">
        <f t="shared" si="184"/>
        <v>80892714470.25</v>
      </c>
      <c r="P226" s="425">
        <f t="shared" si="184"/>
        <v>53720768972.75</v>
      </c>
      <c r="Q226" s="425">
        <f t="shared" si="184"/>
        <v>80460699470.25</v>
      </c>
      <c r="R226" s="425">
        <f t="shared" si="184"/>
        <v>54152783972.75</v>
      </c>
      <c r="S226" s="425">
        <f t="shared" si="184"/>
        <v>432015000</v>
      </c>
      <c r="T226" s="425">
        <f t="shared" si="184"/>
        <v>38537490440.019997</v>
      </c>
      <c r="U226" s="425">
        <f t="shared" si="184"/>
        <v>41923209030.230003</v>
      </c>
      <c r="V226" s="425">
        <f t="shared" si="184"/>
        <v>32629144323</v>
      </c>
      <c r="W226" s="425">
        <f t="shared" si="184"/>
        <v>5908346117.0199966</v>
      </c>
      <c r="X226" s="37">
        <f t="shared" si="150"/>
        <v>0.59771649475455291</v>
      </c>
      <c r="Y226" s="37">
        <f t="shared" si="151"/>
        <v>0.28628254357846777</v>
      </c>
      <c r="Z226" s="37">
        <f t="shared" si="147"/>
        <v>0.24239135254839689</v>
      </c>
      <c r="AA226" s="37">
        <f t="shared" si="176"/>
        <v>0.4789604203511687</v>
      </c>
      <c r="AB226" s="37">
        <f t="shared" si="177"/>
        <v>0.84668575847678029</v>
      </c>
    </row>
    <row r="227" spans="1:28" ht="30" customHeight="1" x14ac:dyDescent="0.25">
      <c r="A227" s="239" t="s">
        <v>359</v>
      </c>
      <c r="B227" s="40" t="s">
        <v>37</v>
      </c>
      <c r="C227" s="40">
        <v>20</v>
      </c>
      <c r="D227" s="40" t="s">
        <v>38</v>
      </c>
      <c r="E227" s="151" t="s">
        <v>226</v>
      </c>
      <c r="F227" s="421">
        <v>114613483443</v>
      </c>
      <c r="G227" s="421">
        <v>0</v>
      </c>
      <c r="H227" s="421">
        <v>0</v>
      </c>
      <c r="I227" s="421">
        <v>20000000000</v>
      </c>
      <c r="J227" s="421">
        <v>0</v>
      </c>
      <c r="K227" s="421">
        <f t="shared" si="169"/>
        <v>20000000000</v>
      </c>
      <c r="L227" s="421">
        <f>+F227+K227</f>
        <v>134613483443</v>
      </c>
      <c r="M227" s="43">
        <f t="shared" si="153"/>
        <v>2.5359098819923057E-2</v>
      </c>
      <c r="N227" s="421">
        <v>0</v>
      </c>
      <c r="O227" s="421">
        <v>80892714470.25</v>
      </c>
      <c r="P227" s="421">
        <f>L227-O227</f>
        <v>53720768972.75</v>
      </c>
      <c r="Q227" s="421">
        <v>80460699470.25</v>
      </c>
      <c r="R227" s="421">
        <f>+L227-Q227</f>
        <v>54152783972.75</v>
      </c>
      <c r="S227" s="421">
        <f>O227-Q227</f>
        <v>432015000</v>
      </c>
      <c r="T227" s="421">
        <v>38537490440.019997</v>
      </c>
      <c r="U227" s="421">
        <f>+Q227-T227</f>
        <v>41923209030.230003</v>
      </c>
      <c r="V227" s="421">
        <v>32629144323</v>
      </c>
      <c r="W227" s="44">
        <f>+T227-V227</f>
        <v>5908346117.0199966</v>
      </c>
      <c r="X227" s="45">
        <f t="shared" si="150"/>
        <v>0.59771649475455291</v>
      </c>
      <c r="Y227" s="45">
        <f t="shared" si="151"/>
        <v>0.28628254357846777</v>
      </c>
      <c r="Z227" s="45">
        <f t="shared" si="147"/>
        <v>0.24239135254839689</v>
      </c>
      <c r="AA227" s="45">
        <f t="shared" si="176"/>
        <v>0.4789604203511687</v>
      </c>
      <c r="AB227" s="45">
        <f t="shared" si="177"/>
        <v>0.84668575847678029</v>
      </c>
    </row>
    <row r="228" spans="1:28" ht="36.75" customHeight="1" x14ac:dyDescent="0.25">
      <c r="A228" s="238" t="s">
        <v>360</v>
      </c>
      <c r="B228" s="40"/>
      <c r="C228" s="40"/>
      <c r="D228" s="40"/>
      <c r="E228" s="149" t="s">
        <v>361</v>
      </c>
      <c r="F228" s="425">
        <f>+F229</f>
        <v>61851730557</v>
      </c>
      <c r="G228" s="425">
        <f>+G229</f>
        <v>0</v>
      </c>
      <c r="H228" s="425">
        <f>+H229</f>
        <v>0</v>
      </c>
      <c r="I228" s="425">
        <f>+I229</f>
        <v>0</v>
      </c>
      <c r="J228" s="425">
        <f>+J229</f>
        <v>20000000000</v>
      </c>
      <c r="K228" s="425">
        <f t="shared" si="169"/>
        <v>-20000000000</v>
      </c>
      <c r="L228" s="425">
        <f>+L229</f>
        <v>41851730557</v>
      </c>
      <c r="M228" s="36">
        <f t="shared" si="153"/>
        <v>7.8842189046326623E-3</v>
      </c>
      <c r="N228" s="425">
        <f t="shared" ref="N228:W228" si="185">+N229</f>
        <v>0</v>
      </c>
      <c r="O228" s="425">
        <f t="shared" si="185"/>
        <v>8776023658</v>
      </c>
      <c r="P228" s="425">
        <f t="shared" si="185"/>
        <v>33075706899</v>
      </c>
      <c r="Q228" s="425">
        <f t="shared" si="185"/>
        <v>8776023658</v>
      </c>
      <c r="R228" s="425">
        <f t="shared" si="185"/>
        <v>33075706899</v>
      </c>
      <c r="S228" s="425">
        <f t="shared" si="185"/>
        <v>0</v>
      </c>
      <c r="T228" s="425">
        <f t="shared" si="185"/>
        <v>5020783687.4799995</v>
      </c>
      <c r="U228" s="425">
        <f t="shared" si="185"/>
        <v>3755239970.5200005</v>
      </c>
      <c r="V228" s="425">
        <f t="shared" si="185"/>
        <v>4384537397.4799995</v>
      </c>
      <c r="W228" s="425">
        <f t="shared" si="185"/>
        <v>636246290</v>
      </c>
      <c r="X228" s="37">
        <f t="shared" si="150"/>
        <v>0.20969320840980488</v>
      </c>
      <c r="Y228" s="37">
        <f t="shared" si="151"/>
        <v>0.11996597561579775</v>
      </c>
      <c r="Z228" s="37">
        <f t="shared" si="147"/>
        <v>0.10476358657400021</v>
      </c>
      <c r="AA228" s="37">
        <f t="shared" si="176"/>
        <v>0.57210234191918807</v>
      </c>
      <c r="AB228" s="37">
        <f t="shared" si="177"/>
        <v>0.87327749419148137</v>
      </c>
    </row>
    <row r="229" spans="1:28" ht="30" customHeight="1" x14ac:dyDescent="0.25">
      <c r="A229" s="239" t="s">
        <v>362</v>
      </c>
      <c r="B229" s="40" t="s">
        <v>37</v>
      </c>
      <c r="C229" s="40">
        <v>20</v>
      </c>
      <c r="D229" s="40" t="s">
        <v>38</v>
      </c>
      <c r="E229" s="151" t="s">
        <v>226</v>
      </c>
      <c r="F229" s="421">
        <v>61851730557</v>
      </c>
      <c r="G229" s="421">
        <v>0</v>
      </c>
      <c r="H229" s="421">
        <v>0</v>
      </c>
      <c r="I229" s="421">
        <v>0</v>
      </c>
      <c r="J229" s="421">
        <v>20000000000</v>
      </c>
      <c r="K229" s="421">
        <f t="shared" si="169"/>
        <v>-20000000000</v>
      </c>
      <c r="L229" s="421">
        <f>+F229+K229</f>
        <v>41851730557</v>
      </c>
      <c r="M229" s="36">
        <f t="shared" si="153"/>
        <v>7.8842189046326623E-3</v>
      </c>
      <c r="N229" s="421">
        <v>0</v>
      </c>
      <c r="O229" s="421">
        <v>8776023658</v>
      </c>
      <c r="P229" s="421">
        <f>L229-O229</f>
        <v>33075706899</v>
      </c>
      <c r="Q229" s="421">
        <v>8776023658</v>
      </c>
      <c r="R229" s="421">
        <f>+L229-Q229</f>
        <v>33075706899</v>
      </c>
      <c r="S229" s="421">
        <f>O229-Q229</f>
        <v>0</v>
      </c>
      <c r="T229" s="421">
        <v>5020783687.4799995</v>
      </c>
      <c r="U229" s="421">
        <f>+Q229-T229</f>
        <v>3755239970.5200005</v>
      </c>
      <c r="V229" s="421">
        <v>4384537397.4799995</v>
      </c>
      <c r="W229" s="44">
        <f>+T229-V229</f>
        <v>636246290</v>
      </c>
      <c r="X229" s="45">
        <f t="shared" si="150"/>
        <v>0.20969320840980488</v>
      </c>
      <c r="Y229" s="45">
        <f t="shared" si="151"/>
        <v>0.11996597561579775</v>
      </c>
      <c r="Z229" s="45">
        <f t="shared" si="147"/>
        <v>0.10476358657400021</v>
      </c>
      <c r="AA229" s="45">
        <f t="shared" si="176"/>
        <v>0.57210234191918807</v>
      </c>
      <c r="AB229" s="45">
        <f t="shared" si="177"/>
        <v>0.87327749419148137</v>
      </c>
    </row>
    <row r="230" spans="1:28" ht="39" customHeight="1" x14ac:dyDescent="0.25">
      <c r="A230" s="238" t="s">
        <v>363</v>
      </c>
      <c r="B230" s="40"/>
      <c r="C230" s="40"/>
      <c r="D230" s="40"/>
      <c r="E230" s="149" t="s">
        <v>364</v>
      </c>
      <c r="F230" s="425">
        <f t="shared" ref="F230:J232" si="186">+F231</f>
        <v>800000000</v>
      </c>
      <c r="G230" s="425">
        <f t="shared" si="186"/>
        <v>0</v>
      </c>
      <c r="H230" s="425">
        <f t="shared" si="186"/>
        <v>0</v>
      </c>
      <c r="I230" s="425">
        <f t="shared" si="186"/>
        <v>0</v>
      </c>
      <c r="J230" s="425">
        <f t="shared" si="186"/>
        <v>0</v>
      </c>
      <c r="K230" s="425">
        <f t="shared" si="169"/>
        <v>0</v>
      </c>
      <c r="L230" s="425">
        <f>+L231</f>
        <v>800000000</v>
      </c>
      <c r="M230" s="36">
        <f t="shared" si="153"/>
        <v>1.5070763000148331E-4</v>
      </c>
      <c r="N230" s="425">
        <f t="shared" ref="N230:W232" si="187">+N231</f>
        <v>0</v>
      </c>
      <c r="O230" s="425">
        <f t="shared" si="187"/>
        <v>540722710.35000002</v>
      </c>
      <c r="P230" s="425">
        <f t="shared" si="187"/>
        <v>259277289.64999998</v>
      </c>
      <c r="Q230" s="425">
        <f t="shared" si="187"/>
        <v>536725135.14999998</v>
      </c>
      <c r="R230" s="425">
        <f t="shared" si="187"/>
        <v>263274864.85000002</v>
      </c>
      <c r="S230" s="425">
        <f t="shared" si="187"/>
        <v>3997575.2000000477</v>
      </c>
      <c r="T230" s="425">
        <f t="shared" si="187"/>
        <v>417275975.94999999</v>
      </c>
      <c r="U230" s="425">
        <f t="shared" si="187"/>
        <v>119449159.19999999</v>
      </c>
      <c r="V230" s="425">
        <f t="shared" si="187"/>
        <v>417275975.94999999</v>
      </c>
      <c r="W230" s="425">
        <f t="shared" si="187"/>
        <v>0</v>
      </c>
      <c r="X230" s="37">
        <f t="shared" si="150"/>
        <v>0.67090641893749992</v>
      </c>
      <c r="Y230" s="37">
        <f t="shared" si="151"/>
        <v>0.52159496993749999</v>
      </c>
      <c r="Z230" s="37">
        <f t="shared" si="147"/>
        <v>0.52159496993749999</v>
      </c>
      <c r="AA230" s="37">
        <f t="shared" si="176"/>
        <v>0.7774481734181925</v>
      </c>
      <c r="AB230" s="37">
        <f t="shared" si="177"/>
        <v>1</v>
      </c>
    </row>
    <row r="231" spans="1:28" ht="39" customHeight="1" x14ac:dyDescent="0.25">
      <c r="A231" s="238" t="s">
        <v>365</v>
      </c>
      <c r="B231" s="40"/>
      <c r="C231" s="40"/>
      <c r="D231" s="40"/>
      <c r="E231" s="149" t="s">
        <v>364</v>
      </c>
      <c r="F231" s="425">
        <f t="shared" si="186"/>
        <v>800000000</v>
      </c>
      <c r="G231" s="425">
        <f t="shared" si="186"/>
        <v>0</v>
      </c>
      <c r="H231" s="425">
        <f t="shared" si="186"/>
        <v>0</v>
      </c>
      <c r="I231" s="425">
        <f t="shared" si="186"/>
        <v>0</v>
      </c>
      <c r="J231" s="425">
        <f t="shared" si="186"/>
        <v>0</v>
      </c>
      <c r="K231" s="425">
        <f t="shared" si="169"/>
        <v>0</v>
      </c>
      <c r="L231" s="425">
        <f>+L232</f>
        <v>800000000</v>
      </c>
      <c r="M231" s="36">
        <f t="shared" si="153"/>
        <v>1.5070763000148331E-4</v>
      </c>
      <c r="N231" s="425">
        <f t="shared" si="187"/>
        <v>0</v>
      </c>
      <c r="O231" s="425">
        <f t="shared" si="187"/>
        <v>540722710.35000002</v>
      </c>
      <c r="P231" s="425">
        <f t="shared" si="187"/>
        <v>259277289.64999998</v>
      </c>
      <c r="Q231" s="425">
        <f t="shared" si="187"/>
        <v>536725135.14999998</v>
      </c>
      <c r="R231" s="425">
        <f t="shared" si="187"/>
        <v>263274864.85000002</v>
      </c>
      <c r="S231" s="425">
        <f t="shared" si="187"/>
        <v>3997575.2000000477</v>
      </c>
      <c r="T231" s="425">
        <f t="shared" si="187"/>
        <v>417275975.94999999</v>
      </c>
      <c r="U231" s="425">
        <f t="shared" si="187"/>
        <v>119449159.19999999</v>
      </c>
      <c r="V231" s="425">
        <f t="shared" si="187"/>
        <v>417275975.94999999</v>
      </c>
      <c r="W231" s="425">
        <f t="shared" si="187"/>
        <v>0</v>
      </c>
      <c r="X231" s="37">
        <f t="shared" si="150"/>
        <v>0.67090641893749992</v>
      </c>
      <c r="Y231" s="37">
        <f t="shared" si="151"/>
        <v>0.52159496993749999</v>
      </c>
      <c r="Z231" s="37">
        <f t="shared" si="147"/>
        <v>0.52159496993749999</v>
      </c>
      <c r="AA231" s="37">
        <f t="shared" si="176"/>
        <v>0.7774481734181925</v>
      </c>
      <c r="AB231" s="37">
        <f t="shared" si="177"/>
        <v>1</v>
      </c>
    </row>
    <row r="232" spans="1:28" ht="39" customHeight="1" x14ac:dyDescent="0.25">
      <c r="A232" s="238" t="s">
        <v>366</v>
      </c>
      <c r="B232" s="40"/>
      <c r="C232" s="40"/>
      <c r="D232" s="40"/>
      <c r="E232" s="149" t="s">
        <v>349</v>
      </c>
      <c r="F232" s="419">
        <f t="shared" si="186"/>
        <v>800000000</v>
      </c>
      <c r="G232" s="419">
        <f t="shared" si="186"/>
        <v>0</v>
      </c>
      <c r="H232" s="419">
        <f t="shared" si="186"/>
        <v>0</v>
      </c>
      <c r="I232" s="419">
        <f t="shared" si="186"/>
        <v>0</v>
      </c>
      <c r="J232" s="419">
        <f t="shared" si="186"/>
        <v>0</v>
      </c>
      <c r="K232" s="419">
        <f t="shared" si="169"/>
        <v>0</v>
      </c>
      <c r="L232" s="419">
        <f>+L233</f>
        <v>800000000</v>
      </c>
      <c r="M232" s="36">
        <f t="shared" si="153"/>
        <v>1.5070763000148331E-4</v>
      </c>
      <c r="N232" s="419">
        <f t="shared" si="187"/>
        <v>0</v>
      </c>
      <c r="O232" s="419">
        <f t="shared" si="187"/>
        <v>540722710.35000002</v>
      </c>
      <c r="P232" s="419">
        <f t="shared" si="187"/>
        <v>259277289.64999998</v>
      </c>
      <c r="Q232" s="419">
        <f t="shared" si="187"/>
        <v>536725135.14999998</v>
      </c>
      <c r="R232" s="419">
        <f t="shared" si="187"/>
        <v>263274864.85000002</v>
      </c>
      <c r="S232" s="419">
        <f t="shared" si="187"/>
        <v>3997575.2000000477</v>
      </c>
      <c r="T232" s="419">
        <f t="shared" si="187"/>
        <v>417275975.94999999</v>
      </c>
      <c r="U232" s="419">
        <f t="shared" si="187"/>
        <v>119449159.19999999</v>
      </c>
      <c r="V232" s="419">
        <f t="shared" si="187"/>
        <v>417275975.94999999</v>
      </c>
      <c r="W232" s="419">
        <f t="shared" si="187"/>
        <v>0</v>
      </c>
      <c r="X232" s="37">
        <f t="shared" si="150"/>
        <v>0.67090641893749992</v>
      </c>
      <c r="Y232" s="37">
        <f t="shared" si="151"/>
        <v>0.52159496993749999</v>
      </c>
      <c r="Z232" s="37">
        <f t="shared" si="147"/>
        <v>0.52159496993749999</v>
      </c>
      <c r="AA232" s="37">
        <f t="shared" si="176"/>
        <v>0.7774481734181925</v>
      </c>
      <c r="AB232" s="37">
        <f t="shared" si="177"/>
        <v>1</v>
      </c>
    </row>
    <row r="233" spans="1:28" ht="30" customHeight="1" x14ac:dyDescent="0.25">
      <c r="A233" s="239" t="s">
        <v>367</v>
      </c>
      <c r="B233" s="40" t="s">
        <v>192</v>
      </c>
      <c r="C233" s="40">
        <v>11</v>
      </c>
      <c r="D233" s="40" t="s">
        <v>38</v>
      </c>
      <c r="E233" s="151" t="s">
        <v>226</v>
      </c>
      <c r="F233" s="421">
        <v>800000000</v>
      </c>
      <c r="G233" s="421">
        <v>0</v>
      </c>
      <c r="H233" s="421">
        <v>0</v>
      </c>
      <c r="I233" s="421">
        <v>0</v>
      </c>
      <c r="J233" s="421">
        <v>0</v>
      </c>
      <c r="K233" s="421">
        <f t="shared" si="169"/>
        <v>0</v>
      </c>
      <c r="L233" s="421">
        <f>+F233+K233</f>
        <v>800000000</v>
      </c>
      <c r="M233" s="43">
        <f t="shared" si="153"/>
        <v>1.5070763000148331E-4</v>
      </c>
      <c r="N233" s="421">
        <v>0</v>
      </c>
      <c r="O233" s="421">
        <v>540722710.35000002</v>
      </c>
      <c r="P233" s="421">
        <f>L233-O233</f>
        <v>259277289.64999998</v>
      </c>
      <c r="Q233" s="421">
        <v>536725135.14999998</v>
      </c>
      <c r="R233" s="421">
        <f>+L233-Q233</f>
        <v>263274864.85000002</v>
      </c>
      <c r="S233" s="421">
        <f>O233-Q233</f>
        <v>3997575.2000000477</v>
      </c>
      <c r="T233" s="421">
        <v>417275975.94999999</v>
      </c>
      <c r="U233" s="421">
        <f>+Q233-T233</f>
        <v>119449159.19999999</v>
      </c>
      <c r="V233" s="421">
        <v>417275975.94999999</v>
      </c>
      <c r="W233" s="44">
        <f>+T233-V233</f>
        <v>0</v>
      </c>
      <c r="X233" s="45">
        <f t="shared" si="150"/>
        <v>0.67090641893749992</v>
      </c>
      <c r="Y233" s="45">
        <f t="shared" si="151"/>
        <v>0.52159496993749999</v>
      </c>
      <c r="Z233" s="45">
        <f t="shared" si="147"/>
        <v>0.52159496993749999</v>
      </c>
      <c r="AA233" s="45">
        <f t="shared" si="176"/>
        <v>0.7774481734181925</v>
      </c>
      <c r="AB233" s="45">
        <f t="shared" si="177"/>
        <v>1</v>
      </c>
    </row>
    <row r="234" spans="1:28" ht="34.5" customHeight="1" x14ac:dyDescent="0.25">
      <c r="A234" s="238" t="s">
        <v>368</v>
      </c>
      <c r="B234" s="40"/>
      <c r="C234" s="40"/>
      <c r="D234" s="40"/>
      <c r="E234" s="149" t="s">
        <v>369</v>
      </c>
      <c r="F234" s="423">
        <f>+F235</f>
        <v>4650000000</v>
      </c>
      <c r="G234" s="423">
        <f>+G235</f>
        <v>0</v>
      </c>
      <c r="H234" s="423">
        <f>+H235</f>
        <v>0</v>
      </c>
      <c r="I234" s="423">
        <f>+I235</f>
        <v>0</v>
      </c>
      <c r="J234" s="423">
        <f>+J235</f>
        <v>0</v>
      </c>
      <c r="K234" s="423">
        <f t="shared" si="169"/>
        <v>0</v>
      </c>
      <c r="L234" s="423">
        <f>+L235</f>
        <v>4650000000</v>
      </c>
      <c r="M234" s="36">
        <f t="shared" si="153"/>
        <v>8.7598809938362174E-4</v>
      </c>
      <c r="N234" s="423">
        <f t="shared" ref="N234:W234" si="188">+N235</f>
        <v>0</v>
      </c>
      <c r="O234" s="423">
        <f t="shared" si="188"/>
        <v>3728475502.8499999</v>
      </c>
      <c r="P234" s="423">
        <f t="shared" si="188"/>
        <v>921524497.1500001</v>
      </c>
      <c r="Q234" s="423">
        <f t="shared" si="188"/>
        <v>3629775720.25</v>
      </c>
      <c r="R234" s="423">
        <f t="shared" si="188"/>
        <v>1020224279.75</v>
      </c>
      <c r="S234" s="423">
        <f t="shared" si="188"/>
        <v>98699782.599999905</v>
      </c>
      <c r="T234" s="423">
        <f t="shared" si="188"/>
        <v>2172416192.4299998</v>
      </c>
      <c r="U234" s="423">
        <f t="shared" si="188"/>
        <v>1457359527.8200002</v>
      </c>
      <c r="V234" s="423">
        <f t="shared" si="188"/>
        <v>2170010297.4299998</v>
      </c>
      <c r="W234" s="423">
        <f t="shared" si="188"/>
        <v>2405895</v>
      </c>
      <c r="X234" s="37">
        <f t="shared" si="150"/>
        <v>0.78059692908602152</v>
      </c>
      <c r="Y234" s="37">
        <f t="shared" si="151"/>
        <v>0.46718627794193546</v>
      </c>
      <c r="Z234" s="37">
        <f t="shared" ref="Z234:Z267" si="189">+V234/L234</f>
        <v>0.46666888116774191</v>
      </c>
      <c r="AA234" s="37">
        <f t="shared" si="176"/>
        <v>0.59849873927758135</v>
      </c>
      <c r="AB234" s="37">
        <f t="shared" si="177"/>
        <v>0.99889252574696152</v>
      </c>
    </row>
    <row r="235" spans="1:28" ht="34.5" customHeight="1" x14ac:dyDescent="0.25">
      <c r="A235" s="238" t="s">
        <v>370</v>
      </c>
      <c r="B235" s="40"/>
      <c r="C235" s="40"/>
      <c r="D235" s="40"/>
      <c r="E235" s="148" t="s">
        <v>219</v>
      </c>
      <c r="F235" s="423">
        <f>F236+F241</f>
        <v>4650000000</v>
      </c>
      <c r="G235" s="423">
        <f>G236+G241</f>
        <v>0</v>
      </c>
      <c r="H235" s="423">
        <f>H236+H241</f>
        <v>0</v>
      </c>
      <c r="I235" s="423">
        <f>I236+I241</f>
        <v>0</v>
      </c>
      <c r="J235" s="423">
        <f>J236+J241</f>
        <v>0</v>
      </c>
      <c r="K235" s="423">
        <f t="shared" si="169"/>
        <v>0</v>
      </c>
      <c r="L235" s="423">
        <f>L236+L241</f>
        <v>4650000000</v>
      </c>
      <c r="M235" s="36">
        <f t="shared" si="153"/>
        <v>8.7598809938362174E-4</v>
      </c>
      <c r="N235" s="423">
        <f t="shared" ref="N235:W235" si="190">N236+N241</f>
        <v>0</v>
      </c>
      <c r="O235" s="423">
        <f t="shared" si="190"/>
        <v>3728475502.8499999</v>
      </c>
      <c r="P235" s="423">
        <f t="shared" si="190"/>
        <v>921524497.1500001</v>
      </c>
      <c r="Q235" s="423">
        <f t="shared" si="190"/>
        <v>3629775720.25</v>
      </c>
      <c r="R235" s="423">
        <f t="shared" si="190"/>
        <v>1020224279.75</v>
      </c>
      <c r="S235" s="423">
        <f t="shared" si="190"/>
        <v>98699782.599999905</v>
      </c>
      <c r="T235" s="423">
        <f t="shared" si="190"/>
        <v>2172416192.4299998</v>
      </c>
      <c r="U235" s="423">
        <f t="shared" si="190"/>
        <v>1457359527.8200002</v>
      </c>
      <c r="V235" s="423">
        <f t="shared" si="190"/>
        <v>2170010297.4299998</v>
      </c>
      <c r="W235" s="423">
        <f t="shared" si="190"/>
        <v>2405895</v>
      </c>
      <c r="X235" s="37">
        <f t="shared" si="150"/>
        <v>0.78059692908602152</v>
      </c>
      <c r="Y235" s="37">
        <f t="shared" si="151"/>
        <v>0.46718627794193546</v>
      </c>
      <c r="Z235" s="37">
        <f t="shared" si="189"/>
        <v>0.46666888116774191</v>
      </c>
      <c r="AA235" s="37">
        <f t="shared" si="176"/>
        <v>0.59849873927758135</v>
      </c>
      <c r="AB235" s="37">
        <f t="shared" si="177"/>
        <v>0.99889252574696152</v>
      </c>
    </row>
    <row r="236" spans="1:28" ht="34.5" customHeight="1" x14ac:dyDescent="0.25">
      <c r="A236" s="238" t="s">
        <v>371</v>
      </c>
      <c r="B236" s="68"/>
      <c r="C236" s="68"/>
      <c r="D236" s="68"/>
      <c r="E236" s="149" t="s">
        <v>374</v>
      </c>
      <c r="F236" s="423">
        <f>F237</f>
        <v>1000000000</v>
      </c>
      <c r="G236" s="423">
        <f>G237</f>
        <v>0</v>
      </c>
      <c r="H236" s="423">
        <f>H237</f>
        <v>0</v>
      </c>
      <c r="I236" s="423">
        <f>I237</f>
        <v>0</v>
      </c>
      <c r="J236" s="423">
        <f>J237</f>
        <v>0</v>
      </c>
      <c r="K236" s="423">
        <f t="shared" si="169"/>
        <v>0</v>
      </c>
      <c r="L236" s="423">
        <f>L237</f>
        <v>1000000000</v>
      </c>
      <c r="M236" s="36">
        <f t="shared" si="153"/>
        <v>1.8838453750185413E-4</v>
      </c>
      <c r="N236" s="423">
        <f t="shared" ref="N236:W236" si="191">N237</f>
        <v>0</v>
      </c>
      <c r="O236" s="423">
        <f t="shared" si="191"/>
        <v>998001665.51999998</v>
      </c>
      <c r="P236" s="423">
        <f t="shared" si="191"/>
        <v>1998334.4800000191</v>
      </c>
      <c r="Q236" s="423">
        <f t="shared" si="191"/>
        <v>918127745.51999998</v>
      </c>
      <c r="R236" s="423">
        <f t="shared" si="191"/>
        <v>81872254.480000019</v>
      </c>
      <c r="S236" s="423">
        <f t="shared" si="191"/>
        <v>79873920</v>
      </c>
      <c r="T236" s="423">
        <f t="shared" si="191"/>
        <v>1665.52</v>
      </c>
      <c r="U236" s="423">
        <f t="shared" si="191"/>
        <v>918126080</v>
      </c>
      <c r="V236" s="423">
        <f t="shared" si="191"/>
        <v>1665.52</v>
      </c>
      <c r="W236" s="423">
        <f t="shared" si="191"/>
        <v>0</v>
      </c>
      <c r="X236" s="444">
        <f t="shared" ref="X236:X267" si="192">+Q236/L236</f>
        <v>0.91812774551999998</v>
      </c>
      <c r="Y236" s="444">
        <f t="shared" ref="Y236:Y267" si="193">+T236/L236</f>
        <v>1.6655199999999999E-6</v>
      </c>
      <c r="Z236" s="444">
        <f t="shared" si="189"/>
        <v>1.6655199999999999E-6</v>
      </c>
      <c r="AA236" s="444">
        <f t="shared" si="176"/>
        <v>1.8140395039000802E-6</v>
      </c>
      <c r="AB236" s="37">
        <f t="shared" si="177"/>
        <v>1</v>
      </c>
    </row>
    <row r="237" spans="1:28" ht="43.5" customHeight="1" x14ac:dyDescent="0.25">
      <c r="A237" s="238" t="s">
        <v>373</v>
      </c>
      <c r="B237" s="68"/>
      <c r="C237" s="68"/>
      <c r="D237" s="68"/>
      <c r="E237" s="149" t="s">
        <v>374</v>
      </c>
      <c r="F237" s="423">
        <f>+F238</f>
        <v>1000000000</v>
      </c>
      <c r="G237" s="423">
        <f>+G238</f>
        <v>0</v>
      </c>
      <c r="H237" s="423">
        <f>+H238</f>
        <v>0</v>
      </c>
      <c r="I237" s="423">
        <f>+I238</f>
        <v>0</v>
      </c>
      <c r="J237" s="423">
        <f>+J238</f>
        <v>0</v>
      </c>
      <c r="K237" s="423">
        <f t="shared" si="169"/>
        <v>0</v>
      </c>
      <c r="L237" s="423">
        <f>+L238</f>
        <v>1000000000</v>
      </c>
      <c r="M237" s="36">
        <f t="shared" ref="M237:M267" si="194">L237/$L$267</f>
        <v>1.8838453750185413E-4</v>
      </c>
      <c r="N237" s="423">
        <f t="shared" ref="N237:W237" si="195">+N238</f>
        <v>0</v>
      </c>
      <c r="O237" s="423">
        <f t="shared" si="195"/>
        <v>998001665.51999998</v>
      </c>
      <c r="P237" s="423">
        <f t="shared" si="195"/>
        <v>1998334.4800000191</v>
      </c>
      <c r="Q237" s="423">
        <f t="shared" si="195"/>
        <v>918127745.51999998</v>
      </c>
      <c r="R237" s="423">
        <f t="shared" si="195"/>
        <v>81872254.480000019</v>
      </c>
      <c r="S237" s="423">
        <f t="shared" si="195"/>
        <v>79873920</v>
      </c>
      <c r="T237" s="423">
        <f t="shared" si="195"/>
        <v>1665.52</v>
      </c>
      <c r="U237" s="423">
        <f t="shared" si="195"/>
        <v>918126080</v>
      </c>
      <c r="V237" s="423">
        <f t="shared" si="195"/>
        <v>1665.52</v>
      </c>
      <c r="W237" s="423">
        <f t="shared" si="195"/>
        <v>0</v>
      </c>
      <c r="X237" s="444">
        <f t="shared" si="192"/>
        <v>0.91812774551999998</v>
      </c>
      <c r="Y237" s="444">
        <f t="shared" si="193"/>
        <v>1.6655199999999999E-6</v>
      </c>
      <c r="Z237" s="444">
        <f t="shared" si="189"/>
        <v>1.6655199999999999E-6</v>
      </c>
      <c r="AA237" s="444">
        <f t="shared" si="176"/>
        <v>1.8140395039000802E-6</v>
      </c>
      <c r="AB237" s="37">
        <f t="shared" si="177"/>
        <v>1</v>
      </c>
    </row>
    <row r="238" spans="1:28" ht="33.75" customHeight="1" x14ac:dyDescent="0.25">
      <c r="A238" s="238" t="s">
        <v>375</v>
      </c>
      <c r="B238" s="40"/>
      <c r="C238" s="40"/>
      <c r="D238" s="40"/>
      <c r="E238" s="149" t="s">
        <v>376</v>
      </c>
      <c r="F238" s="423">
        <f>+F239+F240</f>
        <v>1000000000</v>
      </c>
      <c r="G238" s="423">
        <f>+G239+G240</f>
        <v>0</v>
      </c>
      <c r="H238" s="423">
        <f>+H239+H240</f>
        <v>0</v>
      </c>
      <c r="I238" s="423">
        <f>+I239+I240</f>
        <v>0</v>
      </c>
      <c r="J238" s="423">
        <f>+J239+J240</f>
        <v>0</v>
      </c>
      <c r="K238" s="423">
        <f t="shared" si="169"/>
        <v>0</v>
      </c>
      <c r="L238" s="423">
        <f>+L239+L240</f>
        <v>1000000000</v>
      </c>
      <c r="M238" s="36">
        <f t="shared" si="194"/>
        <v>1.8838453750185413E-4</v>
      </c>
      <c r="N238" s="423">
        <f t="shared" ref="N238:W238" si="196">+N239+N240</f>
        <v>0</v>
      </c>
      <c r="O238" s="423">
        <f t="shared" si="196"/>
        <v>998001665.51999998</v>
      </c>
      <c r="P238" s="423">
        <f t="shared" si="196"/>
        <v>1998334.4800000191</v>
      </c>
      <c r="Q238" s="423">
        <f t="shared" si="196"/>
        <v>918127745.51999998</v>
      </c>
      <c r="R238" s="423">
        <f t="shared" si="196"/>
        <v>81872254.480000019</v>
      </c>
      <c r="S238" s="423">
        <f t="shared" si="196"/>
        <v>79873920</v>
      </c>
      <c r="T238" s="423">
        <f t="shared" si="196"/>
        <v>1665.52</v>
      </c>
      <c r="U238" s="423">
        <f t="shared" si="196"/>
        <v>918126080</v>
      </c>
      <c r="V238" s="423">
        <f t="shared" si="196"/>
        <v>1665.52</v>
      </c>
      <c r="W238" s="423">
        <f t="shared" si="196"/>
        <v>0</v>
      </c>
      <c r="X238" s="444">
        <f t="shared" si="192"/>
        <v>0.91812774551999998</v>
      </c>
      <c r="Y238" s="444">
        <f t="shared" si="193"/>
        <v>1.6655199999999999E-6</v>
      </c>
      <c r="Z238" s="444">
        <f t="shared" si="189"/>
        <v>1.6655199999999999E-6</v>
      </c>
      <c r="AA238" s="444">
        <f t="shared" si="176"/>
        <v>1.8140395039000802E-6</v>
      </c>
      <c r="AB238" s="37">
        <f t="shared" si="177"/>
        <v>1</v>
      </c>
    </row>
    <row r="239" spans="1:28" ht="41.25" customHeight="1" x14ac:dyDescent="0.25">
      <c r="A239" s="239" t="s">
        <v>377</v>
      </c>
      <c r="B239" s="40" t="s">
        <v>192</v>
      </c>
      <c r="C239" s="40">
        <v>11</v>
      </c>
      <c r="D239" s="40" t="s">
        <v>38</v>
      </c>
      <c r="E239" s="151" t="s">
        <v>226</v>
      </c>
      <c r="F239" s="429">
        <v>500000000</v>
      </c>
      <c r="G239" s="421">
        <v>0</v>
      </c>
      <c r="H239" s="421">
        <v>0</v>
      </c>
      <c r="I239" s="421">
        <v>0</v>
      </c>
      <c r="J239" s="421">
        <v>0</v>
      </c>
      <c r="K239" s="421">
        <f t="shared" si="169"/>
        <v>0</v>
      </c>
      <c r="L239" s="421">
        <f>+F239+K239</f>
        <v>500000000</v>
      </c>
      <c r="M239" s="43">
        <f t="shared" si="194"/>
        <v>9.4192268750927066E-5</v>
      </c>
      <c r="N239" s="421">
        <v>0</v>
      </c>
      <c r="O239" s="421">
        <v>498001665.51999998</v>
      </c>
      <c r="P239" s="421">
        <f>L239-O239</f>
        <v>1998334.4800000191</v>
      </c>
      <c r="Q239" s="421">
        <v>418138739.51999998</v>
      </c>
      <c r="R239" s="421">
        <f>+L239-Q239</f>
        <v>81861260.480000019</v>
      </c>
      <c r="S239" s="421">
        <f>O239-Q239</f>
        <v>79862926</v>
      </c>
      <c r="T239" s="421">
        <v>1665.52</v>
      </c>
      <c r="U239" s="421">
        <f>+Q239-T239</f>
        <v>418137074</v>
      </c>
      <c r="V239" s="421">
        <v>1665.52</v>
      </c>
      <c r="W239" s="44">
        <f>+T239-V239</f>
        <v>0</v>
      </c>
      <c r="X239" s="438">
        <f t="shared" si="192"/>
        <v>0.83627747903999994</v>
      </c>
      <c r="Y239" s="438">
        <f t="shared" si="193"/>
        <v>3.3310399999999998E-6</v>
      </c>
      <c r="Z239" s="438">
        <f>+V239/L239</f>
        <v>3.3310399999999998E-6</v>
      </c>
      <c r="AA239" s="438">
        <f t="shared" si="176"/>
        <v>3.9831755409984833E-6</v>
      </c>
      <c r="AB239" s="45">
        <f t="shared" si="177"/>
        <v>1</v>
      </c>
    </row>
    <row r="240" spans="1:28" s="430" customFormat="1" ht="48.75" customHeight="1" x14ac:dyDescent="0.25">
      <c r="A240" s="255" t="s">
        <v>377</v>
      </c>
      <c r="B240" s="77" t="s">
        <v>192</v>
      </c>
      <c r="C240" s="68">
        <v>54</v>
      </c>
      <c r="D240" s="68" t="s">
        <v>38</v>
      </c>
      <c r="E240" s="150" t="s">
        <v>226</v>
      </c>
      <c r="F240" s="429">
        <v>500000000</v>
      </c>
      <c r="G240" s="421">
        <v>0</v>
      </c>
      <c r="H240" s="421">
        <v>0</v>
      </c>
      <c r="I240" s="421">
        <v>0</v>
      </c>
      <c r="J240" s="421">
        <v>0</v>
      </c>
      <c r="K240" s="421">
        <f t="shared" si="169"/>
        <v>0</v>
      </c>
      <c r="L240" s="421">
        <f>+F240+K240</f>
        <v>500000000</v>
      </c>
      <c r="M240" s="43">
        <f t="shared" si="194"/>
        <v>9.4192268750927066E-5</v>
      </c>
      <c r="N240" s="421">
        <v>0</v>
      </c>
      <c r="O240" s="422">
        <v>500000000</v>
      </c>
      <c r="P240" s="422">
        <f>L240-O240</f>
        <v>0</v>
      </c>
      <c r="Q240" s="422">
        <v>499989006</v>
      </c>
      <c r="R240" s="422">
        <f>+L240-Q240</f>
        <v>10994</v>
      </c>
      <c r="S240" s="421">
        <f>O240-Q240</f>
        <v>10994</v>
      </c>
      <c r="T240" s="422">
        <v>0</v>
      </c>
      <c r="U240" s="422">
        <f>+Q240-T240</f>
        <v>499989006</v>
      </c>
      <c r="V240" s="422">
        <v>0</v>
      </c>
      <c r="W240" s="44">
        <f>+T240-V240</f>
        <v>0</v>
      </c>
      <c r="X240" s="45">
        <f t="shared" si="192"/>
        <v>0.99997801200000003</v>
      </c>
      <c r="Y240" s="438">
        <f t="shared" si="193"/>
        <v>0</v>
      </c>
      <c r="Z240" s="438">
        <f>+V240/L240</f>
        <v>0</v>
      </c>
      <c r="AA240" s="438">
        <f t="shared" si="176"/>
        <v>0</v>
      </c>
      <c r="AB240" s="45" t="s">
        <v>46</v>
      </c>
    </row>
    <row r="241" spans="1:28" ht="49.5" customHeight="1" x14ac:dyDescent="0.25">
      <c r="A241" s="238" t="s">
        <v>378</v>
      </c>
      <c r="B241" s="68"/>
      <c r="C241" s="68"/>
      <c r="D241" s="68"/>
      <c r="E241" s="149" t="s">
        <v>379</v>
      </c>
      <c r="F241" s="425">
        <f t="shared" ref="F241:J243" si="197">+F242</f>
        <v>3650000000</v>
      </c>
      <c r="G241" s="425">
        <f t="shared" si="197"/>
        <v>0</v>
      </c>
      <c r="H241" s="425">
        <f t="shared" si="197"/>
        <v>0</v>
      </c>
      <c r="I241" s="425">
        <f t="shared" si="197"/>
        <v>0</v>
      </c>
      <c r="J241" s="425">
        <f t="shared" si="197"/>
        <v>0</v>
      </c>
      <c r="K241" s="425">
        <f t="shared" si="169"/>
        <v>0</v>
      </c>
      <c r="L241" s="425">
        <f>+L242</f>
        <v>3650000000</v>
      </c>
      <c r="M241" s="36">
        <f t="shared" si="194"/>
        <v>6.8760356188176763E-4</v>
      </c>
      <c r="N241" s="425">
        <f t="shared" ref="N241:W243" si="198">+N242</f>
        <v>0</v>
      </c>
      <c r="O241" s="425">
        <f t="shared" si="198"/>
        <v>2730473837.3299999</v>
      </c>
      <c r="P241" s="425">
        <f t="shared" si="198"/>
        <v>919526162.67000008</v>
      </c>
      <c r="Q241" s="425">
        <f t="shared" si="198"/>
        <v>2711647974.73</v>
      </c>
      <c r="R241" s="425">
        <f t="shared" si="198"/>
        <v>938352025.26999998</v>
      </c>
      <c r="S241" s="425">
        <f t="shared" si="198"/>
        <v>18825862.599999905</v>
      </c>
      <c r="T241" s="425">
        <f t="shared" si="198"/>
        <v>2172414526.9099998</v>
      </c>
      <c r="U241" s="425">
        <f t="shared" si="198"/>
        <v>539233447.82000017</v>
      </c>
      <c r="V241" s="425">
        <f t="shared" si="198"/>
        <v>2170008631.9099998</v>
      </c>
      <c r="W241" s="425">
        <f t="shared" si="198"/>
        <v>2405895</v>
      </c>
      <c r="X241" s="37">
        <f t="shared" si="192"/>
        <v>0.74291725335068493</v>
      </c>
      <c r="Y241" s="37">
        <f t="shared" si="193"/>
        <v>0.59518206216712322</v>
      </c>
      <c r="Z241" s="37">
        <f t="shared" si="189"/>
        <v>0.59452291285205472</v>
      </c>
      <c r="AA241" s="37">
        <f t="shared" si="176"/>
        <v>0.80114179537862329</v>
      </c>
      <c r="AB241" s="37">
        <f t="shared" ref="AB241:AB267" si="199">+V241/T241</f>
        <v>0.99889252489789682</v>
      </c>
    </row>
    <row r="242" spans="1:28" ht="49.5" customHeight="1" x14ac:dyDescent="0.25">
      <c r="A242" s="238" t="s">
        <v>380</v>
      </c>
      <c r="B242" s="68"/>
      <c r="C242" s="68"/>
      <c r="D242" s="68"/>
      <c r="E242" s="149" t="s">
        <v>379</v>
      </c>
      <c r="F242" s="425">
        <f t="shared" si="197"/>
        <v>3650000000</v>
      </c>
      <c r="G242" s="425">
        <f t="shared" si="197"/>
        <v>0</v>
      </c>
      <c r="H242" s="425">
        <f t="shared" si="197"/>
        <v>0</v>
      </c>
      <c r="I242" s="425">
        <f t="shared" si="197"/>
        <v>0</v>
      </c>
      <c r="J242" s="425">
        <f t="shared" si="197"/>
        <v>0</v>
      </c>
      <c r="K242" s="425">
        <f t="shared" si="169"/>
        <v>0</v>
      </c>
      <c r="L242" s="425">
        <f>+L243</f>
        <v>3650000000</v>
      </c>
      <c r="M242" s="36">
        <f t="shared" si="194"/>
        <v>6.8760356188176763E-4</v>
      </c>
      <c r="N242" s="425">
        <f t="shared" si="198"/>
        <v>0</v>
      </c>
      <c r="O242" s="425">
        <f t="shared" si="198"/>
        <v>2730473837.3299999</v>
      </c>
      <c r="P242" s="425">
        <f t="shared" si="198"/>
        <v>919526162.67000008</v>
      </c>
      <c r="Q242" s="425">
        <f t="shared" si="198"/>
        <v>2711647974.73</v>
      </c>
      <c r="R242" s="425">
        <f t="shared" si="198"/>
        <v>938352025.26999998</v>
      </c>
      <c r="S242" s="425">
        <f t="shared" si="198"/>
        <v>18825862.599999905</v>
      </c>
      <c r="T242" s="425">
        <f t="shared" si="198"/>
        <v>2172414526.9099998</v>
      </c>
      <c r="U242" s="425">
        <f t="shared" si="198"/>
        <v>539233447.82000017</v>
      </c>
      <c r="V242" s="425">
        <f t="shared" si="198"/>
        <v>2170008631.9099998</v>
      </c>
      <c r="W242" s="425">
        <f t="shared" si="198"/>
        <v>2405895</v>
      </c>
      <c r="X242" s="37">
        <f t="shared" si="192"/>
        <v>0.74291725335068493</v>
      </c>
      <c r="Y242" s="37">
        <f t="shared" si="193"/>
        <v>0.59518206216712322</v>
      </c>
      <c r="Z242" s="37">
        <f t="shared" si="189"/>
        <v>0.59452291285205472</v>
      </c>
      <c r="AA242" s="37">
        <f t="shared" si="176"/>
        <v>0.80114179537862329</v>
      </c>
      <c r="AB242" s="37">
        <f t="shared" si="199"/>
        <v>0.99889252489789682</v>
      </c>
    </row>
    <row r="243" spans="1:28" ht="34.5" customHeight="1" x14ac:dyDescent="0.25">
      <c r="A243" s="238" t="s">
        <v>381</v>
      </c>
      <c r="B243" s="68"/>
      <c r="C243" s="68"/>
      <c r="D243" s="68"/>
      <c r="E243" s="149" t="s">
        <v>349</v>
      </c>
      <c r="F243" s="425">
        <f t="shared" si="197"/>
        <v>3650000000</v>
      </c>
      <c r="G243" s="425">
        <f t="shared" si="197"/>
        <v>0</v>
      </c>
      <c r="H243" s="425">
        <f t="shared" si="197"/>
        <v>0</v>
      </c>
      <c r="I243" s="425">
        <f t="shared" si="197"/>
        <v>0</v>
      </c>
      <c r="J243" s="425">
        <f t="shared" si="197"/>
        <v>0</v>
      </c>
      <c r="K243" s="425">
        <f t="shared" si="169"/>
        <v>0</v>
      </c>
      <c r="L243" s="425">
        <f>+L244</f>
        <v>3650000000</v>
      </c>
      <c r="M243" s="36">
        <f t="shared" si="194"/>
        <v>6.8760356188176763E-4</v>
      </c>
      <c r="N243" s="425">
        <f t="shared" si="198"/>
        <v>0</v>
      </c>
      <c r="O243" s="425">
        <f t="shared" si="198"/>
        <v>2730473837.3299999</v>
      </c>
      <c r="P243" s="425">
        <f t="shared" si="198"/>
        <v>919526162.67000008</v>
      </c>
      <c r="Q243" s="425">
        <f t="shared" si="198"/>
        <v>2711647974.73</v>
      </c>
      <c r="R243" s="425">
        <f t="shared" si="198"/>
        <v>938352025.26999998</v>
      </c>
      <c r="S243" s="425">
        <f t="shared" si="198"/>
        <v>18825862.599999905</v>
      </c>
      <c r="T243" s="425">
        <f t="shared" si="198"/>
        <v>2172414526.9099998</v>
      </c>
      <c r="U243" s="425">
        <f t="shared" si="198"/>
        <v>539233447.82000017</v>
      </c>
      <c r="V243" s="425">
        <f t="shared" si="198"/>
        <v>2170008631.9099998</v>
      </c>
      <c r="W243" s="425">
        <f t="shared" si="198"/>
        <v>2405895</v>
      </c>
      <c r="X243" s="37">
        <f t="shared" si="192"/>
        <v>0.74291725335068493</v>
      </c>
      <c r="Y243" s="37">
        <f t="shared" si="193"/>
        <v>0.59518206216712322</v>
      </c>
      <c r="Z243" s="37">
        <f t="shared" si="189"/>
        <v>0.59452291285205472</v>
      </c>
      <c r="AA243" s="37">
        <f t="shared" si="176"/>
        <v>0.80114179537862329</v>
      </c>
      <c r="AB243" s="37">
        <f t="shared" si="199"/>
        <v>0.99889252489789682</v>
      </c>
    </row>
    <row r="244" spans="1:28" ht="30" customHeight="1" x14ac:dyDescent="0.25">
      <c r="A244" s="239" t="s">
        <v>382</v>
      </c>
      <c r="B244" s="40" t="s">
        <v>192</v>
      </c>
      <c r="C244" s="40">
        <v>11</v>
      </c>
      <c r="D244" s="40" t="s">
        <v>38</v>
      </c>
      <c r="E244" s="151" t="s">
        <v>226</v>
      </c>
      <c r="F244" s="421">
        <v>3650000000</v>
      </c>
      <c r="G244" s="421">
        <v>0</v>
      </c>
      <c r="H244" s="421">
        <v>0</v>
      </c>
      <c r="I244" s="421">
        <v>0</v>
      </c>
      <c r="J244" s="421">
        <v>0</v>
      </c>
      <c r="K244" s="421">
        <f t="shared" si="169"/>
        <v>0</v>
      </c>
      <c r="L244" s="421">
        <f>+F244+K244</f>
        <v>3650000000</v>
      </c>
      <c r="M244" s="43">
        <f t="shared" si="194"/>
        <v>6.8760356188176763E-4</v>
      </c>
      <c r="N244" s="421">
        <v>0</v>
      </c>
      <c r="O244" s="421">
        <v>2730473837.3299999</v>
      </c>
      <c r="P244" s="421">
        <f>L244-O244</f>
        <v>919526162.67000008</v>
      </c>
      <c r="Q244" s="421">
        <v>2711647974.73</v>
      </c>
      <c r="R244" s="421">
        <f>+L244-Q244</f>
        <v>938352025.26999998</v>
      </c>
      <c r="S244" s="421">
        <f>O244-Q244</f>
        <v>18825862.599999905</v>
      </c>
      <c r="T244" s="421">
        <v>2172414526.9099998</v>
      </c>
      <c r="U244" s="421">
        <f>+Q244-T244</f>
        <v>539233447.82000017</v>
      </c>
      <c r="V244" s="421">
        <v>2170008631.9099998</v>
      </c>
      <c r="W244" s="44">
        <f>+T244-V244</f>
        <v>2405895</v>
      </c>
      <c r="X244" s="45">
        <f t="shared" si="192"/>
        <v>0.74291725335068493</v>
      </c>
      <c r="Y244" s="45">
        <f t="shared" si="193"/>
        <v>0.59518206216712322</v>
      </c>
      <c r="Z244" s="45">
        <f t="shared" si="189"/>
        <v>0.59452291285205472</v>
      </c>
      <c r="AA244" s="45">
        <f t="shared" si="176"/>
        <v>0.80114179537862329</v>
      </c>
      <c r="AB244" s="45">
        <f t="shared" si="199"/>
        <v>0.99889252489789682</v>
      </c>
    </row>
    <row r="245" spans="1:28" ht="34.5" customHeight="1" x14ac:dyDescent="0.25">
      <c r="A245" s="257" t="s">
        <v>383</v>
      </c>
      <c r="B245" s="70"/>
      <c r="C245" s="70"/>
      <c r="D245" s="70"/>
      <c r="E245" s="148" t="s">
        <v>384</v>
      </c>
      <c r="F245" s="424">
        <f>+F246</f>
        <v>39914957829</v>
      </c>
      <c r="G245" s="424">
        <f>+G246</f>
        <v>0</v>
      </c>
      <c r="H245" s="424">
        <f>+H246</f>
        <v>0</v>
      </c>
      <c r="I245" s="424">
        <f>+I246</f>
        <v>7388884022</v>
      </c>
      <c r="J245" s="424">
        <f>+J246</f>
        <v>7388884022</v>
      </c>
      <c r="K245" s="424">
        <f t="shared" si="169"/>
        <v>0</v>
      </c>
      <c r="L245" s="424">
        <f>+L246</f>
        <v>39914957829</v>
      </c>
      <c r="M245" s="36">
        <f t="shared" si="194"/>
        <v>7.5193608700221768E-3</v>
      </c>
      <c r="N245" s="424">
        <f t="shared" ref="N245:W245" si="200">+N246</f>
        <v>0</v>
      </c>
      <c r="O245" s="424">
        <f t="shared" si="200"/>
        <v>31633173395.200001</v>
      </c>
      <c r="P245" s="424">
        <f t="shared" si="200"/>
        <v>8281784433.8000011</v>
      </c>
      <c r="Q245" s="424">
        <f t="shared" si="200"/>
        <v>29197822495.119999</v>
      </c>
      <c r="R245" s="424">
        <f t="shared" si="200"/>
        <v>10717135333.880003</v>
      </c>
      <c r="S245" s="424">
        <f t="shared" si="200"/>
        <v>2435350900.0800004</v>
      </c>
      <c r="T245" s="424">
        <f t="shared" si="200"/>
        <v>9874843651.7600002</v>
      </c>
      <c r="U245" s="424">
        <f t="shared" si="200"/>
        <v>19322978843.360001</v>
      </c>
      <c r="V245" s="424">
        <f t="shared" si="200"/>
        <v>9869003376.7600002</v>
      </c>
      <c r="W245" s="424">
        <f t="shared" si="200"/>
        <v>5840275</v>
      </c>
      <c r="X245" s="37">
        <f t="shared" si="192"/>
        <v>0.7315007727230135</v>
      </c>
      <c r="Y245" s="37">
        <f t="shared" si="193"/>
        <v>0.2473970708941971</v>
      </c>
      <c r="Z245" s="37">
        <f t="shared" si="189"/>
        <v>0.24725075293928353</v>
      </c>
      <c r="AA245" s="37">
        <f t="shared" si="176"/>
        <v>0.33820479775197071</v>
      </c>
      <c r="AB245" s="37">
        <f t="shared" si="199"/>
        <v>0.99940857038288811</v>
      </c>
    </row>
    <row r="246" spans="1:28" ht="34.5" customHeight="1" x14ac:dyDescent="0.25">
      <c r="A246" s="257" t="s">
        <v>385</v>
      </c>
      <c r="B246" s="70"/>
      <c r="C246" s="70"/>
      <c r="D246" s="70"/>
      <c r="E246" s="148" t="s">
        <v>219</v>
      </c>
      <c r="F246" s="424">
        <f>+F247+F251+F258+F263</f>
        <v>39914957829</v>
      </c>
      <c r="G246" s="424">
        <f>+G247+G251+G258+G263</f>
        <v>0</v>
      </c>
      <c r="H246" s="424">
        <f>+H247+H251+H258+H263</f>
        <v>0</v>
      </c>
      <c r="I246" s="424">
        <f>+I247+I251+I258+I263</f>
        <v>7388884022</v>
      </c>
      <c r="J246" s="424">
        <f>+J247+J251+J258+J263</f>
        <v>7388884022</v>
      </c>
      <c r="K246" s="424">
        <f t="shared" si="169"/>
        <v>0</v>
      </c>
      <c r="L246" s="424">
        <f>+L247+L251+L258+L263</f>
        <v>39914957829</v>
      </c>
      <c r="M246" s="36">
        <f t="shared" si="194"/>
        <v>7.5193608700221768E-3</v>
      </c>
      <c r="N246" s="424">
        <f t="shared" ref="N246:W246" si="201">+N247+N251+N258+N263</f>
        <v>0</v>
      </c>
      <c r="O246" s="424">
        <f t="shared" si="201"/>
        <v>31633173395.200001</v>
      </c>
      <c r="P246" s="424">
        <f t="shared" si="201"/>
        <v>8281784433.8000011</v>
      </c>
      <c r="Q246" s="424">
        <f t="shared" si="201"/>
        <v>29197822495.119999</v>
      </c>
      <c r="R246" s="424">
        <f t="shared" si="201"/>
        <v>10717135333.880003</v>
      </c>
      <c r="S246" s="424">
        <f t="shared" si="201"/>
        <v>2435350900.0800004</v>
      </c>
      <c r="T246" s="424">
        <f t="shared" si="201"/>
        <v>9874843651.7600002</v>
      </c>
      <c r="U246" s="424">
        <f t="shared" si="201"/>
        <v>19322978843.360001</v>
      </c>
      <c r="V246" s="424">
        <f t="shared" si="201"/>
        <v>9869003376.7600002</v>
      </c>
      <c r="W246" s="424">
        <f t="shared" si="201"/>
        <v>5840275</v>
      </c>
      <c r="X246" s="37">
        <f t="shared" si="192"/>
        <v>0.7315007727230135</v>
      </c>
      <c r="Y246" s="37">
        <f t="shared" si="193"/>
        <v>0.2473970708941971</v>
      </c>
      <c r="Z246" s="37">
        <f t="shared" si="189"/>
        <v>0.24725075293928353</v>
      </c>
      <c r="AA246" s="37">
        <f t="shared" si="176"/>
        <v>0.33820479775197071</v>
      </c>
      <c r="AB246" s="37">
        <f t="shared" si="199"/>
        <v>0.99940857038288811</v>
      </c>
    </row>
    <row r="247" spans="1:28" ht="66" customHeight="1" x14ac:dyDescent="0.25">
      <c r="A247" s="254" t="s">
        <v>386</v>
      </c>
      <c r="B247" s="70"/>
      <c r="C247" s="70"/>
      <c r="D247" s="70"/>
      <c r="E247" s="148" t="s">
        <v>389</v>
      </c>
      <c r="F247" s="424">
        <f t="shared" ref="F247:J249" si="202">+F248</f>
        <v>50000000</v>
      </c>
      <c r="G247" s="424">
        <f t="shared" si="202"/>
        <v>0</v>
      </c>
      <c r="H247" s="424">
        <f t="shared" si="202"/>
        <v>0</v>
      </c>
      <c r="I247" s="424">
        <f t="shared" si="202"/>
        <v>0</v>
      </c>
      <c r="J247" s="424">
        <f t="shared" si="202"/>
        <v>0</v>
      </c>
      <c r="K247" s="424">
        <f t="shared" si="169"/>
        <v>0</v>
      </c>
      <c r="L247" s="424">
        <f>+L248</f>
        <v>50000000</v>
      </c>
      <c r="M247" s="374">
        <f t="shared" si="194"/>
        <v>9.4192268750927066E-6</v>
      </c>
      <c r="N247" s="424">
        <f t="shared" ref="N247:W249" si="203">+N248</f>
        <v>0</v>
      </c>
      <c r="O247" s="424">
        <f t="shared" si="203"/>
        <v>46242600.390000001</v>
      </c>
      <c r="P247" s="424">
        <f t="shared" si="203"/>
        <v>3757399.6099999994</v>
      </c>
      <c r="Q247" s="424">
        <f t="shared" si="203"/>
        <v>46242400.390000001</v>
      </c>
      <c r="R247" s="424">
        <f t="shared" si="203"/>
        <v>3757599.6099999994</v>
      </c>
      <c r="S247" s="424">
        <f t="shared" si="203"/>
        <v>200</v>
      </c>
      <c r="T247" s="424">
        <f t="shared" si="203"/>
        <v>8218111.3899999997</v>
      </c>
      <c r="U247" s="424">
        <f t="shared" si="203"/>
        <v>38024289</v>
      </c>
      <c r="V247" s="424">
        <f t="shared" si="203"/>
        <v>8218111.3899999997</v>
      </c>
      <c r="W247" s="424">
        <f t="shared" si="203"/>
        <v>0</v>
      </c>
      <c r="X247" s="37">
        <f t="shared" si="192"/>
        <v>0.92484800779999998</v>
      </c>
      <c r="Y247" s="37">
        <f t="shared" si="193"/>
        <v>0.16436222779999998</v>
      </c>
      <c r="Z247" s="37">
        <f t="shared" si="189"/>
        <v>0.16436222779999998</v>
      </c>
      <c r="AA247" s="37">
        <f t="shared" si="176"/>
        <v>0.17771809682650427</v>
      </c>
      <c r="AB247" s="37">
        <f t="shared" si="199"/>
        <v>1</v>
      </c>
    </row>
    <row r="248" spans="1:28" ht="49.5" customHeight="1" x14ac:dyDescent="0.25">
      <c r="A248" s="254" t="s">
        <v>388</v>
      </c>
      <c r="B248" s="70"/>
      <c r="C248" s="70"/>
      <c r="D248" s="70"/>
      <c r="E248" s="148" t="s">
        <v>389</v>
      </c>
      <c r="F248" s="424">
        <f t="shared" si="202"/>
        <v>50000000</v>
      </c>
      <c r="G248" s="424">
        <f t="shared" si="202"/>
        <v>0</v>
      </c>
      <c r="H248" s="424">
        <f t="shared" si="202"/>
        <v>0</v>
      </c>
      <c r="I248" s="424">
        <f t="shared" si="202"/>
        <v>0</v>
      </c>
      <c r="J248" s="424">
        <f t="shared" si="202"/>
        <v>0</v>
      </c>
      <c r="K248" s="424">
        <f t="shared" si="169"/>
        <v>0</v>
      </c>
      <c r="L248" s="424">
        <f>+L249</f>
        <v>50000000</v>
      </c>
      <c r="M248" s="374">
        <f t="shared" si="194"/>
        <v>9.4192268750927066E-6</v>
      </c>
      <c r="N248" s="424">
        <f t="shared" si="203"/>
        <v>0</v>
      </c>
      <c r="O248" s="424">
        <f t="shared" si="203"/>
        <v>46242600.390000001</v>
      </c>
      <c r="P248" s="424">
        <f t="shared" si="203"/>
        <v>3757399.6099999994</v>
      </c>
      <c r="Q248" s="424">
        <f t="shared" si="203"/>
        <v>46242400.390000001</v>
      </c>
      <c r="R248" s="424">
        <f t="shared" si="203"/>
        <v>3757599.6099999994</v>
      </c>
      <c r="S248" s="424">
        <f t="shared" si="203"/>
        <v>200</v>
      </c>
      <c r="T248" s="424">
        <f t="shared" si="203"/>
        <v>8218111.3899999997</v>
      </c>
      <c r="U248" s="424">
        <f t="shared" si="203"/>
        <v>38024289</v>
      </c>
      <c r="V248" s="424">
        <f t="shared" si="203"/>
        <v>8218111.3899999997</v>
      </c>
      <c r="W248" s="424">
        <f t="shared" si="203"/>
        <v>0</v>
      </c>
      <c r="X248" s="37">
        <f t="shared" si="192"/>
        <v>0.92484800779999998</v>
      </c>
      <c r="Y248" s="37">
        <f t="shared" si="193"/>
        <v>0.16436222779999998</v>
      </c>
      <c r="Z248" s="37">
        <f t="shared" si="189"/>
        <v>0.16436222779999998</v>
      </c>
      <c r="AA248" s="37">
        <f t="shared" si="176"/>
        <v>0.17771809682650427</v>
      </c>
      <c r="AB248" s="37">
        <f t="shared" si="199"/>
        <v>1</v>
      </c>
    </row>
    <row r="249" spans="1:28" ht="35.25" customHeight="1" x14ac:dyDescent="0.25">
      <c r="A249" s="254" t="s">
        <v>390</v>
      </c>
      <c r="B249" s="70"/>
      <c r="C249" s="70"/>
      <c r="D249" s="70"/>
      <c r="E249" s="148" t="s">
        <v>391</v>
      </c>
      <c r="F249" s="424">
        <f t="shared" si="202"/>
        <v>50000000</v>
      </c>
      <c r="G249" s="424">
        <f t="shared" si="202"/>
        <v>0</v>
      </c>
      <c r="H249" s="424">
        <f t="shared" si="202"/>
        <v>0</v>
      </c>
      <c r="I249" s="424">
        <f t="shared" si="202"/>
        <v>0</v>
      </c>
      <c r="J249" s="424">
        <f t="shared" si="202"/>
        <v>0</v>
      </c>
      <c r="K249" s="424">
        <f t="shared" si="169"/>
        <v>0</v>
      </c>
      <c r="L249" s="424">
        <f>+L250</f>
        <v>50000000</v>
      </c>
      <c r="M249" s="374">
        <f t="shared" si="194"/>
        <v>9.4192268750927066E-6</v>
      </c>
      <c r="N249" s="424">
        <f t="shared" si="203"/>
        <v>0</v>
      </c>
      <c r="O249" s="424">
        <f t="shared" si="203"/>
        <v>46242600.390000001</v>
      </c>
      <c r="P249" s="424">
        <f t="shared" si="203"/>
        <v>3757399.6099999994</v>
      </c>
      <c r="Q249" s="424">
        <f t="shared" si="203"/>
        <v>46242400.390000001</v>
      </c>
      <c r="R249" s="424">
        <f t="shared" si="203"/>
        <v>3757599.6099999994</v>
      </c>
      <c r="S249" s="424">
        <f t="shared" si="203"/>
        <v>200</v>
      </c>
      <c r="T249" s="424">
        <f t="shared" si="203"/>
        <v>8218111.3899999997</v>
      </c>
      <c r="U249" s="424">
        <f t="shared" si="203"/>
        <v>38024289</v>
      </c>
      <c r="V249" s="424">
        <f t="shared" si="203"/>
        <v>8218111.3899999997</v>
      </c>
      <c r="W249" s="424">
        <f t="shared" si="203"/>
        <v>0</v>
      </c>
      <c r="X249" s="37">
        <f t="shared" si="192"/>
        <v>0.92484800779999998</v>
      </c>
      <c r="Y249" s="37">
        <f t="shared" si="193"/>
        <v>0.16436222779999998</v>
      </c>
      <c r="Z249" s="37">
        <f t="shared" si="189"/>
        <v>0.16436222779999998</v>
      </c>
      <c r="AA249" s="37">
        <f t="shared" si="176"/>
        <v>0.17771809682650427</v>
      </c>
      <c r="AB249" s="37">
        <f t="shared" si="199"/>
        <v>1</v>
      </c>
    </row>
    <row r="250" spans="1:28" ht="48" customHeight="1" x14ac:dyDescent="0.25">
      <c r="A250" s="239" t="s">
        <v>392</v>
      </c>
      <c r="B250" s="77" t="s">
        <v>192</v>
      </c>
      <c r="C250" s="40">
        <v>54</v>
      </c>
      <c r="D250" s="40" t="s">
        <v>38</v>
      </c>
      <c r="E250" s="151" t="s">
        <v>226</v>
      </c>
      <c r="F250" s="421">
        <v>50000000</v>
      </c>
      <c r="G250" s="421">
        <v>0</v>
      </c>
      <c r="H250" s="421">
        <v>0</v>
      </c>
      <c r="I250" s="421">
        <v>0</v>
      </c>
      <c r="J250" s="421">
        <v>0</v>
      </c>
      <c r="K250" s="421">
        <f t="shared" si="169"/>
        <v>0</v>
      </c>
      <c r="L250" s="421">
        <f>+F250+K250</f>
        <v>50000000</v>
      </c>
      <c r="M250" s="371">
        <f t="shared" si="194"/>
        <v>9.4192268750927066E-6</v>
      </c>
      <c r="N250" s="421">
        <v>0</v>
      </c>
      <c r="O250" s="421">
        <v>46242600.390000001</v>
      </c>
      <c r="P250" s="421">
        <f>L250-O250</f>
        <v>3757399.6099999994</v>
      </c>
      <c r="Q250" s="421">
        <v>46242400.390000001</v>
      </c>
      <c r="R250" s="421">
        <f>+L250-Q250</f>
        <v>3757599.6099999994</v>
      </c>
      <c r="S250" s="421">
        <f>O250-Q250</f>
        <v>200</v>
      </c>
      <c r="T250" s="421">
        <v>8218111.3899999997</v>
      </c>
      <c r="U250" s="421">
        <f>+Q250-T250</f>
        <v>38024289</v>
      </c>
      <c r="V250" s="421">
        <v>8218111.3899999997</v>
      </c>
      <c r="W250" s="44">
        <f>+T250-V250</f>
        <v>0</v>
      </c>
      <c r="X250" s="45">
        <f t="shared" si="192"/>
        <v>0.92484800779999998</v>
      </c>
      <c r="Y250" s="45">
        <f t="shared" si="193"/>
        <v>0.16436222779999998</v>
      </c>
      <c r="Z250" s="45">
        <f t="shared" si="189"/>
        <v>0.16436222779999998</v>
      </c>
      <c r="AA250" s="45">
        <f t="shared" si="176"/>
        <v>0.17771809682650427</v>
      </c>
      <c r="AB250" s="37">
        <f t="shared" si="199"/>
        <v>1</v>
      </c>
    </row>
    <row r="251" spans="1:28" ht="64.5" customHeight="1" x14ac:dyDescent="0.25">
      <c r="A251" s="254" t="s">
        <v>393</v>
      </c>
      <c r="B251" s="68"/>
      <c r="C251" s="68"/>
      <c r="D251" s="68"/>
      <c r="E251" s="148" t="s">
        <v>396</v>
      </c>
      <c r="F251" s="423">
        <f>+F252</f>
        <v>34364957829</v>
      </c>
      <c r="G251" s="424">
        <f>+G252</f>
        <v>0</v>
      </c>
      <c r="H251" s="424">
        <f>+H252</f>
        <v>0</v>
      </c>
      <c r="I251" s="424">
        <f>+I252</f>
        <v>7388884022</v>
      </c>
      <c r="J251" s="424">
        <f>+J252</f>
        <v>7388884022</v>
      </c>
      <c r="K251" s="424">
        <f t="shared" si="169"/>
        <v>0</v>
      </c>
      <c r="L251" s="425">
        <f>+F251+K251</f>
        <v>34364957829</v>
      </c>
      <c r="M251" s="36">
        <f t="shared" si="194"/>
        <v>6.473826686886887E-3</v>
      </c>
      <c r="N251" s="424">
        <v>0</v>
      </c>
      <c r="O251" s="424">
        <f>+O252</f>
        <v>26190687865.139999</v>
      </c>
      <c r="P251" s="424">
        <f>L251-O251</f>
        <v>8174269963.8600006</v>
      </c>
      <c r="Q251" s="424">
        <f>+Q252</f>
        <v>23963034420.779999</v>
      </c>
      <c r="R251" s="424">
        <f>L251-Q251</f>
        <v>10401923408.220001</v>
      </c>
      <c r="S251" s="424">
        <f>+S252</f>
        <v>2227653444.3600006</v>
      </c>
      <c r="T251" s="424">
        <f>+T252</f>
        <v>6413667753.4200001</v>
      </c>
      <c r="U251" s="424">
        <f>Q251-T251</f>
        <v>17549366667.360001</v>
      </c>
      <c r="V251" s="424">
        <f>+V252</f>
        <v>6407827478.4200001</v>
      </c>
      <c r="W251" s="424">
        <f>T251-V251</f>
        <v>5840275</v>
      </c>
      <c r="X251" s="37">
        <f t="shared" si="192"/>
        <v>0.69731016519851519</v>
      </c>
      <c r="Y251" s="37">
        <f t="shared" si="193"/>
        <v>0.18663394802735989</v>
      </c>
      <c r="Z251" s="37">
        <f t="shared" si="189"/>
        <v>0.18646399947019704</v>
      </c>
      <c r="AA251" s="37">
        <f t="shared" si="176"/>
        <v>0.26764839714365501</v>
      </c>
      <c r="AB251" s="37">
        <f t="shared" si="199"/>
        <v>0.99908940169267646</v>
      </c>
    </row>
    <row r="252" spans="1:28" ht="49.5" customHeight="1" x14ac:dyDescent="0.25">
      <c r="A252" s="254" t="s">
        <v>395</v>
      </c>
      <c r="B252" s="68"/>
      <c r="C252" s="68"/>
      <c r="D252" s="68"/>
      <c r="E252" s="148" t="s">
        <v>396</v>
      </c>
      <c r="F252" s="424">
        <f>F253+F256</f>
        <v>34364957829</v>
      </c>
      <c r="G252" s="424">
        <f>G253+G256</f>
        <v>0</v>
      </c>
      <c r="H252" s="424">
        <f>H253+H256</f>
        <v>0</v>
      </c>
      <c r="I252" s="424">
        <f>I253+I256</f>
        <v>7388884022</v>
      </c>
      <c r="J252" s="424">
        <f>J253+J256</f>
        <v>7388884022</v>
      </c>
      <c r="K252" s="424">
        <f t="shared" si="169"/>
        <v>0</v>
      </c>
      <c r="L252" s="424">
        <f>L253+L256</f>
        <v>34364957829</v>
      </c>
      <c r="M252" s="36">
        <f t="shared" si="194"/>
        <v>6.473826686886887E-3</v>
      </c>
      <c r="N252" s="424">
        <f t="shared" ref="N252:W252" si="204">N253+N256</f>
        <v>0</v>
      </c>
      <c r="O252" s="424">
        <f t="shared" si="204"/>
        <v>26190687865.139999</v>
      </c>
      <c r="P252" s="424">
        <f t="shared" si="204"/>
        <v>8174269963.8599997</v>
      </c>
      <c r="Q252" s="424">
        <f t="shared" si="204"/>
        <v>23963034420.779999</v>
      </c>
      <c r="R252" s="424">
        <f t="shared" si="204"/>
        <v>10401923408.219999</v>
      </c>
      <c r="S252" s="424">
        <f t="shared" si="204"/>
        <v>2227653444.3600006</v>
      </c>
      <c r="T252" s="424">
        <f t="shared" si="204"/>
        <v>6413667753.4200001</v>
      </c>
      <c r="U252" s="424">
        <f t="shared" si="204"/>
        <v>17549366667.360001</v>
      </c>
      <c r="V252" s="424">
        <f t="shared" si="204"/>
        <v>6407827478.4200001</v>
      </c>
      <c r="W252" s="424">
        <f t="shared" si="204"/>
        <v>5840275</v>
      </c>
      <c r="X252" s="37">
        <f t="shared" si="192"/>
        <v>0.69731016519851519</v>
      </c>
      <c r="Y252" s="37">
        <f t="shared" si="193"/>
        <v>0.18663394802735989</v>
      </c>
      <c r="Z252" s="37">
        <f t="shared" si="189"/>
        <v>0.18646399947019704</v>
      </c>
      <c r="AA252" s="37">
        <f t="shared" si="176"/>
        <v>0.26764839714365501</v>
      </c>
      <c r="AB252" s="37">
        <f t="shared" si="199"/>
        <v>0.99908940169267646</v>
      </c>
    </row>
    <row r="253" spans="1:28" ht="34.5" customHeight="1" x14ac:dyDescent="0.25">
      <c r="A253" s="254" t="s">
        <v>397</v>
      </c>
      <c r="B253" s="68"/>
      <c r="C253" s="68"/>
      <c r="D253" s="68"/>
      <c r="E253" s="148" t="s">
        <v>349</v>
      </c>
      <c r="F253" s="424">
        <f>+F254+F255</f>
        <v>13870400807</v>
      </c>
      <c r="G253" s="424">
        <f>+G254+G255</f>
        <v>0</v>
      </c>
      <c r="H253" s="424">
        <f>+H254+H255</f>
        <v>0</v>
      </c>
      <c r="I253" s="424">
        <f>+I254+I255</f>
        <v>7388884022</v>
      </c>
      <c r="J253" s="424">
        <f>+J254+J255</f>
        <v>0</v>
      </c>
      <c r="K253" s="424">
        <f t="shared" si="169"/>
        <v>7388884022</v>
      </c>
      <c r="L253" s="424">
        <f>+L254+L255</f>
        <v>21259284829</v>
      </c>
      <c r="M253" s="36">
        <f t="shared" si="194"/>
        <v>4.0049205401313497E-3</v>
      </c>
      <c r="N253" s="424">
        <f t="shared" ref="N253:W253" si="205">+N254+N255</f>
        <v>0</v>
      </c>
      <c r="O253" s="424">
        <f t="shared" si="205"/>
        <v>13087014865.139999</v>
      </c>
      <c r="P253" s="424">
        <f t="shared" si="205"/>
        <v>8172269963.8599997</v>
      </c>
      <c r="Q253" s="424">
        <f t="shared" si="205"/>
        <v>10859361420.779999</v>
      </c>
      <c r="R253" s="424">
        <f t="shared" si="205"/>
        <v>10399923408.219999</v>
      </c>
      <c r="S253" s="424">
        <f t="shared" si="205"/>
        <v>2227653444.3600006</v>
      </c>
      <c r="T253" s="424">
        <f t="shared" si="205"/>
        <v>6087667753.4200001</v>
      </c>
      <c r="U253" s="424">
        <f t="shared" si="205"/>
        <v>4771693667.3599997</v>
      </c>
      <c r="V253" s="424">
        <f t="shared" si="205"/>
        <v>6081827478.4200001</v>
      </c>
      <c r="W253" s="424">
        <f t="shared" si="205"/>
        <v>5840275</v>
      </c>
      <c r="X253" s="37">
        <f t="shared" si="192"/>
        <v>0.51080558485987437</v>
      </c>
      <c r="Y253" s="37">
        <f t="shared" si="193"/>
        <v>0.28635336524188965</v>
      </c>
      <c r="Z253" s="37">
        <f t="shared" si="189"/>
        <v>0.28607864880401429</v>
      </c>
      <c r="AA253" s="37">
        <f t="shared" si="176"/>
        <v>0.56059168836308415</v>
      </c>
      <c r="AB253" s="37">
        <f t="shared" si="199"/>
        <v>0.99904063834680878</v>
      </c>
    </row>
    <row r="254" spans="1:28" ht="32.25" customHeight="1" x14ac:dyDescent="0.25">
      <c r="A254" s="239" t="s">
        <v>398</v>
      </c>
      <c r="B254" s="68" t="s">
        <v>192</v>
      </c>
      <c r="C254" s="40">
        <v>11</v>
      </c>
      <c r="D254" s="40" t="s">
        <v>38</v>
      </c>
      <c r="E254" s="150" t="s">
        <v>226</v>
      </c>
      <c r="F254" s="422">
        <v>5414957829</v>
      </c>
      <c r="G254" s="421">
        <v>0</v>
      </c>
      <c r="H254" s="421">
        <v>0</v>
      </c>
      <c r="I254" s="421">
        <v>0</v>
      </c>
      <c r="J254" s="421">
        <v>0</v>
      </c>
      <c r="K254" s="421">
        <f t="shared" si="169"/>
        <v>0</v>
      </c>
      <c r="L254" s="421">
        <f>+F254+K254</f>
        <v>5414957829</v>
      </c>
      <c r="M254" s="43">
        <f t="shared" si="194"/>
        <v>1.0200943262082091E-3</v>
      </c>
      <c r="N254" s="421">
        <v>0</v>
      </c>
      <c r="O254" s="421">
        <v>5382672535.3500004</v>
      </c>
      <c r="P254" s="421">
        <f>L254-O254</f>
        <v>32285293.649999619</v>
      </c>
      <c r="Q254" s="421">
        <v>5323464335.8299999</v>
      </c>
      <c r="R254" s="421">
        <f>+L254-Q254</f>
        <v>91493493.170000076</v>
      </c>
      <c r="S254" s="421">
        <f>O254-Q254</f>
        <v>59208199.520000458</v>
      </c>
      <c r="T254" s="421">
        <v>4423987733.3299999</v>
      </c>
      <c r="U254" s="421">
        <f>+Q254-T254</f>
        <v>899476602.5</v>
      </c>
      <c r="V254" s="421">
        <v>4423987733.3299999</v>
      </c>
      <c r="W254" s="44">
        <f>+T254-V254</f>
        <v>0</v>
      </c>
      <c r="X254" s="45">
        <f t="shared" si="192"/>
        <v>0.98310356311918012</v>
      </c>
      <c r="Y254" s="45">
        <f t="shared" si="193"/>
        <v>0.81699394031051831</v>
      </c>
      <c r="Z254" s="45">
        <f t="shared" si="189"/>
        <v>0.81699394031051831</v>
      </c>
      <c r="AA254" s="45">
        <f t="shared" si="176"/>
        <v>0.83103547882419326</v>
      </c>
      <c r="AB254" s="45">
        <f t="shared" si="199"/>
        <v>1</v>
      </c>
    </row>
    <row r="255" spans="1:28" ht="48.75" customHeight="1" x14ac:dyDescent="0.25">
      <c r="A255" s="239" t="s">
        <v>398</v>
      </c>
      <c r="B255" s="77" t="s">
        <v>192</v>
      </c>
      <c r="C255" s="40">
        <v>54</v>
      </c>
      <c r="D255" s="40" t="s">
        <v>38</v>
      </c>
      <c r="E255" s="150" t="s">
        <v>226</v>
      </c>
      <c r="F255" s="429">
        <f>2010523584+6444919394</f>
        <v>8455442978</v>
      </c>
      <c r="G255" s="421">
        <v>0</v>
      </c>
      <c r="H255" s="421">
        <v>0</v>
      </c>
      <c r="I255" s="421">
        <f>1990000000+5398884022</f>
        <v>7388884022</v>
      </c>
      <c r="J255" s="421">
        <v>0</v>
      </c>
      <c r="K255" s="421">
        <f t="shared" si="169"/>
        <v>7388884022</v>
      </c>
      <c r="L255" s="422">
        <f>+F255+K255</f>
        <v>15844327000</v>
      </c>
      <c r="M255" s="36">
        <f t="shared" si="194"/>
        <v>2.9848262139231399E-3</v>
      </c>
      <c r="N255" s="421">
        <v>0</v>
      </c>
      <c r="O255" s="421">
        <v>7704342329.79</v>
      </c>
      <c r="P255" s="421">
        <f>L255-O255</f>
        <v>8139984670.21</v>
      </c>
      <c r="Q255" s="421">
        <v>5535897084.9499998</v>
      </c>
      <c r="R255" s="421">
        <f>+L255-Q255</f>
        <v>10308429915.049999</v>
      </c>
      <c r="S255" s="421">
        <f>O255-Q255</f>
        <v>2168445244.8400002</v>
      </c>
      <c r="T255" s="421">
        <v>1663680020.0899999</v>
      </c>
      <c r="U255" s="421">
        <f>+Q255-T255</f>
        <v>3872217064.8599997</v>
      </c>
      <c r="V255" s="421">
        <v>1657839745.0899999</v>
      </c>
      <c r="W255" s="44">
        <f>+T255-V255</f>
        <v>5840275</v>
      </c>
      <c r="X255" s="45">
        <f t="shared" si="192"/>
        <v>0.34939300892679126</v>
      </c>
      <c r="Y255" s="45">
        <f t="shared" si="193"/>
        <v>0.10500162109062758</v>
      </c>
      <c r="Z255" s="45">
        <f t="shared" si="189"/>
        <v>0.10463301755196039</v>
      </c>
      <c r="AA255" s="45">
        <f t="shared" si="176"/>
        <v>0.30052582166184294</v>
      </c>
      <c r="AB255" s="45">
        <f t="shared" si="199"/>
        <v>0.99648954430571091</v>
      </c>
    </row>
    <row r="256" spans="1:28" ht="30.75" customHeight="1" x14ac:dyDescent="0.25">
      <c r="A256" s="238" t="s">
        <v>399</v>
      </c>
      <c r="B256" s="68"/>
      <c r="C256" s="40"/>
      <c r="D256" s="40"/>
      <c r="E256" s="149" t="s">
        <v>400</v>
      </c>
      <c r="F256" s="425">
        <f>+F257</f>
        <v>20494557022</v>
      </c>
      <c r="G256" s="425">
        <f>+G257</f>
        <v>0</v>
      </c>
      <c r="H256" s="425">
        <f>+H257</f>
        <v>0</v>
      </c>
      <c r="I256" s="425">
        <f>+I257</f>
        <v>0</v>
      </c>
      <c r="J256" s="425">
        <f>+J257</f>
        <v>7388884022</v>
      </c>
      <c r="K256" s="425">
        <f t="shared" si="169"/>
        <v>-7388884022</v>
      </c>
      <c r="L256" s="425">
        <f>+L257</f>
        <v>13105673000</v>
      </c>
      <c r="M256" s="36">
        <f t="shared" si="194"/>
        <v>2.4689061467555373E-3</v>
      </c>
      <c r="N256" s="425">
        <f t="shared" ref="N256:W256" si="206">+N257</f>
        <v>0</v>
      </c>
      <c r="O256" s="425">
        <f t="shared" si="206"/>
        <v>13103673000</v>
      </c>
      <c r="P256" s="425">
        <f t="shared" si="206"/>
        <v>2000000</v>
      </c>
      <c r="Q256" s="425">
        <f t="shared" si="206"/>
        <v>13103673000</v>
      </c>
      <c r="R256" s="425">
        <f t="shared" si="206"/>
        <v>2000000</v>
      </c>
      <c r="S256" s="425">
        <f t="shared" si="206"/>
        <v>0</v>
      </c>
      <c r="T256" s="425">
        <f t="shared" si="206"/>
        <v>326000000</v>
      </c>
      <c r="U256" s="425">
        <f t="shared" si="206"/>
        <v>12777673000</v>
      </c>
      <c r="V256" s="425">
        <f t="shared" si="206"/>
        <v>326000000</v>
      </c>
      <c r="W256" s="425">
        <f t="shared" si="206"/>
        <v>0</v>
      </c>
      <c r="X256" s="37">
        <f t="shared" si="192"/>
        <v>0.99984739433068415</v>
      </c>
      <c r="Y256" s="37">
        <f t="shared" si="193"/>
        <v>2.4874724098487733E-2</v>
      </c>
      <c r="Z256" s="37">
        <f t="shared" si="189"/>
        <v>2.4874724098487733E-2</v>
      </c>
      <c r="AA256" s="37">
        <f t="shared" si="176"/>
        <v>2.4878520701791015E-2</v>
      </c>
      <c r="AB256" s="37">
        <f t="shared" si="199"/>
        <v>1</v>
      </c>
    </row>
    <row r="257" spans="1:28" ht="48" customHeight="1" x14ac:dyDescent="0.25">
      <c r="A257" s="239" t="s">
        <v>401</v>
      </c>
      <c r="B257" s="77" t="s">
        <v>192</v>
      </c>
      <c r="C257" s="40">
        <v>54</v>
      </c>
      <c r="D257" s="40" t="s">
        <v>38</v>
      </c>
      <c r="E257" s="150" t="s">
        <v>226</v>
      </c>
      <c r="F257" s="429">
        <v>20494557022</v>
      </c>
      <c r="G257" s="421">
        <v>0</v>
      </c>
      <c r="H257" s="421">
        <v>0</v>
      </c>
      <c r="I257" s="421">
        <v>0</v>
      </c>
      <c r="J257" s="421">
        <f>1990000000+5398884022</f>
        <v>7388884022</v>
      </c>
      <c r="K257" s="421">
        <f t="shared" si="169"/>
        <v>-7388884022</v>
      </c>
      <c r="L257" s="422">
        <f>+F257+K257</f>
        <v>13105673000</v>
      </c>
      <c r="M257" s="43">
        <f t="shared" si="194"/>
        <v>2.4689061467555373E-3</v>
      </c>
      <c r="N257" s="258">
        <v>0</v>
      </c>
      <c r="O257" s="421">
        <v>13103673000</v>
      </c>
      <c r="P257" s="421">
        <f>L257-O257</f>
        <v>2000000</v>
      </c>
      <c r="Q257" s="421">
        <v>13103673000</v>
      </c>
      <c r="R257" s="421">
        <f>+L257-Q257</f>
        <v>2000000</v>
      </c>
      <c r="S257" s="421">
        <f>O257-Q257</f>
        <v>0</v>
      </c>
      <c r="T257" s="421">
        <v>326000000</v>
      </c>
      <c r="U257" s="421">
        <f>+Q257-T257</f>
        <v>12777673000</v>
      </c>
      <c r="V257" s="421">
        <v>326000000</v>
      </c>
      <c r="W257" s="44">
        <f>+T257-V257</f>
        <v>0</v>
      </c>
      <c r="X257" s="45">
        <f t="shared" si="192"/>
        <v>0.99984739433068415</v>
      </c>
      <c r="Y257" s="45">
        <f t="shared" si="193"/>
        <v>2.4874724098487733E-2</v>
      </c>
      <c r="Z257" s="45">
        <f t="shared" si="189"/>
        <v>2.4874724098487733E-2</v>
      </c>
      <c r="AA257" s="45">
        <f t="shared" si="176"/>
        <v>2.4878520701791015E-2</v>
      </c>
      <c r="AB257" s="45">
        <f t="shared" si="199"/>
        <v>1</v>
      </c>
    </row>
    <row r="258" spans="1:28" ht="66" customHeight="1" x14ac:dyDescent="0.25">
      <c r="A258" s="254" t="s">
        <v>402</v>
      </c>
      <c r="B258" s="68"/>
      <c r="C258" s="68"/>
      <c r="D258" s="68"/>
      <c r="E258" s="148" t="s">
        <v>405</v>
      </c>
      <c r="F258" s="424">
        <f t="shared" ref="F258:J259" si="207">+F259</f>
        <v>4000000000</v>
      </c>
      <c r="G258" s="424">
        <f t="shared" si="207"/>
        <v>0</v>
      </c>
      <c r="H258" s="424">
        <f t="shared" si="207"/>
        <v>0</v>
      </c>
      <c r="I258" s="424">
        <f t="shared" si="207"/>
        <v>0</v>
      </c>
      <c r="J258" s="424">
        <f t="shared" si="207"/>
        <v>0</v>
      </c>
      <c r="K258" s="424">
        <f t="shared" si="169"/>
        <v>0</v>
      </c>
      <c r="L258" s="424">
        <f>+L259</f>
        <v>4000000000</v>
      </c>
      <c r="M258" s="36">
        <f t="shared" si="194"/>
        <v>7.5353815000741653E-4</v>
      </c>
      <c r="N258" s="424">
        <f t="shared" ref="N258:W259" si="208">+N259</f>
        <v>0</v>
      </c>
      <c r="O258" s="424">
        <f t="shared" si="208"/>
        <v>3897210057.1099997</v>
      </c>
      <c r="P258" s="424">
        <f t="shared" si="208"/>
        <v>102789942.8900001</v>
      </c>
      <c r="Q258" s="424">
        <f t="shared" si="208"/>
        <v>3689522801.3900003</v>
      </c>
      <c r="R258" s="424">
        <f t="shared" si="208"/>
        <v>310477198.6099999</v>
      </c>
      <c r="S258" s="424">
        <f t="shared" si="208"/>
        <v>207687255.71999979</v>
      </c>
      <c r="T258" s="424">
        <f t="shared" si="208"/>
        <v>2888300418.3900003</v>
      </c>
      <c r="U258" s="424">
        <f t="shared" si="208"/>
        <v>801222383</v>
      </c>
      <c r="V258" s="424">
        <f t="shared" si="208"/>
        <v>2888300418.3900003</v>
      </c>
      <c r="W258" s="424">
        <f t="shared" si="208"/>
        <v>0</v>
      </c>
      <c r="X258" s="37">
        <f t="shared" si="192"/>
        <v>0.92238070034750008</v>
      </c>
      <c r="Y258" s="37">
        <f t="shared" si="193"/>
        <v>0.72207510459750013</v>
      </c>
      <c r="Z258" s="37">
        <f t="shared" si="189"/>
        <v>0.72207510459750013</v>
      </c>
      <c r="AA258" s="37">
        <f t="shared" si="176"/>
        <v>0.78283847908511495</v>
      </c>
      <c r="AB258" s="37">
        <f t="shared" si="199"/>
        <v>1</v>
      </c>
    </row>
    <row r="259" spans="1:28" ht="60.75" customHeight="1" x14ac:dyDescent="0.25">
      <c r="A259" s="254" t="s">
        <v>404</v>
      </c>
      <c r="B259" s="68"/>
      <c r="C259" s="68"/>
      <c r="D259" s="68"/>
      <c r="E259" s="148" t="s">
        <v>405</v>
      </c>
      <c r="F259" s="424">
        <f t="shared" si="207"/>
        <v>4000000000</v>
      </c>
      <c r="G259" s="424">
        <f t="shared" si="207"/>
        <v>0</v>
      </c>
      <c r="H259" s="424">
        <f t="shared" si="207"/>
        <v>0</v>
      </c>
      <c r="I259" s="424">
        <f t="shared" si="207"/>
        <v>0</v>
      </c>
      <c r="J259" s="424">
        <f t="shared" si="207"/>
        <v>0</v>
      </c>
      <c r="K259" s="424">
        <f t="shared" si="169"/>
        <v>0</v>
      </c>
      <c r="L259" s="424">
        <f>+L260</f>
        <v>4000000000</v>
      </c>
      <c r="M259" s="36">
        <f t="shared" si="194"/>
        <v>7.5353815000741653E-4</v>
      </c>
      <c r="N259" s="424">
        <f t="shared" si="208"/>
        <v>0</v>
      </c>
      <c r="O259" s="424">
        <f t="shared" si="208"/>
        <v>3897210057.1099997</v>
      </c>
      <c r="P259" s="424">
        <f t="shared" si="208"/>
        <v>102789942.8900001</v>
      </c>
      <c r="Q259" s="424">
        <f t="shared" si="208"/>
        <v>3689522801.3900003</v>
      </c>
      <c r="R259" s="424">
        <f t="shared" si="208"/>
        <v>310477198.6099999</v>
      </c>
      <c r="S259" s="424">
        <f t="shared" si="208"/>
        <v>207687255.71999979</v>
      </c>
      <c r="T259" s="424">
        <f t="shared" si="208"/>
        <v>2888300418.3900003</v>
      </c>
      <c r="U259" s="424">
        <f t="shared" si="208"/>
        <v>801222383</v>
      </c>
      <c r="V259" s="424">
        <f t="shared" si="208"/>
        <v>2888300418.3900003</v>
      </c>
      <c r="W259" s="424">
        <f t="shared" si="208"/>
        <v>0</v>
      </c>
      <c r="X259" s="37">
        <f t="shared" si="192"/>
        <v>0.92238070034750008</v>
      </c>
      <c r="Y259" s="37">
        <f t="shared" si="193"/>
        <v>0.72207510459750013</v>
      </c>
      <c r="Z259" s="37">
        <f t="shared" si="189"/>
        <v>0.72207510459750013</v>
      </c>
      <c r="AA259" s="37">
        <f t="shared" si="176"/>
        <v>0.78283847908511495</v>
      </c>
      <c r="AB259" s="37">
        <f t="shared" si="199"/>
        <v>1</v>
      </c>
    </row>
    <row r="260" spans="1:28" ht="35.25" customHeight="1" x14ac:dyDescent="0.25">
      <c r="A260" s="254" t="s">
        <v>406</v>
      </c>
      <c r="B260" s="68"/>
      <c r="C260" s="68"/>
      <c r="D260" s="68"/>
      <c r="E260" s="148" t="s">
        <v>407</v>
      </c>
      <c r="F260" s="424">
        <f>+F261+F262</f>
        <v>4000000000</v>
      </c>
      <c r="G260" s="424">
        <f>+G261+G262</f>
        <v>0</v>
      </c>
      <c r="H260" s="424">
        <f>+H261+H262</f>
        <v>0</v>
      </c>
      <c r="I260" s="424">
        <f>+I261+I262</f>
        <v>0</v>
      </c>
      <c r="J260" s="424">
        <f>+J261+J262</f>
        <v>0</v>
      </c>
      <c r="K260" s="424">
        <f t="shared" si="169"/>
        <v>0</v>
      </c>
      <c r="L260" s="424">
        <f>+L261+L262</f>
        <v>4000000000</v>
      </c>
      <c r="M260" s="36">
        <f t="shared" si="194"/>
        <v>7.5353815000741653E-4</v>
      </c>
      <c r="N260" s="424">
        <f t="shared" ref="N260:W260" si="209">+N261+N262</f>
        <v>0</v>
      </c>
      <c r="O260" s="424">
        <f t="shared" si="209"/>
        <v>3897210057.1099997</v>
      </c>
      <c r="P260" s="424">
        <f t="shared" si="209"/>
        <v>102789942.8900001</v>
      </c>
      <c r="Q260" s="424">
        <f t="shared" si="209"/>
        <v>3689522801.3900003</v>
      </c>
      <c r="R260" s="424">
        <f t="shared" si="209"/>
        <v>310477198.6099999</v>
      </c>
      <c r="S260" s="424">
        <f t="shared" si="209"/>
        <v>207687255.71999979</v>
      </c>
      <c r="T260" s="424">
        <f t="shared" si="209"/>
        <v>2888300418.3900003</v>
      </c>
      <c r="U260" s="424">
        <f t="shared" si="209"/>
        <v>801222383</v>
      </c>
      <c r="V260" s="424">
        <f t="shared" si="209"/>
        <v>2888300418.3900003</v>
      </c>
      <c r="W260" s="424">
        <f t="shared" si="209"/>
        <v>0</v>
      </c>
      <c r="X260" s="37">
        <f t="shared" si="192"/>
        <v>0.92238070034750008</v>
      </c>
      <c r="Y260" s="37">
        <f t="shared" si="193"/>
        <v>0.72207510459750013</v>
      </c>
      <c r="Z260" s="37">
        <f t="shared" si="189"/>
        <v>0.72207510459750013</v>
      </c>
      <c r="AA260" s="37">
        <f t="shared" si="176"/>
        <v>0.78283847908511495</v>
      </c>
      <c r="AB260" s="37">
        <f t="shared" si="199"/>
        <v>1</v>
      </c>
    </row>
    <row r="261" spans="1:28" ht="35.25" customHeight="1" x14ac:dyDescent="0.25">
      <c r="A261" s="239" t="s">
        <v>408</v>
      </c>
      <c r="B261" s="40" t="s">
        <v>192</v>
      </c>
      <c r="C261" s="40">
        <v>11</v>
      </c>
      <c r="D261" s="40" t="s">
        <v>38</v>
      </c>
      <c r="E261" s="150" t="s">
        <v>226</v>
      </c>
      <c r="F261" s="422">
        <v>1000000000</v>
      </c>
      <c r="G261" s="421">
        <v>0</v>
      </c>
      <c r="H261" s="421">
        <v>0</v>
      </c>
      <c r="I261" s="421">
        <v>0</v>
      </c>
      <c r="J261" s="421">
        <v>0</v>
      </c>
      <c r="K261" s="421">
        <f t="shared" si="169"/>
        <v>0</v>
      </c>
      <c r="L261" s="421">
        <f>+F261+K261</f>
        <v>1000000000</v>
      </c>
      <c r="M261" s="43">
        <f t="shared" si="194"/>
        <v>1.8838453750185413E-4</v>
      </c>
      <c r="N261" s="421">
        <v>0</v>
      </c>
      <c r="O261" s="421">
        <v>984186957.95000005</v>
      </c>
      <c r="P261" s="421">
        <f>L261-O261</f>
        <v>15813042.049999952</v>
      </c>
      <c r="Q261" s="421">
        <v>984146957.95000005</v>
      </c>
      <c r="R261" s="421">
        <f>+L261-Q261</f>
        <v>15853042.049999952</v>
      </c>
      <c r="S261" s="421">
        <f>O261-Q261</f>
        <v>40000</v>
      </c>
      <c r="T261" s="421">
        <v>960704986.95000005</v>
      </c>
      <c r="U261" s="421">
        <f>+Q261-T261</f>
        <v>23441971</v>
      </c>
      <c r="V261" s="421">
        <v>960704986.95000005</v>
      </c>
      <c r="W261" s="44">
        <f>+T261-V261</f>
        <v>0</v>
      </c>
      <c r="X261" s="45">
        <f t="shared" si="192"/>
        <v>0.98414695795000007</v>
      </c>
      <c r="Y261" s="45">
        <f t="shared" si="193"/>
        <v>0.96070498695000006</v>
      </c>
      <c r="Z261" s="45">
        <f t="shared" si="189"/>
        <v>0.96070498695000006</v>
      </c>
      <c r="AA261" s="45">
        <f t="shared" si="176"/>
        <v>0.97618041613538065</v>
      </c>
      <c r="AB261" s="45">
        <f t="shared" si="199"/>
        <v>1</v>
      </c>
    </row>
    <row r="262" spans="1:28" ht="48.75" customHeight="1" x14ac:dyDescent="0.25">
      <c r="A262" s="239" t="s">
        <v>408</v>
      </c>
      <c r="B262" s="77" t="s">
        <v>192</v>
      </c>
      <c r="C262" s="40">
        <v>54</v>
      </c>
      <c r="D262" s="40" t="s">
        <v>38</v>
      </c>
      <c r="E262" s="150" t="s">
        <v>226</v>
      </c>
      <c r="F262" s="422">
        <v>3000000000</v>
      </c>
      <c r="G262" s="421">
        <v>0</v>
      </c>
      <c r="H262" s="421">
        <v>0</v>
      </c>
      <c r="I262" s="421">
        <v>0</v>
      </c>
      <c r="J262" s="421">
        <v>0</v>
      </c>
      <c r="K262" s="421">
        <f t="shared" si="169"/>
        <v>0</v>
      </c>
      <c r="L262" s="421">
        <f>+F262+K262</f>
        <v>3000000000</v>
      </c>
      <c r="M262" s="43">
        <f t="shared" si="194"/>
        <v>5.6515361250556242E-4</v>
      </c>
      <c r="N262" s="421">
        <v>0</v>
      </c>
      <c r="O262" s="421">
        <v>2913023099.1599998</v>
      </c>
      <c r="P262" s="421">
        <f>L262-O262</f>
        <v>86976900.840000153</v>
      </c>
      <c r="Q262" s="421">
        <v>2705375843.4400001</v>
      </c>
      <c r="R262" s="421">
        <f>+L262-Q262</f>
        <v>294624156.55999994</v>
      </c>
      <c r="S262" s="421">
        <f>O262-Q262</f>
        <v>207647255.71999979</v>
      </c>
      <c r="T262" s="421">
        <v>1927595431.4400001</v>
      </c>
      <c r="U262" s="421">
        <f>+Q262-T262</f>
        <v>777780412</v>
      </c>
      <c r="V262" s="421">
        <v>1927595431.4400001</v>
      </c>
      <c r="W262" s="44">
        <f>+T262-V262</f>
        <v>0</v>
      </c>
      <c r="X262" s="45">
        <f t="shared" si="192"/>
        <v>0.90179194781333338</v>
      </c>
      <c r="Y262" s="45">
        <f t="shared" si="193"/>
        <v>0.64253181047999997</v>
      </c>
      <c r="Z262" s="45">
        <f t="shared" si="189"/>
        <v>0.64253181047999997</v>
      </c>
      <c r="AA262" s="45">
        <f t="shared" si="176"/>
        <v>0.71250559736978381</v>
      </c>
      <c r="AB262" s="45">
        <f t="shared" si="199"/>
        <v>1</v>
      </c>
    </row>
    <row r="263" spans="1:28" ht="72" customHeight="1" x14ac:dyDescent="0.25">
      <c r="A263" s="254" t="s">
        <v>409</v>
      </c>
      <c r="B263" s="72"/>
      <c r="C263" s="70"/>
      <c r="D263" s="70"/>
      <c r="E263" s="148" t="s">
        <v>412</v>
      </c>
      <c r="F263" s="424">
        <f t="shared" ref="F263:J265" si="210">+F264</f>
        <v>1500000000</v>
      </c>
      <c r="G263" s="424">
        <f t="shared" si="210"/>
        <v>0</v>
      </c>
      <c r="H263" s="424">
        <f t="shared" si="210"/>
        <v>0</v>
      </c>
      <c r="I263" s="424">
        <f t="shared" si="210"/>
        <v>0</v>
      </c>
      <c r="J263" s="424">
        <f t="shared" si="210"/>
        <v>0</v>
      </c>
      <c r="K263" s="424">
        <f t="shared" si="169"/>
        <v>0</v>
      </c>
      <c r="L263" s="424">
        <f>+L264</f>
        <v>1500000000</v>
      </c>
      <c r="M263" s="36">
        <f t="shared" si="194"/>
        <v>2.8257680625278121E-4</v>
      </c>
      <c r="N263" s="424">
        <f t="shared" ref="N263:W265" si="211">+N264</f>
        <v>0</v>
      </c>
      <c r="O263" s="424">
        <f t="shared" si="211"/>
        <v>1499032872.5599999</v>
      </c>
      <c r="P263" s="424">
        <f t="shared" si="211"/>
        <v>967127.44000005722</v>
      </c>
      <c r="Q263" s="424">
        <f t="shared" si="211"/>
        <v>1499022872.5599999</v>
      </c>
      <c r="R263" s="424">
        <f t="shared" si="211"/>
        <v>977127.44000005722</v>
      </c>
      <c r="S263" s="424">
        <f t="shared" si="211"/>
        <v>10000</v>
      </c>
      <c r="T263" s="424">
        <f t="shared" si="211"/>
        <v>564657368.55999994</v>
      </c>
      <c r="U263" s="424">
        <f t="shared" si="211"/>
        <v>934365504</v>
      </c>
      <c r="V263" s="424">
        <f t="shared" si="211"/>
        <v>564657368.55999994</v>
      </c>
      <c r="W263" s="424">
        <f t="shared" si="211"/>
        <v>0</v>
      </c>
      <c r="X263" s="37">
        <f t="shared" si="192"/>
        <v>0.99934858170666663</v>
      </c>
      <c r="Y263" s="37">
        <f t="shared" si="193"/>
        <v>0.37643824570666662</v>
      </c>
      <c r="Z263" s="37">
        <f t="shared" si="189"/>
        <v>0.37643824570666662</v>
      </c>
      <c r="AA263" s="37">
        <f t="shared" si="176"/>
        <v>0.37668362431034152</v>
      </c>
      <c r="AB263" s="37">
        <f t="shared" si="199"/>
        <v>1</v>
      </c>
    </row>
    <row r="264" spans="1:28" ht="49.5" customHeight="1" x14ac:dyDescent="0.25">
      <c r="A264" s="254" t="s">
        <v>411</v>
      </c>
      <c r="B264" s="82"/>
      <c r="C264" s="83"/>
      <c r="D264" s="83"/>
      <c r="E264" s="148" t="s">
        <v>412</v>
      </c>
      <c r="F264" s="424">
        <f t="shared" si="210"/>
        <v>1500000000</v>
      </c>
      <c r="G264" s="424">
        <f t="shared" si="210"/>
        <v>0</v>
      </c>
      <c r="H264" s="424">
        <f t="shared" si="210"/>
        <v>0</v>
      </c>
      <c r="I264" s="424">
        <f t="shared" si="210"/>
        <v>0</v>
      </c>
      <c r="J264" s="424">
        <f t="shared" si="210"/>
        <v>0</v>
      </c>
      <c r="K264" s="424">
        <f t="shared" si="169"/>
        <v>0</v>
      </c>
      <c r="L264" s="424">
        <f>+L265</f>
        <v>1500000000</v>
      </c>
      <c r="M264" s="36">
        <f t="shared" si="194"/>
        <v>2.8257680625278121E-4</v>
      </c>
      <c r="N264" s="424">
        <f t="shared" si="211"/>
        <v>0</v>
      </c>
      <c r="O264" s="424">
        <f t="shared" si="211"/>
        <v>1499032872.5599999</v>
      </c>
      <c r="P264" s="424">
        <f t="shared" si="211"/>
        <v>967127.44000005722</v>
      </c>
      <c r="Q264" s="424">
        <f t="shared" si="211"/>
        <v>1499022872.5599999</v>
      </c>
      <c r="R264" s="424">
        <f t="shared" si="211"/>
        <v>977127.44000005722</v>
      </c>
      <c r="S264" s="424">
        <f t="shared" si="211"/>
        <v>10000</v>
      </c>
      <c r="T264" s="424">
        <f t="shared" si="211"/>
        <v>564657368.55999994</v>
      </c>
      <c r="U264" s="424">
        <f t="shared" si="211"/>
        <v>934365504</v>
      </c>
      <c r="V264" s="424">
        <f t="shared" si="211"/>
        <v>564657368.55999994</v>
      </c>
      <c r="W264" s="424">
        <f t="shared" si="211"/>
        <v>0</v>
      </c>
      <c r="X264" s="37">
        <f t="shared" si="192"/>
        <v>0.99934858170666663</v>
      </c>
      <c r="Y264" s="37">
        <f t="shared" si="193"/>
        <v>0.37643824570666662</v>
      </c>
      <c r="Z264" s="37">
        <f t="shared" si="189"/>
        <v>0.37643824570666662</v>
      </c>
      <c r="AA264" s="37">
        <f t="shared" si="176"/>
        <v>0.37668362431034152</v>
      </c>
      <c r="AB264" s="37">
        <f t="shared" si="199"/>
        <v>1</v>
      </c>
    </row>
    <row r="265" spans="1:28" ht="35.25" customHeight="1" x14ac:dyDescent="0.25">
      <c r="A265" s="254" t="s">
        <v>413</v>
      </c>
      <c r="B265" s="82"/>
      <c r="C265" s="83"/>
      <c r="D265" s="83"/>
      <c r="E265" s="148" t="s">
        <v>414</v>
      </c>
      <c r="F265" s="424">
        <f t="shared" si="210"/>
        <v>1500000000</v>
      </c>
      <c r="G265" s="424">
        <f t="shared" si="210"/>
        <v>0</v>
      </c>
      <c r="H265" s="424">
        <f t="shared" si="210"/>
        <v>0</v>
      </c>
      <c r="I265" s="424">
        <f t="shared" si="210"/>
        <v>0</v>
      </c>
      <c r="J265" s="424">
        <f t="shared" si="210"/>
        <v>0</v>
      </c>
      <c r="K265" s="424">
        <f t="shared" ref="K265:K267" si="212">+G265-H265+I265-J265</f>
        <v>0</v>
      </c>
      <c r="L265" s="424">
        <f>+L266</f>
        <v>1500000000</v>
      </c>
      <c r="M265" s="36">
        <f t="shared" si="194"/>
        <v>2.8257680625278121E-4</v>
      </c>
      <c r="N265" s="424">
        <f t="shared" si="211"/>
        <v>0</v>
      </c>
      <c r="O265" s="424">
        <f t="shared" si="211"/>
        <v>1499032872.5599999</v>
      </c>
      <c r="P265" s="424">
        <f t="shared" si="211"/>
        <v>967127.44000005722</v>
      </c>
      <c r="Q265" s="424">
        <f t="shared" si="211"/>
        <v>1499022872.5599999</v>
      </c>
      <c r="R265" s="424">
        <f t="shared" si="211"/>
        <v>977127.44000005722</v>
      </c>
      <c r="S265" s="424">
        <f t="shared" si="211"/>
        <v>10000</v>
      </c>
      <c r="T265" s="424">
        <f t="shared" si="211"/>
        <v>564657368.55999994</v>
      </c>
      <c r="U265" s="424">
        <f t="shared" si="211"/>
        <v>934365504</v>
      </c>
      <c r="V265" s="424">
        <f t="shared" si="211"/>
        <v>564657368.55999994</v>
      </c>
      <c r="W265" s="424">
        <f t="shared" si="211"/>
        <v>0</v>
      </c>
      <c r="X265" s="37">
        <f t="shared" si="192"/>
        <v>0.99934858170666663</v>
      </c>
      <c r="Y265" s="37">
        <f t="shared" si="193"/>
        <v>0.37643824570666662</v>
      </c>
      <c r="Z265" s="37">
        <f t="shared" si="189"/>
        <v>0.37643824570666662</v>
      </c>
      <c r="AA265" s="37">
        <f t="shared" si="176"/>
        <v>0.37668362431034152</v>
      </c>
      <c r="AB265" s="37">
        <f t="shared" si="199"/>
        <v>1</v>
      </c>
    </row>
    <row r="266" spans="1:28" ht="42.75" customHeight="1" thickBot="1" x14ac:dyDescent="0.3">
      <c r="A266" s="248" t="s">
        <v>439</v>
      </c>
      <c r="B266" s="84" t="s">
        <v>192</v>
      </c>
      <c r="C266" s="53">
        <v>54</v>
      </c>
      <c r="D266" s="53" t="s">
        <v>38</v>
      </c>
      <c r="E266" s="431" t="s">
        <v>226</v>
      </c>
      <c r="F266" s="432">
        <v>1500000000</v>
      </c>
      <c r="G266" s="427">
        <v>0</v>
      </c>
      <c r="H266" s="427">
        <v>0</v>
      </c>
      <c r="I266" s="427">
        <v>0</v>
      </c>
      <c r="J266" s="427">
        <v>0</v>
      </c>
      <c r="K266" s="427">
        <f t="shared" si="212"/>
        <v>0</v>
      </c>
      <c r="L266" s="427">
        <f>+F266+K266</f>
        <v>1500000000</v>
      </c>
      <c r="M266" s="250">
        <f t="shared" si="194"/>
        <v>2.8257680625278121E-4</v>
      </c>
      <c r="N266" s="427">
        <v>0</v>
      </c>
      <c r="O266" s="427">
        <v>1499032872.5599999</v>
      </c>
      <c r="P266" s="427">
        <f>L266-O266</f>
        <v>967127.44000005722</v>
      </c>
      <c r="Q266" s="427">
        <v>1499022872.5599999</v>
      </c>
      <c r="R266" s="427">
        <f>+L266-Q266</f>
        <v>977127.44000005722</v>
      </c>
      <c r="S266" s="427">
        <f>O266-Q266</f>
        <v>10000</v>
      </c>
      <c r="T266" s="427">
        <v>564657368.55999994</v>
      </c>
      <c r="U266" s="427">
        <f>+Q266-T266</f>
        <v>934365504</v>
      </c>
      <c r="V266" s="427">
        <v>564657368.55999994</v>
      </c>
      <c r="W266" s="56">
        <f>+T266-V266</f>
        <v>0</v>
      </c>
      <c r="X266" s="57">
        <f t="shared" si="192"/>
        <v>0.99934858170666663</v>
      </c>
      <c r="Y266" s="57">
        <f t="shared" si="193"/>
        <v>0.37643824570666662</v>
      </c>
      <c r="Z266" s="57">
        <f t="shared" si="189"/>
        <v>0.37643824570666662</v>
      </c>
      <c r="AA266" s="57">
        <f t="shared" si="176"/>
        <v>0.37668362431034152</v>
      </c>
      <c r="AB266" s="57">
        <f t="shared" si="199"/>
        <v>1</v>
      </c>
    </row>
    <row r="267" spans="1:28" s="433" customFormat="1" ht="33" customHeight="1" thickBot="1" x14ac:dyDescent="0.3">
      <c r="A267" s="547" t="s">
        <v>415</v>
      </c>
      <c r="B267" s="548"/>
      <c r="C267" s="548"/>
      <c r="D267" s="548"/>
      <c r="E267" s="548"/>
      <c r="F267" s="445">
        <f>+F7+F101+F111</f>
        <v>5308291292167</v>
      </c>
      <c r="G267" s="445">
        <f>+G7+G101+G111</f>
        <v>0</v>
      </c>
      <c r="H267" s="445">
        <f>+H7+H101+H111</f>
        <v>0</v>
      </c>
      <c r="I267" s="445">
        <f>+I7+I101+I111</f>
        <v>181553219613.64001</v>
      </c>
      <c r="J267" s="445">
        <f>+J7+J101+J111</f>
        <v>181553219613.64001</v>
      </c>
      <c r="K267" s="445">
        <f t="shared" si="212"/>
        <v>0</v>
      </c>
      <c r="L267" s="445">
        <f>+L7+L101+L111</f>
        <v>5308291292167</v>
      </c>
      <c r="M267" s="446">
        <f t="shared" si="194"/>
        <v>1</v>
      </c>
      <c r="N267" s="445">
        <f t="shared" ref="N267:W267" si="213">+N7+N101+N111</f>
        <v>6820707880</v>
      </c>
      <c r="O267" s="445">
        <f t="shared" si="213"/>
        <v>4967291592244.0303</v>
      </c>
      <c r="P267" s="445">
        <f t="shared" si="213"/>
        <v>334178992042.96997</v>
      </c>
      <c r="Q267" s="445">
        <f t="shared" si="213"/>
        <v>4956741773085.96</v>
      </c>
      <c r="R267" s="445">
        <f t="shared" si="213"/>
        <v>344728811201.04004</v>
      </c>
      <c r="S267" s="445">
        <f t="shared" si="213"/>
        <v>10549819158.069996</v>
      </c>
      <c r="T267" s="445">
        <f t="shared" si="213"/>
        <v>1005951874195.0699</v>
      </c>
      <c r="U267" s="445">
        <f t="shared" si="213"/>
        <v>3950789898890.8896</v>
      </c>
      <c r="V267" s="445">
        <f t="shared" si="213"/>
        <v>864340051862.05005</v>
      </c>
      <c r="W267" s="445">
        <f t="shared" si="213"/>
        <v>141611822333.01999</v>
      </c>
      <c r="X267" s="447">
        <f t="shared" si="192"/>
        <v>0.93377350643891899</v>
      </c>
      <c r="Y267" s="447">
        <f t="shared" si="193"/>
        <v>0.18950577856936163</v>
      </c>
      <c r="Z267" s="447">
        <f t="shared" si="189"/>
        <v>0.16282830091436093</v>
      </c>
      <c r="AA267" s="447">
        <f t="shared" si="176"/>
        <v>0.2029461933355439</v>
      </c>
      <c r="AB267" s="448">
        <f t="shared" si="199"/>
        <v>0.85922604652798817</v>
      </c>
    </row>
    <row r="268" spans="1:28" s="434" customFormat="1" ht="15" customHeight="1" x14ac:dyDescent="0.25">
      <c r="A268" s="319" t="s">
        <v>519</v>
      </c>
      <c r="E268" s="435"/>
      <c r="F268" s="486"/>
      <c r="G268" s="486"/>
      <c r="H268" s="486"/>
      <c r="I268" s="486"/>
      <c r="J268" s="486"/>
      <c r="K268" s="486"/>
      <c r="L268" s="486"/>
      <c r="M268" s="487"/>
      <c r="N268" s="486"/>
      <c r="O268" s="486"/>
      <c r="P268" s="486"/>
      <c r="Q268" s="486"/>
      <c r="R268" s="486"/>
      <c r="S268" s="486"/>
      <c r="T268" s="486"/>
      <c r="U268" s="486"/>
      <c r="V268" s="486"/>
      <c r="W268" s="486"/>
      <c r="X268" s="488"/>
      <c r="Y268" s="488"/>
      <c r="Z268" s="488"/>
      <c r="AA268" s="488"/>
      <c r="AB268" s="488"/>
    </row>
    <row r="269" spans="1:28" s="433" customFormat="1" ht="389.25" customHeight="1" x14ac:dyDescent="0.25">
      <c r="A269" s="549" t="s">
        <v>560</v>
      </c>
      <c r="B269" s="549"/>
      <c r="C269" s="549"/>
      <c r="D269" s="549"/>
      <c r="E269" s="549"/>
      <c r="F269" s="549"/>
      <c r="G269" s="549"/>
      <c r="H269" s="549"/>
      <c r="I269" s="549"/>
      <c r="J269" s="549"/>
      <c r="K269" s="549"/>
      <c r="L269" s="549"/>
      <c r="M269" s="549"/>
      <c r="N269" s="549"/>
      <c r="O269" s="263"/>
      <c r="P269" s="263"/>
      <c r="Q269" s="263"/>
      <c r="R269" s="263"/>
      <c r="S269" s="263"/>
      <c r="T269" s="263"/>
      <c r="U269" s="263"/>
      <c r="V269" s="263"/>
      <c r="W269" s="263"/>
      <c r="X269" s="264"/>
      <c r="Y269" s="264"/>
      <c r="Z269" s="264"/>
      <c r="AA269" s="264"/>
      <c r="AB269" s="264"/>
    </row>
    <row r="270" spans="1:28" s="434" customFormat="1" ht="15.75" customHeight="1" x14ac:dyDescent="0.25">
      <c r="A270" s="319" t="s">
        <v>561</v>
      </c>
      <c r="E270" s="435"/>
      <c r="F270" s="435"/>
      <c r="G270" s="435"/>
      <c r="H270" s="435"/>
      <c r="I270" s="435"/>
      <c r="J270" s="435"/>
      <c r="K270" s="435"/>
      <c r="L270" s="435"/>
      <c r="M270" s="89"/>
      <c r="N270" s="90"/>
      <c r="O270" s="89"/>
      <c r="P270" s="89"/>
      <c r="Q270" s="89"/>
      <c r="R270" s="89"/>
      <c r="S270" s="89"/>
      <c r="T270" s="89"/>
      <c r="U270" s="89"/>
      <c r="V270" s="89"/>
      <c r="W270" s="89"/>
      <c r="X270" s="436"/>
      <c r="Y270" s="436"/>
      <c r="Z270" s="436"/>
      <c r="AA270" s="436"/>
      <c r="AB270" s="436"/>
    </row>
    <row r="271" spans="1:28" x14ac:dyDescent="0.25">
      <c r="A271" s="319" t="s">
        <v>521</v>
      </c>
      <c r="M271" s="11"/>
      <c r="N271" s="12"/>
      <c r="O271" s="11"/>
      <c r="P271" s="11"/>
      <c r="Q271" s="11"/>
      <c r="R271" s="11"/>
      <c r="S271" s="11"/>
      <c r="T271" s="11"/>
      <c r="U271" s="11"/>
      <c r="V271" s="11"/>
      <c r="W271" s="11"/>
    </row>
    <row r="272" spans="1:28" x14ac:dyDescent="0.25">
      <c r="M272" s="11"/>
      <c r="N272" s="12"/>
      <c r="O272" s="11"/>
      <c r="P272" s="11"/>
      <c r="Q272" s="11"/>
      <c r="R272" s="11"/>
      <c r="S272" s="11"/>
      <c r="T272" s="11"/>
      <c r="U272" s="11"/>
      <c r="V272" s="11"/>
      <c r="W272" s="11"/>
    </row>
    <row r="273" spans="13:23" x14ac:dyDescent="0.25">
      <c r="M273" s="11"/>
      <c r="N273" s="12"/>
      <c r="O273" s="11"/>
      <c r="P273" s="11"/>
      <c r="Q273" s="11"/>
      <c r="R273" s="11"/>
      <c r="S273" s="11"/>
      <c r="T273" s="11"/>
      <c r="U273" s="11"/>
      <c r="V273" s="11"/>
      <c r="W273" s="11"/>
    </row>
  </sheetData>
  <mergeCells count="25">
    <mergeCell ref="A267:E267"/>
    <mergeCell ref="A269:N269"/>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FFC5B-F8E3-478D-B392-139364880095}">
  <dimension ref="A1:AC273"/>
  <sheetViews>
    <sheetView tabSelected="1" zoomScale="73" zoomScaleNormal="73" zoomScaleSheetLayoutView="89" workbookViewId="0">
      <pane xSplit="5" ySplit="6" topLeftCell="J7" activePane="bottomRight" state="frozen"/>
      <selection activeCell="A275" sqref="A275:XFD275"/>
      <selection pane="topRight" activeCell="A275" sqref="A275:XFD275"/>
      <selection pane="bottomLeft" activeCell="A275" sqref="A275:XFD275"/>
      <selection pane="bottomRight" activeCell="M92" sqref="M92"/>
    </sheetView>
  </sheetViews>
  <sheetFormatPr baseColWidth="10" defaultRowHeight="15.75" x14ac:dyDescent="0.25"/>
  <cols>
    <col min="1" max="1" width="32.5703125" style="409" customWidth="1"/>
    <col min="2" max="2" width="16.140625" style="411" customWidth="1"/>
    <col min="3" max="3" width="11" style="409" customWidth="1"/>
    <col min="4" max="4" width="9.5703125" style="409" customWidth="1"/>
    <col min="5" max="5" width="49.28515625" style="412" customWidth="1"/>
    <col min="6" max="6" width="26.5703125" style="412" customWidth="1"/>
    <col min="7" max="7" width="21.42578125" style="412" customWidth="1"/>
    <col min="8" max="8" width="17.28515625" style="412" customWidth="1"/>
    <col min="9" max="9" width="24.140625" style="412" customWidth="1"/>
    <col min="10" max="10" width="24.5703125" style="412" customWidth="1"/>
    <col min="11" max="11" width="26.28515625" style="412" customWidth="1"/>
    <col min="12" max="12" width="26.85546875" style="412" bestFit="1" customWidth="1"/>
    <col min="13" max="13" width="16.140625" style="93" customWidth="1"/>
    <col min="14" max="14" width="25.140625" style="265" customWidth="1"/>
    <col min="15" max="16" width="27.42578125" style="93"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4.140625" style="93" customWidth="1"/>
    <col min="24" max="28" width="16.85546875" style="436" customWidth="1"/>
    <col min="29" max="108" width="11.42578125" style="409"/>
    <col min="109" max="109" width="15.42578125" style="409" customWidth="1"/>
    <col min="110" max="110" width="9.5703125" style="409" customWidth="1"/>
    <col min="111" max="111" width="14.42578125" style="409" customWidth="1"/>
    <col min="112" max="112" width="49.85546875" style="409" customWidth="1"/>
    <col min="113" max="113" width="22.5703125" style="409" customWidth="1"/>
    <col min="114" max="114" width="23" style="409" customWidth="1"/>
    <col min="115" max="115" width="22.85546875" style="409" customWidth="1"/>
    <col min="116" max="116" width="23.42578125" style="409" customWidth="1"/>
    <col min="117" max="117" width="22.42578125" style="409" customWidth="1"/>
    <col min="118" max="118" width="13.85546875" style="409" customWidth="1"/>
    <col min="119" max="119" width="20.7109375" style="409" customWidth="1"/>
    <col min="120" max="120" width="18.140625" style="409" customWidth="1"/>
    <col min="121" max="121" width="14.85546875" style="409" bestFit="1" customWidth="1"/>
    <col min="122" max="122" width="11.42578125" style="409"/>
    <col min="123" max="123" width="17.42578125" style="409" customWidth="1"/>
    <col min="124" max="126" width="18.140625" style="409" customWidth="1"/>
    <col min="127" max="130" width="11.42578125" style="409"/>
    <col min="131" max="131" width="34" style="409" customWidth="1"/>
    <col min="132" max="132" width="9.5703125" style="409" customWidth="1"/>
    <col min="133" max="133" width="16.7109375" style="409" customWidth="1"/>
    <col min="134" max="134" width="55.140625" style="409" customWidth="1"/>
    <col min="135" max="135" width="22.5703125" style="409" customWidth="1"/>
    <col min="136" max="136" width="23" style="409" customWidth="1"/>
    <col min="137" max="137" width="22.85546875" style="409" customWidth="1"/>
    <col min="138" max="138" width="23.42578125" style="409" customWidth="1"/>
    <col min="139" max="139" width="28.7109375" style="409" customWidth="1"/>
    <col min="140" max="140" width="12.7109375" style="409" customWidth="1"/>
    <col min="141" max="141" width="11.42578125" style="409"/>
    <col min="142" max="142" width="25.28515625" style="409" customWidth="1"/>
    <col min="143" max="143" width="15.85546875" style="409" bestFit="1" customWidth="1"/>
    <col min="144" max="145" width="18" style="409" bestFit="1" customWidth="1"/>
    <col min="146" max="364" width="11.42578125" style="409"/>
    <col min="365" max="365" width="15.42578125" style="409" customWidth="1"/>
    <col min="366" max="366" width="9.5703125" style="409" customWidth="1"/>
    <col min="367" max="367" width="14.42578125" style="409" customWidth="1"/>
    <col min="368" max="368" width="49.85546875" style="409" customWidth="1"/>
    <col min="369" max="369" width="22.5703125" style="409" customWidth="1"/>
    <col min="370" max="370" width="23" style="409" customWidth="1"/>
    <col min="371" max="371" width="22.85546875" style="409" customWidth="1"/>
    <col min="372" max="372" width="23.42578125" style="409" customWidth="1"/>
    <col min="373" max="373" width="22.42578125" style="409" customWidth="1"/>
    <col min="374" max="374" width="13.85546875" style="409" customWidth="1"/>
    <col min="375" max="375" width="20.7109375" style="409" customWidth="1"/>
    <col min="376" max="376" width="18.140625" style="409" customWidth="1"/>
    <col min="377" max="377" width="14.85546875" style="409" bestFit="1" customWidth="1"/>
    <col min="378" max="378" width="11.42578125" style="409"/>
    <col min="379" max="379" width="17.42578125" style="409" customWidth="1"/>
    <col min="380" max="382" width="18.140625" style="409" customWidth="1"/>
    <col min="383" max="386" width="11.42578125" style="409"/>
    <col min="387" max="387" width="34" style="409" customWidth="1"/>
    <col min="388" max="388" width="9.5703125" style="409" customWidth="1"/>
    <col min="389" max="389" width="16.7109375" style="409" customWidth="1"/>
    <col min="390" max="390" width="55.140625" style="409" customWidth="1"/>
    <col min="391" max="391" width="22.5703125" style="409" customWidth="1"/>
    <col min="392" max="392" width="23" style="409" customWidth="1"/>
    <col min="393" max="393" width="22.85546875" style="409" customWidth="1"/>
    <col min="394" max="394" width="23.42578125" style="409" customWidth="1"/>
    <col min="395" max="395" width="28.7109375" style="409" customWidth="1"/>
    <col min="396" max="396" width="12.7109375" style="409" customWidth="1"/>
    <col min="397" max="397" width="11.42578125" style="409"/>
    <col min="398" max="398" width="25.28515625" style="409" customWidth="1"/>
    <col min="399" max="399" width="15.85546875" style="409" bestFit="1" customWidth="1"/>
    <col min="400" max="401" width="18" style="409" bestFit="1" customWidth="1"/>
    <col min="402" max="620" width="11.42578125" style="409"/>
    <col min="621" max="621" width="15.42578125" style="409" customWidth="1"/>
    <col min="622" max="622" width="9.5703125" style="409" customWidth="1"/>
    <col min="623" max="623" width="14.42578125" style="409" customWidth="1"/>
    <col min="624" max="624" width="49.85546875" style="409" customWidth="1"/>
    <col min="625" max="625" width="22.5703125" style="409" customWidth="1"/>
    <col min="626" max="626" width="23" style="409" customWidth="1"/>
    <col min="627" max="627" width="22.85546875" style="409" customWidth="1"/>
    <col min="628" max="628" width="23.42578125" style="409" customWidth="1"/>
    <col min="629" max="629" width="22.42578125" style="409" customWidth="1"/>
    <col min="630" max="630" width="13.85546875" style="409" customWidth="1"/>
    <col min="631" max="631" width="20.7109375" style="409" customWidth="1"/>
    <col min="632" max="632" width="18.140625" style="409" customWidth="1"/>
    <col min="633" max="633" width="14.85546875" style="409" bestFit="1" customWidth="1"/>
    <col min="634" max="634" width="11.42578125" style="409"/>
    <col min="635" max="635" width="17.42578125" style="409" customWidth="1"/>
    <col min="636" max="638" width="18.140625" style="409" customWidth="1"/>
    <col min="639" max="642" width="11.42578125" style="409"/>
    <col min="643" max="643" width="34" style="409" customWidth="1"/>
    <col min="644" max="644" width="9.5703125" style="409" customWidth="1"/>
    <col min="645" max="645" width="16.7109375" style="409" customWidth="1"/>
    <col min="646" max="646" width="55.140625" style="409" customWidth="1"/>
    <col min="647" max="647" width="22.5703125" style="409" customWidth="1"/>
    <col min="648" max="648" width="23" style="409" customWidth="1"/>
    <col min="649" max="649" width="22.85546875" style="409" customWidth="1"/>
    <col min="650" max="650" width="23.42578125" style="409" customWidth="1"/>
    <col min="651" max="651" width="28.7109375" style="409" customWidth="1"/>
    <col min="652" max="652" width="12.7109375" style="409" customWidth="1"/>
    <col min="653" max="653" width="11.42578125" style="409"/>
    <col min="654" max="654" width="25.28515625" style="409" customWidth="1"/>
    <col min="655" max="655" width="15.85546875" style="409" bestFit="1" customWidth="1"/>
    <col min="656" max="657" width="18" style="409" bestFit="1" customWidth="1"/>
    <col min="658" max="876" width="11.42578125" style="409"/>
    <col min="877" max="877" width="15.42578125" style="409" customWidth="1"/>
    <col min="878" max="878" width="9.5703125" style="409" customWidth="1"/>
    <col min="879" max="879" width="14.42578125" style="409" customWidth="1"/>
    <col min="880" max="880" width="49.85546875" style="409" customWidth="1"/>
    <col min="881" max="881" width="22.5703125" style="409" customWidth="1"/>
    <col min="882" max="882" width="23" style="409" customWidth="1"/>
    <col min="883" max="883" width="22.85546875" style="409" customWidth="1"/>
    <col min="884" max="884" width="23.42578125" style="409" customWidth="1"/>
    <col min="885" max="885" width="22.42578125" style="409" customWidth="1"/>
    <col min="886" max="886" width="13.85546875" style="409" customWidth="1"/>
    <col min="887" max="887" width="20.7109375" style="409" customWidth="1"/>
    <col min="888" max="888" width="18.140625" style="409" customWidth="1"/>
    <col min="889" max="889" width="14.85546875" style="409" bestFit="1" customWidth="1"/>
    <col min="890" max="890" width="11.42578125" style="409"/>
    <col min="891" max="891" width="17.42578125" style="409" customWidth="1"/>
    <col min="892" max="894" width="18.140625" style="409" customWidth="1"/>
    <col min="895" max="898" width="11.42578125" style="409"/>
    <col min="899" max="899" width="34" style="409" customWidth="1"/>
    <col min="900" max="900" width="9.5703125" style="409" customWidth="1"/>
    <col min="901" max="901" width="16.7109375" style="409" customWidth="1"/>
    <col min="902" max="902" width="55.140625" style="409" customWidth="1"/>
    <col min="903" max="903" width="22.5703125" style="409" customWidth="1"/>
    <col min="904" max="904" width="23" style="409" customWidth="1"/>
    <col min="905" max="905" width="22.85546875" style="409" customWidth="1"/>
    <col min="906" max="906" width="23.42578125" style="409" customWidth="1"/>
    <col min="907" max="907" width="28.7109375" style="409" customWidth="1"/>
    <col min="908" max="908" width="12.7109375" style="409" customWidth="1"/>
    <col min="909" max="909" width="11.42578125" style="409"/>
    <col min="910" max="910" width="25.28515625" style="409" customWidth="1"/>
    <col min="911" max="911" width="15.85546875" style="409" bestFit="1" customWidth="1"/>
    <col min="912" max="913" width="18" style="409" bestFit="1" customWidth="1"/>
    <col min="914" max="1132" width="11.42578125" style="409"/>
    <col min="1133" max="1133" width="15.42578125" style="409" customWidth="1"/>
    <col min="1134" max="1134" width="9.5703125" style="409" customWidth="1"/>
    <col min="1135" max="1135" width="14.42578125" style="409" customWidth="1"/>
    <col min="1136" max="1136" width="49.85546875" style="409" customWidth="1"/>
    <col min="1137" max="1137" width="22.5703125" style="409" customWidth="1"/>
    <col min="1138" max="1138" width="23" style="409" customWidth="1"/>
    <col min="1139" max="1139" width="22.85546875" style="409" customWidth="1"/>
    <col min="1140" max="1140" width="23.42578125" style="409" customWidth="1"/>
    <col min="1141" max="1141" width="22.42578125" style="409" customWidth="1"/>
    <col min="1142" max="1142" width="13.85546875" style="409" customWidth="1"/>
    <col min="1143" max="1143" width="20.7109375" style="409" customWidth="1"/>
    <col min="1144" max="1144" width="18.140625" style="409" customWidth="1"/>
    <col min="1145" max="1145" width="14.85546875" style="409" bestFit="1" customWidth="1"/>
    <col min="1146" max="1146" width="11.42578125" style="409"/>
    <col min="1147" max="1147" width="17.42578125" style="409" customWidth="1"/>
    <col min="1148" max="1150" width="18.140625" style="409" customWidth="1"/>
    <col min="1151" max="1154" width="11.42578125" style="409"/>
    <col min="1155" max="1155" width="34" style="409" customWidth="1"/>
    <col min="1156" max="1156" width="9.5703125" style="409" customWidth="1"/>
    <col min="1157" max="1157" width="16.7109375" style="409" customWidth="1"/>
    <col min="1158" max="1158" width="55.140625" style="409" customWidth="1"/>
    <col min="1159" max="1159" width="22.5703125" style="409" customWidth="1"/>
    <col min="1160" max="1160" width="23" style="409" customWidth="1"/>
    <col min="1161" max="1161" width="22.85546875" style="409" customWidth="1"/>
    <col min="1162" max="1162" width="23.42578125" style="409" customWidth="1"/>
    <col min="1163" max="1163" width="28.7109375" style="409" customWidth="1"/>
    <col min="1164" max="1164" width="12.7109375" style="409" customWidth="1"/>
    <col min="1165" max="1165" width="11.42578125" style="409"/>
    <col min="1166" max="1166" width="25.28515625" style="409" customWidth="1"/>
    <col min="1167" max="1167" width="15.85546875" style="409" bestFit="1" customWidth="1"/>
    <col min="1168" max="1169" width="18" style="409" bestFit="1" customWidth="1"/>
    <col min="1170" max="1388" width="11.42578125" style="409"/>
    <col min="1389" max="1389" width="15.42578125" style="409" customWidth="1"/>
    <col min="1390" max="1390" width="9.5703125" style="409" customWidth="1"/>
    <col min="1391" max="1391" width="14.42578125" style="409" customWidth="1"/>
    <col min="1392" max="1392" width="49.85546875" style="409" customWidth="1"/>
    <col min="1393" max="1393" width="22.5703125" style="409" customWidth="1"/>
    <col min="1394" max="1394" width="23" style="409" customWidth="1"/>
    <col min="1395" max="1395" width="22.85546875" style="409" customWidth="1"/>
    <col min="1396" max="1396" width="23.42578125" style="409" customWidth="1"/>
    <col min="1397" max="1397" width="22.42578125" style="409" customWidth="1"/>
    <col min="1398" max="1398" width="13.85546875" style="409" customWidth="1"/>
    <col min="1399" max="1399" width="20.7109375" style="409" customWidth="1"/>
    <col min="1400" max="1400" width="18.140625" style="409" customWidth="1"/>
    <col min="1401" max="1401" width="14.85546875" style="409" bestFit="1" customWidth="1"/>
    <col min="1402" max="1402" width="11.42578125" style="409"/>
    <col min="1403" max="1403" width="17.42578125" style="409" customWidth="1"/>
    <col min="1404" max="1406" width="18.140625" style="409" customWidth="1"/>
    <col min="1407" max="1410" width="11.42578125" style="409"/>
    <col min="1411" max="1411" width="34" style="409" customWidth="1"/>
    <col min="1412" max="1412" width="9.5703125" style="409" customWidth="1"/>
    <col min="1413" max="1413" width="16.7109375" style="409" customWidth="1"/>
    <col min="1414" max="1414" width="55.140625" style="409" customWidth="1"/>
    <col min="1415" max="1415" width="22.5703125" style="409" customWidth="1"/>
    <col min="1416" max="1416" width="23" style="409" customWidth="1"/>
    <col min="1417" max="1417" width="22.85546875" style="409" customWidth="1"/>
    <col min="1418" max="1418" width="23.42578125" style="409" customWidth="1"/>
    <col min="1419" max="1419" width="28.7109375" style="409" customWidth="1"/>
    <col min="1420" max="1420" width="12.7109375" style="409" customWidth="1"/>
    <col min="1421" max="1421" width="11.42578125" style="409"/>
    <col min="1422" max="1422" width="25.28515625" style="409" customWidth="1"/>
    <col min="1423" max="1423" width="15.85546875" style="409" bestFit="1" customWidth="1"/>
    <col min="1424" max="1425" width="18" style="409" bestFit="1" customWidth="1"/>
    <col min="1426" max="1644" width="11.42578125" style="409"/>
    <col min="1645" max="1645" width="15.42578125" style="409" customWidth="1"/>
    <col min="1646" max="1646" width="9.5703125" style="409" customWidth="1"/>
    <col min="1647" max="1647" width="14.42578125" style="409" customWidth="1"/>
    <col min="1648" max="1648" width="49.85546875" style="409" customWidth="1"/>
    <col min="1649" max="1649" width="22.5703125" style="409" customWidth="1"/>
    <col min="1650" max="1650" width="23" style="409" customWidth="1"/>
    <col min="1651" max="1651" width="22.85546875" style="409" customWidth="1"/>
    <col min="1652" max="1652" width="23.42578125" style="409" customWidth="1"/>
    <col min="1653" max="1653" width="22.42578125" style="409" customWidth="1"/>
    <col min="1654" max="1654" width="13.85546875" style="409" customWidth="1"/>
    <col min="1655" max="1655" width="20.7109375" style="409" customWidth="1"/>
    <col min="1656" max="1656" width="18.140625" style="409" customWidth="1"/>
    <col min="1657" max="1657" width="14.85546875" style="409" bestFit="1" customWidth="1"/>
    <col min="1658" max="1658" width="11.42578125" style="409"/>
    <col min="1659" max="1659" width="17.42578125" style="409" customWidth="1"/>
    <col min="1660" max="1662" width="18.140625" style="409" customWidth="1"/>
    <col min="1663" max="1666" width="11.42578125" style="409"/>
    <col min="1667" max="1667" width="34" style="409" customWidth="1"/>
    <col min="1668" max="1668" width="9.5703125" style="409" customWidth="1"/>
    <col min="1669" max="1669" width="16.7109375" style="409" customWidth="1"/>
    <col min="1670" max="1670" width="55.140625" style="409" customWidth="1"/>
    <col min="1671" max="1671" width="22.5703125" style="409" customWidth="1"/>
    <col min="1672" max="1672" width="23" style="409" customWidth="1"/>
    <col min="1673" max="1673" width="22.85546875" style="409" customWidth="1"/>
    <col min="1674" max="1674" width="23.42578125" style="409" customWidth="1"/>
    <col min="1675" max="1675" width="28.7109375" style="409" customWidth="1"/>
    <col min="1676" max="1676" width="12.7109375" style="409" customWidth="1"/>
    <col min="1677" max="1677" width="11.42578125" style="409"/>
    <col min="1678" max="1678" width="25.28515625" style="409" customWidth="1"/>
    <col min="1679" max="1679" width="15.85546875" style="409" bestFit="1" customWidth="1"/>
    <col min="1680" max="1681" width="18" style="409" bestFit="1" customWidth="1"/>
    <col min="1682" max="1900" width="11.42578125" style="409"/>
    <col min="1901" max="1901" width="15.42578125" style="409" customWidth="1"/>
    <col min="1902" max="1902" width="9.5703125" style="409" customWidth="1"/>
    <col min="1903" max="1903" width="14.42578125" style="409" customWidth="1"/>
    <col min="1904" max="1904" width="49.85546875" style="409" customWidth="1"/>
    <col min="1905" max="1905" width="22.5703125" style="409" customWidth="1"/>
    <col min="1906" max="1906" width="23" style="409" customWidth="1"/>
    <col min="1907" max="1907" width="22.85546875" style="409" customWidth="1"/>
    <col min="1908" max="1908" width="23.42578125" style="409" customWidth="1"/>
    <col min="1909" max="1909" width="22.42578125" style="409" customWidth="1"/>
    <col min="1910" max="1910" width="13.85546875" style="409" customWidth="1"/>
    <col min="1911" max="1911" width="20.7109375" style="409" customWidth="1"/>
    <col min="1912" max="1912" width="18.140625" style="409" customWidth="1"/>
    <col min="1913" max="1913" width="14.85546875" style="409" bestFit="1" customWidth="1"/>
    <col min="1914" max="1914" width="11.42578125" style="409"/>
    <col min="1915" max="1915" width="17.42578125" style="409" customWidth="1"/>
    <col min="1916" max="1918" width="18.140625" style="409" customWidth="1"/>
    <col min="1919" max="1922" width="11.42578125" style="409"/>
    <col min="1923" max="1923" width="34" style="409" customWidth="1"/>
    <col min="1924" max="1924" width="9.5703125" style="409" customWidth="1"/>
    <col min="1925" max="1925" width="16.7109375" style="409" customWidth="1"/>
    <col min="1926" max="1926" width="55.140625" style="409" customWidth="1"/>
    <col min="1927" max="1927" width="22.5703125" style="409" customWidth="1"/>
    <col min="1928" max="1928" width="23" style="409" customWidth="1"/>
    <col min="1929" max="1929" width="22.85546875" style="409" customWidth="1"/>
    <col min="1930" max="1930" width="23.42578125" style="409" customWidth="1"/>
    <col min="1931" max="1931" width="28.7109375" style="409" customWidth="1"/>
    <col min="1932" max="1932" width="12.7109375" style="409" customWidth="1"/>
    <col min="1933" max="1933" width="11.42578125" style="409"/>
    <col min="1934" max="1934" width="25.28515625" style="409" customWidth="1"/>
    <col min="1935" max="1935" width="15.85546875" style="409" bestFit="1" customWidth="1"/>
    <col min="1936" max="1937" width="18" style="409" bestFit="1" customWidth="1"/>
    <col min="1938" max="2156" width="11.42578125" style="409"/>
    <col min="2157" max="2157" width="15.42578125" style="409" customWidth="1"/>
    <col min="2158" max="2158" width="9.5703125" style="409" customWidth="1"/>
    <col min="2159" max="2159" width="14.42578125" style="409" customWidth="1"/>
    <col min="2160" max="2160" width="49.85546875" style="409" customWidth="1"/>
    <col min="2161" max="2161" width="22.5703125" style="409" customWidth="1"/>
    <col min="2162" max="2162" width="23" style="409" customWidth="1"/>
    <col min="2163" max="2163" width="22.85546875" style="409" customWidth="1"/>
    <col min="2164" max="2164" width="23.42578125" style="409" customWidth="1"/>
    <col min="2165" max="2165" width="22.42578125" style="409" customWidth="1"/>
    <col min="2166" max="2166" width="13.85546875" style="409" customWidth="1"/>
    <col min="2167" max="2167" width="20.7109375" style="409" customWidth="1"/>
    <col min="2168" max="2168" width="18.140625" style="409" customWidth="1"/>
    <col min="2169" max="2169" width="14.85546875" style="409" bestFit="1" customWidth="1"/>
    <col min="2170" max="2170" width="11.42578125" style="409"/>
    <col min="2171" max="2171" width="17.42578125" style="409" customWidth="1"/>
    <col min="2172" max="2174" width="18.140625" style="409" customWidth="1"/>
    <col min="2175" max="2178" width="11.42578125" style="409"/>
    <col min="2179" max="2179" width="34" style="409" customWidth="1"/>
    <col min="2180" max="2180" width="9.5703125" style="409" customWidth="1"/>
    <col min="2181" max="2181" width="16.7109375" style="409" customWidth="1"/>
    <col min="2182" max="2182" width="55.140625" style="409" customWidth="1"/>
    <col min="2183" max="2183" width="22.5703125" style="409" customWidth="1"/>
    <col min="2184" max="2184" width="23" style="409" customWidth="1"/>
    <col min="2185" max="2185" width="22.85546875" style="409" customWidth="1"/>
    <col min="2186" max="2186" width="23.42578125" style="409" customWidth="1"/>
    <col min="2187" max="2187" width="28.7109375" style="409" customWidth="1"/>
    <col min="2188" max="2188" width="12.7109375" style="409" customWidth="1"/>
    <col min="2189" max="2189" width="11.42578125" style="409"/>
    <col min="2190" max="2190" width="25.28515625" style="409" customWidth="1"/>
    <col min="2191" max="2191" width="15.85546875" style="409" bestFit="1" customWidth="1"/>
    <col min="2192" max="2193" width="18" style="409" bestFit="1" customWidth="1"/>
    <col min="2194" max="2412" width="11.42578125" style="409"/>
    <col min="2413" max="2413" width="15.42578125" style="409" customWidth="1"/>
    <col min="2414" max="2414" width="9.5703125" style="409" customWidth="1"/>
    <col min="2415" max="2415" width="14.42578125" style="409" customWidth="1"/>
    <col min="2416" max="2416" width="49.85546875" style="409" customWidth="1"/>
    <col min="2417" max="2417" width="22.5703125" style="409" customWidth="1"/>
    <col min="2418" max="2418" width="23" style="409" customWidth="1"/>
    <col min="2419" max="2419" width="22.85546875" style="409" customWidth="1"/>
    <col min="2420" max="2420" width="23.42578125" style="409" customWidth="1"/>
    <col min="2421" max="2421" width="22.42578125" style="409" customWidth="1"/>
    <col min="2422" max="2422" width="13.85546875" style="409" customWidth="1"/>
    <col min="2423" max="2423" width="20.7109375" style="409" customWidth="1"/>
    <col min="2424" max="2424" width="18.140625" style="409" customWidth="1"/>
    <col min="2425" max="2425" width="14.85546875" style="409" bestFit="1" customWidth="1"/>
    <col min="2426" max="2426" width="11.42578125" style="409"/>
    <col min="2427" max="2427" width="17.42578125" style="409" customWidth="1"/>
    <col min="2428" max="2430" width="18.140625" style="409" customWidth="1"/>
    <col min="2431" max="2434" width="11.42578125" style="409"/>
    <col min="2435" max="2435" width="34" style="409" customWidth="1"/>
    <col min="2436" max="2436" width="9.5703125" style="409" customWidth="1"/>
    <col min="2437" max="2437" width="16.7109375" style="409" customWidth="1"/>
    <col min="2438" max="2438" width="55.140625" style="409" customWidth="1"/>
    <col min="2439" max="2439" width="22.5703125" style="409" customWidth="1"/>
    <col min="2440" max="2440" width="23" style="409" customWidth="1"/>
    <col min="2441" max="2441" width="22.85546875" style="409" customWidth="1"/>
    <col min="2442" max="2442" width="23.42578125" style="409" customWidth="1"/>
    <col min="2443" max="2443" width="28.7109375" style="409" customWidth="1"/>
    <col min="2444" max="2444" width="12.7109375" style="409" customWidth="1"/>
    <col min="2445" max="2445" width="11.42578125" style="409"/>
    <col min="2446" max="2446" width="25.28515625" style="409" customWidth="1"/>
    <col min="2447" max="2447" width="15.85546875" style="409" bestFit="1" customWidth="1"/>
    <col min="2448" max="2449" width="18" style="409" bestFit="1" customWidth="1"/>
    <col min="2450" max="2668" width="11.42578125" style="409"/>
    <col min="2669" max="2669" width="15.42578125" style="409" customWidth="1"/>
    <col min="2670" max="2670" width="9.5703125" style="409" customWidth="1"/>
    <col min="2671" max="2671" width="14.42578125" style="409" customWidth="1"/>
    <col min="2672" max="2672" width="49.85546875" style="409" customWidth="1"/>
    <col min="2673" max="2673" width="22.5703125" style="409" customWidth="1"/>
    <col min="2674" max="2674" width="23" style="409" customWidth="1"/>
    <col min="2675" max="2675" width="22.85546875" style="409" customWidth="1"/>
    <col min="2676" max="2676" width="23.42578125" style="409" customWidth="1"/>
    <col min="2677" max="2677" width="22.42578125" style="409" customWidth="1"/>
    <col min="2678" max="2678" width="13.85546875" style="409" customWidth="1"/>
    <col min="2679" max="2679" width="20.7109375" style="409" customWidth="1"/>
    <col min="2680" max="2680" width="18.140625" style="409" customWidth="1"/>
    <col min="2681" max="2681" width="14.85546875" style="409" bestFit="1" customWidth="1"/>
    <col min="2682" max="2682" width="11.42578125" style="409"/>
    <col min="2683" max="2683" width="17.42578125" style="409" customWidth="1"/>
    <col min="2684" max="2686" width="18.140625" style="409" customWidth="1"/>
    <col min="2687" max="2690" width="11.42578125" style="409"/>
    <col min="2691" max="2691" width="34" style="409" customWidth="1"/>
    <col min="2692" max="2692" width="9.5703125" style="409" customWidth="1"/>
    <col min="2693" max="2693" width="16.7109375" style="409" customWidth="1"/>
    <col min="2694" max="2694" width="55.140625" style="409" customWidth="1"/>
    <col min="2695" max="2695" width="22.5703125" style="409" customWidth="1"/>
    <col min="2696" max="2696" width="23" style="409" customWidth="1"/>
    <col min="2697" max="2697" width="22.85546875" style="409" customWidth="1"/>
    <col min="2698" max="2698" width="23.42578125" style="409" customWidth="1"/>
    <col min="2699" max="2699" width="28.7109375" style="409" customWidth="1"/>
    <col min="2700" max="2700" width="12.7109375" style="409" customWidth="1"/>
    <col min="2701" max="2701" width="11.42578125" style="409"/>
    <col min="2702" max="2702" width="25.28515625" style="409" customWidth="1"/>
    <col min="2703" max="2703" width="15.85546875" style="409" bestFit="1" customWidth="1"/>
    <col min="2704" max="2705" width="18" style="409" bestFit="1" customWidth="1"/>
    <col min="2706" max="2924" width="11.42578125" style="409"/>
    <col min="2925" max="2925" width="15.42578125" style="409" customWidth="1"/>
    <col min="2926" max="2926" width="9.5703125" style="409" customWidth="1"/>
    <col min="2927" max="2927" width="14.42578125" style="409" customWidth="1"/>
    <col min="2928" max="2928" width="49.85546875" style="409" customWidth="1"/>
    <col min="2929" max="2929" width="22.5703125" style="409" customWidth="1"/>
    <col min="2930" max="2930" width="23" style="409" customWidth="1"/>
    <col min="2931" max="2931" width="22.85546875" style="409" customWidth="1"/>
    <col min="2932" max="2932" width="23.42578125" style="409" customWidth="1"/>
    <col min="2933" max="2933" width="22.42578125" style="409" customWidth="1"/>
    <col min="2934" max="2934" width="13.85546875" style="409" customWidth="1"/>
    <col min="2935" max="2935" width="20.7109375" style="409" customWidth="1"/>
    <col min="2936" max="2936" width="18.140625" style="409" customWidth="1"/>
    <col min="2937" max="2937" width="14.85546875" style="409" bestFit="1" customWidth="1"/>
    <col min="2938" max="2938" width="11.42578125" style="409"/>
    <col min="2939" max="2939" width="17.42578125" style="409" customWidth="1"/>
    <col min="2940" max="2942" width="18.140625" style="409" customWidth="1"/>
    <col min="2943" max="2946" width="11.42578125" style="409"/>
    <col min="2947" max="2947" width="34" style="409" customWidth="1"/>
    <col min="2948" max="2948" width="9.5703125" style="409" customWidth="1"/>
    <col min="2949" max="2949" width="16.7109375" style="409" customWidth="1"/>
    <col min="2950" max="2950" width="55.140625" style="409" customWidth="1"/>
    <col min="2951" max="2951" width="22.5703125" style="409" customWidth="1"/>
    <col min="2952" max="2952" width="23" style="409" customWidth="1"/>
    <col min="2953" max="2953" width="22.85546875" style="409" customWidth="1"/>
    <col min="2954" max="2954" width="23.42578125" style="409" customWidth="1"/>
    <col min="2955" max="2955" width="28.7109375" style="409" customWidth="1"/>
    <col min="2956" max="2956" width="12.7109375" style="409" customWidth="1"/>
    <col min="2957" max="2957" width="11.42578125" style="409"/>
    <col min="2958" max="2958" width="25.28515625" style="409" customWidth="1"/>
    <col min="2959" max="2959" width="15.85546875" style="409" bestFit="1" customWidth="1"/>
    <col min="2960" max="2961" width="18" style="409" bestFit="1" customWidth="1"/>
    <col min="2962" max="3180" width="11.42578125" style="409"/>
    <col min="3181" max="3181" width="15.42578125" style="409" customWidth="1"/>
    <col min="3182" max="3182" width="9.5703125" style="409" customWidth="1"/>
    <col min="3183" max="3183" width="14.42578125" style="409" customWidth="1"/>
    <col min="3184" max="3184" width="49.85546875" style="409" customWidth="1"/>
    <col min="3185" max="3185" width="22.5703125" style="409" customWidth="1"/>
    <col min="3186" max="3186" width="23" style="409" customWidth="1"/>
    <col min="3187" max="3187" width="22.85546875" style="409" customWidth="1"/>
    <col min="3188" max="3188" width="23.42578125" style="409" customWidth="1"/>
    <col min="3189" max="3189" width="22.42578125" style="409" customWidth="1"/>
    <col min="3190" max="3190" width="13.85546875" style="409" customWidth="1"/>
    <col min="3191" max="3191" width="20.7109375" style="409" customWidth="1"/>
    <col min="3192" max="3192" width="18.140625" style="409" customWidth="1"/>
    <col min="3193" max="3193" width="14.85546875" style="409" bestFit="1" customWidth="1"/>
    <col min="3194" max="3194" width="11.42578125" style="409"/>
    <col min="3195" max="3195" width="17.42578125" style="409" customWidth="1"/>
    <col min="3196" max="3198" width="18.140625" style="409" customWidth="1"/>
    <col min="3199" max="3202" width="11.42578125" style="409"/>
    <col min="3203" max="3203" width="34" style="409" customWidth="1"/>
    <col min="3204" max="3204" width="9.5703125" style="409" customWidth="1"/>
    <col min="3205" max="3205" width="16.7109375" style="409" customWidth="1"/>
    <col min="3206" max="3206" width="55.140625" style="409" customWidth="1"/>
    <col min="3207" max="3207" width="22.5703125" style="409" customWidth="1"/>
    <col min="3208" max="3208" width="23" style="409" customWidth="1"/>
    <col min="3209" max="3209" width="22.85546875" style="409" customWidth="1"/>
    <col min="3210" max="3210" width="23.42578125" style="409" customWidth="1"/>
    <col min="3211" max="3211" width="28.7109375" style="409" customWidth="1"/>
    <col min="3212" max="3212" width="12.7109375" style="409" customWidth="1"/>
    <col min="3213" max="3213" width="11.42578125" style="409"/>
    <col min="3214" max="3214" width="25.28515625" style="409" customWidth="1"/>
    <col min="3215" max="3215" width="15.85546875" style="409" bestFit="1" customWidth="1"/>
    <col min="3216" max="3217" width="18" style="409" bestFit="1" customWidth="1"/>
    <col min="3218" max="3436" width="11.42578125" style="409"/>
    <col min="3437" max="3437" width="15.42578125" style="409" customWidth="1"/>
    <col min="3438" max="3438" width="9.5703125" style="409" customWidth="1"/>
    <col min="3439" max="3439" width="14.42578125" style="409" customWidth="1"/>
    <col min="3440" max="3440" width="49.85546875" style="409" customWidth="1"/>
    <col min="3441" max="3441" width="22.5703125" style="409" customWidth="1"/>
    <col min="3442" max="3442" width="23" style="409" customWidth="1"/>
    <col min="3443" max="3443" width="22.85546875" style="409" customWidth="1"/>
    <col min="3444" max="3444" width="23.42578125" style="409" customWidth="1"/>
    <col min="3445" max="3445" width="22.42578125" style="409" customWidth="1"/>
    <col min="3446" max="3446" width="13.85546875" style="409" customWidth="1"/>
    <col min="3447" max="3447" width="20.7109375" style="409" customWidth="1"/>
    <col min="3448" max="3448" width="18.140625" style="409" customWidth="1"/>
    <col min="3449" max="3449" width="14.85546875" style="409" bestFit="1" customWidth="1"/>
    <col min="3450" max="3450" width="11.42578125" style="409"/>
    <col min="3451" max="3451" width="17.42578125" style="409" customWidth="1"/>
    <col min="3452" max="3454" width="18.140625" style="409" customWidth="1"/>
    <col min="3455" max="3458" width="11.42578125" style="409"/>
    <col min="3459" max="3459" width="34" style="409" customWidth="1"/>
    <col min="3460" max="3460" width="9.5703125" style="409" customWidth="1"/>
    <col min="3461" max="3461" width="16.7109375" style="409" customWidth="1"/>
    <col min="3462" max="3462" width="55.140625" style="409" customWidth="1"/>
    <col min="3463" max="3463" width="22.5703125" style="409" customWidth="1"/>
    <col min="3464" max="3464" width="23" style="409" customWidth="1"/>
    <col min="3465" max="3465" width="22.85546875" style="409" customWidth="1"/>
    <col min="3466" max="3466" width="23.42578125" style="409" customWidth="1"/>
    <col min="3467" max="3467" width="28.7109375" style="409" customWidth="1"/>
    <col min="3468" max="3468" width="12.7109375" style="409" customWidth="1"/>
    <col min="3469" max="3469" width="11.42578125" style="409"/>
    <col min="3470" max="3470" width="25.28515625" style="409" customWidth="1"/>
    <col min="3471" max="3471" width="15.85546875" style="409" bestFit="1" customWidth="1"/>
    <col min="3472" max="3473" width="18" style="409" bestFit="1" customWidth="1"/>
    <col min="3474" max="3692" width="11.42578125" style="409"/>
    <col min="3693" max="3693" width="15.42578125" style="409" customWidth="1"/>
    <col min="3694" max="3694" width="9.5703125" style="409" customWidth="1"/>
    <col min="3695" max="3695" width="14.42578125" style="409" customWidth="1"/>
    <col min="3696" max="3696" width="49.85546875" style="409" customWidth="1"/>
    <col min="3697" max="3697" width="22.5703125" style="409" customWidth="1"/>
    <col min="3698" max="3698" width="23" style="409" customWidth="1"/>
    <col min="3699" max="3699" width="22.85546875" style="409" customWidth="1"/>
    <col min="3700" max="3700" width="23.42578125" style="409" customWidth="1"/>
    <col min="3701" max="3701" width="22.42578125" style="409" customWidth="1"/>
    <col min="3702" max="3702" width="13.85546875" style="409" customWidth="1"/>
    <col min="3703" max="3703" width="20.7109375" style="409" customWidth="1"/>
    <col min="3704" max="3704" width="18.140625" style="409" customWidth="1"/>
    <col min="3705" max="3705" width="14.85546875" style="409" bestFit="1" customWidth="1"/>
    <col min="3706" max="3706" width="11.42578125" style="409"/>
    <col min="3707" max="3707" width="17.42578125" style="409" customWidth="1"/>
    <col min="3708" max="3710" width="18.140625" style="409" customWidth="1"/>
    <col min="3711" max="3714" width="11.42578125" style="409"/>
    <col min="3715" max="3715" width="34" style="409" customWidth="1"/>
    <col min="3716" max="3716" width="9.5703125" style="409" customWidth="1"/>
    <col min="3717" max="3717" width="16.7109375" style="409" customWidth="1"/>
    <col min="3718" max="3718" width="55.140625" style="409" customWidth="1"/>
    <col min="3719" max="3719" width="22.5703125" style="409" customWidth="1"/>
    <col min="3720" max="3720" width="23" style="409" customWidth="1"/>
    <col min="3721" max="3721" width="22.85546875" style="409" customWidth="1"/>
    <col min="3722" max="3722" width="23.42578125" style="409" customWidth="1"/>
    <col min="3723" max="3723" width="28.7109375" style="409" customWidth="1"/>
    <col min="3724" max="3724" width="12.7109375" style="409" customWidth="1"/>
    <col min="3725" max="3725" width="11.42578125" style="409"/>
    <col min="3726" max="3726" width="25.28515625" style="409" customWidth="1"/>
    <col min="3727" max="3727" width="15.85546875" style="409" bestFit="1" customWidth="1"/>
    <col min="3728" max="3729" width="18" style="409" bestFit="1" customWidth="1"/>
    <col min="3730" max="3948" width="11.42578125" style="409"/>
    <col min="3949" max="3949" width="15.42578125" style="409" customWidth="1"/>
    <col min="3950" max="3950" width="9.5703125" style="409" customWidth="1"/>
    <col min="3951" max="3951" width="14.42578125" style="409" customWidth="1"/>
    <col min="3952" max="3952" width="49.85546875" style="409" customWidth="1"/>
    <col min="3953" max="3953" width="22.5703125" style="409" customWidth="1"/>
    <col min="3954" max="3954" width="23" style="409" customWidth="1"/>
    <col min="3955" max="3955" width="22.85546875" style="409" customWidth="1"/>
    <col min="3956" max="3956" width="23.42578125" style="409" customWidth="1"/>
    <col min="3957" max="3957" width="22.42578125" style="409" customWidth="1"/>
    <col min="3958" max="3958" width="13.85546875" style="409" customWidth="1"/>
    <col min="3959" max="3959" width="20.7109375" style="409" customWidth="1"/>
    <col min="3960" max="3960" width="18.140625" style="409" customWidth="1"/>
    <col min="3961" max="3961" width="14.85546875" style="409" bestFit="1" customWidth="1"/>
    <col min="3962" max="3962" width="11.42578125" style="409"/>
    <col min="3963" max="3963" width="17.42578125" style="409" customWidth="1"/>
    <col min="3964" max="3966" width="18.140625" style="409" customWidth="1"/>
    <col min="3967" max="3970" width="11.42578125" style="409"/>
    <col min="3971" max="3971" width="34" style="409" customWidth="1"/>
    <col min="3972" max="3972" width="9.5703125" style="409" customWidth="1"/>
    <col min="3973" max="3973" width="16.7109375" style="409" customWidth="1"/>
    <col min="3974" max="3974" width="55.140625" style="409" customWidth="1"/>
    <col min="3975" max="3975" width="22.5703125" style="409" customWidth="1"/>
    <col min="3976" max="3976" width="23" style="409" customWidth="1"/>
    <col min="3977" max="3977" width="22.85546875" style="409" customWidth="1"/>
    <col min="3978" max="3978" width="23.42578125" style="409" customWidth="1"/>
    <col min="3979" max="3979" width="28.7109375" style="409" customWidth="1"/>
    <col min="3980" max="3980" width="12.7109375" style="409" customWidth="1"/>
    <col min="3981" max="3981" width="11.42578125" style="409"/>
    <col min="3982" max="3982" width="25.28515625" style="409" customWidth="1"/>
    <col min="3983" max="3983" width="15.85546875" style="409" bestFit="1" customWidth="1"/>
    <col min="3984" max="3985" width="18" style="409" bestFit="1" customWidth="1"/>
    <col min="3986" max="4204" width="11.42578125" style="409"/>
    <col min="4205" max="4205" width="15.42578125" style="409" customWidth="1"/>
    <col min="4206" max="4206" width="9.5703125" style="409" customWidth="1"/>
    <col min="4207" max="4207" width="14.42578125" style="409" customWidth="1"/>
    <col min="4208" max="4208" width="49.85546875" style="409" customWidth="1"/>
    <col min="4209" max="4209" width="22.5703125" style="409" customWidth="1"/>
    <col min="4210" max="4210" width="23" style="409" customWidth="1"/>
    <col min="4211" max="4211" width="22.85546875" style="409" customWidth="1"/>
    <col min="4212" max="4212" width="23.42578125" style="409" customWidth="1"/>
    <col min="4213" max="4213" width="22.42578125" style="409" customWidth="1"/>
    <col min="4214" max="4214" width="13.85546875" style="409" customWidth="1"/>
    <col min="4215" max="4215" width="20.7109375" style="409" customWidth="1"/>
    <col min="4216" max="4216" width="18.140625" style="409" customWidth="1"/>
    <col min="4217" max="4217" width="14.85546875" style="409" bestFit="1" customWidth="1"/>
    <col min="4218" max="4218" width="11.42578125" style="409"/>
    <col min="4219" max="4219" width="17.42578125" style="409" customWidth="1"/>
    <col min="4220" max="4222" width="18.140625" style="409" customWidth="1"/>
    <col min="4223" max="4226" width="11.42578125" style="409"/>
    <col min="4227" max="4227" width="34" style="409" customWidth="1"/>
    <col min="4228" max="4228" width="9.5703125" style="409" customWidth="1"/>
    <col min="4229" max="4229" width="16.7109375" style="409" customWidth="1"/>
    <col min="4230" max="4230" width="55.140625" style="409" customWidth="1"/>
    <col min="4231" max="4231" width="22.5703125" style="409" customWidth="1"/>
    <col min="4232" max="4232" width="23" style="409" customWidth="1"/>
    <col min="4233" max="4233" width="22.85546875" style="409" customWidth="1"/>
    <col min="4234" max="4234" width="23.42578125" style="409" customWidth="1"/>
    <col min="4235" max="4235" width="28.7109375" style="409" customWidth="1"/>
    <col min="4236" max="4236" width="12.7109375" style="409" customWidth="1"/>
    <col min="4237" max="4237" width="11.42578125" style="409"/>
    <col min="4238" max="4238" width="25.28515625" style="409" customWidth="1"/>
    <col min="4239" max="4239" width="15.85546875" style="409" bestFit="1" customWidth="1"/>
    <col min="4240" max="4241" width="18" style="409" bestFit="1" customWidth="1"/>
    <col min="4242" max="4460" width="11.42578125" style="409"/>
    <col min="4461" max="4461" width="15.42578125" style="409" customWidth="1"/>
    <col min="4462" max="4462" width="9.5703125" style="409" customWidth="1"/>
    <col min="4463" max="4463" width="14.42578125" style="409" customWidth="1"/>
    <col min="4464" max="4464" width="49.85546875" style="409" customWidth="1"/>
    <col min="4465" max="4465" width="22.5703125" style="409" customWidth="1"/>
    <col min="4466" max="4466" width="23" style="409" customWidth="1"/>
    <col min="4467" max="4467" width="22.85546875" style="409" customWidth="1"/>
    <col min="4468" max="4468" width="23.42578125" style="409" customWidth="1"/>
    <col min="4469" max="4469" width="22.42578125" style="409" customWidth="1"/>
    <col min="4470" max="4470" width="13.85546875" style="409" customWidth="1"/>
    <col min="4471" max="4471" width="20.7109375" style="409" customWidth="1"/>
    <col min="4472" max="4472" width="18.140625" style="409" customWidth="1"/>
    <col min="4473" max="4473" width="14.85546875" style="409" bestFit="1" customWidth="1"/>
    <col min="4474" max="4474" width="11.42578125" style="409"/>
    <col min="4475" max="4475" width="17.42578125" style="409" customWidth="1"/>
    <col min="4476" max="4478" width="18.140625" style="409" customWidth="1"/>
    <col min="4479" max="4482" width="11.42578125" style="409"/>
    <col min="4483" max="4483" width="34" style="409" customWidth="1"/>
    <col min="4484" max="4484" width="9.5703125" style="409" customWidth="1"/>
    <col min="4485" max="4485" width="16.7109375" style="409" customWidth="1"/>
    <col min="4486" max="4486" width="55.140625" style="409" customWidth="1"/>
    <col min="4487" max="4487" width="22.5703125" style="409" customWidth="1"/>
    <col min="4488" max="4488" width="23" style="409" customWidth="1"/>
    <col min="4489" max="4489" width="22.85546875" style="409" customWidth="1"/>
    <col min="4490" max="4490" width="23.42578125" style="409" customWidth="1"/>
    <col min="4491" max="4491" width="28.7109375" style="409" customWidth="1"/>
    <col min="4492" max="4492" width="12.7109375" style="409" customWidth="1"/>
    <col min="4493" max="4493" width="11.42578125" style="409"/>
    <col min="4494" max="4494" width="25.28515625" style="409" customWidth="1"/>
    <col min="4495" max="4495" width="15.85546875" style="409" bestFit="1" customWidth="1"/>
    <col min="4496" max="4497" width="18" style="409" bestFit="1" customWidth="1"/>
    <col min="4498" max="4716" width="11.42578125" style="409"/>
    <col min="4717" max="4717" width="15.42578125" style="409" customWidth="1"/>
    <col min="4718" max="4718" width="9.5703125" style="409" customWidth="1"/>
    <col min="4719" max="4719" width="14.42578125" style="409" customWidth="1"/>
    <col min="4720" max="4720" width="49.85546875" style="409" customWidth="1"/>
    <col min="4721" max="4721" width="22.5703125" style="409" customWidth="1"/>
    <col min="4722" max="4722" width="23" style="409" customWidth="1"/>
    <col min="4723" max="4723" width="22.85546875" style="409" customWidth="1"/>
    <col min="4724" max="4724" width="23.42578125" style="409" customWidth="1"/>
    <col min="4725" max="4725" width="22.42578125" style="409" customWidth="1"/>
    <col min="4726" max="4726" width="13.85546875" style="409" customWidth="1"/>
    <col min="4727" max="4727" width="20.7109375" style="409" customWidth="1"/>
    <col min="4728" max="4728" width="18.140625" style="409" customWidth="1"/>
    <col min="4729" max="4729" width="14.85546875" style="409" bestFit="1" customWidth="1"/>
    <col min="4730" max="4730" width="11.42578125" style="409"/>
    <col min="4731" max="4731" width="17.42578125" style="409" customWidth="1"/>
    <col min="4732" max="4734" width="18.140625" style="409" customWidth="1"/>
    <col min="4735" max="4738" width="11.42578125" style="409"/>
    <col min="4739" max="4739" width="34" style="409" customWidth="1"/>
    <col min="4740" max="4740" width="9.5703125" style="409" customWidth="1"/>
    <col min="4741" max="4741" width="16.7109375" style="409" customWidth="1"/>
    <col min="4742" max="4742" width="55.140625" style="409" customWidth="1"/>
    <col min="4743" max="4743" width="22.5703125" style="409" customWidth="1"/>
    <col min="4744" max="4744" width="23" style="409" customWidth="1"/>
    <col min="4745" max="4745" width="22.85546875" style="409" customWidth="1"/>
    <col min="4746" max="4746" width="23.42578125" style="409" customWidth="1"/>
    <col min="4747" max="4747" width="28.7109375" style="409" customWidth="1"/>
    <col min="4748" max="4748" width="12.7109375" style="409" customWidth="1"/>
    <col min="4749" max="4749" width="11.42578125" style="409"/>
    <col min="4750" max="4750" width="25.28515625" style="409" customWidth="1"/>
    <col min="4751" max="4751" width="15.85546875" style="409" bestFit="1" customWidth="1"/>
    <col min="4752" max="4753" width="18" style="409" bestFit="1" customWidth="1"/>
    <col min="4754" max="4972" width="11.42578125" style="409"/>
    <col min="4973" max="4973" width="15.42578125" style="409" customWidth="1"/>
    <col min="4974" max="4974" width="9.5703125" style="409" customWidth="1"/>
    <col min="4975" max="4975" width="14.42578125" style="409" customWidth="1"/>
    <col min="4976" max="4976" width="49.85546875" style="409" customWidth="1"/>
    <col min="4977" max="4977" width="22.5703125" style="409" customWidth="1"/>
    <col min="4978" max="4978" width="23" style="409" customWidth="1"/>
    <col min="4979" max="4979" width="22.85546875" style="409" customWidth="1"/>
    <col min="4980" max="4980" width="23.42578125" style="409" customWidth="1"/>
    <col min="4981" max="4981" width="22.42578125" style="409" customWidth="1"/>
    <col min="4982" max="4982" width="13.85546875" style="409" customWidth="1"/>
    <col min="4983" max="4983" width="20.7109375" style="409" customWidth="1"/>
    <col min="4984" max="4984" width="18.140625" style="409" customWidth="1"/>
    <col min="4985" max="4985" width="14.85546875" style="409" bestFit="1" customWidth="1"/>
    <col min="4986" max="4986" width="11.42578125" style="409"/>
    <col min="4987" max="4987" width="17.42578125" style="409" customWidth="1"/>
    <col min="4988" max="4990" width="18.140625" style="409" customWidth="1"/>
    <col min="4991" max="4994" width="11.42578125" style="409"/>
    <col min="4995" max="4995" width="34" style="409" customWidth="1"/>
    <col min="4996" max="4996" width="9.5703125" style="409" customWidth="1"/>
    <col min="4997" max="4997" width="16.7109375" style="409" customWidth="1"/>
    <col min="4998" max="4998" width="55.140625" style="409" customWidth="1"/>
    <col min="4999" max="4999" width="22.5703125" style="409" customWidth="1"/>
    <col min="5000" max="5000" width="23" style="409" customWidth="1"/>
    <col min="5001" max="5001" width="22.85546875" style="409" customWidth="1"/>
    <col min="5002" max="5002" width="23.42578125" style="409" customWidth="1"/>
    <col min="5003" max="5003" width="28.7109375" style="409" customWidth="1"/>
    <col min="5004" max="5004" width="12.7109375" style="409" customWidth="1"/>
    <col min="5005" max="5005" width="11.42578125" style="409"/>
    <col min="5006" max="5006" width="25.28515625" style="409" customWidth="1"/>
    <col min="5007" max="5007" width="15.85546875" style="409" bestFit="1" customWidth="1"/>
    <col min="5008" max="5009" width="18" style="409" bestFit="1" customWidth="1"/>
    <col min="5010" max="5228" width="11.42578125" style="409"/>
    <col min="5229" max="5229" width="15.42578125" style="409" customWidth="1"/>
    <col min="5230" max="5230" width="9.5703125" style="409" customWidth="1"/>
    <col min="5231" max="5231" width="14.42578125" style="409" customWidth="1"/>
    <col min="5232" max="5232" width="49.85546875" style="409" customWidth="1"/>
    <col min="5233" max="5233" width="22.5703125" style="409" customWidth="1"/>
    <col min="5234" max="5234" width="23" style="409" customWidth="1"/>
    <col min="5235" max="5235" width="22.85546875" style="409" customWidth="1"/>
    <col min="5236" max="5236" width="23.42578125" style="409" customWidth="1"/>
    <col min="5237" max="5237" width="22.42578125" style="409" customWidth="1"/>
    <col min="5238" max="5238" width="13.85546875" style="409" customWidth="1"/>
    <col min="5239" max="5239" width="20.7109375" style="409" customWidth="1"/>
    <col min="5240" max="5240" width="18.140625" style="409" customWidth="1"/>
    <col min="5241" max="5241" width="14.85546875" style="409" bestFit="1" customWidth="1"/>
    <col min="5242" max="5242" width="11.42578125" style="409"/>
    <col min="5243" max="5243" width="17.42578125" style="409" customWidth="1"/>
    <col min="5244" max="5246" width="18.140625" style="409" customWidth="1"/>
    <col min="5247" max="5250" width="11.42578125" style="409"/>
    <col min="5251" max="5251" width="34" style="409" customWidth="1"/>
    <col min="5252" max="5252" width="9.5703125" style="409" customWidth="1"/>
    <col min="5253" max="5253" width="16.7109375" style="409" customWidth="1"/>
    <col min="5254" max="5254" width="55.140625" style="409" customWidth="1"/>
    <col min="5255" max="5255" width="22.5703125" style="409" customWidth="1"/>
    <col min="5256" max="5256" width="23" style="409" customWidth="1"/>
    <col min="5257" max="5257" width="22.85546875" style="409" customWidth="1"/>
    <col min="5258" max="5258" width="23.42578125" style="409" customWidth="1"/>
    <col min="5259" max="5259" width="28.7109375" style="409" customWidth="1"/>
    <col min="5260" max="5260" width="12.7109375" style="409" customWidth="1"/>
    <col min="5261" max="5261" width="11.42578125" style="409"/>
    <col min="5262" max="5262" width="25.28515625" style="409" customWidth="1"/>
    <col min="5263" max="5263" width="15.85546875" style="409" bestFit="1" customWidth="1"/>
    <col min="5264" max="5265" width="18" style="409" bestFit="1" customWidth="1"/>
    <col min="5266" max="5484" width="11.42578125" style="409"/>
    <col min="5485" max="5485" width="15.42578125" style="409" customWidth="1"/>
    <col min="5486" max="5486" width="9.5703125" style="409" customWidth="1"/>
    <col min="5487" max="5487" width="14.42578125" style="409" customWidth="1"/>
    <col min="5488" max="5488" width="49.85546875" style="409" customWidth="1"/>
    <col min="5489" max="5489" width="22.5703125" style="409" customWidth="1"/>
    <col min="5490" max="5490" width="23" style="409" customWidth="1"/>
    <col min="5491" max="5491" width="22.85546875" style="409" customWidth="1"/>
    <col min="5492" max="5492" width="23.42578125" style="409" customWidth="1"/>
    <col min="5493" max="5493" width="22.42578125" style="409" customWidth="1"/>
    <col min="5494" max="5494" width="13.85546875" style="409" customWidth="1"/>
    <col min="5495" max="5495" width="20.7109375" style="409" customWidth="1"/>
    <col min="5496" max="5496" width="18.140625" style="409" customWidth="1"/>
    <col min="5497" max="5497" width="14.85546875" style="409" bestFit="1" customWidth="1"/>
    <col min="5498" max="5498" width="11.42578125" style="409"/>
    <col min="5499" max="5499" width="17.42578125" style="409" customWidth="1"/>
    <col min="5500" max="5502" width="18.140625" style="409" customWidth="1"/>
    <col min="5503" max="5506" width="11.42578125" style="409"/>
    <col min="5507" max="5507" width="34" style="409" customWidth="1"/>
    <col min="5508" max="5508" width="9.5703125" style="409" customWidth="1"/>
    <col min="5509" max="5509" width="16.7109375" style="409" customWidth="1"/>
    <col min="5510" max="5510" width="55.140625" style="409" customWidth="1"/>
    <col min="5511" max="5511" width="22.5703125" style="409" customWidth="1"/>
    <col min="5512" max="5512" width="23" style="409" customWidth="1"/>
    <col min="5513" max="5513" width="22.85546875" style="409" customWidth="1"/>
    <col min="5514" max="5514" width="23.42578125" style="409" customWidth="1"/>
    <col min="5515" max="5515" width="28.7109375" style="409" customWidth="1"/>
    <col min="5516" max="5516" width="12.7109375" style="409" customWidth="1"/>
    <col min="5517" max="5517" width="11.42578125" style="409"/>
    <col min="5518" max="5518" width="25.28515625" style="409" customWidth="1"/>
    <col min="5519" max="5519" width="15.85546875" style="409" bestFit="1" customWidth="1"/>
    <col min="5520" max="5521" width="18" style="409" bestFit="1" customWidth="1"/>
    <col min="5522" max="5740" width="11.42578125" style="409"/>
    <col min="5741" max="5741" width="15.42578125" style="409" customWidth="1"/>
    <col min="5742" max="5742" width="9.5703125" style="409" customWidth="1"/>
    <col min="5743" max="5743" width="14.42578125" style="409" customWidth="1"/>
    <col min="5744" max="5744" width="49.85546875" style="409" customWidth="1"/>
    <col min="5745" max="5745" width="22.5703125" style="409" customWidth="1"/>
    <col min="5746" max="5746" width="23" style="409" customWidth="1"/>
    <col min="5747" max="5747" width="22.85546875" style="409" customWidth="1"/>
    <col min="5748" max="5748" width="23.42578125" style="409" customWidth="1"/>
    <col min="5749" max="5749" width="22.42578125" style="409" customWidth="1"/>
    <col min="5750" max="5750" width="13.85546875" style="409" customWidth="1"/>
    <col min="5751" max="5751" width="20.7109375" style="409" customWidth="1"/>
    <col min="5752" max="5752" width="18.140625" style="409" customWidth="1"/>
    <col min="5753" max="5753" width="14.85546875" style="409" bestFit="1" customWidth="1"/>
    <col min="5754" max="5754" width="11.42578125" style="409"/>
    <col min="5755" max="5755" width="17.42578125" style="409" customWidth="1"/>
    <col min="5756" max="5758" width="18.140625" style="409" customWidth="1"/>
    <col min="5759" max="5762" width="11.42578125" style="409"/>
    <col min="5763" max="5763" width="34" style="409" customWidth="1"/>
    <col min="5764" max="5764" width="9.5703125" style="409" customWidth="1"/>
    <col min="5765" max="5765" width="16.7109375" style="409" customWidth="1"/>
    <col min="5766" max="5766" width="55.140625" style="409" customWidth="1"/>
    <col min="5767" max="5767" width="22.5703125" style="409" customWidth="1"/>
    <col min="5768" max="5768" width="23" style="409" customWidth="1"/>
    <col min="5769" max="5769" width="22.85546875" style="409" customWidth="1"/>
    <col min="5770" max="5770" width="23.42578125" style="409" customWidth="1"/>
    <col min="5771" max="5771" width="28.7109375" style="409" customWidth="1"/>
    <col min="5772" max="5772" width="12.7109375" style="409" customWidth="1"/>
    <col min="5773" max="5773" width="11.42578125" style="409"/>
    <col min="5774" max="5774" width="25.28515625" style="409" customWidth="1"/>
    <col min="5775" max="5775" width="15.85546875" style="409" bestFit="1" customWidth="1"/>
    <col min="5776" max="5777" width="18" style="409" bestFit="1" customWidth="1"/>
    <col min="5778" max="5996" width="11.42578125" style="409"/>
    <col min="5997" max="5997" width="15.42578125" style="409" customWidth="1"/>
    <col min="5998" max="5998" width="9.5703125" style="409" customWidth="1"/>
    <col min="5999" max="5999" width="14.42578125" style="409" customWidth="1"/>
    <col min="6000" max="6000" width="49.85546875" style="409" customWidth="1"/>
    <col min="6001" max="6001" width="22.5703125" style="409" customWidth="1"/>
    <col min="6002" max="6002" width="23" style="409" customWidth="1"/>
    <col min="6003" max="6003" width="22.85546875" style="409" customWidth="1"/>
    <col min="6004" max="6004" width="23.42578125" style="409" customWidth="1"/>
    <col min="6005" max="6005" width="22.42578125" style="409" customWidth="1"/>
    <col min="6006" max="6006" width="13.85546875" style="409" customWidth="1"/>
    <col min="6007" max="6007" width="20.7109375" style="409" customWidth="1"/>
    <col min="6008" max="6008" width="18.140625" style="409" customWidth="1"/>
    <col min="6009" max="6009" width="14.85546875" style="409" bestFit="1" customWidth="1"/>
    <col min="6010" max="6010" width="11.42578125" style="409"/>
    <col min="6011" max="6011" width="17.42578125" style="409" customWidth="1"/>
    <col min="6012" max="6014" width="18.140625" style="409" customWidth="1"/>
    <col min="6015" max="6018" width="11.42578125" style="409"/>
    <col min="6019" max="6019" width="34" style="409" customWidth="1"/>
    <col min="6020" max="6020" width="9.5703125" style="409" customWidth="1"/>
    <col min="6021" max="6021" width="16.7109375" style="409" customWidth="1"/>
    <col min="6022" max="6022" width="55.140625" style="409" customWidth="1"/>
    <col min="6023" max="6023" width="22.5703125" style="409" customWidth="1"/>
    <col min="6024" max="6024" width="23" style="409" customWidth="1"/>
    <col min="6025" max="6025" width="22.85546875" style="409" customWidth="1"/>
    <col min="6026" max="6026" width="23.42578125" style="409" customWidth="1"/>
    <col min="6027" max="6027" width="28.7109375" style="409" customWidth="1"/>
    <col min="6028" max="6028" width="12.7109375" style="409" customWidth="1"/>
    <col min="6029" max="6029" width="11.42578125" style="409"/>
    <col min="6030" max="6030" width="25.28515625" style="409" customWidth="1"/>
    <col min="6031" max="6031" width="15.85546875" style="409" bestFit="1" customWidth="1"/>
    <col min="6032" max="6033" width="18" style="409" bestFit="1" customWidth="1"/>
    <col min="6034" max="6252" width="11.42578125" style="409"/>
    <col min="6253" max="6253" width="15.42578125" style="409" customWidth="1"/>
    <col min="6254" max="6254" width="9.5703125" style="409" customWidth="1"/>
    <col min="6255" max="6255" width="14.42578125" style="409" customWidth="1"/>
    <col min="6256" max="6256" width="49.85546875" style="409" customWidth="1"/>
    <col min="6257" max="6257" width="22.5703125" style="409" customWidth="1"/>
    <col min="6258" max="6258" width="23" style="409" customWidth="1"/>
    <col min="6259" max="6259" width="22.85546875" style="409" customWidth="1"/>
    <col min="6260" max="6260" width="23.42578125" style="409" customWidth="1"/>
    <col min="6261" max="6261" width="22.42578125" style="409" customWidth="1"/>
    <col min="6262" max="6262" width="13.85546875" style="409" customWidth="1"/>
    <col min="6263" max="6263" width="20.7109375" style="409" customWidth="1"/>
    <col min="6264" max="6264" width="18.140625" style="409" customWidth="1"/>
    <col min="6265" max="6265" width="14.85546875" style="409" bestFit="1" customWidth="1"/>
    <col min="6266" max="6266" width="11.42578125" style="409"/>
    <col min="6267" max="6267" width="17.42578125" style="409" customWidth="1"/>
    <col min="6268" max="6270" width="18.140625" style="409" customWidth="1"/>
    <col min="6271" max="6274" width="11.42578125" style="409"/>
    <col min="6275" max="6275" width="34" style="409" customWidth="1"/>
    <col min="6276" max="6276" width="9.5703125" style="409" customWidth="1"/>
    <col min="6277" max="6277" width="16.7109375" style="409" customWidth="1"/>
    <col min="6278" max="6278" width="55.140625" style="409" customWidth="1"/>
    <col min="6279" max="6279" width="22.5703125" style="409" customWidth="1"/>
    <col min="6280" max="6280" width="23" style="409" customWidth="1"/>
    <col min="6281" max="6281" width="22.85546875" style="409" customWidth="1"/>
    <col min="6282" max="6282" width="23.42578125" style="409" customWidth="1"/>
    <col min="6283" max="6283" width="28.7109375" style="409" customWidth="1"/>
    <col min="6284" max="6284" width="12.7109375" style="409" customWidth="1"/>
    <col min="6285" max="6285" width="11.42578125" style="409"/>
    <col min="6286" max="6286" width="25.28515625" style="409" customWidth="1"/>
    <col min="6287" max="6287" width="15.85546875" style="409" bestFit="1" customWidth="1"/>
    <col min="6288" max="6289" width="18" style="409" bestFit="1" customWidth="1"/>
    <col min="6290" max="6508" width="11.42578125" style="409"/>
    <col min="6509" max="6509" width="15.42578125" style="409" customWidth="1"/>
    <col min="6510" max="6510" width="9.5703125" style="409" customWidth="1"/>
    <col min="6511" max="6511" width="14.42578125" style="409" customWidth="1"/>
    <col min="6512" max="6512" width="49.85546875" style="409" customWidth="1"/>
    <col min="6513" max="6513" width="22.5703125" style="409" customWidth="1"/>
    <col min="6514" max="6514" width="23" style="409" customWidth="1"/>
    <col min="6515" max="6515" width="22.85546875" style="409" customWidth="1"/>
    <col min="6516" max="6516" width="23.42578125" style="409" customWidth="1"/>
    <col min="6517" max="6517" width="22.42578125" style="409" customWidth="1"/>
    <col min="6518" max="6518" width="13.85546875" style="409" customWidth="1"/>
    <col min="6519" max="6519" width="20.7109375" style="409" customWidth="1"/>
    <col min="6520" max="6520" width="18.140625" style="409" customWidth="1"/>
    <col min="6521" max="6521" width="14.85546875" style="409" bestFit="1" customWidth="1"/>
    <col min="6522" max="6522" width="11.42578125" style="409"/>
    <col min="6523" max="6523" width="17.42578125" style="409" customWidth="1"/>
    <col min="6524" max="6526" width="18.140625" style="409" customWidth="1"/>
    <col min="6527" max="6530" width="11.42578125" style="409"/>
    <col min="6531" max="6531" width="34" style="409" customWidth="1"/>
    <col min="6532" max="6532" width="9.5703125" style="409" customWidth="1"/>
    <col min="6533" max="6533" width="16.7109375" style="409" customWidth="1"/>
    <col min="6534" max="6534" width="55.140625" style="409" customWidth="1"/>
    <col min="6535" max="6535" width="22.5703125" style="409" customWidth="1"/>
    <col min="6536" max="6536" width="23" style="409" customWidth="1"/>
    <col min="6537" max="6537" width="22.85546875" style="409" customWidth="1"/>
    <col min="6538" max="6538" width="23.42578125" style="409" customWidth="1"/>
    <col min="6539" max="6539" width="28.7109375" style="409" customWidth="1"/>
    <col min="6540" max="6540" width="12.7109375" style="409" customWidth="1"/>
    <col min="6541" max="6541" width="11.42578125" style="409"/>
    <col min="6542" max="6542" width="25.28515625" style="409" customWidth="1"/>
    <col min="6543" max="6543" width="15.85546875" style="409" bestFit="1" customWidth="1"/>
    <col min="6544" max="6545" width="18" style="409" bestFit="1" customWidth="1"/>
    <col min="6546" max="6764" width="11.42578125" style="409"/>
    <col min="6765" max="6765" width="15.42578125" style="409" customWidth="1"/>
    <col min="6766" max="6766" width="9.5703125" style="409" customWidth="1"/>
    <col min="6767" max="6767" width="14.42578125" style="409" customWidth="1"/>
    <col min="6768" max="6768" width="49.85546875" style="409" customWidth="1"/>
    <col min="6769" max="6769" width="22.5703125" style="409" customWidth="1"/>
    <col min="6770" max="6770" width="23" style="409" customWidth="1"/>
    <col min="6771" max="6771" width="22.85546875" style="409" customWidth="1"/>
    <col min="6772" max="6772" width="23.42578125" style="409" customWidth="1"/>
    <col min="6773" max="6773" width="22.42578125" style="409" customWidth="1"/>
    <col min="6774" max="6774" width="13.85546875" style="409" customWidth="1"/>
    <col min="6775" max="6775" width="20.7109375" style="409" customWidth="1"/>
    <col min="6776" max="6776" width="18.140625" style="409" customWidth="1"/>
    <col min="6777" max="6777" width="14.85546875" style="409" bestFit="1" customWidth="1"/>
    <col min="6778" max="6778" width="11.42578125" style="409"/>
    <col min="6779" max="6779" width="17.42578125" style="409" customWidth="1"/>
    <col min="6780" max="6782" width="18.140625" style="409" customWidth="1"/>
    <col min="6783" max="6786" width="11.42578125" style="409"/>
    <col min="6787" max="6787" width="34" style="409" customWidth="1"/>
    <col min="6788" max="6788" width="9.5703125" style="409" customWidth="1"/>
    <col min="6789" max="6789" width="16.7109375" style="409" customWidth="1"/>
    <col min="6790" max="6790" width="55.140625" style="409" customWidth="1"/>
    <col min="6791" max="6791" width="22.5703125" style="409" customWidth="1"/>
    <col min="6792" max="6792" width="23" style="409" customWidth="1"/>
    <col min="6793" max="6793" width="22.85546875" style="409" customWidth="1"/>
    <col min="6794" max="6794" width="23.42578125" style="409" customWidth="1"/>
    <col min="6795" max="6795" width="28.7109375" style="409" customWidth="1"/>
    <col min="6796" max="6796" width="12.7109375" style="409" customWidth="1"/>
    <col min="6797" max="6797" width="11.42578125" style="409"/>
    <col min="6798" max="6798" width="25.28515625" style="409" customWidth="1"/>
    <col min="6799" max="6799" width="15.85546875" style="409" bestFit="1" customWidth="1"/>
    <col min="6800" max="6801" width="18" style="409" bestFit="1" customWidth="1"/>
    <col min="6802" max="7020" width="11.42578125" style="409"/>
    <col min="7021" max="7021" width="15.42578125" style="409" customWidth="1"/>
    <col min="7022" max="7022" width="9.5703125" style="409" customWidth="1"/>
    <col min="7023" max="7023" width="14.42578125" style="409" customWidth="1"/>
    <col min="7024" max="7024" width="49.85546875" style="409" customWidth="1"/>
    <col min="7025" max="7025" width="22.5703125" style="409" customWidth="1"/>
    <col min="7026" max="7026" width="23" style="409" customWidth="1"/>
    <col min="7027" max="7027" width="22.85546875" style="409" customWidth="1"/>
    <col min="7028" max="7028" width="23.42578125" style="409" customWidth="1"/>
    <col min="7029" max="7029" width="22.42578125" style="409" customWidth="1"/>
    <col min="7030" max="7030" width="13.85546875" style="409" customWidth="1"/>
    <col min="7031" max="7031" width="20.7109375" style="409" customWidth="1"/>
    <col min="7032" max="7032" width="18.140625" style="409" customWidth="1"/>
    <col min="7033" max="7033" width="14.85546875" style="409" bestFit="1" customWidth="1"/>
    <col min="7034" max="7034" width="11.42578125" style="409"/>
    <col min="7035" max="7035" width="17.42578125" style="409" customWidth="1"/>
    <col min="7036" max="7038" width="18.140625" style="409" customWidth="1"/>
    <col min="7039" max="7042" width="11.42578125" style="409"/>
    <col min="7043" max="7043" width="34" style="409" customWidth="1"/>
    <col min="7044" max="7044" width="9.5703125" style="409" customWidth="1"/>
    <col min="7045" max="7045" width="16.7109375" style="409" customWidth="1"/>
    <col min="7046" max="7046" width="55.140625" style="409" customWidth="1"/>
    <col min="7047" max="7047" width="22.5703125" style="409" customWidth="1"/>
    <col min="7048" max="7048" width="23" style="409" customWidth="1"/>
    <col min="7049" max="7049" width="22.85546875" style="409" customWidth="1"/>
    <col min="7050" max="7050" width="23.42578125" style="409" customWidth="1"/>
    <col min="7051" max="7051" width="28.7109375" style="409" customWidth="1"/>
    <col min="7052" max="7052" width="12.7109375" style="409" customWidth="1"/>
    <col min="7053" max="7053" width="11.42578125" style="409"/>
    <col min="7054" max="7054" width="25.28515625" style="409" customWidth="1"/>
    <col min="7055" max="7055" width="15.85546875" style="409" bestFit="1" customWidth="1"/>
    <col min="7056" max="7057" width="18" style="409" bestFit="1" customWidth="1"/>
    <col min="7058" max="7276" width="11.42578125" style="409"/>
    <col min="7277" max="7277" width="15.42578125" style="409" customWidth="1"/>
    <col min="7278" max="7278" width="9.5703125" style="409" customWidth="1"/>
    <col min="7279" max="7279" width="14.42578125" style="409" customWidth="1"/>
    <col min="7280" max="7280" width="49.85546875" style="409" customWidth="1"/>
    <col min="7281" max="7281" width="22.5703125" style="409" customWidth="1"/>
    <col min="7282" max="7282" width="23" style="409" customWidth="1"/>
    <col min="7283" max="7283" width="22.85546875" style="409" customWidth="1"/>
    <col min="7284" max="7284" width="23.42578125" style="409" customWidth="1"/>
    <col min="7285" max="7285" width="22.42578125" style="409" customWidth="1"/>
    <col min="7286" max="7286" width="13.85546875" style="409" customWidth="1"/>
    <col min="7287" max="7287" width="20.7109375" style="409" customWidth="1"/>
    <col min="7288" max="7288" width="18.140625" style="409" customWidth="1"/>
    <col min="7289" max="7289" width="14.85546875" style="409" bestFit="1" customWidth="1"/>
    <col min="7290" max="7290" width="11.42578125" style="409"/>
    <col min="7291" max="7291" width="17.42578125" style="409" customWidth="1"/>
    <col min="7292" max="7294" width="18.140625" style="409" customWidth="1"/>
    <col min="7295" max="7298" width="11.42578125" style="409"/>
    <col min="7299" max="7299" width="34" style="409" customWidth="1"/>
    <col min="7300" max="7300" width="9.5703125" style="409" customWidth="1"/>
    <col min="7301" max="7301" width="16.7109375" style="409" customWidth="1"/>
    <col min="7302" max="7302" width="55.140625" style="409" customWidth="1"/>
    <col min="7303" max="7303" width="22.5703125" style="409" customWidth="1"/>
    <col min="7304" max="7304" width="23" style="409" customWidth="1"/>
    <col min="7305" max="7305" width="22.85546875" style="409" customWidth="1"/>
    <col min="7306" max="7306" width="23.42578125" style="409" customWidth="1"/>
    <col min="7307" max="7307" width="28.7109375" style="409" customWidth="1"/>
    <col min="7308" max="7308" width="12.7109375" style="409" customWidth="1"/>
    <col min="7309" max="7309" width="11.42578125" style="409"/>
    <col min="7310" max="7310" width="25.28515625" style="409" customWidth="1"/>
    <col min="7311" max="7311" width="15.85546875" style="409" bestFit="1" customWidth="1"/>
    <col min="7312" max="7313" width="18" style="409" bestFit="1" customWidth="1"/>
    <col min="7314" max="7532" width="11.42578125" style="409"/>
    <col min="7533" max="7533" width="15.42578125" style="409" customWidth="1"/>
    <col min="7534" max="7534" width="9.5703125" style="409" customWidth="1"/>
    <col min="7535" max="7535" width="14.42578125" style="409" customWidth="1"/>
    <col min="7536" max="7536" width="49.85546875" style="409" customWidth="1"/>
    <col min="7537" max="7537" width="22.5703125" style="409" customWidth="1"/>
    <col min="7538" max="7538" width="23" style="409" customWidth="1"/>
    <col min="7539" max="7539" width="22.85546875" style="409" customWidth="1"/>
    <col min="7540" max="7540" width="23.42578125" style="409" customWidth="1"/>
    <col min="7541" max="7541" width="22.42578125" style="409" customWidth="1"/>
    <col min="7542" max="7542" width="13.85546875" style="409" customWidth="1"/>
    <col min="7543" max="7543" width="20.7109375" style="409" customWidth="1"/>
    <col min="7544" max="7544" width="18.140625" style="409" customWidth="1"/>
    <col min="7545" max="7545" width="14.85546875" style="409" bestFit="1" customWidth="1"/>
    <col min="7546" max="7546" width="11.42578125" style="409"/>
    <col min="7547" max="7547" width="17.42578125" style="409" customWidth="1"/>
    <col min="7548" max="7550" width="18.140625" style="409" customWidth="1"/>
    <col min="7551" max="7554" width="11.42578125" style="409"/>
    <col min="7555" max="7555" width="34" style="409" customWidth="1"/>
    <col min="7556" max="7556" width="9.5703125" style="409" customWidth="1"/>
    <col min="7557" max="7557" width="16.7109375" style="409" customWidth="1"/>
    <col min="7558" max="7558" width="55.140625" style="409" customWidth="1"/>
    <col min="7559" max="7559" width="22.5703125" style="409" customWidth="1"/>
    <col min="7560" max="7560" width="23" style="409" customWidth="1"/>
    <col min="7561" max="7561" width="22.85546875" style="409" customWidth="1"/>
    <col min="7562" max="7562" width="23.42578125" style="409" customWidth="1"/>
    <col min="7563" max="7563" width="28.7109375" style="409" customWidth="1"/>
    <col min="7564" max="7564" width="12.7109375" style="409" customWidth="1"/>
    <col min="7565" max="7565" width="11.42578125" style="409"/>
    <col min="7566" max="7566" width="25.28515625" style="409" customWidth="1"/>
    <col min="7567" max="7567" width="15.85546875" style="409" bestFit="1" customWidth="1"/>
    <col min="7568" max="7569" width="18" style="409" bestFit="1" customWidth="1"/>
    <col min="7570" max="7788" width="11.42578125" style="409"/>
    <col min="7789" max="7789" width="15.42578125" style="409" customWidth="1"/>
    <col min="7790" max="7790" width="9.5703125" style="409" customWidth="1"/>
    <col min="7791" max="7791" width="14.42578125" style="409" customWidth="1"/>
    <col min="7792" max="7792" width="49.85546875" style="409" customWidth="1"/>
    <col min="7793" max="7793" width="22.5703125" style="409" customWidth="1"/>
    <col min="7794" max="7794" width="23" style="409" customWidth="1"/>
    <col min="7795" max="7795" width="22.85546875" style="409" customWidth="1"/>
    <col min="7796" max="7796" width="23.42578125" style="409" customWidth="1"/>
    <col min="7797" max="7797" width="22.42578125" style="409" customWidth="1"/>
    <col min="7798" max="7798" width="13.85546875" style="409" customWidth="1"/>
    <col min="7799" max="7799" width="20.7109375" style="409" customWidth="1"/>
    <col min="7800" max="7800" width="18.140625" style="409" customWidth="1"/>
    <col min="7801" max="7801" width="14.85546875" style="409" bestFit="1" customWidth="1"/>
    <col min="7802" max="7802" width="11.42578125" style="409"/>
    <col min="7803" max="7803" width="17.42578125" style="409" customWidth="1"/>
    <col min="7804" max="7806" width="18.140625" style="409" customWidth="1"/>
    <col min="7807" max="7810" width="11.42578125" style="409"/>
    <col min="7811" max="7811" width="34" style="409" customWidth="1"/>
    <col min="7812" max="7812" width="9.5703125" style="409" customWidth="1"/>
    <col min="7813" max="7813" width="16.7109375" style="409" customWidth="1"/>
    <col min="7814" max="7814" width="55.140625" style="409" customWidth="1"/>
    <col min="7815" max="7815" width="22.5703125" style="409" customWidth="1"/>
    <col min="7816" max="7816" width="23" style="409" customWidth="1"/>
    <col min="7817" max="7817" width="22.85546875" style="409" customWidth="1"/>
    <col min="7818" max="7818" width="23.42578125" style="409" customWidth="1"/>
    <col min="7819" max="7819" width="28.7109375" style="409" customWidth="1"/>
    <col min="7820" max="7820" width="12.7109375" style="409" customWidth="1"/>
    <col min="7821" max="7821" width="11.42578125" style="409"/>
    <col min="7822" max="7822" width="25.28515625" style="409" customWidth="1"/>
    <col min="7823" max="7823" width="15.85546875" style="409" bestFit="1" customWidth="1"/>
    <col min="7824" max="7825" width="18" style="409" bestFit="1" customWidth="1"/>
    <col min="7826" max="8044" width="11.42578125" style="409"/>
    <col min="8045" max="8045" width="15.42578125" style="409" customWidth="1"/>
    <col min="8046" max="8046" width="9.5703125" style="409" customWidth="1"/>
    <col min="8047" max="8047" width="14.42578125" style="409" customWidth="1"/>
    <col min="8048" max="8048" width="49.85546875" style="409" customWidth="1"/>
    <col min="8049" max="8049" width="22.5703125" style="409" customWidth="1"/>
    <col min="8050" max="8050" width="23" style="409" customWidth="1"/>
    <col min="8051" max="8051" width="22.85546875" style="409" customWidth="1"/>
    <col min="8052" max="8052" width="23.42578125" style="409" customWidth="1"/>
    <col min="8053" max="8053" width="22.42578125" style="409" customWidth="1"/>
    <col min="8054" max="8054" width="13.85546875" style="409" customWidth="1"/>
    <col min="8055" max="8055" width="20.7109375" style="409" customWidth="1"/>
    <col min="8056" max="8056" width="18.140625" style="409" customWidth="1"/>
    <col min="8057" max="8057" width="14.85546875" style="409" bestFit="1" customWidth="1"/>
    <col min="8058" max="8058" width="11.42578125" style="409"/>
    <col min="8059" max="8059" width="17.42578125" style="409" customWidth="1"/>
    <col min="8060" max="8062" width="18.140625" style="409" customWidth="1"/>
    <col min="8063" max="8066" width="11.42578125" style="409"/>
    <col min="8067" max="8067" width="34" style="409" customWidth="1"/>
    <col min="8068" max="8068" width="9.5703125" style="409" customWidth="1"/>
    <col min="8069" max="8069" width="16.7109375" style="409" customWidth="1"/>
    <col min="8070" max="8070" width="55.140625" style="409" customWidth="1"/>
    <col min="8071" max="8071" width="22.5703125" style="409" customWidth="1"/>
    <col min="8072" max="8072" width="23" style="409" customWidth="1"/>
    <col min="8073" max="8073" width="22.85546875" style="409" customWidth="1"/>
    <col min="8074" max="8074" width="23.42578125" style="409" customWidth="1"/>
    <col min="8075" max="8075" width="28.7109375" style="409" customWidth="1"/>
    <col min="8076" max="8076" width="12.7109375" style="409" customWidth="1"/>
    <col min="8077" max="8077" width="11.42578125" style="409"/>
    <col min="8078" max="8078" width="25.28515625" style="409" customWidth="1"/>
    <col min="8079" max="8079" width="15.85546875" style="409" bestFit="1" customWidth="1"/>
    <col min="8080" max="8081" width="18" style="409" bestFit="1" customWidth="1"/>
    <col min="8082" max="8300" width="11.42578125" style="409"/>
    <col min="8301" max="8301" width="15.42578125" style="409" customWidth="1"/>
    <col min="8302" max="8302" width="9.5703125" style="409" customWidth="1"/>
    <col min="8303" max="8303" width="14.42578125" style="409" customWidth="1"/>
    <col min="8304" max="8304" width="49.85546875" style="409" customWidth="1"/>
    <col min="8305" max="8305" width="22.5703125" style="409" customWidth="1"/>
    <col min="8306" max="8306" width="23" style="409" customWidth="1"/>
    <col min="8307" max="8307" width="22.85546875" style="409" customWidth="1"/>
    <col min="8308" max="8308" width="23.42578125" style="409" customWidth="1"/>
    <col min="8309" max="8309" width="22.42578125" style="409" customWidth="1"/>
    <col min="8310" max="8310" width="13.85546875" style="409" customWidth="1"/>
    <col min="8311" max="8311" width="20.7109375" style="409" customWidth="1"/>
    <col min="8312" max="8312" width="18.140625" style="409" customWidth="1"/>
    <col min="8313" max="8313" width="14.85546875" style="409" bestFit="1" customWidth="1"/>
    <col min="8314" max="8314" width="11.42578125" style="409"/>
    <col min="8315" max="8315" width="17.42578125" style="409" customWidth="1"/>
    <col min="8316" max="8318" width="18.140625" style="409" customWidth="1"/>
    <col min="8319" max="8322" width="11.42578125" style="409"/>
    <col min="8323" max="8323" width="34" style="409" customWidth="1"/>
    <col min="8324" max="8324" width="9.5703125" style="409" customWidth="1"/>
    <col min="8325" max="8325" width="16.7109375" style="409" customWidth="1"/>
    <col min="8326" max="8326" width="55.140625" style="409" customWidth="1"/>
    <col min="8327" max="8327" width="22.5703125" style="409" customWidth="1"/>
    <col min="8328" max="8328" width="23" style="409" customWidth="1"/>
    <col min="8329" max="8329" width="22.85546875" style="409" customWidth="1"/>
    <col min="8330" max="8330" width="23.42578125" style="409" customWidth="1"/>
    <col min="8331" max="8331" width="28.7109375" style="409" customWidth="1"/>
    <col min="8332" max="8332" width="12.7109375" style="409" customWidth="1"/>
    <col min="8333" max="8333" width="11.42578125" style="409"/>
    <col min="8334" max="8334" width="25.28515625" style="409" customWidth="1"/>
    <col min="8335" max="8335" width="15.85546875" style="409" bestFit="1" customWidth="1"/>
    <col min="8336" max="8337" width="18" style="409" bestFit="1" customWidth="1"/>
    <col min="8338" max="8556" width="11.42578125" style="409"/>
    <col min="8557" max="8557" width="15.42578125" style="409" customWidth="1"/>
    <col min="8558" max="8558" width="9.5703125" style="409" customWidth="1"/>
    <col min="8559" max="8559" width="14.42578125" style="409" customWidth="1"/>
    <col min="8560" max="8560" width="49.85546875" style="409" customWidth="1"/>
    <col min="8561" max="8561" width="22.5703125" style="409" customWidth="1"/>
    <col min="8562" max="8562" width="23" style="409" customWidth="1"/>
    <col min="8563" max="8563" width="22.85546875" style="409" customWidth="1"/>
    <col min="8564" max="8564" width="23.42578125" style="409" customWidth="1"/>
    <col min="8565" max="8565" width="22.42578125" style="409" customWidth="1"/>
    <col min="8566" max="8566" width="13.85546875" style="409" customWidth="1"/>
    <col min="8567" max="8567" width="20.7109375" style="409" customWidth="1"/>
    <col min="8568" max="8568" width="18.140625" style="409" customWidth="1"/>
    <col min="8569" max="8569" width="14.85546875" style="409" bestFit="1" customWidth="1"/>
    <col min="8570" max="8570" width="11.42578125" style="409"/>
    <col min="8571" max="8571" width="17.42578125" style="409" customWidth="1"/>
    <col min="8572" max="8574" width="18.140625" style="409" customWidth="1"/>
    <col min="8575" max="8578" width="11.42578125" style="409"/>
    <col min="8579" max="8579" width="34" style="409" customWidth="1"/>
    <col min="8580" max="8580" width="9.5703125" style="409" customWidth="1"/>
    <col min="8581" max="8581" width="16.7109375" style="409" customWidth="1"/>
    <col min="8582" max="8582" width="55.140625" style="409" customWidth="1"/>
    <col min="8583" max="8583" width="22.5703125" style="409" customWidth="1"/>
    <col min="8584" max="8584" width="23" style="409" customWidth="1"/>
    <col min="8585" max="8585" width="22.85546875" style="409" customWidth="1"/>
    <col min="8586" max="8586" width="23.42578125" style="409" customWidth="1"/>
    <col min="8587" max="8587" width="28.7109375" style="409" customWidth="1"/>
    <col min="8588" max="8588" width="12.7109375" style="409" customWidth="1"/>
    <col min="8589" max="8589" width="11.42578125" style="409"/>
    <col min="8590" max="8590" width="25.28515625" style="409" customWidth="1"/>
    <col min="8591" max="8591" width="15.85546875" style="409" bestFit="1" customWidth="1"/>
    <col min="8592" max="8593" width="18" style="409" bestFit="1" customWidth="1"/>
    <col min="8594" max="8812" width="11.42578125" style="409"/>
    <col min="8813" max="8813" width="15.42578125" style="409" customWidth="1"/>
    <col min="8814" max="8814" width="9.5703125" style="409" customWidth="1"/>
    <col min="8815" max="8815" width="14.42578125" style="409" customWidth="1"/>
    <col min="8816" max="8816" width="49.85546875" style="409" customWidth="1"/>
    <col min="8817" max="8817" width="22.5703125" style="409" customWidth="1"/>
    <col min="8818" max="8818" width="23" style="409" customWidth="1"/>
    <col min="8819" max="8819" width="22.85546875" style="409" customWidth="1"/>
    <col min="8820" max="8820" width="23.42578125" style="409" customWidth="1"/>
    <col min="8821" max="8821" width="22.42578125" style="409" customWidth="1"/>
    <col min="8822" max="8822" width="13.85546875" style="409" customWidth="1"/>
    <col min="8823" max="8823" width="20.7109375" style="409" customWidth="1"/>
    <col min="8824" max="8824" width="18.140625" style="409" customWidth="1"/>
    <col min="8825" max="8825" width="14.85546875" style="409" bestFit="1" customWidth="1"/>
    <col min="8826" max="8826" width="11.42578125" style="409"/>
    <col min="8827" max="8827" width="17.42578125" style="409" customWidth="1"/>
    <col min="8828" max="8830" width="18.140625" style="409" customWidth="1"/>
    <col min="8831" max="8834" width="11.42578125" style="409"/>
    <col min="8835" max="8835" width="34" style="409" customWidth="1"/>
    <col min="8836" max="8836" width="9.5703125" style="409" customWidth="1"/>
    <col min="8837" max="8837" width="16.7109375" style="409" customWidth="1"/>
    <col min="8838" max="8838" width="55.140625" style="409" customWidth="1"/>
    <col min="8839" max="8839" width="22.5703125" style="409" customWidth="1"/>
    <col min="8840" max="8840" width="23" style="409" customWidth="1"/>
    <col min="8841" max="8841" width="22.85546875" style="409" customWidth="1"/>
    <col min="8842" max="8842" width="23.42578125" style="409" customWidth="1"/>
    <col min="8843" max="8843" width="28.7109375" style="409" customWidth="1"/>
    <col min="8844" max="8844" width="12.7109375" style="409" customWidth="1"/>
    <col min="8845" max="8845" width="11.42578125" style="409"/>
    <col min="8846" max="8846" width="25.28515625" style="409" customWidth="1"/>
    <col min="8847" max="8847" width="15.85546875" style="409" bestFit="1" customWidth="1"/>
    <col min="8848" max="8849" width="18" style="409" bestFit="1" customWidth="1"/>
    <col min="8850" max="9068" width="11.42578125" style="409"/>
    <col min="9069" max="9069" width="15.42578125" style="409" customWidth="1"/>
    <col min="9070" max="9070" width="9.5703125" style="409" customWidth="1"/>
    <col min="9071" max="9071" width="14.42578125" style="409" customWidth="1"/>
    <col min="9072" max="9072" width="49.85546875" style="409" customWidth="1"/>
    <col min="9073" max="9073" width="22.5703125" style="409" customWidth="1"/>
    <col min="9074" max="9074" width="23" style="409" customWidth="1"/>
    <col min="9075" max="9075" width="22.85546875" style="409" customWidth="1"/>
    <col min="9076" max="9076" width="23.42578125" style="409" customWidth="1"/>
    <col min="9077" max="9077" width="22.42578125" style="409" customWidth="1"/>
    <col min="9078" max="9078" width="13.85546875" style="409" customWidth="1"/>
    <col min="9079" max="9079" width="20.7109375" style="409" customWidth="1"/>
    <col min="9080" max="9080" width="18.140625" style="409" customWidth="1"/>
    <col min="9081" max="9081" width="14.85546875" style="409" bestFit="1" customWidth="1"/>
    <col min="9082" max="9082" width="11.42578125" style="409"/>
    <col min="9083" max="9083" width="17.42578125" style="409" customWidth="1"/>
    <col min="9084" max="9086" width="18.140625" style="409" customWidth="1"/>
    <col min="9087" max="9090" width="11.42578125" style="409"/>
    <col min="9091" max="9091" width="34" style="409" customWidth="1"/>
    <col min="9092" max="9092" width="9.5703125" style="409" customWidth="1"/>
    <col min="9093" max="9093" width="16.7109375" style="409" customWidth="1"/>
    <col min="9094" max="9094" width="55.140625" style="409" customWidth="1"/>
    <col min="9095" max="9095" width="22.5703125" style="409" customWidth="1"/>
    <col min="9096" max="9096" width="23" style="409" customWidth="1"/>
    <col min="9097" max="9097" width="22.85546875" style="409" customWidth="1"/>
    <col min="9098" max="9098" width="23.42578125" style="409" customWidth="1"/>
    <col min="9099" max="9099" width="28.7109375" style="409" customWidth="1"/>
    <col min="9100" max="9100" width="12.7109375" style="409" customWidth="1"/>
    <col min="9101" max="9101" width="11.42578125" style="409"/>
    <col min="9102" max="9102" width="25.28515625" style="409" customWidth="1"/>
    <col min="9103" max="9103" width="15.85546875" style="409" bestFit="1" customWidth="1"/>
    <col min="9104" max="9105" width="18" style="409" bestFit="1" customWidth="1"/>
    <col min="9106" max="9324" width="11.42578125" style="409"/>
    <col min="9325" max="9325" width="15.42578125" style="409" customWidth="1"/>
    <col min="9326" max="9326" width="9.5703125" style="409" customWidth="1"/>
    <col min="9327" max="9327" width="14.42578125" style="409" customWidth="1"/>
    <col min="9328" max="9328" width="49.85546875" style="409" customWidth="1"/>
    <col min="9329" max="9329" width="22.5703125" style="409" customWidth="1"/>
    <col min="9330" max="9330" width="23" style="409" customWidth="1"/>
    <col min="9331" max="9331" width="22.85546875" style="409" customWidth="1"/>
    <col min="9332" max="9332" width="23.42578125" style="409" customWidth="1"/>
    <col min="9333" max="9333" width="22.42578125" style="409" customWidth="1"/>
    <col min="9334" max="9334" width="13.85546875" style="409" customWidth="1"/>
    <col min="9335" max="9335" width="20.7109375" style="409" customWidth="1"/>
    <col min="9336" max="9336" width="18.140625" style="409" customWidth="1"/>
    <col min="9337" max="9337" width="14.85546875" style="409" bestFit="1" customWidth="1"/>
    <col min="9338" max="9338" width="11.42578125" style="409"/>
    <col min="9339" max="9339" width="17.42578125" style="409" customWidth="1"/>
    <col min="9340" max="9342" width="18.140625" style="409" customWidth="1"/>
    <col min="9343" max="9346" width="11.42578125" style="409"/>
    <col min="9347" max="9347" width="34" style="409" customWidth="1"/>
    <col min="9348" max="9348" width="9.5703125" style="409" customWidth="1"/>
    <col min="9349" max="9349" width="16.7109375" style="409" customWidth="1"/>
    <col min="9350" max="9350" width="55.140625" style="409" customWidth="1"/>
    <col min="9351" max="9351" width="22.5703125" style="409" customWidth="1"/>
    <col min="9352" max="9352" width="23" style="409" customWidth="1"/>
    <col min="9353" max="9353" width="22.85546875" style="409" customWidth="1"/>
    <col min="9354" max="9354" width="23.42578125" style="409" customWidth="1"/>
    <col min="9355" max="9355" width="28.7109375" style="409" customWidth="1"/>
    <col min="9356" max="9356" width="12.7109375" style="409" customWidth="1"/>
    <col min="9357" max="9357" width="11.42578125" style="409"/>
    <col min="9358" max="9358" width="25.28515625" style="409" customWidth="1"/>
    <col min="9359" max="9359" width="15.85546875" style="409" bestFit="1" customWidth="1"/>
    <col min="9360" max="9361" width="18" style="409" bestFit="1" customWidth="1"/>
    <col min="9362" max="9580" width="11.42578125" style="409"/>
    <col min="9581" max="9581" width="15.42578125" style="409" customWidth="1"/>
    <col min="9582" max="9582" width="9.5703125" style="409" customWidth="1"/>
    <col min="9583" max="9583" width="14.42578125" style="409" customWidth="1"/>
    <col min="9584" max="9584" width="49.85546875" style="409" customWidth="1"/>
    <col min="9585" max="9585" width="22.5703125" style="409" customWidth="1"/>
    <col min="9586" max="9586" width="23" style="409" customWidth="1"/>
    <col min="9587" max="9587" width="22.85546875" style="409" customWidth="1"/>
    <col min="9588" max="9588" width="23.42578125" style="409" customWidth="1"/>
    <col min="9589" max="9589" width="22.42578125" style="409" customWidth="1"/>
    <col min="9590" max="9590" width="13.85546875" style="409" customWidth="1"/>
    <col min="9591" max="9591" width="20.7109375" style="409" customWidth="1"/>
    <col min="9592" max="9592" width="18.140625" style="409" customWidth="1"/>
    <col min="9593" max="9593" width="14.85546875" style="409" bestFit="1" customWidth="1"/>
    <col min="9594" max="9594" width="11.42578125" style="409"/>
    <col min="9595" max="9595" width="17.42578125" style="409" customWidth="1"/>
    <col min="9596" max="9598" width="18.140625" style="409" customWidth="1"/>
    <col min="9599" max="9602" width="11.42578125" style="409"/>
    <col min="9603" max="9603" width="34" style="409" customWidth="1"/>
    <col min="9604" max="9604" width="9.5703125" style="409" customWidth="1"/>
    <col min="9605" max="9605" width="16.7109375" style="409" customWidth="1"/>
    <col min="9606" max="9606" width="55.140625" style="409" customWidth="1"/>
    <col min="9607" max="9607" width="22.5703125" style="409" customWidth="1"/>
    <col min="9608" max="9608" width="23" style="409" customWidth="1"/>
    <col min="9609" max="9609" width="22.85546875" style="409" customWidth="1"/>
    <col min="9610" max="9610" width="23.42578125" style="409" customWidth="1"/>
    <col min="9611" max="9611" width="28.7109375" style="409" customWidth="1"/>
    <col min="9612" max="9612" width="12.7109375" style="409" customWidth="1"/>
    <col min="9613" max="9613" width="11.42578125" style="409"/>
    <col min="9614" max="9614" width="25.28515625" style="409" customWidth="1"/>
    <col min="9615" max="9615" width="15.85546875" style="409" bestFit="1" customWidth="1"/>
    <col min="9616" max="9617" width="18" style="409" bestFit="1" customWidth="1"/>
    <col min="9618" max="9836" width="11.42578125" style="409"/>
    <col min="9837" max="9837" width="15.42578125" style="409" customWidth="1"/>
    <col min="9838" max="9838" width="9.5703125" style="409" customWidth="1"/>
    <col min="9839" max="9839" width="14.42578125" style="409" customWidth="1"/>
    <col min="9840" max="9840" width="49.85546875" style="409" customWidth="1"/>
    <col min="9841" max="9841" width="22.5703125" style="409" customWidth="1"/>
    <col min="9842" max="9842" width="23" style="409" customWidth="1"/>
    <col min="9843" max="9843" width="22.85546875" style="409" customWidth="1"/>
    <col min="9844" max="9844" width="23.42578125" style="409" customWidth="1"/>
    <col min="9845" max="9845" width="22.42578125" style="409" customWidth="1"/>
    <col min="9846" max="9846" width="13.85546875" style="409" customWidth="1"/>
    <col min="9847" max="9847" width="20.7109375" style="409" customWidth="1"/>
    <col min="9848" max="9848" width="18.140625" style="409" customWidth="1"/>
    <col min="9849" max="9849" width="14.85546875" style="409" bestFit="1" customWidth="1"/>
    <col min="9850" max="9850" width="11.42578125" style="409"/>
    <col min="9851" max="9851" width="17.42578125" style="409" customWidth="1"/>
    <col min="9852" max="9854" width="18.140625" style="409" customWidth="1"/>
    <col min="9855" max="9858" width="11.42578125" style="409"/>
    <col min="9859" max="9859" width="34" style="409" customWidth="1"/>
    <col min="9860" max="9860" width="9.5703125" style="409" customWidth="1"/>
    <col min="9861" max="9861" width="16.7109375" style="409" customWidth="1"/>
    <col min="9862" max="9862" width="55.140625" style="409" customWidth="1"/>
    <col min="9863" max="9863" width="22.5703125" style="409" customWidth="1"/>
    <col min="9864" max="9864" width="23" style="409" customWidth="1"/>
    <col min="9865" max="9865" width="22.85546875" style="409" customWidth="1"/>
    <col min="9866" max="9866" width="23.42578125" style="409" customWidth="1"/>
    <col min="9867" max="9867" width="28.7109375" style="409" customWidth="1"/>
    <col min="9868" max="9868" width="12.7109375" style="409" customWidth="1"/>
    <col min="9869" max="9869" width="11.42578125" style="409"/>
    <col min="9870" max="9870" width="25.28515625" style="409" customWidth="1"/>
    <col min="9871" max="9871" width="15.85546875" style="409" bestFit="1" customWidth="1"/>
    <col min="9872" max="9873" width="18" style="409" bestFit="1" customWidth="1"/>
    <col min="9874" max="10092" width="11.42578125" style="409"/>
    <col min="10093" max="10093" width="15.42578125" style="409" customWidth="1"/>
    <col min="10094" max="10094" width="9.5703125" style="409" customWidth="1"/>
    <col min="10095" max="10095" width="14.42578125" style="409" customWidth="1"/>
    <col min="10096" max="10096" width="49.85546875" style="409" customWidth="1"/>
    <col min="10097" max="10097" width="22.5703125" style="409" customWidth="1"/>
    <col min="10098" max="10098" width="23" style="409" customWidth="1"/>
    <col min="10099" max="10099" width="22.85546875" style="409" customWidth="1"/>
    <col min="10100" max="10100" width="23.42578125" style="409" customWidth="1"/>
    <col min="10101" max="10101" width="22.42578125" style="409" customWidth="1"/>
    <col min="10102" max="10102" width="13.85546875" style="409" customWidth="1"/>
    <col min="10103" max="10103" width="20.7109375" style="409" customWidth="1"/>
    <col min="10104" max="10104" width="18.140625" style="409" customWidth="1"/>
    <col min="10105" max="10105" width="14.85546875" style="409" bestFit="1" customWidth="1"/>
    <col min="10106" max="10106" width="11.42578125" style="409"/>
    <col min="10107" max="10107" width="17.42578125" style="409" customWidth="1"/>
    <col min="10108" max="10110" width="18.140625" style="409" customWidth="1"/>
    <col min="10111" max="10114" width="11.42578125" style="409"/>
    <col min="10115" max="10115" width="34" style="409" customWidth="1"/>
    <col min="10116" max="10116" width="9.5703125" style="409" customWidth="1"/>
    <col min="10117" max="10117" width="16.7109375" style="409" customWidth="1"/>
    <col min="10118" max="10118" width="55.140625" style="409" customWidth="1"/>
    <col min="10119" max="10119" width="22.5703125" style="409" customWidth="1"/>
    <col min="10120" max="10120" width="23" style="409" customWidth="1"/>
    <col min="10121" max="10121" width="22.85546875" style="409" customWidth="1"/>
    <col min="10122" max="10122" width="23.42578125" style="409" customWidth="1"/>
    <col min="10123" max="10123" width="28.7109375" style="409" customWidth="1"/>
    <col min="10124" max="10124" width="12.7109375" style="409" customWidth="1"/>
    <col min="10125" max="10125" width="11.42578125" style="409"/>
    <col min="10126" max="10126" width="25.28515625" style="409" customWidth="1"/>
    <col min="10127" max="10127" width="15.85546875" style="409" bestFit="1" customWidth="1"/>
    <col min="10128" max="10129" width="18" style="409" bestFit="1" customWidth="1"/>
    <col min="10130" max="10348" width="11.42578125" style="409"/>
    <col min="10349" max="10349" width="15.42578125" style="409" customWidth="1"/>
    <col min="10350" max="10350" width="9.5703125" style="409" customWidth="1"/>
    <col min="10351" max="10351" width="14.42578125" style="409" customWidth="1"/>
    <col min="10352" max="10352" width="49.85546875" style="409" customWidth="1"/>
    <col min="10353" max="10353" width="22.5703125" style="409" customWidth="1"/>
    <col min="10354" max="10354" width="23" style="409" customWidth="1"/>
    <col min="10355" max="10355" width="22.85546875" style="409" customWidth="1"/>
    <col min="10356" max="10356" width="23.42578125" style="409" customWidth="1"/>
    <col min="10357" max="10357" width="22.42578125" style="409" customWidth="1"/>
    <col min="10358" max="10358" width="13.85546875" style="409" customWidth="1"/>
    <col min="10359" max="10359" width="20.7109375" style="409" customWidth="1"/>
    <col min="10360" max="10360" width="18.140625" style="409" customWidth="1"/>
    <col min="10361" max="10361" width="14.85546875" style="409" bestFit="1" customWidth="1"/>
    <col min="10362" max="10362" width="11.42578125" style="409"/>
    <col min="10363" max="10363" width="17.42578125" style="409" customWidth="1"/>
    <col min="10364" max="10366" width="18.140625" style="409" customWidth="1"/>
    <col min="10367" max="10370" width="11.42578125" style="409"/>
    <col min="10371" max="10371" width="34" style="409" customWidth="1"/>
    <col min="10372" max="10372" width="9.5703125" style="409" customWidth="1"/>
    <col min="10373" max="10373" width="16.7109375" style="409" customWidth="1"/>
    <col min="10374" max="10374" width="55.140625" style="409" customWidth="1"/>
    <col min="10375" max="10375" width="22.5703125" style="409" customWidth="1"/>
    <col min="10376" max="10376" width="23" style="409" customWidth="1"/>
    <col min="10377" max="10377" width="22.85546875" style="409" customWidth="1"/>
    <col min="10378" max="10378" width="23.42578125" style="409" customWidth="1"/>
    <col min="10379" max="10379" width="28.7109375" style="409" customWidth="1"/>
    <col min="10380" max="10380" width="12.7109375" style="409" customWidth="1"/>
    <col min="10381" max="10381" width="11.42578125" style="409"/>
    <col min="10382" max="10382" width="25.28515625" style="409" customWidth="1"/>
    <col min="10383" max="10383" width="15.85546875" style="409" bestFit="1" customWidth="1"/>
    <col min="10384" max="10385" width="18" style="409" bestFit="1" customWidth="1"/>
    <col min="10386" max="10604" width="11.42578125" style="409"/>
    <col min="10605" max="10605" width="15.42578125" style="409" customWidth="1"/>
    <col min="10606" max="10606" width="9.5703125" style="409" customWidth="1"/>
    <col min="10607" max="10607" width="14.42578125" style="409" customWidth="1"/>
    <col min="10608" max="10608" width="49.85546875" style="409" customWidth="1"/>
    <col min="10609" max="10609" width="22.5703125" style="409" customWidth="1"/>
    <col min="10610" max="10610" width="23" style="409" customWidth="1"/>
    <col min="10611" max="10611" width="22.85546875" style="409" customWidth="1"/>
    <col min="10612" max="10612" width="23.42578125" style="409" customWidth="1"/>
    <col min="10613" max="10613" width="22.42578125" style="409" customWidth="1"/>
    <col min="10614" max="10614" width="13.85546875" style="409" customWidth="1"/>
    <col min="10615" max="10615" width="20.7109375" style="409" customWidth="1"/>
    <col min="10616" max="10616" width="18.140625" style="409" customWidth="1"/>
    <col min="10617" max="10617" width="14.85546875" style="409" bestFit="1" customWidth="1"/>
    <col min="10618" max="10618" width="11.42578125" style="409"/>
    <col min="10619" max="10619" width="17.42578125" style="409" customWidth="1"/>
    <col min="10620" max="10622" width="18.140625" style="409" customWidth="1"/>
    <col min="10623" max="10626" width="11.42578125" style="409"/>
    <col min="10627" max="10627" width="34" style="409" customWidth="1"/>
    <col min="10628" max="10628" width="9.5703125" style="409" customWidth="1"/>
    <col min="10629" max="10629" width="16.7109375" style="409" customWidth="1"/>
    <col min="10630" max="10630" width="55.140625" style="409" customWidth="1"/>
    <col min="10631" max="10631" width="22.5703125" style="409" customWidth="1"/>
    <col min="10632" max="10632" width="23" style="409" customWidth="1"/>
    <col min="10633" max="10633" width="22.85546875" style="409" customWidth="1"/>
    <col min="10634" max="10634" width="23.42578125" style="409" customWidth="1"/>
    <col min="10635" max="10635" width="28.7109375" style="409" customWidth="1"/>
    <col min="10636" max="10636" width="12.7109375" style="409" customWidth="1"/>
    <col min="10637" max="10637" width="11.42578125" style="409"/>
    <col min="10638" max="10638" width="25.28515625" style="409" customWidth="1"/>
    <col min="10639" max="10639" width="15.85546875" style="409" bestFit="1" customWidth="1"/>
    <col min="10640" max="10641" width="18" style="409" bestFit="1" customWidth="1"/>
    <col min="10642" max="10860" width="11.42578125" style="409"/>
    <col min="10861" max="10861" width="15.42578125" style="409" customWidth="1"/>
    <col min="10862" max="10862" width="9.5703125" style="409" customWidth="1"/>
    <col min="10863" max="10863" width="14.42578125" style="409" customWidth="1"/>
    <col min="10864" max="10864" width="49.85546875" style="409" customWidth="1"/>
    <col min="10865" max="10865" width="22.5703125" style="409" customWidth="1"/>
    <col min="10866" max="10866" width="23" style="409" customWidth="1"/>
    <col min="10867" max="10867" width="22.85546875" style="409" customWidth="1"/>
    <col min="10868" max="10868" width="23.42578125" style="409" customWidth="1"/>
    <col min="10869" max="10869" width="22.42578125" style="409" customWidth="1"/>
    <col min="10870" max="10870" width="13.85546875" style="409" customWidth="1"/>
    <col min="10871" max="10871" width="20.7109375" style="409" customWidth="1"/>
    <col min="10872" max="10872" width="18.140625" style="409" customWidth="1"/>
    <col min="10873" max="10873" width="14.85546875" style="409" bestFit="1" customWidth="1"/>
    <col min="10874" max="10874" width="11.42578125" style="409"/>
    <col min="10875" max="10875" width="17.42578125" style="409" customWidth="1"/>
    <col min="10876" max="10878" width="18.140625" style="409" customWidth="1"/>
    <col min="10879" max="10882" width="11.42578125" style="409"/>
    <col min="10883" max="10883" width="34" style="409" customWidth="1"/>
    <col min="10884" max="10884" width="9.5703125" style="409" customWidth="1"/>
    <col min="10885" max="10885" width="16.7109375" style="409" customWidth="1"/>
    <col min="10886" max="10886" width="55.140625" style="409" customWidth="1"/>
    <col min="10887" max="10887" width="22.5703125" style="409" customWidth="1"/>
    <col min="10888" max="10888" width="23" style="409" customWidth="1"/>
    <col min="10889" max="10889" width="22.85546875" style="409" customWidth="1"/>
    <col min="10890" max="10890" width="23.42578125" style="409" customWidth="1"/>
    <col min="10891" max="10891" width="28.7109375" style="409" customWidth="1"/>
    <col min="10892" max="10892" width="12.7109375" style="409" customWidth="1"/>
    <col min="10893" max="10893" width="11.42578125" style="409"/>
    <col min="10894" max="10894" width="25.28515625" style="409" customWidth="1"/>
    <col min="10895" max="10895" width="15.85546875" style="409" bestFit="1" customWidth="1"/>
    <col min="10896" max="10897" width="18" style="409" bestFit="1" customWidth="1"/>
    <col min="10898" max="11116" width="11.42578125" style="409"/>
    <col min="11117" max="11117" width="15.42578125" style="409" customWidth="1"/>
    <col min="11118" max="11118" width="9.5703125" style="409" customWidth="1"/>
    <col min="11119" max="11119" width="14.42578125" style="409" customWidth="1"/>
    <col min="11120" max="11120" width="49.85546875" style="409" customWidth="1"/>
    <col min="11121" max="11121" width="22.5703125" style="409" customWidth="1"/>
    <col min="11122" max="11122" width="23" style="409" customWidth="1"/>
    <col min="11123" max="11123" width="22.85546875" style="409" customWidth="1"/>
    <col min="11124" max="11124" width="23.42578125" style="409" customWidth="1"/>
    <col min="11125" max="11125" width="22.42578125" style="409" customWidth="1"/>
    <col min="11126" max="11126" width="13.85546875" style="409" customWidth="1"/>
    <col min="11127" max="11127" width="20.7109375" style="409" customWidth="1"/>
    <col min="11128" max="11128" width="18.140625" style="409" customWidth="1"/>
    <col min="11129" max="11129" width="14.85546875" style="409" bestFit="1" customWidth="1"/>
    <col min="11130" max="11130" width="11.42578125" style="409"/>
    <col min="11131" max="11131" width="17.42578125" style="409" customWidth="1"/>
    <col min="11132" max="11134" width="18.140625" style="409" customWidth="1"/>
    <col min="11135" max="11138" width="11.42578125" style="409"/>
    <col min="11139" max="11139" width="34" style="409" customWidth="1"/>
    <col min="11140" max="11140" width="9.5703125" style="409" customWidth="1"/>
    <col min="11141" max="11141" width="16.7109375" style="409" customWidth="1"/>
    <col min="11142" max="11142" width="55.140625" style="409" customWidth="1"/>
    <col min="11143" max="11143" width="22.5703125" style="409" customWidth="1"/>
    <col min="11144" max="11144" width="23" style="409" customWidth="1"/>
    <col min="11145" max="11145" width="22.85546875" style="409" customWidth="1"/>
    <col min="11146" max="11146" width="23.42578125" style="409" customWidth="1"/>
    <col min="11147" max="11147" width="28.7109375" style="409" customWidth="1"/>
    <col min="11148" max="11148" width="12.7109375" style="409" customWidth="1"/>
    <col min="11149" max="11149" width="11.42578125" style="409"/>
    <col min="11150" max="11150" width="25.28515625" style="409" customWidth="1"/>
    <col min="11151" max="11151" width="15.85546875" style="409" bestFit="1" customWidth="1"/>
    <col min="11152" max="11153" width="18" style="409" bestFit="1" customWidth="1"/>
    <col min="11154" max="11372" width="11.42578125" style="409"/>
    <col min="11373" max="11373" width="15.42578125" style="409" customWidth="1"/>
    <col min="11374" max="11374" width="9.5703125" style="409" customWidth="1"/>
    <col min="11375" max="11375" width="14.42578125" style="409" customWidth="1"/>
    <col min="11376" max="11376" width="49.85546875" style="409" customWidth="1"/>
    <col min="11377" max="11377" width="22.5703125" style="409" customWidth="1"/>
    <col min="11378" max="11378" width="23" style="409" customWidth="1"/>
    <col min="11379" max="11379" width="22.85546875" style="409" customWidth="1"/>
    <col min="11380" max="11380" width="23.42578125" style="409" customWidth="1"/>
    <col min="11381" max="11381" width="22.42578125" style="409" customWidth="1"/>
    <col min="11382" max="11382" width="13.85546875" style="409" customWidth="1"/>
    <col min="11383" max="11383" width="20.7109375" style="409" customWidth="1"/>
    <col min="11384" max="11384" width="18.140625" style="409" customWidth="1"/>
    <col min="11385" max="11385" width="14.85546875" style="409" bestFit="1" customWidth="1"/>
    <col min="11386" max="11386" width="11.42578125" style="409"/>
    <col min="11387" max="11387" width="17.42578125" style="409" customWidth="1"/>
    <col min="11388" max="11390" width="18.140625" style="409" customWidth="1"/>
    <col min="11391" max="11394" width="11.42578125" style="409"/>
    <col min="11395" max="11395" width="34" style="409" customWidth="1"/>
    <col min="11396" max="11396" width="9.5703125" style="409" customWidth="1"/>
    <col min="11397" max="11397" width="16.7109375" style="409" customWidth="1"/>
    <col min="11398" max="11398" width="55.140625" style="409" customWidth="1"/>
    <col min="11399" max="11399" width="22.5703125" style="409" customWidth="1"/>
    <col min="11400" max="11400" width="23" style="409" customWidth="1"/>
    <col min="11401" max="11401" width="22.85546875" style="409" customWidth="1"/>
    <col min="11402" max="11402" width="23.42578125" style="409" customWidth="1"/>
    <col min="11403" max="11403" width="28.7109375" style="409" customWidth="1"/>
    <col min="11404" max="11404" width="12.7109375" style="409" customWidth="1"/>
    <col min="11405" max="11405" width="11.42578125" style="409"/>
    <col min="11406" max="11406" width="25.28515625" style="409" customWidth="1"/>
    <col min="11407" max="11407" width="15.85546875" style="409" bestFit="1" customWidth="1"/>
    <col min="11408" max="11409" width="18" style="409" bestFit="1" customWidth="1"/>
    <col min="11410" max="11628" width="11.42578125" style="409"/>
    <col min="11629" max="11629" width="15.42578125" style="409" customWidth="1"/>
    <col min="11630" max="11630" width="9.5703125" style="409" customWidth="1"/>
    <col min="11631" max="11631" width="14.42578125" style="409" customWidth="1"/>
    <col min="11632" max="11632" width="49.85546875" style="409" customWidth="1"/>
    <col min="11633" max="11633" width="22.5703125" style="409" customWidth="1"/>
    <col min="11634" max="11634" width="23" style="409" customWidth="1"/>
    <col min="11635" max="11635" width="22.85546875" style="409" customWidth="1"/>
    <col min="11636" max="11636" width="23.42578125" style="409" customWidth="1"/>
    <col min="11637" max="11637" width="22.42578125" style="409" customWidth="1"/>
    <col min="11638" max="11638" width="13.85546875" style="409" customWidth="1"/>
    <col min="11639" max="11639" width="20.7109375" style="409" customWidth="1"/>
    <col min="11640" max="11640" width="18.140625" style="409" customWidth="1"/>
    <col min="11641" max="11641" width="14.85546875" style="409" bestFit="1" customWidth="1"/>
    <col min="11642" max="11642" width="11.42578125" style="409"/>
    <col min="11643" max="11643" width="17.42578125" style="409" customWidth="1"/>
    <col min="11644" max="11646" width="18.140625" style="409" customWidth="1"/>
    <col min="11647" max="11650" width="11.42578125" style="409"/>
    <col min="11651" max="11651" width="34" style="409" customWidth="1"/>
    <col min="11652" max="11652" width="9.5703125" style="409" customWidth="1"/>
    <col min="11653" max="11653" width="16.7109375" style="409" customWidth="1"/>
    <col min="11654" max="11654" width="55.140625" style="409" customWidth="1"/>
    <col min="11655" max="11655" width="22.5703125" style="409" customWidth="1"/>
    <col min="11656" max="11656" width="23" style="409" customWidth="1"/>
    <col min="11657" max="11657" width="22.85546875" style="409" customWidth="1"/>
    <col min="11658" max="11658" width="23.42578125" style="409" customWidth="1"/>
    <col min="11659" max="11659" width="28.7109375" style="409" customWidth="1"/>
    <col min="11660" max="11660" width="12.7109375" style="409" customWidth="1"/>
    <col min="11661" max="11661" width="11.42578125" style="409"/>
    <col min="11662" max="11662" width="25.28515625" style="409" customWidth="1"/>
    <col min="11663" max="11663" width="15.85546875" style="409" bestFit="1" customWidth="1"/>
    <col min="11664" max="11665" width="18" style="409" bestFit="1" customWidth="1"/>
    <col min="11666" max="11884" width="11.42578125" style="409"/>
    <col min="11885" max="11885" width="15.42578125" style="409" customWidth="1"/>
    <col min="11886" max="11886" width="9.5703125" style="409" customWidth="1"/>
    <col min="11887" max="11887" width="14.42578125" style="409" customWidth="1"/>
    <col min="11888" max="11888" width="49.85546875" style="409" customWidth="1"/>
    <col min="11889" max="11889" width="22.5703125" style="409" customWidth="1"/>
    <col min="11890" max="11890" width="23" style="409" customWidth="1"/>
    <col min="11891" max="11891" width="22.85546875" style="409" customWidth="1"/>
    <col min="11892" max="11892" width="23.42578125" style="409" customWidth="1"/>
    <col min="11893" max="11893" width="22.42578125" style="409" customWidth="1"/>
    <col min="11894" max="11894" width="13.85546875" style="409" customWidth="1"/>
    <col min="11895" max="11895" width="20.7109375" style="409" customWidth="1"/>
    <col min="11896" max="11896" width="18.140625" style="409" customWidth="1"/>
    <col min="11897" max="11897" width="14.85546875" style="409" bestFit="1" customWidth="1"/>
    <col min="11898" max="11898" width="11.42578125" style="409"/>
    <col min="11899" max="11899" width="17.42578125" style="409" customWidth="1"/>
    <col min="11900" max="11902" width="18.140625" style="409" customWidth="1"/>
    <col min="11903" max="11906" width="11.42578125" style="409"/>
    <col min="11907" max="11907" width="34" style="409" customWidth="1"/>
    <col min="11908" max="11908" width="9.5703125" style="409" customWidth="1"/>
    <col min="11909" max="11909" width="16.7109375" style="409" customWidth="1"/>
    <col min="11910" max="11910" width="55.140625" style="409" customWidth="1"/>
    <col min="11911" max="11911" width="22.5703125" style="409" customWidth="1"/>
    <col min="11912" max="11912" width="23" style="409" customWidth="1"/>
    <col min="11913" max="11913" width="22.85546875" style="409" customWidth="1"/>
    <col min="11914" max="11914" width="23.42578125" style="409" customWidth="1"/>
    <col min="11915" max="11915" width="28.7109375" style="409" customWidth="1"/>
    <col min="11916" max="11916" width="12.7109375" style="409" customWidth="1"/>
    <col min="11917" max="11917" width="11.42578125" style="409"/>
    <col min="11918" max="11918" width="25.28515625" style="409" customWidth="1"/>
    <col min="11919" max="11919" width="15.85546875" style="409" bestFit="1" customWidth="1"/>
    <col min="11920" max="11921" width="18" style="409" bestFit="1" customWidth="1"/>
    <col min="11922" max="12140" width="11.42578125" style="409"/>
    <col min="12141" max="12141" width="15.42578125" style="409" customWidth="1"/>
    <col min="12142" max="12142" width="9.5703125" style="409" customWidth="1"/>
    <col min="12143" max="12143" width="14.42578125" style="409" customWidth="1"/>
    <col min="12144" max="12144" width="49.85546875" style="409" customWidth="1"/>
    <col min="12145" max="12145" width="22.5703125" style="409" customWidth="1"/>
    <col min="12146" max="12146" width="23" style="409" customWidth="1"/>
    <col min="12147" max="12147" width="22.85546875" style="409" customWidth="1"/>
    <col min="12148" max="12148" width="23.42578125" style="409" customWidth="1"/>
    <col min="12149" max="12149" width="22.42578125" style="409" customWidth="1"/>
    <col min="12150" max="12150" width="13.85546875" style="409" customWidth="1"/>
    <col min="12151" max="12151" width="20.7109375" style="409" customWidth="1"/>
    <col min="12152" max="12152" width="18.140625" style="409" customWidth="1"/>
    <col min="12153" max="12153" width="14.85546875" style="409" bestFit="1" customWidth="1"/>
    <col min="12154" max="12154" width="11.42578125" style="409"/>
    <col min="12155" max="12155" width="17.42578125" style="409" customWidth="1"/>
    <col min="12156" max="12158" width="18.140625" style="409" customWidth="1"/>
    <col min="12159" max="12162" width="11.42578125" style="409"/>
    <col min="12163" max="12163" width="34" style="409" customWidth="1"/>
    <col min="12164" max="12164" width="9.5703125" style="409" customWidth="1"/>
    <col min="12165" max="12165" width="16.7109375" style="409" customWidth="1"/>
    <col min="12166" max="12166" width="55.140625" style="409" customWidth="1"/>
    <col min="12167" max="12167" width="22.5703125" style="409" customWidth="1"/>
    <col min="12168" max="12168" width="23" style="409" customWidth="1"/>
    <col min="12169" max="12169" width="22.85546875" style="409" customWidth="1"/>
    <col min="12170" max="12170" width="23.42578125" style="409" customWidth="1"/>
    <col min="12171" max="12171" width="28.7109375" style="409" customWidth="1"/>
    <col min="12172" max="12172" width="12.7109375" style="409" customWidth="1"/>
    <col min="12173" max="12173" width="11.42578125" style="409"/>
    <col min="12174" max="12174" width="25.28515625" style="409" customWidth="1"/>
    <col min="12175" max="12175" width="15.85546875" style="409" bestFit="1" customWidth="1"/>
    <col min="12176" max="12177" width="18" style="409" bestFit="1" customWidth="1"/>
    <col min="12178" max="12396" width="11.42578125" style="409"/>
    <col min="12397" max="12397" width="15.42578125" style="409" customWidth="1"/>
    <col min="12398" max="12398" width="9.5703125" style="409" customWidth="1"/>
    <col min="12399" max="12399" width="14.42578125" style="409" customWidth="1"/>
    <col min="12400" max="12400" width="49.85546875" style="409" customWidth="1"/>
    <col min="12401" max="12401" width="22.5703125" style="409" customWidth="1"/>
    <col min="12402" max="12402" width="23" style="409" customWidth="1"/>
    <col min="12403" max="12403" width="22.85546875" style="409" customWidth="1"/>
    <col min="12404" max="12404" width="23.42578125" style="409" customWidth="1"/>
    <col min="12405" max="12405" width="22.42578125" style="409" customWidth="1"/>
    <col min="12406" max="12406" width="13.85546875" style="409" customWidth="1"/>
    <col min="12407" max="12407" width="20.7109375" style="409" customWidth="1"/>
    <col min="12408" max="12408" width="18.140625" style="409" customWidth="1"/>
    <col min="12409" max="12409" width="14.85546875" style="409" bestFit="1" customWidth="1"/>
    <col min="12410" max="12410" width="11.42578125" style="409"/>
    <col min="12411" max="12411" width="17.42578125" style="409" customWidth="1"/>
    <col min="12412" max="12414" width="18.140625" style="409" customWidth="1"/>
    <col min="12415" max="12418" width="11.42578125" style="409"/>
    <col min="12419" max="12419" width="34" style="409" customWidth="1"/>
    <col min="12420" max="12420" width="9.5703125" style="409" customWidth="1"/>
    <col min="12421" max="12421" width="16.7109375" style="409" customWidth="1"/>
    <col min="12422" max="12422" width="55.140625" style="409" customWidth="1"/>
    <col min="12423" max="12423" width="22.5703125" style="409" customWidth="1"/>
    <col min="12424" max="12424" width="23" style="409" customWidth="1"/>
    <col min="12425" max="12425" width="22.85546875" style="409" customWidth="1"/>
    <col min="12426" max="12426" width="23.42578125" style="409" customWidth="1"/>
    <col min="12427" max="12427" width="28.7109375" style="409" customWidth="1"/>
    <col min="12428" max="12428" width="12.7109375" style="409" customWidth="1"/>
    <col min="12429" max="12429" width="11.42578125" style="409"/>
    <col min="12430" max="12430" width="25.28515625" style="409" customWidth="1"/>
    <col min="12431" max="12431" width="15.85546875" style="409" bestFit="1" customWidth="1"/>
    <col min="12432" max="12433" width="18" style="409" bestFit="1" customWidth="1"/>
    <col min="12434" max="12652" width="11.42578125" style="409"/>
    <col min="12653" max="12653" width="15.42578125" style="409" customWidth="1"/>
    <col min="12654" max="12654" width="9.5703125" style="409" customWidth="1"/>
    <col min="12655" max="12655" width="14.42578125" style="409" customWidth="1"/>
    <col min="12656" max="12656" width="49.85546875" style="409" customWidth="1"/>
    <col min="12657" max="12657" width="22.5703125" style="409" customWidth="1"/>
    <col min="12658" max="12658" width="23" style="409" customWidth="1"/>
    <col min="12659" max="12659" width="22.85546875" style="409" customWidth="1"/>
    <col min="12660" max="12660" width="23.42578125" style="409" customWidth="1"/>
    <col min="12661" max="12661" width="22.42578125" style="409" customWidth="1"/>
    <col min="12662" max="12662" width="13.85546875" style="409" customWidth="1"/>
    <col min="12663" max="12663" width="20.7109375" style="409" customWidth="1"/>
    <col min="12664" max="12664" width="18.140625" style="409" customWidth="1"/>
    <col min="12665" max="12665" width="14.85546875" style="409" bestFit="1" customWidth="1"/>
    <col min="12666" max="12666" width="11.42578125" style="409"/>
    <col min="12667" max="12667" width="17.42578125" style="409" customWidth="1"/>
    <col min="12668" max="12670" width="18.140625" style="409" customWidth="1"/>
    <col min="12671" max="12674" width="11.42578125" style="409"/>
    <col min="12675" max="12675" width="34" style="409" customWidth="1"/>
    <col min="12676" max="12676" width="9.5703125" style="409" customWidth="1"/>
    <col min="12677" max="12677" width="16.7109375" style="409" customWidth="1"/>
    <col min="12678" max="12678" width="55.140625" style="409" customWidth="1"/>
    <col min="12679" max="12679" width="22.5703125" style="409" customWidth="1"/>
    <col min="12680" max="12680" width="23" style="409" customWidth="1"/>
    <col min="12681" max="12681" width="22.85546875" style="409" customWidth="1"/>
    <col min="12682" max="12682" width="23.42578125" style="409" customWidth="1"/>
    <col min="12683" max="12683" width="28.7109375" style="409" customWidth="1"/>
    <col min="12684" max="12684" width="12.7109375" style="409" customWidth="1"/>
    <col min="12685" max="12685" width="11.42578125" style="409"/>
    <col min="12686" max="12686" width="25.28515625" style="409" customWidth="1"/>
    <col min="12687" max="12687" width="15.85546875" style="409" bestFit="1" customWidth="1"/>
    <col min="12688" max="12689" width="18" style="409" bestFit="1" customWidth="1"/>
    <col min="12690" max="12908" width="11.42578125" style="409"/>
    <col min="12909" max="12909" width="15.42578125" style="409" customWidth="1"/>
    <col min="12910" max="12910" width="9.5703125" style="409" customWidth="1"/>
    <col min="12911" max="12911" width="14.42578125" style="409" customWidth="1"/>
    <col min="12912" max="12912" width="49.85546875" style="409" customWidth="1"/>
    <col min="12913" max="12913" width="22.5703125" style="409" customWidth="1"/>
    <col min="12914" max="12914" width="23" style="409" customWidth="1"/>
    <col min="12915" max="12915" width="22.85546875" style="409" customWidth="1"/>
    <col min="12916" max="12916" width="23.42578125" style="409" customWidth="1"/>
    <col min="12917" max="12917" width="22.42578125" style="409" customWidth="1"/>
    <col min="12918" max="12918" width="13.85546875" style="409" customWidth="1"/>
    <col min="12919" max="12919" width="20.7109375" style="409" customWidth="1"/>
    <col min="12920" max="12920" width="18.140625" style="409" customWidth="1"/>
    <col min="12921" max="12921" width="14.85546875" style="409" bestFit="1" customWidth="1"/>
    <col min="12922" max="12922" width="11.42578125" style="409"/>
    <col min="12923" max="12923" width="17.42578125" style="409" customWidth="1"/>
    <col min="12924" max="12926" width="18.140625" style="409" customWidth="1"/>
    <col min="12927" max="12930" width="11.42578125" style="409"/>
    <col min="12931" max="12931" width="34" style="409" customWidth="1"/>
    <col min="12932" max="12932" width="9.5703125" style="409" customWidth="1"/>
    <col min="12933" max="12933" width="16.7109375" style="409" customWidth="1"/>
    <col min="12934" max="12934" width="55.140625" style="409" customWidth="1"/>
    <col min="12935" max="12935" width="22.5703125" style="409" customWidth="1"/>
    <col min="12936" max="12936" width="23" style="409" customWidth="1"/>
    <col min="12937" max="12937" width="22.85546875" style="409" customWidth="1"/>
    <col min="12938" max="12938" width="23.42578125" style="409" customWidth="1"/>
    <col min="12939" max="12939" width="28.7109375" style="409" customWidth="1"/>
    <col min="12940" max="12940" width="12.7109375" style="409" customWidth="1"/>
    <col min="12941" max="12941" width="11.42578125" style="409"/>
    <col min="12942" max="12942" width="25.28515625" style="409" customWidth="1"/>
    <col min="12943" max="12943" width="15.85546875" style="409" bestFit="1" customWidth="1"/>
    <col min="12944" max="12945" width="18" style="409" bestFit="1" customWidth="1"/>
    <col min="12946" max="13164" width="11.42578125" style="409"/>
    <col min="13165" max="13165" width="15.42578125" style="409" customWidth="1"/>
    <col min="13166" max="13166" width="9.5703125" style="409" customWidth="1"/>
    <col min="13167" max="13167" width="14.42578125" style="409" customWidth="1"/>
    <col min="13168" max="13168" width="49.85546875" style="409" customWidth="1"/>
    <col min="13169" max="13169" width="22.5703125" style="409" customWidth="1"/>
    <col min="13170" max="13170" width="23" style="409" customWidth="1"/>
    <col min="13171" max="13171" width="22.85546875" style="409" customWidth="1"/>
    <col min="13172" max="13172" width="23.42578125" style="409" customWidth="1"/>
    <col min="13173" max="13173" width="22.42578125" style="409" customWidth="1"/>
    <col min="13174" max="13174" width="13.85546875" style="409" customWidth="1"/>
    <col min="13175" max="13175" width="20.7109375" style="409" customWidth="1"/>
    <col min="13176" max="13176" width="18.140625" style="409" customWidth="1"/>
    <col min="13177" max="13177" width="14.85546875" style="409" bestFit="1" customWidth="1"/>
    <col min="13178" max="13178" width="11.42578125" style="409"/>
    <col min="13179" max="13179" width="17.42578125" style="409" customWidth="1"/>
    <col min="13180" max="13182" width="18.140625" style="409" customWidth="1"/>
    <col min="13183" max="13186" width="11.42578125" style="409"/>
    <col min="13187" max="13187" width="34" style="409" customWidth="1"/>
    <col min="13188" max="13188" width="9.5703125" style="409" customWidth="1"/>
    <col min="13189" max="13189" width="16.7109375" style="409" customWidth="1"/>
    <col min="13190" max="13190" width="55.140625" style="409" customWidth="1"/>
    <col min="13191" max="13191" width="22.5703125" style="409" customWidth="1"/>
    <col min="13192" max="13192" width="23" style="409" customWidth="1"/>
    <col min="13193" max="13193" width="22.85546875" style="409" customWidth="1"/>
    <col min="13194" max="13194" width="23.42578125" style="409" customWidth="1"/>
    <col min="13195" max="13195" width="28.7109375" style="409" customWidth="1"/>
    <col min="13196" max="13196" width="12.7109375" style="409" customWidth="1"/>
    <col min="13197" max="13197" width="11.42578125" style="409"/>
    <col min="13198" max="13198" width="25.28515625" style="409" customWidth="1"/>
    <col min="13199" max="13199" width="15.85546875" style="409" bestFit="1" customWidth="1"/>
    <col min="13200" max="13201" width="18" style="409" bestFit="1" customWidth="1"/>
    <col min="13202" max="13420" width="11.42578125" style="409"/>
    <col min="13421" max="13421" width="15.42578125" style="409" customWidth="1"/>
    <col min="13422" max="13422" width="9.5703125" style="409" customWidth="1"/>
    <col min="13423" max="13423" width="14.42578125" style="409" customWidth="1"/>
    <col min="13424" max="13424" width="49.85546875" style="409" customWidth="1"/>
    <col min="13425" max="13425" width="22.5703125" style="409" customWidth="1"/>
    <col min="13426" max="13426" width="23" style="409" customWidth="1"/>
    <col min="13427" max="13427" width="22.85546875" style="409" customWidth="1"/>
    <col min="13428" max="13428" width="23.42578125" style="409" customWidth="1"/>
    <col min="13429" max="13429" width="22.42578125" style="409" customWidth="1"/>
    <col min="13430" max="13430" width="13.85546875" style="409" customWidth="1"/>
    <col min="13431" max="13431" width="20.7109375" style="409" customWidth="1"/>
    <col min="13432" max="13432" width="18.140625" style="409" customWidth="1"/>
    <col min="13433" max="13433" width="14.85546875" style="409" bestFit="1" customWidth="1"/>
    <col min="13434" max="13434" width="11.42578125" style="409"/>
    <col min="13435" max="13435" width="17.42578125" style="409" customWidth="1"/>
    <col min="13436" max="13438" width="18.140625" style="409" customWidth="1"/>
    <col min="13439" max="13442" width="11.42578125" style="409"/>
    <col min="13443" max="13443" width="34" style="409" customWidth="1"/>
    <col min="13444" max="13444" width="9.5703125" style="409" customWidth="1"/>
    <col min="13445" max="13445" width="16.7109375" style="409" customWidth="1"/>
    <col min="13446" max="13446" width="55.140625" style="409" customWidth="1"/>
    <col min="13447" max="13447" width="22.5703125" style="409" customWidth="1"/>
    <col min="13448" max="13448" width="23" style="409" customWidth="1"/>
    <col min="13449" max="13449" width="22.85546875" style="409" customWidth="1"/>
    <col min="13450" max="13450" width="23.42578125" style="409" customWidth="1"/>
    <col min="13451" max="13451" width="28.7109375" style="409" customWidth="1"/>
    <col min="13452" max="13452" width="12.7109375" style="409" customWidth="1"/>
    <col min="13453" max="13453" width="11.42578125" style="409"/>
    <col min="13454" max="13454" width="25.28515625" style="409" customWidth="1"/>
    <col min="13455" max="13455" width="15.85546875" style="409" bestFit="1" customWidth="1"/>
    <col min="13456" max="13457" width="18" style="409" bestFit="1" customWidth="1"/>
    <col min="13458" max="13676" width="11.42578125" style="409"/>
    <col min="13677" max="13677" width="15.42578125" style="409" customWidth="1"/>
    <col min="13678" max="13678" width="9.5703125" style="409" customWidth="1"/>
    <col min="13679" max="13679" width="14.42578125" style="409" customWidth="1"/>
    <col min="13680" max="13680" width="49.85546875" style="409" customWidth="1"/>
    <col min="13681" max="13681" width="22.5703125" style="409" customWidth="1"/>
    <col min="13682" max="13682" width="23" style="409" customWidth="1"/>
    <col min="13683" max="13683" width="22.85546875" style="409" customWidth="1"/>
    <col min="13684" max="13684" width="23.42578125" style="409" customWidth="1"/>
    <col min="13685" max="13685" width="22.42578125" style="409" customWidth="1"/>
    <col min="13686" max="13686" width="13.85546875" style="409" customWidth="1"/>
    <col min="13687" max="13687" width="20.7109375" style="409" customWidth="1"/>
    <col min="13688" max="13688" width="18.140625" style="409" customWidth="1"/>
    <col min="13689" max="13689" width="14.85546875" style="409" bestFit="1" customWidth="1"/>
    <col min="13690" max="13690" width="11.42578125" style="409"/>
    <col min="13691" max="13691" width="17.42578125" style="409" customWidth="1"/>
    <col min="13692" max="13694" width="18.140625" style="409" customWidth="1"/>
    <col min="13695" max="13698" width="11.42578125" style="409"/>
    <col min="13699" max="13699" width="34" style="409" customWidth="1"/>
    <col min="13700" max="13700" width="9.5703125" style="409" customWidth="1"/>
    <col min="13701" max="13701" width="16.7109375" style="409" customWidth="1"/>
    <col min="13702" max="13702" width="55.140625" style="409" customWidth="1"/>
    <col min="13703" max="13703" width="22.5703125" style="409" customWidth="1"/>
    <col min="13704" max="13704" width="23" style="409" customWidth="1"/>
    <col min="13705" max="13705" width="22.85546875" style="409" customWidth="1"/>
    <col min="13706" max="13706" width="23.42578125" style="409" customWidth="1"/>
    <col min="13707" max="13707" width="28.7109375" style="409" customWidth="1"/>
    <col min="13708" max="13708" width="12.7109375" style="409" customWidth="1"/>
    <col min="13709" max="13709" width="11.42578125" style="409"/>
    <col min="13710" max="13710" width="25.28515625" style="409" customWidth="1"/>
    <col min="13711" max="13711" width="15.85546875" style="409" bestFit="1" customWidth="1"/>
    <col min="13712" max="13713" width="18" style="409" bestFit="1" customWidth="1"/>
    <col min="13714" max="13932" width="11.42578125" style="409"/>
    <col min="13933" max="13933" width="15.42578125" style="409" customWidth="1"/>
    <col min="13934" max="13934" width="9.5703125" style="409" customWidth="1"/>
    <col min="13935" max="13935" width="14.42578125" style="409" customWidth="1"/>
    <col min="13936" max="13936" width="49.85546875" style="409" customWidth="1"/>
    <col min="13937" max="13937" width="22.5703125" style="409" customWidth="1"/>
    <col min="13938" max="13938" width="23" style="409" customWidth="1"/>
    <col min="13939" max="13939" width="22.85546875" style="409" customWidth="1"/>
    <col min="13940" max="13940" width="23.42578125" style="409" customWidth="1"/>
    <col min="13941" max="13941" width="22.42578125" style="409" customWidth="1"/>
    <col min="13942" max="13942" width="13.85546875" style="409" customWidth="1"/>
    <col min="13943" max="13943" width="20.7109375" style="409" customWidth="1"/>
    <col min="13944" max="13944" width="18.140625" style="409" customWidth="1"/>
    <col min="13945" max="13945" width="14.85546875" style="409" bestFit="1" customWidth="1"/>
    <col min="13946" max="13946" width="11.42578125" style="409"/>
    <col min="13947" max="13947" width="17.42578125" style="409" customWidth="1"/>
    <col min="13948" max="13950" width="18.140625" style="409" customWidth="1"/>
    <col min="13951" max="13954" width="11.42578125" style="409"/>
    <col min="13955" max="13955" width="34" style="409" customWidth="1"/>
    <col min="13956" max="13956" width="9.5703125" style="409" customWidth="1"/>
    <col min="13957" max="13957" width="16.7109375" style="409" customWidth="1"/>
    <col min="13958" max="13958" width="55.140625" style="409" customWidth="1"/>
    <col min="13959" max="13959" width="22.5703125" style="409" customWidth="1"/>
    <col min="13960" max="13960" width="23" style="409" customWidth="1"/>
    <col min="13961" max="13961" width="22.85546875" style="409" customWidth="1"/>
    <col min="13962" max="13962" width="23.42578125" style="409" customWidth="1"/>
    <col min="13963" max="13963" width="28.7109375" style="409" customWidth="1"/>
    <col min="13964" max="13964" width="12.7109375" style="409" customWidth="1"/>
    <col min="13965" max="13965" width="11.42578125" style="409"/>
    <col min="13966" max="13966" width="25.28515625" style="409" customWidth="1"/>
    <col min="13967" max="13967" width="15.85546875" style="409" bestFit="1" customWidth="1"/>
    <col min="13968" max="13969" width="18" style="409" bestFit="1" customWidth="1"/>
    <col min="13970" max="14188" width="11.42578125" style="409"/>
    <col min="14189" max="14189" width="15.42578125" style="409" customWidth="1"/>
    <col min="14190" max="14190" width="9.5703125" style="409" customWidth="1"/>
    <col min="14191" max="14191" width="14.42578125" style="409" customWidth="1"/>
    <col min="14192" max="14192" width="49.85546875" style="409" customWidth="1"/>
    <col min="14193" max="14193" width="22.5703125" style="409" customWidth="1"/>
    <col min="14194" max="14194" width="23" style="409" customWidth="1"/>
    <col min="14195" max="14195" width="22.85546875" style="409" customWidth="1"/>
    <col min="14196" max="14196" width="23.42578125" style="409" customWidth="1"/>
    <col min="14197" max="14197" width="22.42578125" style="409" customWidth="1"/>
    <col min="14198" max="14198" width="13.85546875" style="409" customWidth="1"/>
    <col min="14199" max="14199" width="20.7109375" style="409" customWidth="1"/>
    <col min="14200" max="14200" width="18.140625" style="409" customWidth="1"/>
    <col min="14201" max="14201" width="14.85546875" style="409" bestFit="1" customWidth="1"/>
    <col min="14202" max="14202" width="11.42578125" style="409"/>
    <col min="14203" max="14203" width="17.42578125" style="409" customWidth="1"/>
    <col min="14204" max="14206" width="18.140625" style="409" customWidth="1"/>
    <col min="14207" max="14210" width="11.42578125" style="409"/>
    <col min="14211" max="14211" width="34" style="409" customWidth="1"/>
    <col min="14212" max="14212" width="9.5703125" style="409" customWidth="1"/>
    <col min="14213" max="14213" width="16.7109375" style="409" customWidth="1"/>
    <col min="14214" max="14214" width="55.140625" style="409" customWidth="1"/>
    <col min="14215" max="14215" width="22.5703125" style="409" customWidth="1"/>
    <col min="14216" max="14216" width="23" style="409" customWidth="1"/>
    <col min="14217" max="14217" width="22.85546875" style="409" customWidth="1"/>
    <col min="14218" max="14218" width="23.42578125" style="409" customWidth="1"/>
    <col min="14219" max="14219" width="28.7109375" style="409" customWidth="1"/>
    <col min="14220" max="14220" width="12.7109375" style="409" customWidth="1"/>
    <col min="14221" max="14221" width="11.42578125" style="409"/>
    <col min="14222" max="14222" width="25.28515625" style="409" customWidth="1"/>
    <col min="14223" max="14223" width="15.85546875" style="409" bestFit="1" customWidth="1"/>
    <col min="14224" max="14225" width="18" style="409" bestFit="1" customWidth="1"/>
    <col min="14226" max="14444" width="11.42578125" style="409"/>
    <col min="14445" max="14445" width="15.42578125" style="409" customWidth="1"/>
    <col min="14446" max="14446" width="9.5703125" style="409" customWidth="1"/>
    <col min="14447" max="14447" width="14.42578125" style="409" customWidth="1"/>
    <col min="14448" max="14448" width="49.85546875" style="409" customWidth="1"/>
    <col min="14449" max="14449" width="22.5703125" style="409" customWidth="1"/>
    <col min="14450" max="14450" width="23" style="409" customWidth="1"/>
    <col min="14451" max="14451" width="22.85546875" style="409" customWidth="1"/>
    <col min="14452" max="14452" width="23.42578125" style="409" customWidth="1"/>
    <col min="14453" max="14453" width="22.42578125" style="409" customWidth="1"/>
    <col min="14454" max="14454" width="13.85546875" style="409" customWidth="1"/>
    <col min="14455" max="14455" width="20.7109375" style="409" customWidth="1"/>
    <col min="14456" max="14456" width="18.140625" style="409" customWidth="1"/>
    <col min="14457" max="14457" width="14.85546875" style="409" bestFit="1" customWidth="1"/>
    <col min="14458" max="14458" width="11.42578125" style="409"/>
    <col min="14459" max="14459" width="17.42578125" style="409" customWidth="1"/>
    <col min="14460" max="14462" width="18.140625" style="409" customWidth="1"/>
    <col min="14463" max="14466" width="11.42578125" style="409"/>
    <col min="14467" max="14467" width="34" style="409" customWidth="1"/>
    <col min="14468" max="14468" width="9.5703125" style="409" customWidth="1"/>
    <col min="14469" max="14469" width="16.7109375" style="409" customWidth="1"/>
    <col min="14470" max="14470" width="55.140625" style="409" customWidth="1"/>
    <col min="14471" max="14471" width="22.5703125" style="409" customWidth="1"/>
    <col min="14472" max="14472" width="23" style="409" customWidth="1"/>
    <col min="14473" max="14473" width="22.85546875" style="409" customWidth="1"/>
    <col min="14474" max="14474" width="23.42578125" style="409" customWidth="1"/>
    <col min="14475" max="14475" width="28.7109375" style="409" customWidth="1"/>
    <col min="14476" max="14476" width="12.7109375" style="409" customWidth="1"/>
    <col min="14477" max="14477" width="11.42578125" style="409"/>
    <col min="14478" max="14478" width="25.28515625" style="409" customWidth="1"/>
    <col min="14479" max="14479" width="15.85546875" style="409" bestFit="1" customWidth="1"/>
    <col min="14480" max="14481" width="18" style="409" bestFit="1" customWidth="1"/>
    <col min="14482" max="14700" width="11.42578125" style="409"/>
    <col min="14701" max="14701" width="15.42578125" style="409" customWidth="1"/>
    <col min="14702" max="14702" width="9.5703125" style="409" customWidth="1"/>
    <col min="14703" max="14703" width="14.42578125" style="409" customWidth="1"/>
    <col min="14704" max="14704" width="49.85546875" style="409" customWidth="1"/>
    <col min="14705" max="14705" width="22.5703125" style="409" customWidth="1"/>
    <col min="14706" max="14706" width="23" style="409" customWidth="1"/>
    <col min="14707" max="14707" width="22.85546875" style="409" customWidth="1"/>
    <col min="14708" max="14708" width="23.42578125" style="409" customWidth="1"/>
    <col min="14709" max="14709" width="22.42578125" style="409" customWidth="1"/>
    <col min="14710" max="14710" width="13.85546875" style="409" customWidth="1"/>
    <col min="14711" max="14711" width="20.7109375" style="409" customWidth="1"/>
    <col min="14712" max="14712" width="18.140625" style="409" customWidth="1"/>
    <col min="14713" max="14713" width="14.85546875" style="409" bestFit="1" customWidth="1"/>
    <col min="14714" max="14714" width="11.42578125" style="409"/>
    <col min="14715" max="14715" width="17.42578125" style="409" customWidth="1"/>
    <col min="14716" max="14718" width="18.140625" style="409" customWidth="1"/>
    <col min="14719" max="14722" width="11.42578125" style="409"/>
    <col min="14723" max="14723" width="34" style="409" customWidth="1"/>
    <col min="14724" max="14724" width="9.5703125" style="409" customWidth="1"/>
    <col min="14725" max="14725" width="16.7109375" style="409" customWidth="1"/>
    <col min="14726" max="14726" width="55.140625" style="409" customWidth="1"/>
    <col min="14727" max="14727" width="22.5703125" style="409" customWidth="1"/>
    <col min="14728" max="14728" width="23" style="409" customWidth="1"/>
    <col min="14729" max="14729" width="22.85546875" style="409" customWidth="1"/>
    <col min="14730" max="14730" width="23.42578125" style="409" customWidth="1"/>
    <col min="14731" max="14731" width="28.7109375" style="409" customWidth="1"/>
    <col min="14732" max="14732" width="12.7109375" style="409" customWidth="1"/>
    <col min="14733" max="14733" width="11.42578125" style="409"/>
    <col min="14734" max="14734" width="25.28515625" style="409" customWidth="1"/>
    <col min="14735" max="14735" width="15.85546875" style="409" bestFit="1" customWidth="1"/>
    <col min="14736" max="14737" width="18" style="409" bestFit="1" customWidth="1"/>
    <col min="14738" max="14956" width="11.42578125" style="409"/>
    <col min="14957" max="14957" width="15.42578125" style="409" customWidth="1"/>
    <col min="14958" max="14958" width="9.5703125" style="409" customWidth="1"/>
    <col min="14959" max="14959" width="14.42578125" style="409" customWidth="1"/>
    <col min="14960" max="14960" width="49.85546875" style="409" customWidth="1"/>
    <col min="14961" max="14961" width="22.5703125" style="409" customWidth="1"/>
    <col min="14962" max="14962" width="23" style="409" customWidth="1"/>
    <col min="14963" max="14963" width="22.85546875" style="409" customWidth="1"/>
    <col min="14964" max="14964" width="23.42578125" style="409" customWidth="1"/>
    <col min="14965" max="14965" width="22.42578125" style="409" customWidth="1"/>
    <col min="14966" max="14966" width="13.85546875" style="409" customWidth="1"/>
    <col min="14967" max="14967" width="20.7109375" style="409" customWidth="1"/>
    <col min="14968" max="14968" width="18.140625" style="409" customWidth="1"/>
    <col min="14969" max="14969" width="14.85546875" style="409" bestFit="1" customWidth="1"/>
    <col min="14970" max="14970" width="11.42578125" style="409"/>
    <col min="14971" max="14971" width="17.42578125" style="409" customWidth="1"/>
    <col min="14972" max="14974" width="18.140625" style="409" customWidth="1"/>
    <col min="14975" max="14978" width="11.42578125" style="409"/>
    <col min="14979" max="14979" width="34" style="409" customWidth="1"/>
    <col min="14980" max="14980" width="9.5703125" style="409" customWidth="1"/>
    <col min="14981" max="14981" width="16.7109375" style="409" customWidth="1"/>
    <col min="14982" max="14982" width="55.140625" style="409" customWidth="1"/>
    <col min="14983" max="14983" width="22.5703125" style="409" customWidth="1"/>
    <col min="14984" max="14984" width="23" style="409" customWidth="1"/>
    <col min="14985" max="14985" width="22.85546875" style="409" customWidth="1"/>
    <col min="14986" max="14986" width="23.42578125" style="409" customWidth="1"/>
    <col min="14987" max="14987" width="28.7109375" style="409" customWidth="1"/>
    <col min="14988" max="14988" width="12.7109375" style="409" customWidth="1"/>
    <col min="14989" max="14989" width="11.42578125" style="409"/>
    <col min="14990" max="14990" width="25.28515625" style="409" customWidth="1"/>
    <col min="14991" max="14991" width="15.85546875" style="409" bestFit="1" customWidth="1"/>
    <col min="14992" max="14993" width="18" style="409" bestFit="1" customWidth="1"/>
    <col min="14994" max="15212" width="11.42578125" style="409"/>
    <col min="15213" max="15213" width="15.42578125" style="409" customWidth="1"/>
    <col min="15214" max="15214" width="9.5703125" style="409" customWidth="1"/>
    <col min="15215" max="15215" width="14.42578125" style="409" customWidth="1"/>
    <col min="15216" max="15216" width="49.85546875" style="409" customWidth="1"/>
    <col min="15217" max="15217" width="22.5703125" style="409" customWidth="1"/>
    <col min="15218" max="15218" width="23" style="409" customWidth="1"/>
    <col min="15219" max="15219" width="22.85546875" style="409" customWidth="1"/>
    <col min="15220" max="15220" width="23.42578125" style="409" customWidth="1"/>
    <col min="15221" max="15221" width="22.42578125" style="409" customWidth="1"/>
    <col min="15222" max="15222" width="13.85546875" style="409" customWidth="1"/>
    <col min="15223" max="15223" width="20.7109375" style="409" customWidth="1"/>
    <col min="15224" max="15224" width="18.140625" style="409" customWidth="1"/>
    <col min="15225" max="15225" width="14.85546875" style="409" bestFit="1" customWidth="1"/>
    <col min="15226" max="15226" width="11.42578125" style="409"/>
    <col min="15227" max="15227" width="17.42578125" style="409" customWidth="1"/>
    <col min="15228" max="15230" width="18.140625" style="409" customWidth="1"/>
    <col min="15231" max="15234" width="11.42578125" style="409"/>
    <col min="15235" max="15235" width="34" style="409" customWidth="1"/>
    <col min="15236" max="15236" width="9.5703125" style="409" customWidth="1"/>
    <col min="15237" max="15237" width="16.7109375" style="409" customWidth="1"/>
    <col min="15238" max="15238" width="55.140625" style="409" customWidth="1"/>
    <col min="15239" max="15239" width="22.5703125" style="409" customWidth="1"/>
    <col min="15240" max="15240" width="23" style="409" customWidth="1"/>
    <col min="15241" max="15241" width="22.85546875" style="409" customWidth="1"/>
    <col min="15242" max="15242" width="23.42578125" style="409" customWidth="1"/>
    <col min="15243" max="15243" width="28.7109375" style="409" customWidth="1"/>
    <col min="15244" max="15244" width="12.7109375" style="409" customWidth="1"/>
    <col min="15245" max="15245" width="11.42578125" style="409"/>
    <col min="15246" max="15246" width="25.28515625" style="409" customWidth="1"/>
    <col min="15247" max="15247" width="15.85546875" style="409" bestFit="1" customWidth="1"/>
    <col min="15248" max="15249" width="18" style="409" bestFit="1" customWidth="1"/>
    <col min="15250" max="15468" width="11.42578125" style="409"/>
    <col min="15469" max="15469" width="15.42578125" style="409" customWidth="1"/>
    <col min="15470" max="15470" width="9.5703125" style="409" customWidth="1"/>
    <col min="15471" max="15471" width="14.42578125" style="409" customWidth="1"/>
    <col min="15472" max="15472" width="49.85546875" style="409" customWidth="1"/>
    <col min="15473" max="15473" width="22.5703125" style="409" customWidth="1"/>
    <col min="15474" max="15474" width="23" style="409" customWidth="1"/>
    <col min="15475" max="15475" width="22.85546875" style="409" customWidth="1"/>
    <col min="15476" max="15476" width="23.42578125" style="409" customWidth="1"/>
    <col min="15477" max="15477" width="22.42578125" style="409" customWidth="1"/>
    <col min="15478" max="15478" width="13.85546875" style="409" customWidth="1"/>
    <col min="15479" max="15479" width="20.7109375" style="409" customWidth="1"/>
    <col min="15480" max="15480" width="18.140625" style="409" customWidth="1"/>
    <col min="15481" max="15481" width="14.85546875" style="409" bestFit="1" customWidth="1"/>
    <col min="15482" max="15482" width="11.42578125" style="409"/>
    <col min="15483" max="15483" width="17.42578125" style="409" customWidth="1"/>
    <col min="15484" max="15486" width="18.140625" style="409" customWidth="1"/>
    <col min="15487" max="15490" width="11.42578125" style="409"/>
    <col min="15491" max="15491" width="34" style="409" customWidth="1"/>
    <col min="15492" max="15492" width="9.5703125" style="409" customWidth="1"/>
    <col min="15493" max="15493" width="16.7109375" style="409" customWidth="1"/>
    <col min="15494" max="15494" width="55.140625" style="409" customWidth="1"/>
    <col min="15495" max="15495" width="22.5703125" style="409" customWidth="1"/>
    <col min="15496" max="15496" width="23" style="409" customWidth="1"/>
    <col min="15497" max="15497" width="22.85546875" style="409" customWidth="1"/>
    <col min="15498" max="15498" width="23.42578125" style="409" customWidth="1"/>
    <col min="15499" max="15499" width="28.7109375" style="409" customWidth="1"/>
    <col min="15500" max="15500" width="12.7109375" style="409" customWidth="1"/>
    <col min="15501" max="15501" width="11.42578125" style="409"/>
    <col min="15502" max="15502" width="25.28515625" style="409" customWidth="1"/>
    <col min="15503" max="15503" width="15.85546875" style="409" bestFit="1" customWidth="1"/>
    <col min="15504" max="15505" width="18" style="409" bestFit="1" customWidth="1"/>
    <col min="15506" max="15724" width="11.42578125" style="409"/>
    <col min="15725" max="15725" width="15.42578125" style="409" customWidth="1"/>
    <col min="15726" max="15726" width="9.5703125" style="409" customWidth="1"/>
    <col min="15727" max="15727" width="14.42578125" style="409" customWidth="1"/>
    <col min="15728" max="15728" width="49.85546875" style="409" customWidth="1"/>
    <col min="15729" max="15729" width="22.5703125" style="409" customWidth="1"/>
    <col min="15730" max="15730" width="23" style="409" customWidth="1"/>
    <col min="15731" max="15731" width="22.85546875" style="409" customWidth="1"/>
    <col min="15732" max="15732" width="23.42578125" style="409" customWidth="1"/>
    <col min="15733" max="15733" width="22.42578125" style="409" customWidth="1"/>
    <col min="15734" max="15734" width="13.85546875" style="409" customWidth="1"/>
    <col min="15735" max="15735" width="20.7109375" style="409" customWidth="1"/>
    <col min="15736" max="15736" width="18.140625" style="409" customWidth="1"/>
    <col min="15737" max="15737" width="14.85546875" style="409" bestFit="1" customWidth="1"/>
    <col min="15738" max="15738" width="11.42578125" style="409"/>
    <col min="15739" max="15739" width="17.42578125" style="409" customWidth="1"/>
    <col min="15740" max="15742" width="18.140625" style="409" customWidth="1"/>
    <col min="15743" max="15746" width="11.42578125" style="409"/>
    <col min="15747" max="15747" width="34" style="409" customWidth="1"/>
    <col min="15748" max="15748" width="9.5703125" style="409" customWidth="1"/>
    <col min="15749" max="15749" width="16.7109375" style="409" customWidth="1"/>
    <col min="15750" max="15750" width="55.140625" style="409" customWidth="1"/>
    <col min="15751" max="15751" width="22.5703125" style="409" customWidth="1"/>
    <col min="15752" max="15752" width="23" style="409" customWidth="1"/>
    <col min="15753" max="15753" width="22.85546875" style="409" customWidth="1"/>
    <col min="15754" max="15754" width="23.42578125" style="409" customWidth="1"/>
    <col min="15755" max="15755" width="28.7109375" style="409" customWidth="1"/>
    <col min="15756" max="15756" width="12.7109375" style="409" customWidth="1"/>
    <col min="15757" max="15757" width="11.42578125" style="409"/>
    <col min="15758" max="15758" width="25.28515625" style="409" customWidth="1"/>
    <col min="15759" max="15759" width="15.85546875" style="409" bestFit="1" customWidth="1"/>
    <col min="15760" max="15761" width="18" style="409" bestFit="1" customWidth="1"/>
    <col min="15762" max="15980" width="11.42578125" style="409"/>
    <col min="15981" max="15981" width="15.42578125" style="409" customWidth="1"/>
    <col min="15982" max="15982" width="9.5703125" style="409" customWidth="1"/>
    <col min="15983" max="15983" width="14.42578125" style="409" customWidth="1"/>
    <col min="15984" max="15984" width="49.85546875" style="409" customWidth="1"/>
    <col min="15985" max="15985" width="22.5703125" style="409" customWidth="1"/>
    <col min="15986" max="15986" width="23" style="409" customWidth="1"/>
    <col min="15987" max="15987" width="22.85546875" style="409" customWidth="1"/>
    <col min="15988" max="15988" width="23.42578125" style="409" customWidth="1"/>
    <col min="15989" max="15989" width="22.42578125" style="409" customWidth="1"/>
    <col min="15990" max="15990" width="13.85546875" style="409" customWidth="1"/>
    <col min="15991" max="15991" width="20.7109375" style="409" customWidth="1"/>
    <col min="15992" max="15992" width="18.140625" style="409" customWidth="1"/>
    <col min="15993" max="15993" width="14.85546875" style="409" bestFit="1" customWidth="1"/>
    <col min="15994" max="15994" width="11.42578125" style="409"/>
    <col min="15995" max="15995" width="17.42578125" style="409" customWidth="1"/>
    <col min="15996" max="15998" width="18.140625" style="409" customWidth="1"/>
    <col min="15999" max="16002" width="11.42578125" style="409"/>
    <col min="16003" max="16003" width="34" style="409" customWidth="1"/>
    <col min="16004" max="16004" width="9.5703125" style="409" customWidth="1"/>
    <col min="16005" max="16005" width="16.7109375" style="409" customWidth="1"/>
    <col min="16006" max="16006" width="55.140625" style="409" customWidth="1"/>
    <col min="16007" max="16007" width="22.5703125" style="409" customWidth="1"/>
    <col min="16008" max="16008" width="23" style="409" customWidth="1"/>
    <col min="16009" max="16009" width="22.85546875" style="409" customWidth="1"/>
    <col min="16010" max="16010" width="23.42578125" style="409" customWidth="1"/>
    <col min="16011" max="16011" width="28.7109375" style="409" customWidth="1"/>
    <col min="16012" max="16012" width="12.7109375" style="409" customWidth="1"/>
    <col min="16013" max="16013" width="11.42578125" style="409"/>
    <col min="16014" max="16014" width="25.28515625" style="409" customWidth="1"/>
    <col min="16015" max="16015" width="15.85546875" style="409" bestFit="1" customWidth="1"/>
    <col min="16016" max="16017" width="18" style="409" bestFit="1" customWidth="1"/>
    <col min="16018" max="16236" width="11.42578125" style="409"/>
    <col min="16237" max="16237" width="15.42578125" style="409" customWidth="1"/>
    <col min="16238" max="16238" width="9.5703125" style="409" customWidth="1"/>
    <col min="16239" max="16239" width="14.42578125" style="409" customWidth="1"/>
    <col min="16240" max="16240" width="49.85546875" style="409" customWidth="1"/>
    <col min="16241" max="16241" width="22.5703125" style="409" customWidth="1"/>
    <col min="16242" max="16242" width="23" style="409" customWidth="1"/>
    <col min="16243" max="16243" width="22.85546875" style="409" customWidth="1"/>
    <col min="16244" max="16244" width="23.42578125" style="409" customWidth="1"/>
    <col min="16245" max="16245" width="22.42578125" style="409" customWidth="1"/>
    <col min="16246" max="16246" width="13.85546875" style="409" customWidth="1"/>
    <col min="16247" max="16247" width="20.7109375" style="409" customWidth="1"/>
    <col min="16248" max="16248" width="18.140625" style="409" customWidth="1"/>
    <col min="16249" max="16249" width="14.85546875" style="409" bestFit="1" customWidth="1"/>
    <col min="16250" max="16250" width="11.42578125" style="409"/>
    <col min="16251" max="16251" width="17.42578125" style="409" customWidth="1"/>
    <col min="16252" max="16254" width="18.140625" style="409" customWidth="1"/>
    <col min="16255" max="16384" width="11.42578125" style="409"/>
  </cols>
  <sheetData>
    <row r="1" spans="1:28" s="404" customFormat="1" ht="23.25" x14ac:dyDescent="0.25">
      <c r="A1" s="550" t="s">
        <v>0</v>
      </c>
      <c r="B1" s="550"/>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row>
    <row r="2" spans="1:28" s="404" customFormat="1" ht="24.95" customHeight="1" x14ac:dyDescent="0.25">
      <c r="A2" s="551" t="s">
        <v>1</v>
      </c>
      <c r="B2" s="551"/>
      <c r="C2" s="551"/>
      <c r="D2" s="551"/>
      <c r="E2" s="551"/>
      <c r="F2" s="551"/>
      <c r="G2" s="551"/>
      <c r="H2" s="551"/>
      <c r="I2" s="551"/>
      <c r="J2" s="551"/>
      <c r="K2" s="551"/>
      <c r="L2" s="551"/>
      <c r="M2" s="551"/>
      <c r="N2" s="551"/>
      <c r="O2" s="551"/>
      <c r="P2" s="551"/>
      <c r="Q2" s="551"/>
      <c r="R2" s="551"/>
      <c r="S2" s="551"/>
      <c r="T2" s="551"/>
      <c r="U2" s="551"/>
      <c r="V2" s="551"/>
      <c r="W2" s="551"/>
      <c r="X2" s="551"/>
      <c r="Y2" s="551"/>
      <c r="Z2" s="551"/>
      <c r="AA2" s="551"/>
      <c r="AB2" s="551"/>
    </row>
    <row r="3" spans="1:28" ht="24.95" customHeight="1" x14ac:dyDescent="0.25">
      <c r="A3" s="552" t="s">
        <v>565</v>
      </c>
      <c r="B3" s="552"/>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row>
    <row r="4" spans="1:28" ht="15.75" customHeight="1" thickBot="1" x14ac:dyDescent="0.3">
      <c r="A4" s="410"/>
      <c r="I4" s="523"/>
      <c r="J4" s="523"/>
      <c r="K4" s="523"/>
      <c r="M4" s="11"/>
      <c r="N4" s="12"/>
      <c r="O4" s="409"/>
      <c r="P4" s="409"/>
      <c r="Q4" s="410" t="s">
        <v>3</v>
      </c>
      <c r="R4" s="410"/>
      <c r="S4" s="413" t="s">
        <v>4</v>
      </c>
      <c r="T4" s="414" t="s">
        <v>5</v>
      </c>
      <c r="U4" s="524"/>
      <c r="V4" s="93">
        <f>+V7-91158146958.9</f>
        <v>0</v>
      </c>
      <c r="W4" s="414"/>
      <c r="X4" s="415"/>
      <c r="Y4" s="415"/>
      <c r="Z4" s="415"/>
      <c r="AA4" s="415"/>
      <c r="AB4" s="415"/>
    </row>
    <row r="5" spans="1:28" ht="29.25" customHeight="1" x14ac:dyDescent="0.25">
      <c r="A5" s="537" t="s">
        <v>6</v>
      </c>
      <c r="B5" s="533" t="s">
        <v>7</v>
      </c>
      <c r="C5" s="533" t="s">
        <v>8</v>
      </c>
      <c r="D5" s="533" t="s">
        <v>9</v>
      </c>
      <c r="E5" s="533" t="s">
        <v>10</v>
      </c>
      <c r="F5" s="533" t="s">
        <v>11</v>
      </c>
      <c r="G5" s="533" t="s">
        <v>12</v>
      </c>
      <c r="H5" s="533"/>
      <c r="I5" s="533"/>
      <c r="J5" s="533"/>
      <c r="K5" s="533"/>
      <c r="L5" s="542" t="s">
        <v>13</v>
      </c>
      <c r="M5" s="534" t="s">
        <v>14</v>
      </c>
      <c r="N5" s="534" t="s">
        <v>15</v>
      </c>
      <c r="O5" s="525" t="s">
        <v>16</v>
      </c>
      <c r="P5" s="525" t="s">
        <v>17</v>
      </c>
      <c r="Q5" s="525" t="s">
        <v>18</v>
      </c>
      <c r="R5" s="525" t="s">
        <v>19</v>
      </c>
      <c r="S5" s="525" t="s">
        <v>456</v>
      </c>
      <c r="T5" s="525" t="s">
        <v>457</v>
      </c>
      <c r="U5" s="525" t="s">
        <v>458</v>
      </c>
      <c r="V5" s="525" t="s">
        <v>459</v>
      </c>
      <c r="W5" s="525" t="s">
        <v>460</v>
      </c>
      <c r="X5" s="527" t="s">
        <v>20</v>
      </c>
      <c r="Y5" s="527"/>
      <c r="Z5" s="527"/>
      <c r="AA5" s="527"/>
      <c r="AB5" s="528"/>
    </row>
    <row r="6" spans="1:28" ht="84.75" customHeight="1" thickBot="1" x14ac:dyDescent="0.3">
      <c r="A6" s="540"/>
      <c r="B6" s="539"/>
      <c r="C6" s="539"/>
      <c r="D6" s="539"/>
      <c r="E6" s="539"/>
      <c r="F6" s="539"/>
      <c r="G6" s="521" t="s">
        <v>21</v>
      </c>
      <c r="H6" s="521" t="s">
        <v>22</v>
      </c>
      <c r="I6" s="521" t="s">
        <v>23</v>
      </c>
      <c r="J6" s="521" t="s">
        <v>24</v>
      </c>
      <c r="K6" s="521" t="s">
        <v>25</v>
      </c>
      <c r="L6" s="543"/>
      <c r="M6" s="544"/>
      <c r="N6" s="544"/>
      <c r="O6" s="526"/>
      <c r="P6" s="526"/>
      <c r="Q6" s="526"/>
      <c r="R6" s="526"/>
      <c r="S6" s="526"/>
      <c r="T6" s="526"/>
      <c r="U6" s="526"/>
      <c r="V6" s="526"/>
      <c r="W6" s="526"/>
      <c r="X6" s="522" t="s">
        <v>461</v>
      </c>
      <c r="Y6" s="522" t="s">
        <v>462</v>
      </c>
      <c r="Z6" s="522" t="s">
        <v>463</v>
      </c>
      <c r="AA6" s="522" t="s">
        <v>464</v>
      </c>
      <c r="AB6" s="196" t="s">
        <v>465</v>
      </c>
    </row>
    <row r="7" spans="1:28" s="410" customFormat="1" ht="28.5" customHeight="1" thickBot="1" x14ac:dyDescent="0.3">
      <c r="A7" s="18" t="s">
        <v>26</v>
      </c>
      <c r="B7" s="19"/>
      <c r="C7" s="19"/>
      <c r="D7" s="19"/>
      <c r="E7" s="416" t="s">
        <v>27</v>
      </c>
      <c r="F7" s="21">
        <f>+F8+F37+F84+F98</f>
        <v>101565565000</v>
      </c>
      <c r="G7" s="21">
        <f>+G8+G37+G84+G98</f>
        <v>0</v>
      </c>
      <c r="H7" s="21">
        <f>+H8+H37+H84+H98</f>
        <v>0</v>
      </c>
      <c r="I7" s="21">
        <f>+I8+I37+I84+I98</f>
        <v>27828152544.630001</v>
      </c>
      <c r="J7" s="21">
        <f>+J8+J37+J84+J98</f>
        <v>27828152544.630001</v>
      </c>
      <c r="K7" s="21">
        <f t="shared" ref="K7:K72" si="0">+G7-H7+I7-J7</f>
        <v>0</v>
      </c>
      <c r="L7" s="21">
        <f>+F7+K7</f>
        <v>101565565000</v>
      </c>
      <c r="M7" s="236">
        <f t="shared" ref="M7:M13" si="1">L7/$L$270</f>
        <v>1.9133381988639505E-2</v>
      </c>
      <c r="N7" s="21">
        <f t="shared" ref="N7:W7" si="2">+N8+N37+N84+N98</f>
        <v>0</v>
      </c>
      <c r="O7" s="21">
        <f t="shared" si="2"/>
        <v>101301580502.5</v>
      </c>
      <c r="P7" s="21">
        <f t="shared" si="2"/>
        <v>263984497.49999875</v>
      </c>
      <c r="Q7" s="21">
        <f t="shared" si="2"/>
        <v>101301580502.5</v>
      </c>
      <c r="R7" s="21">
        <f t="shared" si="2"/>
        <v>263984497.49999875</v>
      </c>
      <c r="S7" s="21">
        <f t="shared" si="2"/>
        <v>0</v>
      </c>
      <c r="T7" s="21">
        <f t="shared" si="2"/>
        <v>99051931869.300003</v>
      </c>
      <c r="U7" s="21">
        <f t="shared" si="2"/>
        <v>2249648633.1999998</v>
      </c>
      <c r="V7" s="21">
        <f t="shared" si="2"/>
        <v>91158146958.899994</v>
      </c>
      <c r="W7" s="21">
        <f t="shared" si="2"/>
        <v>7893784910.3999996</v>
      </c>
      <c r="X7" s="23">
        <f t="shared" ref="X7:X72" si="3">+Q7/L7</f>
        <v>0.99740084646307048</v>
      </c>
      <c r="Y7" s="23">
        <f t="shared" ref="Y7:Y72" si="4">+T7/L7</f>
        <v>0.97525112836520922</v>
      </c>
      <c r="Z7" s="23">
        <f t="shared" ref="Z7:Z33" si="5">+V7/L7</f>
        <v>0.8975300532114403</v>
      </c>
      <c r="AA7" s="23">
        <f t="shared" ref="AA7:AA34" si="6">+T7/Q7</f>
        <v>0.97779256135945003</v>
      </c>
      <c r="AB7" s="24">
        <f t="shared" ref="AB7:AB34" si="7">+V7/T7</f>
        <v>0.92030660319865409</v>
      </c>
    </row>
    <row r="8" spans="1:28" ht="27" customHeight="1" x14ac:dyDescent="0.25">
      <c r="A8" s="237" t="s">
        <v>28</v>
      </c>
      <c r="B8" s="26"/>
      <c r="C8" s="26"/>
      <c r="D8" s="26"/>
      <c r="E8" s="417" t="s">
        <v>29</v>
      </c>
      <c r="F8" s="418">
        <f>+F9</f>
        <v>48846668000</v>
      </c>
      <c r="G8" s="418">
        <f>+G9</f>
        <v>0</v>
      </c>
      <c r="H8" s="418">
        <f>+H9</f>
        <v>0</v>
      </c>
      <c r="I8" s="418">
        <f>+I9</f>
        <v>7981323727.0799999</v>
      </c>
      <c r="J8" s="418">
        <f>+J9</f>
        <v>7547041151.0799999</v>
      </c>
      <c r="K8" s="418">
        <f t="shared" si="0"/>
        <v>434282576</v>
      </c>
      <c r="L8" s="418">
        <f>+L9</f>
        <v>49280950576</v>
      </c>
      <c r="M8" s="29">
        <f t="shared" si="1"/>
        <v>9.2837690819114922E-3</v>
      </c>
      <c r="N8" s="418">
        <f t="shared" ref="N8:W8" si="8">+N9</f>
        <v>0</v>
      </c>
      <c r="O8" s="418">
        <f t="shared" si="8"/>
        <v>49280866771.729996</v>
      </c>
      <c r="P8" s="418">
        <f t="shared" si="8"/>
        <v>83804.269999563694</v>
      </c>
      <c r="Q8" s="418">
        <f t="shared" si="8"/>
        <v>49280866771.729996</v>
      </c>
      <c r="R8" s="418">
        <f t="shared" si="8"/>
        <v>83804.269999563694</v>
      </c>
      <c r="S8" s="418">
        <f t="shared" si="8"/>
        <v>0</v>
      </c>
      <c r="T8" s="418">
        <f t="shared" si="8"/>
        <v>49280866771.729996</v>
      </c>
      <c r="U8" s="418">
        <f t="shared" si="8"/>
        <v>0</v>
      </c>
      <c r="V8" s="418">
        <f t="shared" si="8"/>
        <v>49280866771.729996</v>
      </c>
      <c r="W8" s="418">
        <f t="shared" si="8"/>
        <v>0</v>
      </c>
      <c r="X8" s="30">
        <f t="shared" si="3"/>
        <v>0.99999829945914143</v>
      </c>
      <c r="Y8" s="30">
        <f t="shared" si="4"/>
        <v>0.99999829945914143</v>
      </c>
      <c r="Z8" s="30">
        <f t="shared" si="5"/>
        <v>0.99999829945914143</v>
      </c>
      <c r="AA8" s="30">
        <f t="shared" si="6"/>
        <v>1</v>
      </c>
      <c r="AB8" s="30">
        <f t="shared" si="7"/>
        <v>1</v>
      </c>
    </row>
    <row r="9" spans="1:28" ht="35.25" customHeight="1" x14ac:dyDescent="0.25">
      <c r="A9" s="238" t="s">
        <v>30</v>
      </c>
      <c r="B9" s="33"/>
      <c r="C9" s="33"/>
      <c r="D9" s="33"/>
      <c r="E9" s="149" t="s">
        <v>31</v>
      </c>
      <c r="F9" s="419">
        <f>+F10+F20+F28+F35</f>
        <v>48846668000</v>
      </c>
      <c r="G9" s="419">
        <f>+G10+G20+G28+G35</f>
        <v>0</v>
      </c>
      <c r="H9" s="419">
        <f>+H10+H20+H28+H35</f>
        <v>0</v>
      </c>
      <c r="I9" s="419">
        <f>+I10+I20+I28+I35</f>
        <v>7981323727.0799999</v>
      </c>
      <c r="J9" s="419">
        <f>+J10+J20+J28+J35</f>
        <v>7547041151.0799999</v>
      </c>
      <c r="K9" s="419">
        <f t="shared" si="0"/>
        <v>434282576</v>
      </c>
      <c r="L9" s="419">
        <f>+L10+L20+L28+L35</f>
        <v>49280950576</v>
      </c>
      <c r="M9" s="36">
        <f t="shared" si="1"/>
        <v>9.2837690819114922E-3</v>
      </c>
      <c r="N9" s="419">
        <f t="shared" ref="N9:W9" si="9">+N10+N20+N28+N35</f>
        <v>0</v>
      </c>
      <c r="O9" s="419">
        <f t="shared" si="9"/>
        <v>49280866771.729996</v>
      </c>
      <c r="P9" s="419">
        <f t="shared" si="9"/>
        <v>83804.269999563694</v>
      </c>
      <c r="Q9" s="419">
        <f t="shared" si="9"/>
        <v>49280866771.729996</v>
      </c>
      <c r="R9" s="419">
        <f t="shared" si="9"/>
        <v>83804.269999563694</v>
      </c>
      <c r="S9" s="419">
        <f t="shared" si="9"/>
        <v>0</v>
      </c>
      <c r="T9" s="419">
        <f t="shared" si="9"/>
        <v>49280866771.729996</v>
      </c>
      <c r="U9" s="419">
        <f t="shared" si="9"/>
        <v>0</v>
      </c>
      <c r="V9" s="419">
        <f t="shared" si="9"/>
        <v>49280866771.729996</v>
      </c>
      <c r="W9" s="419">
        <f t="shared" si="9"/>
        <v>0</v>
      </c>
      <c r="X9" s="37">
        <f t="shared" si="3"/>
        <v>0.99999829945914143</v>
      </c>
      <c r="Y9" s="37">
        <f t="shared" si="4"/>
        <v>0.99999829945914143</v>
      </c>
      <c r="Z9" s="37">
        <f t="shared" si="5"/>
        <v>0.99999829945914143</v>
      </c>
      <c r="AA9" s="37">
        <f t="shared" si="6"/>
        <v>1</v>
      </c>
      <c r="AB9" s="37">
        <f t="shared" si="7"/>
        <v>1</v>
      </c>
    </row>
    <row r="10" spans="1:28" ht="27" customHeight="1" x14ac:dyDescent="0.25">
      <c r="A10" s="238" t="s">
        <v>32</v>
      </c>
      <c r="B10" s="33"/>
      <c r="C10" s="33"/>
      <c r="D10" s="33"/>
      <c r="E10" s="149" t="s">
        <v>33</v>
      </c>
      <c r="F10" s="419">
        <f>+F11</f>
        <v>28789591000</v>
      </c>
      <c r="G10" s="419">
        <f>+G11</f>
        <v>0</v>
      </c>
      <c r="H10" s="419">
        <f>+H11</f>
        <v>0</v>
      </c>
      <c r="I10" s="419">
        <f>+I11</f>
        <v>5469443629.8700008</v>
      </c>
      <c r="J10" s="419">
        <f>+J11</f>
        <v>1109499299.8699999</v>
      </c>
      <c r="K10" s="419">
        <f t="shared" si="0"/>
        <v>4359944330.000001</v>
      </c>
      <c r="L10" s="419">
        <f>+L11</f>
        <v>33149535330</v>
      </c>
      <c r="M10" s="36">
        <f t="shared" si="1"/>
        <v>6.2448598815434235E-3</v>
      </c>
      <c r="N10" s="419">
        <f t="shared" ref="N10:W10" si="10">+N11</f>
        <v>0</v>
      </c>
      <c r="O10" s="419">
        <f t="shared" si="10"/>
        <v>33149451526.819996</v>
      </c>
      <c r="P10" s="419">
        <f t="shared" si="10"/>
        <v>83803.17999958992</v>
      </c>
      <c r="Q10" s="419">
        <f t="shared" si="10"/>
        <v>33149451526.819996</v>
      </c>
      <c r="R10" s="419">
        <f t="shared" si="10"/>
        <v>83803.17999958992</v>
      </c>
      <c r="S10" s="419">
        <f t="shared" si="10"/>
        <v>0</v>
      </c>
      <c r="T10" s="419">
        <f t="shared" si="10"/>
        <v>33149451526.819996</v>
      </c>
      <c r="U10" s="419">
        <f t="shared" si="10"/>
        <v>0</v>
      </c>
      <c r="V10" s="419">
        <f t="shared" si="10"/>
        <v>33149451526.819996</v>
      </c>
      <c r="W10" s="419">
        <f t="shared" si="10"/>
        <v>0</v>
      </c>
      <c r="X10" s="37">
        <f t="shared" si="3"/>
        <v>0.9999974719651672</v>
      </c>
      <c r="Y10" s="37">
        <f t="shared" si="4"/>
        <v>0.9999974719651672</v>
      </c>
      <c r="Z10" s="37">
        <f t="shared" si="5"/>
        <v>0.9999974719651672</v>
      </c>
      <c r="AA10" s="37">
        <f t="shared" si="6"/>
        <v>1</v>
      </c>
      <c r="AB10" s="37">
        <f t="shared" si="7"/>
        <v>1</v>
      </c>
    </row>
    <row r="11" spans="1:28" ht="27" customHeight="1" x14ac:dyDescent="0.25">
      <c r="A11" s="238" t="s">
        <v>34</v>
      </c>
      <c r="B11" s="33"/>
      <c r="C11" s="33"/>
      <c r="D11" s="33"/>
      <c r="E11" s="149" t="s">
        <v>35</v>
      </c>
      <c r="F11" s="419">
        <f>SUM(F12:F19)</f>
        <v>28789591000</v>
      </c>
      <c r="G11" s="419">
        <f>SUM(G12:G19)</f>
        <v>0</v>
      </c>
      <c r="H11" s="419">
        <f>SUM(H12:H19)</f>
        <v>0</v>
      </c>
      <c r="I11" s="419">
        <f>SUM(I12:I19)</f>
        <v>5469443629.8700008</v>
      </c>
      <c r="J11" s="419">
        <f>SUM(J12:J19)</f>
        <v>1109499299.8699999</v>
      </c>
      <c r="K11" s="419">
        <f t="shared" si="0"/>
        <v>4359944330.000001</v>
      </c>
      <c r="L11" s="419">
        <f>SUM(L12:L19)</f>
        <v>33149535330</v>
      </c>
      <c r="M11" s="36">
        <f t="shared" si="1"/>
        <v>6.2448598815434235E-3</v>
      </c>
      <c r="N11" s="419">
        <f t="shared" ref="N11:W11" si="11">SUM(N12:N19)</f>
        <v>0</v>
      </c>
      <c r="O11" s="419">
        <f t="shared" si="11"/>
        <v>33149451526.819996</v>
      </c>
      <c r="P11" s="419">
        <f t="shared" si="11"/>
        <v>83803.17999958992</v>
      </c>
      <c r="Q11" s="419">
        <f t="shared" si="11"/>
        <v>33149451526.819996</v>
      </c>
      <c r="R11" s="419">
        <f t="shared" si="11"/>
        <v>83803.17999958992</v>
      </c>
      <c r="S11" s="419">
        <f t="shared" si="11"/>
        <v>0</v>
      </c>
      <c r="T11" s="419">
        <f t="shared" si="11"/>
        <v>33149451526.819996</v>
      </c>
      <c r="U11" s="419">
        <f t="shared" si="11"/>
        <v>0</v>
      </c>
      <c r="V11" s="419">
        <f t="shared" si="11"/>
        <v>33149451526.819996</v>
      </c>
      <c r="W11" s="419">
        <f t="shared" si="11"/>
        <v>0</v>
      </c>
      <c r="X11" s="37">
        <f t="shared" si="3"/>
        <v>0.9999974719651672</v>
      </c>
      <c r="Y11" s="37">
        <f t="shared" si="4"/>
        <v>0.9999974719651672</v>
      </c>
      <c r="Z11" s="37">
        <f t="shared" si="5"/>
        <v>0.9999974719651672</v>
      </c>
      <c r="AA11" s="37">
        <f t="shared" si="6"/>
        <v>1</v>
      </c>
      <c r="AB11" s="37">
        <f t="shared" si="7"/>
        <v>1</v>
      </c>
    </row>
    <row r="12" spans="1:28" ht="27" customHeight="1" x14ac:dyDescent="0.25">
      <c r="A12" s="239" t="s">
        <v>36</v>
      </c>
      <c r="B12" s="40" t="s">
        <v>37</v>
      </c>
      <c r="C12" s="40">
        <v>20</v>
      </c>
      <c r="D12" s="40" t="s">
        <v>38</v>
      </c>
      <c r="E12" s="151" t="s">
        <v>39</v>
      </c>
      <c r="F12" s="420">
        <v>22821279655</v>
      </c>
      <c r="G12" s="421">
        <v>0</v>
      </c>
      <c r="H12" s="421">
        <v>0</v>
      </c>
      <c r="I12" s="421">
        <f>210000000+2088696377</f>
        <v>2298696377</v>
      </c>
      <c r="J12" s="421">
        <f>16000000+14669924.73+16880541.76</f>
        <v>47550466.490000002</v>
      </c>
      <c r="K12" s="421">
        <f t="shared" si="0"/>
        <v>2251145910.5100002</v>
      </c>
      <c r="L12" s="420">
        <f>+F12+K12</f>
        <v>25072425565.510002</v>
      </c>
      <c r="M12" s="36">
        <f t="shared" si="1"/>
        <v>4.7232572942082652E-3</v>
      </c>
      <c r="N12" s="421">
        <v>0</v>
      </c>
      <c r="O12" s="421">
        <v>25072425565.509998</v>
      </c>
      <c r="P12" s="421">
        <f t="shared" ref="P12:P19" si="12">L12-O12</f>
        <v>0</v>
      </c>
      <c r="Q12" s="421">
        <v>25072425565.509998</v>
      </c>
      <c r="R12" s="421">
        <f t="shared" ref="R12:R19" si="13">+L12-Q12</f>
        <v>0</v>
      </c>
      <c r="S12" s="421">
        <f t="shared" ref="S12:S19" si="14">O12-Q12</f>
        <v>0</v>
      </c>
      <c r="T12" s="421">
        <v>25072425565.509998</v>
      </c>
      <c r="U12" s="421">
        <f t="shared" ref="U12:U19" si="15">+Q12-T12</f>
        <v>0</v>
      </c>
      <c r="V12" s="421">
        <v>25072425565.509998</v>
      </c>
      <c r="W12" s="44">
        <f t="shared" ref="W12:W19" si="16">+T12-V12</f>
        <v>0</v>
      </c>
      <c r="X12" s="45">
        <f t="shared" si="3"/>
        <v>0.99999999999999989</v>
      </c>
      <c r="Y12" s="45">
        <f t="shared" si="4"/>
        <v>0.99999999999999989</v>
      </c>
      <c r="Z12" s="45">
        <f t="shared" si="5"/>
        <v>0.99999999999999989</v>
      </c>
      <c r="AA12" s="45">
        <f t="shared" si="6"/>
        <v>1</v>
      </c>
      <c r="AB12" s="45">
        <f t="shared" si="7"/>
        <v>1</v>
      </c>
    </row>
    <row r="13" spans="1:28" ht="27" customHeight="1" x14ac:dyDescent="0.25">
      <c r="A13" s="239" t="s">
        <v>40</v>
      </c>
      <c r="B13" s="40" t="s">
        <v>37</v>
      </c>
      <c r="C13" s="40">
        <v>20</v>
      </c>
      <c r="D13" s="40" t="s">
        <v>38</v>
      </c>
      <c r="E13" s="151" t="s">
        <v>41</v>
      </c>
      <c r="F13" s="420">
        <v>1516830834</v>
      </c>
      <c r="G13" s="421">
        <v>0</v>
      </c>
      <c r="H13" s="421">
        <v>0</v>
      </c>
      <c r="I13" s="421">
        <f>380000000+46825192</f>
        <v>426825192</v>
      </c>
      <c r="J13" s="421">
        <v>8946602</v>
      </c>
      <c r="K13" s="421">
        <f t="shared" si="0"/>
        <v>417878590</v>
      </c>
      <c r="L13" s="420">
        <f t="shared" ref="L13:L19" si="17">+F13+K13</f>
        <v>1934709424</v>
      </c>
      <c r="M13" s="43">
        <f t="shared" si="1"/>
        <v>3.6446934004071864E-4</v>
      </c>
      <c r="N13" s="421">
        <v>0</v>
      </c>
      <c r="O13" s="421">
        <v>1934709423.9100001</v>
      </c>
      <c r="P13" s="421">
        <f t="shared" si="12"/>
        <v>8.9999914169311523E-2</v>
      </c>
      <c r="Q13" s="421">
        <v>1934709423.9100001</v>
      </c>
      <c r="R13" s="421">
        <f t="shared" si="13"/>
        <v>8.9999914169311523E-2</v>
      </c>
      <c r="S13" s="421">
        <f t="shared" si="14"/>
        <v>0</v>
      </c>
      <c r="T13" s="421">
        <v>1934709423.9100001</v>
      </c>
      <c r="U13" s="421">
        <f t="shared" si="15"/>
        <v>0</v>
      </c>
      <c r="V13" s="421">
        <v>1934709423.9100001</v>
      </c>
      <c r="W13" s="44">
        <f t="shared" si="16"/>
        <v>0</v>
      </c>
      <c r="X13" s="45">
        <f t="shared" si="3"/>
        <v>0.99999999995348143</v>
      </c>
      <c r="Y13" s="45">
        <f t="shared" si="4"/>
        <v>0.99999999995348143</v>
      </c>
      <c r="Z13" s="45">
        <f t="shared" si="5"/>
        <v>0.99999999995348143</v>
      </c>
      <c r="AA13" s="45">
        <f t="shared" si="6"/>
        <v>1</v>
      </c>
      <c r="AB13" s="45">
        <f t="shared" si="7"/>
        <v>1</v>
      </c>
    </row>
    <row r="14" spans="1:28" ht="27" customHeight="1" x14ac:dyDescent="0.25">
      <c r="A14" s="239" t="s">
        <v>42</v>
      </c>
      <c r="B14" s="40" t="s">
        <v>37</v>
      </c>
      <c r="C14" s="40">
        <v>20</v>
      </c>
      <c r="D14" s="40" t="s">
        <v>38</v>
      </c>
      <c r="E14" s="151" t="s">
        <v>43</v>
      </c>
      <c r="F14" s="420">
        <v>2475792</v>
      </c>
      <c r="G14" s="421">
        <v>0</v>
      </c>
      <c r="H14" s="421">
        <v>0</v>
      </c>
      <c r="I14" s="421">
        <v>0.44</v>
      </c>
      <c r="J14" s="421">
        <v>168213</v>
      </c>
      <c r="K14" s="421">
        <f t="shared" si="0"/>
        <v>-168212.56</v>
      </c>
      <c r="L14" s="420">
        <f t="shared" si="17"/>
        <v>2307579.44</v>
      </c>
      <c r="M14" s="370">
        <f>+L14/L270</f>
        <v>4.3471228555318757E-7</v>
      </c>
      <c r="N14" s="421">
        <v>0</v>
      </c>
      <c r="O14" s="422">
        <v>2307579.44</v>
      </c>
      <c r="P14" s="422">
        <f t="shared" si="12"/>
        <v>0</v>
      </c>
      <c r="Q14" s="421">
        <v>2307579.44</v>
      </c>
      <c r="R14" s="421">
        <f t="shared" si="13"/>
        <v>0</v>
      </c>
      <c r="S14" s="421">
        <f t="shared" si="14"/>
        <v>0</v>
      </c>
      <c r="T14" s="421">
        <v>2307579.44</v>
      </c>
      <c r="U14" s="421">
        <f t="shared" si="15"/>
        <v>0</v>
      </c>
      <c r="V14" s="421">
        <v>2307579.44</v>
      </c>
      <c r="W14" s="44">
        <f t="shared" si="16"/>
        <v>0</v>
      </c>
      <c r="X14" s="45">
        <f t="shared" si="3"/>
        <v>1</v>
      </c>
      <c r="Y14" s="45">
        <f t="shared" si="4"/>
        <v>1</v>
      </c>
      <c r="Z14" s="45">
        <f t="shared" si="5"/>
        <v>1</v>
      </c>
      <c r="AA14" s="45">
        <f t="shared" si="6"/>
        <v>1</v>
      </c>
      <c r="AB14" s="45">
        <f t="shared" si="7"/>
        <v>1</v>
      </c>
    </row>
    <row r="15" spans="1:28" ht="27" customHeight="1" x14ac:dyDescent="0.25">
      <c r="A15" s="239" t="s">
        <v>44</v>
      </c>
      <c r="B15" s="40" t="s">
        <v>37</v>
      </c>
      <c r="C15" s="40">
        <v>20</v>
      </c>
      <c r="D15" s="40" t="s">
        <v>38</v>
      </c>
      <c r="E15" s="151" t="s">
        <v>45</v>
      </c>
      <c r="F15" s="420">
        <v>1222067257</v>
      </c>
      <c r="G15" s="421">
        <v>0</v>
      </c>
      <c r="H15" s="421">
        <v>0</v>
      </c>
      <c r="I15" s="421">
        <f>16000000+4500000+3498984.9</f>
        <v>23998984.899999999</v>
      </c>
      <c r="J15" s="421">
        <v>0</v>
      </c>
      <c r="K15" s="421">
        <f t="shared" si="0"/>
        <v>23998984.899999999</v>
      </c>
      <c r="L15" s="420">
        <f t="shared" si="17"/>
        <v>1246066241.9000001</v>
      </c>
      <c r="M15" s="43">
        <f t="shared" ref="M15:M78" si="18">L15/$L$270</f>
        <v>2.3473961267700503E-4</v>
      </c>
      <c r="N15" s="421">
        <v>0</v>
      </c>
      <c r="O15" s="422">
        <v>1246066241.9000001</v>
      </c>
      <c r="P15" s="422">
        <f t="shared" si="12"/>
        <v>0</v>
      </c>
      <c r="Q15" s="421">
        <v>1246066241.9000001</v>
      </c>
      <c r="R15" s="421">
        <f t="shared" si="13"/>
        <v>0</v>
      </c>
      <c r="S15" s="421">
        <f t="shared" si="14"/>
        <v>0</v>
      </c>
      <c r="T15" s="421">
        <v>1246066241.9000001</v>
      </c>
      <c r="U15" s="421">
        <f t="shared" si="15"/>
        <v>0</v>
      </c>
      <c r="V15" s="421">
        <v>1246066241.9000001</v>
      </c>
      <c r="W15" s="44">
        <f t="shared" si="16"/>
        <v>0</v>
      </c>
      <c r="X15" s="45">
        <f t="shared" si="3"/>
        <v>1</v>
      </c>
      <c r="Y15" s="45">
        <f t="shared" si="4"/>
        <v>1</v>
      </c>
      <c r="Z15" s="45">
        <f t="shared" si="5"/>
        <v>1</v>
      </c>
      <c r="AA15" s="45">
        <f t="shared" si="6"/>
        <v>1</v>
      </c>
      <c r="AB15" s="45">
        <f t="shared" si="7"/>
        <v>1</v>
      </c>
    </row>
    <row r="16" spans="1:28" ht="27" customHeight="1" x14ac:dyDescent="0.25">
      <c r="A16" s="239" t="s">
        <v>47</v>
      </c>
      <c r="B16" s="40" t="s">
        <v>37</v>
      </c>
      <c r="C16" s="40">
        <v>20</v>
      </c>
      <c r="D16" s="40" t="s">
        <v>38</v>
      </c>
      <c r="E16" s="151" t="s">
        <v>48</v>
      </c>
      <c r="F16" s="420">
        <v>883433667</v>
      </c>
      <c r="G16" s="421">
        <v>0</v>
      </c>
      <c r="H16" s="421">
        <v>0</v>
      </c>
      <c r="I16" s="421">
        <v>30366444.210000001</v>
      </c>
      <c r="J16" s="421">
        <v>72141707</v>
      </c>
      <c r="K16" s="421">
        <f t="shared" si="0"/>
        <v>-41775262.789999999</v>
      </c>
      <c r="L16" s="420">
        <f t="shared" si="17"/>
        <v>841658404.21000004</v>
      </c>
      <c r="M16" s="43">
        <f t="shared" si="18"/>
        <v>1.5855542921164946E-4</v>
      </c>
      <c r="N16" s="421">
        <v>0</v>
      </c>
      <c r="O16" s="422">
        <v>841658404.21000004</v>
      </c>
      <c r="P16" s="422">
        <f t="shared" si="12"/>
        <v>0</v>
      </c>
      <c r="Q16" s="421">
        <v>841658404.21000004</v>
      </c>
      <c r="R16" s="421">
        <f t="shared" si="13"/>
        <v>0</v>
      </c>
      <c r="S16" s="421">
        <f t="shared" si="14"/>
        <v>0</v>
      </c>
      <c r="T16" s="421">
        <v>841658404.21000004</v>
      </c>
      <c r="U16" s="421">
        <f t="shared" si="15"/>
        <v>0</v>
      </c>
      <c r="V16" s="421">
        <v>841658404.21000004</v>
      </c>
      <c r="W16" s="44">
        <f t="shared" si="16"/>
        <v>0</v>
      </c>
      <c r="X16" s="45">
        <f t="shared" si="3"/>
        <v>1</v>
      </c>
      <c r="Y16" s="45">
        <f t="shared" si="4"/>
        <v>1</v>
      </c>
      <c r="Z16" s="45">
        <f t="shared" si="5"/>
        <v>1</v>
      </c>
      <c r="AA16" s="45">
        <f t="shared" si="6"/>
        <v>1</v>
      </c>
      <c r="AB16" s="45">
        <f t="shared" si="7"/>
        <v>1</v>
      </c>
    </row>
    <row r="17" spans="1:28" ht="33.75" customHeight="1" x14ac:dyDescent="0.25">
      <c r="A17" s="239" t="s">
        <v>49</v>
      </c>
      <c r="B17" s="40" t="s">
        <v>37</v>
      </c>
      <c r="C17" s="40">
        <v>20</v>
      </c>
      <c r="D17" s="40" t="s">
        <v>38</v>
      </c>
      <c r="E17" s="151" t="s">
        <v>50</v>
      </c>
      <c r="F17" s="420">
        <v>76852744</v>
      </c>
      <c r="G17" s="421">
        <v>0</v>
      </c>
      <c r="H17" s="421">
        <v>0</v>
      </c>
      <c r="I17" s="421">
        <f>35370165+14669924.73</f>
        <v>50040089.730000004</v>
      </c>
      <c r="J17" s="421">
        <v>0</v>
      </c>
      <c r="K17" s="421">
        <f t="shared" si="0"/>
        <v>50040089.730000004</v>
      </c>
      <c r="L17" s="420">
        <f t="shared" si="17"/>
        <v>126892833.73</v>
      </c>
      <c r="M17" s="371">
        <f t="shared" si="18"/>
        <v>2.3904647794525727E-5</v>
      </c>
      <c r="N17" s="421">
        <v>0</v>
      </c>
      <c r="O17" s="422">
        <v>126809030.73</v>
      </c>
      <c r="P17" s="422">
        <f t="shared" si="12"/>
        <v>83803</v>
      </c>
      <c r="Q17" s="421">
        <v>126809030.73</v>
      </c>
      <c r="R17" s="421">
        <f t="shared" si="13"/>
        <v>83803</v>
      </c>
      <c r="S17" s="421">
        <f t="shared" si="14"/>
        <v>0</v>
      </c>
      <c r="T17" s="421">
        <v>126809030.73</v>
      </c>
      <c r="U17" s="421">
        <f t="shared" si="15"/>
        <v>0</v>
      </c>
      <c r="V17" s="421">
        <v>126809030.73</v>
      </c>
      <c r="W17" s="44">
        <f t="shared" si="16"/>
        <v>0</v>
      </c>
      <c r="X17" s="45">
        <f t="shared" si="3"/>
        <v>0.99933957657389605</v>
      </c>
      <c r="Y17" s="45">
        <f t="shared" si="4"/>
        <v>0.99933957657389605</v>
      </c>
      <c r="Z17" s="45">
        <f t="shared" si="5"/>
        <v>0.99933957657389605</v>
      </c>
      <c r="AA17" s="45">
        <f t="shared" si="6"/>
        <v>1</v>
      </c>
      <c r="AB17" s="45">
        <f t="shared" si="7"/>
        <v>1</v>
      </c>
    </row>
    <row r="18" spans="1:28" ht="27" customHeight="1" x14ac:dyDescent="0.25">
      <c r="A18" s="239" t="s">
        <v>51</v>
      </c>
      <c r="B18" s="40" t="s">
        <v>37</v>
      </c>
      <c r="C18" s="40">
        <v>20</v>
      </c>
      <c r="D18" s="40" t="s">
        <v>38</v>
      </c>
      <c r="E18" s="151" t="s">
        <v>52</v>
      </c>
      <c r="F18" s="420">
        <v>1271900429</v>
      </c>
      <c r="G18" s="421">
        <v>0</v>
      </c>
      <c r="H18" s="421">
        <v>0</v>
      </c>
      <c r="I18" s="421">
        <v>2348684177</v>
      </c>
      <c r="J18" s="421">
        <f>650000000+142190080+54697794.14+133804437.24</f>
        <v>980692311.38</v>
      </c>
      <c r="K18" s="421">
        <f t="shared" si="0"/>
        <v>1367991865.6199999</v>
      </c>
      <c r="L18" s="420">
        <f t="shared" si="17"/>
        <v>2639892294.6199999</v>
      </c>
      <c r="M18" s="43">
        <f t="shared" si="18"/>
        <v>4.9731488897669716E-4</v>
      </c>
      <c r="N18" s="421">
        <v>0</v>
      </c>
      <c r="O18" s="422">
        <v>2639892294.5300002</v>
      </c>
      <c r="P18" s="422">
        <f t="shared" si="12"/>
        <v>8.9999675750732422E-2</v>
      </c>
      <c r="Q18" s="421">
        <v>2639892294.5300002</v>
      </c>
      <c r="R18" s="421">
        <f t="shared" si="13"/>
        <v>8.9999675750732422E-2</v>
      </c>
      <c r="S18" s="421">
        <f t="shared" si="14"/>
        <v>0</v>
      </c>
      <c r="T18" s="421">
        <v>2639892294.5300002</v>
      </c>
      <c r="U18" s="421">
        <f t="shared" si="15"/>
        <v>0</v>
      </c>
      <c r="V18" s="421">
        <v>2639892294.5300002</v>
      </c>
      <c r="W18" s="44">
        <f t="shared" si="16"/>
        <v>0</v>
      </c>
      <c r="X18" s="45">
        <f t="shared" si="3"/>
        <v>0.99999999996590783</v>
      </c>
      <c r="Y18" s="45">
        <f t="shared" si="4"/>
        <v>0.99999999996590783</v>
      </c>
      <c r="Z18" s="45">
        <f t="shared" si="5"/>
        <v>0.99999999996590783</v>
      </c>
      <c r="AA18" s="45">
        <f t="shared" si="6"/>
        <v>1</v>
      </c>
      <c r="AB18" s="45">
        <f t="shared" si="7"/>
        <v>1</v>
      </c>
    </row>
    <row r="19" spans="1:28" ht="27" customHeight="1" x14ac:dyDescent="0.25">
      <c r="A19" s="239" t="s">
        <v>53</v>
      </c>
      <c r="B19" s="40" t="s">
        <v>37</v>
      </c>
      <c r="C19" s="40">
        <v>20</v>
      </c>
      <c r="D19" s="40" t="s">
        <v>38</v>
      </c>
      <c r="E19" s="151" t="s">
        <v>54</v>
      </c>
      <c r="F19" s="420">
        <v>994750622</v>
      </c>
      <c r="G19" s="421">
        <v>0</v>
      </c>
      <c r="H19" s="421">
        <v>0</v>
      </c>
      <c r="I19" s="421">
        <f>270000000+20832364.59</f>
        <v>290832364.58999997</v>
      </c>
      <c r="J19" s="421">
        <v>0</v>
      </c>
      <c r="K19" s="421">
        <f t="shared" si="0"/>
        <v>290832364.58999997</v>
      </c>
      <c r="L19" s="420">
        <f t="shared" si="17"/>
        <v>1285582986.5899999</v>
      </c>
      <c r="M19" s="43">
        <f t="shared" si="18"/>
        <v>2.4218395634900949E-4</v>
      </c>
      <c r="N19" s="421">
        <v>0</v>
      </c>
      <c r="O19" s="422">
        <v>1285582986.5899999</v>
      </c>
      <c r="P19" s="422">
        <f t="shared" si="12"/>
        <v>0</v>
      </c>
      <c r="Q19" s="421">
        <v>1285582986.5899999</v>
      </c>
      <c r="R19" s="421">
        <f t="shared" si="13"/>
        <v>0</v>
      </c>
      <c r="S19" s="421">
        <f t="shared" si="14"/>
        <v>0</v>
      </c>
      <c r="T19" s="421">
        <v>1285582986.5899999</v>
      </c>
      <c r="U19" s="421">
        <f t="shared" si="15"/>
        <v>0</v>
      </c>
      <c r="V19" s="421">
        <v>1285582986.5899999</v>
      </c>
      <c r="W19" s="44">
        <f t="shared" si="16"/>
        <v>0</v>
      </c>
      <c r="X19" s="45">
        <f t="shared" si="3"/>
        <v>1</v>
      </c>
      <c r="Y19" s="45">
        <f t="shared" si="4"/>
        <v>1</v>
      </c>
      <c r="Z19" s="45">
        <f t="shared" si="5"/>
        <v>1</v>
      </c>
      <c r="AA19" s="45">
        <f t="shared" si="6"/>
        <v>1</v>
      </c>
      <c r="AB19" s="45">
        <f t="shared" si="7"/>
        <v>1</v>
      </c>
    </row>
    <row r="20" spans="1:28" ht="22.5" customHeight="1" x14ac:dyDescent="0.25">
      <c r="A20" s="238" t="s">
        <v>55</v>
      </c>
      <c r="B20" s="33"/>
      <c r="C20" s="33"/>
      <c r="D20" s="40"/>
      <c r="E20" s="149" t="s">
        <v>56</v>
      </c>
      <c r="F20" s="419">
        <f>SUM(F21:F27)</f>
        <v>10389288000</v>
      </c>
      <c r="G20" s="419">
        <f>SUM(G21:G27)</f>
        <v>0</v>
      </c>
      <c r="H20" s="419">
        <f>SUM(H21:H27)</f>
        <v>0</v>
      </c>
      <c r="I20" s="419">
        <f>SUM(I21:I27)</f>
        <v>2436460514.7999997</v>
      </c>
      <c r="J20" s="419">
        <f>SUM(J21:J27)</f>
        <v>1004676032.7999998</v>
      </c>
      <c r="K20" s="419">
        <f t="shared" si="0"/>
        <v>1431784482</v>
      </c>
      <c r="L20" s="419">
        <f>SUM(L21:L27)</f>
        <v>11821072482</v>
      </c>
      <c r="M20" s="36">
        <f t="shared" si="18"/>
        <v>2.2269072722974651E-3</v>
      </c>
      <c r="N20" s="419">
        <f t="shared" ref="N20:W20" si="19">SUM(N21:N27)</f>
        <v>0</v>
      </c>
      <c r="O20" s="419">
        <f t="shared" si="19"/>
        <v>11821072481.52</v>
      </c>
      <c r="P20" s="419">
        <f t="shared" si="19"/>
        <v>0.48000001907348633</v>
      </c>
      <c r="Q20" s="419">
        <f t="shared" si="19"/>
        <v>11821072481.52</v>
      </c>
      <c r="R20" s="419">
        <f t="shared" si="19"/>
        <v>0.48000001907348633</v>
      </c>
      <c r="S20" s="419">
        <f t="shared" si="19"/>
        <v>0</v>
      </c>
      <c r="T20" s="419">
        <f t="shared" si="19"/>
        <v>11821072481.52</v>
      </c>
      <c r="U20" s="419">
        <f t="shared" si="19"/>
        <v>0</v>
      </c>
      <c r="V20" s="419">
        <f t="shared" si="19"/>
        <v>11821072481.52</v>
      </c>
      <c r="W20" s="419">
        <f t="shared" si="19"/>
        <v>0</v>
      </c>
      <c r="X20" s="37">
        <f t="shared" si="3"/>
        <v>0.99999999995939459</v>
      </c>
      <c r="Y20" s="37">
        <f t="shared" si="4"/>
        <v>0.99999999995939459</v>
      </c>
      <c r="Z20" s="37">
        <f t="shared" si="5"/>
        <v>0.99999999995939459</v>
      </c>
      <c r="AA20" s="37">
        <f t="shared" si="6"/>
        <v>1</v>
      </c>
      <c r="AB20" s="37">
        <f t="shared" si="7"/>
        <v>1</v>
      </c>
    </row>
    <row r="21" spans="1:28" ht="33.75" customHeight="1" x14ac:dyDescent="0.25">
      <c r="A21" s="239" t="s">
        <v>57</v>
      </c>
      <c r="B21" s="40" t="s">
        <v>37</v>
      </c>
      <c r="C21" s="40">
        <v>20</v>
      </c>
      <c r="D21" s="40" t="s">
        <v>38</v>
      </c>
      <c r="E21" s="151" t="s">
        <v>490</v>
      </c>
      <c r="F21" s="420">
        <v>3540437888</v>
      </c>
      <c r="G21" s="421">
        <v>0</v>
      </c>
      <c r="H21" s="421">
        <v>0</v>
      </c>
      <c r="I21" s="421">
        <v>612436264</v>
      </c>
      <c r="J21" s="421">
        <f>600000000+39955404.8</f>
        <v>639955404.79999995</v>
      </c>
      <c r="K21" s="421">
        <f t="shared" si="0"/>
        <v>-27519140.799999952</v>
      </c>
      <c r="L21" s="420">
        <f t="shared" ref="L21:L27" si="20">+F21+K21</f>
        <v>3512918747.1999998</v>
      </c>
      <c r="M21" s="43">
        <f t="shared" si="18"/>
        <v>6.6177957347286482E-4</v>
      </c>
      <c r="N21" s="421">
        <v>0</v>
      </c>
      <c r="O21" s="422">
        <v>3512918747.1999998</v>
      </c>
      <c r="P21" s="422">
        <f t="shared" ref="P21:P27" si="21">L21-O21</f>
        <v>0</v>
      </c>
      <c r="Q21" s="421">
        <v>3512918747.1999998</v>
      </c>
      <c r="R21" s="421">
        <f t="shared" ref="R21:R27" si="22">+L21-Q21</f>
        <v>0</v>
      </c>
      <c r="S21" s="421">
        <f t="shared" ref="S21:S27" si="23">O21-Q21</f>
        <v>0</v>
      </c>
      <c r="T21" s="421">
        <v>3512918747.1999998</v>
      </c>
      <c r="U21" s="421">
        <f t="shared" ref="U21:U27" si="24">+Q21-T21</f>
        <v>0</v>
      </c>
      <c r="V21" s="421">
        <v>3512918747.1999998</v>
      </c>
      <c r="W21" s="44">
        <f t="shared" ref="W21:W27" si="25">+T21-V21</f>
        <v>0</v>
      </c>
      <c r="X21" s="45">
        <f t="shared" si="3"/>
        <v>1</v>
      </c>
      <c r="Y21" s="45">
        <f t="shared" si="4"/>
        <v>1</v>
      </c>
      <c r="Z21" s="45">
        <f t="shared" si="5"/>
        <v>1</v>
      </c>
      <c r="AA21" s="45">
        <f t="shared" si="6"/>
        <v>1</v>
      </c>
      <c r="AB21" s="45">
        <f t="shared" si="7"/>
        <v>1</v>
      </c>
    </row>
    <row r="22" spans="1:28" ht="29.25" customHeight="1" x14ac:dyDescent="0.25">
      <c r="A22" s="239" t="s">
        <v>59</v>
      </c>
      <c r="B22" s="40" t="s">
        <v>37</v>
      </c>
      <c r="C22" s="40">
        <v>20</v>
      </c>
      <c r="D22" s="40" t="s">
        <v>38</v>
      </c>
      <c r="E22" s="151" t="s">
        <v>491</v>
      </c>
      <c r="F22" s="420">
        <v>2411282700</v>
      </c>
      <c r="G22" s="421">
        <v>0</v>
      </c>
      <c r="H22" s="421">
        <v>0</v>
      </c>
      <c r="I22" s="421">
        <v>308851092</v>
      </c>
      <c r="J22" s="421">
        <f>150000000+82675828.4</f>
        <v>232675828.40000001</v>
      </c>
      <c r="K22" s="421">
        <f t="shared" si="0"/>
        <v>76175263.599999994</v>
      </c>
      <c r="L22" s="420">
        <f t="shared" si="20"/>
        <v>2487457963.5999999</v>
      </c>
      <c r="M22" s="43">
        <f t="shared" si="18"/>
        <v>4.6859861802808994E-4</v>
      </c>
      <c r="N22" s="421">
        <v>0</v>
      </c>
      <c r="O22" s="422">
        <v>2487457963.5999999</v>
      </c>
      <c r="P22" s="422">
        <f t="shared" si="21"/>
        <v>0</v>
      </c>
      <c r="Q22" s="421">
        <v>2487457963.5999999</v>
      </c>
      <c r="R22" s="421">
        <f t="shared" si="22"/>
        <v>0</v>
      </c>
      <c r="S22" s="421">
        <f t="shared" si="23"/>
        <v>0</v>
      </c>
      <c r="T22" s="421">
        <v>2487457963.5999999</v>
      </c>
      <c r="U22" s="421">
        <f t="shared" si="24"/>
        <v>0</v>
      </c>
      <c r="V22" s="421">
        <v>2487457963.5999999</v>
      </c>
      <c r="W22" s="44">
        <f t="shared" si="25"/>
        <v>0</v>
      </c>
      <c r="X22" s="45">
        <f t="shared" si="3"/>
        <v>1</v>
      </c>
      <c r="Y22" s="45">
        <f t="shared" si="4"/>
        <v>1</v>
      </c>
      <c r="Z22" s="45">
        <f t="shared" si="5"/>
        <v>1</v>
      </c>
      <c r="AA22" s="45">
        <f t="shared" si="6"/>
        <v>1</v>
      </c>
      <c r="AB22" s="45">
        <f t="shared" si="7"/>
        <v>1</v>
      </c>
    </row>
    <row r="23" spans="1:28" ht="21.75" customHeight="1" x14ac:dyDescent="0.25">
      <c r="A23" s="239" t="s">
        <v>61</v>
      </c>
      <c r="B23" s="40" t="s">
        <v>37</v>
      </c>
      <c r="C23" s="40">
        <v>20</v>
      </c>
      <c r="D23" s="40" t="s">
        <v>38</v>
      </c>
      <c r="E23" s="151" t="s">
        <v>62</v>
      </c>
      <c r="F23" s="420">
        <v>1539154912</v>
      </c>
      <c r="G23" s="421">
        <v>0</v>
      </c>
      <c r="H23" s="421">
        <v>0</v>
      </c>
      <c r="I23" s="421">
        <f>600000000+150000000+714891320</f>
        <v>1464891320</v>
      </c>
      <c r="J23" s="421">
        <v>78708684</v>
      </c>
      <c r="K23" s="421">
        <f t="shared" si="0"/>
        <v>1386182636</v>
      </c>
      <c r="L23" s="420">
        <f t="shared" si="20"/>
        <v>2925337548</v>
      </c>
      <c r="M23" s="43">
        <f t="shared" si="18"/>
        <v>5.51088361016788E-4</v>
      </c>
      <c r="N23" s="421">
        <v>0</v>
      </c>
      <c r="O23" s="422">
        <v>2925337547.52</v>
      </c>
      <c r="P23" s="422">
        <f t="shared" si="21"/>
        <v>0.48000001907348633</v>
      </c>
      <c r="Q23" s="421">
        <v>2925337547.52</v>
      </c>
      <c r="R23" s="421">
        <f t="shared" si="22"/>
        <v>0.48000001907348633</v>
      </c>
      <c r="S23" s="421">
        <f t="shared" si="23"/>
        <v>0</v>
      </c>
      <c r="T23" s="421">
        <v>2925337547.52</v>
      </c>
      <c r="U23" s="421">
        <f t="shared" si="24"/>
        <v>0</v>
      </c>
      <c r="V23" s="421">
        <v>2925337547.52</v>
      </c>
      <c r="W23" s="44">
        <f t="shared" si="25"/>
        <v>0</v>
      </c>
      <c r="X23" s="45">
        <f t="shared" si="3"/>
        <v>0.99999999983591636</v>
      </c>
      <c r="Y23" s="45">
        <f t="shared" si="4"/>
        <v>0.99999999983591636</v>
      </c>
      <c r="Z23" s="45">
        <f t="shared" si="5"/>
        <v>0.99999999983591636</v>
      </c>
      <c r="AA23" s="45">
        <f t="shared" si="6"/>
        <v>1</v>
      </c>
      <c r="AB23" s="45">
        <f t="shared" si="7"/>
        <v>1</v>
      </c>
    </row>
    <row r="24" spans="1:28" ht="21.75" customHeight="1" x14ac:dyDescent="0.25">
      <c r="A24" s="239" t="s">
        <v>63</v>
      </c>
      <c r="B24" s="40" t="s">
        <v>37</v>
      </c>
      <c r="C24" s="40">
        <v>20</v>
      </c>
      <c r="D24" s="40" t="s">
        <v>38</v>
      </c>
      <c r="E24" s="151" t="s">
        <v>518</v>
      </c>
      <c r="F24" s="420">
        <v>1254967000</v>
      </c>
      <c r="G24" s="421">
        <v>0</v>
      </c>
      <c r="H24" s="421">
        <v>0</v>
      </c>
      <c r="I24" s="421">
        <v>0</v>
      </c>
      <c r="J24" s="421">
        <f>11638354.2+479090+20504288.6</f>
        <v>32621732.800000001</v>
      </c>
      <c r="K24" s="421">
        <f t="shared" si="0"/>
        <v>-32621732.800000001</v>
      </c>
      <c r="L24" s="420">
        <f t="shared" si="20"/>
        <v>1222345267.2</v>
      </c>
      <c r="M24" s="43">
        <f t="shared" si="18"/>
        <v>2.3027094782905233E-4</v>
      </c>
      <c r="N24" s="421">
        <v>0</v>
      </c>
      <c r="O24" s="422">
        <v>1222345267.2</v>
      </c>
      <c r="P24" s="422">
        <f t="shared" si="21"/>
        <v>0</v>
      </c>
      <c r="Q24" s="421">
        <v>1222345267.2</v>
      </c>
      <c r="R24" s="421">
        <f t="shared" si="22"/>
        <v>0</v>
      </c>
      <c r="S24" s="421">
        <f t="shared" si="23"/>
        <v>0</v>
      </c>
      <c r="T24" s="421">
        <v>1222345267.2</v>
      </c>
      <c r="U24" s="421">
        <f t="shared" si="24"/>
        <v>0</v>
      </c>
      <c r="V24" s="421">
        <v>1222345267.2</v>
      </c>
      <c r="W24" s="44">
        <f t="shared" si="25"/>
        <v>0</v>
      </c>
      <c r="X24" s="45">
        <f t="shared" si="3"/>
        <v>1</v>
      </c>
      <c r="Y24" s="45">
        <f t="shared" si="4"/>
        <v>1</v>
      </c>
      <c r="Z24" s="45">
        <f t="shared" si="5"/>
        <v>1</v>
      </c>
      <c r="AA24" s="45">
        <f t="shared" si="6"/>
        <v>1</v>
      </c>
      <c r="AB24" s="45">
        <f t="shared" si="7"/>
        <v>1</v>
      </c>
    </row>
    <row r="25" spans="1:28" ht="36.75" customHeight="1" x14ac:dyDescent="0.25">
      <c r="A25" s="239" t="s">
        <v>65</v>
      </c>
      <c r="B25" s="40" t="s">
        <v>37</v>
      </c>
      <c r="C25" s="40">
        <v>20</v>
      </c>
      <c r="D25" s="40" t="s">
        <v>38</v>
      </c>
      <c r="E25" s="151" t="s">
        <v>66</v>
      </c>
      <c r="F25" s="420">
        <v>145133600</v>
      </c>
      <c r="G25" s="421">
        <v>0</v>
      </c>
      <c r="H25" s="421">
        <v>0</v>
      </c>
      <c r="I25" s="421">
        <v>20504285.600000001</v>
      </c>
      <c r="J25" s="421">
        <f>210097.199999988+20504285.6</f>
        <v>20714382.79999999</v>
      </c>
      <c r="K25" s="421">
        <f t="shared" si="0"/>
        <v>-210097.19999998808</v>
      </c>
      <c r="L25" s="420">
        <f t="shared" si="20"/>
        <v>144923502.80000001</v>
      </c>
      <c r="M25" s="371">
        <f t="shared" si="18"/>
        <v>2.7301347048126665E-5</v>
      </c>
      <c r="N25" s="421">
        <v>0</v>
      </c>
      <c r="O25" s="422">
        <v>144923502.80000001</v>
      </c>
      <c r="P25" s="422">
        <f t="shared" si="21"/>
        <v>0</v>
      </c>
      <c r="Q25" s="421">
        <v>144923502.80000001</v>
      </c>
      <c r="R25" s="421">
        <f t="shared" si="22"/>
        <v>0</v>
      </c>
      <c r="S25" s="421">
        <f t="shared" si="23"/>
        <v>0</v>
      </c>
      <c r="T25" s="421">
        <v>144923502.80000001</v>
      </c>
      <c r="U25" s="421">
        <f t="shared" si="24"/>
        <v>0</v>
      </c>
      <c r="V25" s="421">
        <v>144923502.80000001</v>
      </c>
      <c r="W25" s="44">
        <f t="shared" si="25"/>
        <v>0</v>
      </c>
      <c r="X25" s="45">
        <f t="shared" si="3"/>
        <v>1</v>
      </c>
      <c r="Y25" s="45">
        <f t="shared" si="4"/>
        <v>1</v>
      </c>
      <c r="Z25" s="45">
        <f t="shared" si="5"/>
        <v>1</v>
      </c>
      <c r="AA25" s="45">
        <f t="shared" si="6"/>
        <v>1</v>
      </c>
      <c r="AB25" s="45">
        <f t="shared" si="7"/>
        <v>1</v>
      </c>
    </row>
    <row r="26" spans="1:28" ht="21.75" customHeight="1" x14ac:dyDescent="0.25">
      <c r="A26" s="239" t="s">
        <v>67</v>
      </c>
      <c r="B26" s="40" t="s">
        <v>37</v>
      </c>
      <c r="C26" s="40">
        <v>20</v>
      </c>
      <c r="D26" s="40" t="s">
        <v>38</v>
      </c>
      <c r="E26" s="151" t="s">
        <v>68</v>
      </c>
      <c r="F26" s="420">
        <v>898748700</v>
      </c>
      <c r="G26" s="421">
        <v>0</v>
      </c>
      <c r="H26" s="421">
        <v>0</v>
      </c>
      <c r="I26" s="421">
        <f>17660109+126897.4+287444.8</f>
        <v>18074451.199999999</v>
      </c>
      <c r="J26" s="421">
        <v>0</v>
      </c>
      <c r="K26" s="421">
        <f t="shared" si="0"/>
        <v>18074451.199999999</v>
      </c>
      <c r="L26" s="420">
        <f t="shared" si="20"/>
        <v>916823151.20000005</v>
      </c>
      <c r="M26" s="43">
        <f t="shared" si="18"/>
        <v>1.727153053098045E-4</v>
      </c>
      <c r="N26" s="421">
        <v>0</v>
      </c>
      <c r="O26" s="422">
        <v>916823151.20000005</v>
      </c>
      <c r="P26" s="422">
        <f t="shared" si="21"/>
        <v>0</v>
      </c>
      <c r="Q26" s="421">
        <v>916823151.20000005</v>
      </c>
      <c r="R26" s="421">
        <f t="shared" si="22"/>
        <v>0</v>
      </c>
      <c r="S26" s="421">
        <f t="shared" si="23"/>
        <v>0</v>
      </c>
      <c r="T26" s="421">
        <v>916823151.20000005</v>
      </c>
      <c r="U26" s="421">
        <f t="shared" si="24"/>
        <v>0</v>
      </c>
      <c r="V26" s="421">
        <v>916823151.20000005</v>
      </c>
      <c r="W26" s="44">
        <f t="shared" si="25"/>
        <v>0</v>
      </c>
      <c r="X26" s="45">
        <f t="shared" si="3"/>
        <v>1</v>
      </c>
      <c r="Y26" s="45">
        <f t="shared" si="4"/>
        <v>1</v>
      </c>
      <c r="Z26" s="45">
        <f t="shared" si="5"/>
        <v>1</v>
      </c>
      <c r="AA26" s="45">
        <f t="shared" si="6"/>
        <v>1</v>
      </c>
      <c r="AB26" s="45">
        <f t="shared" si="7"/>
        <v>1</v>
      </c>
    </row>
    <row r="27" spans="1:28" ht="39.75" customHeight="1" x14ac:dyDescent="0.25">
      <c r="A27" s="239" t="s">
        <v>69</v>
      </c>
      <c r="B27" s="40" t="s">
        <v>37</v>
      </c>
      <c r="C27" s="40">
        <v>20</v>
      </c>
      <c r="D27" s="40" t="s">
        <v>38</v>
      </c>
      <c r="E27" s="151" t="s">
        <v>70</v>
      </c>
      <c r="F27" s="420">
        <v>599563200</v>
      </c>
      <c r="G27" s="421">
        <v>0</v>
      </c>
      <c r="H27" s="421">
        <v>0</v>
      </c>
      <c r="I27" s="421">
        <f>11511456.8+191645.2</f>
        <v>11703102</v>
      </c>
      <c r="J27" s="421">
        <v>0</v>
      </c>
      <c r="K27" s="421">
        <f t="shared" si="0"/>
        <v>11703102</v>
      </c>
      <c r="L27" s="420">
        <f t="shared" si="20"/>
        <v>611266302</v>
      </c>
      <c r="M27" s="43">
        <f t="shared" si="18"/>
        <v>1.1515311959273871E-4</v>
      </c>
      <c r="N27" s="421">
        <v>0</v>
      </c>
      <c r="O27" s="422">
        <v>611266302</v>
      </c>
      <c r="P27" s="422">
        <f t="shared" si="21"/>
        <v>0</v>
      </c>
      <c r="Q27" s="421">
        <v>611266302</v>
      </c>
      <c r="R27" s="421">
        <f t="shared" si="22"/>
        <v>0</v>
      </c>
      <c r="S27" s="421">
        <f t="shared" si="23"/>
        <v>0</v>
      </c>
      <c r="T27" s="421">
        <v>611266302</v>
      </c>
      <c r="U27" s="421">
        <f t="shared" si="24"/>
        <v>0</v>
      </c>
      <c r="V27" s="421">
        <v>611266302</v>
      </c>
      <c r="W27" s="44">
        <f t="shared" si="25"/>
        <v>0</v>
      </c>
      <c r="X27" s="45">
        <f t="shared" si="3"/>
        <v>1</v>
      </c>
      <c r="Y27" s="45">
        <f t="shared" si="4"/>
        <v>1</v>
      </c>
      <c r="Z27" s="45">
        <f t="shared" si="5"/>
        <v>1</v>
      </c>
      <c r="AA27" s="45">
        <f t="shared" si="6"/>
        <v>1</v>
      </c>
      <c r="AB27" s="45">
        <f t="shared" si="7"/>
        <v>1</v>
      </c>
    </row>
    <row r="28" spans="1:28" ht="41.25" customHeight="1" x14ac:dyDescent="0.25">
      <c r="A28" s="238" t="s">
        <v>71</v>
      </c>
      <c r="B28" s="33"/>
      <c r="C28" s="33"/>
      <c r="D28" s="40"/>
      <c r="E28" s="149" t="s">
        <v>72</v>
      </c>
      <c r="F28" s="419">
        <f>+F29+F33+F34</f>
        <v>5077431000</v>
      </c>
      <c r="G28" s="419">
        <f>+G29+G33+G34</f>
        <v>0</v>
      </c>
      <c r="H28" s="419">
        <f>+H29+H33+H34</f>
        <v>0</v>
      </c>
      <c r="I28" s="419">
        <f>+I29+I33+I34</f>
        <v>75419582.409999996</v>
      </c>
      <c r="J28" s="419">
        <f>+J29+J33+J34</f>
        <v>842507818.40999997</v>
      </c>
      <c r="K28" s="419">
        <f t="shared" si="0"/>
        <v>-767088236</v>
      </c>
      <c r="L28" s="419">
        <f>+L29+L33+L34</f>
        <v>4310342764</v>
      </c>
      <c r="M28" s="36">
        <f t="shared" si="18"/>
        <v>8.1200192807060368E-4</v>
      </c>
      <c r="N28" s="419">
        <f t="shared" ref="N28:W28" si="26">+N29+N33+N34</f>
        <v>0</v>
      </c>
      <c r="O28" s="419">
        <f t="shared" si="26"/>
        <v>4310342763.3899994</v>
      </c>
      <c r="P28" s="419">
        <f t="shared" si="26"/>
        <v>0.60999995470046997</v>
      </c>
      <c r="Q28" s="419">
        <f t="shared" si="26"/>
        <v>4310342763.3899994</v>
      </c>
      <c r="R28" s="419">
        <f t="shared" si="26"/>
        <v>0.60999995470046997</v>
      </c>
      <c r="S28" s="419">
        <f t="shared" si="26"/>
        <v>0</v>
      </c>
      <c r="T28" s="419">
        <f t="shared" si="26"/>
        <v>4310342763.3899994</v>
      </c>
      <c r="U28" s="419">
        <f t="shared" si="26"/>
        <v>0</v>
      </c>
      <c r="V28" s="419">
        <f t="shared" si="26"/>
        <v>4310342763.3899994</v>
      </c>
      <c r="W28" s="419">
        <f t="shared" si="26"/>
        <v>0</v>
      </c>
      <c r="X28" s="37">
        <f t="shared" si="3"/>
        <v>0.99999999985847976</v>
      </c>
      <c r="Y28" s="37">
        <f t="shared" si="4"/>
        <v>0.99999999985847976</v>
      </c>
      <c r="Z28" s="37">
        <f t="shared" si="5"/>
        <v>0.99999999985847976</v>
      </c>
      <c r="AA28" s="37">
        <f t="shared" si="6"/>
        <v>1</v>
      </c>
      <c r="AB28" s="37">
        <f t="shared" si="7"/>
        <v>1</v>
      </c>
    </row>
    <row r="29" spans="1:28" s="410" customFormat="1" ht="39" customHeight="1" x14ac:dyDescent="0.25">
      <c r="A29" s="238" t="s">
        <v>73</v>
      </c>
      <c r="B29" s="33"/>
      <c r="C29" s="33"/>
      <c r="D29" s="33"/>
      <c r="E29" s="149" t="s">
        <v>74</v>
      </c>
      <c r="F29" s="419">
        <f>+F30+F31+F32</f>
        <v>2059834541</v>
      </c>
      <c r="G29" s="419">
        <f>+G30+G31+G32</f>
        <v>0</v>
      </c>
      <c r="H29" s="419">
        <f>+H30+H31+H32</f>
        <v>0</v>
      </c>
      <c r="I29" s="419">
        <f>+I30+I31+I32</f>
        <v>75419582.409999996</v>
      </c>
      <c r="J29" s="419">
        <f>+J30+J31+J32</f>
        <v>179867114.41</v>
      </c>
      <c r="K29" s="419">
        <f t="shared" si="0"/>
        <v>-104447532</v>
      </c>
      <c r="L29" s="512">
        <f>+L30+L31+L32</f>
        <v>1955387009</v>
      </c>
      <c r="M29" s="36">
        <f t="shared" si="18"/>
        <v>3.6836467732759889E-4</v>
      </c>
      <c r="N29" s="419">
        <f t="shared" ref="N29:W29" si="27">+N30+N31+N32</f>
        <v>0</v>
      </c>
      <c r="O29" s="419">
        <f t="shared" si="27"/>
        <v>1955387008.9499998</v>
      </c>
      <c r="P29" s="419">
        <f t="shared" si="27"/>
        <v>5.0000011920928955E-2</v>
      </c>
      <c r="Q29" s="419">
        <f t="shared" si="27"/>
        <v>1955387008.9499998</v>
      </c>
      <c r="R29" s="419">
        <f t="shared" si="27"/>
        <v>5.0000011920928955E-2</v>
      </c>
      <c r="S29" s="419">
        <f t="shared" si="27"/>
        <v>0</v>
      </c>
      <c r="T29" s="419">
        <f t="shared" si="27"/>
        <v>1955387008.9499998</v>
      </c>
      <c r="U29" s="419">
        <f t="shared" si="27"/>
        <v>0</v>
      </c>
      <c r="V29" s="419">
        <f t="shared" si="27"/>
        <v>1955387008.9499998</v>
      </c>
      <c r="W29" s="419">
        <f t="shared" si="27"/>
        <v>0</v>
      </c>
      <c r="X29" s="37">
        <f t="shared" si="3"/>
        <v>0.99999999997442957</v>
      </c>
      <c r="Y29" s="37">
        <f t="shared" si="4"/>
        <v>0.99999999997442957</v>
      </c>
      <c r="Z29" s="37">
        <f t="shared" si="5"/>
        <v>0.99999999997442957</v>
      </c>
      <c r="AA29" s="37">
        <f t="shared" si="6"/>
        <v>1</v>
      </c>
      <c r="AB29" s="37">
        <f t="shared" si="7"/>
        <v>1</v>
      </c>
    </row>
    <row r="30" spans="1:28" ht="21.75" customHeight="1" x14ac:dyDescent="0.25">
      <c r="A30" s="239" t="s">
        <v>75</v>
      </c>
      <c r="B30" s="40" t="s">
        <v>37</v>
      </c>
      <c r="C30" s="40">
        <v>20</v>
      </c>
      <c r="D30" s="40" t="s">
        <v>38</v>
      </c>
      <c r="E30" s="151" t="s">
        <v>503</v>
      </c>
      <c r="F30" s="420">
        <v>1440417805</v>
      </c>
      <c r="G30" s="421">
        <v>0</v>
      </c>
      <c r="H30" s="421">
        <v>0</v>
      </c>
      <c r="I30" s="421">
        <v>25151850.300000001</v>
      </c>
      <c r="J30" s="421">
        <v>113562243</v>
      </c>
      <c r="K30" s="421">
        <f t="shared" si="0"/>
        <v>-88410392.700000003</v>
      </c>
      <c r="L30" s="420">
        <f t="shared" ref="L30:L34" si="28">+F30+K30</f>
        <v>1352007412.3</v>
      </c>
      <c r="M30" s="43">
        <f t="shared" si="18"/>
        <v>2.546972910652141E-4</v>
      </c>
      <c r="N30" s="421">
        <v>0</v>
      </c>
      <c r="O30" s="422">
        <v>1352007412.3</v>
      </c>
      <c r="P30" s="422">
        <f t="shared" ref="P30:P34" si="29">L30-O30</f>
        <v>0</v>
      </c>
      <c r="Q30" s="422">
        <v>1352007412.3</v>
      </c>
      <c r="R30" s="422">
        <f t="shared" ref="R30:R34" si="30">+L30-Q30</f>
        <v>0</v>
      </c>
      <c r="S30" s="421">
        <f t="shared" ref="S30:S36" si="31">O30-Q30</f>
        <v>0</v>
      </c>
      <c r="T30" s="421">
        <v>1352007412.3</v>
      </c>
      <c r="U30" s="421">
        <f t="shared" ref="U30:U34" si="32">+Q30-T30</f>
        <v>0</v>
      </c>
      <c r="V30" s="421">
        <v>1352007412.3</v>
      </c>
      <c r="W30" s="44">
        <f t="shared" ref="W30:W34" si="33">+T30-V30</f>
        <v>0</v>
      </c>
      <c r="X30" s="45">
        <f t="shared" si="3"/>
        <v>1</v>
      </c>
      <c r="Y30" s="45">
        <f t="shared" si="4"/>
        <v>1</v>
      </c>
      <c r="Z30" s="45">
        <f t="shared" si="5"/>
        <v>1</v>
      </c>
      <c r="AA30" s="45">
        <f t="shared" si="6"/>
        <v>1</v>
      </c>
      <c r="AB30" s="45">
        <f t="shared" si="7"/>
        <v>1</v>
      </c>
    </row>
    <row r="31" spans="1:28" ht="21.75" customHeight="1" x14ac:dyDescent="0.25">
      <c r="A31" s="239" t="s">
        <v>77</v>
      </c>
      <c r="B31" s="40" t="s">
        <v>37</v>
      </c>
      <c r="C31" s="40">
        <v>20</v>
      </c>
      <c r="D31" s="40" t="s">
        <v>38</v>
      </c>
      <c r="E31" s="151" t="s">
        <v>78</v>
      </c>
      <c r="F31" s="420">
        <v>510000000</v>
      </c>
      <c r="G31" s="421">
        <v>0</v>
      </c>
      <c r="H31" s="421">
        <v>0</v>
      </c>
      <c r="I31" s="421">
        <v>0</v>
      </c>
      <c r="J31" s="421">
        <f>385298+25419582.41+27715096</f>
        <v>53519976.409999996</v>
      </c>
      <c r="K31" s="421">
        <f t="shared" si="0"/>
        <v>-53519976.409999996</v>
      </c>
      <c r="L31" s="420">
        <f t="shared" si="28"/>
        <v>456480023.59000003</v>
      </c>
      <c r="M31" s="43">
        <f t="shared" si="18"/>
        <v>8.5993778122837622E-5</v>
      </c>
      <c r="N31" s="421">
        <v>0</v>
      </c>
      <c r="O31" s="422">
        <v>456480023.54000002</v>
      </c>
      <c r="P31" s="422">
        <f t="shared" si="29"/>
        <v>5.0000011920928955E-2</v>
      </c>
      <c r="Q31" s="422">
        <v>456480023.54000002</v>
      </c>
      <c r="R31" s="422">
        <f t="shared" si="30"/>
        <v>5.0000011920928955E-2</v>
      </c>
      <c r="S31" s="421">
        <f t="shared" si="31"/>
        <v>0</v>
      </c>
      <c r="T31" s="421">
        <v>456480023.54000002</v>
      </c>
      <c r="U31" s="421">
        <f t="shared" si="32"/>
        <v>0</v>
      </c>
      <c r="V31" s="421">
        <v>456480023.54000002</v>
      </c>
      <c r="W31" s="44">
        <f t="shared" si="33"/>
        <v>0</v>
      </c>
      <c r="X31" s="45">
        <f t="shared" si="3"/>
        <v>0.99999999989046617</v>
      </c>
      <c r="Y31" s="45">
        <f t="shared" si="4"/>
        <v>0.99999999989046617</v>
      </c>
      <c r="Z31" s="45">
        <f t="shared" si="5"/>
        <v>0.99999999989046617</v>
      </c>
      <c r="AA31" s="45">
        <f t="shared" si="6"/>
        <v>1</v>
      </c>
      <c r="AB31" s="45">
        <f t="shared" si="7"/>
        <v>1</v>
      </c>
    </row>
    <row r="32" spans="1:28" ht="21.75" customHeight="1" x14ac:dyDescent="0.25">
      <c r="A32" s="239" t="s">
        <v>79</v>
      </c>
      <c r="B32" s="40" t="s">
        <v>37</v>
      </c>
      <c r="C32" s="40">
        <v>20</v>
      </c>
      <c r="D32" s="40" t="s">
        <v>38</v>
      </c>
      <c r="E32" s="151" t="s">
        <v>80</v>
      </c>
      <c r="F32" s="420">
        <v>109416736</v>
      </c>
      <c r="G32" s="421">
        <v>0</v>
      </c>
      <c r="H32" s="421">
        <v>0</v>
      </c>
      <c r="I32" s="421">
        <f>50000000+267732.11</f>
        <v>50267732.109999999</v>
      </c>
      <c r="J32" s="421">
        <v>12784895</v>
      </c>
      <c r="K32" s="421">
        <f t="shared" si="0"/>
        <v>37482837.109999999</v>
      </c>
      <c r="L32" s="420">
        <f t="shared" si="28"/>
        <v>146899573.11000001</v>
      </c>
      <c r="M32" s="371">
        <f t="shared" si="18"/>
        <v>2.7673608139547161E-5</v>
      </c>
      <c r="N32" s="421">
        <v>0</v>
      </c>
      <c r="O32" s="422">
        <v>146899573.11000001</v>
      </c>
      <c r="P32" s="422">
        <f t="shared" si="29"/>
        <v>0</v>
      </c>
      <c r="Q32" s="421">
        <v>146899573.11000001</v>
      </c>
      <c r="R32" s="421">
        <f t="shared" si="30"/>
        <v>0</v>
      </c>
      <c r="S32" s="421">
        <f t="shared" si="31"/>
        <v>0</v>
      </c>
      <c r="T32" s="421">
        <v>146899573.11000001</v>
      </c>
      <c r="U32" s="421">
        <f t="shared" si="32"/>
        <v>0</v>
      </c>
      <c r="V32" s="421">
        <v>146899573.11000001</v>
      </c>
      <c r="W32" s="44">
        <f t="shared" si="33"/>
        <v>0</v>
      </c>
      <c r="X32" s="45">
        <f t="shared" si="3"/>
        <v>1</v>
      </c>
      <c r="Y32" s="45">
        <f t="shared" si="4"/>
        <v>1</v>
      </c>
      <c r="Z32" s="45">
        <f t="shared" si="5"/>
        <v>1</v>
      </c>
      <c r="AA32" s="45">
        <f t="shared" si="6"/>
        <v>1</v>
      </c>
      <c r="AB32" s="45">
        <f t="shared" si="7"/>
        <v>1</v>
      </c>
    </row>
    <row r="33" spans="1:28" ht="21.75" customHeight="1" x14ac:dyDescent="0.25">
      <c r="A33" s="239" t="s">
        <v>81</v>
      </c>
      <c r="B33" s="40" t="s">
        <v>37</v>
      </c>
      <c r="C33" s="40">
        <v>20</v>
      </c>
      <c r="D33" s="40" t="s">
        <v>38</v>
      </c>
      <c r="E33" s="151" t="s">
        <v>82</v>
      </c>
      <c r="F33" s="420">
        <v>2897220308</v>
      </c>
      <c r="G33" s="421">
        <v>0</v>
      </c>
      <c r="H33" s="421">
        <v>0</v>
      </c>
      <c r="I33" s="421">
        <v>0</v>
      </c>
      <c r="J33" s="421">
        <f>50000000+592453627+18105030</f>
        <v>660558657</v>
      </c>
      <c r="K33" s="421">
        <f t="shared" si="0"/>
        <v>-660558657</v>
      </c>
      <c r="L33" s="420">
        <f t="shared" si="28"/>
        <v>2236661651</v>
      </c>
      <c r="M33" s="43">
        <f t="shared" si="18"/>
        <v>4.2135247067176849E-4</v>
      </c>
      <c r="N33" s="421">
        <v>0</v>
      </c>
      <c r="O33" s="421">
        <v>2236661650.4400001</v>
      </c>
      <c r="P33" s="421">
        <f t="shared" si="29"/>
        <v>0.55999994277954102</v>
      </c>
      <c r="Q33" s="421">
        <v>2236661650.4400001</v>
      </c>
      <c r="R33" s="421">
        <f t="shared" si="30"/>
        <v>0.55999994277954102</v>
      </c>
      <c r="S33" s="421">
        <f t="shared" si="31"/>
        <v>0</v>
      </c>
      <c r="T33" s="421">
        <v>2236661650.4400001</v>
      </c>
      <c r="U33" s="421">
        <f t="shared" si="32"/>
        <v>0</v>
      </c>
      <c r="V33" s="421">
        <v>2236661650.4400001</v>
      </c>
      <c r="W33" s="44">
        <f t="shared" si="33"/>
        <v>0</v>
      </c>
      <c r="X33" s="45">
        <f t="shared" si="3"/>
        <v>0.99999999974962683</v>
      </c>
      <c r="Y33" s="45">
        <f t="shared" si="4"/>
        <v>0.99999999974962683</v>
      </c>
      <c r="Z33" s="45">
        <f t="shared" si="5"/>
        <v>0.99999999974962683</v>
      </c>
      <c r="AA33" s="45">
        <f t="shared" si="6"/>
        <v>1</v>
      </c>
      <c r="AB33" s="45">
        <f t="shared" si="7"/>
        <v>1</v>
      </c>
    </row>
    <row r="34" spans="1:28" ht="21.75" customHeight="1" x14ac:dyDescent="0.25">
      <c r="A34" s="239" t="s">
        <v>83</v>
      </c>
      <c r="B34" s="40" t="s">
        <v>37</v>
      </c>
      <c r="C34" s="40">
        <v>20</v>
      </c>
      <c r="D34" s="40" t="s">
        <v>38</v>
      </c>
      <c r="E34" s="151" t="s">
        <v>84</v>
      </c>
      <c r="F34" s="420">
        <v>120376151</v>
      </c>
      <c r="G34" s="421">
        <v>0</v>
      </c>
      <c r="H34" s="421">
        <v>0</v>
      </c>
      <c r="I34" s="421">
        <v>0</v>
      </c>
      <c r="J34" s="421">
        <v>2082047</v>
      </c>
      <c r="K34" s="421">
        <f t="shared" si="0"/>
        <v>-2082047</v>
      </c>
      <c r="L34" s="420">
        <f t="shared" si="28"/>
        <v>118294104</v>
      </c>
      <c r="M34" s="371">
        <f t="shared" si="18"/>
        <v>2.2284780071236236E-5</v>
      </c>
      <c r="N34" s="421">
        <v>0</v>
      </c>
      <c r="O34" s="421">
        <v>118294104</v>
      </c>
      <c r="P34" s="421">
        <f t="shared" si="29"/>
        <v>0</v>
      </c>
      <c r="Q34" s="421">
        <v>118294104</v>
      </c>
      <c r="R34" s="421">
        <f t="shared" si="30"/>
        <v>0</v>
      </c>
      <c r="S34" s="421">
        <f t="shared" si="31"/>
        <v>0</v>
      </c>
      <c r="T34" s="421">
        <v>118294104</v>
      </c>
      <c r="U34" s="421">
        <f t="shared" si="32"/>
        <v>0</v>
      </c>
      <c r="V34" s="421">
        <v>118294104</v>
      </c>
      <c r="W34" s="44">
        <f t="shared" si="33"/>
        <v>0</v>
      </c>
      <c r="X34" s="45">
        <f t="shared" si="3"/>
        <v>1</v>
      </c>
      <c r="Y34" s="45">
        <f t="shared" si="4"/>
        <v>1</v>
      </c>
      <c r="Z34" s="45">
        <f>+V34/L34</f>
        <v>1</v>
      </c>
      <c r="AA34" s="45">
        <f t="shared" si="6"/>
        <v>1</v>
      </c>
      <c r="AB34" s="45">
        <f t="shared" si="7"/>
        <v>1</v>
      </c>
    </row>
    <row r="35" spans="1:28" s="410" customFormat="1" ht="38.25" customHeight="1" x14ac:dyDescent="0.25">
      <c r="A35" s="238" t="s">
        <v>85</v>
      </c>
      <c r="B35" s="33" t="s">
        <v>37</v>
      </c>
      <c r="C35" s="33">
        <v>20</v>
      </c>
      <c r="D35" s="33" t="s">
        <v>38</v>
      </c>
      <c r="E35" s="149" t="s">
        <v>86</v>
      </c>
      <c r="F35" s="423">
        <f>+F36</f>
        <v>4590358000</v>
      </c>
      <c r="G35" s="424">
        <f>+G36</f>
        <v>0</v>
      </c>
      <c r="H35" s="424">
        <f>+H36</f>
        <v>0</v>
      </c>
      <c r="I35" s="424">
        <f>+I36</f>
        <v>0</v>
      </c>
      <c r="J35" s="424">
        <f>+J36</f>
        <v>4590358000</v>
      </c>
      <c r="K35" s="424">
        <f t="shared" si="0"/>
        <v>-4590358000</v>
      </c>
      <c r="L35" s="424">
        <f>+L36</f>
        <v>0</v>
      </c>
      <c r="M35" s="36">
        <f t="shared" si="18"/>
        <v>0</v>
      </c>
      <c r="N35" s="424">
        <f t="shared" ref="N35:W35" si="34">+N36</f>
        <v>0</v>
      </c>
      <c r="O35" s="424">
        <f t="shared" si="34"/>
        <v>0</v>
      </c>
      <c r="P35" s="424">
        <f t="shared" si="34"/>
        <v>0</v>
      </c>
      <c r="Q35" s="424">
        <f t="shared" si="34"/>
        <v>0</v>
      </c>
      <c r="R35" s="424">
        <f t="shared" si="34"/>
        <v>0</v>
      </c>
      <c r="S35" s="425">
        <f t="shared" si="34"/>
        <v>0</v>
      </c>
      <c r="T35" s="424">
        <f t="shared" si="34"/>
        <v>0</v>
      </c>
      <c r="U35" s="424">
        <f t="shared" si="34"/>
        <v>0</v>
      </c>
      <c r="V35" s="424">
        <f t="shared" si="34"/>
        <v>0</v>
      </c>
      <c r="W35" s="47">
        <f t="shared" si="34"/>
        <v>0</v>
      </c>
      <c r="X35" s="45" t="s">
        <v>46</v>
      </c>
      <c r="Y35" s="37" t="s">
        <v>46</v>
      </c>
      <c r="Z35" s="37" t="s">
        <v>46</v>
      </c>
      <c r="AA35" s="37" t="s">
        <v>46</v>
      </c>
      <c r="AB35" s="37" t="s">
        <v>46</v>
      </c>
    </row>
    <row r="36" spans="1:28" ht="39.75" customHeight="1" x14ac:dyDescent="0.25">
      <c r="A36" s="239" t="s">
        <v>550</v>
      </c>
      <c r="B36" s="40" t="s">
        <v>37</v>
      </c>
      <c r="C36" s="40">
        <v>20</v>
      </c>
      <c r="D36" s="40" t="s">
        <v>38</v>
      </c>
      <c r="E36" s="151" t="s">
        <v>551</v>
      </c>
      <c r="F36" s="421">
        <v>4590358000</v>
      </c>
      <c r="G36" s="421">
        <v>0</v>
      </c>
      <c r="H36" s="421">
        <v>0</v>
      </c>
      <c r="I36" s="421">
        <v>0</v>
      </c>
      <c r="J36" s="421">
        <v>4590358000</v>
      </c>
      <c r="K36" s="421">
        <f t="shared" si="0"/>
        <v>-4590358000</v>
      </c>
      <c r="L36" s="421">
        <f>+F36+K36</f>
        <v>0</v>
      </c>
      <c r="M36" s="371">
        <f t="shared" si="18"/>
        <v>0</v>
      </c>
      <c r="N36" s="421">
        <v>0</v>
      </c>
      <c r="O36" s="422">
        <v>0</v>
      </c>
      <c r="P36" s="422">
        <f>+L36-O36</f>
        <v>0</v>
      </c>
      <c r="Q36" s="422">
        <v>0</v>
      </c>
      <c r="R36" s="421">
        <f>+L36-Q36</f>
        <v>0</v>
      </c>
      <c r="S36" s="421">
        <f t="shared" si="31"/>
        <v>0</v>
      </c>
      <c r="T36" s="422">
        <v>0</v>
      </c>
      <c r="U36" s="421">
        <f>+Q36-T36</f>
        <v>0</v>
      </c>
      <c r="V36" s="422">
        <v>0</v>
      </c>
      <c r="W36" s="44">
        <f>+T36-V36</f>
        <v>0</v>
      </c>
      <c r="X36" s="45" t="s">
        <v>46</v>
      </c>
      <c r="Y36" s="45" t="s">
        <v>46</v>
      </c>
      <c r="Z36" s="45" t="s">
        <v>46</v>
      </c>
      <c r="AA36" s="45" t="s">
        <v>46</v>
      </c>
      <c r="AB36" s="45" t="s">
        <v>46</v>
      </c>
    </row>
    <row r="37" spans="1:28" ht="27.75" customHeight="1" x14ac:dyDescent="0.25">
      <c r="A37" s="238" t="s">
        <v>87</v>
      </c>
      <c r="B37" s="33"/>
      <c r="C37" s="33"/>
      <c r="D37" s="40"/>
      <c r="E37" s="149" t="s">
        <v>88</v>
      </c>
      <c r="F37" s="425">
        <f>+F38+F44</f>
        <v>19419071000</v>
      </c>
      <c r="G37" s="425">
        <f>+G38+G44</f>
        <v>0</v>
      </c>
      <c r="H37" s="425">
        <f>+H38+H44</f>
        <v>0</v>
      </c>
      <c r="I37" s="425">
        <f>+I38+I44</f>
        <v>1034562649.1</v>
      </c>
      <c r="J37" s="425">
        <f>+J38+J44</f>
        <v>1339740301.0999999</v>
      </c>
      <c r="K37" s="425">
        <f t="shared" si="0"/>
        <v>-305177651.99999988</v>
      </c>
      <c r="L37" s="425">
        <f>+L38+L44</f>
        <v>19113893348</v>
      </c>
      <c r="M37" s="36">
        <f t="shared" si="18"/>
        <v>3.6007619582227464E-3</v>
      </c>
      <c r="N37" s="425">
        <f t="shared" ref="N37:W37" si="35">+N38+N44</f>
        <v>0</v>
      </c>
      <c r="O37" s="425">
        <f t="shared" si="35"/>
        <v>18954646497.439999</v>
      </c>
      <c r="P37" s="425">
        <f t="shared" si="35"/>
        <v>159246850.56000018</v>
      </c>
      <c r="Q37" s="425">
        <f>+Q38+Q44</f>
        <v>18954646497.439999</v>
      </c>
      <c r="R37" s="425">
        <f t="shared" si="35"/>
        <v>159246850.56000018</v>
      </c>
      <c r="S37" s="425">
        <f t="shared" si="35"/>
        <v>0</v>
      </c>
      <c r="T37" s="425">
        <f>+T38+T44</f>
        <v>18839481505.540001</v>
      </c>
      <c r="U37" s="425">
        <f t="shared" si="35"/>
        <v>115164991.90000001</v>
      </c>
      <c r="V37" s="425">
        <f>+V38+V44</f>
        <v>18540442011.77</v>
      </c>
      <c r="W37" s="425">
        <f t="shared" si="35"/>
        <v>299039493.76999998</v>
      </c>
      <c r="X37" s="37">
        <f t="shared" si="3"/>
        <v>0.99166852887265566</v>
      </c>
      <c r="Y37" s="37">
        <f t="shared" si="4"/>
        <v>0.98564333087645317</v>
      </c>
      <c r="Z37" s="37">
        <f t="shared" ref="Z37:Z101" si="36">+V37/L37</f>
        <v>0.96999819315775337</v>
      </c>
      <c r="AA37" s="37">
        <f t="shared" ref="AA37:AA84" si="37">+T37/Q37</f>
        <v>0.99392418149736783</v>
      </c>
      <c r="AB37" s="37">
        <f t="shared" ref="AB37:AB84" si="38">+V37/T37</f>
        <v>0.98412697856456066</v>
      </c>
    </row>
    <row r="38" spans="1:28" ht="27.75" customHeight="1" x14ac:dyDescent="0.25">
      <c r="A38" s="238" t="s">
        <v>89</v>
      </c>
      <c r="B38" s="33"/>
      <c r="C38" s="33"/>
      <c r="D38" s="40"/>
      <c r="E38" s="149" t="s">
        <v>90</v>
      </c>
      <c r="F38" s="425">
        <f>+F39</f>
        <v>20000000</v>
      </c>
      <c r="G38" s="425">
        <f>+G39</f>
        <v>0</v>
      </c>
      <c r="H38" s="425">
        <f>+H39</f>
        <v>0</v>
      </c>
      <c r="I38" s="425">
        <f>+I39</f>
        <v>5149281.08</v>
      </c>
      <c r="J38" s="425">
        <f>+J39</f>
        <v>19999735.079999998</v>
      </c>
      <c r="K38" s="425">
        <f t="shared" si="0"/>
        <v>-14850453.999999998</v>
      </c>
      <c r="L38" s="425">
        <f>+L39</f>
        <v>5149546.0000000019</v>
      </c>
      <c r="M38" s="372">
        <f t="shared" si="18"/>
        <v>9.7009484155452331E-7</v>
      </c>
      <c r="N38" s="425">
        <f t="shared" ref="N38:W38" si="39">+N39</f>
        <v>0</v>
      </c>
      <c r="O38" s="425">
        <f t="shared" si="39"/>
        <v>5149545.72</v>
      </c>
      <c r="P38" s="425">
        <f t="shared" si="39"/>
        <v>0.28000000178815299</v>
      </c>
      <c r="Q38" s="425">
        <f t="shared" si="39"/>
        <v>5149545.72</v>
      </c>
      <c r="R38" s="425">
        <f t="shared" si="39"/>
        <v>0.28000000178815299</v>
      </c>
      <c r="S38" s="425">
        <f t="shared" si="39"/>
        <v>0</v>
      </c>
      <c r="T38" s="425">
        <f t="shared" si="39"/>
        <v>5149545.72</v>
      </c>
      <c r="U38" s="425">
        <f t="shared" si="39"/>
        <v>0</v>
      </c>
      <c r="V38" s="425">
        <f t="shared" si="39"/>
        <v>5149545.72</v>
      </c>
      <c r="W38" s="425">
        <f t="shared" si="39"/>
        <v>0</v>
      </c>
      <c r="X38" s="442">
        <f t="shared" si="3"/>
        <v>0.99999994562627426</v>
      </c>
      <c r="Y38" s="442">
        <f t="shared" si="4"/>
        <v>0.99999994562627426</v>
      </c>
      <c r="Z38" s="442">
        <f t="shared" si="36"/>
        <v>0.99999994562627426</v>
      </c>
      <c r="AA38" s="37">
        <f t="shared" si="37"/>
        <v>1</v>
      </c>
      <c r="AB38" s="37">
        <f t="shared" si="38"/>
        <v>1</v>
      </c>
    </row>
    <row r="39" spans="1:28" ht="27.75" customHeight="1" x14ac:dyDescent="0.25">
      <c r="A39" s="238" t="s">
        <v>91</v>
      </c>
      <c r="B39" s="33"/>
      <c r="C39" s="33"/>
      <c r="D39" s="40"/>
      <c r="E39" s="149" t="s">
        <v>92</v>
      </c>
      <c r="F39" s="425">
        <f t="shared" ref="F39:H40" si="40">+F40</f>
        <v>20000000</v>
      </c>
      <c r="G39" s="425">
        <f t="shared" si="40"/>
        <v>0</v>
      </c>
      <c r="H39" s="425">
        <f t="shared" si="40"/>
        <v>0</v>
      </c>
      <c r="I39" s="425">
        <f>+I40+I42</f>
        <v>5149281.08</v>
      </c>
      <c r="J39" s="425">
        <f>+J40</f>
        <v>19999735.079999998</v>
      </c>
      <c r="K39" s="425">
        <f t="shared" si="0"/>
        <v>-14850453.999999998</v>
      </c>
      <c r="L39" s="425">
        <f>+L40+L42</f>
        <v>5149546.0000000019</v>
      </c>
      <c r="M39" s="372">
        <f t="shared" si="18"/>
        <v>9.7009484155452331E-7</v>
      </c>
      <c r="N39" s="425">
        <f>+N40</f>
        <v>0</v>
      </c>
      <c r="O39" s="425">
        <f t="shared" ref="O39:W39" si="41">+O40+O42</f>
        <v>5149545.72</v>
      </c>
      <c r="P39" s="425">
        <f t="shared" si="41"/>
        <v>0.28000000178815299</v>
      </c>
      <c r="Q39" s="425">
        <f t="shared" si="41"/>
        <v>5149545.72</v>
      </c>
      <c r="R39" s="425">
        <f t="shared" si="41"/>
        <v>0.28000000178815299</v>
      </c>
      <c r="S39" s="425">
        <f t="shared" si="41"/>
        <v>0</v>
      </c>
      <c r="T39" s="425">
        <f t="shared" si="41"/>
        <v>5149545.72</v>
      </c>
      <c r="U39" s="425">
        <f t="shared" si="41"/>
        <v>0</v>
      </c>
      <c r="V39" s="425">
        <f t="shared" si="41"/>
        <v>5149545.72</v>
      </c>
      <c r="W39" s="425">
        <f t="shared" si="41"/>
        <v>0</v>
      </c>
      <c r="X39" s="442">
        <f t="shared" si="3"/>
        <v>0.99999994562627426</v>
      </c>
      <c r="Y39" s="442">
        <f t="shared" si="4"/>
        <v>0.99999994562627426</v>
      </c>
      <c r="Z39" s="442">
        <f t="shared" si="36"/>
        <v>0.99999994562627426</v>
      </c>
      <c r="AA39" s="37">
        <f t="shared" si="37"/>
        <v>1</v>
      </c>
      <c r="AB39" s="37">
        <f t="shared" si="38"/>
        <v>1</v>
      </c>
    </row>
    <row r="40" spans="1:28" ht="36" customHeight="1" x14ac:dyDescent="0.25">
      <c r="A40" s="238" t="s">
        <v>93</v>
      </c>
      <c r="B40" s="40"/>
      <c r="C40" s="40"/>
      <c r="D40" s="40"/>
      <c r="E40" s="149" t="s">
        <v>94</v>
      </c>
      <c r="F40" s="419">
        <f t="shared" si="40"/>
        <v>20000000</v>
      </c>
      <c r="G40" s="419">
        <f t="shared" si="40"/>
        <v>0</v>
      </c>
      <c r="H40" s="419">
        <f t="shared" si="40"/>
        <v>0</v>
      </c>
      <c r="I40" s="419">
        <f>+I41</f>
        <v>0</v>
      </c>
      <c r="J40" s="419">
        <f>+J41</f>
        <v>19999735.079999998</v>
      </c>
      <c r="K40" s="419">
        <f t="shared" si="0"/>
        <v>-19999735.079999998</v>
      </c>
      <c r="L40" s="419">
        <f>+L41</f>
        <v>264.92000000178814</v>
      </c>
      <c r="M40" s="372">
        <f t="shared" si="18"/>
        <v>4.9906831675328061E-11</v>
      </c>
      <c r="N40" s="419">
        <f>+N41</f>
        <v>0</v>
      </c>
      <c r="O40" s="419">
        <f t="shared" ref="O40:W40" si="42">+O41</f>
        <v>264.64</v>
      </c>
      <c r="P40" s="419">
        <f t="shared" si="42"/>
        <v>0.28000000178815299</v>
      </c>
      <c r="Q40" s="419">
        <f t="shared" si="42"/>
        <v>264.64</v>
      </c>
      <c r="R40" s="419">
        <f t="shared" si="42"/>
        <v>0.28000000178815299</v>
      </c>
      <c r="S40" s="419">
        <f t="shared" si="42"/>
        <v>0</v>
      </c>
      <c r="T40" s="419">
        <f t="shared" si="42"/>
        <v>264.64</v>
      </c>
      <c r="U40" s="419">
        <f t="shared" si="42"/>
        <v>0</v>
      </c>
      <c r="V40" s="419">
        <f t="shared" si="42"/>
        <v>264.64</v>
      </c>
      <c r="W40" s="419">
        <f t="shared" si="42"/>
        <v>0</v>
      </c>
      <c r="X40" s="442">
        <f t="shared" si="3"/>
        <v>0.99894307714862496</v>
      </c>
      <c r="Y40" s="442">
        <f t="shared" si="4"/>
        <v>0.99894307714862496</v>
      </c>
      <c r="Z40" s="442">
        <f t="shared" si="36"/>
        <v>0.99894307714862496</v>
      </c>
      <c r="AA40" s="37">
        <f t="shared" si="37"/>
        <v>1</v>
      </c>
      <c r="AB40" s="37">
        <f t="shared" si="38"/>
        <v>1</v>
      </c>
    </row>
    <row r="41" spans="1:28" ht="39.75" customHeight="1" x14ac:dyDescent="0.25">
      <c r="A41" s="239" t="s">
        <v>95</v>
      </c>
      <c r="B41" s="40" t="s">
        <v>37</v>
      </c>
      <c r="C41" s="40">
        <v>20</v>
      </c>
      <c r="D41" s="40" t="s">
        <v>38</v>
      </c>
      <c r="E41" s="151" t="s">
        <v>96</v>
      </c>
      <c r="F41" s="421">
        <v>20000000</v>
      </c>
      <c r="G41" s="421">
        <v>0</v>
      </c>
      <c r="H41" s="421">
        <v>0</v>
      </c>
      <c r="I41" s="421">
        <v>0</v>
      </c>
      <c r="J41" s="421">
        <f>5149090+191.08+14850454</f>
        <v>19999735.079999998</v>
      </c>
      <c r="K41" s="421">
        <f t="shared" si="0"/>
        <v>-19999735.079999998</v>
      </c>
      <c r="L41" s="421">
        <f>+F41+K41</f>
        <v>264.92000000178814</v>
      </c>
      <c r="M41" s="373">
        <f t="shared" si="18"/>
        <v>4.9906831675328061E-11</v>
      </c>
      <c r="N41" s="421">
        <v>0</v>
      </c>
      <c r="O41" s="422">
        <v>264.64</v>
      </c>
      <c r="P41" s="422">
        <f>L41-O41</f>
        <v>0.28000000178815299</v>
      </c>
      <c r="Q41" s="422">
        <v>264.64</v>
      </c>
      <c r="R41" s="422">
        <f>+L41-Q41</f>
        <v>0.28000000178815299</v>
      </c>
      <c r="S41" s="421">
        <f>O41-Q41</f>
        <v>0</v>
      </c>
      <c r="T41" s="422">
        <v>264.64</v>
      </c>
      <c r="U41" s="422">
        <f>+Q41-T41</f>
        <v>0</v>
      </c>
      <c r="V41" s="422">
        <v>264.64</v>
      </c>
      <c r="W41" s="44">
        <f>+T41-V41</f>
        <v>0</v>
      </c>
      <c r="X41" s="437">
        <f t="shared" si="3"/>
        <v>0.99894307714862496</v>
      </c>
      <c r="Y41" s="437">
        <f t="shared" si="4"/>
        <v>0.99894307714862496</v>
      </c>
      <c r="Z41" s="437">
        <f t="shared" si="36"/>
        <v>0.99894307714862496</v>
      </c>
      <c r="AA41" s="45">
        <f t="shared" si="37"/>
        <v>1</v>
      </c>
      <c r="AB41" s="45">
        <f t="shared" si="38"/>
        <v>1</v>
      </c>
    </row>
    <row r="42" spans="1:28" ht="36" customHeight="1" x14ac:dyDescent="0.25">
      <c r="A42" s="238" t="s">
        <v>449</v>
      </c>
      <c r="B42" s="40"/>
      <c r="C42" s="40"/>
      <c r="D42" s="40"/>
      <c r="E42" s="149" t="s">
        <v>450</v>
      </c>
      <c r="F42" s="419">
        <f>+F43</f>
        <v>0</v>
      </c>
      <c r="G42" s="419">
        <f>+G43</f>
        <v>0</v>
      </c>
      <c r="H42" s="419">
        <f>+H43</f>
        <v>0</v>
      </c>
      <c r="I42" s="419">
        <f>+I43</f>
        <v>5149281.08</v>
      </c>
      <c r="J42" s="419">
        <f>+J43</f>
        <v>0</v>
      </c>
      <c r="K42" s="419">
        <f t="shared" si="0"/>
        <v>5149281.08</v>
      </c>
      <c r="L42" s="419">
        <f>+L43</f>
        <v>5149281.08</v>
      </c>
      <c r="M42" s="372">
        <f t="shared" si="18"/>
        <v>9.7004493472284794E-7</v>
      </c>
      <c r="N42" s="419">
        <f t="shared" ref="N42:W42" si="43">+N43</f>
        <v>0</v>
      </c>
      <c r="O42" s="419">
        <f t="shared" si="43"/>
        <v>5149281.08</v>
      </c>
      <c r="P42" s="419">
        <f t="shared" si="43"/>
        <v>0</v>
      </c>
      <c r="Q42" s="419">
        <f t="shared" si="43"/>
        <v>5149281.08</v>
      </c>
      <c r="R42" s="419">
        <f t="shared" si="43"/>
        <v>0</v>
      </c>
      <c r="S42" s="419">
        <f t="shared" si="43"/>
        <v>0</v>
      </c>
      <c r="T42" s="419">
        <f t="shared" si="43"/>
        <v>5149281.08</v>
      </c>
      <c r="U42" s="419">
        <f t="shared" si="43"/>
        <v>0</v>
      </c>
      <c r="V42" s="419">
        <f t="shared" si="43"/>
        <v>5149281.08</v>
      </c>
      <c r="W42" s="419">
        <f t="shared" si="43"/>
        <v>0</v>
      </c>
      <c r="X42" s="37">
        <f t="shared" si="3"/>
        <v>1</v>
      </c>
      <c r="Y42" s="37">
        <f t="shared" si="4"/>
        <v>1</v>
      </c>
      <c r="Z42" s="37">
        <f t="shared" si="36"/>
        <v>1</v>
      </c>
      <c r="AA42" s="37">
        <f t="shared" si="37"/>
        <v>1</v>
      </c>
      <c r="AB42" s="37">
        <f t="shared" si="38"/>
        <v>1</v>
      </c>
    </row>
    <row r="43" spans="1:28" ht="39.75" customHeight="1" x14ac:dyDescent="0.25">
      <c r="A43" s="239" t="s">
        <v>532</v>
      </c>
      <c r="B43" s="40" t="s">
        <v>37</v>
      </c>
      <c r="C43" s="40">
        <v>20</v>
      </c>
      <c r="D43" s="40" t="s">
        <v>38</v>
      </c>
      <c r="E43" s="151" t="s">
        <v>533</v>
      </c>
      <c r="F43" s="421">
        <v>0</v>
      </c>
      <c r="G43" s="421">
        <v>0</v>
      </c>
      <c r="H43" s="421">
        <v>0</v>
      </c>
      <c r="I43" s="421">
        <f>5149090+191.08</f>
        <v>5149281.08</v>
      </c>
      <c r="J43" s="421">
        <v>0</v>
      </c>
      <c r="K43" s="421">
        <f t="shared" si="0"/>
        <v>5149281.08</v>
      </c>
      <c r="L43" s="421">
        <f>+F43+K43</f>
        <v>5149281.08</v>
      </c>
      <c r="M43" s="373">
        <f t="shared" si="18"/>
        <v>9.7004493472284794E-7</v>
      </c>
      <c r="N43" s="421">
        <v>0</v>
      </c>
      <c r="O43" s="422">
        <v>5149281.08</v>
      </c>
      <c r="P43" s="422">
        <f>L43-O43</f>
        <v>0</v>
      </c>
      <c r="Q43" s="422">
        <v>5149281.08</v>
      </c>
      <c r="R43" s="422">
        <f>+L43-Q43</f>
        <v>0</v>
      </c>
      <c r="S43" s="421">
        <f>O43-Q43</f>
        <v>0</v>
      </c>
      <c r="T43" s="422">
        <v>5149281.08</v>
      </c>
      <c r="U43" s="422">
        <f>+Q43-T43</f>
        <v>0</v>
      </c>
      <c r="V43" s="422">
        <v>5149281.08</v>
      </c>
      <c r="W43" s="44">
        <f>+T43-V43</f>
        <v>0</v>
      </c>
      <c r="X43" s="45">
        <f t="shared" si="3"/>
        <v>1</v>
      </c>
      <c r="Y43" s="45">
        <f t="shared" si="4"/>
        <v>1</v>
      </c>
      <c r="Z43" s="45">
        <f t="shared" si="36"/>
        <v>1</v>
      </c>
      <c r="AA43" s="45">
        <f t="shared" si="37"/>
        <v>1</v>
      </c>
      <c r="AB43" s="45">
        <f t="shared" si="38"/>
        <v>1</v>
      </c>
    </row>
    <row r="44" spans="1:28" ht="30" customHeight="1" x14ac:dyDescent="0.25">
      <c r="A44" s="238" t="s">
        <v>97</v>
      </c>
      <c r="B44" s="33"/>
      <c r="C44" s="33"/>
      <c r="D44" s="40"/>
      <c r="E44" s="149" t="s">
        <v>98</v>
      </c>
      <c r="F44" s="424">
        <f>+F45+F58</f>
        <v>19399071000</v>
      </c>
      <c r="G44" s="424">
        <f>+G45+G58</f>
        <v>0</v>
      </c>
      <c r="H44" s="424">
        <f>+H45+H58</f>
        <v>0</v>
      </c>
      <c r="I44" s="424">
        <f>+I45+I58</f>
        <v>1029413368.02</v>
      </c>
      <c r="J44" s="424">
        <f>+J45+J58</f>
        <v>1319740566.02</v>
      </c>
      <c r="K44" s="424">
        <f t="shared" si="0"/>
        <v>-290327198</v>
      </c>
      <c r="L44" s="424">
        <f>+L45+L58</f>
        <v>19108743802</v>
      </c>
      <c r="M44" s="36">
        <f t="shared" si="18"/>
        <v>3.5997918633811918E-3</v>
      </c>
      <c r="N44" s="424">
        <f t="shared" ref="N44:W44" si="44">+N45+N58</f>
        <v>0</v>
      </c>
      <c r="O44" s="424">
        <f t="shared" si="44"/>
        <v>18949496951.719997</v>
      </c>
      <c r="P44" s="424">
        <f t="shared" si="44"/>
        <v>159246850.28000018</v>
      </c>
      <c r="Q44" s="424">
        <f t="shared" si="44"/>
        <v>18949496951.719997</v>
      </c>
      <c r="R44" s="424">
        <f t="shared" si="44"/>
        <v>159246850.28000018</v>
      </c>
      <c r="S44" s="424">
        <f t="shared" si="44"/>
        <v>0</v>
      </c>
      <c r="T44" s="424">
        <f t="shared" si="44"/>
        <v>18834331959.82</v>
      </c>
      <c r="U44" s="424">
        <f t="shared" si="44"/>
        <v>115164991.90000001</v>
      </c>
      <c r="V44" s="424">
        <f t="shared" si="44"/>
        <v>18535292466.049999</v>
      </c>
      <c r="W44" s="424">
        <f t="shared" si="44"/>
        <v>299039493.76999998</v>
      </c>
      <c r="X44" s="37">
        <f t="shared" si="3"/>
        <v>0.9916662836693988</v>
      </c>
      <c r="Y44" s="37">
        <f t="shared" si="4"/>
        <v>0.98563946196446051</v>
      </c>
      <c r="Z44" s="37">
        <f t="shared" si="36"/>
        <v>0.96999010809439079</v>
      </c>
      <c r="AA44" s="37">
        <f t="shared" si="37"/>
        <v>0.99392253038730172</v>
      </c>
      <c r="AB44" s="37">
        <f t="shared" si="38"/>
        <v>0.9841226386787727</v>
      </c>
    </row>
    <row r="45" spans="1:28" ht="24.75" customHeight="1" x14ac:dyDescent="0.25">
      <c r="A45" s="238" t="s">
        <v>99</v>
      </c>
      <c r="B45" s="33"/>
      <c r="C45" s="33"/>
      <c r="D45" s="40"/>
      <c r="E45" s="149" t="s">
        <v>100</v>
      </c>
      <c r="F45" s="425">
        <f>+F46+F49+F56</f>
        <v>237491820</v>
      </c>
      <c r="G45" s="425">
        <f>+G46+G49+G56</f>
        <v>0</v>
      </c>
      <c r="H45" s="425">
        <f>+H46+H49+H56</f>
        <v>0</v>
      </c>
      <c r="I45" s="425">
        <f>+I46+I49+I56</f>
        <v>149424884.28</v>
      </c>
      <c r="J45" s="425">
        <f>+J46+J49+J56</f>
        <v>196440133.32999998</v>
      </c>
      <c r="K45" s="425">
        <f t="shared" si="0"/>
        <v>-47015249.049999982</v>
      </c>
      <c r="L45" s="425">
        <f>+L46+L49+L56</f>
        <v>190476570.94999999</v>
      </c>
      <c r="M45" s="374">
        <f t="shared" si="18"/>
        <v>3.5882840723354852E-5</v>
      </c>
      <c r="N45" s="425">
        <f t="shared" ref="N45:W45" si="45">+N46+N49+N56</f>
        <v>0</v>
      </c>
      <c r="O45" s="425">
        <f t="shared" si="45"/>
        <v>187351923.00999999</v>
      </c>
      <c r="P45" s="425">
        <f t="shared" si="45"/>
        <v>3124647.9399999958</v>
      </c>
      <c r="Q45" s="425">
        <f t="shared" si="45"/>
        <v>187351923.00999999</v>
      </c>
      <c r="R45" s="425">
        <f t="shared" si="45"/>
        <v>3124647.9399999958</v>
      </c>
      <c r="S45" s="425">
        <f t="shared" si="45"/>
        <v>0</v>
      </c>
      <c r="T45" s="425">
        <f t="shared" si="45"/>
        <v>137336149.20000002</v>
      </c>
      <c r="U45" s="425">
        <f t="shared" si="45"/>
        <v>50015773.810000002</v>
      </c>
      <c r="V45" s="425">
        <f t="shared" si="45"/>
        <v>121447718.20000002</v>
      </c>
      <c r="W45" s="425">
        <f t="shared" si="45"/>
        <v>15888431</v>
      </c>
      <c r="X45" s="37">
        <f t="shared" si="3"/>
        <v>0.9835956310825219</v>
      </c>
      <c r="Y45" s="37">
        <f t="shared" si="4"/>
        <v>0.72101334308485998</v>
      </c>
      <c r="Z45" s="37">
        <f t="shared" si="36"/>
        <v>0.63759924695347436</v>
      </c>
      <c r="AA45" s="37">
        <f t="shared" si="37"/>
        <v>0.73303837501934599</v>
      </c>
      <c r="AB45" s="37">
        <f t="shared" si="38"/>
        <v>0.88430991335819398</v>
      </c>
    </row>
    <row r="46" spans="1:28" ht="54.75" customHeight="1" x14ac:dyDescent="0.25">
      <c r="A46" s="238" t="s">
        <v>101</v>
      </c>
      <c r="B46" s="40"/>
      <c r="C46" s="40"/>
      <c r="D46" s="40"/>
      <c r="E46" s="149" t="s">
        <v>102</v>
      </c>
      <c r="F46" s="425">
        <f>+F47+F48</f>
        <v>39000000</v>
      </c>
      <c r="G46" s="425">
        <f>+G47+G48</f>
        <v>0</v>
      </c>
      <c r="H46" s="425">
        <f>+H47+H48</f>
        <v>0</v>
      </c>
      <c r="I46" s="425">
        <f>+I47+I48</f>
        <v>0</v>
      </c>
      <c r="J46" s="425">
        <f>+J47+J48</f>
        <v>10576103.890000001</v>
      </c>
      <c r="K46" s="425">
        <f t="shared" si="0"/>
        <v>-10576103.890000001</v>
      </c>
      <c r="L46" s="425">
        <f>+L47+L48</f>
        <v>28423896.109999999</v>
      </c>
      <c r="M46" s="374">
        <f t="shared" si="18"/>
        <v>5.3546225226831013E-6</v>
      </c>
      <c r="N46" s="425">
        <f t="shared" ref="N46:W46" si="46">+N47+N48</f>
        <v>0</v>
      </c>
      <c r="O46" s="425">
        <f t="shared" si="46"/>
        <v>26427800.07</v>
      </c>
      <c r="P46" s="425">
        <f t="shared" si="46"/>
        <v>1996096.0399999982</v>
      </c>
      <c r="Q46" s="425">
        <f t="shared" si="46"/>
        <v>26427800.07</v>
      </c>
      <c r="R46" s="425">
        <f t="shared" si="46"/>
        <v>1996096.0399999982</v>
      </c>
      <c r="S46" s="425">
        <f t="shared" si="46"/>
        <v>0</v>
      </c>
      <c r="T46" s="425">
        <f t="shared" si="46"/>
        <v>8115259.0099999998</v>
      </c>
      <c r="U46" s="425">
        <f t="shared" si="46"/>
        <v>18312541.059999999</v>
      </c>
      <c r="V46" s="425">
        <f t="shared" si="46"/>
        <v>8115259.0099999998</v>
      </c>
      <c r="W46" s="425">
        <f t="shared" si="46"/>
        <v>0</v>
      </c>
      <c r="X46" s="37">
        <f t="shared" si="3"/>
        <v>0.92977401717642294</v>
      </c>
      <c r="Y46" s="37">
        <f t="shared" si="4"/>
        <v>0.2855083264656641</v>
      </c>
      <c r="Z46" s="37">
        <f t="shared" si="36"/>
        <v>0.2855083264656641</v>
      </c>
      <c r="AA46" s="37">
        <f t="shared" si="37"/>
        <v>0.30707281682564957</v>
      </c>
      <c r="AB46" s="37">
        <f t="shared" si="38"/>
        <v>1</v>
      </c>
    </row>
    <row r="47" spans="1:28" ht="48" customHeight="1" x14ac:dyDescent="0.25">
      <c r="A47" s="239" t="s">
        <v>103</v>
      </c>
      <c r="B47" s="40" t="s">
        <v>37</v>
      </c>
      <c r="C47" s="40">
        <v>20</v>
      </c>
      <c r="D47" s="40" t="s">
        <v>38</v>
      </c>
      <c r="E47" s="151" t="s">
        <v>104</v>
      </c>
      <c r="F47" s="421">
        <v>29000000</v>
      </c>
      <c r="G47" s="421">
        <v>0</v>
      </c>
      <c r="H47" s="421">
        <v>0</v>
      </c>
      <c r="I47" s="421">
        <v>0</v>
      </c>
      <c r="J47" s="421">
        <v>576201.51</v>
      </c>
      <c r="K47" s="421">
        <f t="shared" si="0"/>
        <v>-576201.51</v>
      </c>
      <c r="L47" s="421">
        <f>+F47+K47</f>
        <v>28423798.489999998</v>
      </c>
      <c r="M47" s="371">
        <f t="shared" si="18"/>
        <v>5.3546041325845498E-6</v>
      </c>
      <c r="N47" s="421">
        <v>0</v>
      </c>
      <c r="O47" s="421">
        <v>26427702.449999999</v>
      </c>
      <c r="P47" s="421">
        <f>L47-O47</f>
        <v>1996096.0399999991</v>
      </c>
      <c r="Q47" s="421">
        <v>26427702.449999999</v>
      </c>
      <c r="R47" s="421">
        <f>+L47-Q47</f>
        <v>1996096.0399999991</v>
      </c>
      <c r="S47" s="421">
        <f>O47-Q47</f>
        <v>0</v>
      </c>
      <c r="T47" s="421">
        <v>8115161.3899999997</v>
      </c>
      <c r="U47" s="421">
        <f>+Q47-T47</f>
        <v>18312541.059999999</v>
      </c>
      <c r="V47" s="421">
        <v>8115161.3899999997</v>
      </c>
      <c r="W47" s="44">
        <f>+T47-V47</f>
        <v>0</v>
      </c>
      <c r="X47" s="45">
        <f t="shared" si="3"/>
        <v>0.92977377598907962</v>
      </c>
      <c r="Y47" s="45">
        <f t="shared" si="4"/>
        <v>0.28550587258261978</v>
      </c>
      <c r="Z47" s="45">
        <f t="shared" si="36"/>
        <v>0.28550587258261978</v>
      </c>
      <c r="AA47" s="45">
        <f t="shared" si="37"/>
        <v>0.30707025725575321</v>
      </c>
      <c r="AB47" s="45">
        <f t="shared" si="38"/>
        <v>1</v>
      </c>
    </row>
    <row r="48" spans="1:28" ht="30.75" customHeight="1" x14ac:dyDescent="0.25">
      <c r="A48" s="239" t="s">
        <v>105</v>
      </c>
      <c r="B48" s="40" t="s">
        <v>37</v>
      </c>
      <c r="C48" s="40">
        <v>20</v>
      </c>
      <c r="D48" s="40" t="s">
        <v>38</v>
      </c>
      <c r="E48" s="151" t="s">
        <v>106</v>
      </c>
      <c r="F48" s="421">
        <v>10000000</v>
      </c>
      <c r="G48" s="421">
        <v>0</v>
      </c>
      <c r="H48" s="421">
        <v>0</v>
      </c>
      <c r="I48" s="421">
        <v>0</v>
      </c>
      <c r="J48" s="421">
        <v>9999902.3800000008</v>
      </c>
      <c r="K48" s="421">
        <f t="shared" si="0"/>
        <v>-9999902.3800000008</v>
      </c>
      <c r="L48" s="421">
        <f>+F48+K48</f>
        <v>97.619999999180436</v>
      </c>
      <c r="M48" s="371">
        <f t="shared" si="18"/>
        <v>1.8390098550776607E-11</v>
      </c>
      <c r="N48" s="421">
        <v>0</v>
      </c>
      <c r="O48" s="421">
        <v>97.62</v>
      </c>
      <c r="P48" s="421">
        <f>L48-O48</f>
        <v>-8.1956841313512996E-10</v>
      </c>
      <c r="Q48" s="421">
        <v>97.62</v>
      </c>
      <c r="R48" s="421">
        <f>+L48-Q48</f>
        <v>-8.1956841313512996E-10</v>
      </c>
      <c r="S48" s="421">
        <f>O48-Q48</f>
        <v>0</v>
      </c>
      <c r="T48" s="421">
        <v>97.62</v>
      </c>
      <c r="U48" s="421">
        <f>+Q48-T48</f>
        <v>0</v>
      </c>
      <c r="V48" s="421">
        <v>97.62</v>
      </c>
      <c r="W48" s="44">
        <f>+T48-V48</f>
        <v>0</v>
      </c>
      <c r="X48" s="437">
        <f t="shared" si="3"/>
        <v>1.0000000000083955</v>
      </c>
      <c r="Y48" s="437">
        <f t="shared" si="4"/>
        <v>1.0000000000083955</v>
      </c>
      <c r="Z48" s="437">
        <f t="shared" si="36"/>
        <v>1.0000000000083955</v>
      </c>
      <c r="AA48" s="45">
        <f t="shared" si="37"/>
        <v>1</v>
      </c>
      <c r="AB48" s="45">
        <f t="shared" si="38"/>
        <v>1</v>
      </c>
    </row>
    <row r="49" spans="1:28" ht="43.5" customHeight="1" x14ac:dyDescent="0.25">
      <c r="A49" s="245" t="s">
        <v>107</v>
      </c>
      <c r="B49" s="40"/>
      <c r="C49" s="40"/>
      <c r="D49" s="40"/>
      <c r="E49" s="149" t="s">
        <v>108</v>
      </c>
      <c r="F49" s="425">
        <f>+F50+F51+F53+F54+F55+F52</f>
        <v>198491820</v>
      </c>
      <c r="G49" s="425">
        <f>+G50+G51+G53+G54+G55+G52</f>
        <v>0</v>
      </c>
      <c r="H49" s="425">
        <f>+H50+H51+H53+H54+H55+H52</f>
        <v>0</v>
      </c>
      <c r="I49" s="425">
        <f>+I50+I51+I53+I54+I55+I52</f>
        <v>49424884.280000001</v>
      </c>
      <c r="J49" s="425">
        <f>+J50+J51+J53+J54+J55+J52</f>
        <v>89124629.439999983</v>
      </c>
      <c r="K49" s="425">
        <f t="shared" si="0"/>
        <v>-39699745.159999982</v>
      </c>
      <c r="L49" s="425">
        <f>+L50+L51+L53+L54+L55+L52</f>
        <v>158792074.84</v>
      </c>
      <c r="M49" s="374">
        <f t="shared" si="18"/>
        <v>2.991397157769321E-5</v>
      </c>
      <c r="N49" s="425">
        <f t="shared" ref="N49:W49" si="47">+N50+N51+N53+N54+N55+N52</f>
        <v>0</v>
      </c>
      <c r="O49" s="425">
        <f t="shared" si="47"/>
        <v>157663522.94</v>
      </c>
      <c r="P49" s="425">
        <f t="shared" si="47"/>
        <v>1128551.8999999976</v>
      </c>
      <c r="Q49" s="425">
        <f t="shared" si="47"/>
        <v>157663522.94</v>
      </c>
      <c r="R49" s="425">
        <f t="shared" si="47"/>
        <v>1128551.8999999976</v>
      </c>
      <c r="S49" s="425">
        <f t="shared" si="47"/>
        <v>0</v>
      </c>
      <c r="T49" s="425">
        <f t="shared" si="47"/>
        <v>125960290.19000001</v>
      </c>
      <c r="U49" s="425">
        <f t="shared" si="47"/>
        <v>31703232.75</v>
      </c>
      <c r="V49" s="425">
        <f t="shared" si="47"/>
        <v>110071859.19000001</v>
      </c>
      <c r="W49" s="425">
        <f t="shared" si="47"/>
        <v>15888431</v>
      </c>
      <c r="X49" s="37">
        <f t="shared" si="3"/>
        <v>0.99289289530893066</v>
      </c>
      <c r="Y49" s="37">
        <f t="shared" si="4"/>
        <v>0.79324040772764304</v>
      </c>
      <c r="Z49" s="37">
        <f t="shared" si="36"/>
        <v>0.69318232223433807</v>
      </c>
      <c r="AA49" s="37">
        <f t="shared" si="37"/>
        <v>0.79891840446781792</v>
      </c>
      <c r="AB49" s="37">
        <f t="shared" si="38"/>
        <v>0.87386158783824885</v>
      </c>
    </row>
    <row r="50" spans="1:28" ht="38.25" customHeight="1" x14ac:dyDescent="0.25">
      <c r="A50" s="246" t="s">
        <v>109</v>
      </c>
      <c r="B50" s="40" t="s">
        <v>37</v>
      </c>
      <c r="C50" s="40">
        <v>20</v>
      </c>
      <c r="D50" s="40" t="s">
        <v>38</v>
      </c>
      <c r="E50" s="151" t="s">
        <v>110</v>
      </c>
      <c r="F50" s="421">
        <v>40000000</v>
      </c>
      <c r="G50" s="421">
        <v>0</v>
      </c>
      <c r="H50" s="421">
        <v>0</v>
      </c>
      <c r="I50" s="421">
        <v>0</v>
      </c>
      <c r="J50" s="421">
        <v>23081620.550000001</v>
      </c>
      <c r="K50" s="421">
        <f t="shared" si="0"/>
        <v>-23081620.550000001</v>
      </c>
      <c r="L50" s="421">
        <f t="shared" ref="L50:L55" si="48">+F50+K50</f>
        <v>16918379.449999999</v>
      </c>
      <c r="M50" s="370">
        <f t="shared" si="18"/>
        <v>3.1871610879691232E-6</v>
      </c>
      <c r="N50" s="421">
        <v>0</v>
      </c>
      <c r="O50" s="421">
        <v>16422283.42</v>
      </c>
      <c r="P50" s="421">
        <f t="shared" ref="P50:P55" si="49">L50-O50</f>
        <v>496096.02999999933</v>
      </c>
      <c r="Q50" s="421">
        <v>16422283.42</v>
      </c>
      <c r="R50" s="421">
        <f t="shared" ref="R50:R55" si="50">+L50-Q50</f>
        <v>496096.02999999933</v>
      </c>
      <c r="S50" s="421">
        <f t="shared" ref="S50:S55" si="51">O50-Q50</f>
        <v>0</v>
      </c>
      <c r="T50" s="421">
        <v>5325694.6900000004</v>
      </c>
      <c r="U50" s="421">
        <f t="shared" ref="U50:U55" si="52">+Q50-T50</f>
        <v>11096588.73</v>
      </c>
      <c r="V50" s="421">
        <v>5325694.6900000004</v>
      </c>
      <c r="W50" s="44">
        <f t="shared" ref="W50:W55" si="53">+T50-V50</f>
        <v>0</v>
      </c>
      <c r="X50" s="45">
        <f t="shared" si="3"/>
        <v>0.97067709519897316</v>
      </c>
      <c r="Y50" s="45">
        <f t="shared" si="4"/>
        <v>0.31478751884832568</v>
      </c>
      <c r="Z50" s="45">
        <f t="shared" si="36"/>
        <v>0.31478751884832568</v>
      </c>
      <c r="AA50" s="45">
        <f t="shared" si="37"/>
        <v>0.32429684434224681</v>
      </c>
      <c r="AB50" s="45">
        <f t="shared" si="38"/>
        <v>1</v>
      </c>
    </row>
    <row r="51" spans="1:28" ht="46.5" customHeight="1" x14ac:dyDescent="0.25">
      <c r="A51" s="246" t="s">
        <v>111</v>
      </c>
      <c r="B51" s="40" t="s">
        <v>37</v>
      </c>
      <c r="C51" s="40">
        <v>20</v>
      </c>
      <c r="D51" s="40" t="s">
        <v>38</v>
      </c>
      <c r="E51" s="151" t="s">
        <v>112</v>
      </c>
      <c r="F51" s="421">
        <v>82491820</v>
      </c>
      <c r="G51" s="421">
        <v>0</v>
      </c>
      <c r="H51" s="421">
        <v>0</v>
      </c>
      <c r="I51" s="421">
        <v>0</v>
      </c>
      <c r="J51" s="421">
        <v>30066796.920000002</v>
      </c>
      <c r="K51" s="421">
        <f t="shared" si="0"/>
        <v>-30066796.920000002</v>
      </c>
      <c r="L51" s="421">
        <f t="shared" si="48"/>
        <v>52425023.079999998</v>
      </c>
      <c r="M51" s="371">
        <f t="shared" si="18"/>
        <v>9.8760637264498288E-6</v>
      </c>
      <c r="N51" s="421">
        <v>0</v>
      </c>
      <c r="O51" s="421">
        <v>52078063.25</v>
      </c>
      <c r="P51" s="421">
        <f t="shared" si="49"/>
        <v>346959.82999999821</v>
      </c>
      <c r="Q51" s="421">
        <v>52078063.25</v>
      </c>
      <c r="R51" s="421">
        <f t="shared" si="50"/>
        <v>346959.82999999821</v>
      </c>
      <c r="S51" s="421">
        <f t="shared" si="51"/>
        <v>0</v>
      </c>
      <c r="T51" s="421">
        <v>52078063.25</v>
      </c>
      <c r="U51" s="421">
        <f t="shared" si="52"/>
        <v>0</v>
      </c>
      <c r="V51" s="421">
        <v>52078063.25</v>
      </c>
      <c r="W51" s="44">
        <f t="shared" si="53"/>
        <v>0</v>
      </c>
      <c r="X51" s="45">
        <f t="shared" si="3"/>
        <v>0.99338178965661983</v>
      </c>
      <c r="Y51" s="45">
        <f t="shared" si="4"/>
        <v>0.99338178965661983</v>
      </c>
      <c r="Z51" s="45">
        <f t="shared" si="36"/>
        <v>0.99338178965661983</v>
      </c>
      <c r="AA51" s="45">
        <f t="shared" si="37"/>
        <v>1</v>
      </c>
      <c r="AB51" s="45">
        <f t="shared" si="38"/>
        <v>1</v>
      </c>
    </row>
    <row r="52" spans="1:28" ht="38.25" customHeight="1" x14ac:dyDescent="0.25">
      <c r="A52" s="246" t="s">
        <v>113</v>
      </c>
      <c r="B52" s="40" t="s">
        <v>37</v>
      </c>
      <c r="C52" s="40">
        <v>20</v>
      </c>
      <c r="D52" s="40" t="s">
        <v>38</v>
      </c>
      <c r="E52" s="151" t="s">
        <v>114</v>
      </c>
      <c r="F52" s="421">
        <v>2000000</v>
      </c>
      <c r="G52" s="421">
        <v>0</v>
      </c>
      <c r="H52" s="421">
        <v>0</v>
      </c>
      <c r="I52" s="421">
        <v>0</v>
      </c>
      <c r="J52" s="421">
        <v>1999989.96</v>
      </c>
      <c r="K52" s="421">
        <f t="shared" si="0"/>
        <v>-1999989.96</v>
      </c>
      <c r="L52" s="421">
        <f t="shared" si="48"/>
        <v>10.040000000037253</v>
      </c>
      <c r="M52" s="373">
        <f t="shared" si="18"/>
        <v>1.8913807565256335E-12</v>
      </c>
      <c r="N52" s="421">
        <v>0</v>
      </c>
      <c r="O52" s="421">
        <v>10.039999999999999</v>
      </c>
      <c r="P52" s="421">
        <f t="shared" si="49"/>
        <v>3.7253755635902053E-11</v>
      </c>
      <c r="Q52" s="421">
        <v>10.039999999999999</v>
      </c>
      <c r="R52" s="421">
        <f t="shared" si="50"/>
        <v>3.7253755635902053E-11</v>
      </c>
      <c r="S52" s="421">
        <f t="shared" si="51"/>
        <v>0</v>
      </c>
      <c r="T52" s="421">
        <v>10.039999999999999</v>
      </c>
      <c r="U52" s="421">
        <f t="shared" si="52"/>
        <v>0</v>
      </c>
      <c r="V52" s="421">
        <v>10.039999999999999</v>
      </c>
      <c r="W52" s="44">
        <f t="shared" si="53"/>
        <v>0</v>
      </c>
      <c r="X52" s="437">
        <f t="shared" si="3"/>
        <v>0.99999999999628941</v>
      </c>
      <c r="Y52" s="437">
        <f t="shared" si="4"/>
        <v>0.99999999999628941</v>
      </c>
      <c r="Z52" s="437">
        <f t="shared" si="36"/>
        <v>0.99999999999628941</v>
      </c>
      <c r="AA52" s="45">
        <f t="shared" si="37"/>
        <v>1</v>
      </c>
      <c r="AB52" s="45">
        <f t="shared" si="38"/>
        <v>1</v>
      </c>
    </row>
    <row r="53" spans="1:28" ht="45" customHeight="1" x14ac:dyDescent="0.25">
      <c r="A53" s="246" t="s">
        <v>115</v>
      </c>
      <c r="B53" s="40" t="s">
        <v>37</v>
      </c>
      <c r="C53" s="40">
        <v>20</v>
      </c>
      <c r="D53" s="40" t="s">
        <v>38</v>
      </c>
      <c r="E53" s="151" t="s">
        <v>116</v>
      </c>
      <c r="F53" s="421">
        <v>12000000</v>
      </c>
      <c r="G53" s="421">
        <v>0</v>
      </c>
      <c r="H53" s="421">
        <v>0</v>
      </c>
      <c r="I53" s="421">
        <v>0</v>
      </c>
      <c r="J53" s="421">
        <v>3972788.3200000003</v>
      </c>
      <c r="K53" s="421">
        <f t="shared" si="0"/>
        <v>-3972788.3200000003</v>
      </c>
      <c r="L53" s="421">
        <f t="shared" si="48"/>
        <v>8027211.6799999997</v>
      </c>
      <c r="M53" s="373">
        <f t="shared" si="18"/>
        <v>1.5122025597662815E-6</v>
      </c>
      <c r="N53" s="421">
        <v>0</v>
      </c>
      <c r="O53" s="421">
        <v>7741715.6399999997</v>
      </c>
      <c r="P53" s="421">
        <f t="shared" si="49"/>
        <v>285496.04000000004</v>
      </c>
      <c r="Q53" s="421">
        <v>7741715.6399999997</v>
      </c>
      <c r="R53" s="421">
        <f t="shared" si="50"/>
        <v>285496.04000000004</v>
      </c>
      <c r="S53" s="421">
        <f t="shared" si="51"/>
        <v>0</v>
      </c>
      <c r="T53" s="421">
        <v>1831761.82</v>
      </c>
      <c r="U53" s="421">
        <f t="shared" si="52"/>
        <v>5909953.8199999994</v>
      </c>
      <c r="V53" s="421">
        <v>1831761.82</v>
      </c>
      <c r="W53" s="44">
        <f t="shared" si="53"/>
        <v>0</v>
      </c>
      <c r="X53" s="45">
        <f t="shared" si="3"/>
        <v>0.96443397142356158</v>
      </c>
      <c r="Y53" s="45">
        <f t="shared" si="4"/>
        <v>0.22819403461900487</v>
      </c>
      <c r="Z53" s="45">
        <f t="shared" si="36"/>
        <v>0.22819403461900487</v>
      </c>
      <c r="AA53" s="45">
        <f t="shared" si="37"/>
        <v>0.23660928729229327</v>
      </c>
      <c r="AB53" s="45">
        <f t="shared" si="38"/>
        <v>1</v>
      </c>
    </row>
    <row r="54" spans="1:28" ht="38.25" customHeight="1" x14ac:dyDescent="0.25">
      <c r="A54" s="246" t="s">
        <v>117</v>
      </c>
      <c r="B54" s="40" t="s">
        <v>37</v>
      </c>
      <c r="C54" s="40">
        <v>20</v>
      </c>
      <c r="D54" s="40" t="s">
        <v>38</v>
      </c>
      <c r="E54" s="151" t="s">
        <v>118</v>
      </c>
      <c r="F54" s="421">
        <v>10000000</v>
      </c>
      <c r="G54" s="421">
        <v>0</v>
      </c>
      <c r="H54" s="421">
        <v>0</v>
      </c>
      <c r="I54" s="421">
        <v>23501000</v>
      </c>
      <c r="J54" s="421">
        <v>30000973</v>
      </c>
      <c r="K54" s="421">
        <f t="shared" si="0"/>
        <v>-6499973</v>
      </c>
      <c r="L54" s="421">
        <f t="shared" si="48"/>
        <v>3500027</v>
      </c>
      <c r="M54" s="373">
        <f t="shared" si="18"/>
        <v>6.5935096763900208E-7</v>
      </c>
      <c r="N54" s="421">
        <v>0</v>
      </c>
      <c r="O54" s="421">
        <v>3500027</v>
      </c>
      <c r="P54" s="421">
        <f t="shared" si="49"/>
        <v>0</v>
      </c>
      <c r="Q54" s="421">
        <v>3500027</v>
      </c>
      <c r="R54" s="421">
        <f t="shared" si="50"/>
        <v>0</v>
      </c>
      <c r="S54" s="421">
        <f t="shared" si="51"/>
        <v>0</v>
      </c>
      <c r="T54" s="421">
        <v>803336.8</v>
      </c>
      <c r="U54" s="421">
        <f t="shared" si="52"/>
        <v>2696690.2</v>
      </c>
      <c r="V54" s="421">
        <v>803336.8</v>
      </c>
      <c r="W54" s="44">
        <f t="shared" si="53"/>
        <v>0</v>
      </c>
      <c r="X54" s="45">
        <f t="shared" si="3"/>
        <v>1</v>
      </c>
      <c r="Y54" s="45">
        <f t="shared" si="4"/>
        <v>0.22952302939377325</v>
      </c>
      <c r="Z54" s="45">
        <f t="shared" si="36"/>
        <v>0.22952302939377325</v>
      </c>
      <c r="AA54" s="45">
        <f t="shared" si="37"/>
        <v>0.22952302939377325</v>
      </c>
      <c r="AB54" s="45">
        <f t="shared" si="38"/>
        <v>1</v>
      </c>
    </row>
    <row r="55" spans="1:28" ht="25.5" customHeight="1" x14ac:dyDescent="0.25">
      <c r="A55" s="246" t="s">
        <v>119</v>
      </c>
      <c r="B55" s="40" t="s">
        <v>37</v>
      </c>
      <c r="C55" s="40">
        <v>20</v>
      </c>
      <c r="D55" s="40" t="s">
        <v>38</v>
      </c>
      <c r="E55" s="151" t="s">
        <v>120</v>
      </c>
      <c r="F55" s="421">
        <v>52000000</v>
      </c>
      <c r="G55" s="421">
        <v>0</v>
      </c>
      <c r="H55" s="421">
        <v>0</v>
      </c>
      <c r="I55" s="421">
        <v>25923884.280000001</v>
      </c>
      <c r="J55" s="421">
        <v>2460.6899999976158</v>
      </c>
      <c r="K55" s="421">
        <f t="shared" si="0"/>
        <v>25921423.590000004</v>
      </c>
      <c r="L55" s="421">
        <f t="shared" si="48"/>
        <v>77921423.590000004</v>
      </c>
      <c r="M55" s="373">
        <f t="shared" si="18"/>
        <v>1.4679191344488217E-5</v>
      </c>
      <c r="N55" s="421">
        <v>0</v>
      </c>
      <c r="O55" s="421">
        <v>77921423.590000004</v>
      </c>
      <c r="P55" s="421">
        <f t="shared" si="49"/>
        <v>0</v>
      </c>
      <c r="Q55" s="421">
        <v>77921423.590000004</v>
      </c>
      <c r="R55" s="421">
        <f t="shared" si="50"/>
        <v>0</v>
      </c>
      <c r="S55" s="421">
        <f t="shared" si="51"/>
        <v>0</v>
      </c>
      <c r="T55" s="421">
        <v>65921423.590000004</v>
      </c>
      <c r="U55" s="421">
        <f t="shared" si="52"/>
        <v>12000000</v>
      </c>
      <c r="V55" s="421">
        <v>50032992.590000004</v>
      </c>
      <c r="W55" s="44">
        <f t="shared" si="53"/>
        <v>15888431</v>
      </c>
      <c r="X55" s="45">
        <f t="shared" si="3"/>
        <v>1</v>
      </c>
      <c r="Y55" s="45">
        <f t="shared" si="4"/>
        <v>0.8459987068108441</v>
      </c>
      <c r="Z55" s="45">
        <f t="shared" si="36"/>
        <v>0.642095463415288</v>
      </c>
      <c r="AA55" s="45">
        <f t="shared" si="37"/>
        <v>0.8459987068108441</v>
      </c>
      <c r="AB55" s="45">
        <f t="shared" si="38"/>
        <v>0.75897924931326566</v>
      </c>
    </row>
    <row r="56" spans="1:28" s="410" customFormat="1" ht="32.25" customHeight="1" x14ac:dyDescent="0.25">
      <c r="A56" s="245" t="s">
        <v>510</v>
      </c>
      <c r="B56" s="33"/>
      <c r="C56" s="33"/>
      <c r="D56" s="33"/>
      <c r="E56" s="149" t="s">
        <v>511</v>
      </c>
      <c r="F56" s="425">
        <f>+F57</f>
        <v>0</v>
      </c>
      <c r="G56" s="425">
        <f>+G57</f>
        <v>0</v>
      </c>
      <c r="H56" s="425">
        <f>+H57</f>
        <v>0</v>
      </c>
      <c r="I56" s="425">
        <f>+I57</f>
        <v>100000000</v>
      </c>
      <c r="J56" s="425">
        <f>+J57</f>
        <v>96739400</v>
      </c>
      <c r="K56" s="425">
        <f t="shared" si="0"/>
        <v>3260600</v>
      </c>
      <c r="L56" s="425">
        <f>+L57</f>
        <v>3260600</v>
      </c>
      <c r="M56" s="372">
        <f t="shared" si="18"/>
        <v>6.1424662297854562E-7</v>
      </c>
      <c r="N56" s="425">
        <f t="shared" ref="N56:W56" si="54">+N57</f>
        <v>0</v>
      </c>
      <c r="O56" s="425">
        <f t="shared" si="54"/>
        <v>3260600</v>
      </c>
      <c r="P56" s="425">
        <f t="shared" si="54"/>
        <v>0</v>
      </c>
      <c r="Q56" s="425">
        <f t="shared" si="54"/>
        <v>3260600</v>
      </c>
      <c r="R56" s="425">
        <f t="shared" si="54"/>
        <v>0</v>
      </c>
      <c r="S56" s="425">
        <f t="shared" si="54"/>
        <v>0</v>
      </c>
      <c r="T56" s="425">
        <f t="shared" si="54"/>
        <v>3260600</v>
      </c>
      <c r="U56" s="425">
        <f t="shared" si="54"/>
        <v>0</v>
      </c>
      <c r="V56" s="425">
        <f t="shared" si="54"/>
        <v>3260600</v>
      </c>
      <c r="W56" s="47">
        <f t="shared" si="54"/>
        <v>0</v>
      </c>
      <c r="X56" s="37">
        <f t="shared" si="3"/>
        <v>1</v>
      </c>
      <c r="Y56" s="37">
        <f t="shared" si="4"/>
        <v>1</v>
      </c>
      <c r="Z56" s="37">
        <f t="shared" si="36"/>
        <v>1</v>
      </c>
      <c r="AA56" s="37">
        <f t="shared" si="37"/>
        <v>1</v>
      </c>
      <c r="AB56" s="37">
        <f t="shared" si="38"/>
        <v>1</v>
      </c>
    </row>
    <row r="57" spans="1:28" ht="32.25" customHeight="1" x14ac:dyDescent="0.25">
      <c r="A57" s="246" t="s">
        <v>512</v>
      </c>
      <c r="B57" s="40" t="s">
        <v>37</v>
      </c>
      <c r="C57" s="40">
        <v>20</v>
      </c>
      <c r="D57" s="40" t="s">
        <v>38</v>
      </c>
      <c r="E57" s="151" t="s">
        <v>452</v>
      </c>
      <c r="F57" s="421">
        <v>0</v>
      </c>
      <c r="G57" s="421">
        <v>0</v>
      </c>
      <c r="H57" s="421">
        <v>0</v>
      </c>
      <c r="I57" s="421">
        <v>100000000</v>
      </c>
      <c r="J57" s="421">
        <v>96739400</v>
      </c>
      <c r="K57" s="421">
        <f t="shared" si="0"/>
        <v>3260600</v>
      </c>
      <c r="L57" s="421">
        <f>+F57+K57</f>
        <v>3260600</v>
      </c>
      <c r="M57" s="373">
        <f t="shared" si="18"/>
        <v>6.1424662297854562E-7</v>
      </c>
      <c r="N57" s="421">
        <v>0</v>
      </c>
      <c r="O57" s="421">
        <v>3260600</v>
      </c>
      <c r="P57" s="421">
        <f>L57-O57</f>
        <v>0</v>
      </c>
      <c r="Q57" s="421">
        <v>3260600</v>
      </c>
      <c r="R57" s="421">
        <f>+L57-Q57</f>
        <v>0</v>
      </c>
      <c r="S57" s="421">
        <f>O57-Q57</f>
        <v>0</v>
      </c>
      <c r="T57" s="421">
        <v>3260600</v>
      </c>
      <c r="U57" s="421">
        <f>+Q57-T57</f>
        <v>0</v>
      </c>
      <c r="V57" s="421">
        <v>3260600</v>
      </c>
      <c r="W57" s="44">
        <f>+T57-V57</f>
        <v>0</v>
      </c>
      <c r="X57" s="45">
        <f t="shared" si="3"/>
        <v>1</v>
      </c>
      <c r="Y57" s="45">
        <f t="shared" si="4"/>
        <v>1</v>
      </c>
      <c r="Z57" s="45">
        <f t="shared" si="36"/>
        <v>1</v>
      </c>
      <c r="AA57" s="45">
        <f t="shared" si="37"/>
        <v>1</v>
      </c>
      <c r="AB57" s="45">
        <f t="shared" si="38"/>
        <v>1</v>
      </c>
    </row>
    <row r="58" spans="1:28" ht="27.75" customHeight="1" x14ac:dyDescent="0.25">
      <c r="A58" s="238" t="s">
        <v>121</v>
      </c>
      <c r="B58" s="40"/>
      <c r="C58" s="40"/>
      <c r="D58" s="40"/>
      <c r="E58" s="149" t="s">
        <v>122</v>
      </c>
      <c r="F58" s="425">
        <f>+F59+F70+F77+F83+F66</f>
        <v>19161579180</v>
      </c>
      <c r="G58" s="425">
        <f>+G59+G70+G77+G83+G66</f>
        <v>0</v>
      </c>
      <c r="H58" s="425">
        <f>+H59+H70+H77+H83+H66</f>
        <v>0</v>
      </c>
      <c r="I58" s="425">
        <f>+I59+I70+I77+I83+I66</f>
        <v>879988483.74000001</v>
      </c>
      <c r="J58" s="425">
        <f>+J59+J70+J77+J83+J66</f>
        <v>1123300432.6900001</v>
      </c>
      <c r="K58" s="425">
        <f t="shared" si="0"/>
        <v>-243311948.95000005</v>
      </c>
      <c r="L58" s="425">
        <f>+L59+L70+L77+L83+L66</f>
        <v>18918267231.049999</v>
      </c>
      <c r="M58" s="36">
        <f t="shared" si="18"/>
        <v>3.5639090226578371E-3</v>
      </c>
      <c r="N58" s="425">
        <f t="shared" ref="N58:W58" si="55">+N59+N70+N77+N83+N66</f>
        <v>0</v>
      </c>
      <c r="O58" s="425">
        <f t="shared" si="55"/>
        <v>18762145028.709999</v>
      </c>
      <c r="P58" s="425">
        <f t="shared" si="55"/>
        <v>156122202.34000018</v>
      </c>
      <c r="Q58" s="425">
        <f t="shared" si="55"/>
        <v>18762145028.709999</v>
      </c>
      <c r="R58" s="425">
        <f t="shared" si="55"/>
        <v>156122202.34000018</v>
      </c>
      <c r="S58" s="425">
        <f t="shared" si="55"/>
        <v>0</v>
      </c>
      <c r="T58" s="425">
        <f t="shared" si="55"/>
        <v>18696995810.619999</v>
      </c>
      <c r="U58" s="425">
        <f t="shared" si="55"/>
        <v>65149218.090000004</v>
      </c>
      <c r="V58" s="425">
        <f t="shared" si="55"/>
        <v>18413844747.849998</v>
      </c>
      <c r="W58" s="425">
        <f t="shared" si="55"/>
        <v>283151062.76999998</v>
      </c>
      <c r="X58" s="37">
        <f t="shared" si="3"/>
        <v>0.99174754218061989</v>
      </c>
      <c r="Y58" s="37">
        <f t="shared" si="4"/>
        <v>0.98830382202938571</v>
      </c>
      <c r="Z58" s="37">
        <f t="shared" si="36"/>
        <v>0.97333675029327704</v>
      </c>
      <c r="AA58" s="37">
        <f t="shared" si="37"/>
        <v>0.99652762421405927</v>
      </c>
      <c r="AB58" s="37">
        <f t="shared" si="38"/>
        <v>0.98485579899369879</v>
      </c>
    </row>
    <row r="59" spans="1:28" ht="79.5" customHeight="1" x14ac:dyDescent="0.25">
      <c r="A59" s="238" t="s">
        <v>123</v>
      </c>
      <c r="B59" s="40"/>
      <c r="C59" s="40"/>
      <c r="D59" s="40"/>
      <c r="E59" s="149" t="s">
        <v>124</v>
      </c>
      <c r="F59" s="425">
        <f>+F60+F63+F64+F65+F62+F61</f>
        <v>853000000</v>
      </c>
      <c r="G59" s="425">
        <f t="shared" ref="G59:J59" si="56">+G60+G63+G64+G65+G62+G61</f>
        <v>0</v>
      </c>
      <c r="H59" s="425">
        <f t="shared" si="56"/>
        <v>0</v>
      </c>
      <c r="I59" s="425">
        <f t="shared" si="56"/>
        <v>8423220</v>
      </c>
      <c r="J59" s="425">
        <f t="shared" si="56"/>
        <v>226343046.85000002</v>
      </c>
      <c r="K59" s="425">
        <f t="shared" si="0"/>
        <v>-217919826.85000002</v>
      </c>
      <c r="L59" s="425">
        <f>+L60+L63+L64+L65+L62+L61</f>
        <v>635080173.1500001</v>
      </c>
      <c r="M59" s="36">
        <f t="shared" si="18"/>
        <v>1.1963928469546021E-4</v>
      </c>
      <c r="N59" s="425">
        <f t="shared" ref="N59:W59" si="57">+N60+N63+N64+N65+N62+N61</f>
        <v>0</v>
      </c>
      <c r="O59" s="425">
        <f t="shared" si="57"/>
        <v>554070839.83000004</v>
      </c>
      <c r="P59" s="425">
        <f t="shared" si="57"/>
        <v>81009333.320000008</v>
      </c>
      <c r="Q59" s="425">
        <f t="shared" si="57"/>
        <v>554070839.83000004</v>
      </c>
      <c r="R59" s="425">
        <f t="shared" si="57"/>
        <v>81009333.320000008</v>
      </c>
      <c r="S59" s="425">
        <f t="shared" si="57"/>
        <v>0</v>
      </c>
      <c r="T59" s="425">
        <f t="shared" si="57"/>
        <v>554070839.83000004</v>
      </c>
      <c r="U59" s="425">
        <f t="shared" si="57"/>
        <v>0</v>
      </c>
      <c r="V59" s="425">
        <f t="shared" si="57"/>
        <v>462190921.82999998</v>
      </c>
      <c r="W59" s="425">
        <f t="shared" si="57"/>
        <v>91879918</v>
      </c>
      <c r="X59" s="37">
        <f t="shared" si="3"/>
        <v>0.8724423517771096</v>
      </c>
      <c r="Y59" s="37">
        <f t="shared" si="4"/>
        <v>0.8724423517771096</v>
      </c>
      <c r="Z59" s="37">
        <f t="shared" si="36"/>
        <v>0.72776783368551912</v>
      </c>
      <c r="AA59" s="37">
        <f t="shared" si="37"/>
        <v>1</v>
      </c>
      <c r="AB59" s="37">
        <f t="shared" si="38"/>
        <v>0.83417297681973179</v>
      </c>
    </row>
    <row r="60" spans="1:28" ht="36" customHeight="1" x14ac:dyDescent="0.25">
      <c r="A60" s="239" t="s">
        <v>125</v>
      </c>
      <c r="B60" s="40" t="s">
        <v>37</v>
      </c>
      <c r="C60" s="40">
        <v>20</v>
      </c>
      <c r="D60" s="40" t="s">
        <v>38</v>
      </c>
      <c r="E60" s="151" t="s">
        <v>126</v>
      </c>
      <c r="F60" s="421">
        <v>6000000</v>
      </c>
      <c r="G60" s="421">
        <v>0</v>
      </c>
      <c r="H60" s="421">
        <v>0</v>
      </c>
      <c r="I60" s="421">
        <v>0</v>
      </c>
      <c r="J60" s="421">
        <v>3057988.74</v>
      </c>
      <c r="K60" s="421">
        <f t="shared" si="0"/>
        <v>-3057988.74</v>
      </c>
      <c r="L60" s="421">
        <f t="shared" ref="L60:L65" si="58">+F60+K60</f>
        <v>2942011.26</v>
      </c>
      <c r="M60" s="373">
        <f t="shared" si="18"/>
        <v>5.5422943054034715E-7</v>
      </c>
      <c r="N60" s="421">
        <v>0</v>
      </c>
      <c r="O60" s="421">
        <v>1202721.42</v>
      </c>
      <c r="P60" s="421">
        <f t="shared" ref="P60:P65" si="59">L60-O60</f>
        <v>1739289.8399999999</v>
      </c>
      <c r="Q60" s="421">
        <v>1202721.42</v>
      </c>
      <c r="R60" s="421">
        <f t="shared" ref="R60:R65" si="60">+L60-Q60</f>
        <v>1739289.8399999999</v>
      </c>
      <c r="S60" s="421">
        <f t="shared" ref="S60:S65" si="61">O60-Q60</f>
        <v>0</v>
      </c>
      <c r="T60" s="421">
        <v>1202721.42</v>
      </c>
      <c r="U60" s="421">
        <f t="shared" ref="U60:U65" si="62">+Q60-T60</f>
        <v>0</v>
      </c>
      <c r="V60" s="421">
        <v>1202721.42</v>
      </c>
      <c r="W60" s="44">
        <f t="shared" ref="W60:W65" si="63">+T60-V60</f>
        <v>0</v>
      </c>
      <c r="X60" s="45">
        <f t="shared" si="3"/>
        <v>0.40880925112434818</v>
      </c>
      <c r="Y60" s="45">
        <f t="shared" si="4"/>
        <v>0.40880925112434818</v>
      </c>
      <c r="Z60" s="45">
        <f t="shared" si="36"/>
        <v>0.40880925112434818</v>
      </c>
      <c r="AA60" s="45">
        <f t="shared" si="37"/>
        <v>1</v>
      </c>
      <c r="AB60" s="45">
        <f t="shared" si="38"/>
        <v>1</v>
      </c>
    </row>
    <row r="61" spans="1:28" ht="36" customHeight="1" x14ac:dyDescent="0.25">
      <c r="A61" s="239" t="s">
        <v>552</v>
      </c>
      <c r="B61" s="40" t="s">
        <v>37</v>
      </c>
      <c r="C61" s="40">
        <v>20</v>
      </c>
      <c r="D61" s="40" t="s">
        <v>38</v>
      </c>
      <c r="E61" s="151" t="s">
        <v>553</v>
      </c>
      <c r="F61" s="421">
        <v>0</v>
      </c>
      <c r="G61" s="421">
        <v>0</v>
      </c>
      <c r="H61" s="421">
        <v>0</v>
      </c>
      <c r="I61" s="421">
        <v>5000000</v>
      </c>
      <c r="J61" s="421">
        <v>0</v>
      </c>
      <c r="K61" s="421">
        <f t="shared" si="0"/>
        <v>5000000</v>
      </c>
      <c r="L61" s="421">
        <f t="shared" si="58"/>
        <v>5000000</v>
      </c>
      <c r="M61" s="373">
        <f t="shared" si="18"/>
        <v>9.4192268750927068E-7</v>
      </c>
      <c r="N61" s="421">
        <v>0</v>
      </c>
      <c r="O61" s="421">
        <v>5000000</v>
      </c>
      <c r="P61" s="421">
        <f t="shared" si="59"/>
        <v>0</v>
      </c>
      <c r="Q61" s="421">
        <v>5000000</v>
      </c>
      <c r="R61" s="421">
        <f t="shared" si="60"/>
        <v>0</v>
      </c>
      <c r="S61" s="421">
        <f t="shared" si="61"/>
        <v>0</v>
      </c>
      <c r="T61" s="421">
        <v>5000000</v>
      </c>
      <c r="U61" s="421">
        <f t="shared" si="62"/>
        <v>0</v>
      </c>
      <c r="V61" s="421">
        <v>0</v>
      </c>
      <c r="W61" s="44">
        <f t="shared" si="63"/>
        <v>5000000</v>
      </c>
      <c r="X61" s="45">
        <f t="shared" si="3"/>
        <v>1</v>
      </c>
      <c r="Y61" s="45">
        <f t="shared" si="4"/>
        <v>1</v>
      </c>
      <c r="Z61" s="45">
        <f t="shared" si="36"/>
        <v>0</v>
      </c>
      <c r="AA61" s="45">
        <f t="shared" si="37"/>
        <v>1</v>
      </c>
      <c r="AB61" s="45">
        <f t="shared" si="38"/>
        <v>0</v>
      </c>
    </row>
    <row r="62" spans="1:28" ht="36" customHeight="1" x14ac:dyDescent="0.25">
      <c r="A62" s="239" t="s">
        <v>469</v>
      </c>
      <c r="B62" s="40" t="s">
        <v>37</v>
      </c>
      <c r="C62" s="40">
        <v>20</v>
      </c>
      <c r="D62" s="40" t="s">
        <v>38</v>
      </c>
      <c r="E62" s="151" t="s">
        <v>470</v>
      </c>
      <c r="F62" s="421">
        <v>0</v>
      </c>
      <c r="G62" s="421">
        <v>0</v>
      </c>
      <c r="H62" s="421">
        <v>0</v>
      </c>
      <c r="I62" s="421">
        <f>3422220+1000</f>
        <v>3423220</v>
      </c>
      <c r="J62" s="421">
        <v>991.3</v>
      </c>
      <c r="K62" s="421">
        <f t="shared" si="0"/>
        <v>3422228.7</v>
      </c>
      <c r="L62" s="421">
        <f t="shared" si="58"/>
        <v>3422228.7</v>
      </c>
      <c r="M62" s="373">
        <f t="shared" si="18"/>
        <v>6.4469497087507155E-7</v>
      </c>
      <c r="N62" s="421">
        <v>0</v>
      </c>
      <c r="O62" s="421">
        <v>480658.7</v>
      </c>
      <c r="P62" s="421">
        <f t="shared" si="59"/>
        <v>2941570</v>
      </c>
      <c r="Q62" s="421">
        <v>480658.7</v>
      </c>
      <c r="R62" s="421">
        <f t="shared" si="60"/>
        <v>2941570</v>
      </c>
      <c r="S62" s="421">
        <f t="shared" si="61"/>
        <v>0</v>
      </c>
      <c r="T62" s="421">
        <v>480658.7</v>
      </c>
      <c r="U62" s="421">
        <f t="shared" si="62"/>
        <v>0</v>
      </c>
      <c r="V62" s="421">
        <v>480658.7</v>
      </c>
      <c r="W62" s="44">
        <f t="shared" si="63"/>
        <v>0</v>
      </c>
      <c r="X62" s="45">
        <f t="shared" si="3"/>
        <v>0.14045195167698757</v>
      </c>
      <c r="Y62" s="45">
        <f t="shared" si="4"/>
        <v>0.14045195167698757</v>
      </c>
      <c r="Z62" s="45">
        <f t="shared" si="36"/>
        <v>0.14045195167698757</v>
      </c>
      <c r="AA62" s="45">
        <f t="shared" si="37"/>
        <v>1</v>
      </c>
      <c r="AB62" s="45">
        <f t="shared" si="38"/>
        <v>1</v>
      </c>
    </row>
    <row r="63" spans="1:28" ht="36" customHeight="1" x14ac:dyDescent="0.25">
      <c r="A63" s="239" t="s">
        <v>127</v>
      </c>
      <c r="B63" s="40" t="s">
        <v>37</v>
      </c>
      <c r="C63" s="40">
        <v>20</v>
      </c>
      <c r="D63" s="40" t="s">
        <v>38</v>
      </c>
      <c r="E63" s="151" t="s">
        <v>128</v>
      </c>
      <c r="F63" s="421">
        <v>15000000</v>
      </c>
      <c r="G63" s="421">
        <v>0</v>
      </c>
      <c r="H63" s="421">
        <v>0</v>
      </c>
      <c r="I63" s="421">
        <v>0</v>
      </c>
      <c r="J63" s="421">
        <v>4838163.8100000005</v>
      </c>
      <c r="K63" s="421">
        <f t="shared" si="0"/>
        <v>-4838163.8100000005</v>
      </c>
      <c r="L63" s="421">
        <f t="shared" si="58"/>
        <v>10161836.189999999</v>
      </c>
      <c r="M63" s="373">
        <f t="shared" si="18"/>
        <v>1.9143328108227534E-6</v>
      </c>
      <c r="N63" s="421">
        <v>0</v>
      </c>
      <c r="O63" s="421">
        <v>6496159.0199999996</v>
      </c>
      <c r="P63" s="421">
        <f t="shared" si="59"/>
        <v>3665677.17</v>
      </c>
      <c r="Q63" s="421">
        <v>6496159.0199999996</v>
      </c>
      <c r="R63" s="421">
        <f t="shared" si="60"/>
        <v>3665677.17</v>
      </c>
      <c r="S63" s="421">
        <f t="shared" si="61"/>
        <v>0</v>
      </c>
      <c r="T63" s="421">
        <v>6496159.0199999996</v>
      </c>
      <c r="U63" s="421">
        <f t="shared" si="62"/>
        <v>0</v>
      </c>
      <c r="V63" s="421">
        <v>6496159.0199999996</v>
      </c>
      <c r="W63" s="44">
        <f t="shared" si="63"/>
        <v>0</v>
      </c>
      <c r="X63" s="45">
        <f t="shared" si="3"/>
        <v>0.63927019669857521</v>
      </c>
      <c r="Y63" s="45">
        <f t="shared" si="4"/>
        <v>0.63927019669857521</v>
      </c>
      <c r="Z63" s="45">
        <f t="shared" si="36"/>
        <v>0.63927019669857521</v>
      </c>
      <c r="AA63" s="45">
        <f t="shared" si="37"/>
        <v>1</v>
      </c>
      <c r="AB63" s="45">
        <f t="shared" si="38"/>
        <v>1</v>
      </c>
    </row>
    <row r="64" spans="1:28" ht="36" customHeight="1" x14ac:dyDescent="0.25">
      <c r="A64" s="239" t="s">
        <v>129</v>
      </c>
      <c r="B64" s="40" t="s">
        <v>37</v>
      </c>
      <c r="C64" s="40">
        <v>20</v>
      </c>
      <c r="D64" s="40" t="s">
        <v>38</v>
      </c>
      <c r="E64" s="151" t="s">
        <v>130</v>
      </c>
      <c r="F64" s="421">
        <v>456000000</v>
      </c>
      <c r="G64" s="421">
        <v>0</v>
      </c>
      <c r="H64" s="421">
        <v>0</v>
      </c>
      <c r="I64" s="421">
        <v>0</v>
      </c>
      <c r="J64" s="421">
        <f>10000000+46316072+4342204+15047344</f>
        <v>75705620</v>
      </c>
      <c r="K64" s="421">
        <f t="shared" si="0"/>
        <v>-75705620</v>
      </c>
      <c r="L64" s="421">
        <f t="shared" si="58"/>
        <v>380294380</v>
      </c>
      <c r="M64" s="43">
        <f t="shared" si="18"/>
        <v>7.1641580890854367E-5</v>
      </c>
      <c r="N64" s="421">
        <v>0</v>
      </c>
      <c r="O64" s="421">
        <v>307631584</v>
      </c>
      <c r="P64" s="421">
        <f t="shared" si="59"/>
        <v>72662796</v>
      </c>
      <c r="Q64" s="421">
        <v>307631584</v>
      </c>
      <c r="R64" s="421">
        <f t="shared" si="60"/>
        <v>72662796</v>
      </c>
      <c r="S64" s="421">
        <f t="shared" si="61"/>
        <v>0</v>
      </c>
      <c r="T64" s="421">
        <v>307631584</v>
      </c>
      <c r="U64" s="421">
        <f t="shared" si="62"/>
        <v>0</v>
      </c>
      <c r="V64" s="421">
        <v>220751666</v>
      </c>
      <c r="W64" s="44">
        <f t="shared" si="63"/>
        <v>86879918</v>
      </c>
      <c r="X64" s="45">
        <f t="shared" si="3"/>
        <v>0.80893013459730856</v>
      </c>
      <c r="Y64" s="45">
        <f t="shared" si="4"/>
        <v>0.80893013459730856</v>
      </c>
      <c r="Z64" s="45">
        <f t="shared" si="36"/>
        <v>0.58047575144286911</v>
      </c>
      <c r="AA64" s="45">
        <f t="shared" si="37"/>
        <v>1</v>
      </c>
      <c r="AB64" s="45">
        <f t="shared" si="38"/>
        <v>0.71758453124240973</v>
      </c>
    </row>
    <row r="65" spans="1:28" ht="36" customHeight="1" x14ac:dyDescent="0.25">
      <c r="A65" s="239" t="s">
        <v>131</v>
      </c>
      <c r="B65" s="40" t="s">
        <v>37</v>
      </c>
      <c r="C65" s="40">
        <v>20</v>
      </c>
      <c r="D65" s="40" t="s">
        <v>38</v>
      </c>
      <c r="E65" s="151" t="s">
        <v>132</v>
      </c>
      <c r="F65" s="421">
        <v>376000000</v>
      </c>
      <c r="G65" s="421">
        <v>0</v>
      </c>
      <c r="H65" s="421">
        <v>0</v>
      </c>
      <c r="I65" s="421">
        <v>0</v>
      </c>
      <c r="J65" s="421">
        <f>85000000+23781470.89+30784399.11+3174413</f>
        <v>142740283</v>
      </c>
      <c r="K65" s="421">
        <f t="shared" si="0"/>
        <v>-142740283</v>
      </c>
      <c r="L65" s="421">
        <f t="shared" si="58"/>
        <v>233259717</v>
      </c>
      <c r="M65" s="373">
        <f t="shared" si="18"/>
        <v>4.3942523904858387E-5</v>
      </c>
      <c r="N65" s="421">
        <v>0</v>
      </c>
      <c r="O65" s="421">
        <v>233259716.69</v>
      </c>
      <c r="P65" s="421">
        <f t="shared" si="59"/>
        <v>0.31000000238418579</v>
      </c>
      <c r="Q65" s="421">
        <v>233259716.69</v>
      </c>
      <c r="R65" s="421">
        <f t="shared" si="60"/>
        <v>0.31000000238418579</v>
      </c>
      <c r="S65" s="421">
        <f t="shared" si="61"/>
        <v>0</v>
      </c>
      <c r="T65" s="421">
        <v>233259716.69</v>
      </c>
      <c r="U65" s="421">
        <f t="shared" si="62"/>
        <v>0</v>
      </c>
      <c r="V65" s="421">
        <v>233259716.69</v>
      </c>
      <c r="W65" s="44">
        <f t="shared" si="63"/>
        <v>0</v>
      </c>
      <c r="X65" s="45">
        <f t="shared" si="3"/>
        <v>0.9999999986710093</v>
      </c>
      <c r="Y65" s="45">
        <f t="shared" si="4"/>
        <v>0.9999999986710093</v>
      </c>
      <c r="Z65" s="45">
        <f t="shared" si="36"/>
        <v>0.9999999986710093</v>
      </c>
      <c r="AA65" s="45">
        <f t="shared" si="37"/>
        <v>1</v>
      </c>
      <c r="AB65" s="45">
        <f t="shared" si="38"/>
        <v>1</v>
      </c>
    </row>
    <row r="66" spans="1:28" ht="49.5" customHeight="1" x14ac:dyDescent="0.25">
      <c r="A66" s="238" t="s">
        <v>133</v>
      </c>
      <c r="B66" s="40"/>
      <c r="C66" s="40"/>
      <c r="D66" s="40"/>
      <c r="E66" s="149" t="s">
        <v>134</v>
      </c>
      <c r="F66" s="425">
        <f>+F67+F68+F69</f>
        <v>9682389879</v>
      </c>
      <c r="G66" s="425">
        <f>+G67+G68+G69</f>
        <v>0</v>
      </c>
      <c r="H66" s="425">
        <f>+H67+H68+H69</f>
        <v>0</v>
      </c>
      <c r="I66" s="425">
        <f>+I67+I68+I69</f>
        <v>173652555.59999999</v>
      </c>
      <c r="J66" s="425">
        <f>+J67+J68+J69</f>
        <v>61847715.159999996</v>
      </c>
      <c r="K66" s="425">
        <f t="shared" si="0"/>
        <v>111804840.44</v>
      </c>
      <c r="L66" s="425">
        <f>+L67+L68+L69</f>
        <v>9794194719.4399986</v>
      </c>
      <c r="M66" s="36">
        <f t="shared" si="18"/>
        <v>1.8450748424248063E-3</v>
      </c>
      <c r="N66" s="425">
        <f t="shared" ref="N66:W66" si="64">+N67+N68+N69</f>
        <v>0</v>
      </c>
      <c r="O66" s="425">
        <f t="shared" si="64"/>
        <v>9794194719.4399986</v>
      </c>
      <c r="P66" s="425">
        <f t="shared" si="64"/>
        <v>0</v>
      </c>
      <c r="Q66" s="425">
        <f t="shared" si="64"/>
        <v>9794194719.4399986</v>
      </c>
      <c r="R66" s="425">
        <f t="shared" si="64"/>
        <v>0</v>
      </c>
      <c r="S66" s="425">
        <f t="shared" si="64"/>
        <v>0</v>
      </c>
      <c r="T66" s="425">
        <f t="shared" si="64"/>
        <v>9786307208.3499985</v>
      </c>
      <c r="U66" s="425">
        <f t="shared" si="64"/>
        <v>7887511.0899999999</v>
      </c>
      <c r="V66" s="425">
        <f t="shared" si="64"/>
        <v>9786307208.3499985</v>
      </c>
      <c r="W66" s="425">
        <f t="shared" si="64"/>
        <v>0</v>
      </c>
      <c r="X66" s="37">
        <f t="shared" si="3"/>
        <v>1</v>
      </c>
      <c r="Y66" s="37">
        <f t="shared" si="4"/>
        <v>0.99919467487466385</v>
      </c>
      <c r="Z66" s="37">
        <f t="shared" si="36"/>
        <v>0.99919467487466385</v>
      </c>
      <c r="AA66" s="37">
        <f t="shared" si="37"/>
        <v>0.99919467487466385</v>
      </c>
      <c r="AB66" s="37">
        <f t="shared" si="38"/>
        <v>1</v>
      </c>
    </row>
    <row r="67" spans="1:28" ht="28.5" customHeight="1" x14ac:dyDescent="0.25">
      <c r="A67" s="239" t="s">
        <v>135</v>
      </c>
      <c r="B67" s="40" t="s">
        <v>37</v>
      </c>
      <c r="C67" s="40">
        <v>20</v>
      </c>
      <c r="D67" s="40" t="s">
        <v>38</v>
      </c>
      <c r="E67" s="151" t="s">
        <v>136</v>
      </c>
      <c r="F67" s="421">
        <v>1764740547</v>
      </c>
      <c r="G67" s="421">
        <v>0</v>
      </c>
      <c r="H67" s="421">
        <v>0</v>
      </c>
      <c r="I67" s="421">
        <f>55459348+1804849</f>
        <v>57264197</v>
      </c>
      <c r="J67" s="421">
        <v>516178</v>
      </c>
      <c r="K67" s="421">
        <f t="shared" si="0"/>
        <v>56748019</v>
      </c>
      <c r="L67" s="421">
        <f>+F67+K67</f>
        <v>1821488566</v>
      </c>
      <c r="M67" s="43">
        <f t="shared" si="18"/>
        <v>3.4314028107082555E-4</v>
      </c>
      <c r="N67" s="421">
        <v>0</v>
      </c>
      <c r="O67" s="421">
        <v>1821488566</v>
      </c>
      <c r="P67" s="421">
        <f>L67-O67</f>
        <v>0</v>
      </c>
      <c r="Q67" s="421">
        <v>1821488566</v>
      </c>
      <c r="R67" s="421">
        <f>+L67-Q67</f>
        <v>0</v>
      </c>
      <c r="S67" s="421">
        <f>O67-Q67</f>
        <v>0</v>
      </c>
      <c r="T67" s="421">
        <v>1821488566</v>
      </c>
      <c r="U67" s="421">
        <f>+Q67-T67</f>
        <v>0</v>
      </c>
      <c r="V67" s="421">
        <v>1821488566</v>
      </c>
      <c r="W67" s="44">
        <f>+T67-V67</f>
        <v>0</v>
      </c>
      <c r="X67" s="45">
        <f t="shared" si="3"/>
        <v>1</v>
      </c>
      <c r="Y67" s="45">
        <f t="shared" si="4"/>
        <v>1</v>
      </c>
      <c r="Z67" s="45">
        <f t="shared" si="36"/>
        <v>1</v>
      </c>
      <c r="AA67" s="45">
        <f t="shared" si="37"/>
        <v>1</v>
      </c>
      <c r="AB67" s="45">
        <f t="shared" si="38"/>
        <v>1</v>
      </c>
    </row>
    <row r="68" spans="1:28" ht="28.5" customHeight="1" x14ac:dyDescent="0.25">
      <c r="A68" s="239" t="s">
        <v>137</v>
      </c>
      <c r="B68" s="40" t="s">
        <v>37</v>
      </c>
      <c r="C68" s="40">
        <v>20</v>
      </c>
      <c r="D68" s="40" t="s">
        <v>38</v>
      </c>
      <c r="E68" s="151" t="s">
        <v>138</v>
      </c>
      <c r="F68" s="421">
        <v>7916649332</v>
      </c>
      <c r="G68" s="421">
        <v>0</v>
      </c>
      <c r="H68" s="421">
        <v>0</v>
      </c>
      <c r="I68" s="421">
        <v>106388358.59999999</v>
      </c>
      <c r="J68" s="421">
        <f>3422220+8575775.1+34234979.72+1804849+13293713.34</f>
        <v>61331537.159999996</v>
      </c>
      <c r="K68" s="421">
        <f t="shared" si="0"/>
        <v>45056821.439999998</v>
      </c>
      <c r="L68" s="421">
        <f>+F68+K68</f>
        <v>7961706153.4399996</v>
      </c>
      <c r="M68" s="43">
        <f t="shared" si="18"/>
        <v>1.4998623314414605E-3</v>
      </c>
      <c r="N68" s="421">
        <v>0</v>
      </c>
      <c r="O68" s="421">
        <v>7961706153.4399996</v>
      </c>
      <c r="P68" s="421">
        <f>L68-O68</f>
        <v>0</v>
      </c>
      <c r="Q68" s="421">
        <v>7961706153.4399996</v>
      </c>
      <c r="R68" s="421">
        <f>+L68-Q68</f>
        <v>0</v>
      </c>
      <c r="S68" s="421">
        <f>O68-Q68</f>
        <v>0</v>
      </c>
      <c r="T68" s="421">
        <v>7961706153.4399996</v>
      </c>
      <c r="U68" s="421">
        <f>+Q68-T68</f>
        <v>0</v>
      </c>
      <c r="V68" s="421">
        <v>7961706153.4399996</v>
      </c>
      <c r="W68" s="44">
        <f>+T68-V68</f>
        <v>0</v>
      </c>
      <c r="X68" s="45">
        <f t="shared" si="3"/>
        <v>1</v>
      </c>
      <c r="Y68" s="45">
        <f t="shared" si="4"/>
        <v>1</v>
      </c>
      <c r="Z68" s="45">
        <f t="shared" si="36"/>
        <v>1</v>
      </c>
      <c r="AA68" s="45">
        <f t="shared" si="37"/>
        <v>1</v>
      </c>
      <c r="AB68" s="45">
        <f t="shared" si="38"/>
        <v>1</v>
      </c>
    </row>
    <row r="69" spans="1:28" ht="35.25" customHeight="1" x14ac:dyDescent="0.25">
      <c r="A69" s="239" t="s">
        <v>139</v>
      </c>
      <c r="B69" s="40" t="s">
        <v>37</v>
      </c>
      <c r="C69" s="40">
        <v>20</v>
      </c>
      <c r="D69" s="40" t="s">
        <v>38</v>
      </c>
      <c r="E69" s="151" t="s">
        <v>140</v>
      </c>
      <c r="F69" s="421">
        <v>1000000</v>
      </c>
      <c r="G69" s="421">
        <v>0</v>
      </c>
      <c r="H69" s="421">
        <v>0</v>
      </c>
      <c r="I69" s="421">
        <v>10000000</v>
      </c>
      <c r="J69" s="421">
        <v>0</v>
      </c>
      <c r="K69" s="421">
        <f t="shared" si="0"/>
        <v>10000000</v>
      </c>
      <c r="L69" s="421">
        <f>+F69+K69</f>
        <v>11000000</v>
      </c>
      <c r="M69" s="370">
        <f t="shared" si="18"/>
        <v>2.0722299125203958E-6</v>
      </c>
      <c r="N69" s="421">
        <v>0</v>
      </c>
      <c r="O69" s="421">
        <v>11000000</v>
      </c>
      <c r="P69" s="421">
        <f>L69-O69</f>
        <v>0</v>
      </c>
      <c r="Q69" s="421">
        <v>11000000</v>
      </c>
      <c r="R69" s="421">
        <f>+L69-Q69</f>
        <v>0</v>
      </c>
      <c r="S69" s="421">
        <f>O69-Q69</f>
        <v>0</v>
      </c>
      <c r="T69" s="421">
        <v>3112488.91</v>
      </c>
      <c r="U69" s="421">
        <f>+Q69-T69</f>
        <v>7887511.0899999999</v>
      </c>
      <c r="V69" s="421">
        <v>3112488.91</v>
      </c>
      <c r="W69" s="44">
        <f>+T69-V69</f>
        <v>0</v>
      </c>
      <c r="X69" s="45">
        <f t="shared" si="3"/>
        <v>1</v>
      </c>
      <c r="Y69" s="45">
        <f t="shared" si="4"/>
        <v>0.28295353727272726</v>
      </c>
      <c r="Z69" s="45">
        <f t="shared" si="36"/>
        <v>0.28295353727272726</v>
      </c>
      <c r="AA69" s="45">
        <f t="shared" si="37"/>
        <v>0.28295353727272726</v>
      </c>
      <c r="AB69" s="45">
        <f t="shared" si="38"/>
        <v>1</v>
      </c>
    </row>
    <row r="70" spans="1:28" ht="49.5" customHeight="1" x14ac:dyDescent="0.25">
      <c r="A70" s="238" t="s">
        <v>141</v>
      </c>
      <c r="B70" s="40"/>
      <c r="C70" s="40"/>
      <c r="D70" s="40"/>
      <c r="E70" s="149" t="s">
        <v>142</v>
      </c>
      <c r="F70" s="425">
        <f>SUM(F71:F76)</f>
        <v>8027189301</v>
      </c>
      <c r="G70" s="425">
        <f>SUM(G71:G76)</f>
        <v>0</v>
      </c>
      <c r="H70" s="425">
        <f>SUM(H71:H76)</f>
        <v>0</v>
      </c>
      <c r="I70" s="425">
        <f>SUM(I71:I76)</f>
        <v>450139488.51999998</v>
      </c>
      <c r="J70" s="425">
        <f>SUM(J71:J76)</f>
        <v>563995884.5</v>
      </c>
      <c r="K70" s="425">
        <f t="shared" si="0"/>
        <v>-113856395.98000002</v>
      </c>
      <c r="L70" s="425">
        <f>SUM(L71:L76)</f>
        <v>7913332905.0199995</v>
      </c>
      <c r="M70" s="36">
        <f t="shared" si="18"/>
        <v>1.4907495594103965E-3</v>
      </c>
      <c r="N70" s="425">
        <f t="shared" ref="N70:W70" si="65">SUM(N71:N76)</f>
        <v>0</v>
      </c>
      <c r="O70" s="425">
        <f t="shared" si="65"/>
        <v>7852464569.0600004</v>
      </c>
      <c r="P70" s="425">
        <f t="shared" si="65"/>
        <v>60868335.960000128</v>
      </c>
      <c r="Q70" s="425">
        <f t="shared" si="65"/>
        <v>7852464569.0600004</v>
      </c>
      <c r="R70" s="425">
        <f t="shared" si="65"/>
        <v>60868335.960000128</v>
      </c>
      <c r="S70" s="425">
        <f t="shared" si="65"/>
        <v>0</v>
      </c>
      <c r="T70" s="425">
        <f t="shared" si="65"/>
        <v>7795937596.0600004</v>
      </c>
      <c r="U70" s="425">
        <f t="shared" si="65"/>
        <v>56526973</v>
      </c>
      <c r="V70" s="425">
        <f t="shared" si="65"/>
        <v>7606146011.29</v>
      </c>
      <c r="W70" s="425">
        <f t="shared" si="65"/>
        <v>189791584.77000001</v>
      </c>
      <c r="X70" s="37">
        <f t="shared" si="3"/>
        <v>0.99230812899058174</v>
      </c>
      <c r="Y70" s="37">
        <f t="shared" si="4"/>
        <v>0.98516487169577727</v>
      </c>
      <c r="Z70" s="37">
        <f t="shared" si="36"/>
        <v>0.96118109810151819</v>
      </c>
      <c r="AA70" s="37">
        <f t="shared" si="37"/>
        <v>0.99280137178552508</v>
      </c>
      <c r="AB70" s="37">
        <f t="shared" si="38"/>
        <v>0.97565506618909836</v>
      </c>
    </row>
    <row r="71" spans="1:28" ht="32.25" customHeight="1" x14ac:dyDescent="0.25">
      <c r="A71" s="239" t="s">
        <v>143</v>
      </c>
      <c r="B71" s="40" t="s">
        <v>37</v>
      </c>
      <c r="C71" s="40">
        <v>20</v>
      </c>
      <c r="D71" s="40" t="s">
        <v>38</v>
      </c>
      <c r="E71" s="151" t="s">
        <v>144</v>
      </c>
      <c r="F71" s="421">
        <v>1901794484</v>
      </c>
      <c r="G71" s="421">
        <v>0</v>
      </c>
      <c r="H71" s="421">
        <v>0</v>
      </c>
      <c r="I71" s="421">
        <f>58000000+84968400+46410000+46316072+33656055+4252084.61</f>
        <v>273602611.61000001</v>
      </c>
      <c r="J71" s="421">
        <v>0</v>
      </c>
      <c r="K71" s="421">
        <f t="shared" si="0"/>
        <v>273602611.61000001</v>
      </c>
      <c r="L71" s="421">
        <f t="shared" ref="L71:L76" si="66">+F71+K71</f>
        <v>2175397095.6100001</v>
      </c>
      <c r="M71" s="43">
        <f t="shared" si="18"/>
        <v>4.0981117573936663E-4</v>
      </c>
      <c r="N71" s="421">
        <v>0</v>
      </c>
      <c r="O71" s="421">
        <v>2144205886.5699999</v>
      </c>
      <c r="P71" s="421">
        <f t="shared" ref="P71:P76" si="67">L71-O71</f>
        <v>31191209.0400002</v>
      </c>
      <c r="Q71" s="421">
        <v>2144205886.5699999</v>
      </c>
      <c r="R71" s="421">
        <f t="shared" ref="R71:R76" si="68">+L71-Q71</f>
        <v>31191209.0400002</v>
      </c>
      <c r="S71" s="421">
        <f t="shared" ref="S71:S76" si="69">O71-Q71</f>
        <v>0</v>
      </c>
      <c r="T71" s="421">
        <v>2144205886.5699999</v>
      </c>
      <c r="U71" s="421">
        <f t="shared" ref="U71:U76" si="70">+Q71-T71</f>
        <v>0</v>
      </c>
      <c r="V71" s="421">
        <v>2078266980.5699999</v>
      </c>
      <c r="W71" s="44">
        <f t="shared" ref="W71:W76" si="71">+T71-V71</f>
        <v>65938906</v>
      </c>
      <c r="X71" s="45">
        <f t="shared" si="3"/>
        <v>0.9856618319924465</v>
      </c>
      <c r="Y71" s="45">
        <f t="shared" si="4"/>
        <v>0.9856618319924465</v>
      </c>
      <c r="Z71" s="45">
        <f t="shared" si="36"/>
        <v>0.95535062759989386</v>
      </c>
      <c r="AA71" s="45">
        <f t="shared" si="37"/>
        <v>1</v>
      </c>
      <c r="AB71" s="45">
        <f t="shared" si="38"/>
        <v>0.9692478663485623</v>
      </c>
    </row>
    <row r="72" spans="1:28" ht="32.25" customHeight="1" x14ac:dyDescent="0.25">
      <c r="A72" s="239" t="s">
        <v>145</v>
      </c>
      <c r="B72" s="40" t="s">
        <v>37</v>
      </c>
      <c r="C72" s="40">
        <v>20</v>
      </c>
      <c r="D72" s="40" t="s">
        <v>38</v>
      </c>
      <c r="E72" s="151" t="s">
        <v>146</v>
      </c>
      <c r="F72" s="421">
        <v>3522762176</v>
      </c>
      <c r="G72" s="421">
        <v>0</v>
      </c>
      <c r="H72" s="421">
        <v>0</v>
      </c>
      <c r="I72" s="421">
        <v>0</v>
      </c>
      <c r="J72" s="421">
        <f>23501000+58000000+33656055+75603959.49+19221142.14</f>
        <v>209982156.63</v>
      </c>
      <c r="K72" s="421">
        <f t="shared" si="0"/>
        <v>-209982156.63</v>
      </c>
      <c r="L72" s="421">
        <f t="shared" si="66"/>
        <v>3312780019.3699999</v>
      </c>
      <c r="M72" s="43">
        <f t="shared" si="18"/>
        <v>6.2407653179440083E-4</v>
      </c>
      <c r="N72" s="421">
        <v>0</v>
      </c>
      <c r="O72" s="421">
        <v>3301997299.3699999</v>
      </c>
      <c r="P72" s="421">
        <f t="shared" si="67"/>
        <v>10782720</v>
      </c>
      <c r="Q72" s="421">
        <v>3301997299.3699999</v>
      </c>
      <c r="R72" s="421">
        <f t="shared" si="68"/>
        <v>10782720</v>
      </c>
      <c r="S72" s="421">
        <f t="shared" si="69"/>
        <v>0</v>
      </c>
      <c r="T72" s="421">
        <v>3301997299.3699999</v>
      </c>
      <c r="U72" s="421">
        <f t="shared" si="70"/>
        <v>0</v>
      </c>
      <c r="V72" s="421">
        <v>3216714969.3699999</v>
      </c>
      <c r="W72" s="44">
        <f t="shared" si="71"/>
        <v>85282330</v>
      </c>
      <c r="X72" s="45">
        <f t="shared" si="3"/>
        <v>0.99674511439426916</v>
      </c>
      <c r="Y72" s="45">
        <f t="shared" si="4"/>
        <v>0.99674511439426916</v>
      </c>
      <c r="Z72" s="45">
        <f t="shared" si="36"/>
        <v>0.9710016815368655</v>
      </c>
      <c r="AA72" s="45">
        <f t="shared" si="37"/>
        <v>1</v>
      </c>
      <c r="AB72" s="45">
        <f t="shared" si="38"/>
        <v>0.97417250158978885</v>
      </c>
    </row>
    <row r="73" spans="1:28" ht="44.25" customHeight="1" x14ac:dyDescent="0.25">
      <c r="A73" s="239" t="s">
        <v>147</v>
      </c>
      <c r="B73" s="40" t="s">
        <v>37</v>
      </c>
      <c r="C73" s="40">
        <v>20</v>
      </c>
      <c r="D73" s="40" t="s">
        <v>38</v>
      </c>
      <c r="E73" s="151" t="s">
        <v>148</v>
      </c>
      <c r="F73" s="421">
        <v>438053756</v>
      </c>
      <c r="G73" s="421">
        <v>0</v>
      </c>
      <c r="H73" s="421">
        <v>0</v>
      </c>
      <c r="I73" s="421">
        <f>23781470.89+4342204</f>
        <v>28123674.890000001</v>
      </c>
      <c r="J73" s="421">
        <f>99083304.05+46410000+3993935.67</f>
        <v>149487239.72</v>
      </c>
      <c r="K73" s="421">
        <f t="shared" ref="K73:K136" si="72">+G73-H73+I73-J73</f>
        <v>-121363564.83</v>
      </c>
      <c r="L73" s="421">
        <f t="shared" si="66"/>
        <v>316690191.17000002</v>
      </c>
      <c r="M73" s="43">
        <f t="shared" si="18"/>
        <v>5.9659535194934227E-5</v>
      </c>
      <c r="N73" s="421">
        <v>0</v>
      </c>
      <c r="O73" s="421">
        <v>316689859.17000002</v>
      </c>
      <c r="P73" s="421">
        <f t="shared" si="67"/>
        <v>332</v>
      </c>
      <c r="Q73" s="421">
        <v>316689859.17000002</v>
      </c>
      <c r="R73" s="421">
        <f t="shared" si="68"/>
        <v>332</v>
      </c>
      <c r="S73" s="421">
        <f t="shared" si="69"/>
        <v>0</v>
      </c>
      <c r="T73" s="421">
        <v>316689859.17000002</v>
      </c>
      <c r="U73" s="421">
        <f t="shared" si="70"/>
        <v>0</v>
      </c>
      <c r="V73" s="421">
        <v>312347655.17000002</v>
      </c>
      <c r="W73" s="44">
        <f t="shared" si="71"/>
        <v>4342204</v>
      </c>
      <c r="X73" s="45">
        <f t="shared" ref="X73:X101" si="73">+Q73/L73</f>
        <v>0.99999895165682662</v>
      </c>
      <c r="Y73" s="45">
        <f t="shared" ref="Y73:Y101" si="74">+T73/L73</f>
        <v>0.99999895165682662</v>
      </c>
      <c r="Z73" s="45">
        <f t="shared" si="36"/>
        <v>0.98628774707559885</v>
      </c>
      <c r="AA73" s="45">
        <f t="shared" si="37"/>
        <v>1</v>
      </c>
      <c r="AB73" s="45">
        <f t="shared" si="38"/>
        <v>0.98628878104470941</v>
      </c>
    </row>
    <row r="74" spans="1:28" ht="32.25" customHeight="1" x14ac:dyDescent="0.25">
      <c r="A74" s="239" t="s">
        <v>149</v>
      </c>
      <c r="B74" s="40" t="s">
        <v>37</v>
      </c>
      <c r="C74" s="40">
        <v>20</v>
      </c>
      <c r="D74" s="40" t="s">
        <v>38</v>
      </c>
      <c r="E74" s="151" t="s">
        <v>150</v>
      </c>
      <c r="F74" s="421">
        <v>1485186461</v>
      </c>
      <c r="G74" s="421">
        <v>0</v>
      </c>
      <c r="H74" s="421">
        <v>0</v>
      </c>
      <c r="I74" s="421">
        <f>119466283.77+5000000</f>
        <v>124466283.77</v>
      </c>
      <c r="J74" s="421">
        <f>100000000+10000000+11520277.47</f>
        <v>121520277.47</v>
      </c>
      <c r="K74" s="421">
        <f t="shared" si="72"/>
        <v>2946006.299999997</v>
      </c>
      <c r="L74" s="421">
        <f t="shared" si="66"/>
        <v>1488132467.3</v>
      </c>
      <c r="M74" s="43">
        <f t="shared" si="18"/>
        <v>2.8034114659380359E-4</v>
      </c>
      <c r="N74" s="421">
        <v>0</v>
      </c>
      <c r="O74" s="421">
        <v>1485892319.98</v>
      </c>
      <c r="P74" s="421">
        <f t="shared" si="67"/>
        <v>2240147.3199999332</v>
      </c>
      <c r="Q74" s="421">
        <v>1485892319.98</v>
      </c>
      <c r="R74" s="421">
        <f t="shared" si="68"/>
        <v>2240147.3199999332</v>
      </c>
      <c r="S74" s="421">
        <f t="shared" si="69"/>
        <v>0</v>
      </c>
      <c r="T74" s="421">
        <v>1429365346.98</v>
      </c>
      <c r="U74" s="421">
        <f t="shared" si="70"/>
        <v>56526973</v>
      </c>
      <c r="V74" s="421">
        <v>1412139202.98</v>
      </c>
      <c r="W74" s="44">
        <f t="shared" si="71"/>
        <v>17226144</v>
      </c>
      <c r="X74" s="45">
        <f t="shared" si="73"/>
        <v>0.99849465866162823</v>
      </c>
      <c r="Y74" s="45">
        <f t="shared" si="74"/>
        <v>0.96050948311972228</v>
      </c>
      <c r="Z74" s="45">
        <f t="shared" si="36"/>
        <v>0.94893380395236004</v>
      </c>
      <c r="AA74" s="45">
        <f t="shared" si="37"/>
        <v>0.96195755759693213</v>
      </c>
      <c r="AB74" s="45">
        <f t="shared" si="38"/>
        <v>0.98794839679274737</v>
      </c>
    </row>
    <row r="75" spans="1:28" ht="50.25" customHeight="1" x14ac:dyDescent="0.25">
      <c r="A75" s="239" t="s">
        <v>151</v>
      </c>
      <c r="B75" s="40" t="s">
        <v>37</v>
      </c>
      <c r="C75" s="40">
        <v>20</v>
      </c>
      <c r="D75" s="40" t="s">
        <v>38</v>
      </c>
      <c r="E75" s="151" t="s">
        <v>152</v>
      </c>
      <c r="F75" s="421">
        <v>160471120</v>
      </c>
      <c r="G75" s="421">
        <v>0</v>
      </c>
      <c r="H75" s="421">
        <v>0</v>
      </c>
      <c r="I75" s="421">
        <v>10094918.25</v>
      </c>
      <c r="J75" s="421">
        <v>64647.59</v>
      </c>
      <c r="K75" s="421">
        <f t="shared" si="72"/>
        <v>10030270.66</v>
      </c>
      <c r="L75" s="421">
        <f t="shared" si="66"/>
        <v>170501390.66</v>
      </c>
      <c r="M75" s="371">
        <f t="shared" si="18"/>
        <v>3.2119825622907052E-5</v>
      </c>
      <c r="N75" s="421">
        <v>0</v>
      </c>
      <c r="O75" s="421">
        <v>153847463.06</v>
      </c>
      <c r="P75" s="421">
        <f t="shared" si="67"/>
        <v>16653927.599999994</v>
      </c>
      <c r="Q75" s="421">
        <v>153847463.06</v>
      </c>
      <c r="R75" s="421">
        <f t="shared" si="68"/>
        <v>16653927.599999994</v>
      </c>
      <c r="S75" s="421">
        <f t="shared" si="69"/>
        <v>0</v>
      </c>
      <c r="T75" s="421">
        <v>153847463.06</v>
      </c>
      <c r="U75" s="421">
        <f t="shared" si="70"/>
        <v>0</v>
      </c>
      <c r="V75" s="421">
        <v>136845462.28999999</v>
      </c>
      <c r="W75" s="44">
        <f t="shared" si="71"/>
        <v>17002000.770000011</v>
      </c>
      <c r="X75" s="45">
        <f t="shared" si="73"/>
        <v>0.90232380196118223</v>
      </c>
      <c r="Y75" s="45">
        <f t="shared" si="74"/>
        <v>0.90232380196118223</v>
      </c>
      <c r="Z75" s="45">
        <f t="shared" si="36"/>
        <v>0.80260613570528627</v>
      </c>
      <c r="AA75" s="45">
        <f t="shared" si="37"/>
        <v>1</v>
      </c>
      <c r="AB75" s="45">
        <f t="shared" si="38"/>
        <v>0.88948793544051297</v>
      </c>
    </row>
    <row r="76" spans="1:28" ht="49.5" customHeight="1" x14ac:dyDescent="0.25">
      <c r="A76" s="239" t="s">
        <v>153</v>
      </c>
      <c r="B76" s="40" t="s">
        <v>37</v>
      </c>
      <c r="C76" s="40">
        <v>20</v>
      </c>
      <c r="D76" s="40" t="s">
        <v>38</v>
      </c>
      <c r="E76" s="151" t="s">
        <v>154</v>
      </c>
      <c r="F76" s="421">
        <v>518921304</v>
      </c>
      <c r="G76" s="421">
        <v>0</v>
      </c>
      <c r="H76" s="421">
        <v>0</v>
      </c>
      <c r="I76" s="421">
        <v>13852000</v>
      </c>
      <c r="J76" s="421">
        <f>55459348+27443027.43+39187.66</f>
        <v>82941563.090000004</v>
      </c>
      <c r="K76" s="421">
        <f t="shared" si="72"/>
        <v>-69089563.090000004</v>
      </c>
      <c r="L76" s="421">
        <f t="shared" si="66"/>
        <v>449831740.90999997</v>
      </c>
      <c r="M76" s="43">
        <f t="shared" si="18"/>
        <v>8.4741344464984227E-5</v>
      </c>
      <c r="N76" s="421">
        <v>0</v>
      </c>
      <c r="O76" s="421">
        <v>449831740.91000003</v>
      </c>
      <c r="P76" s="421">
        <f t="shared" si="67"/>
        <v>0</v>
      </c>
      <c r="Q76" s="421">
        <v>449831740.91000003</v>
      </c>
      <c r="R76" s="421">
        <f t="shared" si="68"/>
        <v>0</v>
      </c>
      <c r="S76" s="421">
        <f t="shared" si="69"/>
        <v>0</v>
      </c>
      <c r="T76" s="421">
        <v>449831740.91000003</v>
      </c>
      <c r="U76" s="421">
        <f t="shared" si="70"/>
        <v>0</v>
      </c>
      <c r="V76" s="421">
        <v>449831740.91000003</v>
      </c>
      <c r="W76" s="44">
        <f t="shared" si="71"/>
        <v>0</v>
      </c>
      <c r="X76" s="45">
        <f t="shared" si="73"/>
        <v>1.0000000000000002</v>
      </c>
      <c r="Y76" s="45">
        <f t="shared" si="74"/>
        <v>1.0000000000000002</v>
      </c>
      <c r="Z76" s="45">
        <f t="shared" si="36"/>
        <v>1.0000000000000002</v>
      </c>
      <c r="AA76" s="45">
        <f t="shared" si="37"/>
        <v>1</v>
      </c>
      <c r="AB76" s="45">
        <f t="shared" si="38"/>
        <v>1</v>
      </c>
    </row>
    <row r="77" spans="1:28" ht="32.25" customHeight="1" x14ac:dyDescent="0.25">
      <c r="A77" s="238" t="s">
        <v>155</v>
      </c>
      <c r="B77" s="40"/>
      <c r="C77" s="40"/>
      <c r="D77" s="40"/>
      <c r="E77" s="149" t="s">
        <v>156</v>
      </c>
      <c r="F77" s="425">
        <f>SUM(F78:F82)</f>
        <v>563000000</v>
      </c>
      <c r="G77" s="425">
        <f>SUM(G78:G82)</f>
        <v>0</v>
      </c>
      <c r="H77" s="425">
        <f>SUM(H78:H82)</f>
        <v>0</v>
      </c>
      <c r="I77" s="425">
        <f>SUM(I78:I82)</f>
        <v>247773219.62</v>
      </c>
      <c r="J77" s="425">
        <f>SUM(J78:J82)</f>
        <v>250630887.61000001</v>
      </c>
      <c r="K77" s="425">
        <f t="shared" si="72"/>
        <v>-2857667.9900000095</v>
      </c>
      <c r="L77" s="425">
        <f>SUM(L78:L82)</f>
        <v>560142332.00999999</v>
      </c>
      <c r="M77" s="36">
        <f t="shared" si="18"/>
        <v>1.0552215415091387E-4</v>
      </c>
      <c r="N77" s="425">
        <f t="shared" ref="N77:W77" si="75">SUM(N78:N82)</f>
        <v>0</v>
      </c>
      <c r="O77" s="425">
        <f t="shared" si="75"/>
        <v>550956057.00999999</v>
      </c>
      <c r="P77" s="425">
        <f t="shared" si="75"/>
        <v>9186275.0000000279</v>
      </c>
      <c r="Q77" s="425">
        <f t="shared" si="75"/>
        <v>550956057.00999999</v>
      </c>
      <c r="R77" s="425">
        <f t="shared" si="75"/>
        <v>9186275.0000000279</v>
      </c>
      <c r="S77" s="425">
        <f t="shared" si="75"/>
        <v>0</v>
      </c>
      <c r="T77" s="425">
        <f t="shared" si="75"/>
        <v>550221323.00999999</v>
      </c>
      <c r="U77" s="425">
        <f t="shared" si="75"/>
        <v>734734</v>
      </c>
      <c r="V77" s="425">
        <f t="shared" si="75"/>
        <v>550221323.00999999</v>
      </c>
      <c r="W77" s="425">
        <f t="shared" si="75"/>
        <v>0</v>
      </c>
      <c r="X77" s="37">
        <f t="shared" si="73"/>
        <v>0.98360010576769619</v>
      </c>
      <c r="Y77" s="37">
        <f t="shared" si="74"/>
        <v>0.98228841415288193</v>
      </c>
      <c r="Z77" s="37">
        <f t="shared" si="36"/>
        <v>0.98228841415288193</v>
      </c>
      <c r="AA77" s="37">
        <f t="shared" si="37"/>
        <v>0.99866643811125821</v>
      </c>
      <c r="AB77" s="37">
        <f t="shared" si="38"/>
        <v>1</v>
      </c>
    </row>
    <row r="78" spans="1:28" ht="33" customHeight="1" x14ac:dyDescent="0.25">
      <c r="A78" s="239" t="s">
        <v>157</v>
      </c>
      <c r="B78" s="40" t="s">
        <v>37</v>
      </c>
      <c r="C78" s="40">
        <v>20</v>
      </c>
      <c r="D78" s="40" t="s">
        <v>38</v>
      </c>
      <c r="E78" s="151" t="s">
        <v>158</v>
      </c>
      <c r="F78" s="421">
        <v>270000000</v>
      </c>
      <c r="G78" s="421">
        <v>0</v>
      </c>
      <c r="H78" s="421">
        <v>0</v>
      </c>
      <c r="I78" s="421">
        <v>11000</v>
      </c>
      <c r="J78" s="421">
        <v>318461.52</v>
      </c>
      <c r="K78" s="421">
        <f t="shared" si="72"/>
        <v>-307461.52</v>
      </c>
      <c r="L78" s="421">
        <f t="shared" ref="L78:L83" si="76">+F78+K78</f>
        <v>269692538.48000002</v>
      </c>
      <c r="M78" s="43">
        <f t="shared" si="18"/>
        <v>5.0805904129255803E-5</v>
      </c>
      <c r="N78" s="421">
        <v>0</v>
      </c>
      <c r="O78" s="421">
        <v>269692538.48000002</v>
      </c>
      <c r="P78" s="421">
        <f t="shared" ref="P78:P83" si="77">L78-O78</f>
        <v>0</v>
      </c>
      <c r="Q78" s="421">
        <v>269692538.48000002</v>
      </c>
      <c r="R78" s="421">
        <f t="shared" ref="R78:R83" si="78">+L78-Q78</f>
        <v>0</v>
      </c>
      <c r="S78" s="421">
        <f t="shared" ref="S78:S83" si="79">O78-Q78</f>
        <v>0</v>
      </c>
      <c r="T78" s="421">
        <v>269692538.48000002</v>
      </c>
      <c r="U78" s="421">
        <f t="shared" ref="U78:U83" si="80">+Q78-T78</f>
        <v>0</v>
      </c>
      <c r="V78" s="421">
        <v>269692538.48000002</v>
      </c>
      <c r="W78" s="44">
        <f t="shared" ref="W78:W83" si="81">+T78-V78</f>
        <v>0</v>
      </c>
      <c r="X78" s="45">
        <f t="shared" si="73"/>
        <v>1</v>
      </c>
      <c r="Y78" s="45">
        <f t="shared" si="74"/>
        <v>1</v>
      </c>
      <c r="Z78" s="45">
        <f t="shared" si="36"/>
        <v>1</v>
      </c>
      <c r="AA78" s="45">
        <f t="shared" si="37"/>
        <v>1</v>
      </c>
      <c r="AB78" s="45">
        <f t="shared" si="38"/>
        <v>1</v>
      </c>
    </row>
    <row r="79" spans="1:28" ht="33" customHeight="1" x14ac:dyDescent="0.25">
      <c r="A79" s="239" t="s">
        <v>159</v>
      </c>
      <c r="B79" s="40" t="s">
        <v>37</v>
      </c>
      <c r="C79" s="40">
        <v>20</v>
      </c>
      <c r="D79" s="40" t="s">
        <v>38</v>
      </c>
      <c r="E79" s="151" t="s">
        <v>160</v>
      </c>
      <c r="F79" s="421">
        <v>50000000</v>
      </c>
      <c r="G79" s="421">
        <v>0</v>
      </c>
      <c r="H79" s="421">
        <v>0</v>
      </c>
      <c r="I79" s="421">
        <v>0</v>
      </c>
      <c r="J79" s="421">
        <f>33000000+530035.87</f>
        <v>33530035.870000001</v>
      </c>
      <c r="K79" s="421">
        <f t="shared" si="72"/>
        <v>-33530035.870000001</v>
      </c>
      <c r="L79" s="421">
        <f t="shared" si="76"/>
        <v>16469964.129999999</v>
      </c>
      <c r="M79" s="371">
        <f t="shared" ref="M79:M104" si="82">L79/$L$270</f>
        <v>3.1026865753021774E-6</v>
      </c>
      <c r="N79" s="421">
        <v>0</v>
      </c>
      <c r="O79" s="421">
        <v>14142456.130000001</v>
      </c>
      <c r="P79" s="421">
        <f t="shared" si="77"/>
        <v>2327507.9999999981</v>
      </c>
      <c r="Q79" s="421">
        <v>14142456.130000001</v>
      </c>
      <c r="R79" s="421">
        <f t="shared" si="78"/>
        <v>2327507.9999999981</v>
      </c>
      <c r="S79" s="421">
        <f t="shared" si="79"/>
        <v>0</v>
      </c>
      <c r="T79" s="421">
        <v>13407722.130000001</v>
      </c>
      <c r="U79" s="421">
        <f t="shared" si="80"/>
        <v>734734</v>
      </c>
      <c r="V79" s="421">
        <v>13407722.130000001</v>
      </c>
      <c r="W79" s="44">
        <f t="shared" si="81"/>
        <v>0</v>
      </c>
      <c r="X79" s="438">
        <f t="shared" si="73"/>
        <v>0.85868165943601249</v>
      </c>
      <c r="Y79" s="438">
        <f t="shared" si="74"/>
        <v>0.81407111904863638</v>
      </c>
      <c r="Z79" s="438">
        <f t="shared" si="36"/>
        <v>0.81407111904863638</v>
      </c>
      <c r="AA79" s="437">
        <f t="shared" si="37"/>
        <v>0.94804763803074987</v>
      </c>
      <c r="AB79" s="45">
        <f t="shared" si="38"/>
        <v>1</v>
      </c>
    </row>
    <row r="80" spans="1:28" ht="62.25" customHeight="1" x14ac:dyDescent="0.25">
      <c r="A80" s="239" t="s">
        <v>161</v>
      </c>
      <c r="B80" s="40" t="s">
        <v>37</v>
      </c>
      <c r="C80" s="40">
        <v>20</v>
      </c>
      <c r="D80" s="40" t="s">
        <v>38</v>
      </c>
      <c r="E80" s="151" t="s">
        <v>162</v>
      </c>
      <c r="F80" s="421">
        <v>3000000</v>
      </c>
      <c r="G80" s="421">
        <v>0</v>
      </c>
      <c r="H80" s="421">
        <v>0</v>
      </c>
      <c r="I80" s="421">
        <v>0</v>
      </c>
      <c r="J80" s="421">
        <v>2024947.22</v>
      </c>
      <c r="K80" s="421">
        <f t="shared" si="72"/>
        <v>-2024947.22</v>
      </c>
      <c r="L80" s="421">
        <f t="shared" si="76"/>
        <v>975052.78</v>
      </c>
      <c r="M80" s="370">
        <f t="shared" si="82"/>
        <v>1.8368486700019713E-7</v>
      </c>
      <c r="N80" s="421">
        <v>0</v>
      </c>
      <c r="O80" s="421">
        <v>975052.78</v>
      </c>
      <c r="P80" s="421">
        <f t="shared" si="77"/>
        <v>0</v>
      </c>
      <c r="Q80" s="421">
        <v>975052.78</v>
      </c>
      <c r="R80" s="421">
        <f t="shared" si="78"/>
        <v>0</v>
      </c>
      <c r="S80" s="421">
        <f t="shared" si="79"/>
        <v>0</v>
      </c>
      <c r="T80" s="421">
        <v>975052.78</v>
      </c>
      <c r="U80" s="421">
        <f t="shared" si="80"/>
        <v>0</v>
      </c>
      <c r="V80" s="421">
        <v>975052.78</v>
      </c>
      <c r="W80" s="44">
        <f t="shared" si="81"/>
        <v>0</v>
      </c>
      <c r="X80" s="45">
        <f t="shared" si="73"/>
        <v>1</v>
      </c>
      <c r="Y80" s="45">
        <f t="shared" si="74"/>
        <v>1</v>
      </c>
      <c r="Z80" s="45">
        <f t="shared" si="36"/>
        <v>1</v>
      </c>
      <c r="AA80" s="45">
        <f t="shared" si="37"/>
        <v>1</v>
      </c>
      <c r="AB80" s="45">
        <f t="shared" si="38"/>
        <v>1</v>
      </c>
    </row>
    <row r="81" spans="1:29" ht="33" customHeight="1" x14ac:dyDescent="0.25">
      <c r="A81" s="239" t="s">
        <v>163</v>
      </c>
      <c r="B81" s="40" t="s">
        <v>37</v>
      </c>
      <c r="C81" s="40">
        <v>20</v>
      </c>
      <c r="D81" s="40" t="s">
        <v>38</v>
      </c>
      <c r="E81" s="151" t="s">
        <v>164</v>
      </c>
      <c r="F81" s="421">
        <v>210000000</v>
      </c>
      <c r="G81" s="421">
        <v>0</v>
      </c>
      <c r="H81" s="421">
        <v>0</v>
      </c>
      <c r="I81" s="421">
        <f>10600+4746843</f>
        <v>4757443</v>
      </c>
      <c r="J81" s="421">
        <f>82000000+9807.05</f>
        <v>82009807.049999997</v>
      </c>
      <c r="K81" s="421">
        <f t="shared" si="72"/>
        <v>-77252364.049999997</v>
      </c>
      <c r="L81" s="422">
        <f t="shared" si="76"/>
        <v>132747635.95</v>
      </c>
      <c r="M81" s="371">
        <f t="shared" si="82"/>
        <v>2.5007602002905258E-5</v>
      </c>
      <c r="N81" s="421">
        <v>0</v>
      </c>
      <c r="O81" s="421">
        <v>131116352.95</v>
      </c>
      <c r="P81" s="421">
        <f t="shared" si="77"/>
        <v>1631283</v>
      </c>
      <c r="Q81" s="421">
        <v>131116352.95</v>
      </c>
      <c r="R81" s="421">
        <f t="shared" si="78"/>
        <v>1631283</v>
      </c>
      <c r="S81" s="421">
        <f t="shared" si="79"/>
        <v>0</v>
      </c>
      <c r="T81" s="421">
        <v>131116352.95</v>
      </c>
      <c r="U81" s="421">
        <f t="shared" si="80"/>
        <v>0</v>
      </c>
      <c r="V81" s="421">
        <v>131116352.95</v>
      </c>
      <c r="W81" s="44">
        <f t="shared" si="81"/>
        <v>0</v>
      </c>
      <c r="X81" s="45">
        <f t="shared" si="73"/>
        <v>0.98771139698024879</v>
      </c>
      <c r="Y81" s="45">
        <f t="shared" si="74"/>
        <v>0.98771139698024879</v>
      </c>
      <c r="Z81" s="45">
        <f t="shared" si="36"/>
        <v>0.98771139698024879</v>
      </c>
      <c r="AA81" s="45">
        <f t="shared" si="37"/>
        <v>1</v>
      </c>
      <c r="AB81" s="45">
        <f t="shared" si="38"/>
        <v>1</v>
      </c>
    </row>
    <row r="82" spans="1:29" ht="33" customHeight="1" x14ac:dyDescent="0.25">
      <c r="A82" s="239" t="s">
        <v>165</v>
      </c>
      <c r="B82" s="40" t="s">
        <v>37</v>
      </c>
      <c r="C82" s="40">
        <v>20</v>
      </c>
      <c r="D82" s="40" t="s">
        <v>38</v>
      </c>
      <c r="E82" s="151" t="s">
        <v>166</v>
      </c>
      <c r="F82" s="421">
        <v>30000000</v>
      </c>
      <c r="G82" s="421">
        <v>0</v>
      </c>
      <c r="H82" s="421">
        <v>0</v>
      </c>
      <c r="I82" s="421">
        <f>82000000+9000+28253157+132742619.62</f>
        <v>243004776.62</v>
      </c>
      <c r="J82" s="421">
        <v>132747635.95</v>
      </c>
      <c r="K82" s="421">
        <f t="shared" si="72"/>
        <v>110257140.67</v>
      </c>
      <c r="L82" s="422">
        <f t="shared" si="76"/>
        <v>140257140.67000002</v>
      </c>
      <c r="M82" s="371">
        <f t="shared" si="82"/>
        <v>2.6422276576450451E-5</v>
      </c>
      <c r="N82" s="421">
        <v>0</v>
      </c>
      <c r="O82" s="421">
        <v>135029656.66999999</v>
      </c>
      <c r="P82" s="421">
        <f t="shared" si="77"/>
        <v>5227484.0000000298</v>
      </c>
      <c r="Q82" s="421">
        <v>135029656.66999999</v>
      </c>
      <c r="R82" s="421">
        <f t="shared" si="78"/>
        <v>5227484.0000000298</v>
      </c>
      <c r="S82" s="421">
        <f t="shared" si="79"/>
        <v>0</v>
      </c>
      <c r="T82" s="421">
        <v>135029656.66999999</v>
      </c>
      <c r="U82" s="421">
        <f t="shared" si="80"/>
        <v>0</v>
      </c>
      <c r="V82" s="421">
        <v>135029656.66999999</v>
      </c>
      <c r="W82" s="44">
        <f t="shared" si="81"/>
        <v>0</v>
      </c>
      <c r="X82" s="45">
        <f t="shared" si="73"/>
        <v>0.96272928440556649</v>
      </c>
      <c r="Y82" s="45">
        <f t="shared" si="74"/>
        <v>0.96272928440556649</v>
      </c>
      <c r="Z82" s="45">
        <f t="shared" si="36"/>
        <v>0.96272928440556649</v>
      </c>
      <c r="AA82" s="45">
        <f t="shared" si="37"/>
        <v>1</v>
      </c>
      <c r="AB82" s="45">
        <f t="shared" si="38"/>
        <v>1</v>
      </c>
    </row>
    <row r="83" spans="1:29" ht="26.25" customHeight="1" x14ac:dyDescent="0.25">
      <c r="A83" s="238" t="s">
        <v>167</v>
      </c>
      <c r="B83" s="40" t="s">
        <v>37</v>
      </c>
      <c r="C83" s="40">
        <v>20</v>
      </c>
      <c r="D83" s="40" t="s">
        <v>38</v>
      </c>
      <c r="E83" s="149" t="s">
        <v>168</v>
      </c>
      <c r="F83" s="425">
        <v>36000000</v>
      </c>
      <c r="G83" s="425">
        <v>0</v>
      </c>
      <c r="H83" s="425">
        <v>0</v>
      </c>
      <c r="I83" s="425">
        <v>0</v>
      </c>
      <c r="J83" s="425">
        <v>20482898.57</v>
      </c>
      <c r="K83" s="425">
        <f t="shared" si="72"/>
        <v>-20482898.57</v>
      </c>
      <c r="L83" s="425">
        <f t="shared" si="76"/>
        <v>15517101.43</v>
      </c>
      <c r="M83" s="374">
        <f t="shared" si="82"/>
        <v>2.9231819762599096E-6</v>
      </c>
      <c r="N83" s="425">
        <v>0</v>
      </c>
      <c r="O83" s="425">
        <v>10458843.369999999</v>
      </c>
      <c r="P83" s="425">
        <f t="shared" si="77"/>
        <v>5058258.0600000005</v>
      </c>
      <c r="Q83" s="425">
        <v>10458843.369999999</v>
      </c>
      <c r="R83" s="425">
        <f t="shared" si="78"/>
        <v>5058258.0600000005</v>
      </c>
      <c r="S83" s="425">
        <f t="shared" si="79"/>
        <v>0</v>
      </c>
      <c r="T83" s="425">
        <v>10458843.369999999</v>
      </c>
      <c r="U83" s="425">
        <f t="shared" si="80"/>
        <v>0</v>
      </c>
      <c r="V83" s="425">
        <v>8979283.3699999992</v>
      </c>
      <c r="W83" s="47">
        <f t="shared" si="81"/>
        <v>1479560</v>
      </c>
      <c r="X83" s="37">
        <f t="shared" si="73"/>
        <v>0.67402042947140806</v>
      </c>
      <c r="Y83" s="37">
        <f t="shared" si="74"/>
        <v>0.67402042947140806</v>
      </c>
      <c r="Z83" s="37">
        <f t="shared" si="36"/>
        <v>0.57867014728922861</v>
      </c>
      <c r="AA83" s="37">
        <f t="shared" si="37"/>
        <v>1</v>
      </c>
      <c r="AB83" s="37">
        <f t="shared" si="38"/>
        <v>0.85853502651699043</v>
      </c>
    </row>
    <row r="84" spans="1:29" ht="26.25" customHeight="1" x14ac:dyDescent="0.25">
      <c r="A84" s="238" t="s">
        <v>169</v>
      </c>
      <c r="B84" s="33"/>
      <c r="C84" s="33"/>
      <c r="D84" s="40"/>
      <c r="E84" s="149" t="s">
        <v>170</v>
      </c>
      <c r="F84" s="425">
        <f>+F85+F88+F93</f>
        <v>27177626000</v>
      </c>
      <c r="G84" s="425">
        <f>+G85+G88+G93</f>
        <v>0</v>
      </c>
      <c r="H84" s="425">
        <f>+H85+H88+H93</f>
        <v>0</v>
      </c>
      <c r="I84" s="425">
        <f>+I85+I88+I93</f>
        <v>8091197271</v>
      </c>
      <c r="J84" s="425">
        <f>+J85+J88+J93</f>
        <v>18941371092.450001</v>
      </c>
      <c r="K84" s="425">
        <f t="shared" si="72"/>
        <v>-10850173821.450001</v>
      </c>
      <c r="L84" s="425">
        <f>+L85+L88+L93</f>
        <v>16327452178.549999</v>
      </c>
      <c r="M84" s="36">
        <f t="shared" si="82"/>
        <v>3.0758395272397826E-3</v>
      </c>
      <c r="N84" s="425">
        <f t="shared" ref="N84:W84" si="83">+N85+N88+N93</f>
        <v>0</v>
      </c>
      <c r="O84" s="425">
        <f t="shared" si="83"/>
        <v>16222798335.880001</v>
      </c>
      <c r="P84" s="425">
        <f t="shared" si="83"/>
        <v>104653842.669999</v>
      </c>
      <c r="Q84" s="425">
        <f t="shared" si="83"/>
        <v>16222798335.880001</v>
      </c>
      <c r="R84" s="425">
        <f t="shared" si="83"/>
        <v>104653842.669999</v>
      </c>
      <c r="S84" s="425">
        <f t="shared" si="83"/>
        <v>0</v>
      </c>
      <c r="T84" s="425">
        <f t="shared" si="83"/>
        <v>14088314694.580002</v>
      </c>
      <c r="U84" s="425">
        <f t="shared" si="83"/>
        <v>2134483641.2999997</v>
      </c>
      <c r="V84" s="425">
        <f t="shared" si="83"/>
        <v>6493569277.9499998</v>
      </c>
      <c r="W84" s="425">
        <f t="shared" si="83"/>
        <v>7594745416.6300001</v>
      </c>
      <c r="X84" s="37">
        <f t="shared" si="73"/>
        <v>0.9935903139371931</v>
      </c>
      <c r="Y84" s="37">
        <f t="shared" si="74"/>
        <v>0.86286057007034822</v>
      </c>
      <c r="Z84" s="37">
        <f t="shared" si="36"/>
        <v>0.39770866923627257</v>
      </c>
      <c r="AA84" s="37">
        <f t="shared" si="37"/>
        <v>0.86842691395730687</v>
      </c>
      <c r="AB84" s="37">
        <f t="shared" si="38"/>
        <v>0.46091881241467292</v>
      </c>
    </row>
    <row r="85" spans="1:29" ht="26.25" customHeight="1" x14ac:dyDescent="0.25">
      <c r="A85" s="238" t="s">
        <v>171</v>
      </c>
      <c r="B85" s="33"/>
      <c r="C85" s="33"/>
      <c r="D85" s="40"/>
      <c r="E85" s="149" t="s">
        <v>172</v>
      </c>
      <c r="F85" s="425">
        <f>+F86</f>
        <v>18767000000</v>
      </c>
      <c r="G85" s="425">
        <f t="shared" ref="G85:J86" si="84">+G86</f>
        <v>0</v>
      </c>
      <c r="H85" s="425">
        <f t="shared" si="84"/>
        <v>0</v>
      </c>
      <c r="I85" s="425">
        <f t="shared" si="84"/>
        <v>0</v>
      </c>
      <c r="J85" s="425">
        <f t="shared" si="84"/>
        <v>18766999999.450001</v>
      </c>
      <c r="K85" s="425">
        <f t="shared" si="72"/>
        <v>-18766999999.450001</v>
      </c>
      <c r="L85" s="425">
        <f>+L86</f>
        <v>0.54999923706054688</v>
      </c>
      <c r="M85" s="36">
        <f t="shared" si="82"/>
        <v>1.0361135190002377E-13</v>
      </c>
      <c r="N85" s="425">
        <f t="shared" ref="N85:W86" si="85">+N86</f>
        <v>0</v>
      </c>
      <c r="O85" s="425">
        <f t="shared" si="85"/>
        <v>0</v>
      </c>
      <c r="P85" s="425">
        <f t="shared" si="85"/>
        <v>0.54999923706054688</v>
      </c>
      <c r="Q85" s="425">
        <f t="shared" si="85"/>
        <v>0</v>
      </c>
      <c r="R85" s="425">
        <f t="shared" si="85"/>
        <v>0.54999923706054688</v>
      </c>
      <c r="S85" s="425">
        <f t="shared" si="85"/>
        <v>0</v>
      </c>
      <c r="T85" s="425">
        <f t="shared" si="85"/>
        <v>0</v>
      </c>
      <c r="U85" s="425">
        <f t="shared" si="85"/>
        <v>0</v>
      </c>
      <c r="V85" s="425">
        <f t="shared" si="85"/>
        <v>0</v>
      </c>
      <c r="W85" s="425">
        <f t="shared" si="85"/>
        <v>0</v>
      </c>
      <c r="X85" s="37">
        <f t="shared" si="73"/>
        <v>0</v>
      </c>
      <c r="Y85" s="37">
        <f t="shared" si="74"/>
        <v>0</v>
      </c>
      <c r="Z85" s="37">
        <f t="shared" si="36"/>
        <v>0</v>
      </c>
      <c r="AA85" s="37" t="s">
        <v>46</v>
      </c>
      <c r="AB85" s="37" t="s">
        <v>46</v>
      </c>
    </row>
    <row r="86" spans="1:29" ht="26.25" customHeight="1" x14ac:dyDescent="0.25">
      <c r="A86" s="238" t="s">
        <v>173</v>
      </c>
      <c r="B86" s="33"/>
      <c r="C86" s="33"/>
      <c r="D86" s="40"/>
      <c r="E86" s="149" t="s">
        <v>174</v>
      </c>
      <c r="F86" s="425">
        <v>18767000000</v>
      </c>
      <c r="G86" s="425">
        <f t="shared" si="84"/>
        <v>0</v>
      </c>
      <c r="H86" s="425">
        <f t="shared" si="84"/>
        <v>0</v>
      </c>
      <c r="I86" s="425">
        <f t="shared" si="84"/>
        <v>0</v>
      </c>
      <c r="J86" s="425">
        <f t="shared" si="84"/>
        <v>18766999999.450001</v>
      </c>
      <c r="K86" s="425">
        <f t="shared" si="72"/>
        <v>-18766999999.450001</v>
      </c>
      <c r="L86" s="425">
        <f>+L87</f>
        <v>0.54999923706054688</v>
      </c>
      <c r="M86" s="36">
        <f t="shared" si="82"/>
        <v>1.0361135190002377E-13</v>
      </c>
      <c r="N86" s="425">
        <f t="shared" si="85"/>
        <v>0</v>
      </c>
      <c r="O86" s="425">
        <f t="shared" si="85"/>
        <v>0</v>
      </c>
      <c r="P86" s="425">
        <f t="shared" si="85"/>
        <v>0.54999923706054688</v>
      </c>
      <c r="Q86" s="425">
        <f t="shared" si="85"/>
        <v>0</v>
      </c>
      <c r="R86" s="425">
        <f t="shared" si="85"/>
        <v>0.54999923706054688</v>
      </c>
      <c r="S86" s="425">
        <f t="shared" si="85"/>
        <v>0</v>
      </c>
      <c r="T86" s="425">
        <f t="shared" si="85"/>
        <v>0</v>
      </c>
      <c r="U86" s="425">
        <f t="shared" si="85"/>
        <v>0</v>
      </c>
      <c r="V86" s="425">
        <f t="shared" si="85"/>
        <v>0</v>
      </c>
      <c r="W86" s="425">
        <f t="shared" si="85"/>
        <v>0</v>
      </c>
      <c r="X86" s="37">
        <f t="shared" si="73"/>
        <v>0</v>
      </c>
      <c r="Y86" s="37">
        <f t="shared" si="74"/>
        <v>0</v>
      </c>
      <c r="Z86" s="37">
        <f t="shared" si="36"/>
        <v>0</v>
      </c>
      <c r="AA86" s="37" t="s">
        <v>46</v>
      </c>
      <c r="AB86" s="37" t="s">
        <v>46</v>
      </c>
      <c r="AC86" s="409" t="s">
        <v>559</v>
      </c>
    </row>
    <row r="87" spans="1:29" ht="49.5" customHeight="1" x14ac:dyDescent="0.25">
      <c r="A87" s="239" t="s">
        <v>175</v>
      </c>
      <c r="B87" s="40" t="s">
        <v>37</v>
      </c>
      <c r="C87" s="40">
        <v>20</v>
      </c>
      <c r="D87" s="40" t="s">
        <v>38</v>
      </c>
      <c r="E87" s="151" t="s">
        <v>176</v>
      </c>
      <c r="F87" s="429">
        <v>18767000000</v>
      </c>
      <c r="G87" s="421">
        <v>0</v>
      </c>
      <c r="H87" s="421">
        <v>0</v>
      </c>
      <c r="I87" s="421"/>
      <c r="J87" s="421">
        <f>11946292120-522831946.55+522831946+6820707880</f>
        <v>18766999999.450001</v>
      </c>
      <c r="K87" s="421">
        <f t="shared" si="72"/>
        <v>-18766999999.450001</v>
      </c>
      <c r="L87" s="421">
        <f>+F87+K87</f>
        <v>0.54999923706054688</v>
      </c>
      <c r="M87" s="43">
        <f t="shared" si="82"/>
        <v>1.0361135190002377E-13</v>
      </c>
      <c r="N87" s="421">
        <v>0</v>
      </c>
      <c r="O87" s="421">
        <v>0</v>
      </c>
      <c r="P87" s="421">
        <f>L87-O87</f>
        <v>0.54999923706054688</v>
      </c>
      <c r="Q87" s="421">
        <v>0</v>
      </c>
      <c r="R87" s="421">
        <f>+L87-Q87</f>
        <v>0.54999923706054688</v>
      </c>
      <c r="S87" s="421">
        <f>O87-Q87</f>
        <v>0</v>
      </c>
      <c r="T87" s="421">
        <v>0</v>
      </c>
      <c r="U87" s="421">
        <f>+Q87-T87</f>
        <v>0</v>
      </c>
      <c r="V87" s="421">
        <v>0</v>
      </c>
      <c r="W87" s="44">
        <f>+T87-V87</f>
        <v>0</v>
      </c>
      <c r="X87" s="45">
        <f t="shared" si="73"/>
        <v>0</v>
      </c>
      <c r="Y87" s="45">
        <f t="shared" si="74"/>
        <v>0</v>
      </c>
      <c r="Z87" s="45">
        <f t="shared" si="36"/>
        <v>0</v>
      </c>
      <c r="AA87" s="45" t="s">
        <v>46</v>
      </c>
      <c r="AB87" s="45" t="s">
        <v>46</v>
      </c>
    </row>
    <row r="88" spans="1:29" ht="31.5" customHeight="1" x14ac:dyDescent="0.25">
      <c r="A88" s="238" t="s">
        <v>177</v>
      </c>
      <c r="B88" s="33"/>
      <c r="C88" s="33"/>
      <c r="D88" s="40"/>
      <c r="E88" s="149" t="s">
        <v>514</v>
      </c>
      <c r="F88" s="425">
        <f t="shared" ref="F88:L89" si="86">+F89</f>
        <v>188000000</v>
      </c>
      <c r="G88" s="425">
        <f t="shared" si="86"/>
        <v>0</v>
      </c>
      <c r="H88" s="425">
        <f t="shared" si="86"/>
        <v>0</v>
      </c>
      <c r="I88" s="425">
        <f t="shared" si="86"/>
        <v>0</v>
      </c>
      <c r="J88" s="425">
        <f t="shared" si="86"/>
        <v>174371093</v>
      </c>
      <c r="K88" s="425">
        <f t="shared" si="72"/>
        <v>-174371093</v>
      </c>
      <c r="L88" s="425">
        <f t="shared" si="86"/>
        <v>13628907</v>
      </c>
      <c r="M88" s="372">
        <f t="shared" si="82"/>
        <v>2.5674753418507825E-6</v>
      </c>
      <c r="N88" s="425">
        <f t="shared" ref="N88:W89" si="87">+N89</f>
        <v>0</v>
      </c>
      <c r="O88" s="425">
        <f t="shared" si="87"/>
        <v>9993127.870000001</v>
      </c>
      <c r="P88" s="425">
        <f t="shared" si="87"/>
        <v>3635779.1299999994</v>
      </c>
      <c r="Q88" s="425">
        <f t="shared" si="87"/>
        <v>9993127.870000001</v>
      </c>
      <c r="R88" s="425">
        <f t="shared" si="87"/>
        <v>3635779.1299999994</v>
      </c>
      <c r="S88" s="425">
        <f t="shared" si="87"/>
        <v>0</v>
      </c>
      <c r="T88" s="425">
        <f t="shared" si="87"/>
        <v>9993127.870000001</v>
      </c>
      <c r="U88" s="425">
        <f t="shared" si="87"/>
        <v>0</v>
      </c>
      <c r="V88" s="425">
        <f t="shared" si="87"/>
        <v>9993127.870000001</v>
      </c>
      <c r="W88" s="425">
        <f t="shared" si="87"/>
        <v>0</v>
      </c>
      <c r="X88" s="37">
        <f t="shared" si="73"/>
        <v>0.73323032213808492</v>
      </c>
      <c r="Y88" s="37">
        <f t="shared" si="74"/>
        <v>0.73323032213808492</v>
      </c>
      <c r="Z88" s="37">
        <f t="shared" si="36"/>
        <v>0.73323032213808492</v>
      </c>
      <c r="AA88" s="37">
        <f t="shared" ref="AA88:AA101" si="88">+T88/Q88</f>
        <v>1</v>
      </c>
      <c r="AB88" s="37">
        <f t="shared" ref="AB88:AB101" si="89">+V88/T88</f>
        <v>1</v>
      </c>
    </row>
    <row r="89" spans="1:29" ht="31.5" customHeight="1" x14ac:dyDescent="0.25">
      <c r="A89" s="238" t="s">
        <v>179</v>
      </c>
      <c r="B89" s="40"/>
      <c r="C89" s="40"/>
      <c r="D89" s="40"/>
      <c r="E89" s="149" t="s">
        <v>180</v>
      </c>
      <c r="F89" s="425">
        <f t="shared" si="86"/>
        <v>188000000</v>
      </c>
      <c r="G89" s="425">
        <f t="shared" si="86"/>
        <v>0</v>
      </c>
      <c r="H89" s="425">
        <f t="shared" si="86"/>
        <v>0</v>
      </c>
      <c r="I89" s="425">
        <f t="shared" si="86"/>
        <v>0</v>
      </c>
      <c r="J89" s="425">
        <f t="shared" si="86"/>
        <v>174371093</v>
      </c>
      <c r="K89" s="425">
        <f t="shared" si="72"/>
        <v>-174371093</v>
      </c>
      <c r="L89" s="425">
        <f t="shared" si="86"/>
        <v>13628907</v>
      </c>
      <c r="M89" s="372">
        <f t="shared" si="82"/>
        <v>2.5674753418507825E-6</v>
      </c>
      <c r="N89" s="425">
        <f t="shared" si="87"/>
        <v>0</v>
      </c>
      <c r="O89" s="425">
        <f t="shared" si="87"/>
        <v>9993127.870000001</v>
      </c>
      <c r="P89" s="425">
        <f t="shared" si="87"/>
        <v>3635779.1299999994</v>
      </c>
      <c r="Q89" s="425">
        <f t="shared" si="87"/>
        <v>9993127.870000001</v>
      </c>
      <c r="R89" s="425">
        <f t="shared" si="87"/>
        <v>3635779.1299999994</v>
      </c>
      <c r="S89" s="425">
        <f t="shared" si="87"/>
        <v>0</v>
      </c>
      <c r="T89" s="425">
        <f t="shared" si="87"/>
        <v>9993127.870000001</v>
      </c>
      <c r="U89" s="425">
        <f t="shared" si="87"/>
        <v>0</v>
      </c>
      <c r="V89" s="425">
        <f t="shared" si="87"/>
        <v>9993127.870000001</v>
      </c>
      <c r="W89" s="425">
        <f t="shared" si="87"/>
        <v>0</v>
      </c>
      <c r="X89" s="37">
        <f t="shared" si="73"/>
        <v>0.73323032213808492</v>
      </c>
      <c r="Y89" s="37">
        <f t="shared" si="74"/>
        <v>0.73323032213808492</v>
      </c>
      <c r="Z89" s="37">
        <f t="shared" si="36"/>
        <v>0.73323032213808492</v>
      </c>
      <c r="AA89" s="37">
        <f t="shared" si="88"/>
        <v>1</v>
      </c>
      <c r="AB89" s="37">
        <f t="shared" si="89"/>
        <v>1</v>
      </c>
    </row>
    <row r="90" spans="1:29" ht="34.5" customHeight="1" x14ac:dyDescent="0.25">
      <c r="A90" s="238" t="s">
        <v>181</v>
      </c>
      <c r="B90" s="40"/>
      <c r="C90" s="40"/>
      <c r="D90" s="40"/>
      <c r="E90" s="149" t="s">
        <v>182</v>
      </c>
      <c r="F90" s="425">
        <f>+F91+F92</f>
        <v>188000000</v>
      </c>
      <c r="G90" s="425">
        <f>+G91+G92</f>
        <v>0</v>
      </c>
      <c r="H90" s="425">
        <f>+H91+H92</f>
        <v>0</v>
      </c>
      <c r="I90" s="425">
        <f>+I91+I92</f>
        <v>0</v>
      </c>
      <c r="J90" s="425">
        <f>+J91+J92</f>
        <v>174371093</v>
      </c>
      <c r="K90" s="425">
        <f t="shared" si="72"/>
        <v>-174371093</v>
      </c>
      <c r="L90" s="425">
        <f>+L91+L92</f>
        <v>13628907</v>
      </c>
      <c r="M90" s="372">
        <f t="shared" si="82"/>
        <v>2.5674753418507825E-6</v>
      </c>
      <c r="N90" s="425">
        <f t="shared" ref="N90:W90" si="90">+N91+N92</f>
        <v>0</v>
      </c>
      <c r="O90" s="425">
        <f t="shared" si="90"/>
        <v>9993127.870000001</v>
      </c>
      <c r="P90" s="425">
        <f t="shared" si="90"/>
        <v>3635779.1299999994</v>
      </c>
      <c r="Q90" s="425">
        <f t="shared" si="90"/>
        <v>9993127.870000001</v>
      </c>
      <c r="R90" s="425">
        <f t="shared" si="90"/>
        <v>3635779.1299999994</v>
      </c>
      <c r="S90" s="425">
        <f t="shared" si="90"/>
        <v>0</v>
      </c>
      <c r="T90" s="425">
        <f t="shared" si="90"/>
        <v>9993127.870000001</v>
      </c>
      <c r="U90" s="425">
        <f t="shared" si="90"/>
        <v>0</v>
      </c>
      <c r="V90" s="425">
        <f t="shared" si="90"/>
        <v>9993127.870000001</v>
      </c>
      <c r="W90" s="425">
        <f t="shared" si="90"/>
        <v>0</v>
      </c>
      <c r="X90" s="37">
        <f t="shared" si="73"/>
        <v>0.73323032213808492</v>
      </c>
      <c r="Y90" s="37">
        <f t="shared" si="74"/>
        <v>0.73323032213808492</v>
      </c>
      <c r="Z90" s="37">
        <f t="shared" si="36"/>
        <v>0.73323032213808492</v>
      </c>
      <c r="AA90" s="37">
        <f t="shared" si="88"/>
        <v>1</v>
      </c>
      <c r="AB90" s="37">
        <f t="shared" si="89"/>
        <v>1</v>
      </c>
    </row>
    <row r="91" spans="1:29" ht="30" customHeight="1" x14ac:dyDescent="0.25">
      <c r="A91" s="239" t="s">
        <v>183</v>
      </c>
      <c r="B91" s="40" t="s">
        <v>37</v>
      </c>
      <c r="C91" s="40">
        <v>20</v>
      </c>
      <c r="D91" s="40" t="s">
        <v>38</v>
      </c>
      <c r="E91" s="151" t="s">
        <v>184</v>
      </c>
      <c r="F91" s="421">
        <v>68000000</v>
      </c>
      <c r="G91" s="421">
        <v>0</v>
      </c>
      <c r="H91" s="421">
        <v>0</v>
      </c>
      <c r="I91" s="421">
        <v>0</v>
      </c>
      <c r="J91" s="421">
        <f>44425988+9973783</f>
        <v>54399771</v>
      </c>
      <c r="K91" s="421">
        <f t="shared" si="72"/>
        <v>-54399771</v>
      </c>
      <c r="L91" s="421">
        <f>+F91+K91</f>
        <v>13600229</v>
      </c>
      <c r="M91" s="373">
        <f t="shared" si="82"/>
        <v>2.5620728500843043E-6</v>
      </c>
      <c r="N91" s="421">
        <v>0</v>
      </c>
      <c r="O91" s="421">
        <v>9964449.9800000004</v>
      </c>
      <c r="P91" s="421">
        <f>L91-O91</f>
        <v>3635779.0199999996</v>
      </c>
      <c r="Q91" s="421">
        <v>9964449.9800000004</v>
      </c>
      <c r="R91" s="421">
        <f>+L91-Q91</f>
        <v>3635779.0199999996</v>
      </c>
      <c r="S91" s="421">
        <f>O91-Q91</f>
        <v>0</v>
      </c>
      <c r="T91" s="421">
        <v>9964449.9800000004</v>
      </c>
      <c r="U91" s="421">
        <f>+Q91-T91</f>
        <v>0</v>
      </c>
      <c r="V91" s="421">
        <v>9964449.9800000004</v>
      </c>
      <c r="W91" s="44">
        <f>+T91-V91</f>
        <v>0</v>
      </c>
      <c r="X91" s="45">
        <f t="shared" si="73"/>
        <v>0.73266780875527904</v>
      </c>
      <c r="Y91" s="45">
        <f t="shared" si="74"/>
        <v>0.73266780875527904</v>
      </c>
      <c r="Z91" s="45">
        <f t="shared" si="36"/>
        <v>0.73266780875527904</v>
      </c>
      <c r="AA91" s="45">
        <f t="shared" si="88"/>
        <v>1</v>
      </c>
      <c r="AB91" s="45">
        <f t="shared" si="89"/>
        <v>1</v>
      </c>
    </row>
    <row r="92" spans="1:29" ht="37.5" customHeight="1" x14ac:dyDescent="0.25">
      <c r="A92" s="239" t="s">
        <v>185</v>
      </c>
      <c r="B92" s="40" t="s">
        <v>37</v>
      </c>
      <c r="C92" s="40">
        <v>20</v>
      </c>
      <c r="D92" s="40" t="s">
        <v>38</v>
      </c>
      <c r="E92" s="151" t="s">
        <v>186</v>
      </c>
      <c r="F92" s="421">
        <v>120000000</v>
      </c>
      <c r="G92" s="421">
        <v>0</v>
      </c>
      <c r="H92" s="421">
        <v>0</v>
      </c>
      <c r="I92" s="421">
        <v>0</v>
      </c>
      <c r="J92" s="421">
        <f>120000000-5028678+5000000</f>
        <v>119971322</v>
      </c>
      <c r="K92" s="421">
        <f t="shared" si="72"/>
        <v>-119971322</v>
      </c>
      <c r="L92" s="421">
        <f>+F92+K92</f>
        <v>28678</v>
      </c>
      <c r="M92" s="591">
        <f t="shared" si="82"/>
        <v>5.4024917664781729E-9</v>
      </c>
      <c r="N92" s="421">
        <v>0</v>
      </c>
      <c r="O92" s="421">
        <v>28677.89</v>
      </c>
      <c r="P92" s="421">
        <f>L92-O92</f>
        <v>0.11000000000058208</v>
      </c>
      <c r="Q92" s="421">
        <v>28677.89</v>
      </c>
      <c r="R92" s="421">
        <f>+L92-Q92</f>
        <v>0.11000000000058208</v>
      </c>
      <c r="S92" s="421">
        <f>O92-Q92</f>
        <v>0</v>
      </c>
      <c r="T92" s="421">
        <v>28677.89</v>
      </c>
      <c r="U92" s="421">
        <f>+Q92-T92</f>
        <v>0</v>
      </c>
      <c r="V92" s="421">
        <v>28677.89</v>
      </c>
      <c r="W92" s="44">
        <f>+T92-V92</f>
        <v>0</v>
      </c>
      <c r="X92" s="45">
        <f t="shared" si="73"/>
        <v>0.99999616430713434</v>
      </c>
      <c r="Y92" s="45">
        <f t="shared" si="74"/>
        <v>0.99999616430713434</v>
      </c>
      <c r="Z92" s="45">
        <f t="shared" si="36"/>
        <v>0.99999616430713434</v>
      </c>
      <c r="AA92" s="45">
        <f t="shared" si="88"/>
        <v>1</v>
      </c>
      <c r="AB92" s="45">
        <f t="shared" si="89"/>
        <v>1</v>
      </c>
    </row>
    <row r="93" spans="1:29" ht="29.25" customHeight="1" x14ac:dyDescent="0.25">
      <c r="A93" s="238" t="s">
        <v>187</v>
      </c>
      <c r="B93" s="33"/>
      <c r="C93" s="33"/>
      <c r="D93" s="40"/>
      <c r="E93" s="149" t="s">
        <v>188</v>
      </c>
      <c r="F93" s="425">
        <f>+F94</f>
        <v>8222626000</v>
      </c>
      <c r="G93" s="425">
        <f>+G94</f>
        <v>0</v>
      </c>
      <c r="H93" s="425">
        <f>+H94</f>
        <v>0</v>
      </c>
      <c r="I93" s="425">
        <f>+I94</f>
        <v>8091197271</v>
      </c>
      <c r="J93" s="425">
        <f>+J94</f>
        <v>0</v>
      </c>
      <c r="K93" s="425">
        <f t="shared" si="72"/>
        <v>8091197271</v>
      </c>
      <c r="L93" s="425">
        <f>+L94</f>
        <v>16313823271</v>
      </c>
      <c r="M93" s="36">
        <f t="shared" si="82"/>
        <v>3.0732720517943203E-3</v>
      </c>
      <c r="N93" s="425">
        <f t="shared" ref="N93:W93" si="91">+N94</f>
        <v>0</v>
      </c>
      <c r="O93" s="425">
        <f t="shared" si="91"/>
        <v>16212805208.01</v>
      </c>
      <c r="P93" s="425">
        <f t="shared" si="91"/>
        <v>101018062.98999977</v>
      </c>
      <c r="Q93" s="425">
        <f t="shared" si="91"/>
        <v>16212805208.01</v>
      </c>
      <c r="R93" s="425">
        <f t="shared" si="91"/>
        <v>101018062.98999977</v>
      </c>
      <c r="S93" s="425">
        <f t="shared" si="91"/>
        <v>0</v>
      </c>
      <c r="T93" s="425">
        <f t="shared" si="91"/>
        <v>14078321566.710001</v>
      </c>
      <c r="U93" s="425">
        <f t="shared" si="91"/>
        <v>2134483641.2999997</v>
      </c>
      <c r="V93" s="425">
        <f t="shared" si="91"/>
        <v>6483576150.0799999</v>
      </c>
      <c r="W93" s="425">
        <f t="shared" si="91"/>
        <v>7594745416.6300001</v>
      </c>
      <c r="X93" s="37">
        <f t="shared" si="73"/>
        <v>0.99380782411872925</v>
      </c>
      <c r="Y93" s="37">
        <f t="shared" si="74"/>
        <v>0.86296886590258082</v>
      </c>
      <c r="Z93" s="37">
        <f t="shared" si="36"/>
        <v>0.39742836748792187</v>
      </c>
      <c r="AA93" s="37">
        <f t="shared" si="88"/>
        <v>0.86834581592052629</v>
      </c>
      <c r="AB93" s="37">
        <f t="shared" si="89"/>
        <v>0.46053615975154655</v>
      </c>
    </row>
    <row r="94" spans="1:29" ht="29.25" customHeight="1" x14ac:dyDescent="0.25">
      <c r="A94" s="238" t="s">
        <v>189</v>
      </c>
      <c r="B94" s="33"/>
      <c r="C94" s="33"/>
      <c r="D94" s="40"/>
      <c r="E94" s="149" t="s">
        <v>190</v>
      </c>
      <c r="F94" s="425">
        <f>+F95+F96+F97</f>
        <v>8222626000</v>
      </c>
      <c r="G94" s="425">
        <f>+G95+G96+G97</f>
        <v>0</v>
      </c>
      <c r="H94" s="425">
        <f>+H95+H96+H97</f>
        <v>0</v>
      </c>
      <c r="I94" s="425">
        <f>+I95+I96+I97</f>
        <v>8091197271</v>
      </c>
      <c r="J94" s="425">
        <f>+J95+J96+J97</f>
        <v>0</v>
      </c>
      <c r="K94" s="425">
        <f t="shared" si="72"/>
        <v>8091197271</v>
      </c>
      <c r="L94" s="425">
        <f>+L95+L96+L97</f>
        <v>16313823271</v>
      </c>
      <c r="M94" s="36">
        <f t="shared" si="82"/>
        <v>3.0732720517943203E-3</v>
      </c>
      <c r="N94" s="425">
        <f t="shared" ref="N94:W94" si="92">+N95+N96+N97</f>
        <v>0</v>
      </c>
      <c r="O94" s="425">
        <f t="shared" si="92"/>
        <v>16212805208.01</v>
      </c>
      <c r="P94" s="425">
        <f t="shared" si="92"/>
        <v>101018062.98999977</v>
      </c>
      <c r="Q94" s="425">
        <f t="shared" si="92"/>
        <v>16212805208.01</v>
      </c>
      <c r="R94" s="425">
        <f t="shared" si="92"/>
        <v>101018062.98999977</v>
      </c>
      <c r="S94" s="425">
        <f t="shared" si="92"/>
        <v>0</v>
      </c>
      <c r="T94" s="425">
        <f t="shared" si="92"/>
        <v>14078321566.710001</v>
      </c>
      <c r="U94" s="425">
        <f t="shared" si="92"/>
        <v>2134483641.2999997</v>
      </c>
      <c r="V94" s="425">
        <f t="shared" si="92"/>
        <v>6483576150.0799999</v>
      </c>
      <c r="W94" s="425">
        <f t="shared" si="92"/>
        <v>7594745416.6300001</v>
      </c>
      <c r="X94" s="37">
        <f t="shared" si="73"/>
        <v>0.99380782411872925</v>
      </c>
      <c r="Y94" s="37">
        <f t="shared" si="74"/>
        <v>0.86296886590258082</v>
      </c>
      <c r="Z94" s="37">
        <f t="shared" si="36"/>
        <v>0.39742836748792187</v>
      </c>
      <c r="AA94" s="37">
        <f t="shared" si="88"/>
        <v>0.86834581592052629</v>
      </c>
      <c r="AB94" s="37">
        <f t="shared" si="89"/>
        <v>0.46053615975154655</v>
      </c>
    </row>
    <row r="95" spans="1:29" ht="24.75" customHeight="1" x14ac:dyDescent="0.25">
      <c r="A95" s="239" t="s">
        <v>191</v>
      </c>
      <c r="B95" s="40" t="s">
        <v>192</v>
      </c>
      <c r="C95" s="40">
        <v>10</v>
      </c>
      <c r="D95" s="40" t="s">
        <v>38</v>
      </c>
      <c r="E95" s="151" t="s">
        <v>193</v>
      </c>
      <c r="F95" s="421">
        <v>1408779000</v>
      </c>
      <c r="G95" s="421">
        <v>0</v>
      </c>
      <c r="H95" s="421">
        <v>0</v>
      </c>
      <c r="I95" s="421">
        <v>0</v>
      </c>
      <c r="J95" s="421">
        <v>0</v>
      </c>
      <c r="K95" s="421">
        <f t="shared" si="72"/>
        <v>0</v>
      </c>
      <c r="L95" s="421">
        <f>+F95+K95</f>
        <v>1408779000</v>
      </c>
      <c r="M95" s="43">
        <f t="shared" si="82"/>
        <v>2.653921803573246E-4</v>
      </c>
      <c r="N95" s="421">
        <v>0</v>
      </c>
      <c r="O95" s="421">
        <v>1315772670</v>
      </c>
      <c r="P95" s="421">
        <f>L95-O95</f>
        <v>93006330</v>
      </c>
      <c r="Q95" s="421">
        <v>1315772670</v>
      </c>
      <c r="R95" s="421">
        <f>+L95-Q95</f>
        <v>93006330</v>
      </c>
      <c r="S95" s="421">
        <f>O95-Q95</f>
        <v>0</v>
      </c>
      <c r="T95" s="421">
        <v>1315772670</v>
      </c>
      <c r="U95" s="421">
        <f>+Q95-T95</f>
        <v>0</v>
      </c>
      <c r="V95" s="421">
        <v>1315772670</v>
      </c>
      <c r="W95" s="44">
        <f>+T95-V95</f>
        <v>0</v>
      </c>
      <c r="X95" s="45">
        <f t="shared" si="73"/>
        <v>0.9339808940933958</v>
      </c>
      <c r="Y95" s="45">
        <f t="shared" si="74"/>
        <v>0.9339808940933958</v>
      </c>
      <c r="Z95" s="45">
        <f t="shared" si="36"/>
        <v>0.9339808940933958</v>
      </c>
      <c r="AA95" s="45">
        <f t="shared" si="88"/>
        <v>1</v>
      </c>
      <c r="AB95" s="45">
        <f t="shared" si="89"/>
        <v>1</v>
      </c>
    </row>
    <row r="96" spans="1:29" ht="24.75" customHeight="1" x14ac:dyDescent="0.25">
      <c r="A96" s="239" t="s">
        <v>191</v>
      </c>
      <c r="B96" s="40" t="s">
        <v>37</v>
      </c>
      <c r="C96" s="40">
        <v>20</v>
      </c>
      <c r="D96" s="40" t="s">
        <v>38</v>
      </c>
      <c r="E96" s="151" t="s">
        <v>193</v>
      </c>
      <c r="F96" s="421">
        <v>848378000</v>
      </c>
      <c r="G96" s="421">
        <v>0</v>
      </c>
      <c r="H96" s="421">
        <v>0</v>
      </c>
      <c r="I96" s="421">
        <v>3949657235</v>
      </c>
      <c r="J96" s="421">
        <v>0</v>
      </c>
      <c r="K96" s="421">
        <f t="shared" si="72"/>
        <v>3949657235</v>
      </c>
      <c r="L96" s="421">
        <f>+F96+K96</f>
        <v>4798035235</v>
      </c>
      <c r="M96" s="43">
        <f t="shared" si="82"/>
        <v>9.0387564866307502E-4</v>
      </c>
      <c r="N96" s="421">
        <v>0</v>
      </c>
      <c r="O96" s="421">
        <v>4790023502.3299999</v>
      </c>
      <c r="P96" s="421">
        <f>L96-O96</f>
        <v>8011732.6700000763</v>
      </c>
      <c r="Q96" s="421">
        <v>4790023502.3299999</v>
      </c>
      <c r="R96" s="421">
        <f>+L96-Q96</f>
        <v>8011732.6700000763</v>
      </c>
      <c r="S96" s="421">
        <f>O96-Q96</f>
        <v>0</v>
      </c>
      <c r="T96" s="421">
        <v>2655539861.0300002</v>
      </c>
      <c r="U96" s="421">
        <f>+Q96-T96</f>
        <v>2134483641.2999997</v>
      </c>
      <c r="V96" s="421">
        <v>81430428.400000006</v>
      </c>
      <c r="W96" s="44">
        <f>+T96-V96</f>
        <v>2574109432.6300001</v>
      </c>
      <c r="X96" s="45">
        <f t="shared" si="73"/>
        <v>0.99833020553672525</v>
      </c>
      <c r="Y96" s="45">
        <f t="shared" si="74"/>
        <v>0.55346401828372571</v>
      </c>
      <c r="Z96" s="45">
        <f t="shared" si="36"/>
        <v>1.6971619509167694E-2</v>
      </c>
      <c r="AA96" s="45">
        <f t="shared" si="88"/>
        <v>0.5543897351940491</v>
      </c>
      <c r="AB96" s="45">
        <f t="shared" si="89"/>
        <v>3.066435928716043E-2</v>
      </c>
    </row>
    <row r="97" spans="1:28" ht="24.75" customHeight="1" x14ac:dyDescent="0.25">
      <c r="A97" s="239" t="s">
        <v>194</v>
      </c>
      <c r="B97" s="40" t="s">
        <v>37</v>
      </c>
      <c r="C97" s="40">
        <v>20</v>
      </c>
      <c r="D97" s="40" t="s">
        <v>38</v>
      </c>
      <c r="E97" s="151" t="s">
        <v>195</v>
      </c>
      <c r="F97" s="421">
        <v>5965469000</v>
      </c>
      <c r="G97" s="421">
        <v>0</v>
      </c>
      <c r="H97" s="421">
        <v>0</v>
      </c>
      <c r="I97" s="421">
        <v>4141540036</v>
      </c>
      <c r="J97" s="421">
        <v>0</v>
      </c>
      <c r="K97" s="421">
        <f t="shared" si="72"/>
        <v>4141540036</v>
      </c>
      <c r="L97" s="421">
        <f>+F97+K97</f>
        <v>10107009036</v>
      </c>
      <c r="M97" s="43">
        <f t="shared" si="82"/>
        <v>1.9040042227739208E-3</v>
      </c>
      <c r="N97" s="421">
        <v>0</v>
      </c>
      <c r="O97" s="421">
        <v>10107009035.68</v>
      </c>
      <c r="P97" s="421">
        <f>L97-O97</f>
        <v>0.31999969482421875</v>
      </c>
      <c r="Q97" s="421">
        <v>10107009035.68</v>
      </c>
      <c r="R97" s="421">
        <f>+L97-Q97</f>
        <v>0.31999969482421875</v>
      </c>
      <c r="S97" s="421">
        <f>O97-Q97</f>
        <v>0</v>
      </c>
      <c r="T97" s="421">
        <v>10107009035.68</v>
      </c>
      <c r="U97" s="421">
        <f>+Q97-T97</f>
        <v>0</v>
      </c>
      <c r="V97" s="421">
        <v>5086373051.6800003</v>
      </c>
      <c r="W97" s="44">
        <f>+T97-V97</f>
        <v>5020635984</v>
      </c>
      <c r="X97" s="45">
        <f t="shared" si="73"/>
        <v>0.99999999996833888</v>
      </c>
      <c r="Y97" s="45">
        <f t="shared" si="74"/>
        <v>0.99999999996833888</v>
      </c>
      <c r="Z97" s="45">
        <f t="shared" si="36"/>
        <v>0.50325205345744983</v>
      </c>
      <c r="AA97" s="45">
        <f t="shared" si="88"/>
        <v>1</v>
      </c>
      <c r="AB97" s="45">
        <f t="shared" si="89"/>
        <v>0.50325205347338331</v>
      </c>
    </row>
    <row r="98" spans="1:28" ht="33" customHeight="1" x14ac:dyDescent="0.25">
      <c r="A98" s="238" t="s">
        <v>196</v>
      </c>
      <c r="B98" s="33"/>
      <c r="C98" s="33"/>
      <c r="D98" s="40"/>
      <c r="E98" s="149" t="s">
        <v>197</v>
      </c>
      <c r="F98" s="425">
        <f t="shared" ref="F98:J99" si="93">+F99</f>
        <v>6122200000</v>
      </c>
      <c r="G98" s="425">
        <f t="shared" si="93"/>
        <v>0</v>
      </c>
      <c r="H98" s="425">
        <f t="shared" si="93"/>
        <v>0</v>
      </c>
      <c r="I98" s="425">
        <f t="shared" si="93"/>
        <v>10721068897.450001</v>
      </c>
      <c r="J98" s="425">
        <f t="shared" si="93"/>
        <v>0</v>
      </c>
      <c r="K98" s="425">
        <f t="shared" si="72"/>
        <v>10721068897.450001</v>
      </c>
      <c r="L98" s="425">
        <f>+L99</f>
        <v>16843268897.450001</v>
      </c>
      <c r="M98" s="36">
        <f t="shared" si="82"/>
        <v>3.1730114212654833E-3</v>
      </c>
      <c r="N98" s="425">
        <f t="shared" ref="N98:W99" si="94">+N99</f>
        <v>0</v>
      </c>
      <c r="O98" s="425">
        <f t="shared" si="94"/>
        <v>16843268897.450001</v>
      </c>
      <c r="P98" s="425">
        <f t="shared" si="94"/>
        <v>0</v>
      </c>
      <c r="Q98" s="425">
        <f t="shared" si="94"/>
        <v>16843268897.450001</v>
      </c>
      <c r="R98" s="425">
        <f t="shared" si="94"/>
        <v>0</v>
      </c>
      <c r="S98" s="425">
        <f t="shared" si="94"/>
        <v>0</v>
      </c>
      <c r="T98" s="425">
        <f t="shared" si="94"/>
        <v>16843268897.450001</v>
      </c>
      <c r="U98" s="425">
        <f t="shared" si="94"/>
        <v>0</v>
      </c>
      <c r="V98" s="425">
        <f t="shared" si="94"/>
        <v>16843268897.450001</v>
      </c>
      <c r="W98" s="425">
        <f t="shared" si="94"/>
        <v>0</v>
      </c>
      <c r="X98" s="37">
        <f t="shared" si="73"/>
        <v>1</v>
      </c>
      <c r="Y98" s="37">
        <f t="shared" si="74"/>
        <v>1</v>
      </c>
      <c r="Z98" s="37">
        <f t="shared" si="36"/>
        <v>1</v>
      </c>
      <c r="AA98" s="37">
        <f t="shared" si="88"/>
        <v>1</v>
      </c>
      <c r="AB98" s="37">
        <f t="shared" si="89"/>
        <v>1</v>
      </c>
    </row>
    <row r="99" spans="1:28" ht="33" customHeight="1" x14ac:dyDescent="0.25">
      <c r="A99" s="238" t="s">
        <v>198</v>
      </c>
      <c r="B99" s="33"/>
      <c r="C99" s="33"/>
      <c r="D99" s="40"/>
      <c r="E99" s="149" t="s">
        <v>199</v>
      </c>
      <c r="F99" s="425">
        <f t="shared" si="93"/>
        <v>6122200000</v>
      </c>
      <c r="G99" s="425">
        <f t="shared" si="93"/>
        <v>0</v>
      </c>
      <c r="H99" s="425">
        <f t="shared" si="93"/>
        <v>0</v>
      </c>
      <c r="I99" s="425">
        <f t="shared" si="93"/>
        <v>10721068897.450001</v>
      </c>
      <c r="J99" s="425">
        <f t="shared" si="93"/>
        <v>0</v>
      </c>
      <c r="K99" s="425">
        <f t="shared" si="72"/>
        <v>10721068897.450001</v>
      </c>
      <c r="L99" s="425">
        <f>+L100</f>
        <v>16843268897.450001</v>
      </c>
      <c r="M99" s="36">
        <f t="shared" si="82"/>
        <v>3.1730114212654833E-3</v>
      </c>
      <c r="N99" s="425">
        <f t="shared" si="94"/>
        <v>0</v>
      </c>
      <c r="O99" s="425">
        <f t="shared" si="94"/>
        <v>16843268897.450001</v>
      </c>
      <c r="P99" s="425">
        <f t="shared" si="94"/>
        <v>0</v>
      </c>
      <c r="Q99" s="425">
        <f t="shared" si="94"/>
        <v>16843268897.450001</v>
      </c>
      <c r="R99" s="425">
        <f t="shared" si="94"/>
        <v>0</v>
      </c>
      <c r="S99" s="425">
        <f t="shared" si="94"/>
        <v>0</v>
      </c>
      <c r="T99" s="425">
        <f t="shared" si="94"/>
        <v>16843268897.450001</v>
      </c>
      <c r="U99" s="425">
        <f t="shared" si="94"/>
        <v>0</v>
      </c>
      <c r="V99" s="425">
        <f t="shared" si="94"/>
        <v>16843268897.450001</v>
      </c>
      <c r="W99" s="425">
        <f t="shared" si="94"/>
        <v>0</v>
      </c>
      <c r="X99" s="37">
        <f t="shared" si="73"/>
        <v>1</v>
      </c>
      <c r="Y99" s="37">
        <f t="shared" si="74"/>
        <v>1</v>
      </c>
      <c r="Z99" s="37">
        <f t="shared" si="36"/>
        <v>1</v>
      </c>
      <c r="AA99" s="37">
        <f t="shared" si="88"/>
        <v>1</v>
      </c>
      <c r="AB99" s="37">
        <f t="shared" si="89"/>
        <v>1</v>
      </c>
    </row>
    <row r="100" spans="1:28" ht="28.5" customHeight="1" thickBot="1" x14ac:dyDescent="0.3">
      <c r="A100" s="248" t="s">
        <v>200</v>
      </c>
      <c r="B100" s="53" t="s">
        <v>37</v>
      </c>
      <c r="C100" s="53">
        <v>20</v>
      </c>
      <c r="D100" s="53" t="s">
        <v>38</v>
      </c>
      <c r="E100" s="426" t="s">
        <v>201</v>
      </c>
      <c r="F100" s="427">
        <v>6122200000</v>
      </c>
      <c r="G100" s="427">
        <v>0</v>
      </c>
      <c r="H100" s="427">
        <v>0</v>
      </c>
      <c r="I100" s="427">
        <v>10721068897.450001</v>
      </c>
      <c r="J100" s="427">
        <v>0</v>
      </c>
      <c r="K100" s="427">
        <f t="shared" si="72"/>
        <v>10721068897.450001</v>
      </c>
      <c r="L100" s="427">
        <f>+F100+K100</f>
        <v>16843268897.450001</v>
      </c>
      <c r="M100" s="250">
        <f t="shared" si="82"/>
        <v>3.1730114212654833E-3</v>
      </c>
      <c r="N100" s="427">
        <v>0</v>
      </c>
      <c r="O100" s="427">
        <v>16843268897.450001</v>
      </c>
      <c r="P100" s="427">
        <f>L100-O100</f>
        <v>0</v>
      </c>
      <c r="Q100" s="427">
        <v>16843268897.450001</v>
      </c>
      <c r="R100" s="427">
        <f>+L100-Q100</f>
        <v>0</v>
      </c>
      <c r="S100" s="421">
        <f>O100-Q100</f>
        <v>0</v>
      </c>
      <c r="T100" s="427">
        <v>16843268897.450001</v>
      </c>
      <c r="U100" s="427">
        <f>+Q100-T100</f>
        <v>0</v>
      </c>
      <c r="V100" s="427">
        <v>16843268897.450001</v>
      </c>
      <c r="W100" s="56">
        <f>+T100-V100</f>
        <v>0</v>
      </c>
      <c r="X100" s="57">
        <f t="shared" si="73"/>
        <v>1</v>
      </c>
      <c r="Y100" s="57">
        <f t="shared" si="74"/>
        <v>1</v>
      </c>
      <c r="Z100" s="57">
        <f t="shared" si="36"/>
        <v>1</v>
      </c>
      <c r="AA100" s="57">
        <f t="shared" si="88"/>
        <v>1</v>
      </c>
      <c r="AB100" s="57">
        <f t="shared" si="89"/>
        <v>1</v>
      </c>
    </row>
    <row r="101" spans="1:28" s="410" customFormat="1" ht="28.5" customHeight="1" thickBot="1" x14ac:dyDescent="0.3">
      <c r="A101" s="18" t="s">
        <v>202</v>
      </c>
      <c r="B101" s="19"/>
      <c r="C101" s="19"/>
      <c r="D101" s="19"/>
      <c r="E101" s="416" t="s">
        <v>203</v>
      </c>
      <c r="F101" s="21">
        <f>F102+F105</f>
        <v>969198470862</v>
      </c>
      <c r="G101" s="21">
        <f>G102+G105</f>
        <v>0</v>
      </c>
      <c r="H101" s="21">
        <f>H102+H105</f>
        <v>0</v>
      </c>
      <c r="I101" s="21">
        <f>I102+I105</f>
        <v>134836170862</v>
      </c>
      <c r="J101" s="21">
        <f>J102+J105</f>
        <v>134836170862</v>
      </c>
      <c r="K101" s="21">
        <f t="shared" si="72"/>
        <v>0</v>
      </c>
      <c r="L101" s="21">
        <f>+L102+L105</f>
        <v>969198470862</v>
      </c>
      <c r="M101" s="236">
        <f t="shared" si="82"/>
        <v>0.18258200568084212</v>
      </c>
      <c r="N101" s="21">
        <f>N102+N105</f>
        <v>0</v>
      </c>
      <c r="O101" s="21">
        <f>O102+O105</f>
        <v>969198470862</v>
      </c>
      <c r="P101" s="21">
        <f>P102+P105</f>
        <v>0</v>
      </c>
      <c r="Q101" s="21">
        <f>+Q102+Q106+Q109</f>
        <v>969198470862</v>
      </c>
      <c r="R101" s="21">
        <f t="shared" ref="R101:W101" si="95">R102+R105</f>
        <v>0</v>
      </c>
      <c r="S101" s="21">
        <f t="shared" si="95"/>
        <v>0</v>
      </c>
      <c r="T101" s="21">
        <f t="shared" si="95"/>
        <v>969198470862</v>
      </c>
      <c r="U101" s="21">
        <f t="shared" si="95"/>
        <v>0</v>
      </c>
      <c r="V101" s="21">
        <f t="shared" si="95"/>
        <v>969198470862</v>
      </c>
      <c r="W101" s="21">
        <f t="shared" si="95"/>
        <v>0</v>
      </c>
      <c r="X101" s="23">
        <f t="shared" si="73"/>
        <v>1</v>
      </c>
      <c r="Y101" s="23">
        <f t="shared" si="74"/>
        <v>1</v>
      </c>
      <c r="Z101" s="23">
        <f t="shared" si="36"/>
        <v>1</v>
      </c>
      <c r="AA101" s="23">
        <f t="shared" si="88"/>
        <v>1</v>
      </c>
      <c r="AB101" s="24">
        <f t="shared" si="89"/>
        <v>1</v>
      </c>
    </row>
    <row r="102" spans="1:28" ht="23.25" customHeight="1" x14ac:dyDescent="0.25">
      <c r="A102" s="237" t="s">
        <v>496</v>
      </c>
      <c r="B102" s="26"/>
      <c r="C102" s="26"/>
      <c r="D102" s="59"/>
      <c r="E102" s="417" t="s">
        <v>204</v>
      </c>
      <c r="F102" s="60">
        <f>F103</f>
        <v>134836170862</v>
      </c>
      <c r="G102" s="60">
        <f>G103</f>
        <v>0</v>
      </c>
      <c r="H102" s="60">
        <f>H103</f>
        <v>0</v>
      </c>
      <c r="I102" s="60">
        <f>I103</f>
        <v>0</v>
      </c>
      <c r="J102" s="60">
        <f>J103</f>
        <v>134836170862</v>
      </c>
      <c r="K102" s="60">
        <f t="shared" si="72"/>
        <v>-134836170862</v>
      </c>
      <c r="L102" s="60">
        <f>L103</f>
        <v>0</v>
      </c>
      <c r="M102" s="29">
        <f t="shared" si="82"/>
        <v>0</v>
      </c>
      <c r="N102" s="60">
        <f t="shared" ref="N102:W102" si="96">N103</f>
        <v>0</v>
      </c>
      <c r="O102" s="60">
        <f t="shared" si="96"/>
        <v>0</v>
      </c>
      <c r="P102" s="60">
        <f t="shared" si="96"/>
        <v>0</v>
      </c>
      <c r="Q102" s="60">
        <f t="shared" si="96"/>
        <v>0</v>
      </c>
      <c r="R102" s="60">
        <f t="shared" si="96"/>
        <v>0</v>
      </c>
      <c r="S102" s="60">
        <f t="shared" si="96"/>
        <v>0</v>
      </c>
      <c r="T102" s="60">
        <f t="shared" si="96"/>
        <v>0</v>
      </c>
      <c r="U102" s="60">
        <f t="shared" si="96"/>
        <v>0</v>
      </c>
      <c r="V102" s="60">
        <f t="shared" si="96"/>
        <v>0</v>
      </c>
      <c r="W102" s="60">
        <f t="shared" si="96"/>
        <v>0</v>
      </c>
      <c r="X102" s="37" t="s">
        <v>46</v>
      </c>
      <c r="Y102" s="37" t="s">
        <v>46</v>
      </c>
      <c r="Z102" s="37" t="s">
        <v>46</v>
      </c>
      <c r="AA102" s="37" t="s">
        <v>46</v>
      </c>
      <c r="AB102" s="37" t="s">
        <v>46</v>
      </c>
    </row>
    <row r="103" spans="1:28" ht="23.25" customHeight="1" x14ac:dyDescent="0.25">
      <c r="A103" s="238" t="s">
        <v>497</v>
      </c>
      <c r="B103" s="33"/>
      <c r="C103" s="33"/>
      <c r="D103" s="40"/>
      <c r="E103" s="149" t="s">
        <v>205</v>
      </c>
      <c r="F103" s="47">
        <f>+F104</f>
        <v>134836170862</v>
      </c>
      <c r="G103" s="47">
        <f>+G104</f>
        <v>0</v>
      </c>
      <c r="H103" s="47">
        <f>+H104</f>
        <v>0</v>
      </c>
      <c r="I103" s="47">
        <f>+I104</f>
        <v>0</v>
      </c>
      <c r="J103" s="47">
        <f>+J104</f>
        <v>134836170862</v>
      </c>
      <c r="K103" s="47">
        <f t="shared" si="72"/>
        <v>-134836170862</v>
      </c>
      <c r="L103" s="47">
        <f>+L104</f>
        <v>0</v>
      </c>
      <c r="M103" s="36">
        <f t="shared" si="82"/>
        <v>0</v>
      </c>
      <c r="N103" s="47">
        <f t="shared" ref="N103:W103" si="97">+N104</f>
        <v>0</v>
      </c>
      <c r="O103" s="47">
        <f t="shared" si="97"/>
        <v>0</v>
      </c>
      <c r="P103" s="47">
        <f t="shared" si="97"/>
        <v>0</v>
      </c>
      <c r="Q103" s="47">
        <f t="shared" si="97"/>
        <v>0</v>
      </c>
      <c r="R103" s="47">
        <f t="shared" si="97"/>
        <v>0</v>
      </c>
      <c r="S103" s="47">
        <f t="shared" si="97"/>
        <v>0</v>
      </c>
      <c r="T103" s="47">
        <f t="shared" si="97"/>
        <v>0</v>
      </c>
      <c r="U103" s="47">
        <f t="shared" si="97"/>
        <v>0</v>
      </c>
      <c r="V103" s="47">
        <f t="shared" si="97"/>
        <v>0</v>
      </c>
      <c r="W103" s="47">
        <f t="shared" si="97"/>
        <v>0</v>
      </c>
      <c r="X103" s="37" t="s">
        <v>46</v>
      </c>
      <c r="Y103" s="37" t="s">
        <v>46</v>
      </c>
      <c r="Z103" s="37" t="s">
        <v>46</v>
      </c>
      <c r="AA103" s="37" t="s">
        <v>46</v>
      </c>
      <c r="AB103" s="37" t="s">
        <v>46</v>
      </c>
    </row>
    <row r="104" spans="1:28" ht="23.25" customHeight="1" x14ac:dyDescent="0.25">
      <c r="A104" s="239" t="s">
        <v>498</v>
      </c>
      <c r="B104" s="40" t="s">
        <v>192</v>
      </c>
      <c r="C104" s="40">
        <v>11</v>
      </c>
      <c r="D104" s="40" t="s">
        <v>206</v>
      </c>
      <c r="E104" s="151" t="s">
        <v>207</v>
      </c>
      <c r="F104" s="44">
        <v>134836170862</v>
      </c>
      <c r="G104" s="44">
        <v>0</v>
      </c>
      <c r="H104" s="44">
        <v>0</v>
      </c>
      <c r="I104" s="44">
        <v>0</v>
      </c>
      <c r="J104" s="44">
        <v>134836170862</v>
      </c>
      <c r="K104" s="44">
        <f t="shared" si="72"/>
        <v>-134836170862</v>
      </c>
      <c r="L104" s="44">
        <f>+F104+K104</f>
        <v>0</v>
      </c>
      <c r="M104" s="43">
        <f t="shared" si="82"/>
        <v>0</v>
      </c>
      <c r="N104" s="44">
        <v>0</v>
      </c>
      <c r="O104" s="44">
        <v>0</v>
      </c>
      <c r="P104" s="44">
        <f>L104-O104</f>
        <v>0</v>
      </c>
      <c r="Q104" s="44">
        <v>0</v>
      </c>
      <c r="R104" s="44">
        <f>+L104-Q104</f>
        <v>0</v>
      </c>
      <c r="S104" s="421">
        <f>O104-Q104</f>
        <v>0</v>
      </c>
      <c r="T104" s="44">
        <v>0</v>
      </c>
      <c r="U104" s="44">
        <f>+Q104-T104</f>
        <v>0</v>
      </c>
      <c r="V104" s="44">
        <v>0</v>
      </c>
      <c r="W104" s="44">
        <f>+T104-V104</f>
        <v>0</v>
      </c>
      <c r="X104" s="37" t="s">
        <v>46</v>
      </c>
      <c r="Y104" s="37" t="s">
        <v>46</v>
      </c>
      <c r="Z104" s="37" t="s">
        <v>46</v>
      </c>
      <c r="AA104" s="37" t="s">
        <v>46</v>
      </c>
      <c r="AB104" s="37" t="s">
        <v>46</v>
      </c>
    </row>
    <row r="105" spans="1:28" ht="23.25" customHeight="1" x14ac:dyDescent="0.25">
      <c r="A105" s="238" t="s">
        <v>208</v>
      </c>
      <c r="B105" s="33"/>
      <c r="C105" s="33"/>
      <c r="D105" s="40"/>
      <c r="E105" s="149" t="s">
        <v>209</v>
      </c>
      <c r="F105" s="47">
        <f>+F106+F109</f>
        <v>834362300000</v>
      </c>
      <c r="G105" s="47">
        <f>+G106+G109</f>
        <v>0</v>
      </c>
      <c r="H105" s="47">
        <f>+H106+H109</f>
        <v>0</v>
      </c>
      <c r="I105" s="47">
        <f>+I106+I109</f>
        <v>134836170862</v>
      </c>
      <c r="J105" s="47">
        <f>+J106+J109</f>
        <v>0</v>
      </c>
      <c r="K105" s="47">
        <f t="shared" si="72"/>
        <v>134836170862</v>
      </c>
      <c r="L105" s="47">
        <f>+L106+L109</f>
        <v>969198470862</v>
      </c>
      <c r="M105" s="47">
        <f>+M106</f>
        <v>0.31436191198896657</v>
      </c>
      <c r="N105" s="47">
        <f>+N106</f>
        <v>0</v>
      </c>
      <c r="O105" s="47">
        <f>+O106+O109</f>
        <v>969198470862</v>
      </c>
      <c r="P105" s="47">
        <f>+P106</f>
        <v>0</v>
      </c>
      <c r="Q105" s="47">
        <f>+Q106+Q109</f>
        <v>969198470862</v>
      </c>
      <c r="R105" s="47">
        <f>+R106</f>
        <v>0</v>
      </c>
      <c r="S105" s="47">
        <f>+S106</f>
        <v>0</v>
      </c>
      <c r="T105" s="47">
        <f>+T106+T109</f>
        <v>969198470862</v>
      </c>
      <c r="U105" s="47">
        <f>+U106</f>
        <v>0</v>
      </c>
      <c r="V105" s="47">
        <f>+V106+V109</f>
        <v>969198470862</v>
      </c>
      <c r="W105" s="47">
        <f>+W106</f>
        <v>0</v>
      </c>
      <c r="X105" s="37">
        <f>+Q105/L105</f>
        <v>1</v>
      </c>
      <c r="Y105" s="37">
        <f>+T105/L105</f>
        <v>1</v>
      </c>
      <c r="Z105" s="37">
        <f>+V105/L105</f>
        <v>1</v>
      </c>
      <c r="AA105" s="37">
        <f>+T105/Q105</f>
        <v>1</v>
      </c>
      <c r="AB105" s="443">
        <f>+V105/T105</f>
        <v>1</v>
      </c>
    </row>
    <row r="106" spans="1:28" ht="23.25" customHeight="1" x14ac:dyDescent="0.25">
      <c r="A106" s="238" t="s">
        <v>534</v>
      </c>
      <c r="B106" s="33"/>
      <c r="C106" s="33"/>
      <c r="D106" s="40"/>
      <c r="E106" s="149" t="s">
        <v>205</v>
      </c>
      <c r="F106" s="47">
        <f t="shared" ref="F106:J107" si="98">+F107</f>
        <v>0</v>
      </c>
      <c r="G106" s="47">
        <f t="shared" si="98"/>
        <v>0</v>
      </c>
      <c r="H106" s="47">
        <f t="shared" si="98"/>
        <v>0</v>
      </c>
      <c r="I106" s="47">
        <f t="shared" si="98"/>
        <v>134836170862</v>
      </c>
      <c r="J106" s="47">
        <f t="shared" si="98"/>
        <v>0</v>
      </c>
      <c r="K106" s="47">
        <f t="shared" si="72"/>
        <v>134836170862</v>
      </c>
      <c r="L106" s="47">
        <f>+L107</f>
        <v>134836170862</v>
      </c>
      <c r="M106" s="47">
        <f>+M107+M109</f>
        <v>0.31436191198896657</v>
      </c>
      <c r="N106" s="47">
        <f>+N107+N109</f>
        <v>0</v>
      </c>
      <c r="O106" s="47">
        <f>+O107</f>
        <v>134836170862</v>
      </c>
      <c r="P106" s="47">
        <f>+P107+P109</f>
        <v>0</v>
      </c>
      <c r="Q106" s="47">
        <f>+Q107</f>
        <v>134836170862</v>
      </c>
      <c r="R106" s="47">
        <f>+R107+R109</f>
        <v>0</v>
      </c>
      <c r="S106" s="47">
        <f>+S107+S109</f>
        <v>0</v>
      </c>
      <c r="T106" s="47">
        <f>+T107</f>
        <v>134836170862</v>
      </c>
      <c r="U106" s="47">
        <f>+U107+U109</f>
        <v>0</v>
      </c>
      <c r="V106" s="47">
        <f>+V107</f>
        <v>134836170862</v>
      </c>
      <c r="W106" s="47">
        <f>+W107+W109</f>
        <v>0</v>
      </c>
      <c r="X106" s="37">
        <f>+Q106/L106</f>
        <v>1</v>
      </c>
      <c r="Y106" s="37">
        <f>+T106/L106</f>
        <v>1</v>
      </c>
      <c r="Z106" s="37">
        <f t="shared" ref="Z106:Z169" si="99">+V106/L106</f>
        <v>1</v>
      </c>
      <c r="AA106" s="37">
        <f>+T106/Q106</f>
        <v>1</v>
      </c>
      <c r="AB106" s="443">
        <f t="shared" ref="AB106:AB169" si="100">+V106/T106</f>
        <v>1</v>
      </c>
    </row>
    <row r="107" spans="1:28" s="410" customFormat="1" ht="23.25" customHeight="1" x14ac:dyDescent="0.25">
      <c r="A107" s="238" t="s">
        <v>535</v>
      </c>
      <c r="B107" s="40"/>
      <c r="C107" s="40"/>
      <c r="D107" s="40"/>
      <c r="E107" s="149" t="s">
        <v>207</v>
      </c>
      <c r="F107" s="47">
        <f t="shared" si="98"/>
        <v>0</v>
      </c>
      <c r="G107" s="47">
        <f t="shared" si="98"/>
        <v>0</v>
      </c>
      <c r="H107" s="47">
        <f t="shared" si="98"/>
        <v>0</v>
      </c>
      <c r="I107" s="47">
        <f t="shared" si="98"/>
        <v>134836170862</v>
      </c>
      <c r="J107" s="47">
        <f t="shared" si="98"/>
        <v>0</v>
      </c>
      <c r="K107" s="47">
        <f t="shared" si="72"/>
        <v>134836170862</v>
      </c>
      <c r="L107" s="47">
        <f>+L108</f>
        <v>134836170862</v>
      </c>
      <c r="M107" s="47">
        <f>+M108</f>
        <v>0.15718095599448328</v>
      </c>
      <c r="N107" s="47">
        <f>+N108</f>
        <v>0</v>
      </c>
      <c r="O107" s="47">
        <f>+O108</f>
        <v>134836170862</v>
      </c>
      <c r="P107" s="47">
        <f>+P108</f>
        <v>0</v>
      </c>
      <c r="Q107" s="47">
        <f>+Q108</f>
        <v>134836170862</v>
      </c>
      <c r="R107" s="47">
        <f>+R108</f>
        <v>0</v>
      </c>
      <c r="S107" s="47">
        <f>+S108</f>
        <v>0</v>
      </c>
      <c r="T107" s="47">
        <f>+T108</f>
        <v>134836170862</v>
      </c>
      <c r="U107" s="47">
        <f>+U108</f>
        <v>0</v>
      </c>
      <c r="V107" s="47">
        <f>+V108</f>
        <v>134836170862</v>
      </c>
      <c r="W107" s="47">
        <f>+W108</f>
        <v>0</v>
      </c>
      <c r="X107" s="37">
        <f>+X108</f>
        <v>1</v>
      </c>
      <c r="Y107" s="37">
        <f>+Y108</f>
        <v>1</v>
      </c>
      <c r="Z107" s="37">
        <f t="shared" si="99"/>
        <v>1</v>
      </c>
      <c r="AA107" s="37">
        <f>+T107/Q107</f>
        <v>1</v>
      </c>
      <c r="AB107" s="443">
        <f t="shared" si="100"/>
        <v>1</v>
      </c>
    </row>
    <row r="108" spans="1:28" ht="23.25" customHeight="1" x14ac:dyDescent="0.25">
      <c r="A108" s="239" t="s">
        <v>536</v>
      </c>
      <c r="B108" s="40" t="s">
        <v>192</v>
      </c>
      <c r="C108" s="40">
        <v>11</v>
      </c>
      <c r="D108" s="40" t="s">
        <v>206</v>
      </c>
      <c r="E108" s="151" t="s">
        <v>192</v>
      </c>
      <c r="F108" s="44">
        <v>0</v>
      </c>
      <c r="G108" s="44">
        <v>0</v>
      </c>
      <c r="H108" s="44">
        <v>0</v>
      </c>
      <c r="I108" s="44">
        <v>134836170862</v>
      </c>
      <c r="J108" s="44">
        <v>0</v>
      </c>
      <c r="K108" s="44">
        <f t="shared" si="72"/>
        <v>134836170862</v>
      </c>
      <c r="L108" s="44">
        <f>+F108+K108</f>
        <v>134836170862</v>
      </c>
      <c r="M108" s="47">
        <f>+M109</f>
        <v>0.15718095599448328</v>
      </c>
      <c r="N108" s="44">
        <v>0</v>
      </c>
      <c r="O108" s="44">
        <v>134836170862</v>
      </c>
      <c r="P108" s="56">
        <f>L108-O108</f>
        <v>0</v>
      </c>
      <c r="Q108" s="44">
        <v>134836170862</v>
      </c>
      <c r="R108" s="56">
        <f>+L108-Q108</f>
        <v>0</v>
      </c>
      <c r="S108" s="421">
        <f>O108-Q108</f>
        <v>0</v>
      </c>
      <c r="T108" s="44">
        <v>134836170862</v>
      </c>
      <c r="U108" s="56">
        <f>+Q108-T108</f>
        <v>0</v>
      </c>
      <c r="V108" s="44">
        <v>134836170862</v>
      </c>
      <c r="W108" s="56">
        <f>+T108-V108</f>
        <v>0</v>
      </c>
      <c r="X108" s="57">
        <f t="shared" ref="X108:X171" si="101">+Q108/L108</f>
        <v>1</v>
      </c>
      <c r="Y108" s="57">
        <f t="shared" ref="Y108:Y171" si="102">+T108/L108</f>
        <v>1</v>
      </c>
      <c r="Z108" s="57">
        <f t="shared" si="99"/>
        <v>1</v>
      </c>
      <c r="AA108" s="37">
        <f>+T108/Q108</f>
        <v>1</v>
      </c>
      <c r="AB108" s="443">
        <f t="shared" si="100"/>
        <v>1</v>
      </c>
    </row>
    <row r="109" spans="1:28" ht="23.25" customHeight="1" x14ac:dyDescent="0.25">
      <c r="A109" s="238" t="s">
        <v>210</v>
      </c>
      <c r="B109" s="33"/>
      <c r="C109" s="33"/>
      <c r="D109" s="40"/>
      <c r="E109" s="149" t="s">
        <v>211</v>
      </c>
      <c r="F109" s="47">
        <f>+F110</f>
        <v>834362300000</v>
      </c>
      <c r="G109" s="47">
        <f>+G110</f>
        <v>0</v>
      </c>
      <c r="H109" s="47">
        <f>+H110</f>
        <v>0</v>
      </c>
      <c r="I109" s="47">
        <f>+I110</f>
        <v>0</v>
      </c>
      <c r="J109" s="47">
        <f>+J110</f>
        <v>0</v>
      </c>
      <c r="K109" s="47">
        <f t="shared" si="72"/>
        <v>0</v>
      </c>
      <c r="L109" s="47">
        <f>+L110</f>
        <v>834362300000</v>
      </c>
      <c r="M109" s="36">
        <f t="shared" ref="M109:M172" si="103">L109/$L$270</f>
        <v>0.15718095599448328</v>
      </c>
      <c r="N109" s="47">
        <f t="shared" ref="N109:W109" si="104">+N110</f>
        <v>0</v>
      </c>
      <c r="O109" s="47">
        <f t="shared" si="104"/>
        <v>834362300000</v>
      </c>
      <c r="P109" s="47">
        <f t="shared" si="104"/>
        <v>0</v>
      </c>
      <c r="Q109" s="47">
        <f t="shared" si="104"/>
        <v>834362300000</v>
      </c>
      <c r="R109" s="47">
        <f t="shared" si="104"/>
        <v>0</v>
      </c>
      <c r="S109" s="47">
        <f t="shared" si="104"/>
        <v>0</v>
      </c>
      <c r="T109" s="47">
        <f t="shared" si="104"/>
        <v>834362300000</v>
      </c>
      <c r="U109" s="47">
        <f t="shared" si="104"/>
        <v>0</v>
      </c>
      <c r="V109" s="47">
        <f t="shared" si="104"/>
        <v>834362300000</v>
      </c>
      <c r="W109" s="47">
        <f t="shared" si="104"/>
        <v>0</v>
      </c>
      <c r="X109" s="37">
        <f t="shared" si="101"/>
        <v>1</v>
      </c>
      <c r="Y109" s="37">
        <f t="shared" si="102"/>
        <v>1</v>
      </c>
      <c r="Z109" s="37">
        <f t="shared" si="99"/>
        <v>1</v>
      </c>
      <c r="AA109" s="37">
        <f t="shared" ref="AA109:AA172" si="105">+T109/Q109</f>
        <v>1</v>
      </c>
      <c r="AB109" s="443">
        <f t="shared" si="100"/>
        <v>1</v>
      </c>
    </row>
    <row r="110" spans="1:28" ht="23.25" customHeight="1" thickBot="1" x14ac:dyDescent="0.3">
      <c r="A110" s="248" t="s">
        <v>212</v>
      </c>
      <c r="B110" s="53" t="s">
        <v>192</v>
      </c>
      <c r="C110" s="53">
        <v>11</v>
      </c>
      <c r="D110" s="53" t="s">
        <v>38</v>
      </c>
      <c r="E110" s="426" t="s">
        <v>213</v>
      </c>
      <c r="F110" s="56">
        <v>834362300000</v>
      </c>
      <c r="G110" s="56">
        <v>0</v>
      </c>
      <c r="H110" s="56">
        <v>0</v>
      </c>
      <c r="I110" s="56">
        <v>0</v>
      </c>
      <c r="J110" s="56">
        <v>0</v>
      </c>
      <c r="K110" s="56">
        <f t="shared" si="72"/>
        <v>0</v>
      </c>
      <c r="L110" s="56">
        <f>+F110+K110</f>
        <v>834362300000</v>
      </c>
      <c r="M110" s="250">
        <f t="shared" si="103"/>
        <v>0.15718095599448328</v>
      </c>
      <c r="N110" s="56">
        <v>0</v>
      </c>
      <c r="O110" s="56">
        <v>834362300000</v>
      </c>
      <c r="P110" s="56">
        <f>L110-O110</f>
        <v>0</v>
      </c>
      <c r="Q110" s="56">
        <v>834362300000</v>
      </c>
      <c r="R110" s="56">
        <f>+L110-Q110</f>
        <v>0</v>
      </c>
      <c r="S110" s="421">
        <f>O110-Q110</f>
        <v>0</v>
      </c>
      <c r="T110" s="56">
        <v>834362300000</v>
      </c>
      <c r="U110" s="56">
        <f>+Q110-T110</f>
        <v>0</v>
      </c>
      <c r="V110" s="56">
        <v>834362300000</v>
      </c>
      <c r="W110" s="56">
        <f>+T110-V110</f>
        <v>0</v>
      </c>
      <c r="X110" s="57">
        <f t="shared" si="101"/>
        <v>1</v>
      </c>
      <c r="Y110" s="57">
        <f t="shared" si="102"/>
        <v>1</v>
      </c>
      <c r="Z110" s="57">
        <f t="shared" si="99"/>
        <v>1</v>
      </c>
      <c r="AA110" s="45">
        <f t="shared" si="105"/>
        <v>1</v>
      </c>
      <c r="AB110" s="57">
        <f t="shared" si="100"/>
        <v>1</v>
      </c>
    </row>
    <row r="111" spans="1:28" s="410" customFormat="1" ht="24" customHeight="1" thickBot="1" x14ac:dyDescent="0.3">
      <c r="A111" s="18" t="s">
        <v>214</v>
      </c>
      <c r="B111" s="19"/>
      <c r="C111" s="19"/>
      <c r="D111" s="19"/>
      <c r="E111" s="416" t="s">
        <v>215</v>
      </c>
      <c r="F111" s="21">
        <f>+F112+F219+F225+F237+F248</f>
        <v>4237527256305</v>
      </c>
      <c r="G111" s="21">
        <f>+G112+G219+G225+G237+G248</f>
        <v>0</v>
      </c>
      <c r="H111" s="21">
        <f>+H112+H219+H225+H237+H248</f>
        <v>0</v>
      </c>
      <c r="I111" s="21">
        <f>+I112+I219+I225+I237+I248</f>
        <v>35739553153</v>
      </c>
      <c r="J111" s="21">
        <f>+J112+J219+J225+J237+J248</f>
        <v>35739553153</v>
      </c>
      <c r="K111" s="21">
        <f t="shared" si="72"/>
        <v>0</v>
      </c>
      <c r="L111" s="21">
        <f>+L112+L219+L225+L237+L248</f>
        <v>4237527256305</v>
      </c>
      <c r="M111" s="236">
        <f t="shared" si="103"/>
        <v>0.79828461233051839</v>
      </c>
      <c r="N111" s="21">
        <f t="shared" ref="N111:W111" si="106">+N112+N219+N225+N237+N248</f>
        <v>0</v>
      </c>
      <c r="O111" s="21">
        <f t="shared" si="106"/>
        <v>4134043006737.3501</v>
      </c>
      <c r="P111" s="21">
        <f t="shared" si="106"/>
        <v>103484249567.64999</v>
      </c>
      <c r="Q111" s="21">
        <f t="shared" si="106"/>
        <v>4134043006737.3501</v>
      </c>
      <c r="R111" s="21">
        <f t="shared" si="106"/>
        <v>103484249567.64999</v>
      </c>
      <c r="S111" s="21">
        <f t="shared" si="106"/>
        <v>0</v>
      </c>
      <c r="T111" s="21">
        <f t="shared" si="106"/>
        <v>4080845740722.7603</v>
      </c>
      <c r="U111" s="21">
        <f t="shared" si="106"/>
        <v>53197266014.590004</v>
      </c>
      <c r="V111" s="21">
        <f t="shared" si="106"/>
        <v>4080663312048.7598</v>
      </c>
      <c r="W111" s="21">
        <f t="shared" si="106"/>
        <v>182428673.99999893</v>
      </c>
      <c r="X111" s="23">
        <f t="shared" si="101"/>
        <v>0.9755790952344493</v>
      </c>
      <c r="Y111" s="23">
        <f t="shared" si="102"/>
        <v>0.96302524889978847</v>
      </c>
      <c r="Z111" s="23">
        <f t="shared" si="99"/>
        <v>0.96298219816218456</v>
      </c>
      <c r="AA111" s="23">
        <f t="shared" si="105"/>
        <v>0.98713190309634102</v>
      </c>
      <c r="AB111" s="23">
        <f t="shared" si="100"/>
        <v>0.99995529635629687</v>
      </c>
    </row>
    <row r="112" spans="1:28" ht="24" customHeight="1" x14ac:dyDescent="0.25">
      <c r="A112" s="237" t="s">
        <v>216</v>
      </c>
      <c r="B112" s="26"/>
      <c r="C112" s="26"/>
      <c r="D112" s="59"/>
      <c r="E112" s="417" t="s">
        <v>217</v>
      </c>
      <c r="F112" s="428">
        <f>+F113</f>
        <v>4013197084476</v>
      </c>
      <c r="G112" s="428">
        <f>+G113</f>
        <v>0</v>
      </c>
      <c r="H112" s="428">
        <f>+H113</f>
        <v>0</v>
      </c>
      <c r="I112" s="428">
        <f>+I113</f>
        <v>8350669131</v>
      </c>
      <c r="J112" s="428">
        <f>+J113</f>
        <v>8350669131</v>
      </c>
      <c r="K112" s="428">
        <f t="shared" si="72"/>
        <v>0</v>
      </c>
      <c r="L112" s="428">
        <f>+L113</f>
        <v>4013197084476</v>
      </c>
      <c r="M112" s="29">
        <f t="shared" si="103"/>
        <v>0.7560242766628007</v>
      </c>
      <c r="N112" s="428">
        <f t="shared" ref="N112:W112" si="107">+N113</f>
        <v>0</v>
      </c>
      <c r="O112" s="428">
        <f t="shared" si="107"/>
        <v>4007862167830.4995</v>
      </c>
      <c r="P112" s="428">
        <f t="shared" si="107"/>
        <v>5334916645.500001</v>
      </c>
      <c r="Q112" s="428">
        <f t="shared" si="107"/>
        <v>4007862167830.4995</v>
      </c>
      <c r="R112" s="428">
        <f t="shared" si="107"/>
        <v>5334916645.500001</v>
      </c>
      <c r="S112" s="428">
        <f t="shared" si="107"/>
        <v>0</v>
      </c>
      <c r="T112" s="428">
        <f t="shared" si="107"/>
        <v>3999260985180.4097</v>
      </c>
      <c r="U112" s="428">
        <f t="shared" si="107"/>
        <v>8601182650.0900002</v>
      </c>
      <c r="V112" s="428">
        <f t="shared" si="107"/>
        <v>3999164348264.5796</v>
      </c>
      <c r="W112" s="428">
        <f t="shared" si="107"/>
        <v>96636915.829999804</v>
      </c>
      <c r="X112" s="30">
        <f t="shared" si="101"/>
        <v>0.99867065670257327</v>
      </c>
      <c r="Y112" s="30">
        <f t="shared" si="102"/>
        <v>0.99652743211902095</v>
      </c>
      <c r="Z112" s="30">
        <f t="shared" si="99"/>
        <v>0.99650335233579668</v>
      </c>
      <c r="AA112" s="30">
        <f t="shared" si="105"/>
        <v>0.99785392254276406</v>
      </c>
      <c r="AB112" s="30">
        <f t="shared" si="100"/>
        <v>0.99997583630671061</v>
      </c>
    </row>
    <row r="113" spans="1:28" ht="24" customHeight="1" x14ac:dyDescent="0.25">
      <c r="A113" s="238" t="s">
        <v>218</v>
      </c>
      <c r="B113" s="33"/>
      <c r="C113" s="33"/>
      <c r="D113" s="40"/>
      <c r="E113" s="149" t="s">
        <v>219</v>
      </c>
      <c r="F113" s="425">
        <f>+F114+F118+F122+F126+F130+F134+F138+F142+F146+F150+F156+F160+F164+F168+F172+F176+F181+F186+F189+F193+F197+F202+F206+F211</f>
        <v>4013197084476</v>
      </c>
      <c r="G113" s="425">
        <f>+G114+G118+G122+G126+G130+G134+G138+G142+G146+G150+G156+G160+G164+G168+G172+G176+G181+G186+G189+G193+G197+G202+G206+G211</f>
        <v>0</v>
      </c>
      <c r="H113" s="425">
        <f>+H114+H118+H122+H126+H130+H134+H138+H142+H146+H150+H156+H160+H164+H168+H172+H176+H181+H186+H189+H193+H197+H202+H206+H211</f>
        <v>0</v>
      </c>
      <c r="I113" s="425">
        <f>+I114+I118+I122+I126+I130+I134+I138+I142+I146+I150+I156+I160+I164+I168+I172+I176+I181+I186+I189+I193+I197+I202+I206+I211</f>
        <v>8350669131</v>
      </c>
      <c r="J113" s="425">
        <f>+J114+J118+J122+J126+J130+J134+J138+J142+J146+J150+J156+J160+J164+J168+J172+J176+J181+J186+J189+J193+J197+J202+J206+J211</f>
        <v>8350669131</v>
      </c>
      <c r="K113" s="425">
        <f t="shared" si="72"/>
        <v>0</v>
      </c>
      <c r="L113" s="425">
        <f>+L114+L118+L122+L126+L130+L134+L138+L142+L146+L150+L156+L160+L164+L168+L172+L176+L181+L186+L189+L193+L197+L202+L206+L211</f>
        <v>4013197084476</v>
      </c>
      <c r="M113" s="36">
        <f t="shared" si="103"/>
        <v>0.7560242766628007</v>
      </c>
      <c r="N113" s="425">
        <f t="shared" ref="N113:W113" si="108">+N114+N118+N122+N126+N130+N134+N138+N142+N146+N150+N156+N160+N164+N168+N172+N176+N181+N186+N189+N193+N197+N202+N206+N211</f>
        <v>0</v>
      </c>
      <c r="O113" s="425">
        <f t="shared" si="108"/>
        <v>4007862167830.4995</v>
      </c>
      <c r="P113" s="425">
        <f t="shared" si="108"/>
        <v>5334916645.500001</v>
      </c>
      <c r="Q113" s="425">
        <f t="shared" si="108"/>
        <v>4007862167830.4995</v>
      </c>
      <c r="R113" s="425">
        <f t="shared" si="108"/>
        <v>5334916645.500001</v>
      </c>
      <c r="S113" s="425">
        <f t="shared" si="108"/>
        <v>0</v>
      </c>
      <c r="T113" s="425">
        <f t="shared" si="108"/>
        <v>3999260985180.4097</v>
      </c>
      <c r="U113" s="425">
        <f t="shared" si="108"/>
        <v>8601182650.0900002</v>
      </c>
      <c r="V113" s="425">
        <f t="shared" si="108"/>
        <v>3999164348264.5796</v>
      </c>
      <c r="W113" s="425">
        <f t="shared" si="108"/>
        <v>96636915.829999804</v>
      </c>
      <c r="X113" s="37">
        <f t="shared" si="101"/>
        <v>0.99867065670257327</v>
      </c>
      <c r="Y113" s="37">
        <f t="shared" si="102"/>
        <v>0.99652743211902095</v>
      </c>
      <c r="Z113" s="37">
        <f t="shared" si="99"/>
        <v>0.99650335233579668</v>
      </c>
      <c r="AA113" s="37">
        <f t="shared" si="105"/>
        <v>0.99785392254276406</v>
      </c>
      <c r="AB113" s="37">
        <f t="shared" si="100"/>
        <v>0.99997583630671061</v>
      </c>
    </row>
    <row r="114" spans="1:28" ht="54" customHeight="1" x14ac:dyDescent="0.25">
      <c r="A114" s="238" t="s">
        <v>220</v>
      </c>
      <c r="B114" s="40"/>
      <c r="C114" s="40"/>
      <c r="D114" s="40"/>
      <c r="E114" s="149" t="s">
        <v>221</v>
      </c>
      <c r="F114" s="425">
        <f t="shared" ref="F114:J116" si="109">+F115</f>
        <v>197403295128</v>
      </c>
      <c r="G114" s="425">
        <f t="shared" si="109"/>
        <v>0</v>
      </c>
      <c r="H114" s="425">
        <f t="shared" si="109"/>
        <v>0</v>
      </c>
      <c r="I114" s="425">
        <f t="shared" si="109"/>
        <v>0</v>
      </c>
      <c r="J114" s="425">
        <f t="shared" si="109"/>
        <v>0</v>
      </c>
      <c r="K114" s="425">
        <f t="shared" si="72"/>
        <v>0</v>
      </c>
      <c r="L114" s="425">
        <f>+L115</f>
        <v>197403295128</v>
      </c>
      <c r="M114" s="36">
        <f t="shared" si="103"/>
        <v>3.7187728454030296E-2</v>
      </c>
      <c r="N114" s="425">
        <f t="shared" ref="N114:W116" si="110">+N115</f>
        <v>0</v>
      </c>
      <c r="O114" s="425">
        <f t="shared" si="110"/>
        <v>197403295128</v>
      </c>
      <c r="P114" s="425">
        <f t="shared" si="110"/>
        <v>0</v>
      </c>
      <c r="Q114" s="425">
        <f t="shared" si="110"/>
        <v>197403295128</v>
      </c>
      <c r="R114" s="425">
        <f t="shared" si="110"/>
        <v>0</v>
      </c>
      <c r="S114" s="425">
        <f t="shared" si="110"/>
        <v>0</v>
      </c>
      <c r="T114" s="425">
        <f t="shared" si="110"/>
        <v>197403295128</v>
      </c>
      <c r="U114" s="425">
        <f t="shared" si="110"/>
        <v>0</v>
      </c>
      <c r="V114" s="425">
        <f t="shared" si="110"/>
        <v>197403295128</v>
      </c>
      <c r="W114" s="425">
        <f t="shared" si="110"/>
        <v>0</v>
      </c>
      <c r="X114" s="37">
        <f t="shared" si="101"/>
        <v>1</v>
      </c>
      <c r="Y114" s="37">
        <f t="shared" si="102"/>
        <v>1</v>
      </c>
      <c r="Z114" s="37">
        <f t="shared" si="99"/>
        <v>1</v>
      </c>
      <c r="AA114" s="37">
        <f t="shared" si="105"/>
        <v>1</v>
      </c>
      <c r="AB114" s="37">
        <f t="shared" si="100"/>
        <v>1</v>
      </c>
    </row>
    <row r="115" spans="1:28" ht="54" customHeight="1" x14ac:dyDescent="0.25">
      <c r="A115" s="238" t="s">
        <v>222</v>
      </c>
      <c r="B115" s="68"/>
      <c r="C115" s="68"/>
      <c r="D115" s="40"/>
      <c r="E115" s="149" t="s">
        <v>221</v>
      </c>
      <c r="F115" s="425">
        <f t="shared" si="109"/>
        <v>197403295128</v>
      </c>
      <c r="G115" s="425">
        <f t="shared" si="109"/>
        <v>0</v>
      </c>
      <c r="H115" s="425">
        <f t="shared" si="109"/>
        <v>0</v>
      </c>
      <c r="I115" s="425">
        <f t="shared" si="109"/>
        <v>0</v>
      </c>
      <c r="J115" s="425">
        <f t="shared" si="109"/>
        <v>0</v>
      </c>
      <c r="K115" s="425">
        <f t="shared" si="72"/>
        <v>0</v>
      </c>
      <c r="L115" s="425">
        <f>+L116</f>
        <v>197403295128</v>
      </c>
      <c r="M115" s="36">
        <f t="shared" si="103"/>
        <v>3.7187728454030296E-2</v>
      </c>
      <c r="N115" s="425">
        <f t="shared" si="110"/>
        <v>0</v>
      </c>
      <c r="O115" s="425">
        <f t="shared" si="110"/>
        <v>197403295128</v>
      </c>
      <c r="P115" s="425">
        <f t="shared" si="110"/>
        <v>0</v>
      </c>
      <c r="Q115" s="425">
        <f t="shared" si="110"/>
        <v>197403295128</v>
      </c>
      <c r="R115" s="425">
        <f t="shared" si="110"/>
        <v>0</v>
      </c>
      <c r="S115" s="425">
        <f t="shared" si="110"/>
        <v>0</v>
      </c>
      <c r="T115" s="425">
        <f t="shared" si="110"/>
        <v>197403295128</v>
      </c>
      <c r="U115" s="425">
        <f t="shared" si="110"/>
        <v>0</v>
      </c>
      <c r="V115" s="425">
        <f t="shared" si="110"/>
        <v>197403295128</v>
      </c>
      <c r="W115" s="425">
        <f t="shared" si="110"/>
        <v>0</v>
      </c>
      <c r="X115" s="37">
        <f t="shared" si="101"/>
        <v>1</v>
      </c>
      <c r="Y115" s="37">
        <f t="shared" si="102"/>
        <v>1</v>
      </c>
      <c r="Z115" s="37">
        <f t="shared" si="99"/>
        <v>1</v>
      </c>
      <c r="AA115" s="37">
        <f t="shared" si="105"/>
        <v>1</v>
      </c>
      <c r="AB115" s="37">
        <f t="shared" si="100"/>
        <v>1</v>
      </c>
    </row>
    <row r="116" spans="1:28" ht="30" customHeight="1" x14ac:dyDescent="0.25">
      <c r="A116" s="238" t="s">
        <v>223</v>
      </c>
      <c r="B116" s="68"/>
      <c r="C116" s="68"/>
      <c r="D116" s="40"/>
      <c r="E116" s="149" t="s">
        <v>224</v>
      </c>
      <c r="F116" s="425">
        <f t="shared" si="109"/>
        <v>197403295128</v>
      </c>
      <c r="G116" s="425">
        <f t="shared" si="109"/>
        <v>0</v>
      </c>
      <c r="H116" s="425">
        <f t="shared" si="109"/>
        <v>0</v>
      </c>
      <c r="I116" s="425">
        <f t="shared" si="109"/>
        <v>0</v>
      </c>
      <c r="J116" s="425">
        <f t="shared" si="109"/>
        <v>0</v>
      </c>
      <c r="K116" s="425">
        <f t="shared" si="72"/>
        <v>0</v>
      </c>
      <c r="L116" s="425">
        <f>+L117</f>
        <v>197403295128</v>
      </c>
      <c r="M116" s="36">
        <f t="shared" si="103"/>
        <v>3.7187728454030296E-2</v>
      </c>
      <c r="N116" s="425">
        <f t="shared" si="110"/>
        <v>0</v>
      </c>
      <c r="O116" s="425">
        <f t="shared" si="110"/>
        <v>197403295128</v>
      </c>
      <c r="P116" s="425">
        <f t="shared" si="110"/>
        <v>0</v>
      </c>
      <c r="Q116" s="425">
        <f t="shared" si="110"/>
        <v>197403295128</v>
      </c>
      <c r="R116" s="425">
        <f t="shared" si="110"/>
        <v>0</v>
      </c>
      <c r="S116" s="425">
        <f t="shared" si="110"/>
        <v>0</v>
      </c>
      <c r="T116" s="425">
        <f t="shared" si="110"/>
        <v>197403295128</v>
      </c>
      <c r="U116" s="425">
        <f t="shared" si="110"/>
        <v>0</v>
      </c>
      <c r="V116" s="425">
        <f t="shared" si="110"/>
        <v>197403295128</v>
      </c>
      <c r="W116" s="425">
        <f t="shared" si="110"/>
        <v>0</v>
      </c>
      <c r="X116" s="37">
        <f t="shared" si="101"/>
        <v>1</v>
      </c>
      <c r="Y116" s="37">
        <f t="shared" si="102"/>
        <v>1</v>
      </c>
      <c r="Z116" s="37">
        <f t="shared" si="99"/>
        <v>1</v>
      </c>
      <c r="AA116" s="37">
        <f t="shared" si="105"/>
        <v>1</v>
      </c>
      <c r="AB116" s="37">
        <f t="shared" si="100"/>
        <v>1</v>
      </c>
    </row>
    <row r="117" spans="1:28" ht="30" customHeight="1" x14ac:dyDescent="0.25">
      <c r="A117" s="239" t="s">
        <v>225</v>
      </c>
      <c r="B117" s="40" t="s">
        <v>192</v>
      </c>
      <c r="C117" s="40">
        <v>11</v>
      </c>
      <c r="D117" s="40" t="s">
        <v>38</v>
      </c>
      <c r="E117" s="151" t="s">
        <v>226</v>
      </c>
      <c r="F117" s="421">
        <v>197403295128</v>
      </c>
      <c r="G117" s="421">
        <v>0</v>
      </c>
      <c r="H117" s="421">
        <v>0</v>
      </c>
      <c r="I117" s="421">
        <v>0</v>
      </c>
      <c r="J117" s="421">
        <v>0</v>
      </c>
      <c r="K117" s="421">
        <f t="shared" si="72"/>
        <v>0</v>
      </c>
      <c r="L117" s="421">
        <f>+F117+K117</f>
        <v>197403295128</v>
      </c>
      <c r="M117" s="43">
        <f t="shared" si="103"/>
        <v>3.7187728454030296E-2</v>
      </c>
      <c r="N117" s="421">
        <v>0</v>
      </c>
      <c r="O117" s="421">
        <v>197403295128</v>
      </c>
      <c r="P117" s="421">
        <f>L117-O117</f>
        <v>0</v>
      </c>
      <c r="Q117" s="421">
        <v>197403295128</v>
      </c>
      <c r="R117" s="421">
        <f>+L117-Q117</f>
        <v>0</v>
      </c>
      <c r="S117" s="421">
        <f>O117-Q117</f>
        <v>0</v>
      </c>
      <c r="T117" s="421">
        <v>197403295128</v>
      </c>
      <c r="U117" s="421">
        <f>+Q117-T117</f>
        <v>0</v>
      </c>
      <c r="V117" s="421">
        <v>197403295128</v>
      </c>
      <c r="W117" s="44">
        <f>+T117-V117</f>
        <v>0</v>
      </c>
      <c r="X117" s="45">
        <f t="shared" si="101"/>
        <v>1</v>
      </c>
      <c r="Y117" s="45">
        <f t="shared" si="102"/>
        <v>1</v>
      </c>
      <c r="Z117" s="45">
        <f t="shared" si="99"/>
        <v>1</v>
      </c>
      <c r="AA117" s="45">
        <f t="shared" si="105"/>
        <v>1</v>
      </c>
      <c r="AB117" s="57">
        <f t="shared" si="100"/>
        <v>1</v>
      </c>
    </row>
    <row r="118" spans="1:28" ht="49.5" customHeight="1" x14ac:dyDescent="0.25">
      <c r="A118" s="238" t="s">
        <v>227</v>
      </c>
      <c r="B118" s="68"/>
      <c r="C118" s="68"/>
      <c r="D118" s="40"/>
      <c r="E118" s="149" t="s">
        <v>228</v>
      </c>
      <c r="F118" s="425">
        <f t="shared" ref="F118:J120" si="111">+F119</f>
        <v>1740600000</v>
      </c>
      <c r="G118" s="425">
        <f t="shared" si="111"/>
        <v>0</v>
      </c>
      <c r="H118" s="425">
        <f t="shared" si="111"/>
        <v>0</v>
      </c>
      <c r="I118" s="425">
        <f t="shared" si="111"/>
        <v>0</v>
      </c>
      <c r="J118" s="425">
        <f t="shared" si="111"/>
        <v>42173</v>
      </c>
      <c r="K118" s="425">
        <f t="shared" si="72"/>
        <v>-42173</v>
      </c>
      <c r="L118" s="425">
        <f>+L119</f>
        <v>1740557827</v>
      </c>
      <c r="M118" s="36">
        <f t="shared" si="103"/>
        <v>3.2789418123462726E-4</v>
      </c>
      <c r="N118" s="425">
        <f t="shared" ref="N118:R120" si="112">+N119</f>
        <v>0</v>
      </c>
      <c r="O118" s="425">
        <f t="shared" si="112"/>
        <v>1740557827</v>
      </c>
      <c r="P118" s="425">
        <f t="shared" si="112"/>
        <v>0</v>
      </c>
      <c r="Q118" s="425">
        <f t="shared" si="112"/>
        <v>1740557827</v>
      </c>
      <c r="R118" s="425">
        <f t="shared" si="112"/>
        <v>0</v>
      </c>
      <c r="S118" s="425">
        <v>0</v>
      </c>
      <c r="T118" s="425">
        <f t="shared" ref="T118:W120" si="113">+T119</f>
        <v>1740557827</v>
      </c>
      <c r="U118" s="425">
        <f t="shared" si="113"/>
        <v>0</v>
      </c>
      <c r="V118" s="425">
        <f t="shared" si="113"/>
        <v>1740557827</v>
      </c>
      <c r="W118" s="425">
        <f t="shared" si="113"/>
        <v>0</v>
      </c>
      <c r="X118" s="37">
        <f t="shared" si="101"/>
        <v>1</v>
      </c>
      <c r="Y118" s="37">
        <f t="shared" si="102"/>
        <v>1</v>
      </c>
      <c r="Z118" s="37">
        <f t="shared" si="99"/>
        <v>1</v>
      </c>
      <c r="AA118" s="37">
        <f t="shared" si="105"/>
        <v>1</v>
      </c>
      <c r="AB118" s="37">
        <f t="shared" si="100"/>
        <v>1</v>
      </c>
    </row>
    <row r="119" spans="1:28" ht="49.5" customHeight="1" x14ac:dyDescent="0.25">
      <c r="A119" s="238" t="s">
        <v>229</v>
      </c>
      <c r="B119" s="40"/>
      <c r="C119" s="40"/>
      <c r="D119" s="40"/>
      <c r="E119" s="148" t="s">
        <v>228</v>
      </c>
      <c r="F119" s="425">
        <f t="shared" si="111"/>
        <v>1740600000</v>
      </c>
      <c r="G119" s="425">
        <f t="shared" si="111"/>
        <v>0</v>
      </c>
      <c r="H119" s="425">
        <f t="shared" si="111"/>
        <v>0</v>
      </c>
      <c r="I119" s="425">
        <f t="shared" si="111"/>
        <v>0</v>
      </c>
      <c r="J119" s="425">
        <f t="shared" si="111"/>
        <v>42173</v>
      </c>
      <c r="K119" s="425">
        <f t="shared" si="72"/>
        <v>-42173</v>
      </c>
      <c r="L119" s="425">
        <f>+L120</f>
        <v>1740557827</v>
      </c>
      <c r="M119" s="36">
        <f t="shared" si="103"/>
        <v>3.2789418123462726E-4</v>
      </c>
      <c r="N119" s="425">
        <f t="shared" si="112"/>
        <v>0</v>
      </c>
      <c r="O119" s="425">
        <f t="shared" si="112"/>
        <v>1740557827</v>
      </c>
      <c r="P119" s="425">
        <f t="shared" si="112"/>
        <v>0</v>
      </c>
      <c r="Q119" s="425">
        <f t="shared" si="112"/>
        <v>1740557827</v>
      </c>
      <c r="R119" s="425">
        <f t="shared" si="112"/>
        <v>0</v>
      </c>
      <c r="S119" s="425">
        <v>0</v>
      </c>
      <c r="T119" s="425">
        <f t="shared" si="113"/>
        <v>1740557827</v>
      </c>
      <c r="U119" s="425">
        <f t="shared" si="113"/>
        <v>0</v>
      </c>
      <c r="V119" s="425">
        <f t="shared" si="113"/>
        <v>1740557827</v>
      </c>
      <c r="W119" s="425">
        <f t="shared" si="113"/>
        <v>0</v>
      </c>
      <c r="X119" s="37">
        <f t="shared" si="101"/>
        <v>1</v>
      </c>
      <c r="Y119" s="37">
        <f t="shared" si="102"/>
        <v>1</v>
      </c>
      <c r="Z119" s="37">
        <f t="shared" si="99"/>
        <v>1</v>
      </c>
      <c r="AA119" s="37">
        <f t="shared" si="105"/>
        <v>1</v>
      </c>
      <c r="AB119" s="37">
        <f t="shared" si="100"/>
        <v>1</v>
      </c>
    </row>
    <row r="120" spans="1:28" ht="32.25" customHeight="1" x14ac:dyDescent="0.25">
      <c r="A120" s="238" t="s">
        <v>230</v>
      </c>
      <c r="B120" s="40"/>
      <c r="C120" s="40"/>
      <c r="D120" s="40"/>
      <c r="E120" s="149" t="s">
        <v>224</v>
      </c>
      <c r="F120" s="425">
        <f t="shared" si="111"/>
        <v>1740600000</v>
      </c>
      <c r="G120" s="425">
        <f t="shared" si="111"/>
        <v>0</v>
      </c>
      <c r="H120" s="425">
        <f t="shared" si="111"/>
        <v>0</v>
      </c>
      <c r="I120" s="425">
        <f t="shared" si="111"/>
        <v>0</v>
      </c>
      <c r="J120" s="425">
        <f t="shared" si="111"/>
        <v>42173</v>
      </c>
      <c r="K120" s="425">
        <f t="shared" si="72"/>
        <v>-42173</v>
      </c>
      <c r="L120" s="425">
        <f>+L121</f>
        <v>1740557827</v>
      </c>
      <c r="M120" s="36">
        <f t="shared" si="103"/>
        <v>3.2789418123462726E-4</v>
      </c>
      <c r="N120" s="425">
        <f t="shared" si="112"/>
        <v>0</v>
      </c>
      <c r="O120" s="425">
        <f t="shared" si="112"/>
        <v>1740557827</v>
      </c>
      <c r="P120" s="425">
        <f t="shared" si="112"/>
        <v>0</v>
      </c>
      <c r="Q120" s="425">
        <f t="shared" si="112"/>
        <v>1740557827</v>
      </c>
      <c r="R120" s="425">
        <f t="shared" si="112"/>
        <v>0</v>
      </c>
      <c r="S120" s="425">
        <v>0</v>
      </c>
      <c r="T120" s="425">
        <f t="shared" si="113"/>
        <v>1740557827</v>
      </c>
      <c r="U120" s="425">
        <f t="shared" si="113"/>
        <v>0</v>
      </c>
      <c r="V120" s="425">
        <f t="shared" si="113"/>
        <v>1740557827</v>
      </c>
      <c r="W120" s="425">
        <f t="shared" si="113"/>
        <v>0</v>
      </c>
      <c r="X120" s="37">
        <f t="shared" si="101"/>
        <v>1</v>
      </c>
      <c r="Y120" s="37">
        <f t="shared" si="102"/>
        <v>1</v>
      </c>
      <c r="Z120" s="37">
        <f t="shared" si="99"/>
        <v>1</v>
      </c>
      <c r="AA120" s="37">
        <f t="shared" si="105"/>
        <v>1</v>
      </c>
      <c r="AB120" s="37">
        <f t="shared" si="100"/>
        <v>1</v>
      </c>
    </row>
    <row r="121" spans="1:28" ht="30" customHeight="1" x14ac:dyDescent="0.25">
      <c r="A121" s="239" t="s">
        <v>231</v>
      </c>
      <c r="B121" s="40" t="s">
        <v>192</v>
      </c>
      <c r="C121" s="40">
        <v>11</v>
      </c>
      <c r="D121" s="40" t="s">
        <v>38</v>
      </c>
      <c r="E121" s="151" t="s">
        <v>226</v>
      </c>
      <c r="F121" s="421">
        <v>1740600000</v>
      </c>
      <c r="G121" s="421">
        <v>0</v>
      </c>
      <c r="H121" s="421">
        <v>0</v>
      </c>
      <c r="I121" s="421">
        <v>0</v>
      </c>
      <c r="J121" s="421">
        <v>42173</v>
      </c>
      <c r="K121" s="421">
        <f t="shared" si="72"/>
        <v>-42173</v>
      </c>
      <c r="L121" s="421">
        <f>+F121+K121</f>
        <v>1740557827</v>
      </c>
      <c r="M121" s="43">
        <f t="shared" si="103"/>
        <v>3.2789418123462726E-4</v>
      </c>
      <c r="N121" s="421">
        <v>0</v>
      </c>
      <c r="O121" s="421">
        <v>1740557827</v>
      </c>
      <c r="P121" s="421">
        <f>L121-O121</f>
        <v>0</v>
      </c>
      <c r="Q121" s="421">
        <v>1740557827</v>
      </c>
      <c r="R121" s="421">
        <f>+L121-Q121</f>
        <v>0</v>
      </c>
      <c r="S121" s="421">
        <f>O121-Q121</f>
        <v>0</v>
      </c>
      <c r="T121" s="421">
        <v>1740557827</v>
      </c>
      <c r="U121" s="421">
        <f>+Q121-T121</f>
        <v>0</v>
      </c>
      <c r="V121" s="421">
        <v>1740557827</v>
      </c>
      <c r="W121" s="44">
        <f>+T121-V121</f>
        <v>0</v>
      </c>
      <c r="X121" s="45">
        <f t="shared" si="101"/>
        <v>1</v>
      </c>
      <c r="Y121" s="45">
        <f t="shared" si="102"/>
        <v>1</v>
      </c>
      <c r="Z121" s="45">
        <f t="shared" si="99"/>
        <v>1</v>
      </c>
      <c r="AA121" s="45">
        <f t="shared" si="105"/>
        <v>1</v>
      </c>
      <c r="AB121" s="57">
        <f t="shared" si="100"/>
        <v>1</v>
      </c>
    </row>
    <row r="122" spans="1:28" ht="87" customHeight="1" x14ac:dyDescent="0.25">
      <c r="A122" s="238" t="s">
        <v>232</v>
      </c>
      <c r="B122" s="40"/>
      <c r="C122" s="40"/>
      <c r="D122" s="40"/>
      <c r="E122" s="149" t="s">
        <v>233</v>
      </c>
      <c r="F122" s="425">
        <f t="shared" ref="F122:J124" si="114">+F123</f>
        <v>152413550265</v>
      </c>
      <c r="G122" s="425">
        <f t="shared" si="114"/>
        <v>0</v>
      </c>
      <c r="H122" s="425">
        <f t="shared" si="114"/>
        <v>0</v>
      </c>
      <c r="I122" s="425">
        <f t="shared" si="114"/>
        <v>0</v>
      </c>
      <c r="J122" s="425">
        <f t="shared" si="114"/>
        <v>0</v>
      </c>
      <c r="K122" s="425">
        <f t="shared" si="72"/>
        <v>0</v>
      </c>
      <c r="L122" s="425">
        <f>+L123</f>
        <v>152413550265</v>
      </c>
      <c r="M122" s="36">
        <f t="shared" si="103"/>
        <v>2.8712356175687626E-2</v>
      </c>
      <c r="N122" s="425">
        <f t="shared" ref="N122:R124" si="115">+N123</f>
        <v>0</v>
      </c>
      <c r="O122" s="425">
        <f t="shared" si="115"/>
        <v>152413550265</v>
      </c>
      <c r="P122" s="425">
        <f t="shared" si="115"/>
        <v>0</v>
      </c>
      <c r="Q122" s="425">
        <f t="shared" si="115"/>
        <v>152413550265</v>
      </c>
      <c r="R122" s="425">
        <f t="shared" si="115"/>
        <v>0</v>
      </c>
      <c r="S122" s="425">
        <v>0</v>
      </c>
      <c r="T122" s="425">
        <f t="shared" ref="T122:W124" si="116">+T123</f>
        <v>152413550265</v>
      </c>
      <c r="U122" s="425">
        <f t="shared" si="116"/>
        <v>0</v>
      </c>
      <c r="V122" s="425">
        <f t="shared" si="116"/>
        <v>152413550265</v>
      </c>
      <c r="W122" s="425">
        <f t="shared" si="116"/>
        <v>0</v>
      </c>
      <c r="X122" s="37">
        <f t="shared" si="101"/>
        <v>1</v>
      </c>
      <c r="Y122" s="37">
        <f t="shared" si="102"/>
        <v>1</v>
      </c>
      <c r="Z122" s="37">
        <f t="shared" si="99"/>
        <v>1</v>
      </c>
      <c r="AA122" s="37">
        <f t="shared" si="105"/>
        <v>1</v>
      </c>
      <c r="AB122" s="37">
        <f t="shared" si="100"/>
        <v>1</v>
      </c>
    </row>
    <row r="123" spans="1:28" ht="84" customHeight="1" x14ac:dyDescent="0.25">
      <c r="A123" s="238" t="s">
        <v>234</v>
      </c>
      <c r="B123" s="68"/>
      <c r="C123" s="68"/>
      <c r="D123" s="40"/>
      <c r="E123" s="149" t="s">
        <v>233</v>
      </c>
      <c r="F123" s="425">
        <f t="shared" si="114"/>
        <v>152413550265</v>
      </c>
      <c r="G123" s="425">
        <f t="shared" si="114"/>
        <v>0</v>
      </c>
      <c r="H123" s="425">
        <f t="shared" si="114"/>
        <v>0</v>
      </c>
      <c r="I123" s="425">
        <f t="shared" si="114"/>
        <v>0</v>
      </c>
      <c r="J123" s="425">
        <f t="shared" si="114"/>
        <v>0</v>
      </c>
      <c r="K123" s="425">
        <f t="shared" si="72"/>
        <v>0</v>
      </c>
      <c r="L123" s="425">
        <f>+L124</f>
        <v>152413550265</v>
      </c>
      <c r="M123" s="36">
        <f t="shared" si="103"/>
        <v>2.8712356175687626E-2</v>
      </c>
      <c r="N123" s="425">
        <f t="shared" si="115"/>
        <v>0</v>
      </c>
      <c r="O123" s="425">
        <f t="shared" si="115"/>
        <v>152413550265</v>
      </c>
      <c r="P123" s="425">
        <f t="shared" si="115"/>
        <v>0</v>
      </c>
      <c r="Q123" s="425">
        <f t="shared" si="115"/>
        <v>152413550265</v>
      </c>
      <c r="R123" s="425">
        <f t="shared" si="115"/>
        <v>0</v>
      </c>
      <c r="S123" s="425">
        <v>0</v>
      </c>
      <c r="T123" s="425">
        <f t="shared" si="116"/>
        <v>152413550265</v>
      </c>
      <c r="U123" s="425">
        <f t="shared" si="116"/>
        <v>0</v>
      </c>
      <c r="V123" s="425">
        <f t="shared" si="116"/>
        <v>152413550265</v>
      </c>
      <c r="W123" s="425">
        <f t="shared" si="116"/>
        <v>0</v>
      </c>
      <c r="X123" s="37">
        <f t="shared" si="101"/>
        <v>1</v>
      </c>
      <c r="Y123" s="37">
        <f t="shared" si="102"/>
        <v>1</v>
      </c>
      <c r="Z123" s="37">
        <f t="shared" si="99"/>
        <v>1</v>
      </c>
      <c r="AA123" s="37">
        <f t="shared" si="105"/>
        <v>1</v>
      </c>
      <c r="AB123" s="37">
        <f t="shared" si="100"/>
        <v>1</v>
      </c>
    </row>
    <row r="124" spans="1:28" ht="32.25" customHeight="1" x14ac:dyDescent="0.25">
      <c r="A124" s="238" t="s">
        <v>235</v>
      </c>
      <c r="B124" s="68"/>
      <c r="C124" s="68"/>
      <c r="D124" s="40"/>
      <c r="E124" s="149" t="s">
        <v>236</v>
      </c>
      <c r="F124" s="425">
        <f t="shared" si="114"/>
        <v>152413550265</v>
      </c>
      <c r="G124" s="425">
        <f t="shared" si="114"/>
        <v>0</v>
      </c>
      <c r="H124" s="425">
        <f t="shared" si="114"/>
        <v>0</v>
      </c>
      <c r="I124" s="425">
        <f t="shared" si="114"/>
        <v>0</v>
      </c>
      <c r="J124" s="425">
        <f t="shared" si="114"/>
        <v>0</v>
      </c>
      <c r="K124" s="425">
        <f t="shared" si="72"/>
        <v>0</v>
      </c>
      <c r="L124" s="425">
        <f>+L125</f>
        <v>152413550265</v>
      </c>
      <c r="M124" s="36">
        <f t="shared" si="103"/>
        <v>2.8712356175687626E-2</v>
      </c>
      <c r="N124" s="425">
        <f t="shared" si="115"/>
        <v>0</v>
      </c>
      <c r="O124" s="425">
        <f t="shared" si="115"/>
        <v>152413550265</v>
      </c>
      <c r="P124" s="425">
        <f t="shared" si="115"/>
        <v>0</v>
      </c>
      <c r="Q124" s="425">
        <f t="shared" si="115"/>
        <v>152413550265</v>
      </c>
      <c r="R124" s="425">
        <f t="shared" si="115"/>
        <v>0</v>
      </c>
      <c r="S124" s="425">
        <v>0</v>
      </c>
      <c r="T124" s="425">
        <f t="shared" si="116"/>
        <v>152413550265</v>
      </c>
      <c r="U124" s="425">
        <f t="shared" si="116"/>
        <v>0</v>
      </c>
      <c r="V124" s="425">
        <f t="shared" si="116"/>
        <v>152413550265</v>
      </c>
      <c r="W124" s="425">
        <f t="shared" si="116"/>
        <v>0</v>
      </c>
      <c r="X124" s="37">
        <f t="shared" si="101"/>
        <v>1</v>
      </c>
      <c r="Y124" s="37">
        <f t="shared" si="102"/>
        <v>1</v>
      </c>
      <c r="Z124" s="37">
        <f t="shared" si="99"/>
        <v>1</v>
      </c>
      <c r="AA124" s="37">
        <f t="shared" si="105"/>
        <v>1</v>
      </c>
      <c r="AB124" s="37">
        <f t="shared" si="100"/>
        <v>1</v>
      </c>
    </row>
    <row r="125" spans="1:28" ht="30" customHeight="1" x14ac:dyDescent="0.25">
      <c r="A125" s="239" t="s">
        <v>237</v>
      </c>
      <c r="B125" s="40" t="s">
        <v>192</v>
      </c>
      <c r="C125" s="40">
        <v>11</v>
      </c>
      <c r="D125" s="40" t="s">
        <v>38</v>
      </c>
      <c r="E125" s="151" t="s">
        <v>226</v>
      </c>
      <c r="F125" s="421">
        <v>152413550265</v>
      </c>
      <c r="G125" s="421">
        <v>0</v>
      </c>
      <c r="H125" s="421">
        <v>0</v>
      </c>
      <c r="I125" s="421">
        <v>0</v>
      </c>
      <c r="J125" s="421">
        <v>0</v>
      </c>
      <c r="K125" s="421">
        <f t="shared" si="72"/>
        <v>0</v>
      </c>
      <c r="L125" s="421">
        <f>+F125+K125</f>
        <v>152413550265</v>
      </c>
      <c r="M125" s="43">
        <f t="shared" si="103"/>
        <v>2.8712356175687626E-2</v>
      </c>
      <c r="N125" s="421">
        <v>0</v>
      </c>
      <c r="O125" s="421">
        <v>152413550265</v>
      </c>
      <c r="P125" s="421">
        <f>L125-O125</f>
        <v>0</v>
      </c>
      <c r="Q125" s="421">
        <v>152413550265</v>
      </c>
      <c r="R125" s="421">
        <f>+L125-Q125</f>
        <v>0</v>
      </c>
      <c r="S125" s="421">
        <f>O125-Q125</f>
        <v>0</v>
      </c>
      <c r="T125" s="421">
        <v>152413550265</v>
      </c>
      <c r="U125" s="421">
        <f>+Q125-T125</f>
        <v>0</v>
      </c>
      <c r="V125" s="421">
        <v>152413550265</v>
      </c>
      <c r="W125" s="44">
        <f>+T125-V125</f>
        <v>0</v>
      </c>
      <c r="X125" s="45">
        <f t="shared" si="101"/>
        <v>1</v>
      </c>
      <c r="Y125" s="45">
        <f t="shared" si="102"/>
        <v>1</v>
      </c>
      <c r="Z125" s="45">
        <f t="shared" si="99"/>
        <v>1</v>
      </c>
      <c r="AA125" s="45">
        <f t="shared" si="105"/>
        <v>1</v>
      </c>
      <c r="AB125" s="37">
        <f t="shared" si="100"/>
        <v>1</v>
      </c>
    </row>
    <row r="126" spans="1:28" ht="80.25" customHeight="1" x14ac:dyDescent="0.25">
      <c r="A126" s="238" t="s">
        <v>238</v>
      </c>
      <c r="B126" s="40"/>
      <c r="C126" s="40"/>
      <c r="D126" s="40"/>
      <c r="E126" s="148" t="s">
        <v>239</v>
      </c>
      <c r="F126" s="425">
        <f t="shared" ref="F126:J128" si="117">+F127</f>
        <v>174246806812</v>
      </c>
      <c r="G126" s="425">
        <f t="shared" si="117"/>
        <v>0</v>
      </c>
      <c r="H126" s="425">
        <f t="shared" si="117"/>
        <v>0</v>
      </c>
      <c r="I126" s="425">
        <f t="shared" si="117"/>
        <v>0</v>
      </c>
      <c r="J126" s="425">
        <f t="shared" si="117"/>
        <v>0</v>
      </c>
      <c r="K126" s="425">
        <f t="shared" si="72"/>
        <v>0</v>
      </c>
      <c r="L126" s="425">
        <f>+L127</f>
        <v>174246806812</v>
      </c>
      <c r="M126" s="36">
        <f t="shared" si="103"/>
        <v>3.2825404112453549E-2</v>
      </c>
      <c r="N126" s="425">
        <f t="shared" ref="N126:W128" si="118">+N127</f>
        <v>0</v>
      </c>
      <c r="O126" s="425">
        <f t="shared" si="118"/>
        <v>174246806812</v>
      </c>
      <c r="P126" s="425">
        <f t="shared" si="118"/>
        <v>0</v>
      </c>
      <c r="Q126" s="425">
        <f t="shared" si="118"/>
        <v>174246806812</v>
      </c>
      <c r="R126" s="425">
        <f t="shared" si="118"/>
        <v>0</v>
      </c>
      <c r="S126" s="425">
        <f t="shared" si="118"/>
        <v>0</v>
      </c>
      <c r="T126" s="425">
        <f t="shared" si="118"/>
        <v>174246806812</v>
      </c>
      <c r="U126" s="425">
        <f t="shared" si="118"/>
        <v>0</v>
      </c>
      <c r="V126" s="425">
        <f t="shared" si="118"/>
        <v>174246806812</v>
      </c>
      <c r="W126" s="425">
        <f t="shared" si="118"/>
        <v>0</v>
      </c>
      <c r="X126" s="37">
        <f t="shared" si="101"/>
        <v>1</v>
      </c>
      <c r="Y126" s="37">
        <f t="shared" si="102"/>
        <v>1</v>
      </c>
      <c r="Z126" s="37">
        <f t="shared" si="99"/>
        <v>1</v>
      </c>
      <c r="AA126" s="37">
        <f t="shared" si="105"/>
        <v>1</v>
      </c>
      <c r="AB126" s="37">
        <f t="shared" si="100"/>
        <v>1</v>
      </c>
    </row>
    <row r="127" spans="1:28" ht="80.25" customHeight="1" x14ac:dyDescent="0.25">
      <c r="A127" s="238" t="s">
        <v>240</v>
      </c>
      <c r="B127" s="68"/>
      <c r="C127" s="68"/>
      <c r="D127" s="40"/>
      <c r="E127" s="148" t="s">
        <v>239</v>
      </c>
      <c r="F127" s="425">
        <f t="shared" si="117"/>
        <v>174246806812</v>
      </c>
      <c r="G127" s="425">
        <f t="shared" si="117"/>
        <v>0</v>
      </c>
      <c r="H127" s="425">
        <f t="shared" si="117"/>
        <v>0</v>
      </c>
      <c r="I127" s="425">
        <f t="shared" si="117"/>
        <v>0</v>
      </c>
      <c r="J127" s="425">
        <f t="shared" si="117"/>
        <v>0</v>
      </c>
      <c r="K127" s="425">
        <f t="shared" si="72"/>
        <v>0</v>
      </c>
      <c r="L127" s="425">
        <f>+L128</f>
        <v>174246806812</v>
      </c>
      <c r="M127" s="36">
        <f t="shared" si="103"/>
        <v>3.2825404112453549E-2</v>
      </c>
      <c r="N127" s="425">
        <f t="shared" si="118"/>
        <v>0</v>
      </c>
      <c r="O127" s="425">
        <f t="shared" si="118"/>
        <v>174246806812</v>
      </c>
      <c r="P127" s="425">
        <f t="shared" si="118"/>
        <v>0</v>
      </c>
      <c r="Q127" s="425">
        <f t="shared" si="118"/>
        <v>174246806812</v>
      </c>
      <c r="R127" s="425">
        <f t="shared" si="118"/>
        <v>0</v>
      </c>
      <c r="S127" s="425">
        <f t="shared" si="118"/>
        <v>0</v>
      </c>
      <c r="T127" s="425">
        <f t="shared" si="118"/>
        <v>174246806812</v>
      </c>
      <c r="U127" s="425">
        <f t="shared" si="118"/>
        <v>0</v>
      </c>
      <c r="V127" s="425">
        <f t="shared" si="118"/>
        <v>174246806812</v>
      </c>
      <c r="W127" s="425">
        <f t="shared" si="118"/>
        <v>0</v>
      </c>
      <c r="X127" s="37">
        <f t="shared" si="101"/>
        <v>1</v>
      </c>
      <c r="Y127" s="37">
        <f t="shared" si="102"/>
        <v>1</v>
      </c>
      <c r="Z127" s="37">
        <f t="shared" si="99"/>
        <v>1</v>
      </c>
      <c r="AA127" s="37">
        <f t="shared" si="105"/>
        <v>1</v>
      </c>
      <c r="AB127" s="37">
        <f t="shared" si="100"/>
        <v>1</v>
      </c>
    </row>
    <row r="128" spans="1:28" ht="28.5" customHeight="1" x14ac:dyDescent="0.25">
      <c r="A128" s="238" t="s">
        <v>241</v>
      </c>
      <c r="B128" s="68"/>
      <c r="C128" s="68"/>
      <c r="D128" s="40"/>
      <c r="E128" s="149" t="s">
        <v>236</v>
      </c>
      <c r="F128" s="425">
        <f t="shared" si="117"/>
        <v>174246806812</v>
      </c>
      <c r="G128" s="425">
        <f t="shared" si="117"/>
        <v>0</v>
      </c>
      <c r="H128" s="425">
        <f t="shared" si="117"/>
        <v>0</v>
      </c>
      <c r="I128" s="425">
        <f t="shared" si="117"/>
        <v>0</v>
      </c>
      <c r="J128" s="425">
        <f t="shared" si="117"/>
        <v>0</v>
      </c>
      <c r="K128" s="425">
        <f t="shared" si="72"/>
        <v>0</v>
      </c>
      <c r="L128" s="425">
        <f>+L129</f>
        <v>174246806812</v>
      </c>
      <c r="M128" s="36">
        <f t="shared" si="103"/>
        <v>3.2825404112453549E-2</v>
      </c>
      <c r="N128" s="425">
        <f t="shared" si="118"/>
        <v>0</v>
      </c>
      <c r="O128" s="425">
        <f t="shared" si="118"/>
        <v>174246806812</v>
      </c>
      <c r="P128" s="425">
        <f t="shared" si="118"/>
        <v>0</v>
      </c>
      <c r="Q128" s="425">
        <f t="shared" si="118"/>
        <v>174246806812</v>
      </c>
      <c r="R128" s="425">
        <f t="shared" si="118"/>
        <v>0</v>
      </c>
      <c r="S128" s="425">
        <f t="shared" si="118"/>
        <v>0</v>
      </c>
      <c r="T128" s="425">
        <f t="shared" si="118"/>
        <v>174246806812</v>
      </c>
      <c r="U128" s="425">
        <f t="shared" si="118"/>
        <v>0</v>
      </c>
      <c r="V128" s="425">
        <f t="shared" si="118"/>
        <v>174246806812</v>
      </c>
      <c r="W128" s="425">
        <f t="shared" si="118"/>
        <v>0</v>
      </c>
      <c r="X128" s="37">
        <f t="shared" si="101"/>
        <v>1</v>
      </c>
      <c r="Y128" s="37">
        <f t="shared" si="102"/>
        <v>1</v>
      </c>
      <c r="Z128" s="37">
        <f t="shared" si="99"/>
        <v>1</v>
      </c>
      <c r="AA128" s="37">
        <f t="shared" si="105"/>
        <v>1</v>
      </c>
      <c r="AB128" s="37">
        <f t="shared" si="100"/>
        <v>1</v>
      </c>
    </row>
    <row r="129" spans="1:28" ht="30" customHeight="1" x14ac:dyDescent="0.25">
      <c r="A129" s="239" t="s">
        <v>242</v>
      </c>
      <c r="B129" s="40" t="s">
        <v>192</v>
      </c>
      <c r="C129" s="40">
        <v>11</v>
      </c>
      <c r="D129" s="40" t="s">
        <v>38</v>
      </c>
      <c r="E129" s="151" t="s">
        <v>226</v>
      </c>
      <c r="F129" s="421">
        <v>174246806812</v>
      </c>
      <c r="G129" s="421">
        <v>0</v>
      </c>
      <c r="H129" s="421">
        <v>0</v>
      </c>
      <c r="I129" s="421">
        <v>0</v>
      </c>
      <c r="J129" s="421">
        <v>0</v>
      </c>
      <c r="K129" s="421">
        <f t="shared" si="72"/>
        <v>0</v>
      </c>
      <c r="L129" s="421">
        <f>+F129+K129</f>
        <v>174246806812</v>
      </c>
      <c r="M129" s="43">
        <f t="shared" si="103"/>
        <v>3.2825404112453549E-2</v>
      </c>
      <c r="N129" s="421">
        <v>0</v>
      </c>
      <c r="O129" s="421">
        <v>174246806812</v>
      </c>
      <c r="P129" s="421">
        <f>L129-O129</f>
        <v>0</v>
      </c>
      <c r="Q129" s="421">
        <v>174246806812</v>
      </c>
      <c r="R129" s="421">
        <f>+L129-Q129</f>
        <v>0</v>
      </c>
      <c r="S129" s="421">
        <f>O129-Q129</f>
        <v>0</v>
      </c>
      <c r="T129" s="421">
        <v>174246806812</v>
      </c>
      <c r="U129" s="421">
        <f>+Q129-T129</f>
        <v>0</v>
      </c>
      <c r="V129" s="421">
        <v>174246806812</v>
      </c>
      <c r="W129" s="44">
        <f>+T129-V129</f>
        <v>0</v>
      </c>
      <c r="X129" s="45">
        <f t="shared" si="101"/>
        <v>1</v>
      </c>
      <c r="Y129" s="45">
        <f t="shared" si="102"/>
        <v>1</v>
      </c>
      <c r="Z129" s="45">
        <f t="shared" si="99"/>
        <v>1</v>
      </c>
      <c r="AA129" s="45">
        <f t="shared" si="105"/>
        <v>1</v>
      </c>
      <c r="AB129" s="57">
        <f t="shared" si="100"/>
        <v>1</v>
      </c>
    </row>
    <row r="130" spans="1:28" ht="61.5" customHeight="1" x14ac:dyDescent="0.25">
      <c r="A130" s="238" t="s">
        <v>243</v>
      </c>
      <c r="B130" s="33"/>
      <c r="C130" s="33"/>
      <c r="D130" s="33"/>
      <c r="E130" s="149" t="s">
        <v>244</v>
      </c>
      <c r="F130" s="425">
        <f t="shared" ref="F130:J132" si="119">+F131</f>
        <v>251092107058</v>
      </c>
      <c r="G130" s="425">
        <f t="shared" si="119"/>
        <v>0</v>
      </c>
      <c r="H130" s="425">
        <f t="shared" si="119"/>
        <v>0</v>
      </c>
      <c r="I130" s="425">
        <f t="shared" si="119"/>
        <v>0</v>
      </c>
      <c r="J130" s="425">
        <f t="shared" si="119"/>
        <v>0</v>
      </c>
      <c r="K130" s="425">
        <f t="shared" si="72"/>
        <v>0</v>
      </c>
      <c r="L130" s="425">
        <f>+L131</f>
        <v>251092107058</v>
      </c>
      <c r="M130" s="36">
        <f t="shared" si="103"/>
        <v>4.7301870458487376E-2</v>
      </c>
      <c r="N130" s="425">
        <f t="shared" ref="N130:R132" si="120">+N131</f>
        <v>0</v>
      </c>
      <c r="O130" s="425">
        <f t="shared" si="120"/>
        <v>251092107058</v>
      </c>
      <c r="P130" s="425">
        <f t="shared" si="120"/>
        <v>0</v>
      </c>
      <c r="Q130" s="425">
        <f t="shared" si="120"/>
        <v>251092107058</v>
      </c>
      <c r="R130" s="425">
        <f t="shared" si="120"/>
        <v>0</v>
      </c>
      <c r="S130" s="425">
        <v>0</v>
      </c>
      <c r="T130" s="425">
        <f t="shared" ref="T130:W132" si="121">+T131</f>
        <v>251092107058</v>
      </c>
      <c r="U130" s="425">
        <f t="shared" si="121"/>
        <v>0</v>
      </c>
      <c r="V130" s="425">
        <f t="shared" si="121"/>
        <v>251092107058</v>
      </c>
      <c r="W130" s="425">
        <f t="shared" si="121"/>
        <v>0</v>
      </c>
      <c r="X130" s="37">
        <f t="shared" si="101"/>
        <v>1</v>
      </c>
      <c r="Y130" s="37">
        <f t="shared" si="102"/>
        <v>1</v>
      </c>
      <c r="Z130" s="37">
        <f t="shared" si="99"/>
        <v>1</v>
      </c>
      <c r="AA130" s="37">
        <f t="shared" si="105"/>
        <v>1</v>
      </c>
      <c r="AB130" s="37">
        <f t="shared" si="100"/>
        <v>1</v>
      </c>
    </row>
    <row r="131" spans="1:28" ht="61.5" customHeight="1" x14ac:dyDescent="0.25">
      <c r="A131" s="238" t="s">
        <v>245</v>
      </c>
      <c r="B131" s="70"/>
      <c r="C131" s="70"/>
      <c r="D131" s="33"/>
      <c r="E131" s="148" t="s">
        <v>244</v>
      </c>
      <c r="F131" s="425">
        <f t="shared" si="119"/>
        <v>251092107058</v>
      </c>
      <c r="G131" s="425">
        <f t="shared" si="119"/>
        <v>0</v>
      </c>
      <c r="H131" s="425">
        <f t="shared" si="119"/>
        <v>0</v>
      </c>
      <c r="I131" s="425">
        <f t="shared" si="119"/>
        <v>0</v>
      </c>
      <c r="J131" s="425">
        <f t="shared" si="119"/>
        <v>0</v>
      </c>
      <c r="K131" s="425">
        <f t="shared" si="72"/>
        <v>0</v>
      </c>
      <c r="L131" s="425">
        <f>+L132</f>
        <v>251092107058</v>
      </c>
      <c r="M131" s="36">
        <f t="shared" si="103"/>
        <v>4.7301870458487376E-2</v>
      </c>
      <c r="N131" s="425">
        <f t="shared" si="120"/>
        <v>0</v>
      </c>
      <c r="O131" s="425">
        <f t="shared" si="120"/>
        <v>251092107058</v>
      </c>
      <c r="P131" s="425">
        <f t="shared" si="120"/>
        <v>0</v>
      </c>
      <c r="Q131" s="425">
        <f t="shared" si="120"/>
        <v>251092107058</v>
      </c>
      <c r="R131" s="425">
        <f t="shared" si="120"/>
        <v>0</v>
      </c>
      <c r="S131" s="425">
        <v>0</v>
      </c>
      <c r="T131" s="425">
        <f t="shared" si="121"/>
        <v>251092107058</v>
      </c>
      <c r="U131" s="425">
        <f t="shared" si="121"/>
        <v>0</v>
      </c>
      <c r="V131" s="425">
        <f t="shared" si="121"/>
        <v>251092107058</v>
      </c>
      <c r="W131" s="425">
        <f t="shared" si="121"/>
        <v>0</v>
      </c>
      <c r="X131" s="37">
        <f t="shared" si="101"/>
        <v>1</v>
      </c>
      <c r="Y131" s="37">
        <f t="shared" si="102"/>
        <v>1</v>
      </c>
      <c r="Z131" s="37">
        <f t="shared" si="99"/>
        <v>1</v>
      </c>
      <c r="AA131" s="37">
        <f t="shared" si="105"/>
        <v>1</v>
      </c>
      <c r="AB131" s="37">
        <f t="shared" si="100"/>
        <v>1</v>
      </c>
    </row>
    <row r="132" spans="1:28" ht="35.25" customHeight="1" x14ac:dyDescent="0.25">
      <c r="A132" s="238" t="s">
        <v>246</v>
      </c>
      <c r="B132" s="70"/>
      <c r="C132" s="70"/>
      <c r="D132" s="33"/>
      <c r="E132" s="149" t="s">
        <v>236</v>
      </c>
      <c r="F132" s="425">
        <f t="shared" si="119"/>
        <v>251092107058</v>
      </c>
      <c r="G132" s="425">
        <f t="shared" si="119"/>
        <v>0</v>
      </c>
      <c r="H132" s="425">
        <f t="shared" si="119"/>
        <v>0</v>
      </c>
      <c r="I132" s="425">
        <f t="shared" si="119"/>
        <v>0</v>
      </c>
      <c r="J132" s="425">
        <f t="shared" si="119"/>
        <v>0</v>
      </c>
      <c r="K132" s="425">
        <f t="shared" si="72"/>
        <v>0</v>
      </c>
      <c r="L132" s="425">
        <f>+L133</f>
        <v>251092107058</v>
      </c>
      <c r="M132" s="36">
        <f t="shared" si="103"/>
        <v>4.7301870458487376E-2</v>
      </c>
      <c r="N132" s="425">
        <f t="shared" si="120"/>
        <v>0</v>
      </c>
      <c r="O132" s="425">
        <f t="shared" si="120"/>
        <v>251092107058</v>
      </c>
      <c r="P132" s="425">
        <f t="shared" si="120"/>
        <v>0</v>
      </c>
      <c r="Q132" s="425">
        <f t="shared" si="120"/>
        <v>251092107058</v>
      </c>
      <c r="R132" s="425">
        <f t="shared" si="120"/>
        <v>0</v>
      </c>
      <c r="S132" s="425">
        <v>0</v>
      </c>
      <c r="T132" s="425">
        <f t="shared" si="121"/>
        <v>251092107058</v>
      </c>
      <c r="U132" s="425">
        <f t="shared" si="121"/>
        <v>0</v>
      </c>
      <c r="V132" s="425">
        <f t="shared" si="121"/>
        <v>251092107058</v>
      </c>
      <c r="W132" s="425">
        <f t="shared" si="121"/>
        <v>0</v>
      </c>
      <c r="X132" s="37">
        <f t="shared" si="101"/>
        <v>1</v>
      </c>
      <c r="Y132" s="37">
        <f t="shared" si="102"/>
        <v>1</v>
      </c>
      <c r="Z132" s="37">
        <f t="shared" si="99"/>
        <v>1</v>
      </c>
      <c r="AA132" s="37">
        <f t="shared" si="105"/>
        <v>1</v>
      </c>
      <c r="AB132" s="37">
        <f t="shared" si="100"/>
        <v>1</v>
      </c>
    </row>
    <row r="133" spans="1:28" ht="30" customHeight="1" x14ac:dyDescent="0.25">
      <c r="A133" s="239" t="s">
        <v>247</v>
      </c>
      <c r="B133" s="40" t="s">
        <v>192</v>
      </c>
      <c r="C133" s="40">
        <v>11</v>
      </c>
      <c r="D133" s="40" t="s">
        <v>38</v>
      </c>
      <c r="E133" s="151" t="s">
        <v>226</v>
      </c>
      <c r="F133" s="421">
        <v>251092107058</v>
      </c>
      <c r="G133" s="421">
        <v>0</v>
      </c>
      <c r="H133" s="421">
        <v>0</v>
      </c>
      <c r="I133" s="421">
        <v>0</v>
      </c>
      <c r="J133" s="421">
        <v>0</v>
      </c>
      <c r="K133" s="421">
        <f t="shared" si="72"/>
        <v>0</v>
      </c>
      <c r="L133" s="421">
        <f>+F133+K133</f>
        <v>251092107058</v>
      </c>
      <c r="M133" s="43">
        <f t="shared" si="103"/>
        <v>4.7301870458487376E-2</v>
      </c>
      <c r="N133" s="421">
        <v>0</v>
      </c>
      <c r="O133" s="421">
        <v>251092107058</v>
      </c>
      <c r="P133" s="421">
        <f>L133-O133</f>
        <v>0</v>
      </c>
      <c r="Q133" s="421">
        <v>251092107058</v>
      </c>
      <c r="R133" s="421">
        <f>+L133-Q133</f>
        <v>0</v>
      </c>
      <c r="S133" s="421">
        <f>O133-Q133</f>
        <v>0</v>
      </c>
      <c r="T133" s="421">
        <v>251092107058</v>
      </c>
      <c r="U133" s="421">
        <f>+Q133-T133</f>
        <v>0</v>
      </c>
      <c r="V133" s="421">
        <v>251092107058</v>
      </c>
      <c r="W133" s="44">
        <f>+T133-V133</f>
        <v>0</v>
      </c>
      <c r="X133" s="45">
        <f t="shared" si="101"/>
        <v>1</v>
      </c>
      <c r="Y133" s="45">
        <f t="shared" si="102"/>
        <v>1</v>
      </c>
      <c r="Z133" s="45">
        <f t="shared" si="99"/>
        <v>1</v>
      </c>
      <c r="AA133" s="45">
        <f t="shared" si="105"/>
        <v>1</v>
      </c>
      <c r="AB133" s="57">
        <f t="shared" si="100"/>
        <v>1</v>
      </c>
    </row>
    <row r="134" spans="1:28" ht="81.75" customHeight="1" x14ac:dyDescent="0.25">
      <c r="A134" s="238" t="s">
        <v>248</v>
      </c>
      <c r="B134" s="40"/>
      <c r="C134" s="40"/>
      <c r="D134" s="40"/>
      <c r="E134" s="149" t="s">
        <v>249</v>
      </c>
      <c r="F134" s="425">
        <f t="shared" ref="F134:J136" si="122">+F135</f>
        <v>242233026988</v>
      </c>
      <c r="G134" s="425">
        <f t="shared" si="122"/>
        <v>0</v>
      </c>
      <c r="H134" s="425">
        <f t="shared" si="122"/>
        <v>0</v>
      </c>
      <c r="I134" s="425">
        <f t="shared" si="122"/>
        <v>0</v>
      </c>
      <c r="J134" s="425">
        <f t="shared" si="122"/>
        <v>0</v>
      </c>
      <c r="K134" s="425">
        <f t="shared" si="72"/>
        <v>0</v>
      </c>
      <c r="L134" s="425">
        <f>+L135</f>
        <v>242233026988</v>
      </c>
      <c r="M134" s="36">
        <f t="shared" si="103"/>
        <v>4.5632956756808535E-2</v>
      </c>
      <c r="N134" s="425">
        <f t="shared" ref="N134:R136" si="123">+N135</f>
        <v>0</v>
      </c>
      <c r="O134" s="425">
        <f t="shared" si="123"/>
        <v>242233026988</v>
      </c>
      <c r="P134" s="425">
        <f t="shared" si="123"/>
        <v>0</v>
      </c>
      <c r="Q134" s="425">
        <f t="shared" si="123"/>
        <v>242233026988</v>
      </c>
      <c r="R134" s="425">
        <f t="shared" si="123"/>
        <v>0</v>
      </c>
      <c r="S134" s="425">
        <v>0</v>
      </c>
      <c r="T134" s="425">
        <f t="shared" ref="T134:W136" si="124">+T135</f>
        <v>242233026988</v>
      </c>
      <c r="U134" s="425">
        <f t="shared" si="124"/>
        <v>0</v>
      </c>
      <c r="V134" s="425">
        <f t="shared" si="124"/>
        <v>242233026988</v>
      </c>
      <c r="W134" s="425">
        <f t="shared" si="124"/>
        <v>0</v>
      </c>
      <c r="X134" s="37">
        <f t="shared" si="101"/>
        <v>1</v>
      </c>
      <c r="Y134" s="37">
        <f t="shared" si="102"/>
        <v>1</v>
      </c>
      <c r="Z134" s="37">
        <f t="shared" si="99"/>
        <v>1</v>
      </c>
      <c r="AA134" s="37">
        <f t="shared" si="105"/>
        <v>1</v>
      </c>
      <c r="AB134" s="37">
        <f t="shared" si="100"/>
        <v>1</v>
      </c>
    </row>
    <row r="135" spans="1:28" ht="78.75" customHeight="1" x14ac:dyDescent="0.25">
      <c r="A135" s="238" t="s">
        <v>250</v>
      </c>
      <c r="B135" s="68"/>
      <c r="C135" s="68"/>
      <c r="D135" s="40"/>
      <c r="E135" s="149" t="s">
        <v>249</v>
      </c>
      <c r="F135" s="425">
        <f t="shared" si="122"/>
        <v>242233026988</v>
      </c>
      <c r="G135" s="425">
        <f t="shared" si="122"/>
        <v>0</v>
      </c>
      <c r="H135" s="425">
        <f t="shared" si="122"/>
        <v>0</v>
      </c>
      <c r="I135" s="425">
        <f t="shared" si="122"/>
        <v>0</v>
      </c>
      <c r="J135" s="425">
        <f t="shared" si="122"/>
        <v>0</v>
      </c>
      <c r="K135" s="425">
        <f t="shared" si="72"/>
        <v>0</v>
      </c>
      <c r="L135" s="425">
        <f>+L136</f>
        <v>242233026988</v>
      </c>
      <c r="M135" s="36">
        <f t="shared" si="103"/>
        <v>4.5632956756808535E-2</v>
      </c>
      <c r="N135" s="425">
        <f t="shared" si="123"/>
        <v>0</v>
      </c>
      <c r="O135" s="425">
        <f t="shared" si="123"/>
        <v>242233026988</v>
      </c>
      <c r="P135" s="425">
        <f t="shared" si="123"/>
        <v>0</v>
      </c>
      <c r="Q135" s="425">
        <f t="shared" si="123"/>
        <v>242233026988</v>
      </c>
      <c r="R135" s="425">
        <f t="shared" si="123"/>
        <v>0</v>
      </c>
      <c r="S135" s="425">
        <v>0</v>
      </c>
      <c r="T135" s="425">
        <f t="shared" si="124"/>
        <v>242233026988</v>
      </c>
      <c r="U135" s="425">
        <f t="shared" si="124"/>
        <v>0</v>
      </c>
      <c r="V135" s="425">
        <f t="shared" si="124"/>
        <v>242233026988</v>
      </c>
      <c r="W135" s="425">
        <f t="shared" si="124"/>
        <v>0</v>
      </c>
      <c r="X135" s="37">
        <f t="shared" si="101"/>
        <v>1</v>
      </c>
      <c r="Y135" s="37">
        <f t="shared" si="102"/>
        <v>1</v>
      </c>
      <c r="Z135" s="37">
        <f t="shared" si="99"/>
        <v>1</v>
      </c>
      <c r="AA135" s="37">
        <f t="shared" si="105"/>
        <v>1</v>
      </c>
      <c r="AB135" s="37">
        <f t="shared" si="100"/>
        <v>1</v>
      </c>
    </row>
    <row r="136" spans="1:28" ht="40.5" customHeight="1" x14ac:dyDescent="0.25">
      <c r="A136" s="238" t="s">
        <v>251</v>
      </c>
      <c r="B136" s="68"/>
      <c r="C136" s="68"/>
      <c r="D136" s="40"/>
      <c r="E136" s="149" t="s">
        <v>236</v>
      </c>
      <c r="F136" s="425">
        <f t="shared" si="122"/>
        <v>242233026988</v>
      </c>
      <c r="G136" s="425">
        <f t="shared" si="122"/>
        <v>0</v>
      </c>
      <c r="H136" s="425">
        <f t="shared" si="122"/>
        <v>0</v>
      </c>
      <c r="I136" s="425">
        <f t="shared" si="122"/>
        <v>0</v>
      </c>
      <c r="J136" s="425">
        <f t="shared" si="122"/>
        <v>0</v>
      </c>
      <c r="K136" s="425">
        <f t="shared" si="72"/>
        <v>0</v>
      </c>
      <c r="L136" s="425">
        <f>+L137</f>
        <v>242233026988</v>
      </c>
      <c r="M136" s="36">
        <f t="shared" si="103"/>
        <v>4.5632956756808535E-2</v>
      </c>
      <c r="N136" s="425">
        <f t="shared" si="123"/>
        <v>0</v>
      </c>
      <c r="O136" s="425">
        <f t="shared" si="123"/>
        <v>242233026988</v>
      </c>
      <c r="P136" s="425">
        <f t="shared" si="123"/>
        <v>0</v>
      </c>
      <c r="Q136" s="425">
        <f t="shared" si="123"/>
        <v>242233026988</v>
      </c>
      <c r="R136" s="425">
        <f t="shared" si="123"/>
        <v>0</v>
      </c>
      <c r="S136" s="425">
        <v>0</v>
      </c>
      <c r="T136" s="425">
        <f t="shared" si="124"/>
        <v>242233026988</v>
      </c>
      <c r="U136" s="425">
        <f t="shared" si="124"/>
        <v>0</v>
      </c>
      <c r="V136" s="425">
        <f t="shared" si="124"/>
        <v>242233026988</v>
      </c>
      <c r="W136" s="425">
        <f t="shared" si="124"/>
        <v>0</v>
      </c>
      <c r="X136" s="37">
        <f t="shared" si="101"/>
        <v>1</v>
      </c>
      <c r="Y136" s="37">
        <f t="shared" si="102"/>
        <v>1</v>
      </c>
      <c r="Z136" s="37">
        <f t="shared" si="99"/>
        <v>1</v>
      </c>
      <c r="AA136" s="37">
        <f t="shared" si="105"/>
        <v>1</v>
      </c>
      <c r="AB136" s="37">
        <f t="shared" si="100"/>
        <v>1</v>
      </c>
    </row>
    <row r="137" spans="1:28" ht="30" customHeight="1" x14ac:dyDescent="0.25">
      <c r="A137" s="239" t="s">
        <v>252</v>
      </c>
      <c r="B137" s="40" t="s">
        <v>192</v>
      </c>
      <c r="C137" s="40">
        <v>11</v>
      </c>
      <c r="D137" s="40" t="s">
        <v>38</v>
      </c>
      <c r="E137" s="151" t="s">
        <v>226</v>
      </c>
      <c r="F137" s="421">
        <v>242233026988</v>
      </c>
      <c r="G137" s="421">
        <v>0</v>
      </c>
      <c r="H137" s="421">
        <v>0</v>
      </c>
      <c r="I137" s="421">
        <v>0</v>
      </c>
      <c r="J137" s="421">
        <v>0</v>
      </c>
      <c r="K137" s="421">
        <f t="shared" ref="K137:K202" si="125">+G137-H137+I137-J137</f>
        <v>0</v>
      </c>
      <c r="L137" s="421">
        <f>+F137+K137</f>
        <v>242233026988</v>
      </c>
      <c r="M137" s="43">
        <f t="shared" si="103"/>
        <v>4.5632956756808535E-2</v>
      </c>
      <c r="N137" s="421">
        <v>0</v>
      </c>
      <c r="O137" s="421">
        <v>242233026988</v>
      </c>
      <c r="P137" s="421">
        <f>L137-O137</f>
        <v>0</v>
      </c>
      <c r="Q137" s="421">
        <v>242233026988</v>
      </c>
      <c r="R137" s="421">
        <f>+L137-Q137</f>
        <v>0</v>
      </c>
      <c r="S137" s="421">
        <f>O137-Q137</f>
        <v>0</v>
      </c>
      <c r="T137" s="421">
        <v>242233026988</v>
      </c>
      <c r="U137" s="421">
        <f>+Q137-T137</f>
        <v>0</v>
      </c>
      <c r="V137" s="421">
        <v>242233026988</v>
      </c>
      <c r="W137" s="44">
        <f>+T137-V137</f>
        <v>0</v>
      </c>
      <c r="X137" s="45">
        <f t="shared" si="101"/>
        <v>1</v>
      </c>
      <c r="Y137" s="45">
        <f t="shared" si="102"/>
        <v>1</v>
      </c>
      <c r="Z137" s="45">
        <f t="shared" si="99"/>
        <v>1</v>
      </c>
      <c r="AA137" s="45">
        <f t="shared" si="105"/>
        <v>1</v>
      </c>
      <c r="AB137" s="57">
        <f t="shared" si="100"/>
        <v>1</v>
      </c>
    </row>
    <row r="138" spans="1:28" ht="72.75" customHeight="1" x14ac:dyDescent="0.25">
      <c r="A138" s="238" t="s">
        <v>253</v>
      </c>
      <c r="B138" s="40"/>
      <c r="C138" s="40"/>
      <c r="D138" s="40"/>
      <c r="E138" s="149" t="s">
        <v>254</v>
      </c>
      <c r="F138" s="425">
        <f t="shared" ref="F138:J140" si="126">+F139</f>
        <v>172797196133</v>
      </c>
      <c r="G138" s="425">
        <f t="shared" si="126"/>
        <v>0</v>
      </c>
      <c r="H138" s="425">
        <f t="shared" si="126"/>
        <v>0</v>
      </c>
      <c r="I138" s="425">
        <f t="shared" si="126"/>
        <v>0</v>
      </c>
      <c r="J138" s="425">
        <f t="shared" si="126"/>
        <v>0</v>
      </c>
      <c r="K138" s="425">
        <f t="shared" si="125"/>
        <v>0</v>
      </c>
      <c r="L138" s="425">
        <f>+L139</f>
        <v>172797196133</v>
      </c>
      <c r="M138" s="36">
        <f t="shared" si="103"/>
        <v>3.2552319875132386E-2</v>
      </c>
      <c r="N138" s="425">
        <f t="shared" ref="N138:R140" si="127">+N139</f>
        <v>0</v>
      </c>
      <c r="O138" s="425">
        <f t="shared" si="127"/>
        <v>172797196133</v>
      </c>
      <c r="P138" s="425">
        <f t="shared" si="127"/>
        <v>0</v>
      </c>
      <c r="Q138" s="425">
        <f t="shared" si="127"/>
        <v>172797196133</v>
      </c>
      <c r="R138" s="425">
        <f t="shared" si="127"/>
        <v>0</v>
      </c>
      <c r="S138" s="425">
        <v>0</v>
      </c>
      <c r="T138" s="425">
        <f t="shared" ref="T138:W140" si="128">+T139</f>
        <v>172797196133</v>
      </c>
      <c r="U138" s="425">
        <f t="shared" si="128"/>
        <v>0</v>
      </c>
      <c r="V138" s="425">
        <f t="shared" si="128"/>
        <v>172797196133</v>
      </c>
      <c r="W138" s="425">
        <f t="shared" si="128"/>
        <v>0</v>
      </c>
      <c r="X138" s="37">
        <f t="shared" si="101"/>
        <v>1</v>
      </c>
      <c r="Y138" s="37">
        <f t="shared" si="102"/>
        <v>1</v>
      </c>
      <c r="Z138" s="37">
        <f t="shared" si="99"/>
        <v>1</v>
      </c>
      <c r="AA138" s="37">
        <f t="shared" si="105"/>
        <v>1</v>
      </c>
      <c r="AB138" s="37">
        <f t="shared" si="100"/>
        <v>1</v>
      </c>
    </row>
    <row r="139" spans="1:28" ht="72.75" customHeight="1" x14ac:dyDescent="0.25">
      <c r="A139" s="238" t="s">
        <v>255</v>
      </c>
      <c r="B139" s="68"/>
      <c r="C139" s="68"/>
      <c r="D139" s="40"/>
      <c r="E139" s="148" t="s">
        <v>254</v>
      </c>
      <c r="F139" s="425">
        <f t="shared" si="126"/>
        <v>172797196133</v>
      </c>
      <c r="G139" s="425">
        <f t="shared" si="126"/>
        <v>0</v>
      </c>
      <c r="H139" s="425">
        <f t="shared" si="126"/>
        <v>0</v>
      </c>
      <c r="I139" s="425">
        <f t="shared" si="126"/>
        <v>0</v>
      </c>
      <c r="J139" s="425">
        <f t="shared" si="126"/>
        <v>0</v>
      </c>
      <c r="K139" s="425">
        <f t="shared" si="125"/>
        <v>0</v>
      </c>
      <c r="L139" s="425">
        <f>+L140</f>
        <v>172797196133</v>
      </c>
      <c r="M139" s="36">
        <f t="shared" si="103"/>
        <v>3.2552319875132386E-2</v>
      </c>
      <c r="N139" s="425">
        <f t="shared" si="127"/>
        <v>0</v>
      </c>
      <c r="O139" s="425">
        <f t="shared" si="127"/>
        <v>172797196133</v>
      </c>
      <c r="P139" s="425">
        <f t="shared" si="127"/>
        <v>0</v>
      </c>
      <c r="Q139" s="425">
        <f t="shared" si="127"/>
        <v>172797196133</v>
      </c>
      <c r="R139" s="425">
        <f t="shared" si="127"/>
        <v>0</v>
      </c>
      <c r="S139" s="425">
        <v>0</v>
      </c>
      <c r="T139" s="425">
        <f t="shared" si="128"/>
        <v>172797196133</v>
      </c>
      <c r="U139" s="425">
        <f t="shared" si="128"/>
        <v>0</v>
      </c>
      <c r="V139" s="425">
        <f t="shared" si="128"/>
        <v>172797196133</v>
      </c>
      <c r="W139" s="425">
        <f t="shared" si="128"/>
        <v>0</v>
      </c>
      <c r="X139" s="37">
        <f t="shared" si="101"/>
        <v>1</v>
      </c>
      <c r="Y139" s="37">
        <f t="shared" si="102"/>
        <v>1</v>
      </c>
      <c r="Z139" s="37">
        <f t="shared" si="99"/>
        <v>1</v>
      </c>
      <c r="AA139" s="37">
        <f t="shared" si="105"/>
        <v>1</v>
      </c>
      <c r="AB139" s="37">
        <f t="shared" si="100"/>
        <v>1</v>
      </c>
    </row>
    <row r="140" spans="1:28" ht="32.25" customHeight="1" x14ac:dyDescent="0.25">
      <c r="A140" s="238" t="s">
        <v>256</v>
      </c>
      <c r="B140" s="68"/>
      <c r="C140" s="68"/>
      <c r="D140" s="40"/>
      <c r="E140" s="149" t="s">
        <v>236</v>
      </c>
      <c r="F140" s="425">
        <f t="shared" si="126"/>
        <v>172797196133</v>
      </c>
      <c r="G140" s="425">
        <f t="shared" si="126"/>
        <v>0</v>
      </c>
      <c r="H140" s="425">
        <f t="shared" si="126"/>
        <v>0</v>
      </c>
      <c r="I140" s="425">
        <f t="shared" si="126"/>
        <v>0</v>
      </c>
      <c r="J140" s="425">
        <f t="shared" si="126"/>
        <v>0</v>
      </c>
      <c r="K140" s="425">
        <f t="shared" si="125"/>
        <v>0</v>
      </c>
      <c r="L140" s="425">
        <f>+L141</f>
        <v>172797196133</v>
      </c>
      <c r="M140" s="36">
        <f t="shared" si="103"/>
        <v>3.2552319875132386E-2</v>
      </c>
      <c r="N140" s="425">
        <f t="shared" si="127"/>
        <v>0</v>
      </c>
      <c r="O140" s="425">
        <f t="shared" si="127"/>
        <v>172797196133</v>
      </c>
      <c r="P140" s="425">
        <f t="shared" si="127"/>
        <v>0</v>
      </c>
      <c r="Q140" s="425">
        <f t="shared" si="127"/>
        <v>172797196133</v>
      </c>
      <c r="R140" s="425">
        <f t="shared" si="127"/>
        <v>0</v>
      </c>
      <c r="S140" s="425">
        <v>0</v>
      </c>
      <c r="T140" s="425">
        <f t="shared" si="128"/>
        <v>172797196133</v>
      </c>
      <c r="U140" s="425">
        <f t="shared" si="128"/>
        <v>0</v>
      </c>
      <c r="V140" s="425">
        <f t="shared" si="128"/>
        <v>172797196133</v>
      </c>
      <c r="W140" s="425">
        <f t="shared" si="128"/>
        <v>0</v>
      </c>
      <c r="X140" s="37">
        <f t="shared" si="101"/>
        <v>1</v>
      </c>
      <c r="Y140" s="37">
        <f t="shared" si="102"/>
        <v>1</v>
      </c>
      <c r="Z140" s="37">
        <f t="shared" si="99"/>
        <v>1</v>
      </c>
      <c r="AA140" s="37">
        <f t="shared" si="105"/>
        <v>1</v>
      </c>
      <c r="AB140" s="37">
        <f t="shared" si="100"/>
        <v>1</v>
      </c>
    </row>
    <row r="141" spans="1:28" ht="30" customHeight="1" x14ac:dyDescent="0.25">
      <c r="A141" s="239" t="s">
        <v>257</v>
      </c>
      <c r="B141" s="40" t="s">
        <v>192</v>
      </c>
      <c r="C141" s="40">
        <v>11</v>
      </c>
      <c r="D141" s="40" t="s">
        <v>38</v>
      </c>
      <c r="E141" s="151" t="s">
        <v>226</v>
      </c>
      <c r="F141" s="421">
        <v>172797196133</v>
      </c>
      <c r="G141" s="421">
        <v>0</v>
      </c>
      <c r="H141" s="421">
        <v>0</v>
      </c>
      <c r="I141" s="421">
        <v>0</v>
      </c>
      <c r="J141" s="421">
        <v>0</v>
      </c>
      <c r="K141" s="421">
        <f t="shared" si="125"/>
        <v>0</v>
      </c>
      <c r="L141" s="421">
        <f>+F141+K141</f>
        <v>172797196133</v>
      </c>
      <c r="M141" s="43">
        <f t="shared" si="103"/>
        <v>3.2552319875132386E-2</v>
      </c>
      <c r="N141" s="421">
        <v>0</v>
      </c>
      <c r="O141" s="421">
        <v>172797196133</v>
      </c>
      <c r="P141" s="421">
        <f>L141-O141</f>
        <v>0</v>
      </c>
      <c r="Q141" s="421">
        <v>172797196133</v>
      </c>
      <c r="R141" s="421">
        <f>+L141-Q141</f>
        <v>0</v>
      </c>
      <c r="S141" s="421">
        <f>O141-Q141</f>
        <v>0</v>
      </c>
      <c r="T141" s="421">
        <v>172797196133</v>
      </c>
      <c r="U141" s="421">
        <f>+Q141-T141</f>
        <v>0</v>
      </c>
      <c r="V141" s="421">
        <v>172797196133</v>
      </c>
      <c r="W141" s="44">
        <f>+T141-V141</f>
        <v>0</v>
      </c>
      <c r="X141" s="45">
        <f t="shared" si="101"/>
        <v>1</v>
      </c>
      <c r="Y141" s="45">
        <f t="shared" si="102"/>
        <v>1</v>
      </c>
      <c r="Z141" s="45">
        <f t="shared" si="99"/>
        <v>1</v>
      </c>
      <c r="AA141" s="45">
        <f t="shared" si="105"/>
        <v>1</v>
      </c>
      <c r="AB141" s="57">
        <f t="shared" si="100"/>
        <v>1</v>
      </c>
    </row>
    <row r="142" spans="1:28" ht="87" customHeight="1" x14ac:dyDescent="0.25">
      <c r="A142" s="238" t="s">
        <v>258</v>
      </c>
      <c r="B142" s="40"/>
      <c r="C142" s="40"/>
      <c r="D142" s="40"/>
      <c r="E142" s="149" t="s">
        <v>259</v>
      </c>
      <c r="F142" s="425">
        <f t="shared" ref="F142:J144" si="129">+F143</f>
        <v>186940477824</v>
      </c>
      <c r="G142" s="425">
        <f t="shared" si="129"/>
        <v>0</v>
      </c>
      <c r="H142" s="425">
        <f t="shared" si="129"/>
        <v>0</v>
      </c>
      <c r="I142" s="425">
        <f t="shared" si="129"/>
        <v>0</v>
      </c>
      <c r="J142" s="425">
        <f t="shared" si="129"/>
        <v>0</v>
      </c>
      <c r="K142" s="425">
        <f t="shared" si="125"/>
        <v>0</v>
      </c>
      <c r="L142" s="425">
        <f>+L143</f>
        <v>186940477824</v>
      </c>
      <c r="M142" s="36">
        <f t="shared" si="103"/>
        <v>3.5216695455249858E-2</v>
      </c>
      <c r="N142" s="425">
        <f t="shared" ref="N142:R144" si="130">+N143</f>
        <v>0</v>
      </c>
      <c r="O142" s="425">
        <f t="shared" si="130"/>
        <v>186940477824</v>
      </c>
      <c r="P142" s="425">
        <f t="shared" si="130"/>
        <v>0</v>
      </c>
      <c r="Q142" s="425">
        <f t="shared" si="130"/>
        <v>186940477824</v>
      </c>
      <c r="R142" s="425">
        <f t="shared" si="130"/>
        <v>0</v>
      </c>
      <c r="S142" s="425">
        <v>0</v>
      </c>
      <c r="T142" s="425">
        <f t="shared" ref="T142:W144" si="131">+T143</f>
        <v>186940477824</v>
      </c>
      <c r="U142" s="425">
        <f t="shared" si="131"/>
        <v>0</v>
      </c>
      <c r="V142" s="425">
        <f t="shared" si="131"/>
        <v>186940477824</v>
      </c>
      <c r="W142" s="425">
        <f t="shared" si="131"/>
        <v>0</v>
      </c>
      <c r="X142" s="37">
        <f t="shared" si="101"/>
        <v>1</v>
      </c>
      <c r="Y142" s="37">
        <f t="shared" si="102"/>
        <v>1</v>
      </c>
      <c r="Z142" s="37">
        <f t="shared" si="99"/>
        <v>1</v>
      </c>
      <c r="AA142" s="37">
        <f t="shared" si="105"/>
        <v>1</v>
      </c>
      <c r="AB142" s="37">
        <f t="shared" si="100"/>
        <v>1</v>
      </c>
    </row>
    <row r="143" spans="1:28" ht="85.5" customHeight="1" x14ac:dyDescent="0.25">
      <c r="A143" s="238" t="s">
        <v>260</v>
      </c>
      <c r="B143" s="68"/>
      <c r="C143" s="68"/>
      <c r="D143" s="40"/>
      <c r="E143" s="148" t="s">
        <v>259</v>
      </c>
      <c r="F143" s="425">
        <f t="shared" si="129"/>
        <v>186940477824</v>
      </c>
      <c r="G143" s="425">
        <f t="shared" si="129"/>
        <v>0</v>
      </c>
      <c r="H143" s="425">
        <f t="shared" si="129"/>
        <v>0</v>
      </c>
      <c r="I143" s="425">
        <f t="shared" si="129"/>
        <v>0</v>
      </c>
      <c r="J143" s="425">
        <f t="shared" si="129"/>
        <v>0</v>
      </c>
      <c r="K143" s="425">
        <f t="shared" si="125"/>
        <v>0</v>
      </c>
      <c r="L143" s="425">
        <f>+L144</f>
        <v>186940477824</v>
      </c>
      <c r="M143" s="36">
        <f t="shared" si="103"/>
        <v>3.5216695455249858E-2</v>
      </c>
      <c r="N143" s="425">
        <f t="shared" si="130"/>
        <v>0</v>
      </c>
      <c r="O143" s="425">
        <f t="shared" si="130"/>
        <v>186940477824</v>
      </c>
      <c r="P143" s="425">
        <f t="shared" si="130"/>
        <v>0</v>
      </c>
      <c r="Q143" s="425">
        <f t="shared" si="130"/>
        <v>186940477824</v>
      </c>
      <c r="R143" s="425">
        <f t="shared" si="130"/>
        <v>0</v>
      </c>
      <c r="S143" s="425">
        <v>0</v>
      </c>
      <c r="T143" s="425">
        <f t="shared" si="131"/>
        <v>186940477824</v>
      </c>
      <c r="U143" s="425">
        <f t="shared" si="131"/>
        <v>0</v>
      </c>
      <c r="V143" s="425">
        <f t="shared" si="131"/>
        <v>186940477824</v>
      </c>
      <c r="W143" s="425">
        <f t="shared" si="131"/>
        <v>0</v>
      </c>
      <c r="X143" s="37">
        <f t="shared" si="101"/>
        <v>1</v>
      </c>
      <c r="Y143" s="37">
        <f t="shared" si="102"/>
        <v>1</v>
      </c>
      <c r="Z143" s="37">
        <f t="shared" si="99"/>
        <v>1</v>
      </c>
      <c r="AA143" s="37">
        <f t="shared" si="105"/>
        <v>1</v>
      </c>
      <c r="AB143" s="37">
        <f t="shared" si="100"/>
        <v>1</v>
      </c>
    </row>
    <row r="144" spans="1:28" ht="31.5" customHeight="1" x14ac:dyDescent="0.25">
      <c r="A144" s="238" t="s">
        <v>261</v>
      </c>
      <c r="B144" s="68"/>
      <c r="C144" s="68"/>
      <c r="D144" s="40"/>
      <c r="E144" s="149" t="s">
        <v>236</v>
      </c>
      <c r="F144" s="425">
        <f t="shared" si="129"/>
        <v>186940477824</v>
      </c>
      <c r="G144" s="425">
        <f t="shared" si="129"/>
        <v>0</v>
      </c>
      <c r="H144" s="425">
        <f t="shared" si="129"/>
        <v>0</v>
      </c>
      <c r="I144" s="425">
        <f t="shared" si="129"/>
        <v>0</v>
      </c>
      <c r="J144" s="425">
        <f t="shared" si="129"/>
        <v>0</v>
      </c>
      <c r="K144" s="425">
        <f t="shared" si="125"/>
        <v>0</v>
      </c>
      <c r="L144" s="425">
        <f>+L145</f>
        <v>186940477824</v>
      </c>
      <c r="M144" s="36">
        <f t="shared" si="103"/>
        <v>3.5216695455249858E-2</v>
      </c>
      <c r="N144" s="425">
        <f t="shared" si="130"/>
        <v>0</v>
      </c>
      <c r="O144" s="425">
        <f t="shared" si="130"/>
        <v>186940477824</v>
      </c>
      <c r="P144" s="425">
        <f t="shared" si="130"/>
        <v>0</v>
      </c>
      <c r="Q144" s="425">
        <f t="shared" si="130"/>
        <v>186940477824</v>
      </c>
      <c r="R144" s="425">
        <f t="shared" si="130"/>
        <v>0</v>
      </c>
      <c r="S144" s="425">
        <v>0</v>
      </c>
      <c r="T144" s="425">
        <f t="shared" si="131"/>
        <v>186940477824</v>
      </c>
      <c r="U144" s="425">
        <f t="shared" si="131"/>
        <v>0</v>
      </c>
      <c r="V144" s="425">
        <f t="shared" si="131"/>
        <v>186940477824</v>
      </c>
      <c r="W144" s="425">
        <f t="shared" si="131"/>
        <v>0</v>
      </c>
      <c r="X144" s="37">
        <f t="shared" si="101"/>
        <v>1</v>
      </c>
      <c r="Y144" s="37">
        <f t="shared" si="102"/>
        <v>1</v>
      </c>
      <c r="Z144" s="37">
        <f t="shared" si="99"/>
        <v>1</v>
      </c>
      <c r="AA144" s="37">
        <f t="shared" si="105"/>
        <v>1</v>
      </c>
      <c r="AB144" s="37">
        <f t="shared" si="100"/>
        <v>1</v>
      </c>
    </row>
    <row r="145" spans="1:28" ht="30" customHeight="1" x14ac:dyDescent="0.25">
      <c r="A145" s="239" t="s">
        <v>262</v>
      </c>
      <c r="B145" s="40" t="s">
        <v>192</v>
      </c>
      <c r="C145" s="40">
        <v>11</v>
      </c>
      <c r="D145" s="40" t="s">
        <v>38</v>
      </c>
      <c r="E145" s="151" t="s">
        <v>226</v>
      </c>
      <c r="F145" s="421">
        <v>186940477824</v>
      </c>
      <c r="G145" s="421">
        <v>0</v>
      </c>
      <c r="H145" s="421">
        <v>0</v>
      </c>
      <c r="I145" s="421">
        <v>0</v>
      </c>
      <c r="J145" s="421">
        <v>0</v>
      </c>
      <c r="K145" s="421">
        <f t="shared" si="125"/>
        <v>0</v>
      </c>
      <c r="L145" s="421">
        <f>+F145+K145</f>
        <v>186940477824</v>
      </c>
      <c r="M145" s="43">
        <f t="shared" si="103"/>
        <v>3.5216695455249858E-2</v>
      </c>
      <c r="N145" s="421">
        <v>0</v>
      </c>
      <c r="O145" s="421">
        <v>186940477824</v>
      </c>
      <c r="P145" s="421">
        <f>L145-O145</f>
        <v>0</v>
      </c>
      <c r="Q145" s="421">
        <v>186940477824</v>
      </c>
      <c r="R145" s="421">
        <f>+L145-Q145</f>
        <v>0</v>
      </c>
      <c r="S145" s="421">
        <f>O145-Q145</f>
        <v>0</v>
      </c>
      <c r="T145" s="421">
        <v>186940477824</v>
      </c>
      <c r="U145" s="421">
        <f>+Q145-T145</f>
        <v>0</v>
      </c>
      <c r="V145" s="421">
        <v>186940477824</v>
      </c>
      <c r="W145" s="44">
        <f>+T145-V145</f>
        <v>0</v>
      </c>
      <c r="X145" s="45">
        <f t="shared" si="101"/>
        <v>1</v>
      </c>
      <c r="Y145" s="45">
        <f t="shared" si="102"/>
        <v>1</v>
      </c>
      <c r="Z145" s="45">
        <f t="shared" si="99"/>
        <v>1</v>
      </c>
      <c r="AA145" s="45">
        <f t="shared" si="105"/>
        <v>1</v>
      </c>
      <c r="AB145" s="57">
        <f t="shared" si="100"/>
        <v>1</v>
      </c>
    </row>
    <row r="146" spans="1:28" ht="65.25" customHeight="1" x14ac:dyDescent="0.25">
      <c r="A146" s="238" t="s">
        <v>263</v>
      </c>
      <c r="B146" s="40"/>
      <c r="C146" s="40"/>
      <c r="D146" s="40"/>
      <c r="E146" s="149" t="s">
        <v>264</v>
      </c>
      <c r="F146" s="425">
        <f t="shared" ref="F146:J148" si="132">+F147</f>
        <v>203096408219</v>
      </c>
      <c r="G146" s="425">
        <f t="shared" si="132"/>
        <v>0</v>
      </c>
      <c r="H146" s="425">
        <f t="shared" si="132"/>
        <v>0</v>
      </c>
      <c r="I146" s="425">
        <f t="shared" si="132"/>
        <v>0</v>
      </c>
      <c r="J146" s="425">
        <f t="shared" si="132"/>
        <v>0</v>
      </c>
      <c r="K146" s="425">
        <f t="shared" si="125"/>
        <v>0</v>
      </c>
      <c r="L146" s="425">
        <f>+L147</f>
        <v>203096408219</v>
      </c>
      <c r="M146" s="36">
        <f t="shared" si="103"/>
        <v>3.8260222930624081E-2</v>
      </c>
      <c r="N146" s="425">
        <f t="shared" ref="N146:R148" si="133">+N147</f>
        <v>0</v>
      </c>
      <c r="O146" s="425">
        <f t="shared" si="133"/>
        <v>203096408219</v>
      </c>
      <c r="P146" s="425">
        <f t="shared" si="133"/>
        <v>0</v>
      </c>
      <c r="Q146" s="425">
        <f t="shared" si="133"/>
        <v>203096408219</v>
      </c>
      <c r="R146" s="425">
        <f t="shared" si="133"/>
        <v>0</v>
      </c>
      <c r="S146" s="425">
        <v>0</v>
      </c>
      <c r="T146" s="425">
        <f t="shared" ref="T146:W148" si="134">+T147</f>
        <v>203096408219</v>
      </c>
      <c r="U146" s="425">
        <f t="shared" si="134"/>
        <v>0</v>
      </c>
      <c r="V146" s="425">
        <f t="shared" si="134"/>
        <v>203096408219</v>
      </c>
      <c r="W146" s="425">
        <f t="shared" si="134"/>
        <v>0</v>
      </c>
      <c r="X146" s="37">
        <f t="shared" si="101"/>
        <v>1</v>
      </c>
      <c r="Y146" s="37">
        <f t="shared" si="102"/>
        <v>1</v>
      </c>
      <c r="Z146" s="37">
        <f t="shared" si="99"/>
        <v>1</v>
      </c>
      <c r="AA146" s="37">
        <f t="shared" si="105"/>
        <v>1</v>
      </c>
      <c r="AB146" s="37">
        <f t="shared" si="100"/>
        <v>1</v>
      </c>
    </row>
    <row r="147" spans="1:28" ht="63.75" customHeight="1" x14ac:dyDescent="0.25">
      <c r="A147" s="238" t="s">
        <v>265</v>
      </c>
      <c r="B147" s="68"/>
      <c r="C147" s="68"/>
      <c r="D147" s="40"/>
      <c r="E147" s="148" t="s">
        <v>264</v>
      </c>
      <c r="F147" s="425">
        <f t="shared" si="132"/>
        <v>203096408219</v>
      </c>
      <c r="G147" s="425">
        <f t="shared" si="132"/>
        <v>0</v>
      </c>
      <c r="H147" s="425">
        <f t="shared" si="132"/>
        <v>0</v>
      </c>
      <c r="I147" s="425">
        <f t="shared" si="132"/>
        <v>0</v>
      </c>
      <c r="J147" s="425">
        <f t="shared" si="132"/>
        <v>0</v>
      </c>
      <c r="K147" s="425">
        <f t="shared" si="125"/>
        <v>0</v>
      </c>
      <c r="L147" s="425">
        <f>+L148</f>
        <v>203096408219</v>
      </c>
      <c r="M147" s="36">
        <f t="shared" si="103"/>
        <v>3.8260222930624081E-2</v>
      </c>
      <c r="N147" s="425">
        <f t="shared" si="133"/>
        <v>0</v>
      </c>
      <c r="O147" s="425">
        <f t="shared" si="133"/>
        <v>203096408219</v>
      </c>
      <c r="P147" s="425">
        <f t="shared" si="133"/>
        <v>0</v>
      </c>
      <c r="Q147" s="425">
        <f t="shared" si="133"/>
        <v>203096408219</v>
      </c>
      <c r="R147" s="425">
        <f t="shared" si="133"/>
        <v>0</v>
      </c>
      <c r="S147" s="425">
        <v>0</v>
      </c>
      <c r="T147" s="425">
        <f t="shared" si="134"/>
        <v>203096408219</v>
      </c>
      <c r="U147" s="425">
        <f t="shared" si="134"/>
        <v>0</v>
      </c>
      <c r="V147" s="425">
        <f t="shared" si="134"/>
        <v>203096408219</v>
      </c>
      <c r="W147" s="425">
        <f t="shared" si="134"/>
        <v>0</v>
      </c>
      <c r="X147" s="37">
        <f t="shared" si="101"/>
        <v>1</v>
      </c>
      <c r="Y147" s="37">
        <f t="shared" si="102"/>
        <v>1</v>
      </c>
      <c r="Z147" s="37">
        <f t="shared" si="99"/>
        <v>1</v>
      </c>
      <c r="AA147" s="37">
        <f t="shared" si="105"/>
        <v>1</v>
      </c>
      <c r="AB147" s="37">
        <f t="shared" si="100"/>
        <v>1</v>
      </c>
    </row>
    <row r="148" spans="1:28" ht="38.25" customHeight="1" x14ac:dyDescent="0.25">
      <c r="A148" s="238" t="s">
        <v>266</v>
      </c>
      <c r="B148" s="68"/>
      <c r="C148" s="68"/>
      <c r="D148" s="40"/>
      <c r="E148" s="149" t="s">
        <v>236</v>
      </c>
      <c r="F148" s="425">
        <f t="shared" si="132"/>
        <v>203096408219</v>
      </c>
      <c r="G148" s="425">
        <f t="shared" si="132"/>
        <v>0</v>
      </c>
      <c r="H148" s="425">
        <f t="shared" si="132"/>
        <v>0</v>
      </c>
      <c r="I148" s="425">
        <f t="shared" si="132"/>
        <v>0</v>
      </c>
      <c r="J148" s="425">
        <f t="shared" si="132"/>
        <v>0</v>
      </c>
      <c r="K148" s="425">
        <f t="shared" si="125"/>
        <v>0</v>
      </c>
      <c r="L148" s="425">
        <f>+L149</f>
        <v>203096408219</v>
      </c>
      <c r="M148" s="36">
        <f t="shared" si="103"/>
        <v>3.8260222930624081E-2</v>
      </c>
      <c r="N148" s="425">
        <f t="shared" si="133"/>
        <v>0</v>
      </c>
      <c r="O148" s="425">
        <f t="shared" si="133"/>
        <v>203096408219</v>
      </c>
      <c r="P148" s="425">
        <f t="shared" si="133"/>
        <v>0</v>
      </c>
      <c r="Q148" s="425">
        <f t="shared" si="133"/>
        <v>203096408219</v>
      </c>
      <c r="R148" s="425">
        <f t="shared" si="133"/>
        <v>0</v>
      </c>
      <c r="S148" s="425">
        <v>0</v>
      </c>
      <c r="T148" s="425">
        <f t="shared" si="134"/>
        <v>203096408219</v>
      </c>
      <c r="U148" s="425">
        <f t="shared" si="134"/>
        <v>0</v>
      </c>
      <c r="V148" s="425">
        <f t="shared" si="134"/>
        <v>203096408219</v>
      </c>
      <c r="W148" s="425">
        <f t="shared" si="134"/>
        <v>0</v>
      </c>
      <c r="X148" s="37">
        <f t="shared" si="101"/>
        <v>1</v>
      </c>
      <c r="Y148" s="37">
        <f t="shared" si="102"/>
        <v>1</v>
      </c>
      <c r="Z148" s="37">
        <f t="shared" si="99"/>
        <v>1</v>
      </c>
      <c r="AA148" s="37">
        <f t="shared" si="105"/>
        <v>1</v>
      </c>
      <c r="AB148" s="37">
        <f t="shared" si="100"/>
        <v>1</v>
      </c>
    </row>
    <row r="149" spans="1:28" ht="30" customHeight="1" x14ac:dyDescent="0.25">
      <c r="A149" s="239" t="s">
        <v>267</v>
      </c>
      <c r="B149" s="40" t="s">
        <v>192</v>
      </c>
      <c r="C149" s="40">
        <v>11</v>
      </c>
      <c r="D149" s="40" t="s">
        <v>38</v>
      </c>
      <c r="E149" s="151" t="s">
        <v>226</v>
      </c>
      <c r="F149" s="421">
        <v>203096408219</v>
      </c>
      <c r="G149" s="421">
        <v>0</v>
      </c>
      <c r="H149" s="421">
        <v>0</v>
      </c>
      <c r="I149" s="421">
        <v>0</v>
      </c>
      <c r="J149" s="421">
        <v>0</v>
      </c>
      <c r="K149" s="421">
        <f t="shared" si="125"/>
        <v>0</v>
      </c>
      <c r="L149" s="421">
        <f>+F149+K149</f>
        <v>203096408219</v>
      </c>
      <c r="M149" s="43">
        <f t="shared" si="103"/>
        <v>3.8260222930624081E-2</v>
      </c>
      <c r="N149" s="421">
        <v>0</v>
      </c>
      <c r="O149" s="421">
        <v>203096408219</v>
      </c>
      <c r="P149" s="421">
        <f>L149-O149</f>
        <v>0</v>
      </c>
      <c r="Q149" s="421">
        <v>203096408219</v>
      </c>
      <c r="R149" s="421">
        <f>+L149-Q149</f>
        <v>0</v>
      </c>
      <c r="S149" s="421">
        <f>O149-Q149</f>
        <v>0</v>
      </c>
      <c r="T149" s="421">
        <v>203096408219</v>
      </c>
      <c r="U149" s="421">
        <f>+Q149-T149</f>
        <v>0</v>
      </c>
      <c r="V149" s="421">
        <v>203096408219</v>
      </c>
      <c r="W149" s="44">
        <f>+T149-V149</f>
        <v>0</v>
      </c>
      <c r="X149" s="45">
        <f t="shared" si="101"/>
        <v>1</v>
      </c>
      <c r="Y149" s="45">
        <f t="shared" si="102"/>
        <v>1</v>
      </c>
      <c r="Z149" s="45">
        <f t="shared" si="99"/>
        <v>1</v>
      </c>
      <c r="AA149" s="45">
        <f t="shared" si="105"/>
        <v>1</v>
      </c>
      <c r="AB149" s="57">
        <f t="shared" si="100"/>
        <v>1</v>
      </c>
    </row>
    <row r="150" spans="1:28" ht="49.5" customHeight="1" x14ac:dyDescent="0.25">
      <c r="A150" s="254" t="s">
        <v>268</v>
      </c>
      <c r="B150" s="40"/>
      <c r="C150" s="40"/>
      <c r="D150" s="40"/>
      <c r="E150" s="149" t="s">
        <v>271</v>
      </c>
      <c r="F150" s="425">
        <f t="shared" ref="F150:J151" si="135">+F151</f>
        <v>15000000000</v>
      </c>
      <c r="G150" s="425">
        <f t="shared" si="135"/>
        <v>0</v>
      </c>
      <c r="H150" s="425">
        <f t="shared" si="135"/>
        <v>0</v>
      </c>
      <c r="I150" s="425">
        <f t="shared" si="135"/>
        <v>0</v>
      </c>
      <c r="J150" s="425">
        <f t="shared" si="135"/>
        <v>0</v>
      </c>
      <c r="K150" s="425">
        <f t="shared" si="125"/>
        <v>0</v>
      </c>
      <c r="L150" s="425">
        <f>+F150+K150</f>
        <v>15000000000</v>
      </c>
      <c r="M150" s="36">
        <f t="shared" si="103"/>
        <v>2.8257680625278121E-3</v>
      </c>
      <c r="N150" s="425">
        <f>+N151</f>
        <v>0</v>
      </c>
      <c r="O150" s="425">
        <f>+O151</f>
        <v>9665548057.1399994</v>
      </c>
      <c r="P150" s="425">
        <f>L150-O150</f>
        <v>5334451942.8600006</v>
      </c>
      <c r="Q150" s="425">
        <f>+Q151</f>
        <v>9665548057.1399994</v>
      </c>
      <c r="R150" s="425">
        <f>+L150-Q150</f>
        <v>5334451942.8600006</v>
      </c>
      <c r="S150" s="425">
        <f>+S151</f>
        <v>0</v>
      </c>
      <c r="T150" s="425">
        <f>+T151</f>
        <v>9569571888.0499992</v>
      </c>
      <c r="U150" s="425">
        <f>+Q150-T150</f>
        <v>95976169.090000153</v>
      </c>
      <c r="V150" s="425">
        <f>+V151</f>
        <v>9472934972.2200012</v>
      </c>
      <c r="W150" s="425">
        <f>+W151</f>
        <v>96636915.829999804</v>
      </c>
      <c r="X150" s="37">
        <f t="shared" si="101"/>
        <v>0.64436987047599992</v>
      </c>
      <c r="Y150" s="37">
        <f t="shared" si="102"/>
        <v>0.63797145920333331</v>
      </c>
      <c r="Z150" s="37">
        <f t="shared" si="99"/>
        <v>0.63152899814800012</v>
      </c>
      <c r="AA150" s="37">
        <f t="shared" si="105"/>
        <v>0.99007028173440181</v>
      </c>
      <c r="AB150" s="37">
        <f t="shared" si="100"/>
        <v>0.9899016469116374</v>
      </c>
    </row>
    <row r="151" spans="1:28" ht="49.5" customHeight="1" x14ac:dyDescent="0.25">
      <c r="A151" s="238" t="s">
        <v>270</v>
      </c>
      <c r="B151" s="68"/>
      <c r="C151" s="68"/>
      <c r="D151" s="40"/>
      <c r="E151" s="149" t="s">
        <v>271</v>
      </c>
      <c r="F151" s="425">
        <f t="shared" si="135"/>
        <v>15000000000</v>
      </c>
      <c r="G151" s="425">
        <f t="shared" si="135"/>
        <v>0</v>
      </c>
      <c r="H151" s="425">
        <f t="shared" si="135"/>
        <v>0</v>
      </c>
      <c r="I151" s="425">
        <f t="shared" si="135"/>
        <v>0</v>
      </c>
      <c r="J151" s="425">
        <f t="shared" si="135"/>
        <v>0</v>
      </c>
      <c r="K151" s="425">
        <f t="shared" si="125"/>
        <v>0</v>
      </c>
      <c r="L151" s="425">
        <f>+L152</f>
        <v>15000000000</v>
      </c>
      <c r="M151" s="36">
        <f t="shared" si="103"/>
        <v>2.8257680625278121E-3</v>
      </c>
      <c r="N151" s="425">
        <f>+N152</f>
        <v>0</v>
      </c>
      <c r="O151" s="425">
        <f>+O152</f>
        <v>9665548057.1399994</v>
      </c>
      <c r="P151" s="425">
        <f>+P152</f>
        <v>5334451942.8599997</v>
      </c>
      <c r="Q151" s="425">
        <f>+Q152</f>
        <v>9665548057.1399994</v>
      </c>
      <c r="R151" s="425">
        <f>+R152</f>
        <v>5334451942.8599997</v>
      </c>
      <c r="S151" s="425">
        <f>+S152</f>
        <v>0</v>
      </c>
      <c r="T151" s="425">
        <f>+T152</f>
        <v>9569571888.0499992</v>
      </c>
      <c r="U151" s="425">
        <f>+U152</f>
        <v>95976169.090000153</v>
      </c>
      <c r="V151" s="425">
        <f>+V152</f>
        <v>9472934972.2200012</v>
      </c>
      <c r="W151" s="425">
        <f>+W152</f>
        <v>96636915.829999804</v>
      </c>
      <c r="X151" s="37">
        <f t="shared" si="101"/>
        <v>0.64436987047599992</v>
      </c>
      <c r="Y151" s="37">
        <f t="shared" si="102"/>
        <v>0.63797145920333331</v>
      </c>
      <c r="Z151" s="37">
        <f t="shared" si="99"/>
        <v>0.63152899814800012</v>
      </c>
      <c r="AA151" s="37">
        <f t="shared" si="105"/>
        <v>0.99007028173440181</v>
      </c>
      <c r="AB151" s="37">
        <f t="shared" si="100"/>
        <v>0.9899016469116374</v>
      </c>
    </row>
    <row r="152" spans="1:28" ht="49.5" customHeight="1" x14ac:dyDescent="0.25">
      <c r="A152" s="238" t="s">
        <v>272</v>
      </c>
      <c r="B152" s="68"/>
      <c r="C152" s="68"/>
      <c r="D152" s="40"/>
      <c r="E152" s="149" t="s">
        <v>273</v>
      </c>
      <c r="F152" s="425">
        <f>SUM(F153:F155)</f>
        <v>15000000000</v>
      </c>
      <c r="G152" s="425">
        <f>SUM(G153:G155)</f>
        <v>0</v>
      </c>
      <c r="H152" s="425">
        <f>SUM(H153:H155)</f>
        <v>0</v>
      </c>
      <c r="I152" s="425">
        <f>SUM(I153:I155)</f>
        <v>0</v>
      </c>
      <c r="J152" s="425">
        <f>SUM(J153:J155)</f>
        <v>0</v>
      </c>
      <c r="K152" s="425">
        <f t="shared" si="125"/>
        <v>0</v>
      </c>
      <c r="L152" s="425">
        <f>SUM(L153:L155)</f>
        <v>15000000000</v>
      </c>
      <c r="M152" s="36">
        <f t="shared" si="103"/>
        <v>2.8257680625278121E-3</v>
      </c>
      <c r="N152" s="425">
        <f t="shared" ref="N152:W152" si="136">SUM(N153:N155)</f>
        <v>0</v>
      </c>
      <c r="O152" s="425">
        <f t="shared" si="136"/>
        <v>9665548057.1399994</v>
      </c>
      <c r="P152" s="425">
        <f t="shared" si="136"/>
        <v>5334451942.8599997</v>
      </c>
      <c r="Q152" s="425">
        <f t="shared" si="136"/>
        <v>9665548057.1399994</v>
      </c>
      <c r="R152" s="425">
        <f t="shared" si="136"/>
        <v>5334451942.8599997</v>
      </c>
      <c r="S152" s="425">
        <f t="shared" si="136"/>
        <v>0</v>
      </c>
      <c r="T152" s="425">
        <f t="shared" si="136"/>
        <v>9569571888.0499992</v>
      </c>
      <c r="U152" s="425">
        <f t="shared" si="136"/>
        <v>95976169.090000153</v>
      </c>
      <c r="V152" s="425">
        <f t="shared" si="136"/>
        <v>9472934972.2200012</v>
      </c>
      <c r="W152" s="425">
        <f t="shared" si="136"/>
        <v>96636915.829999804</v>
      </c>
      <c r="X152" s="37">
        <f t="shared" si="101"/>
        <v>0.64436987047599992</v>
      </c>
      <c r="Y152" s="37">
        <f t="shared" si="102"/>
        <v>0.63797145920333331</v>
      </c>
      <c r="Z152" s="37">
        <f t="shared" si="99"/>
        <v>0.63152899814800012</v>
      </c>
      <c r="AA152" s="37">
        <f t="shared" si="105"/>
        <v>0.99007028173440181</v>
      </c>
      <c r="AB152" s="37">
        <f t="shared" si="100"/>
        <v>0.9899016469116374</v>
      </c>
    </row>
    <row r="153" spans="1:28" ht="30" customHeight="1" x14ac:dyDescent="0.25">
      <c r="A153" s="239" t="s">
        <v>274</v>
      </c>
      <c r="B153" s="40" t="s">
        <v>192</v>
      </c>
      <c r="C153" s="40">
        <v>11</v>
      </c>
      <c r="D153" s="40" t="s">
        <v>38</v>
      </c>
      <c r="E153" s="151" t="s">
        <v>226</v>
      </c>
      <c r="F153" s="421">
        <v>6455000000</v>
      </c>
      <c r="G153" s="421">
        <v>0</v>
      </c>
      <c r="H153" s="421">
        <v>0</v>
      </c>
      <c r="I153" s="421">
        <v>0</v>
      </c>
      <c r="J153" s="421">
        <v>0</v>
      </c>
      <c r="K153" s="421">
        <f t="shared" si="125"/>
        <v>0</v>
      </c>
      <c r="L153" s="421">
        <f>+F153+K153</f>
        <v>6455000000</v>
      </c>
      <c r="M153" s="43">
        <f t="shared" si="103"/>
        <v>1.2160221895744685E-3</v>
      </c>
      <c r="N153" s="421">
        <v>0</v>
      </c>
      <c r="O153" s="421">
        <v>6103627184.3000002</v>
      </c>
      <c r="P153" s="421">
        <f>L153-O153</f>
        <v>351372815.69999981</v>
      </c>
      <c r="Q153" s="421">
        <v>6103627184.3000002</v>
      </c>
      <c r="R153" s="421">
        <f>+L153-Q153</f>
        <v>351372815.69999981</v>
      </c>
      <c r="S153" s="421">
        <f>O153-Q153</f>
        <v>0</v>
      </c>
      <c r="T153" s="421">
        <v>6016539811.21</v>
      </c>
      <c r="U153" s="421">
        <f>+Q153-T153</f>
        <v>87087373.090000153</v>
      </c>
      <c r="V153" s="421">
        <v>5980410566.1800003</v>
      </c>
      <c r="W153" s="44">
        <f>+T153-V153</f>
        <v>36129245.029999733</v>
      </c>
      <c r="X153" s="45">
        <f t="shared" si="101"/>
        <v>0.94556579152594888</v>
      </c>
      <c r="Y153" s="45">
        <f t="shared" si="102"/>
        <v>0.93207433171340048</v>
      </c>
      <c r="Z153" s="45">
        <f t="shared" si="99"/>
        <v>0.92647723720836561</v>
      </c>
      <c r="AA153" s="45">
        <f t="shared" si="105"/>
        <v>0.98573186558412185</v>
      </c>
      <c r="AB153" s="57">
        <f t="shared" si="100"/>
        <v>0.99399501272098556</v>
      </c>
    </row>
    <row r="154" spans="1:28" ht="30" customHeight="1" x14ac:dyDescent="0.25">
      <c r="A154" s="239" t="s">
        <v>274</v>
      </c>
      <c r="B154" s="40" t="s">
        <v>192</v>
      </c>
      <c r="C154" s="40">
        <v>54</v>
      </c>
      <c r="D154" s="40" t="s">
        <v>38</v>
      </c>
      <c r="E154" s="151" t="s">
        <v>226</v>
      </c>
      <c r="F154" s="421">
        <v>1000000000</v>
      </c>
      <c r="G154" s="421">
        <v>0</v>
      </c>
      <c r="H154" s="421">
        <v>0</v>
      </c>
      <c r="I154" s="421">
        <v>0</v>
      </c>
      <c r="J154" s="421">
        <v>0</v>
      </c>
      <c r="K154" s="421">
        <f t="shared" si="125"/>
        <v>0</v>
      </c>
      <c r="L154" s="421">
        <f>+F154+K154</f>
        <v>1000000000</v>
      </c>
      <c r="M154" s="43">
        <f t="shared" si="103"/>
        <v>1.8838453750185413E-4</v>
      </c>
      <c r="N154" s="421">
        <v>0</v>
      </c>
      <c r="O154" s="421">
        <v>714187168.32000005</v>
      </c>
      <c r="P154" s="421">
        <f>L154-O154</f>
        <v>285812831.67999995</v>
      </c>
      <c r="Q154" s="421">
        <v>714187168.32000005</v>
      </c>
      <c r="R154" s="421">
        <f>+L154-Q154</f>
        <v>285812831.67999995</v>
      </c>
      <c r="S154" s="421">
        <f>O154-Q154</f>
        <v>0</v>
      </c>
      <c r="T154" s="421">
        <v>709555840.32000005</v>
      </c>
      <c r="U154" s="421">
        <f>+Q154-T154</f>
        <v>4631328</v>
      </c>
      <c r="V154" s="421">
        <v>701562663.51999998</v>
      </c>
      <c r="W154" s="44">
        <f>+T154-V154</f>
        <v>7993176.8000000715</v>
      </c>
      <c r="X154" s="45">
        <f t="shared" si="101"/>
        <v>0.71418716832000007</v>
      </c>
      <c r="Y154" s="45">
        <f t="shared" si="102"/>
        <v>0.70955584032000008</v>
      </c>
      <c r="Z154" s="45">
        <f t="shared" si="99"/>
        <v>0.70156266351999996</v>
      </c>
      <c r="AA154" s="45">
        <f t="shared" si="105"/>
        <v>0.9935152461351352</v>
      </c>
      <c r="AB154" s="57">
        <f t="shared" si="100"/>
        <v>0.98873495735530093</v>
      </c>
    </row>
    <row r="155" spans="1:28" ht="30" customHeight="1" x14ac:dyDescent="0.25">
      <c r="A155" s="239" t="s">
        <v>274</v>
      </c>
      <c r="B155" s="40" t="s">
        <v>37</v>
      </c>
      <c r="C155" s="40">
        <v>20</v>
      </c>
      <c r="D155" s="40" t="s">
        <v>38</v>
      </c>
      <c r="E155" s="151" t="s">
        <v>226</v>
      </c>
      <c r="F155" s="421">
        <v>7545000000</v>
      </c>
      <c r="G155" s="421">
        <v>0</v>
      </c>
      <c r="H155" s="421">
        <v>0</v>
      </c>
      <c r="I155" s="421">
        <v>0</v>
      </c>
      <c r="J155" s="421">
        <v>0</v>
      </c>
      <c r="K155" s="421">
        <f t="shared" si="125"/>
        <v>0</v>
      </c>
      <c r="L155" s="421">
        <f>+F155+K155</f>
        <v>7545000000</v>
      </c>
      <c r="M155" s="43">
        <f t="shared" si="103"/>
        <v>1.4213613354514896E-3</v>
      </c>
      <c r="N155" s="421">
        <v>0</v>
      </c>
      <c r="O155" s="421">
        <v>2847733704.52</v>
      </c>
      <c r="P155" s="421">
        <f>L155-O155</f>
        <v>4697266295.4799995</v>
      </c>
      <c r="Q155" s="421">
        <v>2847733704.52</v>
      </c>
      <c r="R155" s="421">
        <f>+L155-Q155</f>
        <v>4697266295.4799995</v>
      </c>
      <c r="S155" s="421">
        <f>O155-Q155</f>
        <v>0</v>
      </c>
      <c r="T155" s="421">
        <v>2843476236.52</v>
      </c>
      <c r="U155" s="421">
        <f>+Q155-T155</f>
        <v>4257468</v>
      </c>
      <c r="V155" s="421">
        <v>2790961742.52</v>
      </c>
      <c r="W155" s="44">
        <f>+T155-V155</f>
        <v>52514494</v>
      </c>
      <c r="X155" s="45">
        <f t="shared" si="101"/>
        <v>0.3774332279019218</v>
      </c>
      <c r="Y155" s="45">
        <f t="shared" si="102"/>
        <v>0.37686895116235919</v>
      </c>
      <c r="Z155" s="45">
        <f t="shared" si="99"/>
        <v>0.36990877965805169</v>
      </c>
      <c r="AA155" s="45">
        <f t="shared" si="105"/>
        <v>0.99850496273817935</v>
      </c>
      <c r="AB155" s="57">
        <f t="shared" si="100"/>
        <v>0.98153158682125297</v>
      </c>
    </row>
    <row r="156" spans="1:28" ht="69.75" customHeight="1" x14ac:dyDescent="0.25">
      <c r="A156" s="238" t="s">
        <v>275</v>
      </c>
      <c r="B156" s="68"/>
      <c r="C156" s="68"/>
      <c r="D156" s="40"/>
      <c r="E156" s="149" t="s">
        <v>276</v>
      </c>
      <c r="F156" s="425">
        <f t="shared" ref="F156:J158" si="137">+F157</f>
        <v>232164420822</v>
      </c>
      <c r="G156" s="425">
        <f t="shared" si="137"/>
        <v>0</v>
      </c>
      <c r="H156" s="425">
        <f t="shared" si="137"/>
        <v>0</v>
      </c>
      <c r="I156" s="425">
        <f t="shared" si="137"/>
        <v>0</v>
      </c>
      <c r="J156" s="425">
        <f t="shared" si="137"/>
        <v>0</v>
      </c>
      <c r="K156" s="425">
        <f t="shared" si="125"/>
        <v>0</v>
      </c>
      <c r="L156" s="425">
        <f>+L157</f>
        <v>232164420822</v>
      </c>
      <c r="M156" s="36">
        <f t="shared" si="103"/>
        <v>4.3736187040938304E-2</v>
      </c>
      <c r="N156" s="425">
        <f t="shared" ref="N156:W158" si="138">+N157</f>
        <v>0</v>
      </c>
      <c r="O156" s="425">
        <f t="shared" si="138"/>
        <v>232164420822</v>
      </c>
      <c r="P156" s="425">
        <f t="shared" si="138"/>
        <v>0</v>
      </c>
      <c r="Q156" s="425">
        <f t="shared" si="138"/>
        <v>232164420822</v>
      </c>
      <c r="R156" s="425">
        <f t="shared" si="138"/>
        <v>0</v>
      </c>
      <c r="S156" s="425">
        <f t="shared" si="138"/>
        <v>0</v>
      </c>
      <c r="T156" s="425">
        <f t="shared" si="138"/>
        <v>232164420822</v>
      </c>
      <c r="U156" s="425">
        <f t="shared" si="138"/>
        <v>0</v>
      </c>
      <c r="V156" s="425">
        <f t="shared" si="138"/>
        <v>232164420822</v>
      </c>
      <c r="W156" s="425">
        <f t="shared" si="138"/>
        <v>0</v>
      </c>
      <c r="X156" s="37">
        <f t="shared" si="101"/>
        <v>1</v>
      </c>
      <c r="Y156" s="37">
        <f t="shared" si="102"/>
        <v>1</v>
      </c>
      <c r="Z156" s="37">
        <f t="shared" si="99"/>
        <v>1</v>
      </c>
      <c r="AA156" s="37">
        <f t="shared" si="105"/>
        <v>1</v>
      </c>
      <c r="AB156" s="443">
        <f t="shared" si="100"/>
        <v>1</v>
      </c>
    </row>
    <row r="157" spans="1:28" ht="70.5" customHeight="1" x14ac:dyDescent="0.25">
      <c r="A157" s="238" t="s">
        <v>277</v>
      </c>
      <c r="B157" s="40"/>
      <c r="C157" s="40"/>
      <c r="D157" s="40"/>
      <c r="E157" s="148" t="s">
        <v>276</v>
      </c>
      <c r="F157" s="425">
        <f t="shared" si="137"/>
        <v>232164420822</v>
      </c>
      <c r="G157" s="425">
        <f t="shared" si="137"/>
        <v>0</v>
      </c>
      <c r="H157" s="425">
        <f t="shared" si="137"/>
        <v>0</v>
      </c>
      <c r="I157" s="425">
        <f t="shared" si="137"/>
        <v>0</v>
      </c>
      <c r="J157" s="425">
        <f t="shared" si="137"/>
        <v>0</v>
      </c>
      <c r="K157" s="425">
        <f t="shared" si="125"/>
        <v>0</v>
      </c>
      <c r="L157" s="425">
        <f>+L158</f>
        <v>232164420822</v>
      </c>
      <c r="M157" s="36">
        <f t="shared" si="103"/>
        <v>4.3736187040938304E-2</v>
      </c>
      <c r="N157" s="425">
        <f t="shared" si="138"/>
        <v>0</v>
      </c>
      <c r="O157" s="425">
        <f t="shared" si="138"/>
        <v>232164420822</v>
      </c>
      <c r="P157" s="425">
        <f t="shared" si="138"/>
        <v>0</v>
      </c>
      <c r="Q157" s="425">
        <f t="shared" si="138"/>
        <v>232164420822</v>
      </c>
      <c r="R157" s="425">
        <f t="shared" si="138"/>
        <v>0</v>
      </c>
      <c r="S157" s="425">
        <f t="shared" si="138"/>
        <v>0</v>
      </c>
      <c r="T157" s="425">
        <f t="shared" si="138"/>
        <v>232164420822</v>
      </c>
      <c r="U157" s="425">
        <f t="shared" si="138"/>
        <v>0</v>
      </c>
      <c r="V157" s="425">
        <f t="shared" si="138"/>
        <v>232164420822</v>
      </c>
      <c r="W157" s="425">
        <f t="shared" si="138"/>
        <v>0</v>
      </c>
      <c r="X157" s="37">
        <f t="shared" si="101"/>
        <v>1</v>
      </c>
      <c r="Y157" s="37">
        <f t="shared" si="102"/>
        <v>1</v>
      </c>
      <c r="Z157" s="37">
        <f t="shared" si="99"/>
        <v>1</v>
      </c>
      <c r="AA157" s="37">
        <f t="shared" si="105"/>
        <v>1</v>
      </c>
      <c r="AB157" s="443">
        <f t="shared" si="100"/>
        <v>1</v>
      </c>
    </row>
    <row r="158" spans="1:28" ht="29.25" customHeight="1" x14ac:dyDescent="0.25">
      <c r="A158" s="238" t="s">
        <v>278</v>
      </c>
      <c r="B158" s="40"/>
      <c r="C158" s="40"/>
      <c r="D158" s="40"/>
      <c r="E158" s="149" t="s">
        <v>236</v>
      </c>
      <c r="F158" s="425">
        <f t="shared" si="137"/>
        <v>232164420822</v>
      </c>
      <c r="G158" s="425">
        <f t="shared" si="137"/>
        <v>0</v>
      </c>
      <c r="H158" s="425">
        <f t="shared" si="137"/>
        <v>0</v>
      </c>
      <c r="I158" s="425">
        <f t="shared" si="137"/>
        <v>0</v>
      </c>
      <c r="J158" s="425">
        <f t="shared" si="137"/>
        <v>0</v>
      </c>
      <c r="K158" s="425">
        <f t="shared" si="125"/>
        <v>0</v>
      </c>
      <c r="L158" s="425">
        <f>+L159</f>
        <v>232164420822</v>
      </c>
      <c r="M158" s="36">
        <f t="shared" si="103"/>
        <v>4.3736187040938304E-2</v>
      </c>
      <c r="N158" s="425">
        <f t="shared" si="138"/>
        <v>0</v>
      </c>
      <c r="O158" s="425">
        <f t="shared" si="138"/>
        <v>232164420822</v>
      </c>
      <c r="P158" s="425">
        <f t="shared" si="138"/>
        <v>0</v>
      </c>
      <c r="Q158" s="425">
        <f t="shared" si="138"/>
        <v>232164420822</v>
      </c>
      <c r="R158" s="425">
        <f t="shared" si="138"/>
        <v>0</v>
      </c>
      <c r="S158" s="425">
        <f t="shared" si="138"/>
        <v>0</v>
      </c>
      <c r="T158" s="425">
        <f t="shared" si="138"/>
        <v>232164420822</v>
      </c>
      <c r="U158" s="425">
        <f t="shared" si="138"/>
        <v>0</v>
      </c>
      <c r="V158" s="425">
        <f t="shared" si="138"/>
        <v>232164420822</v>
      </c>
      <c r="W158" s="425">
        <f t="shared" si="138"/>
        <v>0</v>
      </c>
      <c r="X158" s="37">
        <f t="shared" si="101"/>
        <v>1</v>
      </c>
      <c r="Y158" s="37">
        <f t="shared" si="102"/>
        <v>1</v>
      </c>
      <c r="Z158" s="37">
        <f t="shared" si="99"/>
        <v>1</v>
      </c>
      <c r="AA158" s="37">
        <f t="shared" si="105"/>
        <v>1</v>
      </c>
      <c r="AB158" s="443">
        <f t="shared" si="100"/>
        <v>1</v>
      </c>
    </row>
    <row r="159" spans="1:28" ht="30" customHeight="1" x14ac:dyDescent="0.25">
      <c r="A159" s="239" t="s">
        <v>279</v>
      </c>
      <c r="B159" s="40" t="s">
        <v>192</v>
      </c>
      <c r="C159" s="40">
        <v>11</v>
      </c>
      <c r="D159" s="40" t="s">
        <v>38</v>
      </c>
      <c r="E159" s="151" t="s">
        <v>226</v>
      </c>
      <c r="F159" s="421">
        <v>232164420822</v>
      </c>
      <c r="G159" s="421">
        <v>0</v>
      </c>
      <c r="H159" s="421">
        <v>0</v>
      </c>
      <c r="I159" s="421">
        <v>0</v>
      </c>
      <c r="J159" s="421">
        <v>0</v>
      </c>
      <c r="K159" s="421">
        <f t="shared" si="125"/>
        <v>0</v>
      </c>
      <c r="L159" s="421">
        <f>+F159+K159</f>
        <v>232164420822</v>
      </c>
      <c r="M159" s="36">
        <f t="shared" si="103"/>
        <v>4.3736187040938304E-2</v>
      </c>
      <c r="N159" s="421">
        <v>0</v>
      </c>
      <c r="O159" s="421">
        <v>232164420822</v>
      </c>
      <c r="P159" s="421">
        <f>L159-O159</f>
        <v>0</v>
      </c>
      <c r="Q159" s="421">
        <v>232164420822</v>
      </c>
      <c r="R159" s="421">
        <f>+L159-Q159</f>
        <v>0</v>
      </c>
      <c r="S159" s="421">
        <f>O159-Q159</f>
        <v>0</v>
      </c>
      <c r="T159" s="421">
        <v>232164420822</v>
      </c>
      <c r="U159" s="421">
        <f>+Q159-T159</f>
        <v>0</v>
      </c>
      <c r="V159" s="421">
        <v>232164420822</v>
      </c>
      <c r="W159" s="44">
        <f>+T159-V159</f>
        <v>0</v>
      </c>
      <c r="X159" s="45">
        <f t="shared" si="101"/>
        <v>1</v>
      </c>
      <c r="Y159" s="45">
        <f t="shared" si="102"/>
        <v>1</v>
      </c>
      <c r="Z159" s="45">
        <f t="shared" si="99"/>
        <v>1</v>
      </c>
      <c r="AA159" s="45">
        <f t="shared" si="105"/>
        <v>1</v>
      </c>
      <c r="AB159" s="57">
        <f t="shared" si="100"/>
        <v>1</v>
      </c>
    </row>
    <row r="160" spans="1:28" ht="49.5" customHeight="1" x14ac:dyDescent="0.25">
      <c r="A160" s="238" t="s">
        <v>280</v>
      </c>
      <c r="B160" s="68"/>
      <c r="C160" s="68"/>
      <c r="D160" s="68"/>
      <c r="E160" s="149" t="s">
        <v>281</v>
      </c>
      <c r="F160" s="425">
        <f t="shared" ref="F160:J162" si="139">+F161</f>
        <v>231825213115</v>
      </c>
      <c r="G160" s="425">
        <f t="shared" si="139"/>
        <v>0</v>
      </c>
      <c r="H160" s="425">
        <f t="shared" si="139"/>
        <v>0</v>
      </c>
      <c r="I160" s="425">
        <f t="shared" si="139"/>
        <v>0</v>
      </c>
      <c r="J160" s="425">
        <f t="shared" si="139"/>
        <v>0</v>
      </c>
      <c r="K160" s="425">
        <f t="shared" si="125"/>
        <v>0</v>
      </c>
      <c r="L160" s="425">
        <f>+L161</f>
        <v>231825213115</v>
      </c>
      <c r="M160" s="36">
        <f t="shared" si="103"/>
        <v>4.3672285553938046E-2</v>
      </c>
      <c r="N160" s="425">
        <f t="shared" ref="N160:W162" si="140">+N161</f>
        <v>0</v>
      </c>
      <c r="O160" s="425">
        <f t="shared" si="140"/>
        <v>231825213115</v>
      </c>
      <c r="P160" s="425">
        <f t="shared" si="140"/>
        <v>0</v>
      </c>
      <c r="Q160" s="425">
        <f t="shared" si="140"/>
        <v>231825213115</v>
      </c>
      <c r="R160" s="425">
        <f t="shared" si="140"/>
        <v>0</v>
      </c>
      <c r="S160" s="425">
        <f t="shared" si="140"/>
        <v>0</v>
      </c>
      <c r="T160" s="425">
        <f t="shared" si="140"/>
        <v>231825213115</v>
      </c>
      <c r="U160" s="425">
        <f t="shared" si="140"/>
        <v>0</v>
      </c>
      <c r="V160" s="425">
        <f t="shared" si="140"/>
        <v>231825213115</v>
      </c>
      <c r="W160" s="425">
        <f t="shared" si="140"/>
        <v>0</v>
      </c>
      <c r="X160" s="37">
        <f t="shared" si="101"/>
        <v>1</v>
      </c>
      <c r="Y160" s="37">
        <f t="shared" si="102"/>
        <v>1</v>
      </c>
      <c r="Z160" s="37">
        <f t="shared" si="99"/>
        <v>1</v>
      </c>
      <c r="AA160" s="37">
        <f t="shared" si="105"/>
        <v>1</v>
      </c>
      <c r="AB160" s="443">
        <f t="shared" si="100"/>
        <v>1</v>
      </c>
    </row>
    <row r="161" spans="1:28" ht="49.5" customHeight="1" x14ac:dyDescent="0.25">
      <c r="A161" s="238" t="s">
        <v>282</v>
      </c>
      <c r="B161" s="40"/>
      <c r="C161" s="40"/>
      <c r="D161" s="40"/>
      <c r="E161" s="149" t="s">
        <v>281</v>
      </c>
      <c r="F161" s="425">
        <f t="shared" si="139"/>
        <v>231825213115</v>
      </c>
      <c r="G161" s="425">
        <f t="shared" si="139"/>
        <v>0</v>
      </c>
      <c r="H161" s="425">
        <f t="shared" si="139"/>
        <v>0</v>
      </c>
      <c r="I161" s="425">
        <f t="shared" si="139"/>
        <v>0</v>
      </c>
      <c r="J161" s="425">
        <f t="shared" si="139"/>
        <v>0</v>
      </c>
      <c r="K161" s="425">
        <f t="shared" si="125"/>
        <v>0</v>
      </c>
      <c r="L161" s="425">
        <f>+L162</f>
        <v>231825213115</v>
      </c>
      <c r="M161" s="36">
        <f t="shared" si="103"/>
        <v>4.3672285553938046E-2</v>
      </c>
      <c r="N161" s="425">
        <f t="shared" si="140"/>
        <v>0</v>
      </c>
      <c r="O161" s="425">
        <f t="shared" si="140"/>
        <v>231825213115</v>
      </c>
      <c r="P161" s="425">
        <f t="shared" si="140"/>
        <v>0</v>
      </c>
      <c r="Q161" s="425">
        <f t="shared" si="140"/>
        <v>231825213115</v>
      </c>
      <c r="R161" s="425">
        <f t="shared" si="140"/>
        <v>0</v>
      </c>
      <c r="S161" s="425">
        <f t="shared" si="140"/>
        <v>0</v>
      </c>
      <c r="T161" s="425">
        <f t="shared" si="140"/>
        <v>231825213115</v>
      </c>
      <c r="U161" s="425">
        <f t="shared" si="140"/>
        <v>0</v>
      </c>
      <c r="V161" s="425">
        <f t="shared" si="140"/>
        <v>231825213115</v>
      </c>
      <c r="W161" s="425">
        <f t="shared" si="140"/>
        <v>0</v>
      </c>
      <c r="X161" s="37">
        <f t="shared" si="101"/>
        <v>1</v>
      </c>
      <c r="Y161" s="37">
        <f t="shared" si="102"/>
        <v>1</v>
      </c>
      <c r="Z161" s="37">
        <f t="shared" si="99"/>
        <v>1</v>
      </c>
      <c r="AA161" s="37">
        <f t="shared" si="105"/>
        <v>1</v>
      </c>
      <c r="AB161" s="443">
        <f t="shared" si="100"/>
        <v>1</v>
      </c>
    </row>
    <row r="162" spans="1:28" ht="32.25" customHeight="1" x14ac:dyDescent="0.25">
      <c r="A162" s="238" t="s">
        <v>283</v>
      </c>
      <c r="B162" s="40"/>
      <c r="C162" s="40"/>
      <c r="D162" s="40"/>
      <c r="E162" s="149" t="s">
        <v>236</v>
      </c>
      <c r="F162" s="425">
        <f t="shared" si="139"/>
        <v>231825213115</v>
      </c>
      <c r="G162" s="425">
        <f t="shared" si="139"/>
        <v>0</v>
      </c>
      <c r="H162" s="425">
        <f t="shared" si="139"/>
        <v>0</v>
      </c>
      <c r="I162" s="425">
        <f t="shared" si="139"/>
        <v>0</v>
      </c>
      <c r="J162" s="425">
        <f t="shared" si="139"/>
        <v>0</v>
      </c>
      <c r="K162" s="425">
        <f t="shared" si="125"/>
        <v>0</v>
      </c>
      <c r="L162" s="425">
        <f>+L163</f>
        <v>231825213115</v>
      </c>
      <c r="M162" s="36">
        <f t="shared" si="103"/>
        <v>4.3672285553938046E-2</v>
      </c>
      <c r="N162" s="425">
        <f t="shared" si="140"/>
        <v>0</v>
      </c>
      <c r="O162" s="425">
        <f t="shared" si="140"/>
        <v>231825213115</v>
      </c>
      <c r="P162" s="425">
        <f t="shared" si="140"/>
        <v>0</v>
      </c>
      <c r="Q162" s="425">
        <f t="shared" si="140"/>
        <v>231825213115</v>
      </c>
      <c r="R162" s="425">
        <f t="shared" si="140"/>
        <v>0</v>
      </c>
      <c r="S162" s="425">
        <f t="shared" si="140"/>
        <v>0</v>
      </c>
      <c r="T162" s="425">
        <f t="shared" si="140"/>
        <v>231825213115</v>
      </c>
      <c r="U162" s="425">
        <f t="shared" si="140"/>
        <v>0</v>
      </c>
      <c r="V162" s="425">
        <f t="shared" si="140"/>
        <v>231825213115</v>
      </c>
      <c r="W162" s="425">
        <f t="shared" si="140"/>
        <v>0</v>
      </c>
      <c r="X162" s="37">
        <f t="shared" si="101"/>
        <v>1</v>
      </c>
      <c r="Y162" s="37">
        <f t="shared" si="102"/>
        <v>1</v>
      </c>
      <c r="Z162" s="37">
        <f t="shared" si="99"/>
        <v>1</v>
      </c>
      <c r="AA162" s="37">
        <f t="shared" si="105"/>
        <v>1</v>
      </c>
      <c r="AB162" s="443">
        <f t="shared" si="100"/>
        <v>1</v>
      </c>
    </row>
    <row r="163" spans="1:28" ht="30" customHeight="1" x14ac:dyDescent="0.25">
      <c r="A163" s="239" t="s">
        <v>284</v>
      </c>
      <c r="B163" s="40" t="s">
        <v>192</v>
      </c>
      <c r="C163" s="40">
        <v>11</v>
      </c>
      <c r="D163" s="40" t="s">
        <v>38</v>
      </c>
      <c r="E163" s="151" t="s">
        <v>226</v>
      </c>
      <c r="F163" s="421">
        <v>231825213115</v>
      </c>
      <c r="G163" s="421">
        <v>0</v>
      </c>
      <c r="H163" s="421">
        <v>0</v>
      </c>
      <c r="I163" s="421">
        <v>0</v>
      </c>
      <c r="J163" s="421">
        <v>0</v>
      </c>
      <c r="K163" s="421">
        <f t="shared" si="125"/>
        <v>0</v>
      </c>
      <c r="L163" s="421">
        <f>+F163+K163</f>
        <v>231825213115</v>
      </c>
      <c r="M163" s="43">
        <f t="shared" si="103"/>
        <v>4.3672285553938046E-2</v>
      </c>
      <c r="N163" s="421">
        <v>0</v>
      </c>
      <c r="O163" s="421">
        <v>231825213115</v>
      </c>
      <c r="P163" s="421">
        <f>L163-O163</f>
        <v>0</v>
      </c>
      <c r="Q163" s="421">
        <v>231825213115</v>
      </c>
      <c r="R163" s="421">
        <f>+L163-Q163</f>
        <v>0</v>
      </c>
      <c r="S163" s="421">
        <f>O163-Q163</f>
        <v>0</v>
      </c>
      <c r="T163" s="421">
        <v>231825213115</v>
      </c>
      <c r="U163" s="421">
        <f>+Q163-T163</f>
        <v>0</v>
      </c>
      <c r="V163" s="421">
        <v>231825213115</v>
      </c>
      <c r="W163" s="44">
        <f>+T163-V163</f>
        <v>0</v>
      </c>
      <c r="X163" s="45">
        <f t="shared" si="101"/>
        <v>1</v>
      </c>
      <c r="Y163" s="45">
        <f t="shared" si="102"/>
        <v>1</v>
      </c>
      <c r="Z163" s="45">
        <f t="shared" si="99"/>
        <v>1</v>
      </c>
      <c r="AA163" s="45">
        <f t="shared" si="105"/>
        <v>1</v>
      </c>
      <c r="AB163" s="57">
        <f t="shared" si="100"/>
        <v>1</v>
      </c>
    </row>
    <row r="164" spans="1:28" ht="66.75" customHeight="1" x14ac:dyDescent="0.25">
      <c r="A164" s="238" t="s">
        <v>285</v>
      </c>
      <c r="B164" s="68"/>
      <c r="C164" s="68"/>
      <c r="D164" s="68"/>
      <c r="E164" s="149" t="s">
        <v>286</v>
      </c>
      <c r="F164" s="425">
        <f t="shared" ref="F164:J166" si="141">+F165</f>
        <v>126080065359</v>
      </c>
      <c r="G164" s="425">
        <f t="shared" si="141"/>
        <v>0</v>
      </c>
      <c r="H164" s="425">
        <f t="shared" si="141"/>
        <v>0</v>
      </c>
      <c r="I164" s="425">
        <f t="shared" si="141"/>
        <v>0</v>
      </c>
      <c r="J164" s="425">
        <f t="shared" si="141"/>
        <v>0</v>
      </c>
      <c r="K164" s="425">
        <f t="shared" si="125"/>
        <v>0</v>
      </c>
      <c r="L164" s="425">
        <f>+L165</f>
        <v>126080065359</v>
      </c>
      <c r="M164" s="36">
        <f t="shared" si="103"/>
        <v>2.3751534800858756E-2</v>
      </c>
      <c r="N164" s="425">
        <f t="shared" ref="N164:W166" si="142">+N165</f>
        <v>0</v>
      </c>
      <c r="O164" s="425">
        <f t="shared" si="142"/>
        <v>126080065359</v>
      </c>
      <c r="P164" s="425">
        <f t="shared" si="142"/>
        <v>0</v>
      </c>
      <c r="Q164" s="425">
        <f t="shared" si="142"/>
        <v>126080065359</v>
      </c>
      <c r="R164" s="425">
        <f t="shared" si="142"/>
        <v>0</v>
      </c>
      <c r="S164" s="425">
        <f t="shared" si="142"/>
        <v>0</v>
      </c>
      <c r="T164" s="425">
        <f t="shared" si="142"/>
        <v>126080065359</v>
      </c>
      <c r="U164" s="425">
        <f t="shared" si="142"/>
        <v>0</v>
      </c>
      <c r="V164" s="425">
        <f t="shared" si="142"/>
        <v>126080065359</v>
      </c>
      <c r="W164" s="425">
        <f t="shared" si="142"/>
        <v>0</v>
      </c>
      <c r="X164" s="37">
        <f t="shared" si="101"/>
        <v>1</v>
      </c>
      <c r="Y164" s="37">
        <f t="shared" si="102"/>
        <v>1</v>
      </c>
      <c r="Z164" s="37">
        <f t="shared" si="99"/>
        <v>1</v>
      </c>
      <c r="AA164" s="37">
        <f t="shared" si="105"/>
        <v>1</v>
      </c>
      <c r="AB164" s="443">
        <f t="shared" si="100"/>
        <v>1</v>
      </c>
    </row>
    <row r="165" spans="1:28" ht="66.75" customHeight="1" x14ac:dyDescent="0.25">
      <c r="A165" s="238" t="s">
        <v>287</v>
      </c>
      <c r="B165" s="40"/>
      <c r="C165" s="40"/>
      <c r="D165" s="40"/>
      <c r="E165" s="148" t="s">
        <v>286</v>
      </c>
      <c r="F165" s="425">
        <f t="shared" si="141"/>
        <v>126080065359</v>
      </c>
      <c r="G165" s="425">
        <f t="shared" si="141"/>
        <v>0</v>
      </c>
      <c r="H165" s="425">
        <f t="shared" si="141"/>
        <v>0</v>
      </c>
      <c r="I165" s="425">
        <f t="shared" si="141"/>
        <v>0</v>
      </c>
      <c r="J165" s="425">
        <f t="shared" si="141"/>
        <v>0</v>
      </c>
      <c r="K165" s="425">
        <f t="shared" si="125"/>
        <v>0</v>
      </c>
      <c r="L165" s="425">
        <f>+L166</f>
        <v>126080065359</v>
      </c>
      <c r="M165" s="36">
        <f t="shared" si="103"/>
        <v>2.3751534800858756E-2</v>
      </c>
      <c r="N165" s="425">
        <f t="shared" si="142"/>
        <v>0</v>
      </c>
      <c r="O165" s="425">
        <f t="shared" si="142"/>
        <v>126080065359</v>
      </c>
      <c r="P165" s="425">
        <f t="shared" si="142"/>
        <v>0</v>
      </c>
      <c r="Q165" s="425">
        <f t="shared" si="142"/>
        <v>126080065359</v>
      </c>
      <c r="R165" s="425">
        <f t="shared" si="142"/>
        <v>0</v>
      </c>
      <c r="S165" s="425">
        <f t="shared" si="142"/>
        <v>0</v>
      </c>
      <c r="T165" s="425">
        <f t="shared" si="142"/>
        <v>126080065359</v>
      </c>
      <c r="U165" s="425">
        <f t="shared" si="142"/>
        <v>0</v>
      </c>
      <c r="V165" s="425">
        <f t="shared" si="142"/>
        <v>126080065359</v>
      </c>
      <c r="W165" s="425">
        <f t="shared" si="142"/>
        <v>0</v>
      </c>
      <c r="X165" s="37">
        <f t="shared" si="101"/>
        <v>1</v>
      </c>
      <c r="Y165" s="37">
        <f t="shared" si="102"/>
        <v>1</v>
      </c>
      <c r="Z165" s="37">
        <f t="shared" si="99"/>
        <v>1</v>
      </c>
      <c r="AA165" s="37">
        <f t="shared" si="105"/>
        <v>1</v>
      </c>
      <c r="AB165" s="443">
        <f t="shared" si="100"/>
        <v>1</v>
      </c>
    </row>
    <row r="166" spans="1:28" ht="38.25" customHeight="1" x14ac:dyDescent="0.25">
      <c r="A166" s="238" t="s">
        <v>288</v>
      </c>
      <c r="B166" s="40"/>
      <c r="C166" s="40"/>
      <c r="D166" s="40"/>
      <c r="E166" s="149" t="s">
        <v>236</v>
      </c>
      <c r="F166" s="425">
        <f t="shared" si="141"/>
        <v>126080065359</v>
      </c>
      <c r="G166" s="425">
        <f t="shared" si="141"/>
        <v>0</v>
      </c>
      <c r="H166" s="425">
        <f t="shared" si="141"/>
        <v>0</v>
      </c>
      <c r="I166" s="425">
        <f t="shared" si="141"/>
        <v>0</v>
      </c>
      <c r="J166" s="425">
        <f t="shared" si="141"/>
        <v>0</v>
      </c>
      <c r="K166" s="425">
        <f t="shared" si="125"/>
        <v>0</v>
      </c>
      <c r="L166" s="425">
        <f>+L167</f>
        <v>126080065359</v>
      </c>
      <c r="M166" s="36">
        <f t="shared" si="103"/>
        <v>2.3751534800858756E-2</v>
      </c>
      <c r="N166" s="425">
        <f t="shared" si="142"/>
        <v>0</v>
      </c>
      <c r="O166" s="425">
        <f t="shared" si="142"/>
        <v>126080065359</v>
      </c>
      <c r="P166" s="425">
        <f t="shared" si="142"/>
        <v>0</v>
      </c>
      <c r="Q166" s="425">
        <f t="shared" si="142"/>
        <v>126080065359</v>
      </c>
      <c r="R166" s="425">
        <f t="shared" si="142"/>
        <v>0</v>
      </c>
      <c r="S166" s="425">
        <f t="shared" si="142"/>
        <v>0</v>
      </c>
      <c r="T166" s="425">
        <f t="shared" si="142"/>
        <v>126080065359</v>
      </c>
      <c r="U166" s="425">
        <f t="shared" si="142"/>
        <v>0</v>
      </c>
      <c r="V166" s="425">
        <f t="shared" si="142"/>
        <v>126080065359</v>
      </c>
      <c r="W166" s="425">
        <f t="shared" si="142"/>
        <v>0</v>
      </c>
      <c r="X166" s="37">
        <f t="shared" si="101"/>
        <v>1</v>
      </c>
      <c r="Y166" s="37">
        <f t="shared" si="102"/>
        <v>1</v>
      </c>
      <c r="Z166" s="37">
        <f t="shared" si="99"/>
        <v>1</v>
      </c>
      <c r="AA166" s="37">
        <f t="shared" si="105"/>
        <v>1</v>
      </c>
      <c r="AB166" s="443">
        <f t="shared" si="100"/>
        <v>1</v>
      </c>
    </row>
    <row r="167" spans="1:28" ht="30" customHeight="1" x14ac:dyDescent="0.25">
      <c r="A167" s="239" t="s">
        <v>289</v>
      </c>
      <c r="B167" s="40" t="s">
        <v>192</v>
      </c>
      <c r="C167" s="40">
        <v>11</v>
      </c>
      <c r="D167" s="40" t="s">
        <v>38</v>
      </c>
      <c r="E167" s="151" t="s">
        <v>226</v>
      </c>
      <c r="F167" s="421">
        <v>126080065359</v>
      </c>
      <c r="G167" s="421">
        <v>0</v>
      </c>
      <c r="H167" s="421">
        <v>0</v>
      </c>
      <c r="I167" s="421">
        <v>0</v>
      </c>
      <c r="J167" s="421">
        <v>0</v>
      </c>
      <c r="K167" s="421">
        <f t="shared" si="125"/>
        <v>0</v>
      </c>
      <c r="L167" s="421">
        <f>+F167+K167</f>
        <v>126080065359</v>
      </c>
      <c r="M167" s="43">
        <f t="shared" si="103"/>
        <v>2.3751534800858756E-2</v>
      </c>
      <c r="N167" s="421">
        <v>0</v>
      </c>
      <c r="O167" s="421">
        <v>126080065359</v>
      </c>
      <c r="P167" s="421">
        <f>L167-O167</f>
        <v>0</v>
      </c>
      <c r="Q167" s="421">
        <v>126080065359</v>
      </c>
      <c r="R167" s="421">
        <f>+L167-Q167</f>
        <v>0</v>
      </c>
      <c r="S167" s="421">
        <f>O167-Q167</f>
        <v>0</v>
      </c>
      <c r="T167" s="421">
        <v>126080065359</v>
      </c>
      <c r="U167" s="421">
        <f>+Q167-T167</f>
        <v>0</v>
      </c>
      <c r="V167" s="421">
        <v>126080065359</v>
      </c>
      <c r="W167" s="44">
        <f>+T167-V167</f>
        <v>0</v>
      </c>
      <c r="X167" s="45">
        <f t="shared" si="101"/>
        <v>1</v>
      </c>
      <c r="Y167" s="45">
        <f t="shared" si="102"/>
        <v>1</v>
      </c>
      <c r="Z167" s="45">
        <f t="shared" si="99"/>
        <v>1</v>
      </c>
      <c r="AA167" s="45">
        <f t="shared" si="105"/>
        <v>1</v>
      </c>
      <c r="AB167" s="443">
        <f t="shared" si="100"/>
        <v>1</v>
      </c>
    </row>
    <row r="168" spans="1:28" ht="67.5" customHeight="1" x14ac:dyDescent="0.25">
      <c r="A168" s="238" t="s">
        <v>290</v>
      </c>
      <c r="B168" s="68"/>
      <c r="C168" s="68"/>
      <c r="D168" s="68"/>
      <c r="E168" s="149" t="s">
        <v>291</v>
      </c>
      <c r="F168" s="425">
        <f t="shared" ref="F168:J170" si="143">+F169</f>
        <v>91282312485</v>
      </c>
      <c r="G168" s="425">
        <f t="shared" si="143"/>
        <v>0</v>
      </c>
      <c r="H168" s="425">
        <f t="shared" si="143"/>
        <v>0</v>
      </c>
      <c r="I168" s="425">
        <f t="shared" si="143"/>
        <v>0</v>
      </c>
      <c r="J168" s="425">
        <f t="shared" si="143"/>
        <v>0</v>
      </c>
      <c r="K168" s="425">
        <f t="shared" si="125"/>
        <v>0</v>
      </c>
      <c r="L168" s="425">
        <f>+L169</f>
        <v>91282312485</v>
      </c>
      <c r="M168" s="36">
        <f t="shared" si="103"/>
        <v>1.719617621958645E-2</v>
      </c>
      <c r="N168" s="425">
        <f t="shared" ref="N168:W170" si="144">+N169</f>
        <v>0</v>
      </c>
      <c r="O168" s="425">
        <f t="shared" si="144"/>
        <v>91282312485</v>
      </c>
      <c r="P168" s="425">
        <f t="shared" si="144"/>
        <v>0</v>
      </c>
      <c r="Q168" s="425">
        <f t="shared" si="144"/>
        <v>91282312485</v>
      </c>
      <c r="R168" s="425">
        <f t="shared" si="144"/>
        <v>0</v>
      </c>
      <c r="S168" s="425">
        <f t="shared" si="144"/>
        <v>0</v>
      </c>
      <c r="T168" s="425">
        <f t="shared" si="144"/>
        <v>91282312485</v>
      </c>
      <c r="U168" s="425">
        <f t="shared" si="144"/>
        <v>0</v>
      </c>
      <c r="V168" s="425">
        <f t="shared" si="144"/>
        <v>91282312485</v>
      </c>
      <c r="W168" s="425">
        <f t="shared" si="144"/>
        <v>0</v>
      </c>
      <c r="X168" s="37">
        <f t="shared" si="101"/>
        <v>1</v>
      </c>
      <c r="Y168" s="37">
        <f t="shared" si="102"/>
        <v>1</v>
      </c>
      <c r="Z168" s="37">
        <f t="shared" si="99"/>
        <v>1</v>
      </c>
      <c r="AA168" s="37">
        <f t="shared" si="105"/>
        <v>1</v>
      </c>
      <c r="AB168" s="443">
        <f t="shared" si="100"/>
        <v>1</v>
      </c>
    </row>
    <row r="169" spans="1:28" ht="67.5" customHeight="1" x14ac:dyDescent="0.25">
      <c r="A169" s="238" t="s">
        <v>292</v>
      </c>
      <c r="B169" s="40"/>
      <c r="C169" s="40"/>
      <c r="D169" s="40"/>
      <c r="E169" s="148" t="s">
        <v>291</v>
      </c>
      <c r="F169" s="425">
        <f t="shared" si="143"/>
        <v>91282312485</v>
      </c>
      <c r="G169" s="425">
        <f t="shared" si="143"/>
        <v>0</v>
      </c>
      <c r="H169" s="425">
        <f t="shared" si="143"/>
        <v>0</v>
      </c>
      <c r="I169" s="425">
        <f t="shared" si="143"/>
        <v>0</v>
      </c>
      <c r="J169" s="425">
        <f t="shared" si="143"/>
        <v>0</v>
      </c>
      <c r="K169" s="425">
        <f t="shared" si="125"/>
        <v>0</v>
      </c>
      <c r="L169" s="425">
        <f>+L170</f>
        <v>91282312485</v>
      </c>
      <c r="M169" s="36">
        <f t="shared" si="103"/>
        <v>1.719617621958645E-2</v>
      </c>
      <c r="N169" s="425">
        <f t="shared" si="144"/>
        <v>0</v>
      </c>
      <c r="O169" s="425">
        <f t="shared" si="144"/>
        <v>91282312485</v>
      </c>
      <c r="P169" s="425">
        <f t="shared" si="144"/>
        <v>0</v>
      </c>
      <c r="Q169" s="425">
        <f t="shared" si="144"/>
        <v>91282312485</v>
      </c>
      <c r="R169" s="425">
        <f t="shared" si="144"/>
        <v>0</v>
      </c>
      <c r="S169" s="425">
        <f t="shared" si="144"/>
        <v>0</v>
      </c>
      <c r="T169" s="425">
        <f t="shared" si="144"/>
        <v>91282312485</v>
      </c>
      <c r="U169" s="425">
        <f t="shared" si="144"/>
        <v>0</v>
      </c>
      <c r="V169" s="425">
        <f t="shared" si="144"/>
        <v>91282312485</v>
      </c>
      <c r="W169" s="425">
        <f t="shared" si="144"/>
        <v>0</v>
      </c>
      <c r="X169" s="37">
        <f t="shared" si="101"/>
        <v>1</v>
      </c>
      <c r="Y169" s="37">
        <f t="shared" si="102"/>
        <v>1</v>
      </c>
      <c r="Z169" s="37">
        <f t="shared" si="99"/>
        <v>1</v>
      </c>
      <c r="AA169" s="37">
        <f t="shared" si="105"/>
        <v>1</v>
      </c>
      <c r="AB169" s="443">
        <f t="shared" si="100"/>
        <v>1</v>
      </c>
    </row>
    <row r="170" spans="1:28" ht="32.25" customHeight="1" x14ac:dyDescent="0.25">
      <c r="A170" s="238" t="s">
        <v>293</v>
      </c>
      <c r="B170" s="40"/>
      <c r="C170" s="40"/>
      <c r="D170" s="40"/>
      <c r="E170" s="149" t="s">
        <v>236</v>
      </c>
      <c r="F170" s="425">
        <f t="shared" si="143"/>
        <v>91282312485</v>
      </c>
      <c r="G170" s="425">
        <f t="shared" si="143"/>
        <v>0</v>
      </c>
      <c r="H170" s="425">
        <f t="shared" si="143"/>
        <v>0</v>
      </c>
      <c r="I170" s="425">
        <f t="shared" si="143"/>
        <v>0</v>
      </c>
      <c r="J170" s="425">
        <f t="shared" si="143"/>
        <v>0</v>
      </c>
      <c r="K170" s="425">
        <f t="shared" si="125"/>
        <v>0</v>
      </c>
      <c r="L170" s="425">
        <f>+L171</f>
        <v>91282312485</v>
      </c>
      <c r="M170" s="36">
        <f t="shared" si="103"/>
        <v>1.719617621958645E-2</v>
      </c>
      <c r="N170" s="425">
        <f t="shared" si="144"/>
        <v>0</v>
      </c>
      <c r="O170" s="425">
        <f t="shared" si="144"/>
        <v>91282312485</v>
      </c>
      <c r="P170" s="425">
        <f t="shared" si="144"/>
        <v>0</v>
      </c>
      <c r="Q170" s="425">
        <f t="shared" si="144"/>
        <v>91282312485</v>
      </c>
      <c r="R170" s="425">
        <f t="shared" si="144"/>
        <v>0</v>
      </c>
      <c r="S170" s="425">
        <f t="shared" si="144"/>
        <v>0</v>
      </c>
      <c r="T170" s="425">
        <f t="shared" si="144"/>
        <v>91282312485</v>
      </c>
      <c r="U170" s="425">
        <f t="shared" si="144"/>
        <v>0</v>
      </c>
      <c r="V170" s="425">
        <f t="shared" si="144"/>
        <v>91282312485</v>
      </c>
      <c r="W170" s="425">
        <f t="shared" si="144"/>
        <v>0</v>
      </c>
      <c r="X170" s="37">
        <f t="shared" si="101"/>
        <v>1</v>
      </c>
      <c r="Y170" s="37">
        <f t="shared" si="102"/>
        <v>1</v>
      </c>
      <c r="Z170" s="37">
        <f t="shared" ref="Z170:Z236" si="145">+V170/L170</f>
        <v>1</v>
      </c>
      <c r="AA170" s="37">
        <f t="shared" si="105"/>
        <v>1</v>
      </c>
      <c r="AB170" s="443">
        <f t="shared" ref="AB170:AB234" si="146">+V170/T170</f>
        <v>1</v>
      </c>
    </row>
    <row r="171" spans="1:28" ht="30" customHeight="1" x14ac:dyDescent="0.25">
      <c r="A171" s="239" t="s">
        <v>294</v>
      </c>
      <c r="B171" s="40" t="s">
        <v>192</v>
      </c>
      <c r="C171" s="40">
        <v>11</v>
      </c>
      <c r="D171" s="40" t="s">
        <v>38</v>
      </c>
      <c r="E171" s="151" t="s">
        <v>226</v>
      </c>
      <c r="F171" s="421">
        <v>91282312485</v>
      </c>
      <c r="G171" s="421">
        <v>0</v>
      </c>
      <c r="H171" s="421">
        <v>0</v>
      </c>
      <c r="I171" s="421">
        <v>0</v>
      </c>
      <c r="J171" s="421">
        <v>0</v>
      </c>
      <c r="K171" s="421">
        <f t="shared" si="125"/>
        <v>0</v>
      </c>
      <c r="L171" s="421">
        <f>+F171+K171</f>
        <v>91282312485</v>
      </c>
      <c r="M171" s="43">
        <f t="shared" si="103"/>
        <v>1.719617621958645E-2</v>
      </c>
      <c r="N171" s="421">
        <v>0</v>
      </c>
      <c r="O171" s="421">
        <v>91282312485</v>
      </c>
      <c r="P171" s="421">
        <f>L171-O171</f>
        <v>0</v>
      </c>
      <c r="Q171" s="421">
        <v>91282312485</v>
      </c>
      <c r="R171" s="421">
        <f>+L171-Q171</f>
        <v>0</v>
      </c>
      <c r="S171" s="421">
        <f>O171-Q171</f>
        <v>0</v>
      </c>
      <c r="T171" s="421">
        <v>91282312485</v>
      </c>
      <c r="U171" s="421">
        <f>+Q171-T171</f>
        <v>0</v>
      </c>
      <c r="V171" s="421">
        <v>91282312485</v>
      </c>
      <c r="W171" s="44">
        <f>+T171-V171</f>
        <v>0</v>
      </c>
      <c r="X171" s="45">
        <f t="shared" si="101"/>
        <v>1</v>
      </c>
      <c r="Y171" s="45">
        <f t="shared" si="102"/>
        <v>1</v>
      </c>
      <c r="Z171" s="45">
        <f t="shared" si="145"/>
        <v>1</v>
      </c>
      <c r="AA171" s="45">
        <f t="shared" si="105"/>
        <v>1</v>
      </c>
      <c r="AB171" s="57">
        <f t="shared" si="146"/>
        <v>1</v>
      </c>
    </row>
    <row r="172" spans="1:28" ht="95.25" customHeight="1" x14ac:dyDescent="0.25">
      <c r="A172" s="238" t="s">
        <v>295</v>
      </c>
      <c r="B172" s="68"/>
      <c r="C172" s="68"/>
      <c r="D172" s="68"/>
      <c r="E172" s="149" t="s">
        <v>296</v>
      </c>
      <c r="F172" s="425">
        <f t="shared" ref="F172:J174" si="147">+F173</f>
        <v>175214577228</v>
      </c>
      <c r="G172" s="425">
        <f t="shared" si="147"/>
        <v>0</v>
      </c>
      <c r="H172" s="425">
        <f t="shared" si="147"/>
        <v>0</v>
      </c>
      <c r="I172" s="425">
        <f t="shared" si="147"/>
        <v>0</v>
      </c>
      <c r="J172" s="425">
        <f t="shared" si="147"/>
        <v>0</v>
      </c>
      <c r="K172" s="425">
        <f t="shared" si="125"/>
        <v>0</v>
      </c>
      <c r="L172" s="425">
        <f>+L173</f>
        <v>175214577228</v>
      </c>
      <c r="M172" s="36">
        <f t="shared" si="103"/>
        <v>3.3007717094679687E-2</v>
      </c>
      <c r="N172" s="425">
        <f t="shared" ref="N172:W174" si="148">+N173</f>
        <v>0</v>
      </c>
      <c r="O172" s="425">
        <f t="shared" si="148"/>
        <v>175214577228</v>
      </c>
      <c r="P172" s="425">
        <f t="shared" si="148"/>
        <v>0</v>
      </c>
      <c r="Q172" s="425">
        <f t="shared" si="148"/>
        <v>175214577228</v>
      </c>
      <c r="R172" s="425">
        <f t="shared" si="148"/>
        <v>0</v>
      </c>
      <c r="S172" s="425">
        <f t="shared" si="148"/>
        <v>0</v>
      </c>
      <c r="T172" s="425">
        <f t="shared" si="148"/>
        <v>175214577228</v>
      </c>
      <c r="U172" s="425">
        <f t="shared" si="148"/>
        <v>0</v>
      </c>
      <c r="V172" s="425">
        <f t="shared" si="148"/>
        <v>175214577228</v>
      </c>
      <c r="W172" s="425">
        <f t="shared" si="148"/>
        <v>0</v>
      </c>
      <c r="X172" s="37">
        <f t="shared" ref="X172:X238" si="149">+Q172/L172</f>
        <v>1</v>
      </c>
      <c r="Y172" s="37">
        <f t="shared" ref="Y172:Y238" si="150">+T172/L172</f>
        <v>1</v>
      </c>
      <c r="Z172" s="37">
        <f t="shared" si="145"/>
        <v>1</v>
      </c>
      <c r="AA172" s="37">
        <f t="shared" si="105"/>
        <v>1</v>
      </c>
      <c r="AB172" s="443">
        <f t="shared" si="146"/>
        <v>1</v>
      </c>
    </row>
    <row r="173" spans="1:28" ht="95.25" customHeight="1" x14ac:dyDescent="0.25">
      <c r="A173" s="238" t="s">
        <v>297</v>
      </c>
      <c r="B173" s="40"/>
      <c r="C173" s="40"/>
      <c r="D173" s="40"/>
      <c r="E173" s="148" t="s">
        <v>296</v>
      </c>
      <c r="F173" s="425">
        <f t="shared" si="147"/>
        <v>175214577228</v>
      </c>
      <c r="G173" s="425">
        <f t="shared" si="147"/>
        <v>0</v>
      </c>
      <c r="H173" s="425">
        <f t="shared" si="147"/>
        <v>0</v>
      </c>
      <c r="I173" s="425">
        <f t="shared" si="147"/>
        <v>0</v>
      </c>
      <c r="J173" s="425">
        <f t="shared" si="147"/>
        <v>0</v>
      </c>
      <c r="K173" s="425">
        <f t="shared" si="125"/>
        <v>0</v>
      </c>
      <c r="L173" s="425">
        <f>+L174</f>
        <v>175214577228</v>
      </c>
      <c r="M173" s="36">
        <f t="shared" ref="M173:M236" si="151">L173/$L$270</f>
        <v>3.3007717094679687E-2</v>
      </c>
      <c r="N173" s="425">
        <f t="shared" si="148"/>
        <v>0</v>
      </c>
      <c r="O173" s="425">
        <f t="shared" si="148"/>
        <v>175214577228</v>
      </c>
      <c r="P173" s="425">
        <f t="shared" si="148"/>
        <v>0</v>
      </c>
      <c r="Q173" s="425">
        <f t="shared" si="148"/>
        <v>175214577228</v>
      </c>
      <c r="R173" s="425">
        <f t="shared" si="148"/>
        <v>0</v>
      </c>
      <c r="S173" s="425">
        <f t="shared" si="148"/>
        <v>0</v>
      </c>
      <c r="T173" s="425">
        <f t="shared" si="148"/>
        <v>175214577228</v>
      </c>
      <c r="U173" s="425">
        <f t="shared" si="148"/>
        <v>0</v>
      </c>
      <c r="V173" s="425">
        <f t="shared" si="148"/>
        <v>175214577228</v>
      </c>
      <c r="W173" s="425">
        <f t="shared" si="148"/>
        <v>0</v>
      </c>
      <c r="X173" s="37">
        <f t="shared" si="149"/>
        <v>1</v>
      </c>
      <c r="Y173" s="37">
        <f t="shared" si="150"/>
        <v>1</v>
      </c>
      <c r="Z173" s="37">
        <f t="shared" si="145"/>
        <v>1</v>
      </c>
      <c r="AA173" s="37">
        <f t="shared" ref="AA173:AA236" si="152">+T173/Q173</f>
        <v>1</v>
      </c>
      <c r="AB173" s="443">
        <f t="shared" si="146"/>
        <v>1</v>
      </c>
    </row>
    <row r="174" spans="1:28" ht="33" customHeight="1" x14ac:dyDescent="0.25">
      <c r="A174" s="238" t="s">
        <v>298</v>
      </c>
      <c r="B174" s="40"/>
      <c r="C174" s="40"/>
      <c r="D174" s="40"/>
      <c r="E174" s="149" t="s">
        <v>236</v>
      </c>
      <c r="F174" s="425">
        <f t="shared" si="147"/>
        <v>175214577228</v>
      </c>
      <c r="G174" s="425">
        <f t="shared" si="147"/>
        <v>0</v>
      </c>
      <c r="H174" s="425">
        <f t="shared" si="147"/>
        <v>0</v>
      </c>
      <c r="I174" s="425">
        <f t="shared" si="147"/>
        <v>0</v>
      </c>
      <c r="J174" s="425">
        <f t="shared" si="147"/>
        <v>0</v>
      </c>
      <c r="K174" s="425">
        <f t="shared" si="125"/>
        <v>0</v>
      </c>
      <c r="L174" s="425">
        <f>+L175</f>
        <v>175214577228</v>
      </c>
      <c r="M174" s="36">
        <f t="shared" si="151"/>
        <v>3.3007717094679687E-2</v>
      </c>
      <c r="N174" s="425">
        <f t="shared" si="148"/>
        <v>0</v>
      </c>
      <c r="O174" s="425">
        <f t="shared" si="148"/>
        <v>175214577228</v>
      </c>
      <c r="P174" s="425">
        <f t="shared" si="148"/>
        <v>0</v>
      </c>
      <c r="Q174" s="425">
        <f t="shared" si="148"/>
        <v>175214577228</v>
      </c>
      <c r="R174" s="425">
        <f t="shared" si="148"/>
        <v>0</v>
      </c>
      <c r="S174" s="425">
        <f t="shared" si="148"/>
        <v>0</v>
      </c>
      <c r="T174" s="425">
        <f t="shared" si="148"/>
        <v>175214577228</v>
      </c>
      <c r="U174" s="425">
        <f t="shared" si="148"/>
        <v>0</v>
      </c>
      <c r="V174" s="425">
        <f t="shared" si="148"/>
        <v>175214577228</v>
      </c>
      <c r="W174" s="425">
        <f t="shared" si="148"/>
        <v>0</v>
      </c>
      <c r="X174" s="37">
        <f t="shared" si="149"/>
        <v>1</v>
      </c>
      <c r="Y174" s="37">
        <f t="shared" si="150"/>
        <v>1</v>
      </c>
      <c r="Z174" s="37">
        <f t="shared" si="145"/>
        <v>1</v>
      </c>
      <c r="AA174" s="37">
        <f t="shared" si="152"/>
        <v>1</v>
      </c>
      <c r="AB174" s="443">
        <f t="shared" si="146"/>
        <v>1</v>
      </c>
    </row>
    <row r="175" spans="1:28" ht="30" customHeight="1" x14ac:dyDescent="0.25">
      <c r="A175" s="239" t="s">
        <v>299</v>
      </c>
      <c r="B175" s="40" t="s">
        <v>192</v>
      </c>
      <c r="C175" s="40">
        <v>11</v>
      </c>
      <c r="D175" s="40" t="s">
        <v>38</v>
      </c>
      <c r="E175" s="151" t="s">
        <v>226</v>
      </c>
      <c r="F175" s="421">
        <v>175214577228</v>
      </c>
      <c r="G175" s="421">
        <v>0</v>
      </c>
      <c r="H175" s="421">
        <v>0</v>
      </c>
      <c r="I175" s="421">
        <v>0</v>
      </c>
      <c r="J175" s="421">
        <v>0</v>
      </c>
      <c r="K175" s="421">
        <f t="shared" si="125"/>
        <v>0</v>
      </c>
      <c r="L175" s="421">
        <f>+F175+K175</f>
        <v>175214577228</v>
      </c>
      <c r="M175" s="43">
        <f t="shared" si="151"/>
        <v>3.3007717094679687E-2</v>
      </c>
      <c r="N175" s="421">
        <v>0</v>
      </c>
      <c r="O175" s="421">
        <v>175214577228</v>
      </c>
      <c r="P175" s="421">
        <f>L175-O175</f>
        <v>0</v>
      </c>
      <c r="Q175" s="421">
        <v>175214577228</v>
      </c>
      <c r="R175" s="421">
        <f>+L175-Q175</f>
        <v>0</v>
      </c>
      <c r="S175" s="421">
        <f>O175-Q175</f>
        <v>0</v>
      </c>
      <c r="T175" s="421">
        <v>175214577228</v>
      </c>
      <c r="U175" s="421">
        <f>+Q175-T175</f>
        <v>0</v>
      </c>
      <c r="V175" s="421">
        <v>175214577228</v>
      </c>
      <c r="W175" s="44">
        <f>+T175-V175</f>
        <v>0</v>
      </c>
      <c r="X175" s="45">
        <f t="shared" si="149"/>
        <v>1</v>
      </c>
      <c r="Y175" s="45">
        <f t="shared" si="150"/>
        <v>1</v>
      </c>
      <c r="Z175" s="45">
        <f t="shared" si="145"/>
        <v>1</v>
      </c>
      <c r="AA175" s="45">
        <f t="shared" si="152"/>
        <v>1</v>
      </c>
      <c r="AB175" s="57">
        <f t="shared" si="146"/>
        <v>1</v>
      </c>
    </row>
    <row r="176" spans="1:28" ht="53.25" customHeight="1" x14ac:dyDescent="0.25">
      <c r="A176" s="238" t="s">
        <v>300</v>
      </c>
      <c r="B176" s="68"/>
      <c r="C176" s="68"/>
      <c r="D176" s="68"/>
      <c r="E176" s="149" t="s">
        <v>301</v>
      </c>
      <c r="F176" s="425">
        <f t="shared" ref="F176:J178" si="153">+F177</f>
        <v>109796058849</v>
      </c>
      <c r="G176" s="425">
        <f t="shared" si="153"/>
        <v>0</v>
      </c>
      <c r="H176" s="425">
        <f t="shared" si="153"/>
        <v>0</v>
      </c>
      <c r="I176" s="425">
        <f t="shared" si="153"/>
        <v>4175334565</v>
      </c>
      <c r="J176" s="425">
        <f t="shared" si="153"/>
        <v>0</v>
      </c>
      <c r="K176" s="425">
        <f t="shared" si="125"/>
        <v>4175334565</v>
      </c>
      <c r="L176" s="425">
        <f>+L177</f>
        <v>113971393414</v>
      </c>
      <c r="M176" s="36">
        <f t="shared" si="151"/>
        <v>2.1470448236738254E-2</v>
      </c>
      <c r="N176" s="425">
        <f t="shared" ref="N176:W177" si="154">+N177</f>
        <v>0</v>
      </c>
      <c r="O176" s="425">
        <f t="shared" si="154"/>
        <v>113971393414</v>
      </c>
      <c r="P176" s="425">
        <f t="shared" si="154"/>
        <v>0</v>
      </c>
      <c r="Q176" s="425">
        <f t="shared" si="154"/>
        <v>113971393414</v>
      </c>
      <c r="R176" s="425">
        <f t="shared" si="154"/>
        <v>0</v>
      </c>
      <c r="S176" s="425">
        <f t="shared" si="154"/>
        <v>0</v>
      </c>
      <c r="T176" s="425">
        <f t="shared" si="154"/>
        <v>109796058849</v>
      </c>
      <c r="U176" s="425">
        <f t="shared" si="154"/>
        <v>4175334565</v>
      </c>
      <c r="V176" s="425">
        <f t="shared" si="154"/>
        <v>109796058849</v>
      </c>
      <c r="W176" s="425">
        <f t="shared" si="154"/>
        <v>0</v>
      </c>
      <c r="X176" s="37">
        <f t="shared" si="149"/>
        <v>1</v>
      </c>
      <c r="Y176" s="37">
        <f t="shared" si="150"/>
        <v>0.96336506521567977</v>
      </c>
      <c r="Z176" s="37">
        <f t="shared" si="145"/>
        <v>0.96336506521567977</v>
      </c>
      <c r="AA176" s="37">
        <f t="shared" si="152"/>
        <v>0.96336506521567977</v>
      </c>
      <c r="AB176" s="443">
        <f t="shared" si="146"/>
        <v>1</v>
      </c>
    </row>
    <row r="177" spans="1:28" ht="53.25" customHeight="1" x14ac:dyDescent="0.25">
      <c r="A177" s="238" t="s">
        <v>302</v>
      </c>
      <c r="B177" s="40"/>
      <c r="C177" s="40"/>
      <c r="D177" s="40"/>
      <c r="E177" s="148" t="s">
        <v>301</v>
      </c>
      <c r="F177" s="425">
        <f t="shared" si="153"/>
        <v>109796058849</v>
      </c>
      <c r="G177" s="425">
        <f t="shared" si="153"/>
        <v>0</v>
      </c>
      <c r="H177" s="425">
        <f t="shared" si="153"/>
        <v>0</v>
      </c>
      <c r="I177" s="425">
        <f t="shared" si="153"/>
        <v>4175334565</v>
      </c>
      <c r="J177" s="425">
        <f t="shared" si="153"/>
        <v>0</v>
      </c>
      <c r="K177" s="425">
        <f t="shared" si="125"/>
        <v>4175334565</v>
      </c>
      <c r="L177" s="425">
        <f>+L178</f>
        <v>113971393414</v>
      </c>
      <c r="M177" s="36">
        <f t="shared" si="151"/>
        <v>2.1470448236738254E-2</v>
      </c>
      <c r="N177" s="425">
        <f t="shared" si="154"/>
        <v>0</v>
      </c>
      <c r="O177" s="425">
        <f t="shared" si="154"/>
        <v>113971393414</v>
      </c>
      <c r="P177" s="425">
        <f t="shared" si="154"/>
        <v>0</v>
      </c>
      <c r="Q177" s="425">
        <f t="shared" si="154"/>
        <v>113971393414</v>
      </c>
      <c r="R177" s="425">
        <f t="shared" si="154"/>
        <v>0</v>
      </c>
      <c r="S177" s="425">
        <f t="shared" si="154"/>
        <v>0</v>
      </c>
      <c r="T177" s="425">
        <f t="shared" si="154"/>
        <v>109796058849</v>
      </c>
      <c r="U177" s="425">
        <f t="shared" si="154"/>
        <v>4175334565</v>
      </c>
      <c r="V177" s="425">
        <f t="shared" si="154"/>
        <v>109796058849</v>
      </c>
      <c r="W177" s="425">
        <f t="shared" si="154"/>
        <v>0</v>
      </c>
      <c r="X177" s="37">
        <f t="shared" si="149"/>
        <v>1</v>
      </c>
      <c r="Y177" s="37">
        <f t="shared" si="150"/>
        <v>0.96336506521567977</v>
      </c>
      <c r="Z177" s="37">
        <f t="shared" si="145"/>
        <v>0.96336506521567977</v>
      </c>
      <c r="AA177" s="37">
        <f t="shared" si="152"/>
        <v>0.96336506521567977</v>
      </c>
      <c r="AB177" s="443">
        <f t="shared" si="146"/>
        <v>1</v>
      </c>
    </row>
    <row r="178" spans="1:28" ht="38.25" customHeight="1" x14ac:dyDescent="0.25">
      <c r="A178" s="238" t="s">
        <v>303</v>
      </c>
      <c r="B178" s="40"/>
      <c r="C178" s="40"/>
      <c r="D178" s="40"/>
      <c r="E178" s="149" t="s">
        <v>236</v>
      </c>
      <c r="F178" s="425">
        <f t="shared" si="153"/>
        <v>109796058849</v>
      </c>
      <c r="G178" s="425">
        <f>+G179+G180</f>
        <v>0</v>
      </c>
      <c r="H178" s="425">
        <f>+H179+H180</f>
        <v>0</v>
      </c>
      <c r="I178" s="425">
        <f>+I179+I180</f>
        <v>4175334565</v>
      </c>
      <c r="J178" s="425">
        <f>+J179+J180</f>
        <v>0</v>
      </c>
      <c r="K178" s="425">
        <f t="shared" si="125"/>
        <v>4175334565</v>
      </c>
      <c r="L178" s="425">
        <f>+L179+L180</f>
        <v>113971393414</v>
      </c>
      <c r="M178" s="36">
        <f t="shared" si="151"/>
        <v>2.1470448236738254E-2</v>
      </c>
      <c r="N178" s="425">
        <f t="shared" ref="N178:W178" si="155">+N179+N180</f>
        <v>0</v>
      </c>
      <c r="O178" s="425">
        <f t="shared" si="155"/>
        <v>113971393414</v>
      </c>
      <c r="P178" s="425">
        <f t="shared" si="155"/>
        <v>0</v>
      </c>
      <c r="Q178" s="425">
        <f t="shared" si="155"/>
        <v>113971393414</v>
      </c>
      <c r="R178" s="425">
        <f t="shared" si="155"/>
        <v>0</v>
      </c>
      <c r="S178" s="425">
        <f t="shared" si="155"/>
        <v>0</v>
      </c>
      <c r="T178" s="425">
        <f t="shared" si="155"/>
        <v>109796058849</v>
      </c>
      <c r="U178" s="425">
        <f t="shared" si="155"/>
        <v>4175334565</v>
      </c>
      <c r="V178" s="425">
        <f t="shared" si="155"/>
        <v>109796058849</v>
      </c>
      <c r="W178" s="425">
        <f t="shared" si="155"/>
        <v>0</v>
      </c>
      <c r="X178" s="37">
        <f t="shared" si="149"/>
        <v>1</v>
      </c>
      <c r="Y178" s="37">
        <f t="shared" si="150"/>
        <v>0.96336506521567977</v>
      </c>
      <c r="Z178" s="37">
        <f t="shared" si="145"/>
        <v>0.96336506521567977</v>
      </c>
      <c r="AA178" s="37">
        <f t="shared" si="152"/>
        <v>0.96336506521567977</v>
      </c>
      <c r="AB178" s="443">
        <f t="shared" si="146"/>
        <v>1</v>
      </c>
    </row>
    <row r="179" spans="1:28" ht="38.25" customHeight="1" x14ac:dyDescent="0.25">
      <c r="A179" s="239" t="s">
        <v>304</v>
      </c>
      <c r="B179" s="68" t="s">
        <v>192</v>
      </c>
      <c r="C179" s="68">
        <v>11</v>
      </c>
      <c r="D179" s="40" t="s">
        <v>38</v>
      </c>
      <c r="E179" s="151" t="s">
        <v>226</v>
      </c>
      <c r="F179" s="421">
        <v>109796058849</v>
      </c>
      <c r="G179" s="421">
        <v>0</v>
      </c>
      <c r="H179" s="421">
        <v>0</v>
      </c>
      <c r="I179" s="421">
        <v>0</v>
      </c>
      <c r="J179" s="421">
        <v>0</v>
      </c>
      <c r="K179" s="421">
        <f t="shared" si="125"/>
        <v>0</v>
      </c>
      <c r="L179" s="421">
        <f>+F179+K179</f>
        <v>109796058849</v>
      </c>
      <c r="M179" s="43">
        <f t="shared" si="151"/>
        <v>2.0683879765795225E-2</v>
      </c>
      <c r="N179" s="421">
        <v>0</v>
      </c>
      <c r="O179" s="421">
        <v>109796058849</v>
      </c>
      <c r="P179" s="421">
        <f>L179-O179</f>
        <v>0</v>
      </c>
      <c r="Q179" s="421">
        <v>109796058849</v>
      </c>
      <c r="R179" s="421">
        <f>+L179-Q179</f>
        <v>0</v>
      </c>
      <c r="S179" s="421">
        <f>O179-Q179</f>
        <v>0</v>
      </c>
      <c r="T179" s="421">
        <v>109796058849</v>
      </c>
      <c r="U179" s="421">
        <f>+Q179-T179</f>
        <v>0</v>
      </c>
      <c r="V179" s="421">
        <v>109796058849</v>
      </c>
      <c r="W179" s="44">
        <f>+T179-V179</f>
        <v>0</v>
      </c>
      <c r="X179" s="45">
        <f t="shared" si="149"/>
        <v>1</v>
      </c>
      <c r="Y179" s="45">
        <f t="shared" si="150"/>
        <v>1</v>
      </c>
      <c r="Z179" s="45">
        <f t="shared" si="145"/>
        <v>1</v>
      </c>
      <c r="AA179" s="45">
        <f t="shared" si="152"/>
        <v>1</v>
      </c>
      <c r="AB179" s="57">
        <f t="shared" si="146"/>
        <v>1</v>
      </c>
    </row>
    <row r="180" spans="1:28" ht="38.25" customHeight="1" x14ac:dyDescent="0.25">
      <c r="A180" s="239" t="s">
        <v>304</v>
      </c>
      <c r="B180" s="68" t="s">
        <v>192</v>
      </c>
      <c r="C180" s="68">
        <v>54</v>
      </c>
      <c r="D180" s="40" t="s">
        <v>38</v>
      </c>
      <c r="E180" s="151" t="s">
        <v>226</v>
      </c>
      <c r="F180" s="421">
        <v>0</v>
      </c>
      <c r="G180" s="421">
        <v>0</v>
      </c>
      <c r="H180" s="421">
        <v>0</v>
      </c>
      <c r="I180" s="421">
        <v>4175334565</v>
      </c>
      <c r="J180" s="421">
        <v>0</v>
      </c>
      <c r="K180" s="421">
        <f t="shared" si="125"/>
        <v>4175334565</v>
      </c>
      <c r="L180" s="421">
        <f>+F180+K180</f>
        <v>4175334565</v>
      </c>
      <c r="M180" s="43">
        <f t="shared" si="151"/>
        <v>7.8656847094303031E-4</v>
      </c>
      <c r="N180" s="421">
        <v>0</v>
      </c>
      <c r="O180" s="421">
        <v>4175334565</v>
      </c>
      <c r="P180" s="421">
        <f>L180-O180</f>
        <v>0</v>
      </c>
      <c r="Q180" s="421">
        <v>4175334565</v>
      </c>
      <c r="R180" s="421">
        <f>+L180-Q180</f>
        <v>0</v>
      </c>
      <c r="S180" s="421">
        <f>O180-Q180</f>
        <v>0</v>
      </c>
      <c r="T180" s="421">
        <v>0</v>
      </c>
      <c r="U180" s="421">
        <f>+Q180-T180</f>
        <v>4175334565</v>
      </c>
      <c r="V180" s="421">
        <v>0</v>
      </c>
      <c r="W180" s="44">
        <f>+T180-V180</f>
        <v>0</v>
      </c>
      <c r="X180" s="45">
        <f t="shared" si="149"/>
        <v>1</v>
      </c>
      <c r="Y180" s="45">
        <f>+T180/L180</f>
        <v>0</v>
      </c>
      <c r="Z180" s="45">
        <f>+V180/L180</f>
        <v>0</v>
      </c>
      <c r="AA180" s="45">
        <f t="shared" si="152"/>
        <v>0</v>
      </c>
      <c r="AB180" s="57" t="s">
        <v>46</v>
      </c>
    </row>
    <row r="181" spans="1:28" ht="69" customHeight="1" x14ac:dyDescent="0.25">
      <c r="A181" s="238" t="s">
        <v>305</v>
      </c>
      <c r="B181" s="68"/>
      <c r="C181" s="68"/>
      <c r="D181" s="68"/>
      <c r="E181" s="149" t="s">
        <v>306</v>
      </c>
      <c r="F181" s="425">
        <f t="shared" ref="F181:J183" si="156">+F182</f>
        <v>216924287600</v>
      </c>
      <c r="G181" s="425">
        <f t="shared" si="156"/>
        <v>0</v>
      </c>
      <c r="H181" s="425">
        <f t="shared" si="156"/>
        <v>0</v>
      </c>
      <c r="I181" s="425">
        <f t="shared" si="156"/>
        <v>0</v>
      </c>
      <c r="J181" s="425">
        <f t="shared" si="156"/>
        <v>0</v>
      </c>
      <c r="K181" s="425">
        <f t="shared" si="125"/>
        <v>0</v>
      </c>
      <c r="L181" s="425">
        <f>+L182</f>
        <v>216924287600</v>
      </c>
      <c r="M181" s="36">
        <f t="shared" si="151"/>
        <v>4.0865181592445191E-2</v>
      </c>
      <c r="N181" s="425">
        <f t="shared" ref="N181:W183" si="157">+N182</f>
        <v>0</v>
      </c>
      <c r="O181" s="425">
        <f t="shared" si="157"/>
        <v>216924287600</v>
      </c>
      <c r="P181" s="425">
        <f t="shared" si="157"/>
        <v>0</v>
      </c>
      <c r="Q181" s="425">
        <f t="shared" si="157"/>
        <v>216924287600</v>
      </c>
      <c r="R181" s="425">
        <f t="shared" si="157"/>
        <v>0</v>
      </c>
      <c r="S181" s="425">
        <f t="shared" si="157"/>
        <v>0</v>
      </c>
      <c r="T181" s="425">
        <f t="shared" si="157"/>
        <v>216924287600</v>
      </c>
      <c r="U181" s="425">
        <f t="shared" si="157"/>
        <v>0</v>
      </c>
      <c r="V181" s="425">
        <f t="shared" si="157"/>
        <v>216924287600</v>
      </c>
      <c r="W181" s="425">
        <f t="shared" si="157"/>
        <v>0</v>
      </c>
      <c r="X181" s="37">
        <f t="shared" si="149"/>
        <v>1</v>
      </c>
      <c r="Y181" s="37">
        <f t="shared" si="150"/>
        <v>1</v>
      </c>
      <c r="Z181" s="37">
        <f t="shared" si="145"/>
        <v>1</v>
      </c>
      <c r="AA181" s="37">
        <f t="shared" si="152"/>
        <v>1</v>
      </c>
      <c r="AB181" s="443">
        <f t="shared" si="146"/>
        <v>1</v>
      </c>
    </row>
    <row r="182" spans="1:28" ht="69" customHeight="1" x14ac:dyDescent="0.25">
      <c r="A182" s="238" t="s">
        <v>307</v>
      </c>
      <c r="B182" s="40"/>
      <c r="C182" s="40"/>
      <c r="D182" s="40"/>
      <c r="E182" s="148" t="s">
        <v>306</v>
      </c>
      <c r="F182" s="425">
        <f t="shared" si="156"/>
        <v>216924287600</v>
      </c>
      <c r="G182" s="425">
        <f t="shared" si="156"/>
        <v>0</v>
      </c>
      <c r="H182" s="425">
        <f t="shared" si="156"/>
        <v>0</v>
      </c>
      <c r="I182" s="425">
        <f t="shared" si="156"/>
        <v>0</v>
      </c>
      <c r="J182" s="425">
        <f t="shared" si="156"/>
        <v>0</v>
      </c>
      <c r="K182" s="425">
        <f t="shared" si="125"/>
        <v>0</v>
      </c>
      <c r="L182" s="425">
        <f>+L183</f>
        <v>216924287600</v>
      </c>
      <c r="M182" s="36">
        <f t="shared" si="151"/>
        <v>4.0865181592445191E-2</v>
      </c>
      <c r="N182" s="425">
        <f t="shared" si="157"/>
        <v>0</v>
      </c>
      <c r="O182" s="425">
        <f t="shared" si="157"/>
        <v>216924287600</v>
      </c>
      <c r="P182" s="425">
        <f t="shared" si="157"/>
        <v>0</v>
      </c>
      <c r="Q182" s="425">
        <f t="shared" si="157"/>
        <v>216924287600</v>
      </c>
      <c r="R182" s="425">
        <f t="shared" si="157"/>
        <v>0</v>
      </c>
      <c r="S182" s="425">
        <f t="shared" si="157"/>
        <v>0</v>
      </c>
      <c r="T182" s="425">
        <f t="shared" si="157"/>
        <v>216924287600</v>
      </c>
      <c r="U182" s="425">
        <f t="shared" si="157"/>
        <v>0</v>
      </c>
      <c r="V182" s="425">
        <f t="shared" si="157"/>
        <v>216924287600</v>
      </c>
      <c r="W182" s="425">
        <f t="shared" si="157"/>
        <v>0</v>
      </c>
      <c r="X182" s="37">
        <f t="shared" si="149"/>
        <v>1</v>
      </c>
      <c r="Y182" s="37">
        <f t="shared" si="150"/>
        <v>1</v>
      </c>
      <c r="Z182" s="37">
        <f t="shared" si="145"/>
        <v>1</v>
      </c>
      <c r="AA182" s="37">
        <f t="shared" si="152"/>
        <v>1</v>
      </c>
      <c r="AB182" s="443">
        <f t="shared" si="146"/>
        <v>1</v>
      </c>
    </row>
    <row r="183" spans="1:28" ht="29.25" customHeight="1" x14ac:dyDescent="0.25">
      <c r="A183" s="238" t="s">
        <v>308</v>
      </c>
      <c r="B183" s="40"/>
      <c r="C183" s="40"/>
      <c r="D183" s="40"/>
      <c r="E183" s="149" t="s">
        <v>236</v>
      </c>
      <c r="F183" s="425">
        <f t="shared" si="156"/>
        <v>216924287600</v>
      </c>
      <c r="G183" s="425">
        <f t="shared" si="156"/>
        <v>0</v>
      </c>
      <c r="H183" s="425">
        <f t="shared" si="156"/>
        <v>0</v>
      </c>
      <c r="I183" s="425">
        <f t="shared" si="156"/>
        <v>0</v>
      </c>
      <c r="J183" s="425">
        <f t="shared" si="156"/>
        <v>0</v>
      </c>
      <c r="K183" s="425">
        <f t="shared" si="125"/>
        <v>0</v>
      </c>
      <c r="L183" s="425">
        <f>+L184</f>
        <v>216924287600</v>
      </c>
      <c r="M183" s="36">
        <f t="shared" si="151"/>
        <v>4.0865181592445191E-2</v>
      </c>
      <c r="N183" s="425">
        <f t="shared" si="157"/>
        <v>0</v>
      </c>
      <c r="O183" s="425">
        <f t="shared" si="157"/>
        <v>216924287600</v>
      </c>
      <c r="P183" s="425">
        <f t="shared" si="157"/>
        <v>0</v>
      </c>
      <c r="Q183" s="425">
        <f t="shared" si="157"/>
        <v>216924287600</v>
      </c>
      <c r="R183" s="425">
        <f t="shared" si="157"/>
        <v>0</v>
      </c>
      <c r="S183" s="425">
        <f t="shared" si="157"/>
        <v>0</v>
      </c>
      <c r="T183" s="425">
        <f t="shared" si="157"/>
        <v>216924287600</v>
      </c>
      <c r="U183" s="425">
        <f t="shared" si="157"/>
        <v>0</v>
      </c>
      <c r="V183" s="425">
        <f t="shared" si="157"/>
        <v>216924287600</v>
      </c>
      <c r="W183" s="425">
        <f t="shared" si="157"/>
        <v>0</v>
      </c>
      <c r="X183" s="37">
        <f t="shared" si="149"/>
        <v>1</v>
      </c>
      <c r="Y183" s="37">
        <f t="shared" si="150"/>
        <v>1</v>
      </c>
      <c r="Z183" s="37">
        <f t="shared" si="145"/>
        <v>1</v>
      </c>
      <c r="AA183" s="37">
        <f t="shared" si="152"/>
        <v>1</v>
      </c>
      <c r="AB183" s="443">
        <f t="shared" si="146"/>
        <v>1</v>
      </c>
    </row>
    <row r="184" spans="1:28" ht="30" customHeight="1" x14ac:dyDescent="0.25">
      <c r="A184" s="239" t="s">
        <v>309</v>
      </c>
      <c r="B184" s="40" t="s">
        <v>192</v>
      </c>
      <c r="C184" s="40">
        <v>11</v>
      </c>
      <c r="D184" s="40" t="s">
        <v>38</v>
      </c>
      <c r="E184" s="151" t="s">
        <v>226</v>
      </c>
      <c r="F184" s="421">
        <v>216924287600</v>
      </c>
      <c r="G184" s="421">
        <v>0</v>
      </c>
      <c r="H184" s="421">
        <v>0</v>
      </c>
      <c r="I184" s="421">
        <v>0</v>
      </c>
      <c r="J184" s="421">
        <v>0</v>
      </c>
      <c r="K184" s="421">
        <f t="shared" si="125"/>
        <v>0</v>
      </c>
      <c r="L184" s="421">
        <f>+F184+K184</f>
        <v>216924287600</v>
      </c>
      <c r="M184" s="43">
        <f t="shared" si="151"/>
        <v>4.0865181592445191E-2</v>
      </c>
      <c r="N184" s="421">
        <v>0</v>
      </c>
      <c r="O184" s="421">
        <v>216924287600</v>
      </c>
      <c r="P184" s="421">
        <f>L184-O184</f>
        <v>0</v>
      </c>
      <c r="Q184" s="421">
        <v>216924287600</v>
      </c>
      <c r="R184" s="421">
        <f>+L184-Q184</f>
        <v>0</v>
      </c>
      <c r="S184" s="421">
        <f>O184-Q184</f>
        <v>0</v>
      </c>
      <c r="T184" s="421">
        <v>216924287600</v>
      </c>
      <c r="U184" s="421">
        <f>+Q184-T184</f>
        <v>0</v>
      </c>
      <c r="V184" s="421">
        <v>216924287600</v>
      </c>
      <c r="W184" s="44">
        <f>+T184-V184</f>
        <v>0</v>
      </c>
      <c r="X184" s="45">
        <f t="shared" si="149"/>
        <v>1</v>
      </c>
      <c r="Y184" s="45">
        <f t="shared" si="150"/>
        <v>1</v>
      </c>
      <c r="Z184" s="45">
        <f t="shared" si="145"/>
        <v>1</v>
      </c>
      <c r="AA184" s="45">
        <f t="shared" si="152"/>
        <v>1</v>
      </c>
      <c r="AB184" s="57">
        <f t="shared" si="146"/>
        <v>1</v>
      </c>
    </row>
    <row r="185" spans="1:28" ht="64.5" customHeight="1" x14ac:dyDescent="0.25">
      <c r="A185" s="238" t="s">
        <v>310</v>
      </c>
      <c r="B185" s="68"/>
      <c r="C185" s="68"/>
      <c r="D185" s="68"/>
      <c r="E185" s="149" t="s">
        <v>311</v>
      </c>
      <c r="F185" s="425">
        <f t="shared" ref="F185:J187" si="158">+F186</f>
        <v>263086153404</v>
      </c>
      <c r="G185" s="425">
        <f t="shared" si="158"/>
        <v>0</v>
      </c>
      <c r="H185" s="425">
        <f t="shared" si="158"/>
        <v>0</v>
      </c>
      <c r="I185" s="425">
        <f t="shared" si="158"/>
        <v>0</v>
      </c>
      <c r="J185" s="425">
        <f t="shared" si="158"/>
        <v>0</v>
      </c>
      <c r="K185" s="425">
        <f t="shared" si="125"/>
        <v>0</v>
      </c>
      <c r="L185" s="425">
        <f>+L186</f>
        <v>263086153404</v>
      </c>
      <c r="M185" s="36">
        <f t="shared" si="151"/>
        <v>4.9561363332154391E-2</v>
      </c>
      <c r="N185" s="425">
        <f t="shared" ref="N185:W187" si="159">+N186</f>
        <v>0</v>
      </c>
      <c r="O185" s="425">
        <f t="shared" si="159"/>
        <v>263086153404</v>
      </c>
      <c r="P185" s="425">
        <f t="shared" si="159"/>
        <v>0</v>
      </c>
      <c r="Q185" s="425">
        <f t="shared" si="159"/>
        <v>263086153404</v>
      </c>
      <c r="R185" s="425">
        <f t="shared" si="159"/>
        <v>0</v>
      </c>
      <c r="S185" s="425">
        <f t="shared" si="159"/>
        <v>0</v>
      </c>
      <c r="T185" s="425">
        <f t="shared" si="159"/>
        <v>263086153404</v>
      </c>
      <c r="U185" s="425">
        <f t="shared" si="159"/>
        <v>0</v>
      </c>
      <c r="V185" s="425">
        <f t="shared" si="159"/>
        <v>263086153404</v>
      </c>
      <c r="W185" s="425">
        <f t="shared" si="159"/>
        <v>0</v>
      </c>
      <c r="X185" s="37">
        <f t="shared" si="149"/>
        <v>1</v>
      </c>
      <c r="Y185" s="37">
        <f t="shared" si="150"/>
        <v>1</v>
      </c>
      <c r="Z185" s="37">
        <f t="shared" si="145"/>
        <v>1</v>
      </c>
      <c r="AA185" s="37">
        <f t="shared" si="152"/>
        <v>1</v>
      </c>
      <c r="AB185" s="443">
        <f t="shared" si="146"/>
        <v>1</v>
      </c>
    </row>
    <row r="186" spans="1:28" ht="64.5" customHeight="1" x14ac:dyDescent="0.25">
      <c r="A186" s="238" t="s">
        <v>312</v>
      </c>
      <c r="B186" s="40"/>
      <c r="C186" s="40"/>
      <c r="D186" s="40"/>
      <c r="E186" s="148" t="s">
        <v>311</v>
      </c>
      <c r="F186" s="425">
        <f t="shared" si="158"/>
        <v>263086153404</v>
      </c>
      <c r="G186" s="425">
        <f t="shared" si="158"/>
        <v>0</v>
      </c>
      <c r="H186" s="425">
        <f t="shared" si="158"/>
        <v>0</v>
      </c>
      <c r="I186" s="425">
        <f t="shared" si="158"/>
        <v>0</v>
      </c>
      <c r="J186" s="425">
        <f t="shared" si="158"/>
        <v>0</v>
      </c>
      <c r="K186" s="425">
        <f t="shared" si="125"/>
        <v>0</v>
      </c>
      <c r="L186" s="425">
        <f>+L187</f>
        <v>263086153404</v>
      </c>
      <c r="M186" s="36">
        <f t="shared" si="151"/>
        <v>4.9561363332154391E-2</v>
      </c>
      <c r="N186" s="425">
        <f t="shared" si="159"/>
        <v>0</v>
      </c>
      <c r="O186" s="425">
        <f t="shared" si="159"/>
        <v>263086153404</v>
      </c>
      <c r="P186" s="425">
        <f t="shared" si="159"/>
        <v>0</v>
      </c>
      <c r="Q186" s="425">
        <f t="shared" si="159"/>
        <v>263086153404</v>
      </c>
      <c r="R186" s="425">
        <f t="shared" si="159"/>
        <v>0</v>
      </c>
      <c r="S186" s="425">
        <f t="shared" si="159"/>
        <v>0</v>
      </c>
      <c r="T186" s="425">
        <f t="shared" si="159"/>
        <v>263086153404</v>
      </c>
      <c r="U186" s="425">
        <f t="shared" si="159"/>
        <v>0</v>
      </c>
      <c r="V186" s="425">
        <f t="shared" si="159"/>
        <v>263086153404</v>
      </c>
      <c r="W186" s="425">
        <f t="shared" si="159"/>
        <v>0</v>
      </c>
      <c r="X186" s="37">
        <f t="shared" si="149"/>
        <v>1</v>
      </c>
      <c r="Y186" s="37">
        <f t="shared" si="150"/>
        <v>1</v>
      </c>
      <c r="Z186" s="37">
        <f t="shared" si="145"/>
        <v>1</v>
      </c>
      <c r="AA186" s="37">
        <f t="shared" si="152"/>
        <v>1</v>
      </c>
      <c r="AB186" s="443">
        <f t="shared" si="146"/>
        <v>1</v>
      </c>
    </row>
    <row r="187" spans="1:28" ht="32.25" customHeight="1" x14ac:dyDescent="0.25">
      <c r="A187" s="238" t="s">
        <v>313</v>
      </c>
      <c r="B187" s="40"/>
      <c r="C187" s="40"/>
      <c r="D187" s="40"/>
      <c r="E187" s="149" t="s">
        <v>236</v>
      </c>
      <c r="F187" s="425">
        <f t="shared" si="158"/>
        <v>263086153404</v>
      </c>
      <c r="G187" s="425">
        <f t="shared" si="158"/>
        <v>0</v>
      </c>
      <c r="H187" s="425">
        <f t="shared" si="158"/>
        <v>0</v>
      </c>
      <c r="I187" s="425">
        <f t="shared" si="158"/>
        <v>0</v>
      </c>
      <c r="J187" s="425">
        <f t="shared" si="158"/>
        <v>0</v>
      </c>
      <c r="K187" s="425">
        <f t="shared" si="125"/>
        <v>0</v>
      </c>
      <c r="L187" s="425">
        <f>+L188</f>
        <v>263086153404</v>
      </c>
      <c r="M187" s="36">
        <f t="shared" si="151"/>
        <v>4.9561363332154391E-2</v>
      </c>
      <c r="N187" s="425">
        <f t="shared" si="159"/>
        <v>0</v>
      </c>
      <c r="O187" s="425">
        <f t="shared" si="159"/>
        <v>263086153404</v>
      </c>
      <c r="P187" s="425">
        <f t="shared" si="159"/>
        <v>0</v>
      </c>
      <c r="Q187" s="425">
        <f t="shared" si="159"/>
        <v>263086153404</v>
      </c>
      <c r="R187" s="425">
        <f t="shared" si="159"/>
        <v>0</v>
      </c>
      <c r="S187" s="425">
        <f t="shared" si="159"/>
        <v>0</v>
      </c>
      <c r="T187" s="425">
        <f t="shared" si="159"/>
        <v>263086153404</v>
      </c>
      <c r="U187" s="425">
        <f t="shared" si="159"/>
        <v>0</v>
      </c>
      <c r="V187" s="425">
        <f t="shared" si="159"/>
        <v>263086153404</v>
      </c>
      <c r="W187" s="425">
        <f t="shared" si="159"/>
        <v>0</v>
      </c>
      <c r="X187" s="37">
        <f t="shared" si="149"/>
        <v>1</v>
      </c>
      <c r="Y187" s="37">
        <f t="shared" si="150"/>
        <v>1</v>
      </c>
      <c r="Z187" s="37">
        <f t="shared" si="145"/>
        <v>1</v>
      </c>
      <c r="AA187" s="37">
        <f t="shared" si="152"/>
        <v>1</v>
      </c>
      <c r="AB187" s="443">
        <f t="shared" si="146"/>
        <v>1</v>
      </c>
    </row>
    <row r="188" spans="1:28" ht="30" customHeight="1" x14ac:dyDescent="0.25">
      <c r="A188" s="239" t="s">
        <v>314</v>
      </c>
      <c r="B188" s="40" t="s">
        <v>192</v>
      </c>
      <c r="C188" s="40">
        <v>11</v>
      </c>
      <c r="D188" s="40" t="s">
        <v>38</v>
      </c>
      <c r="E188" s="151" t="s">
        <v>226</v>
      </c>
      <c r="F188" s="421">
        <v>263086153404</v>
      </c>
      <c r="G188" s="421">
        <v>0</v>
      </c>
      <c r="H188" s="421">
        <v>0</v>
      </c>
      <c r="I188" s="421">
        <v>0</v>
      </c>
      <c r="J188" s="421">
        <v>0</v>
      </c>
      <c r="K188" s="421">
        <f t="shared" si="125"/>
        <v>0</v>
      </c>
      <c r="L188" s="421">
        <f>+F188+K188</f>
        <v>263086153404</v>
      </c>
      <c r="M188" s="43">
        <f t="shared" si="151"/>
        <v>4.9561363332154391E-2</v>
      </c>
      <c r="N188" s="421">
        <v>0</v>
      </c>
      <c r="O188" s="421">
        <v>263086153404</v>
      </c>
      <c r="P188" s="421">
        <f>L188-O188</f>
        <v>0</v>
      </c>
      <c r="Q188" s="421">
        <v>263086153404</v>
      </c>
      <c r="R188" s="421">
        <f>+L188-Q188</f>
        <v>0</v>
      </c>
      <c r="S188" s="421">
        <f>O188-Q188</f>
        <v>0</v>
      </c>
      <c r="T188" s="421">
        <v>263086153404</v>
      </c>
      <c r="U188" s="421">
        <f>+Q188-T188</f>
        <v>0</v>
      </c>
      <c r="V188" s="421">
        <v>263086153404</v>
      </c>
      <c r="W188" s="44">
        <f>+T188-V188</f>
        <v>0</v>
      </c>
      <c r="X188" s="45">
        <f t="shared" si="149"/>
        <v>1</v>
      </c>
      <c r="Y188" s="45">
        <f t="shared" si="150"/>
        <v>1</v>
      </c>
      <c r="Z188" s="45">
        <f t="shared" si="145"/>
        <v>1</v>
      </c>
      <c r="AA188" s="45">
        <f t="shared" si="152"/>
        <v>1</v>
      </c>
      <c r="AB188" s="57">
        <f t="shared" si="146"/>
        <v>1</v>
      </c>
    </row>
    <row r="189" spans="1:28" ht="70.5" customHeight="1" x14ac:dyDescent="0.25">
      <c r="A189" s="238" t="s">
        <v>315</v>
      </c>
      <c r="B189" s="68"/>
      <c r="C189" s="68"/>
      <c r="D189" s="68"/>
      <c r="E189" s="149" t="s">
        <v>316</v>
      </c>
      <c r="F189" s="425">
        <f t="shared" ref="F189:J191" si="160">+F190</f>
        <v>138383140985</v>
      </c>
      <c r="G189" s="425">
        <f t="shared" si="160"/>
        <v>0</v>
      </c>
      <c r="H189" s="425">
        <f t="shared" si="160"/>
        <v>0</v>
      </c>
      <c r="I189" s="425">
        <f t="shared" si="160"/>
        <v>0</v>
      </c>
      <c r="J189" s="425">
        <f t="shared" si="160"/>
        <v>0</v>
      </c>
      <c r="K189" s="425">
        <f t="shared" si="125"/>
        <v>0</v>
      </c>
      <c r="L189" s="425">
        <f>+L190</f>
        <v>138383140985</v>
      </c>
      <c r="M189" s="36">
        <f t="shared" si="151"/>
        <v>2.60692440125131E-2</v>
      </c>
      <c r="N189" s="425">
        <f t="shared" ref="N189:W191" si="161">+N190</f>
        <v>0</v>
      </c>
      <c r="O189" s="425">
        <f t="shared" si="161"/>
        <v>138383140985</v>
      </c>
      <c r="P189" s="425">
        <f t="shared" si="161"/>
        <v>0</v>
      </c>
      <c r="Q189" s="425">
        <f t="shared" si="161"/>
        <v>138383140985</v>
      </c>
      <c r="R189" s="425">
        <f t="shared" si="161"/>
        <v>0</v>
      </c>
      <c r="S189" s="425">
        <f t="shared" si="161"/>
        <v>0</v>
      </c>
      <c r="T189" s="425">
        <f t="shared" si="161"/>
        <v>138383140985</v>
      </c>
      <c r="U189" s="425">
        <f t="shared" si="161"/>
        <v>0</v>
      </c>
      <c r="V189" s="425">
        <f t="shared" si="161"/>
        <v>138383140985</v>
      </c>
      <c r="W189" s="425">
        <f t="shared" si="161"/>
        <v>0</v>
      </c>
      <c r="X189" s="37">
        <f t="shared" si="149"/>
        <v>1</v>
      </c>
      <c r="Y189" s="37">
        <f t="shared" si="150"/>
        <v>1</v>
      </c>
      <c r="Z189" s="37">
        <f t="shared" si="145"/>
        <v>1</v>
      </c>
      <c r="AA189" s="37">
        <f t="shared" si="152"/>
        <v>1</v>
      </c>
      <c r="AB189" s="443">
        <f t="shared" si="146"/>
        <v>1</v>
      </c>
    </row>
    <row r="190" spans="1:28" ht="70.5" customHeight="1" x14ac:dyDescent="0.25">
      <c r="A190" s="238" t="s">
        <v>317</v>
      </c>
      <c r="B190" s="40"/>
      <c r="C190" s="40"/>
      <c r="D190" s="40"/>
      <c r="E190" s="148" t="s">
        <v>316</v>
      </c>
      <c r="F190" s="425">
        <f t="shared" si="160"/>
        <v>138383140985</v>
      </c>
      <c r="G190" s="425">
        <f t="shared" si="160"/>
        <v>0</v>
      </c>
      <c r="H190" s="425">
        <f t="shared" si="160"/>
        <v>0</v>
      </c>
      <c r="I190" s="425">
        <f t="shared" si="160"/>
        <v>0</v>
      </c>
      <c r="J190" s="425">
        <f t="shared" si="160"/>
        <v>0</v>
      </c>
      <c r="K190" s="425">
        <f t="shared" si="125"/>
        <v>0</v>
      </c>
      <c r="L190" s="425">
        <f>+L191</f>
        <v>138383140985</v>
      </c>
      <c r="M190" s="36">
        <f t="shared" si="151"/>
        <v>2.60692440125131E-2</v>
      </c>
      <c r="N190" s="425">
        <f t="shared" si="161"/>
        <v>0</v>
      </c>
      <c r="O190" s="425">
        <f t="shared" si="161"/>
        <v>138383140985</v>
      </c>
      <c r="P190" s="425">
        <f t="shared" si="161"/>
        <v>0</v>
      </c>
      <c r="Q190" s="425">
        <f t="shared" si="161"/>
        <v>138383140985</v>
      </c>
      <c r="R190" s="425">
        <f t="shared" si="161"/>
        <v>0</v>
      </c>
      <c r="S190" s="425">
        <f t="shared" si="161"/>
        <v>0</v>
      </c>
      <c r="T190" s="425">
        <f t="shared" si="161"/>
        <v>138383140985</v>
      </c>
      <c r="U190" s="425">
        <f t="shared" si="161"/>
        <v>0</v>
      </c>
      <c r="V190" s="425">
        <f t="shared" si="161"/>
        <v>138383140985</v>
      </c>
      <c r="W190" s="425">
        <f t="shared" si="161"/>
        <v>0</v>
      </c>
      <c r="X190" s="37">
        <f t="shared" si="149"/>
        <v>1</v>
      </c>
      <c r="Y190" s="37">
        <f t="shared" si="150"/>
        <v>1</v>
      </c>
      <c r="Z190" s="37">
        <f t="shared" si="145"/>
        <v>1</v>
      </c>
      <c r="AA190" s="37">
        <f t="shared" si="152"/>
        <v>1</v>
      </c>
      <c r="AB190" s="443">
        <f t="shared" si="146"/>
        <v>1</v>
      </c>
    </row>
    <row r="191" spans="1:28" ht="32.25" customHeight="1" x14ac:dyDescent="0.25">
      <c r="A191" s="238" t="s">
        <v>318</v>
      </c>
      <c r="B191" s="40"/>
      <c r="C191" s="40"/>
      <c r="D191" s="40"/>
      <c r="E191" s="149" t="s">
        <v>236</v>
      </c>
      <c r="F191" s="425">
        <f t="shared" si="160"/>
        <v>138383140985</v>
      </c>
      <c r="G191" s="425">
        <f t="shared" si="160"/>
        <v>0</v>
      </c>
      <c r="H191" s="425">
        <f t="shared" si="160"/>
        <v>0</v>
      </c>
      <c r="I191" s="425">
        <f t="shared" si="160"/>
        <v>0</v>
      </c>
      <c r="J191" s="425">
        <f t="shared" si="160"/>
        <v>0</v>
      </c>
      <c r="K191" s="425">
        <f t="shared" si="125"/>
        <v>0</v>
      </c>
      <c r="L191" s="425">
        <f>+L192</f>
        <v>138383140985</v>
      </c>
      <c r="M191" s="36">
        <f t="shared" si="151"/>
        <v>2.60692440125131E-2</v>
      </c>
      <c r="N191" s="425">
        <f t="shared" si="161"/>
        <v>0</v>
      </c>
      <c r="O191" s="425">
        <f t="shared" si="161"/>
        <v>138383140985</v>
      </c>
      <c r="P191" s="425">
        <f t="shared" si="161"/>
        <v>0</v>
      </c>
      <c r="Q191" s="425">
        <f t="shared" si="161"/>
        <v>138383140985</v>
      </c>
      <c r="R191" s="425">
        <f t="shared" si="161"/>
        <v>0</v>
      </c>
      <c r="S191" s="425">
        <f t="shared" si="161"/>
        <v>0</v>
      </c>
      <c r="T191" s="425">
        <f t="shared" si="161"/>
        <v>138383140985</v>
      </c>
      <c r="U191" s="425">
        <f t="shared" si="161"/>
        <v>0</v>
      </c>
      <c r="V191" s="425">
        <f t="shared" si="161"/>
        <v>138383140985</v>
      </c>
      <c r="W191" s="425">
        <f t="shared" si="161"/>
        <v>0</v>
      </c>
      <c r="X191" s="37">
        <f t="shared" si="149"/>
        <v>1</v>
      </c>
      <c r="Y191" s="37">
        <f t="shared" si="150"/>
        <v>1</v>
      </c>
      <c r="Z191" s="37">
        <f t="shared" si="145"/>
        <v>1</v>
      </c>
      <c r="AA191" s="37">
        <f t="shared" si="152"/>
        <v>1</v>
      </c>
      <c r="AB191" s="443">
        <f t="shared" si="146"/>
        <v>1</v>
      </c>
    </row>
    <row r="192" spans="1:28" ht="30" customHeight="1" x14ac:dyDescent="0.25">
      <c r="A192" s="239" t="s">
        <v>319</v>
      </c>
      <c r="B192" s="40" t="s">
        <v>192</v>
      </c>
      <c r="C192" s="40">
        <v>11</v>
      </c>
      <c r="D192" s="40" t="s">
        <v>38</v>
      </c>
      <c r="E192" s="151" t="s">
        <v>226</v>
      </c>
      <c r="F192" s="421">
        <v>138383140985</v>
      </c>
      <c r="G192" s="421">
        <v>0</v>
      </c>
      <c r="H192" s="421">
        <v>0</v>
      </c>
      <c r="I192" s="421">
        <v>0</v>
      </c>
      <c r="J192" s="421">
        <v>0</v>
      </c>
      <c r="K192" s="421">
        <f t="shared" si="125"/>
        <v>0</v>
      </c>
      <c r="L192" s="421">
        <f>+F192+K192</f>
        <v>138383140985</v>
      </c>
      <c r="M192" s="43">
        <f t="shared" si="151"/>
        <v>2.60692440125131E-2</v>
      </c>
      <c r="N192" s="421">
        <v>0</v>
      </c>
      <c r="O192" s="421">
        <v>138383140985</v>
      </c>
      <c r="P192" s="421">
        <f>L192-O192</f>
        <v>0</v>
      </c>
      <c r="Q192" s="421">
        <v>138383140985</v>
      </c>
      <c r="R192" s="421">
        <f>+L192-Q192</f>
        <v>0</v>
      </c>
      <c r="S192" s="421">
        <f>O192-Q192</f>
        <v>0</v>
      </c>
      <c r="T192" s="421">
        <v>138383140985</v>
      </c>
      <c r="U192" s="421">
        <f>+Q192-T192</f>
        <v>0</v>
      </c>
      <c r="V192" s="421">
        <v>138383140985</v>
      </c>
      <c r="W192" s="44">
        <f>+T192-V192</f>
        <v>0</v>
      </c>
      <c r="X192" s="45">
        <f t="shared" si="149"/>
        <v>1</v>
      </c>
      <c r="Y192" s="45">
        <f t="shared" si="150"/>
        <v>1</v>
      </c>
      <c r="Z192" s="45">
        <f t="shared" si="145"/>
        <v>1</v>
      </c>
      <c r="AA192" s="45">
        <f t="shared" si="152"/>
        <v>1</v>
      </c>
      <c r="AB192" s="57">
        <f t="shared" si="146"/>
        <v>1</v>
      </c>
    </row>
    <row r="193" spans="1:28" ht="70.5" customHeight="1" x14ac:dyDescent="0.25">
      <c r="A193" s="238" t="s">
        <v>320</v>
      </c>
      <c r="B193" s="68"/>
      <c r="C193" s="68"/>
      <c r="D193" s="68"/>
      <c r="E193" s="149" t="s">
        <v>321</v>
      </c>
      <c r="F193" s="425">
        <f t="shared" ref="F193:J195" si="162">+F194</f>
        <v>325658709524</v>
      </c>
      <c r="G193" s="425">
        <f t="shared" si="162"/>
        <v>0</v>
      </c>
      <c r="H193" s="425">
        <f t="shared" si="162"/>
        <v>0</v>
      </c>
      <c r="I193" s="425">
        <f t="shared" si="162"/>
        <v>0</v>
      </c>
      <c r="J193" s="425">
        <f t="shared" si="162"/>
        <v>0</v>
      </c>
      <c r="K193" s="425">
        <f t="shared" si="125"/>
        <v>0</v>
      </c>
      <c r="L193" s="425">
        <f>+L194</f>
        <v>325658709524</v>
      </c>
      <c r="M193" s="36">
        <f t="shared" si="151"/>
        <v>6.1349065377129405E-2</v>
      </c>
      <c r="N193" s="425">
        <f t="shared" ref="N193:W195" si="163">+N194</f>
        <v>0</v>
      </c>
      <c r="O193" s="425">
        <f t="shared" si="163"/>
        <v>325658709524</v>
      </c>
      <c r="P193" s="425">
        <f t="shared" si="163"/>
        <v>0</v>
      </c>
      <c r="Q193" s="425">
        <f t="shared" si="163"/>
        <v>325658709524</v>
      </c>
      <c r="R193" s="425">
        <f t="shared" si="163"/>
        <v>0</v>
      </c>
      <c r="S193" s="425">
        <f t="shared" si="163"/>
        <v>0</v>
      </c>
      <c r="T193" s="425">
        <f t="shared" si="163"/>
        <v>325658709524</v>
      </c>
      <c r="U193" s="425">
        <f t="shared" si="163"/>
        <v>0</v>
      </c>
      <c r="V193" s="425">
        <f t="shared" si="163"/>
        <v>325658709524</v>
      </c>
      <c r="W193" s="425">
        <f t="shared" si="163"/>
        <v>0</v>
      </c>
      <c r="X193" s="37">
        <f t="shared" si="149"/>
        <v>1</v>
      </c>
      <c r="Y193" s="37">
        <f t="shared" si="150"/>
        <v>1</v>
      </c>
      <c r="Z193" s="37">
        <f t="shared" si="145"/>
        <v>1</v>
      </c>
      <c r="AA193" s="37">
        <f t="shared" si="152"/>
        <v>1</v>
      </c>
      <c r="AB193" s="443">
        <f t="shared" si="146"/>
        <v>1</v>
      </c>
    </row>
    <row r="194" spans="1:28" ht="70.5" customHeight="1" x14ac:dyDescent="0.25">
      <c r="A194" s="238" t="s">
        <v>322</v>
      </c>
      <c r="B194" s="40"/>
      <c r="C194" s="40"/>
      <c r="D194" s="40"/>
      <c r="E194" s="148" t="s">
        <v>321</v>
      </c>
      <c r="F194" s="425">
        <f t="shared" si="162"/>
        <v>325658709524</v>
      </c>
      <c r="G194" s="425">
        <f t="shared" si="162"/>
        <v>0</v>
      </c>
      <c r="H194" s="425">
        <f t="shared" si="162"/>
        <v>0</v>
      </c>
      <c r="I194" s="425">
        <f t="shared" si="162"/>
        <v>0</v>
      </c>
      <c r="J194" s="425">
        <f t="shared" si="162"/>
        <v>0</v>
      </c>
      <c r="K194" s="425">
        <f t="shared" si="125"/>
        <v>0</v>
      </c>
      <c r="L194" s="425">
        <f>+L195</f>
        <v>325658709524</v>
      </c>
      <c r="M194" s="36">
        <f t="shared" si="151"/>
        <v>6.1349065377129405E-2</v>
      </c>
      <c r="N194" s="425">
        <f t="shared" si="163"/>
        <v>0</v>
      </c>
      <c r="O194" s="425">
        <f t="shared" si="163"/>
        <v>325658709524</v>
      </c>
      <c r="P194" s="425">
        <f t="shared" si="163"/>
        <v>0</v>
      </c>
      <c r="Q194" s="425">
        <f t="shared" si="163"/>
        <v>325658709524</v>
      </c>
      <c r="R194" s="425">
        <f t="shared" si="163"/>
        <v>0</v>
      </c>
      <c r="S194" s="425">
        <f t="shared" si="163"/>
        <v>0</v>
      </c>
      <c r="T194" s="425">
        <f t="shared" si="163"/>
        <v>325658709524</v>
      </c>
      <c r="U194" s="425">
        <f t="shared" si="163"/>
        <v>0</v>
      </c>
      <c r="V194" s="425">
        <f t="shared" si="163"/>
        <v>325658709524</v>
      </c>
      <c r="W194" s="425">
        <f t="shared" si="163"/>
        <v>0</v>
      </c>
      <c r="X194" s="37">
        <f t="shared" si="149"/>
        <v>1</v>
      </c>
      <c r="Y194" s="37">
        <f t="shared" si="150"/>
        <v>1</v>
      </c>
      <c r="Z194" s="37">
        <f t="shared" si="145"/>
        <v>1</v>
      </c>
      <c r="AA194" s="37">
        <f t="shared" si="152"/>
        <v>1</v>
      </c>
      <c r="AB194" s="443">
        <f t="shared" si="146"/>
        <v>1</v>
      </c>
    </row>
    <row r="195" spans="1:28" ht="34.5" customHeight="1" x14ac:dyDescent="0.25">
      <c r="A195" s="238" t="s">
        <v>323</v>
      </c>
      <c r="B195" s="40"/>
      <c r="C195" s="40"/>
      <c r="D195" s="40"/>
      <c r="E195" s="149" t="s">
        <v>236</v>
      </c>
      <c r="F195" s="425">
        <f t="shared" si="162"/>
        <v>325658709524</v>
      </c>
      <c r="G195" s="425">
        <f t="shared" si="162"/>
        <v>0</v>
      </c>
      <c r="H195" s="425">
        <f t="shared" si="162"/>
        <v>0</v>
      </c>
      <c r="I195" s="425">
        <f t="shared" si="162"/>
        <v>0</v>
      </c>
      <c r="J195" s="425">
        <f t="shared" si="162"/>
        <v>0</v>
      </c>
      <c r="K195" s="425">
        <f t="shared" si="125"/>
        <v>0</v>
      </c>
      <c r="L195" s="425">
        <f>+L196</f>
        <v>325658709524</v>
      </c>
      <c r="M195" s="36">
        <f t="shared" si="151"/>
        <v>6.1349065377129405E-2</v>
      </c>
      <c r="N195" s="425">
        <f t="shared" si="163"/>
        <v>0</v>
      </c>
      <c r="O195" s="425">
        <f t="shared" si="163"/>
        <v>325658709524</v>
      </c>
      <c r="P195" s="425">
        <f t="shared" si="163"/>
        <v>0</v>
      </c>
      <c r="Q195" s="425">
        <f t="shared" si="163"/>
        <v>325658709524</v>
      </c>
      <c r="R195" s="425">
        <f t="shared" si="163"/>
        <v>0</v>
      </c>
      <c r="S195" s="425">
        <f t="shared" si="163"/>
        <v>0</v>
      </c>
      <c r="T195" s="425">
        <f t="shared" si="163"/>
        <v>325658709524</v>
      </c>
      <c r="U195" s="425">
        <f t="shared" si="163"/>
        <v>0</v>
      </c>
      <c r="V195" s="425">
        <f t="shared" si="163"/>
        <v>325658709524</v>
      </c>
      <c r="W195" s="425">
        <f t="shared" si="163"/>
        <v>0</v>
      </c>
      <c r="X195" s="37">
        <f t="shared" si="149"/>
        <v>1</v>
      </c>
      <c r="Y195" s="37">
        <f t="shared" si="150"/>
        <v>1</v>
      </c>
      <c r="Z195" s="37">
        <f t="shared" si="145"/>
        <v>1</v>
      </c>
      <c r="AA195" s="37">
        <f t="shared" si="152"/>
        <v>1</v>
      </c>
      <c r="AB195" s="443">
        <f t="shared" si="146"/>
        <v>1</v>
      </c>
    </row>
    <row r="196" spans="1:28" ht="30" customHeight="1" x14ac:dyDescent="0.25">
      <c r="A196" s="239" t="s">
        <v>324</v>
      </c>
      <c r="B196" s="40" t="s">
        <v>192</v>
      </c>
      <c r="C196" s="40">
        <v>11</v>
      </c>
      <c r="D196" s="40" t="s">
        <v>38</v>
      </c>
      <c r="E196" s="151" t="s">
        <v>226</v>
      </c>
      <c r="F196" s="421">
        <v>325658709524</v>
      </c>
      <c r="G196" s="421">
        <v>0</v>
      </c>
      <c r="H196" s="421">
        <v>0</v>
      </c>
      <c r="I196" s="421">
        <v>0</v>
      </c>
      <c r="J196" s="421">
        <v>0</v>
      </c>
      <c r="K196" s="421">
        <f t="shared" si="125"/>
        <v>0</v>
      </c>
      <c r="L196" s="421">
        <f>+F196+K196</f>
        <v>325658709524</v>
      </c>
      <c r="M196" s="43">
        <f t="shared" si="151"/>
        <v>6.1349065377129405E-2</v>
      </c>
      <c r="N196" s="421">
        <v>0</v>
      </c>
      <c r="O196" s="421">
        <v>325658709524</v>
      </c>
      <c r="P196" s="421">
        <f>L196-O196</f>
        <v>0</v>
      </c>
      <c r="Q196" s="421">
        <v>325658709524</v>
      </c>
      <c r="R196" s="421">
        <f>+L196-Q196</f>
        <v>0</v>
      </c>
      <c r="S196" s="421">
        <f>O196-Q196</f>
        <v>0</v>
      </c>
      <c r="T196" s="421">
        <v>325658709524</v>
      </c>
      <c r="U196" s="421">
        <f>+Q196-T196</f>
        <v>0</v>
      </c>
      <c r="V196" s="421">
        <v>325658709524</v>
      </c>
      <c r="W196" s="44">
        <f>+T196-V196</f>
        <v>0</v>
      </c>
      <c r="X196" s="45">
        <f t="shared" si="149"/>
        <v>1</v>
      </c>
      <c r="Y196" s="45">
        <f t="shared" si="150"/>
        <v>1</v>
      </c>
      <c r="Z196" s="45">
        <f t="shared" si="145"/>
        <v>1</v>
      </c>
      <c r="AA196" s="45">
        <f t="shared" si="152"/>
        <v>1</v>
      </c>
      <c r="AB196" s="57">
        <f t="shared" si="146"/>
        <v>1</v>
      </c>
    </row>
    <row r="197" spans="1:28" ht="65.25" customHeight="1" x14ac:dyDescent="0.25">
      <c r="A197" s="238" t="s">
        <v>325</v>
      </c>
      <c r="B197" s="68"/>
      <c r="C197" s="68"/>
      <c r="D197" s="68"/>
      <c r="E197" s="149" t="s">
        <v>326</v>
      </c>
      <c r="F197" s="425">
        <f t="shared" ref="F197:J198" si="164">+F198</f>
        <v>101620433497</v>
      </c>
      <c r="G197" s="425">
        <f t="shared" si="164"/>
        <v>0</v>
      </c>
      <c r="H197" s="425">
        <f t="shared" si="164"/>
        <v>0</v>
      </c>
      <c r="I197" s="425">
        <f t="shared" si="164"/>
        <v>3981861364</v>
      </c>
      <c r="J197" s="425">
        <f t="shared" si="164"/>
        <v>0</v>
      </c>
      <c r="K197" s="425">
        <f t="shared" si="125"/>
        <v>3981861364</v>
      </c>
      <c r="L197" s="425">
        <f>+L198</f>
        <v>105602294861</v>
      </c>
      <c r="M197" s="36">
        <f t="shared" si="151"/>
        <v>1.9893839476523914E-2</v>
      </c>
      <c r="N197" s="425">
        <f t="shared" ref="N197:W198" si="165">+N198</f>
        <v>0</v>
      </c>
      <c r="O197" s="425">
        <f t="shared" si="165"/>
        <v>105602294861</v>
      </c>
      <c r="P197" s="425">
        <f t="shared" si="165"/>
        <v>0</v>
      </c>
      <c r="Q197" s="425">
        <f t="shared" si="165"/>
        <v>105602294861</v>
      </c>
      <c r="R197" s="425">
        <f t="shared" si="165"/>
        <v>0</v>
      </c>
      <c r="S197" s="425">
        <f t="shared" si="165"/>
        <v>0</v>
      </c>
      <c r="T197" s="425">
        <f t="shared" si="165"/>
        <v>101620433497</v>
      </c>
      <c r="U197" s="425">
        <f t="shared" si="165"/>
        <v>3981861364</v>
      </c>
      <c r="V197" s="425">
        <f t="shared" si="165"/>
        <v>101620433497</v>
      </c>
      <c r="W197" s="425">
        <f t="shared" si="165"/>
        <v>0</v>
      </c>
      <c r="X197" s="37">
        <f t="shared" si="149"/>
        <v>1</v>
      </c>
      <c r="Y197" s="37">
        <f t="shared" si="150"/>
        <v>0.96229379892509759</v>
      </c>
      <c r="Z197" s="37">
        <f t="shared" si="145"/>
        <v>0.96229379892509759</v>
      </c>
      <c r="AA197" s="37">
        <f t="shared" si="152"/>
        <v>0.96229379892509759</v>
      </c>
      <c r="AB197" s="443">
        <f t="shared" si="146"/>
        <v>1</v>
      </c>
    </row>
    <row r="198" spans="1:28" ht="65.25" customHeight="1" x14ac:dyDescent="0.25">
      <c r="A198" s="238" t="s">
        <v>327</v>
      </c>
      <c r="B198" s="40"/>
      <c r="C198" s="40"/>
      <c r="D198" s="40"/>
      <c r="E198" s="148" t="s">
        <v>326</v>
      </c>
      <c r="F198" s="425">
        <f t="shared" si="164"/>
        <v>101620433497</v>
      </c>
      <c r="G198" s="425">
        <f t="shared" si="164"/>
        <v>0</v>
      </c>
      <c r="H198" s="425">
        <f t="shared" si="164"/>
        <v>0</v>
      </c>
      <c r="I198" s="425">
        <f t="shared" si="164"/>
        <v>3981861364</v>
      </c>
      <c r="J198" s="425">
        <f t="shared" si="164"/>
        <v>0</v>
      </c>
      <c r="K198" s="425">
        <f t="shared" si="125"/>
        <v>3981861364</v>
      </c>
      <c r="L198" s="425">
        <f>+L199</f>
        <v>105602294861</v>
      </c>
      <c r="M198" s="36">
        <f t="shared" si="151"/>
        <v>1.9893839476523914E-2</v>
      </c>
      <c r="N198" s="425">
        <f t="shared" si="165"/>
        <v>0</v>
      </c>
      <c r="O198" s="425">
        <f t="shared" si="165"/>
        <v>105602294861</v>
      </c>
      <c r="P198" s="425">
        <f t="shared" si="165"/>
        <v>0</v>
      </c>
      <c r="Q198" s="425">
        <f t="shared" si="165"/>
        <v>105602294861</v>
      </c>
      <c r="R198" s="425">
        <f t="shared" si="165"/>
        <v>0</v>
      </c>
      <c r="S198" s="425">
        <f t="shared" si="165"/>
        <v>0</v>
      </c>
      <c r="T198" s="425">
        <f t="shared" si="165"/>
        <v>101620433497</v>
      </c>
      <c r="U198" s="425">
        <f t="shared" si="165"/>
        <v>3981861364</v>
      </c>
      <c r="V198" s="425">
        <f t="shared" si="165"/>
        <v>101620433497</v>
      </c>
      <c r="W198" s="425">
        <f t="shared" si="165"/>
        <v>0</v>
      </c>
      <c r="X198" s="37">
        <f t="shared" si="149"/>
        <v>1</v>
      </c>
      <c r="Y198" s="37">
        <f t="shared" si="150"/>
        <v>0.96229379892509759</v>
      </c>
      <c r="Z198" s="37">
        <f t="shared" si="145"/>
        <v>0.96229379892509759</v>
      </c>
      <c r="AA198" s="37">
        <f t="shared" si="152"/>
        <v>0.96229379892509759</v>
      </c>
      <c r="AB198" s="443">
        <f t="shared" si="146"/>
        <v>1</v>
      </c>
    </row>
    <row r="199" spans="1:28" ht="38.25" customHeight="1" x14ac:dyDescent="0.25">
      <c r="A199" s="238" t="s">
        <v>328</v>
      </c>
      <c r="B199" s="40"/>
      <c r="C199" s="40"/>
      <c r="D199" s="40"/>
      <c r="E199" s="149" t="s">
        <v>236</v>
      </c>
      <c r="F199" s="425">
        <f>+F200+F201</f>
        <v>101620433497</v>
      </c>
      <c r="G199" s="425">
        <f t="shared" ref="G199:J199" si="166">+G200+G201</f>
        <v>0</v>
      </c>
      <c r="H199" s="425">
        <f t="shared" si="166"/>
        <v>0</v>
      </c>
      <c r="I199" s="425">
        <f t="shared" si="166"/>
        <v>3981861364</v>
      </c>
      <c r="J199" s="425">
        <f t="shared" si="166"/>
        <v>0</v>
      </c>
      <c r="K199" s="425">
        <f t="shared" si="125"/>
        <v>3981861364</v>
      </c>
      <c r="L199" s="425">
        <f>+L200+L201</f>
        <v>105602294861</v>
      </c>
      <c r="M199" s="36">
        <f t="shared" si="151"/>
        <v>1.9893839476523914E-2</v>
      </c>
      <c r="N199" s="425">
        <f t="shared" ref="N199:W199" si="167">+N200+N201</f>
        <v>0</v>
      </c>
      <c r="O199" s="425">
        <f t="shared" si="167"/>
        <v>105602294861</v>
      </c>
      <c r="P199" s="425">
        <f t="shared" si="167"/>
        <v>0</v>
      </c>
      <c r="Q199" s="425">
        <f t="shared" si="167"/>
        <v>105602294861</v>
      </c>
      <c r="R199" s="425">
        <f t="shared" si="167"/>
        <v>0</v>
      </c>
      <c r="S199" s="425">
        <f t="shared" si="167"/>
        <v>0</v>
      </c>
      <c r="T199" s="425">
        <f t="shared" si="167"/>
        <v>101620433497</v>
      </c>
      <c r="U199" s="425">
        <f t="shared" si="167"/>
        <v>3981861364</v>
      </c>
      <c r="V199" s="425">
        <f t="shared" si="167"/>
        <v>101620433497</v>
      </c>
      <c r="W199" s="425">
        <f t="shared" si="167"/>
        <v>0</v>
      </c>
      <c r="X199" s="37">
        <f t="shared" si="149"/>
        <v>1</v>
      </c>
      <c r="Y199" s="37">
        <f t="shared" si="150"/>
        <v>0.96229379892509759</v>
      </c>
      <c r="Z199" s="37">
        <f t="shared" si="145"/>
        <v>0.96229379892509759</v>
      </c>
      <c r="AA199" s="37">
        <f t="shared" si="152"/>
        <v>0.96229379892509759</v>
      </c>
      <c r="AB199" s="443">
        <f t="shared" si="146"/>
        <v>1</v>
      </c>
    </row>
    <row r="200" spans="1:28" ht="30" customHeight="1" x14ac:dyDescent="0.25">
      <c r="A200" s="239" t="s">
        <v>329</v>
      </c>
      <c r="B200" s="40" t="s">
        <v>192</v>
      </c>
      <c r="C200" s="40">
        <v>11</v>
      </c>
      <c r="D200" s="40" t="s">
        <v>38</v>
      </c>
      <c r="E200" s="151" t="s">
        <v>226</v>
      </c>
      <c r="F200" s="421">
        <v>101620433497</v>
      </c>
      <c r="G200" s="421">
        <v>0</v>
      </c>
      <c r="H200" s="421">
        <v>0</v>
      </c>
      <c r="I200" s="421">
        <v>0</v>
      </c>
      <c r="J200" s="421">
        <v>0</v>
      </c>
      <c r="K200" s="421">
        <f t="shared" si="125"/>
        <v>0</v>
      </c>
      <c r="L200" s="421">
        <f>+F200+K200</f>
        <v>101620433497</v>
      </c>
      <c r="M200" s="43">
        <f t="shared" si="151"/>
        <v>1.9143718365070273E-2</v>
      </c>
      <c r="N200" s="421">
        <v>0</v>
      </c>
      <c r="O200" s="421">
        <v>101620433497</v>
      </c>
      <c r="P200" s="421">
        <f>L200-O200</f>
        <v>0</v>
      </c>
      <c r="Q200" s="421">
        <v>101620433497</v>
      </c>
      <c r="R200" s="421">
        <f>+L200-Q200</f>
        <v>0</v>
      </c>
      <c r="S200" s="421">
        <f>O200-Q200</f>
        <v>0</v>
      </c>
      <c r="T200" s="421">
        <v>101620433497</v>
      </c>
      <c r="U200" s="421">
        <f>+Q200-T200</f>
        <v>0</v>
      </c>
      <c r="V200" s="421">
        <v>101620433497</v>
      </c>
      <c r="W200" s="44">
        <f>+T200-V200</f>
        <v>0</v>
      </c>
      <c r="X200" s="45">
        <f>+Q200/L200</f>
        <v>1</v>
      </c>
      <c r="Y200" s="45">
        <f t="shared" si="150"/>
        <v>1</v>
      </c>
      <c r="Z200" s="45">
        <f t="shared" si="145"/>
        <v>1</v>
      </c>
      <c r="AA200" s="45">
        <f t="shared" si="152"/>
        <v>1</v>
      </c>
      <c r="AB200" s="57">
        <f t="shared" si="146"/>
        <v>1</v>
      </c>
    </row>
    <row r="201" spans="1:28" ht="30" customHeight="1" x14ac:dyDescent="0.25">
      <c r="A201" s="239" t="s">
        <v>329</v>
      </c>
      <c r="B201" s="40" t="s">
        <v>192</v>
      </c>
      <c r="C201" s="40">
        <v>54</v>
      </c>
      <c r="D201" s="40" t="s">
        <v>38</v>
      </c>
      <c r="E201" s="151" t="s">
        <v>226</v>
      </c>
      <c r="F201" s="421">
        <v>0</v>
      </c>
      <c r="G201" s="421">
        <v>0</v>
      </c>
      <c r="H201" s="421">
        <v>0</v>
      </c>
      <c r="I201" s="421">
        <v>3981861364</v>
      </c>
      <c r="J201" s="421">
        <v>0</v>
      </c>
      <c r="K201" s="421">
        <f t="shared" si="125"/>
        <v>3981861364</v>
      </c>
      <c r="L201" s="421">
        <f>+F201+K201</f>
        <v>3981861364</v>
      </c>
      <c r="M201" s="43">
        <f t="shared" si="151"/>
        <v>7.5012111145364207E-4</v>
      </c>
      <c r="N201" s="421">
        <v>0</v>
      </c>
      <c r="O201" s="421">
        <v>3981861364</v>
      </c>
      <c r="P201" s="421">
        <f>L201-O201</f>
        <v>0</v>
      </c>
      <c r="Q201" s="421">
        <v>3981861364</v>
      </c>
      <c r="R201" s="421">
        <f>+L201-Q201</f>
        <v>0</v>
      </c>
      <c r="S201" s="421">
        <f>O201-Q201</f>
        <v>0</v>
      </c>
      <c r="T201" s="421">
        <v>0</v>
      </c>
      <c r="U201" s="421">
        <f>+Q201-T201</f>
        <v>3981861364</v>
      </c>
      <c r="V201" s="421">
        <v>0</v>
      </c>
      <c r="W201" s="44">
        <f>+T201-V201</f>
        <v>0</v>
      </c>
      <c r="X201" s="45">
        <f>+Q201/L201</f>
        <v>1</v>
      </c>
      <c r="Y201" s="45">
        <f t="shared" si="150"/>
        <v>0</v>
      </c>
      <c r="Z201" s="45">
        <f t="shared" si="145"/>
        <v>0</v>
      </c>
      <c r="AA201" s="45">
        <f t="shared" si="152"/>
        <v>0</v>
      </c>
      <c r="AB201" s="57" t="s">
        <v>46</v>
      </c>
    </row>
    <row r="202" spans="1:28" ht="64.5" customHeight="1" x14ac:dyDescent="0.25">
      <c r="A202" s="238" t="s">
        <v>330</v>
      </c>
      <c r="B202" s="68"/>
      <c r="C202" s="68"/>
      <c r="D202" s="68"/>
      <c r="E202" s="149" t="s">
        <v>331</v>
      </c>
      <c r="F202" s="425">
        <f t="shared" ref="F202:J204" si="168">+F203</f>
        <v>331558916195</v>
      </c>
      <c r="G202" s="425">
        <f t="shared" si="168"/>
        <v>0</v>
      </c>
      <c r="H202" s="425">
        <f t="shared" si="168"/>
        <v>0</v>
      </c>
      <c r="I202" s="425">
        <f t="shared" si="168"/>
        <v>0</v>
      </c>
      <c r="J202" s="425">
        <f t="shared" si="168"/>
        <v>0</v>
      </c>
      <c r="K202" s="425">
        <f t="shared" si="125"/>
        <v>0</v>
      </c>
      <c r="L202" s="425">
        <f>+L203</f>
        <v>331558916195</v>
      </c>
      <c r="M202" s="36">
        <f t="shared" si="151"/>
        <v>6.2460573082011091E-2</v>
      </c>
      <c r="N202" s="425">
        <f t="shared" ref="N202:W204" si="169">+N203</f>
        <v>0</v>
      </c>
      <c r="O202" s="425">
        <f t="shared" si="169"/>
        <v>331558916195</v>
      </c>
      <c r="P202" s="425">
        <f t="shared" si="169"/>
        <v>0</v>
      </c>
      <c r="Q202" s="425">
        <f t="shared" si="169"/>
        <v>331558916195</v>
      </c>
      <c r="R202" s="425">
        <f t="shared" si="169"/>
        <v>0</v>
      </c>
      <c r="S202" s="425">
        <f t="shared" si="169"/>
        <v>0</v>
      </c>
      <c r="T202" s="425">
        <f t="shared" si="169"/>
        <v>331558916195</v>
      </c>
      <c r="U202" s="425">
        <f t="shared" si="169"/>
        <v>0</v>
      </c>
      <c r="V202" s="425">
        <f t="shared" si="169"/>
        <v>331558916195</v>
      </c>
      <c r="W202" s="425">
        <f t="shared" si="169"/>
        <v>0</v>
      </c>
      <c r="X202" s="37">
        <f t="shared" si="149"/>
        <v>1</v>
      </c>
      <c r="Y202" s="37">
        <f t="shared" si="150"/>
        <v>1</v>
      </c>
      <c r="Z202" s="37">
        <f t="shared" si="145"/>
        <v>1</v>
      </c>
      <c r="AA202" s="37">
        <f t="shared" si="152"/>
        <v>1</v>
      </c>
      <c r="AB202" s="443">
        <f t="shared" si="146"/>
        <v>1</v>
      </c>
    </row>
    <row r="203" spans="1:28" ht="64.5" customHeight="1" x14ac:dyDescent="0.25">
      <c r="A203" s="238" t="s">
        <v>332</v>
      </c>
      <c r="B203" s="40"/>
      <c r="C203" s="40"/>
      <c r="D203" s="40"/>
      <c r="E203" s="149" t="s">
        <v>331</v>
      </c>
      <c r="F203" s="425">
        <f t="shared" si="168"/>
        <v>331558916195</v>
      </c>
      <c r="G203" s="425">
        <f t="shared" si="168"/>
        <v>0</v>
      </c>
      <c r="H203" s="425">
        <f t="shared" si="168"/>
        <v>0</v>
      </c>
      <c r="I203" s="425">
        <f t="shared" si="168"/>
        <v>0</v>
      </c>
      <c r="J203" s="425">
        <f t="shared" si="168"/>
        <v>0</v>
      </c>
      <c r="K203" s="425">
        <f t="shared" ref="K203:K267" si="170">+G203-H203+I203-J203</f>
        <v>0</v>
      </c>
      <c r="L203" s="425">
        <f>+L204</f>
        <v>331558916195</v>
      </c>
      <c r="M203" s="36">
        <f t="shared" si="151"/>
        <v>6.2460573082011091E-2</v>
      </c>
      <c r="N203" s="425">
        <f t="shared" si="169"/>
        <v>0</v>
      </c>
      <c r="O203" s="425">
        <f t="shared" si="169"/>
        <v>331558916195</v>
      </c>
      <c r="P203" s="425">
        <f t="shared" si="169"/>
        <v>0</v>
      </c>
      <c r="Q203" s="425">
        <f t="shared" si="169"/>
        <v>331558916195</v>
      </c>
      <c r="R203" s="425">
        <f t="shared" si="169"/>
        <v>0</v>
      </c>
      <c r="S203" s="425">
        <f t="shared" si="169"/>
        <v>0</v>
      </c>
      <c r="T203" s="425">
        <f t="shared" si="169"/>
        <v>331558916195</v>
      </c>
      <c r="U203" s="425">
        <f t="shared" si="169"/>
        <v>0</v>
      </c>
      <c r="V203" s="425">
        <f t="shared" si="169"/>
        <v>331558916195</v>
      </c>
      <c r="W203" s="425">
        <f t="shared" si="169"/>
        <v>0</v>
      </c>
      <c r="X203" s="37">
        <f t="shared" si="149"/>
        <v>1</v>
      </c>
      <c r="Y203" s="37">
        <f t="shared" si="150"/>
        <v>1</v>
      </c>
      <c r="Z203" s="37">
        <f t="shared" si="145"/>
        <v>1</v>
      </c>
      <c r="AA203" s="37">
        <f t="shared" si="152"/>
        <v>1</v>
      </c>
      <c r="AB203" s="443">
        <f t="shared" si="146"/>
        <v>1</v>
      </c>
    </row>
    <row r="204" spans="1:28" ht="38.25" customHeight="1" x14ac:dyDescent="0.25">
      <c r="A204" s="238" t="s">
        <v>333</v>
      </c>
      <c r="B204" s="40"/>
      <c r="C204" s="40"/>
      <c r="D204" s="40"/>
      <c r="E204" s="149" t="s">
        <v>236</v>
      </c>
      <c r="F204" s="425">
        <f t="shared" si="168"/>
        <v>331558916195</v>
      </c>
      <c r="G204" s="425">
        <f t="shared" si="168"/>
        <v>0</v>
      </c>
      <c r="H204" s="425">
        <f t="shared" si="168"/>
        <v>0</v>
      </c>
      <c r="I204" s="425">
        <f t="shared" si="168"/>
        <v>0</v>
      </c>
      <c r="J204" s="425">
        <f t="shared" si="168"/>
        <v>0</v>
      </c>
      <c r="K204" s="425">
        <f t="shared" si="170"/>
        <v>0</v>
      </c>
      <c r="L204" s="425">
        <f>+L205</f>
        <v>331558916195</v>
      </c>
      <c r="M204" s="36">
        <f t="shared" si="151"/>
        <v>6.2460573082011091E-2</v>
      </c>
      <c r="N204" s="425">
        <f t="shared" si="169"/>
        <v>0</v>
      </c>
      <c r="O204" s="425">
        <f t="shared" si="169"/>
        <v>331558916195</v>
      </c>
      <c r="P204" s="425">
        <f t="shared" si="169"/>
        <v>0</v>
      </c>
      <c r="Q204" s="425">
        <f t="shared" si="169"/>
        <v>331558916195</v>
      </c>
      <c r="R204" s="425">
        <f t="shared" si="169"/>
        <v>0</v>
      </c>
      <c r="S204" s="425">
        <f t="shared" si="169"/>
        <v>0</v>
      </c>
      <c r="T204" s="425">
        <f t="shared" si="169"/>
        <v>331558916195</v>
      </c>
      <c r="U204" s="425">
        <f t="shared" si="169"/>
        <v>0</v>
      </c>
      <c r="V204" s="425">
        <f t="shared" si="169"/>
        <v>331558916195</v>
      </c>
      <c r="W204" s="425">
        <f t="shared" si="169"/>
        <v>0</v>
      </c>
      <c r="X204" s="37">
        <f t="shared" si="149"/>
        <v>1</v>
      </c>
      <c r="Y204" s="37">
        <f t="shared" si="150"/>
        <v>1</v>
      </c>
      <c r="Z204" s="37">
        <f t="shared" si="145"/>
        <v>1</v>
      </c>
      <c r="AA204" s="37">
        <f t="shared" si="152"/>
        <v>1</v>
      </c>
      <c r="AB204" s="443">
        <f t="shared" si="146"/>
        <v>1</v>
      </c>
    </row>
    <row r="205" spans="1:28" ht="30" customHeight="1" x14ac:dyDescent="0.25">
      <c r="A205" s="239" t="s">
        <v>334</v>
      </c>
      <c r="B205" s="40" t="s">
        <v>192</v>
      </c>
      <c r="C205" s="40">
        <v>11</v>
      </c>
      <c r="D205" s="40" t="s">
        <v>38</v>
      </c>
      <c r="E205" s="151" t="s">
        <v>226</v>
      </c>
      <c r="F205" s="421">
        <v>331558916195</v>
      </c>
      <c r="G205" s="421">
        <v>0</v>
      </c>
      <c r="H205" s="421">
        <v>0</v>
      </c>
      <c r="I205" s="421">
        <v>0</v>
      </c>
      <c r="J205" s="421">
        <v>0</v>
      </c>
      <c r="K205" s="421">
        <f t="shared" si="170"/>
        <v>0</v>
      </c>
      <c r="L205" s="421">
        <f>+F205+K205</f>
        <v>331558916195</v>
      </c>
      <c r="M205" s="43">
        <f t="shared" si="151"/>
        <v>6.2460573082011091E-2</v>
      </c>
      <c r="N205" s="421">
        <v>0</v>
      </c>
      <c r="O205" s="421">
        <v>331558916195</v>
      </c>
      <c r="P205" s="421">
        <f>L205-O205</f>
        <v>0</v>
      </c>
      <c r="Q205" s="421">
        <v>331558916195</v>
      </c>
      <c r="R205" s="421">
        <f>+L205-Q205</f>
        <v>0</v>
      </c>
      <c r="S205" s="421">
        <f>O205-Q205</f>
        <v>0</v>
      </c>
      <c r="T205" s="421">
        <v>331558916195</v>
      </c>
      <c r="U205" s="421">
        <f>+Q205-T205</f>
        <v>0</v>
      </c>
      <c r="V205" s="421">
        <v>331558916195</v>
      </c>
      <c r="W205" s="44">
        <f>+T205-V205</f>
        <v>0</v>
      </c>
      <c r="X205" s="45">
        <f t="shared" si="149"/>
        <v>1</v>
      </c>
      <c r="Y205" s="45">
        <f t="shared" si="150"/>
        <v>1</v>
      </c>
      <c r="Z205" s="45">
        <f t="shared" si="145"/>
        <v>1</v>
      </c>
      <c r="AA205" s="45">
        <f t="shared" si="152"/>
        <v>1</v>
      </c>
      <c r="AB205" s="57">
        <f t="shared" si="146"/>
        <v>1</v>
      </c>
    </row>
    <row r="206" spans="1:28" ht="71.25" customHeight="1" x14ac:dyDescent="0.25">
      <c r="A206" s="238" t="s">
        <v>335</v>
      </c>
      <c r="B206" s="68"/>
      <c r="C206" s="68"/>
      <c r="D206" s="68"/>
      <c r="E206" s="149" t="s">
        <v>336</v>
      </c>
      <c r="F206" s="425">
        <f t="shared" ref="F206:J207" si="171">+F207</f>
        <v>57639326986</v>
      </c>
      <c r="G206" s="425">
        <f t="shared" si="171"/>
        <v>0</v>
      </c>
      <c r="H206" s="425">
        <f t="shared" si="171"/>
        <v>0</v>
      </c>
      <c r="I206" s="425">
        <f t="shared" si="171"/>
        <v>193473202</v>
      </c>
      <c r="J206" s="425">
        <f t="shared" si="171"/>
        <v>0</v>
      </c>
      <c r="K206" s="425">
        <f t="shared" si="170"/>
        <v>193473202</v>
      </c>
      <c r="L206" s="425">
        <f>+L207</f>
        <v>57832800188</v>
      </c>
      <c r="M206" s="36">
        <f t="shared" si="151"/>
        <v>1.0894805315853523E-2</v>
      </c>
      <c r="N206" s="425">
        <f t="shared" ref="N206:W207" si="172">+N207</f>
        <v>0</v>
      </c>
      <c r="O206" s="425">
        <f t="shared" si="172"/>
        <v>57832800188</v>
      </c>
      <c r="P206" s="425">
        <f t="shared" si="172"/>
        <v>0</v>
      </c>
      <c r="Q206" s="425">
        <f t="shared" si="172"/>
        <v>57832800188</v>
      </c>
      <c r="R206" s="425">
        <f t="shared" si="172"/>
        <v>0</v>
      </c>
      <c r="S206" s="425">
        <f t="shared" si="172"/>
        <v>0</v>
      </c>
      <c r="T206" s="425">
        <f t="shared" si="172"/>
        <v>57639326986</v>
      </c>
      <c r="U206" s="425">
        <f t="shared" si="172"/>
        <v>193473202</v>
      </c>
      <c r="V206" s="425">
        <f t="shared" si="172"/>
        <v>57639326986</v>
      </c>
      <c r="W206" s="425">
        <f t="shared" si="172"/>
        <v>0</v>
      </c>
      <c r="X206" s="37">
        <f t="shared" si="149"/>
        <v>1</v>
      </c>
      <c r="Y206" s="37">
        <f t="shared" si="150"/>
        <v>0.99665461120037302</v>
      </c>
      <c r="Z206" s="37">
        <f t="shared" si="145"/>
        <v>0.99665461120037302</v>
      </c>
      <c r="AA206" s="37">
        <f t="shared" si="152"/>
        <v>0.99665461120037302</v>
      </c>
      <c r="AB206" s="37">
        <f t="shared" si="146"/>
        <v>1</v>
      </c>
    </row>
    <row r="207" spans="1:28" ht="71.25" customHeight="1" x14ac:dyDescent="0.25">
      <c r="A207" s="238" t="s">
        <v>337</v>
      </c>
      <c r="B207" s="40"/>
      <c r="C207" s="40"/>
      <c r="D207" s="40"/>
      <c r="E207" s="148" t="s">
        <v>336</v>
      </c>
      <c r="F207" s="425">
        <f t="shared" si="171"/>
        <v>57639326986</v>
      </c>
      <c r="G207" s="425">
        <f t="shared" si="171"/>
        <v>0</v>
      </c>
      <c r="H207" s="425">
        <f t="shared" si="171"/>
        <v>0</v>
      </c>
      <c r="I207" s="425">
        <f t="shared" si="171"/>
        <v>193473202</v>
      </c>
      <c r="J207" s="425">
        <f t="shared" si="171"/>
        <v>0</v>
      </c>
      <c r="K207" s="425">
        <f t="shared" si="170"/>
        <v>193473202</v>
      </c>
      <c r="L207" s="425">
        <f>+L208</f>
        <v>57832800188</v>
      </c>
      <c r="M207" s="36">
        <f t="shared" si="151"/>
        <v>1.0894805315853523E-2</v>
      </c>
      <c r="N207" s="425">
        <f t="shared" si="172"/>
        <v>0</v>
      </c>
      <c r="O207" s="425">
        <f t="shared" si="172"/>
        <v>57832800188</v>
      </c>
      <c r="P207" s="425">
        <f t="shared" si="172"/>
        <v>0</v>
      </c>
      <c r="Q207" s="425">
        <f t="shared" si="172"/>
        <v>57832800188</v>
      </c>
      <c r="R207" s="425">
        <f t="shared" si="172"/>
        <v>0</v>
      </c>
      <c r="S207" s="425">
        <f t="shared" si="172"/>
        <v>0</v>
      </c>
      <c r="T207" s="425">
        <f t="shared" si="172"/>
        <v>57639326986</v>
      </c>
      <c r="U207" s="425">
        <f t="shared" si="172"/>
        <v>193473202</v>
      </c>
      <c r="V207" s="425">
        <f t="shared" si="172"/>
        <v>57639326986</v>
      </c>
      <c r="W207" s="425">
        <f t="shared" si="172"/>
        <v>0</v>
      </c>
      <c r="X207" s="37">
        <f t="shared" si="149"/>
        <v>1</v>
      </c>
      <c r="Y207" s="37">
        <f t="shared" si="150"/>
        <v>0.99665461120037302</v>
      </c>
      <c r="Z207" s="37">
        <f t="shared" si="145"/>
        <v>0.99665461120037302</v>
      </c>
      <c r="AA207" s="37">
        <f t="shared" si="152"/>
        <v>0.99665461120037302</v>
      </c>
      <c r="AB207" s="37">
        <f t="shared" si="146"/>
        <v>1</v>
      </c>
    </row>
    <row r="208" spans="1:28" ht="30.75" customHeight="1" x14ac:dyDescent="0.25">
      <c r="A208" s="238" t="s">
        <v>338</v>
      </c>
      <c r="B208" s="40"/>
      <c r="C208" s="40"/>
      <c r="D208" s="40"/>
      <c r="E208" s="149" t="s">
        <v>236</v>
      </c>
      <c r="F208" s="425">
        <f>+F209+F210</f>
        <v>57639326986</v>
      </c>
      <c r="G208" s="425">
        <f t="shared" ref="G208:J208" si="173">+G209+G210</f>
        <v>0</v>
      </c>
      <c r="H208" s="425">
        <f t="shared" si="173"/>
        <v>0</v>
      </c>
      <c r="I208" s="425">
        <f t="shared" si="173"/>
        <v>193473202</v>
      </c>
      <c r="J208" s="425">
        <f t="shared" si="173"/>
        <v>0</v>
      </c>
      <c r="K208" s="425">
        <f t="shared" si="170"/>
        <v>193473202</v>
      </c>
      <c r="L208" s="425">
        <f>+L209+L210</f>
        <v>57832800188</v>
      </c>
      <c r="M208" s="36">
        <f t="shared" si="151"/>
        <v>1.0894805315853523E-2</v>
      </c>
      <c r="N208" s="425">
        <f t="shared" ref="N208:W208" si="174">+N209+N210</f>
        <v>0</v>
      </c>
      <c r="O208" s="425">
        <f t="shared" si="174"/>
        <v>57832800188</v>
      </c>
      <c r="P208" s="425">
        <f t="shared" si="174"/>
        <v>0</v>
      </c>
      <c r="Q208" s="425">
        <f t="shared" si="174"/>
        <v>57832800188</v>
      </c>
      <c r="R208" s="425">
        <f t="shared" si="174"/>
        <v>0</v>
      </c>
      <c r="S208" s="425">
        <f t="shared" si="174"/>
        <v>0</v>
      </c>
      <c r="T208" s="425">
        <f t="shared" si="174"/>
        <v>57639326986</v>
      </c>
      <c r="U208" s="425">
        <f t="shared" si="174"/>
        <v>193473202</v>
      </c>
      <c r="V208" s="425">
        <f t="shared" si="174"/>
        <v>57639326986</v>
      </c>
      <c r="W208" s="425">
        <f t="shared" si="174"/>
        <v>0</v>
      </c>
      <c r="X208" s="37">
        <f t="shared" si="149"/>
        <v>1</v>
      </c>
      <c r="Y208" s="37">
        <f t="shared" si="150"/>
        <v>0.99665461120037302</v>
      </c>
      <c r="Z208" s="37">
        <f t="shared" si="145"/>
        <v>0.99665461120037302</v>
      </c>
      <c r="AA208" s="37">
        <f t="shared" si="152"/>
        <v>0.99665461120037302</v>
      </c>
      <c r="AB208" s="37">
        <f t="shared" si="146"/>
        <v>1</v>
      </c>
    </row>
    <row r="209" spans="1:28" ht="30" customHeight="1" x14ac:dyDescent="0.25">
      <c r="A209" s="239" t="s">
        <v>339</v>
      </c>
      <c r="B209" s="40" t="s">
        <v>192</v>
      </c>
      <c r="C209" s="40">
        <v>11</v>
      </c>
      <c r="D209" s="40" t="s">
        <v>38</v>
      </c>
      <c r="E209" s="151" t="s">
        <v>226</v>
      </c>
      <c r="F209" s="421">
        <v>57639326986</v>
      </c>
      <c r="G209" s="421">
        <v>0</v>
      </c>
      <c r="H209" s="421">
        <v>0</v>
      </c>
      <c r="I209" s="421">
        <v>42173</v>
      </c>
      <c r="J209" s="421">
        <v>0</v>
      </c>
      <c r="K209" s="421">
        <f t="shared" si="170"/>
        <v>42173</v>
      </c>
      <c r="L209" s="421">
        <f>+F209+K209</f>
        <v>57639369159</v>
      </c>
      <c r="M209" s="43">
        <f t="shared" si="151"/>
        <v>1.085836590091685E-2</v>
      </c>
      <c r="N209" s="421">
        <v>0</v>
      </c>
      <c r="O209" s="421">
        <v>57639369159</v>
      </c>
      <c r="P209" s="421">
        <f>L209-O209</f>
        <v>0</v>
      </c>
      <c r="Q209" s="421">
        <v>57639369159</v>
      </c>
      <c r="R209" s="421">
        <f>+L209-Q209</f>
        <v>0</v>
      </c>
      <c r="S209" s="421">
        <f>O209-Q209</f>
        <v>0</v>
      </c>
      <c r="T209" s="421">
        <v>57639326986</v>
      </c>
      <c r="U209" s="421">
        <f t="shared" ref="U209:U210" si="175">+Q209-T209</f>
        <v>42173</v>
      </c>
      <c r="V209" s="421">
        <v>57639326986</v>
      </c>
      <c r="W209" s="44">
        <f>+T209-V209</f>
        <v>0</v>
      </c>
      <c r="X209" s="45">
        <f t="shared" si="149"/>
        <v>1</v>
      </c>
      <c r="Y209" s="45">
        <f t="shared" si="150"/>
        <v>0.99999926832995201</v>
      </c>
      <c r="Z209" s="45">
        <f t="shared" si="145"/>
        <v>0.99999926832995201</v>
      </c>
      <c r="AA209" s="45">
        <f t="shared" si="152"/>
        <v>0.99999926832995201</v>
      </c>
      <c r="AB209" s="57">
        <f t="shared" si="146"/>
        <v>1</v>
      </c>
    </row>
    <row r="210" spans="1:28" ht="30" customHeight="1" x14ac:dyDescent="0.25">
      <c r="A210" s="239" t="s">
        <v>339</v>
      </c>
      <c r="B210" s="40" t="s">
        <v>192</v>
      </c>
      <c r="C210" s="40">
        <v>54</v>
      </c>
      <c r="D210" s="40" t="s">
        <v>38</v>
      </c>
      <c r="E210" s="151" t="s">
        <v>226</v>
      </c>
      <c r="F210" s="421">
        <v>0</v>
      </c>
      <c r="G210" s="421">
        <v>0</v>
      </c>
      <c r="H210" s="421">
        <v>0</v>
      </c>
      <c r="I210" s="421">
        <v>193431029</v>
      </c>
      <c r="J210" s="421"/>
      <c r="K210" s="421">
        <f t="shared" si="170"/>
        <v>193431029</v>
      </c>
      <c r="L210" s="421">
        <f>+F210+K210</f>
        <v>193431029</v>
      </c>
      <c r="M210" s="43">
        <f t="shared" si="151"/>
        <v>3.6439414936672737E-5</v>
      </c>
      <c r="N210" s="421">
        <v>0</v>
      </c>
      <c r="O210" s="421">
        <v>193431029</v>
      </c>
      <c r="P210" s="421">
        <v>0</v>
      </c>
      <c r="Q210" s="421">
        <v>193431029</v>
      </c>
      <c r="R210" s="421">
        <f>+L210-Q210</f>
        <v>0</v>
      </c>
      <c r="S210" s="421">
        <f>O210-Q210</f>
        <v>0</v>
      </c>
      <c r="T210" s="421">
        <v>0</v>
      </c>
      <c r="U210" s="421">
        <f t="shared" si="175"/>
        <v>193431029</v>
      </c>
      <c r="V210" s="421">
        <v>0</v>
      </c>
      <c r="W210" s="44">
        <f>+T210-V210</f>
        <v>0</v>
      </c>
      <c r="X210" s="45">
        <f t="shared" si="149"/>
        <v>1</v>
      </c>
      <c r="Y210" s="45">
        <f t="shared" si="150"/>
        <v>0</v>
      </c>
      <c r="Z210" s="45">
        <f t="shared" si="145"/>
        <v>0</v>
      </c>
      <c r="AA210" s="45">
        <f t="shared" si="152"/>
        <v>0</v>
      </c>
      <c r="AB210" s="57" t="s">
        <v>46</v>
      </c>
    </row>
    <row r="211" spans="1:28" s="410" customFormat="1" ht="73.5" customHeight="1" x14ac:dyDescent="0.25">
      <c r="A211" s="254" t="s">
        <v>340</v>
      </c>
      <c r="B211" s="72"/>
      <c r="C211" s="33"/>
      <c r="D211" s="33"/>
      <c r="E211" s="148" t="s">
        <v>472</v>
      </c>
      <c r="F211" s="423">
        <f>+F212</f>
        <v>15000000000</v>
      </c>
      <c r="G211" s="423">
        <f>+G212</f>
        <v>0</v>
      </c>
      <c r="H211" s="423">
        <f>+H212</f>
        <v>0</v>
      </c>
      <c r="I211" s="423">
        <f>+I212</f>
        <v>0</v>
      </c>
      <c r="J211" s="423">
        <f>+J212</f>
        <v>8350626958</v>
      </c>
      <c r="K211" s="423">
        <f t="shared" si="170"/>
        <v>-8350626958</v>
      </c>
      <c r="L211" s="424">
        <f>+F211+K211</f>
        <v>6649373042</v>
      </c>
      <c r="M211" s="36">
        <f t="shared" si="151"/>
        <v>1.2526390651944671E-3</v>
      </c>
      <c r="N211" s="424">
        <v>0</v>
      </c>
      <c r="O211" s="424">
        <f>+O212</f>
        <v>6648908339.3599997</v>
      </c>
      <c r="P211" s="424">
        <f>L211-O211</f>
        <v>464702.64000034332</v>
      </c>
      <c r="Q211" s="424">
        <f>+Q212</f>
        <v>6648908339.3599997</v>
      </c>
      <c r="R211" s="424">
        <f>+L211-Q211</f>
        <v>464702.64000034332</v>
      </c>
      <c r="S211" s="424">
        <f>+S212</f>
        <v>0</v>
      </c>
      <c r="T211" s="424">
        <f>+T212</f>
        <v>6494370989.3599997</v>
      </c>
      <c r="U211" s="424">
        <f>+Q211-T211</f>
        <v>154537350</v>
      </c>
      <c r="V211" s="424">
        <f>+V212</f>
        <v>6494370989.3599997</v>
      </c>
      <c r="W211" s="73">
        <f>+T211-V211</f>
        <v>0</v>
      </c>
      <c r="X211" s="37">
        <f t="shared" si="149"/>
        <v>0.99993011331488468</v>
      </c>
      <c r="Y211" s="37">
        <f t="shared" si="150"/>
        <v>0.97668922292959837</v>
      </c>
      <c r="Z211" s="37">
        <f t="shared" si="145"/>
        <v>0.97668922292959837</v>
      </c>
      <c r="AA211" s="37">
        <f t="shared" si="152"/>
        <v>0.97675748527240558</v>
      </c>
      <c r="AB211" s="37">
        <f t="shared" si="146"/>
        <v>1</v>
      </c>
    </row>
    <row r="212" spans="1:28" s="410" customFormat="1" ht="57" customHeight="1" x14ac:dyDescent="0.25">
      <c r="A212" s="254" t="s">
        <v>471</v>
      </c>
      <c r="B212" s="72"/>
      <c r="C212" s="33"/>
      <c r="D212" s="33"/>
      <c r="E212" s="148" t="s">
        <v>472</v>
      </c>
      <c r="F212" s="423">
        <f>+F213+F215+F217</f>
        <v>15000000000</v>
      </c>
      <c r="G212" s="423">
        <f>+G213+G215+G217</f>
        <v>0</v>
      </c>
      <c r="H212" s="423">
        <f>+H213+H215+H217</f>
        <v>0</v>
      </c>
      <c r="I212" s="423">
        <f>+I213+I215+I217</f>
        <v>0</v>
      </c>
      <c r="J212" s="423">
        <f>+J213+J215+J217</f>
        <v>8350626958</v>
      </c>
      <c r="K212" s="423">
        <f t="shared" si="170"/>
        <v>-8350626958</v>
      </c>
      <c r="L212" s="423">
        <f>+L213+L215+L217</f>
        <v>6649373042</v>
      </c>
      <c r="M212" s="36">
        <f t="shared" si="151"/>
        <v>1.2526390651944671E-3</v>
      </c>
      <c r="N212" s="423">
        <f t="shared" ref="N212:W212" si="176">+N213+N215+N217</f>
        <v>1.2526390651944668E-3</v>
      </c>
      <c r="O212" s="423">
        <f t="shared" si="176"/>
        <v>6648908339.3599997</v>
      </c>
      <c r="P212" s="423">
        <f t="shared" si="176"/>
        <v>464702.6400001049</v>
      </c>
      <c r="Q212" s="423">
        <f t="shared" si="176"/>
        <v>6648908339.3599997</v>
      </c>
      <c r="R212" s="423">
        <f t="shared" si="176"/>
        <v>464702.6400001049</v>
      </c>
      <c r="S212" s="423">
        <f t="shared" si="176"/>
        <v>0</v>
      </c>
      <c r="T212" s="423">
        <f t="shared" si="176"/>
        <v>6494370989.3599997</v>
      </c>
      <c r="U212" s="423">
        <f t="shared" si="176"/>
        <v>354262050</v>
      </c>
      <c r="V212" s="423">
        <f t="shared" si="176"/>
        <v>6494370989.3599997</v>
      </c>
      <c r="W212" s="423">
        <f t="shared" si="176"/>
        <v>0</v>
      </c>
      <c r="X212" s="37">
        <f t="shared" si="149"/>
        <v>0.99993011331488468</v>
      </c>
      <c r="Y212" s="37">
        <f t="shared" si="150"/>
        <v>0.97668922292959837</v>
      </c>
      <c r="Z212" s="37">
        <f t="shared" si="145"/>
        <v>0.97668922292959837</v>
      </c>
      <c r="AA212" s="37">
        <f t="shared" si="152"/>
        <v>0.97675748527240558</v>
      </c>
      <c r="AB212" s="37">
        <f t="shared" si="146"/>
        <v>1</v>
      </c>
    </row>
    <row r="213" spans="1:28" s="410" customFormat="1" ht="36.75" customHeight="1" x14ac:dyDescent="0.25">
      <c r="A213" s="254" t="s">
        <v>473</v>
      </c>
      <c r="B213" s="72"/>
      <c r="C213" s="33"/>
      <c r="D213" s="33"/>
      <c r="E213" s="148" t="s">
        <v>474</v>
      </c>
      <c r="F213" s="423">
        <f>+F214</f>
        <v>3974737950</v>
      </c>
      <c r="G213" s="423">
        <f>+G214</f>
        <v>0</v>
      </c>
      <c r="H213" s="423">
        <f>+H214</f>
        <v>0</v>
      </c>
      <c r="I213" s="423">
        <f>+I214</f>
        <v>0</v>
      </c>
      <c r="J213" s="423">
        <f>+J214</f>
        <v>3974737950</v>
      </c>
      <c r="K213" s="423">
        <f t="shared" si="170"/>
        <v>-3974737950</v>
      </c>
      <c r="L213" s="423">
        <f>+L214</f>
        <v>0</v>
      </c>
      <c r="M213" s="36">
        <f t="shared" si="151"/>
        <v>0</v>
      </c>
      <c r="N213" s="423">
        <f t="shared" ref="N213:W213" si="177">+N214</f>
        <v>0</v>
      </c>
      <c r="O213" s="423">
        <f t="shared" si="177"/>
        <v>0</v>
      </c>
      <c r="P213" s="423">
        <f t="shared" si="177"/>
        <v>0</v>
      </c>
      <c r="Q213" s="423">
        <f t="shared" si="177"/>
        <v>0</v>
      </c>
      <c r="R213" s="423">
        <f t="shared" si="177"/>
        <v>0</v>
      </c>
      <c r="S213" s="423">
        <f t="shared" si="177"/>
        <v>0</v>
      </c>
      <c r="T213" s="423">
        <f t="shared" si="177"/>
        <v>0</v>
      </c>
      <c r="U213" s="423">
        <f t="shared" si="177"/>
        <v>0</v>
      </c>
      <c r="V213" s="423">
        <f t="shared" si="177"/>
        <v>0</v>
      </c>
      <c r="W213" s="423">
        <f t="shared" si="177"/>
        <v>0</v>
      </c>
      <c r="X213" s="443" t="s">
        <v>46</v>
      </c>
      <c r="Y213" s="443" t="s">
        <v>46</v>
      </c>
      <c r="Z213" s="443" t="s">
        <v>46</v>
      </c>
      <c r="AA213" s="443" t="s">
        <v>46</v>
      </c>
      <c r="AB213" s="443" t="s">
        <v>46</v>
      </c>
    </row>
    <row r="214" spans="1:28" ht="36" customHeight="1" x14ac:dyDescent="0.25">
      <c r="A214" s="255" t="s">
        <v>475</v>
      </c>
      <c r="B214" s="77" t="s">
        <v>192</v>
      </c>
      <c r="C214" s="40">
        <v>54</v>
      </c>
      <c r="D214" s="40" t="s">
        <v>38</v>
      </c>
      <c r="E214" s="151" t="s">
        <v>226</v>
      </c>
      <c r="F214" s="429">
        <v>3974737950</v>
      </c>
      <c r="G214" s="429">
        <v>0</v>
      </c>
      <c r="H214" s="429">
        <v>0</v>
      </c>
      <c r="I214" s="429">
        <v>0</v>
      </c>
      <c r="J214" s="429">
        <v>3974737950</v>
      </c>
      <c r="K214" s="429">
        <f t="shared" si="170"/>
        <v>-3974737950</v>
      </c>
      <c r="L214" s="421">
        <f>+F214+K214</f>
        <v>0</v>
      </c>
      <c r="M214" s="43">
        <f t="shared" si="151"/>
        <v>0</v>
      </c>
      <c r="N214" s="421">
        <f>H214+M214</f>
        <v>0</v>
      </c>
      <c r="O214" s="429">
        <v>0</v>
      </c>
      <c r="P214" s="429">
        <f>L214-O214</f>
        <v>0</v>
      </c>
      <c r="Q214" s="429">
        <v>0</v>
      </c>
      <c r="R214" s="429">
        <f>+L214-Q214</f>
        <v>0</v>
      </c>
      <c r="S214" s="421">
        <f>O214-Q214</f>
        <v>0</v>
      </c>
      <c r="T214" s="429">
        <v>0</v>
      </c>
      <c r="U214" s="429">
        <f>+Q214-T214</f>
        <v>0</v>
      </c>
      <c r="V214" s="429">
        <v>0</v>
      </c>
      <c r="W214" s="44">
        <f>+T214-V214</f>
        <v>0</v>
      </c>
      <c r="X214" s="57" t="s">
        <v>46</v>
      </c>
      <c r="Y214" s="57" t="s">
        <v>46</v>
      </c>
      <c r="Z214" s="57" t="s">
        <v>46</v>
      </c>
      <c r="AA214" s="57" t="s">
        <v>46</v>
      </c>
      <c r="AB214" s="57" t="s">
        <v>46</v>
      </c>
    </row>
    <row r="215" spans="1:28" s="410" customFormat="1" ht="36.75" customHeight="1" x14ac:dyDescent="0.25">
      <c r="A215" s="254" t="s">
        <v>476</v>
      </c>
      <c r="B215" s="72"/>
      <c r="C215" s="33"/>
      <c r="D215" s="33"/>
      <c r="E215" s="148" t="s">
        <v>477</v>
      </c>
      <c r="F215" s="423">
        <f>+F216</f>
        <v>5396885000</v>
      </c>
      <c r="G215" s="423">
        <f>+G216</f>
        <v>0</v>
      </c>
      <c r="H215" s="423">
        <f>+H216</f>
        <v>0</v>
      </c>
      <c r="I215" s="423">
        <f>+I216</f>
        <v>0</v>
      </c>
      <c r="J215" s="423">
        <f>+J216</f>
        <v>0</v>
      </c>
      <c r="K215" s="423">
        <f t="shared" si="170"/>
        <v>0</v>
      </c>
      <c r="L215" s="423">
        <f>+L216</f>
        <v>5396885000</v>
      </c>
      <c r="M215" s="36">
        <f t="shared" si="151"/>
        <v>1.0166896846756941E-3</v>
      </c>
      <c r="N215" s="423">
        <f t="shared" ref="N215:W215" si="178">+N216</f>
        <v>1.0166896846756941E-3</v>
      </c>
      <c r="O215" s="423">
        <f t="shared" si="178"/>
        <v>5396885000</v>
      </c>
      <c r="P215" s="423">
        <f t="shared" si="178"/>
        <v>0</v>
      </c>
      <c r="Q215" s="423">
        <f t="shared" si="178"/>
        <v>5396885000</v>
      </c>
      <c r="R215" s="423">
        <f t="shared" si="178"/>
        <v>0</v>
      </c>
      <c r="S215" s="423">
        <f t="shared" si="178"/>
        <v>0</v>
      </c>
      <c r="T215" s="423">
        <f t="shared" si="178"/>
        <v>5396885000</v>
      </c>
      <c r="U215" s="423">
        <f t="shared" si="178"/>
        <v>0</v>
      </c>
      <c r="V215" s="423">
        <f t="shared" si="178"/>
        <v>5396885000</v>
      </c>
      <c r="W215" s="423">
        <f t="shared" si="178"/>
        <v>0</v>
      </c>
      <c r="X215" s="37">
        <f t="shared" si="149"/>
        <v>1</v>
      </c>
      <c r="Y215" s="37">
        <f t="shared" si="150"/>
        <v>1</v>
      </c>
      <c r="Z215" s="37">
        <f t="shared" si="145"/>
        <v>1</v>
      </c>
      <c r="AA215" s="37">
        <f t="shared" si="152"/>
        <v>1</v>
      </c>
      <c r="AB215" s="37">
        <f t="shared" si="146"/>
        <v>1</v>
      </c>
    </row>
    <row r="216" spans="1:28" ht="39" customHeight="1" x14ac:dyDescent="0.25">
      <c r="A216" s="255" t="s">
        <v>478</v>
      </c>
      <c r="B216" s="77" t="s">
        <v>192</v>
      </c>
      <c r="C216" s="40">
        <v>54</v>
      </c>
      <c r="D216" s="40" t="s">
        <v>38</v>
      </c>
      <c r="E216" s="151" t="s">
        <v>226</v>
      </c>
      <c r="F216" s="429">
        <v>5396885000</v>
      </c>
      <c r="G216" s="429">
        <v>0</v>
      </c>
      <c r="H216" s="429">
        <v>0</v>
      </c>
      <c r="I216" s="429">
        <v>0</v>
      </c>
      <c r="J216" s="429">
        <v>0</v>
      </c>
      <c r="K216" s="429">
        <f t="shared" si="170"/>
        <v>0</v>
      </c>
      <c r="L216" s="421">
        <f>+F216+K216</f>
        <v>5396885000</v>
      </c>
      <c r="M216" s="36">
        <f t="shared" si="151"/>
        <v>1.0166896846756941E-3</v>
      </c>
      <c r="N216" s="421">
        <f>H216+M216</f>
        <v>1.0166896846756941E-3</v>
      </c>
      <c r="O216" s="421">
        <v>5396885000</v>
      </c>
      <c r="P216" s="421">
        <f>L216-O216</f>
        <v>0</v>
      </c>
      <c r="Q216" s="421">
        <v>5396885000</v>
      </c>
      <c r="R216" s="421">
        <f>+L216-Q216</f>
        <v>0</v>
      </c>
      <c r="S216" s="421">
        <f>O216-Q216</f>
        <v>0</v>
      </c>
      <c r="T216" s="421">
        <v>5396885000</v>
      </c>
      <c r="U216" s="421">
        <f>+Q216-T216</f>
        <v>0</v>
      </c>
      <c r="V216" s="421">
        <v>5396885000</v>
      </c>
      <c r="W216" s="44">
        <f>+T216-V216</f>
        <v>0</v>
      </c>
      <c r="X216" s="45">
        <f t="shared" si="149"/>
        <v>1</v>
      </c>
      <c r="Y216" s="45">
        <f t="shared" si="150"/>
        <v>1</v>
      </c>
      <c r="Z216" s="45">
        <f t="shared" si="145"/>
        <v>1</v>
      </c>
      <c r="AA216" s="45">
        <f t="shared" si="152"/>
        <v>1</v>
      </c>
      <c r="AB216" s="57">
        <f t="shared" si="146"/>
        <v>1</v>
      </c>
    </row>
    <row r="217" spans="1:28" ht="45" customHeight="1" x14ac:dyDescent="0.25">
      <c r="A217" s="254" t="s">
        <v>479</v>
      </c>
      <c r="B217" s="72"/>
      <c r="C217" s="33"/>
      <c r="D217" s="33"/>
      <c r="E217" s="148" t="s">
        <v>236</v>
      </c>
      <c r="F217" s="423">
        <f>+F218</f>
        <v>5628377050</v>
      </c>
      <c r="G217" s="423">
        <f>+G218</f>
        <v>0</v>
      </c>
      <c r="H217" s="423">
        <f>+H218</f>
        <v>0</v>
      </c>
      <c r="I217" s="423">
        <f>+I218</f>
        <v>0</v>
      </c>
      <c r="J217" s="423">
        <f>+J218</f>
        <v>4375889008</v>
      </c>
      <c r="K217" s="423">
        <f t="shared" si="170"/>
        <v>-4375889008</v>
      </c>
      <c r="L217" s="423">
        <f>+L218</f>
        <v>1252488042</v>
      </c>
      <c r="M217" s="36">
        <f t="shared" si="151"/>
        <v>2.3594938051877288E-4</v>
      </c>
      <c r="N217" s="423">
        <f t="shared" ref="N217:W217" si="179">+N218</f>
        <v>2.3594938051877288E-4</v>
      </c>
      <c r="O217" s="423">
        <f t="shared" si="179"/>
        <v>1252023339.3599999</v>
      </c>
      <c r="P217" s="423">
        <f t="shared" si="179"/>
        <v>464702.6400001049</v>
      </c>
      <c r="Q217" s="423">
        <f t="shared" si="179"/>
        <v>1252023339.3599999</v>
      </c>
      <c r="R217" s="423">
        <f t="shared" si="179"/>
        <v>464702.6400001049</v>
      </c>
      <c r="S217" s="423">
        <f t="shared" si="179"/>
        <v>0</v>
      </c>
      <c r="T217" s="423">
        <f t="shared" si="179"/>
        <v>1097485989.3599999</v>
      </c>
      <c r="U217" s="423">
        <f t="shared" si="179"/>
        <v>354262050</v>
      </c>
      <c r="V217" s="423">
        <f t="shared" si="179"/>
        <v>1097485989.3599999</v>
      </c>
      <c r="W217" s="423">
        <f t="shared" si="179"/>
        <v>0</v>
      </c>
      <c r="X217" s="37">
        <f t="shared" si="149"/>
        <v>0.9996289763858679</v>
      </c>
      <c r="Y217" s="37">
        <f t="shared" si="150"/>
        <v>0.87624468462589911</v>
      </c>
      <c r="Z217" s="37">
        <f t="shared" si="145"/>
        <v>0.87624468462589911</v>
      </c>
      <c r="AA217" s="37">
        <f t="shared" si="152"/>
        <v>0.87656991276297191</v>
      </c>
      <c r="AB217" s="37">
        <f t="shared" si="146"/>
        <v>1</v>
      </c>
    </row>
    <row r="218" spans="1:28" ht="41.25" customHeight="1" x14ac:dyDescent="0.25">
      <c r="A218" s="255" t="s">
        <v>480</v>
      </c>
      <c r="B218" s="77" t="s">
        <v>192</v>
      </c>
      <c r="C218" s="40">
        <v>54</v>
      </c>
      <c r="D218" s="40" t="s">
        <v>38</v>
      </c>
      <c r="E218" s="151" t="s">
        <v>226</v>
      </c>
      <c r="F218" s="429">
        <v>5628377050</v>
      </c>
      <c r="G218" s="429">
        <v>0</v>
      </c>
      <c r="H218" s="429">
        <v>0</v>
      </c>
      <c r="I218" s="429">
        <v>0</v>
      </c>
      <c r="J218" s="429">
        <v>4375889008</v>
      </c>
      <c r="K218" s="429">
        <f t="shared" si="170"/>
        <v>-4375889008</v>
      </c>
      <c r="L218" s="421">
        <f>+F218+K218</f>
        <v>1252488042</v>
      </c>
      <c r="M218" s="43">
        <f t="shared" si="151"/>
        <v>2.3594938051877288E-4</v>
      </c>
      <c r="N218" s="421">
        <f>H218+M218</f>
        <v>2.3594938051877288E-4</v>
      </c>
      <c r="O218" s="429">
        <v>1252023339.3599999</v>
      </c>
      <c r="P218" s="429">
        <f>L218-O218</f>
        <v>464702.6400001049</v>
      </c>
      <c r="Q218" s="429">
        <v>1252023339.3599999</v>
      </c>
      <c r="R218" s="429">
        <f>+L218-Q218</f>
        <v>464702.6400001049</v>
      </c>
      <c r="S218" s="421">
        <f>O218-Q218</f>
        <v>0</v>
      </c>
      <c r="T218" s="429">
        <v>1097485989.3599999</v>
      </c>
      <c r="U218" s="429">
        <v>354262050</v>
      </c>
      <c r="V218" s="429">
        <v>1097485989.3599999</v>
      </c>
      <c r="W218" s="44">
        <f>+T218-V218</f>
        <v>0</v>
      </c>
      <c r="X218" s="45">
        <f t="shared" si="149"/>
        <v>0.9996289763858679</v>
      </c>
      <c r="Y218" s="45">
        <f t="shared" si="150"/>
        <v>0.87624468462589911</v>
      </c>
      <c r="Z218" s="45">
        <f t="shared" si="145"/>
        <v>0.87624468462589911</v>
      </c>
      <c r="AA218" s="45">
        <f t="shared" si="152"/>
        <v>0.87656991276297191</v>
      </c>
      <c r="AB218" s="57">
        <f t="shared" si="146"/>
        <v>1</v>
      </c>
    </row>
    <row r="219" spans="1:28" ht="35.25" customHeight="1" x14ac:dyDescent="0.25">
      <c r="A219" s="238" t="s">
        <v>342</v>
      </c>
      <c r="B219" s="68"/>
      <c r="C219" s="68"/>
      <c r="D219" s="68"/>
      <c r="E219" s="148" t="s">
        <v>343</v>
      </c>
      <c r="F219" s="425">
        <f t="shared" ref="F219:J223" si="180">+F220</f>
        <v>2500000000</v>
      </c>
      <c r="G219" s="425">
        <f t="shared" si="180"/>
        <v>0</v>
      </c>
      <c r="H219" s="425">
        <f t="shared" si="180"/>
        <v>0</v>
      </c>
      <c r="I219" s="425">
        <f t="shared" si="180"/>
        <v>0</v>
      </c>
      <c r="J219" s="425">
        <f t="shared" si="180"/>
        <v>0</v>
      </c>
      <c r="K219" s="425">
        <f t="shared" si="170"/>
        <v>0</v>
      </c>
      <c r="L219" s="425">
        <f>+L220</f>
        <v>2500000000</v>
      </c>
      <c r="M219" s="36">
        <f t="shared" si="151"/>
        <v>4.7096134375463537E-4</v>
      </c>
      <c r="N219" s="425">
        <f t="shared" ref="N219:W223" si="181">+N220</f>
        <v>0</v>
      </c>
      <c r="O219" s="425">
        <f t="shared" si="181"/>
        <v>1841443595.9300001</v>
      </c>
      <c r="P219" s="425">
        <f t="shared" si="181"/>
        <v>658556404.06999993</v>
      </c>
      <c r="Q219" s="425">
        <f t="shared" si="181"/>
        <v>1841443595.9300001</v>
      </c>
      <c r="R219" s="425">
        <f t="shared" si="181"/>
        <v>658556404.06999993</v>
      </c>
      <c r="S219" s="425">
        <f t="shared" si="181"/>
        <v>0</v>
      </c>
      <c r="T219" s="425">
        <f t="shared" si="181"/>
        <v>1817849766.3299999</v>
      </c>
      <c r="U219" s="425">
        <f t="shared" si="181"/>
        <v>23593829.600000143</v>
      </c>
      <c r="V219" s="425">
        <f t="shared" si="181"/>
        <v>1804678259.3699999</v>
      </c>
      <c r="W219" s="425">
        <f t="shared" si="181"/>
        <v>13171506.960000038</v>
      </c>
      <c r="X219" s="37">
        <f t="shared" si="149"/>
        <v>0.73657743837200007</v>
      </c>
      <c r="Y219" s="37">
        <f t="shared" si="150"/>
        <v>0.727139906532</v>
      </c>
      <c r="Z219" s="37">
        <f t="shared" si="145"/>
        <v>0.7218713037479999</v>
      </c>
      <c r="AA219" s="37">
        <f t="shared" si="152"/>
        <v>0.98718731887734834</v>
      </c>
      <c r="AB219" s="37">
        <f t="shared" si="146"/>
        <v>0.99275434790929307</v>
      </c>
    </row>
    <row r="220" spans="1:28" ht="33" customHeight="1" x14ac:dyDescent="0.25">
      <c r="A220" s="238" t="s">
        <v>344</v>
      </c>
      <c r="B220" s="40"/>
      <c r="C220" s="40"/>
      <c r="D220" s="40"/>
      <c r="E220" s="149" t="s">
        <v>219</v>
      </c>
      <c r="F220" s="425">
        <f t="shared" si="180"/>
        <v>2500000000</v>
      </c>
      <c r="G220" s="425">
        <f t="shared" si="180"/>
        <v>0</v>
      </c>
      <c r="H220" s="425">
        <f t="shared" si="180"/>
        <v>0</v>
      </c>
      <c r="I220" s="425">
        <f t="shared" si="180"/>
        <v>0</v>
      </c>
      <c r="J220" s="425">
        <f t="shared" si="180"/>
        <v>0</v>
      </c>
      <c r="K220" s="425">
        <f t="shared" si="170"/>
        <v>0</v>
      </c>
      <c r="L220" s="425">
        <f>+L221</f>
        <v>2500000000</v>
      </c>
      <c r="M220" s="36">
        <f t="shared" si="151"/>
        <v>4.7096134375463537E-4</v>
      </c>
      <c r="N220" s="425">
        <f t="shared" si="181"/>
        <v>0</v>
      </c>
      <c r="O220" s="425">
        <f t="shared" si="181"/>
        <v>1841443595.9300001</v>
      </c>
      <c r="P220" s="425">
        <f t="shared" si="181"/>
        <v>658556404.06999993</v>
      </c>
      <c r="Q220" s="425">
        <f t="shared" si="181"/>
        <v>1841443595.9300001</v>
      </c>
      <c r="R220" s="425">
        <f t="shared" si="181"/>
        <v>658556404.06999993</v>
      </c>
      <c r="S220" s="425">
        <f t="shared" si="181"/>
        <v>0</v>
      </c>
      <c r="T220" s="425">
        <f t="shared" si="181"/>
        <v>1817849766.3299999</v>
      </c>
      <c r="U220" s="425">
        <f t="shared" si="181"/>
        <v>23593829.600000143</v>
      </c>
      <c r="V220" s="425">
        <f t="shared" si="181"/>
        <v>1804678259.3699999</v>
      </c>
      <c r="W220" s="425">
        <f t="shared" si="181"/>
        <v>13171506.960000038</v>
      </c>
      <c r="X220" s="37">
        <f t="shared" si="149"/>
        <v>0.73657743837200007</v>
      </c>
      <c r="Y220" s="37">
        <f t="shared" si="150"/>
        <v>0.727139906532</v>
      </c>
      <c r="Z220" s="37">
        <f t="shared" si="145"/>
        <v>0.7218713037479999</v>
      </c>
      <c r="AA220" s="37">
        <f t="shared" si="152"/>
        <v>0.98718731887734834</v>
      </c>
      <c r="AB220" s="37">
        <f t="shared" si="146"/>
        <v>0.99275434790929307</v>
      </c>
    </row>
    <row r="221" spans="1:28" ht="51.75" customHeight="1" x14ac:dyDescent="0.25">
      <c r="A221" s="238" t="s">
        <v>345</v>
      </c>
      <c r="B221" s="40"/>
      <c r="C221" s="40"/>
      <c r="D221" s="40"/>
      <c r="E221" s="149" t="s">
        <v>346</v>
      </c>
      <c r="F221" s="425">
        <f t="shared" si="180"/>
        <v>2500000000</v>
      </c>
      <c r="G221" s="425">
        <f t="shared" si="180"/>
        <v>0</v>
      </c>
      <c r="H221" s="425">
        <f t="shared" si="180"/>
        <v>0</v>
      </c>
      <c r="I221" s="425">
        <f t="shared" si="180"/>
        <v>0</v>
      </c>
      <c r="J221" s="425">
        <f t="shared" si="180"/>
        <v>0</v>
      </c>
      <c r="K221" s="425">
        <f t="shared" si="170"/>
        <v>0</v>
      </c>
      <c r="L221" s="425">
        <f>+L222</f>
        <v>2500000000</v>
      </c>
      <c r="M221" s="36">
        <f t="shared" si="151"/>
        <v>4.7096134375463537E-4</v>
      </c>
      <c r="N221" s="425">
        <f t="shared" si="181"/>
        <v>0</v>
      </c>
      <c r="O221" s="425">
        <f t="shared" si="181"/>
        <v>1841443595.9300001</v>
      </c>
      <c r="P221" s="425">
        <f t="shared" si="181"/>
        <v>658556404.06999993</v>
      </c>
      <c r="Q221" s="425">
        <f t="shared" si="181"/>
        <v>1841443595.9300001</v>
      </c>
      <c r="R221" s="425">
        <f t="shared" si="181"/>
        <v>658556404.06999993</v>
      </c>
      <c r="S221" s="425">
        <f t="shared" si="181"/>
        <v>0</v>
      </c>
      <c r="T221" s="425">
        <f t="shared" si="181"/>
        <v>1817849766.3299999</v>
      </c>
      <c r="U221" s="425">
        <f t="shared" si="181"/>
        <v>23593829.600000143</v>
      </c>
      <c r="V221" s="425">
        <f t="shared" si="181"/>
        <v>1804678259.3699999</v>
      </c>
      <c r="W221" s="425">
        <f t="shared" si="181"/>
        <v>13171506.960000038</v>
      </c>
      <c r="X221" s="37">
        <f t="shared" si="149"/>
        <v>0.73657743837200007</v>
      </c>
      <c r="Y221" s="37">
        <f t="shared" si="150"/>
        <v>0.727139906532</v>
      </c>
      <c r="Z221" s="37">
        <f t="shared" si="145"/>
        <v>0.7218713037479999</v>
      </c>
      <c r="AA221" s="37">
        <f t="shared" si="152"/>
        <v>0.98718731887734834</v>
      </c>
      <c r="AB221" s="37">
        <f t="shared" si="146"/>
        <v>0.99275434790929307</v>
      </c>
    </row>
    <row r="222" spans="1:28" ht="51.75" customHeight="1" x14ac:dyDescent="0.25">
      <c r="A222" s="238" t="s">
        <v>347</v>
      </c>
      <c r="B222" s="40"/>
      <c r="C222" s="40"/>
      <c r="D222" s="40"/>
      <c r="E222" s="149" t="s">
        <v>346</v>
      </c>
      <c r="F222" s="425">
        <f t="shared" si="180"/>
        <v>2500000000</v>
      </c>
      <c r="G222" s="425">
        <f t="shared" si="180"/>
        <v>0</v>
      </c>
      <c r="H222" s="425">
        <f t="shared" si="180"/>
        <v>0</v>
      </c>
      <c r="I222" s="425">
        <f t="shared" si="180"/>
        <v>0</v>
      </c>
      <c r="J222" s="425">
        <f t="shared" si="180"/>
        <v>0</v>
      </c>
      <c r="K222" s="425">
        <f t="shared" si="170"/>
        <v>0</v>
      </c>
      <c r="L222" s="425">
        <f>+L223</f>
        <v>2500000000</v>
      </c>
      <c r="M222" s="36">
        <f t="shared" si="151"/>
        <v>4.7096134375463537E-4</v>
      </c>
      <c r="N222" s="425">
        <f t="shared" si="181"/>
        <v>0</v>
      </c>
      <c r="O222" s="425">
        <f t="shared" si="181"/>
        <v>1841443595.9300001</v>
      </c>
      <c r="P222" s="425">
        <f t="shared" si="181"/>
        <v>658556404.06999993</v>
      </c>
      <c r="Q222" s="425">
        <f t="shared" si="181"/>
        <v>1841443595.9300001</v>
      </c>
      <c r="R222" s="425">
        <f t="shared" si="181"/>
        <v>658556404.06999993</v>
      </c>
      <c r="S222" s="425">
        <f t="shared" si="181"/>
        <v>0</v>
      </c>
      <c r="T222" s="425">
        <f t="shared" si="181"/>
        <v>1817849766.3299999</v>
      </c>
      <c r="U222" s="425">
        <f t="shared" si="181"/>
        <v>23593829.600000143</v>
      </c>
      <c r="V222" s="425">
        <f t="shared" si="181"/>
        <v>1804678259.3699999</v>
      </c>
      <c r="W222" s="425">
        <f t="shared" si="181"/>
        <v>13171506.960000038</v>
      </c>
      <c r="X222" s="37">
        <f t="shared" si="149"/>
        <v>0.73657743837200007</v>
      </c>
      <c r="Y222" s="37">
        <f t="shared" si="150"/>
        <v>0.727139906532</v>
      </c>
      <c r="Z222" s="37">
        <f t="shared" si="145"/>
        <v>0.7218713037479999</v>
      </c>
      <c r="AA222" s="37">
        <f t="shared" si="152"/>
        <v>0.98718731887734834</v>
      </c>
      <c r="AB222" s="37">
        <f t="shared" si="146"/>
        <v>0.99275434790929307</v>
      </c>
    </row>
    <row r="223" spans="1:28" ht="29.25" customHeight="1" x14ac:dyDescent="0.25">
      <c r="A223" s="238" t="s">
        <v>348</v>
      </c>
      <c r="B223" s="40"/>
      <c r="C223" s="40"/>
      <c r="D223" s="40"/>
      <c r="E223" s="148" t="s">
        <v>349</v>
      </c>
      <c r="F223" s="425">
        <f t="shared" si="180"/>
        <v>2500000000</v>
      </c>
      <c r="G223" s="425">
        <f t="shared" si="180"/>
        <v>0</v>
      </c>
      <c r="H223" s="425">
        <f t="shared" si="180"/>
        <v>0</v>
      </c>
      <c r="I223" s="425">
        <f t="shared" si="180"/>
        <v>0</v>
      </c>
      <c r="J223" s="425">
        <f t="shared" si="180"/>
        <v>0</v>
      </c>
      <c r="K223" s="425">
        <f t="shared" si="170"/>
        <v>0</v>
      </c>
      <c r="L223" s="425">
        <f>+L224</f>
        <v>2500000000</v>
      </c>
      <c r="M223" s="36">
        <f t="shared" si="151"/>
        <v>4.7096134375463537E-4</v>
      </c>
      <c r="N223" s="425">
        <f t="shared" si="181"/>
        <v>0</v>
      </c>
      <c r="O223" s="425">
        <f t="shared" si="181"/>
        <v>1841443595.9300001</v>
      </c>
      <c r="P223" s="425">
        <f t="shared" si="181"/>
        <v>658556404.06999993</v>
      </c>
      <c r="Q223" s="425">
        <f t="shared" si="181"/>
        <v>1841443595.9300001</v>
      </c>
      <c r="R223" s="425">
        <f t="shared" si="181"/>
        <v>658556404.06999993</v>
      </c>
      <c r="S223" s="425">
        <f t="shared" si="181"/>
        <v>0</v>
      </c>
      <c r="T223" s="425">
        <f t="shared" si="181"/>
        <v>1817849766.3299999</v>
      </c>
      <c r="U223" s="425">
        <f t="shared" si="181"/>
        <v>23593829.600000143</v>
      </c>
      <c r="V223" s="425">
        <f t="shared" si="181"/>
        <v>1804678259.3699999</v>
      </c>
      <c r="W223" s="425">
        <f t="shared" si="181"/>
        <v>13171506.960000038</v>
      </c>
      <c r="X223" s="37">
        <f t="shared" si="149"/>
        <v>0.73657743837200007</v>
      </c>
      <c r="Y223" s="37">
        <f t="shared" si="150"/>
        <v>0.727139906532</v>
      </c>
      <c r="Z223" s="37">
        <f t="shared" si="145"/>
        <v>0.7218713037479999</v>
      </c>
      <c r="AA223" s="37">
        <f t="shared" si="152"/>
        <v>0.98718731887734834</v>
      </c>
      <c r="AB223" s="37">
        <f t="shared" si="146"/>
        <v>0.99275434790929307</v>
      </c>
    </row>
    <row r="224" spans="1:28" ht="30" customHeight="1" x14ac:dyDescent="0.25">
      <c r="A224" s="239" t="s">
        <v>350</v>
      </c>
      <c r="B224" s="40" t="s">
        <v>192</v>
      </c>
      <c r="C224" s="40">
        <v>11</v>
      </c>
      <c r="D224" s="40" t="s">
        <v>38</v>
      </c>
      <c r="E224" s="151" t="s">
        <v>226</v>
      </c>
      <c r="F224" s="421">
        <v>2500000000</v>
      </c>
      <c r="G224" s="421">
        <v>0</v>
      </c>
      <c r="H224" s="421">
        <v>0</v>
      </c>
      <c r="I224" s="421">
        <v>0</v>
      </c>
      <c r="J224" s="421">
        <v>0</v>
      </c>
      <c r="K224" s="421">
        <f t="shared" si="170"/>
        <v>0</v>
      </c>
      <c r="L224" s="421">
        <f>+F224+K224</f>
        <v>2500000000</v>
      </c>
      <c r="M224" s="43">
        <f t="shared" si="151"/>
        <v>4.7096134375463537E-4</v>
      </c>
      <c r="N224" s="421">
        <v>0</v>
      </c>
      <c r="O224" s="421">
        <v>1841443595.9300001</v>
      </c>
      <c r="P224" s="421">
        <f>L224-O224</f>
        <v>658556404.06999993</v>
      </c>
      <c r="Q224" s="421">
        <v>1841443595.9300001</v>
      </c>
      <c r="R224" s="421">
        <f>+L224-Q224</f>
        <v>658556404.06999993</v>
      </c>
      <c r="S224" s="421">
        <f>O224-Q224</f>
        <v>0</v>
      </c>
      <c r="T224" s="421">
        <v>1817849766.3299999</v>
      </c>
      <c r="U224" s="421">
        <f>+Q224-T224</f>
        <v>23593829.600000143</v>
      </c>
      <c r="V224" s="421">
        <v>1804678259.3699999</v>
      </c>
      <c r="W224" s="44">
        <f>+T224-V224</f>
        <v>13171506.960000038</v>
      </c>
      <c r="X224" s="45">
        <f t="shared" si="149"/>
        <v>0.73657743837200007</v>
      </c>
      <c r="Y224" s="45">
        <f t="shared" si="150"/>
        <v>0.727139906532</v>
      </c>
      <c r="Z224" s="45">
        <f t="shared" si="145"/>
        <v>0.7218713037479999</v>
      </c>
      <c r="AA224" s="45">
        <f t="shared" si="152"/>
        <v>0.98718731887734834</v>
      </c>
      <c r="AB224" s="57">
        <f t="shared" si="146"/>
        <v>0.99275434790929307</v>
      </c>
    </row>
    <row r="225" spans="1:28" ht="29.25" customHeight="1" x14ac:dyDescent="0.25">
      <c r="A225" s="238" t="s">
        <v>351</v>
      </c>
      <c r="B225" s="40"/>
      <c r="C225" s="40"/>
      <c r="D225" s="40"/>
      <c r="E225" s="149" t="s">
        <v>352</v>
      </c>
      <c r="F225" s="425">
        <f>+F226</f>
        <v>177265214000</v>
      </c>
      <c r="G225" s="425">
        <f>+G226</f>
        <v>0</v>
      </c>
      <c r="H225" s="425">
        <f>+H226</f>
        <v>0</v>
      </c>
      <c r="I225" s="425">
        <f>+I226</f>
        <v>20000000000</v>
      </c>
      <c r="J225" s="425">
        <f>+J226</f>
        <v>20000000000</v>
      </c>
      <c r="K225" s="425">
        <f t="shared" si="170"/>
        <v>0</v>
      </c>
      <c r="L225" s="425">
        <f>+L226</f>
        <v>177265214000</v>
      </c>
      <c r="M225" s="36">
        <f t="shared" si="151"/>
        <v>3.3394025354557197E-2</v>
      </c>
      <c r="N225" s="425">
        <f t="shared" ref="N225:W225" si="182">+N226</f>
        <v>0</v>
      </c>
      <c r="O225" s="425">
        <f t="shared" si="182"/>
        <v>90145050077.990005</v>
      </c>
      <c r="P225" s="425">
        <f t="shared" si="182"/>
        <v>87120163922.009995</v>
      </c>
      <c r="Q225" s="425">
        <f t="shared" si="182"/>
        <v>90145050077.990005</v>
      </c>
      <c r="R225" s="425">
        <f t="shared" si="182"/>
        <v>87120163922.009995</v>
      </c>
      <c r="S225" s="425">
        <f t="shared" si="182"/>
        <v>0</v>
      </c>
      <c r="T225" s="425">
        <f t="shared" si="182"/>
        <v>61204376738.470001</v>
      </c>
      <c r="U225" s="425">
        <f t="shared" si="182"/>
        <v>28940673339.520008</v>
      </c>
      <c r="V225" s="425">
        <f t="shared" si="182"/>
        <v>61201138323.470001</v>
      </c>
      <c r="W225" s="425">
        <f t="shared" si="182"/>
        <v>3238415</v>
      </c>
      <c r="X225" s="37">
        <f t="shared" si="149"/>
        <v>0.50853209179546077</v>
      </c>
      <c r="Y225" s="37">
        <f t="shared" si="150"/>
        <v>0.3452700919565076</v>
      </c>
      <c r="Z225" s="37">
        <f t="shared" si="145"/>
        <v>0.34525182320017961</v>
      </c>
      <c r="AA225" s="37">
        <f t="shared" si="152"/>
        <v>0.6789543816939293</v>
      </c>
      <c r="AB225" s="37">
        <f t="shared" si="146"/>
        <v>0.99994708850620539</v>
      </c>
    </row>
    <row r="226" spans="1:28" ht="29.25" customHeight="1" x14ac:dyDescent="0.25">
      <c r="A226" s="238" t="s">
        <v>353</v>
      </c>
      <c r="B226" s="40"/>
      <c r="C226" s="40"/>
      <c r="D226" s="40"/>
      <c r="E226" s="149" t="s">
        <v>219</v>
      </c>
      <c r="F226" s="425">
        <f>+F227+F233</f>
        <v>177265214000</v>
      </c>
      <c r="G226" s="425">
        <f>+G227+G233</f>
        <v>0</v>
      </c>
      <c r="H226" s="425">
        <f>+H227+H233</f>
        <v>0</v>
      </c>
      <c r="I226" s="425">
        <f>+I227+I233</f>
        <v>20000000000</v>
      </c>
      <c r="J226" s="425">
        <f>+J227+J233</f>
        <v>20000000000</v>
      </c>
      <c r="K226" s="425">
        <f t="shared" si="170"/>
        <v>0</v>
      </c>
      <c r="L226" s="425">
        <f>+L227+L233</f>
        <v>177265214000</v>
      </c>
      <c r="M226" s="36">
        <f t="shared" si="151"/>
        <v>3.3394025354557197E-2</v>
      </c>
      <c r="N226" s="425">
        <f t="shared" ref="N226:W226" si="183">+N227+N233</f>
        <v>0</v>
      </c>
      <c r="O226" s="425">
        <f t="shared" si="183"/>
        <v>90145050077.990005</v>
      </c>
      <c r="P226" s="425">
        <f t="shared" si="183"/>
        <v>87120163922.009995</v>
      </c>
      <c r="Q226" s="425">
        <f t="shared" si="183"/>
        <v>90145050077.990005</v>
      </c>
      <c r="R226" s="425">
        <f t="shared" si="183"/>
        <v>87120163922.009995</v>
      </c>
      <c r="S226" s="425">
        <f t="shared" si="183"/>
        <v>0</v>
      </c>
      <c r="T226" s="425">
        <f t="shared" si="183"/>
        <v>61204376738.470001</v>
      </c>
      <c r="U226" s="425">
        <f t="shared" si="183"/>
        <v>28940673339.520008</v>
      </c>
      <c r="V226" s="425">
        <f t="shared" si="183"/>
        <v>61201138323.470001</v>
      </c>
      <c r="W226" s="425">
        <f t="shared" si="183"/>
        <v>3238415</v>
      </c>
      <c r="X226" s="37">
        <f t="shared" si="149"/>
        <v>0.50853209179546077</v>
      </c>
      <c r="Y226" s="37">
        <f t="shared" si="150"/>
        <v>0.3452700919565076</v>
      </c>
      <c r="Z226" s="37">
        <f t="shared" si="145"/>
        <v>0.34525182320017961</v>
      </c>
      <c r="AA226" s="37">
        <f t="shared" si="152"/>
        <v>0.6789543816939293</v>
      </c>
      <c r="AB226" s="37">
        <f t="shared" si="146"/>
        <v>0.99994708850620539</v>
      </c>
    </row>
    <row r="227" spans="1:28" ht="49.5" customHeight="1" x14ac:dyDescent="0.25">
      <c r="A227" s="238" t="s">
        <v>354</v>
      </c>
      <c r="B227" s="40"/>
      <c r="C227" s="40"/>
      <c r="D227" s="40"/>
      <c r="E227" s="148" t="s">
        <v>355</v>
      </c>
      <c r="F227" s="425">
        <f>+F228</f>
        <v>176465214000</v>
      </c>
      <c r="G227" s="425">
        <f>+G228</f>
        <v>0</v>
      </c>
      <c r="H227" s="425">
        <f>+H228</f>
        <v>0</v>
      </c>
      <c r="I227" s="425">
        <f>+I228</f>
        <v>20000000000</v>
      </c>
      <c r="J227" s="425">
        <f>+J228</f>
        <v>20000000000</v>
      </c>
      <c r="K227" s="425">
        <f t="shared" si="170"/>
        <v>0</v>
      </c>
      <c r="L227" s="425">
        <f>+L228</f>
        <v>176465214000</v>
      </c>
      <c r="M227" s="36">
        <f t="shared" si="151"/>
        <v>3.3243317724555715E-2</v>
      </c>
      <c r="N227" s="425">
        <f t="shared" ref="N227:W227" si="184">+N228</f>
        <v>0</v>
      </c>
      <c r="O227" s="425">
        <f t="shared" si="184"/>
        <v>89612123311.5</v>
      </c>
      <c r="P227" s="425">
        <f t="shared" si="184"/>
        <v>86853090688.5</v>
      </c>
      <c r="Q227" s="425">
        <f t="shared" si="184"/>
        <v>89612123311.5</v>
      </c>
      <c r="R227" s="425">
        <f t="shared" si="184"/>
        <v>86853090688.5</v>
      </c>
      <c r="S227" s="425">
        <f t="shared" si="184"/>
        <v>0</v>
      </c>
      <c r="T227" s="425">
        <f t="shared" si="184"/>
        <v>60675249627.68</v>
      </c>
      <c r="U227" s="425">
        <f t="shared" si="184"/>
        <v>28936873683.820007</v>
      </c>
      <c r="V227" s="425">
        <f t="shared" si="184"/>
        <v>60675249627.68</v>
      </c>
      <c r="W227" s="425">
        <f t="shared" si="184"/>
        <v>0</v>
      </c>
      <c r="X227" s="37">
        <f t="shared" si="149"/>
        <v>0.50781749717255886</v>
      </c>
      <c r="Y227" s="37">
        <f t="shared" si="150"/>
        <v>0.34383688576537241</v>
      </c>
      <c r="Z227" s="37">
        <f t="shared" si="145"/>
        <v>0.34383688576537241</v>
      </c>
      <c r="AA227" s="37">
        <f t="shared" si="152"/>
        <v>0.67708751210778972</v>
      </c>
      <c r="AB227" s="37">
        <f t="shared" si="146"/>
        <v>1</v>
      </c>
    </row>
    <row r="228" spans="1:28" ht="49.5" customHeight="1" x14ac:dyDescent="0.25">
      <c r="A228" s="238" t="s">
        <v>356</v>
      </c>
      <c r="B228" s="68"/>
      <c r="C228" s="68"/>
      <c r="D228" s="68"/>
      <c r="E228" s="149" t="s">
        <v>355</v>
      </c>
      <c r="F228" s="425">
        <f>+F229+F231</f>
        <v>176465214000</v>
      </c>
      <c r="G228" s="425">
        <f>+G229+G231</f>
        <v>0</v>
      </c>
      <c r="H228" s="425">
        <f>+H229+H231</f>
        <v>0</v>
      </c>
      <c r="I228" s="425">
        <f>+I229+I231</f>
        <v>20000000000</v>
      </c>
      <c r="J228" s="425">
        <f>+J229+J231</f>
        <v>20000000000</v>
      </c>
      <c r="K228" s="425">
        <f t="shared" si="170"/>
        <v>0</v>
      </c>
      <c r="L228" s="425">
        <f>+L229+L231</f>
        <v>176465214000</v>
      </c>
      <c r="M228" s="36">
        <f t="shared" si="151"/>
        <v>3.3243317724555715E-2</v>
      </c>
      <c r="N228" s="425">
        <f t="shared" ref="N228:W228" si="185">+N229+N231</f>
        <v>0</v>
      </c>
      <c r="O228" s="425">
        <f t="shared" si="185"/>
        <v>89612123311.5</v>
      </c>
      <c r="P228" s="425">
        <f t="shared" si="185"/>
        <v>86853090688.5</v>
      </c>
      <c r="Q228" s="425">
        <f t="shared" si="185"/>
        <v>89612123311.5</v>
      </c>
      <c r="R228" s="425">
        <f t="shared" si="185"/>
        <v>86853090688.5</v>
      </c>
      <c r="S228" s="425">
        <f t="shared" si="185"/>
        <v>0</v>
      </c>
      <c r="T228" s="425">
        <f t="shared" si="185"/>
        <v>60675249627.68</v>
      </c>
      <c r="U228" s="425">
        <f t="shared" si="185"/>
        <v>28936873683.820007</v>
      </c>
      <c r="V228" s="425">
        <f t="shared" si="185"/>
        <v>60675249627.68</v>
      </c>
      <c r="W228" s="425">
        <f t="shared" si="185"/>
        <v>0</v>
      </c>
      <c r="X228" s="37">
        <f t="shared" si="149"/>
        <v>0.50781749717255886</v>
      </c>
      <c r="Y228" s="37">
        <f t="shared" si="150"/>
        <v>0.34383688576537241</v>
      </c>
      <c r="Z228" s="37">
        <f t="shared" si="145"/>
        <v>0.34383688576537241</v>
      </c>
      <c r="AA228" s="37">
        <f t="shared" si="152"/>
        <v>0.67708751210778972</v>
      </c>
      <c r="AB228" s="37">
        <f t="shared" si="146"/>
        <v>1</v>
      </c>
    </row>
    <row r="229" spans="1:28" ht="36.75" customHeight="1" x14ac:dyDescent="0.25">
      <c r="A229" s="238" t="s">
        <v>357</v>
      </c>
      <c r="B229" s="68"/>
      <c r="C229" s="68"/>
      <c r="D229" s="68"/>
      <c r="E229" s="149" t="s">
        <v>358</v>
      </c>
      <c r="F229" s="425">
        <f>+F230</f>
        <v>114613483443</v>
      </c>
      <c r="G229" s="425">
        <f>+G230</f>
        <v>0</v>
      </c>
      <c r="H229" s="425">
        <f>+H230</f>
        <v>0</v>
      </c>
      <c r="I229" s="425">
        <f>+I230</f>
        <v>20000000000</v>
      </c>
      <c r="J229" s="425">
        <f>+J230</f>
        <v>0</v>
      </c>
      <c r="K229" s="425">
        <f t="shared" si="170"/>
        <v>20000000000</v>
      </c>
      <c r="L229" s="425">
        <f>+L230</f>
        <v>134613483443</v>
      </c>
      <c r="M229" s="36">
        <f t="shared" si="151"/>
        <v>2.5359098819923057E-2</v>
      </c>
      <c r="N229" s="425">
        <f t="shared" ref="N229:W229" si="186">+N230</f>
        <v>0</v>
      </c>
      <c r="O229" s="425">
        <f t="shared" si="186"/>
        <v>80892704276.020004</v>
      </c>
      <c r="P229" s="425">
        <f t="shared" si="186"/>
        <v>53720779166.979996</v>
      </c>
      <c r="Q229" s="425">
        <f t="shared" si="186"/>
        <v>80892704276.020004</v>
      </c>
      <c r="R229" s="425">
        <f t="shared" si="186"/>
        <v>53720779166.979996</v>
      </c>
      <c r="S229" s="425">
        <f t="shared" si="186"/>
        <v>0</v>
      </c>
      <c r="T229" s="425">
        <f t="shared" si="186"/>
        <v>53811756174.489998</v>
      </c>
      <c r="U229" s="425">
        <f t="shared" si="186"/>
        <v>27080948101.530006</v>
      </c>
      <c r="V229" s="425">
        <f t="shared" si="186"/>
        <v>53811756174.489998</v>
      </c>
      <c r="W229" s="425">
        <f t="shared" si="186"/>
        <v>0</v>
      </c>
      <c r="X229" s="37">
        <f t="shared" si="149"/>
        <v>0.60092571863555388</v>
      </c>
      <c r="Y229" s="37">
        <f t="shared" si="150"/>
        <v>0.39975012010795896</v>
      </c>
      <c r="Z229" s="37">
        <f t="shared" si="145"/>
        <v>0.39975012010795896</v>
      </c>
      <c r="AA229" s="37">
        <f t="shared" si="152"/>
        <v>0.66522384998868267</v>
      </c>
      <c r="AB229" s="37">
        <f t="shared" si="146"/>
        <v>1</v>
      </c>
    </row>
    <row r="230" spans="1:28" ht="30" customHeight="1" x14ac:dyDescent="0.25">
      <c r="A230" s="239" t="s">
        <v>359</v>
      </c>
      <c r="B230" s="40" t="s">
        <v>37</v>
      </c>
      <c r="C230" s="40">
        <v>20</v>
      </c>
      <c r="D230" s="40" t="s">
        <v>38</v>
      </c>
      <c r="E230" s="151" t="s">
        <v>226</v>
      </c>
      <c r="F230" s="421">
        <v>114613483443</v>
      </c>
      <c r="G230" s="421">
        <v>0</v>
      </c>
      <c r="H230" s="421">
        <v>0</v>
      </c>
      <c r="I230" s="421">
        <v>20000000000</v>
      </c>
      <c r="J230" s="421">
        <v>0</v>
      </c>
      <c r="K230" s="421">
        <f t="shared" si="170"/>
        <v>20000000000</v>
      </c>
      <c r="L230" s="421">
        <f>+F230+K230</f>
        <v>134613483443</v>
      </c>
      <c r="M230" s="43">
        <f t="shared" si="151"/>
        <v>2.5359098819923057E-2</v>
      </c>
      <c r="N230" s="421">
        <v>0</v>
      </c>
      <c r="O230" s="421">
        <v>80892704276.020004</v>
      </c>
      <c r="P230" s="421">
        <f>L230-O230</f>
        <v>53720779166.979996</v>
      </c>
      <c r="Q230" s="421">
        <v>80892704276.020004</v>
      </c>
      <c r="R230" s="421">
        <f>+L230-Q230</f>
        <v>53720779166.979996</v>
      </c>
      <c r="S230" s="421">
        <f>O230-Q230</f>
        <v>0</v>
      </c>
      <c r="T230" s="421">
        <v>53811756174.489998</v>
      </c>
      <c r="U230" s="421">
        <f>+Q230-T230</f>
        <v>27080948101.530006</v>
      </c>
      <c r="V230" s="421">
        <v>53811756174.489998</v>
      </c>
      <c r="W230" s="44">
        <f>+T230-V230</f>
        <v>0</v>
      </c>
      <c r="X230" s="45">
        <f t="shared" si="149"/>
        <v>0.60092571863555388</v>
      </c>
      <c r="Y230" s="45">
        <f t="shared" si="150"/>
        <v>0.39975012010795896</v>
      </c>
      <c r="Z230" s="45">
        <f t="shared" si="145"/>
        <v>0.39975012010795896</v>
      </c>
      <c r="AA230" s="45">
        <f t="shared" si="152"/>
        <v>0.66522384998868267</v>
      </c>
      <c r="AB230" s="57">
        <f t="shared" si="146"/>
        <v>1</v>
      </c>
    </row>
    <row r="231" spans="1:28" ht="36.75" customHeight="1" x14ac:dyDescent="0.25">
      <c r="A231" s="238" t="s">
        <v>360</v>
      </c>
      <c r="B231" s="40"/>
      <c r="C231" s="40"/>
      <c r="D231" s="40"/>
      <c r="E231" s="149" t="s">
        <v>361</v>
      </c>
      <c r="F231" s="425">
        <f>+F232</f>
        <v>61851730557</v>
      </c>
      <c r="G231" s="425">
        <f>+G232</f>
        <v>0</v>
      </c>
      <c r="H231" s="425">
        <f>+H232</f>
        <v>0</v>
      </c>
      <c r="I231" s="425">
        <f>+I232</f>
        <v>0</v>
      </c>
      <c r="J231" s="425">
        <f>+J232</f>
        <v>20000000000</v>
      </c>
      <c r="K231" s="425">
        <f t="shared" si="170"/>
        <v>-20000000000</v>
      </c>
      <c r="L231" s="425">
        <f>+L232</f>
        <v>41851730557</v>
      </c>
      <c r="M231" s="36">
        <f t="shared" si="151"/>
        <v>7.8842189046326623E-3</v>
      </c>
      <c r="N231" s="425">
        <f t="shared" ref="N231:W231" si="187">+N232</f>
        <v>0</v>
      </c>
      <c r="O231" s="425">
        <f t="shared" si="187"/>
        <v>8719419035.4799995</v>
      </c>
      <c r="P231" s="425">
        <f t="shared" si="187"/>
        <v>33132311521.52</v>
      </c>
      <c r="Q231" s="425">
        <f t="shared" si="187"/>
        <v>8719419035.4799995</v>
      </c>
      <c r="R231" s="425">
        <f t="shared" si="187"/>
        <v>33132311521.52</v>
      </c>
      <c r="S231" s="425">
        <f t="shared" si="187"/>
        <v>0</v>
      </c>
      <c r="T231" s="425">
        <f t="shared" si="187"/>
        <v>6863493453.1899996</v>
      </c>
      <c r="U231" s="425">
        <f t="shared" si="187"/>
        <v>1855925582.29</v>
      </c>
      <c r="V231" s="425">
        <f t="shared" si="187"/>
        <v>6863493453.1899996</v>
      </c>
      <c r="W231" s="425">
        <f t="shared" si="187"/>
        <v>0</v>
      </c>
      <c r="X231" s="37">
        <f t="shared" si="149"/>
        <v>0.2083407046598606</v>
      </c>
      <c r="Y231" s="37">
        <f t="shared" si="150"/>
        <v>0.16399545160605147</v>
      </c>
      <c r="Z231" s="37">
        <f t="shared" si="145"/>
        <v>0.16399545160605147</v>
      </c>
      <c r="AA231" s="37">
        <f t="shared" si="152"/>
        <v>0.7871503164674053</v>
      </c>
      <c r="AB231" s="37">
        <f t="shared" si="146"/>
        <v>1</v>
      </c>
    </row>
    <row r="232" spans="1:28" ht="30" customHeight="1" x14ac:dyDescent="0.25">
      <c r="A232" s="239" t="s">
        <v>362</v>
      </c>
      <c r="B232" s="40" t="s">
        <v>37</v>
      </c>
      <c r="C232" s="40">
        <v>20</v>
      </c>
      <c r="D232" s="40" t="s">
        <v>38</v>
      </c>
      <c r="E232" s="151" t="s">
        <v>226</v>
      </c>
      <c r="F232" s="421">
        <v>61851730557</v>
      </c>
      <c r="G232" s="421">
        <v>0</v>
      </c>
      <c r="H232" s="421">
        <v>0</v>
      </c>
      <c r="I232" s="421">
        <v>0</v>
      </c>
      <c r="J232" s="421">
        <v>20000000000</v>
      </c>
      <c r="K232" s="421">
        <f t="shared" si="170"/>
        <v>-20000000000</v>
      </c>
      <c r="L232" s="421">
        <f>+F232+K232</f>
        <v>41851730557</v>
      </c>
      <c r="M232" s="36">
        <f t="shared" si="151"/>
        <v>7.8842189046326623E-3</v>
      </c>
      <c r="N232" s="421">
        <v>0</v>
      </c>
      <c r="O232" s="421">
        <v>8719419035.4799995</v>
      </c>
      <c r="P232" s="421">
        <f>L232-O232</f>
        <v>33132311521.52</v>
      </c>
      <c r="Q232" s="421">
        <v>8719419035.4799995</v>
      </c>
      <c r="R232" s="421">
        <f>+L232-Q232</f>
        <v>33132311521.52</v>
      </c>
      <c r="S232" s="421">
        <f>O232-Q232</f>
        <v>0</v>
      </c>
      <c r="T232" s="421">
        <v>6863493453.1899996</v>
      </c>
      <c r="U232" s="421">
        <f>+Q232-T232</f>
        <v>1855925582.29</v>
      </c>
      <c r="V232" s="421">
        <v>6863493453.1899996</v>
      </c>
      <c r="W232" s="44">
        <f>+T232-V232</f>
        <v>0</v>
      </c>
      <c r="X232" s="45">
        <f t="shared" si="149"/>
        <v>0.2083407046598606</v>
      </c>
      <c r="Y232" s="45">
        <f t="shared" si="150"/>
        <v>0.16399545160605147</v>
      </c>
      <c r="Z232" s="45">
        <f t="shared" si="145"/>
        <v>0.16399545160605147</v>
      </c>
      <c r="AA232" s="45">
        <f t="shared" si="152"/>
        <v>0.7871503164674053</v>
      </c>
      <c r="AB232" s="57">
        <f t="shared" si="146"/>
        <v>1</v>
      </c>
    </row>
    <row r="233" spans="1:28" ht="39" customHeight="1" x14ac:dyDescent="0.25">
      <c r="A233" s="238" t="s">
        <v>363</v>
      </c>
      <c r="B233" s="40"/>
      <c r="C233" s="40"/>
      <c r="D233" s="40"/>
      <c r="E233" s="149" t="s">
        <v>364</v>
      </c>
      <c r="F233" s="425">
        <f t="shared" ref="F233:J235" si="188">+F234</f>
        <v>800000000</v>
      </c>
      <c r="G233" s="425">
        <f t="shared" si="188"/>
        <v>0</v>
      </c>
      <c r="H233" s="425">
        <f t="shared" si="188"/>
        <v>0</v>
      </c>
      <c r="I233" s="425">
        <f t="shared" si="188"/>
        <v>0</v>
      </c>
      <c r="J233" s="425">
        <f t="shared" si="188"/>
        <v>0</v>
      </c>
      <c r="K233" s="425">
        <f t="shared" si="170"/>
        <v>0</v>
      </c>
      <c r="L233" s="425">
        <f>+L234</f>
        <v>800000000</v>
      </c>
      <c r="M233" s="36">
        <f t="shared" si="151"/>
        <v>1.5070763000148331E-4</v>
      </c>
      <c r="N233" s="425">
        <f t="shared" ref="N233:W235" si="189">+N234</f>
        <v>0</v>
      </c>
      <c r="O233" s="425">
        <f t="shared" si="189"/>
        <v>532926766.49000001</v>
      </c>
      <c r="P233" s="425">
        <f t="shared" si="189"/>
        <v>267073233.50999999</v>
      </c>
      <c r="Q233" s="425">
        <f t="shared" si="189"/>
        <v>532926766.49000001</v>
      </c>
      <c r="R233" s="425">
        <f t="shared" si="189"/>
        <v>267073233.50999999</v>
      </c>
      <c r="S233" s="425">
        <f t="shared" si="189"/>
        <v>0</v>
      </c>
      <c r="T233" s="425">
        <f t="shared" si="189"/>
        <v>529127110.79000002</v>
      </c>
      <c r="U233" s="425">
        <f t="shared" si="189"/>
        <v>3799655.6999999881</v>
      </c>
      <c r="V233" s="425">
        <f t="shared" si="189"/>
        <v>525888695.79000002</v>
      </c>
      <c r="W233" s="425">
        <f t="shared" si="189"/>
        <v>3238415</v>
      </c>
      <c r="X233" s="37">
        <f t="shared" si="149"/>
        <v>0.66615845811249996</v>
      </c>
      <c r="Y233" s="37">
        <f t="shared" si="150"/>
        <v>0.66140888848750001</v>
      </c>
      <c r="Z233" s="37">
        <f t="shared" si="145"/>
        <v>0.65736086973750008</v>
      </c>
      <c r="AA233" s="37">
        <f t="shared" si="152"/>
        <v>0.99287021043242851</v>
      </c>
      <c r="AB233" s="37">
        <f t="shared" si="146"/>
        <v>0.99387970313000029</v>
      </c>
    </row>
    <row r="234" spans="1:28" ht="39" customHeight="1" x14ac:dyDescent="0.25">
      <c r="A234" s="238" t="s">
        <v>365</v>
      </c>
      <c r="B234" s="40"/>
      <c r="C234" s="40"/>
      <c r="D234" s="40"/>
      <c r="E234" s="149" t="s">
        <v>364</v>
      </c>
      <c r="F234" s="425">
        <f t="shared" si="188"/>
        <v>800000000</v>
      </c>
      <c r="G234" s="425">
        <f t="shared" si="188"/>
        <v>0</v>
      </c>
      <c r="H234" s="425">
        <f t="shared" si="188"/>
        <v>0</v>
      </c>
      <c r="I234" s="425">
        <f t="shared" si="188"/>
        <v>0</v>
      </c>
      <c r="J234" s="425">
        <f t="shared" si="188"/>
        <v>0</v>
      </c>
      <c r="K234" s="425">
        <f t="shared" si="170"/>
        <v>0</v>
      </c>
      <c r="L234" s="425">
        <f>+L235</f>
        <v>800000000</v>
      </c>
      <c r="M234" s="36">
        <f t="shared" si="151"/>
        <v>1.5070763000148331E-4</v>
      </c>
      <c r="N234" s="425">
        <f t="shared" si="189"/>
        <v>0</v>
      </c>
      <c r="O234" s="425">
        <f t="shared" si="189"/>
        <v>532926766.49000001</v>
      </c>
      <c r="P234" s="425">
        <f t="shared" si="189"/>
        <v>267073233.50999999</v>
      </c>
      <c r="Q234" s="425">
        <f t="shared" si="189"/>
        <v>532926766.49000001</v>
      </c>
      <c r="R234" s="425">
        <f t="shared" si="189"/>
        <v>267073233.50999999</v>
      </c>
      <c r="S234" s="425">
        <f t="shared" si="189"/>
        <v>0</v>
      </c>
      <c r="T234" s="425">
        <f t="shared" si="189"/>
        <v>529127110.79000002</v>
      </c>
      <c r="U234" s="425">
        <f t="shared" si="189"/>
        <v>3799655.6999999881</v>
      </c>
      <c r="V234" s="425">
        <f t="shared" si="189"/>
        <v>525888695.79000002</v>
      </c>
      <c r="W234" s="425">
        <f t="shared" si="189"/>
        <v>3238415</v>
      </c>
      <c r="X234" s="37">
        <f t="shared" si="149"/>
        <v>0.66615845811249996</v>
      </c>
      <c r="Y234" s="37">
        <f t="shared" si="150"/>
        <v>0.66140888848750001</v>
      </c>
      <c r="Z234" s="37">
        <f t="shared" si="145"/>
        <v>0.65736086973750008</v>
      </c>
      <c r="AA234" s="37">
        <f t="shared" si="152"/>
        <v>0.99287021043242851</v>
      </c>
      <c r="AB234" s="37">
        <f t="shared" si="146"/>
        <v>0.99387970313000029</v>
      </c>
    </row>
    <row r="235" spans="1:28" ht="39" customHeight="1" x14ac:dyDescent="0.25">
      <c r="A235" s="238" t="s">
        <v>366</v>
      </c>
      <c r="B235" s="40"/>
      <c r="C235" s="40"/>
      <c r="D235" s="40"/>
      <c r="E235" s="149" t="s">
        <v>349</v>
      </c>
      <c r="F235" s="419">
        <f t="shared" si="188"/>
        <v>800000000</v>
      </c>
      <c r="G235" s="419">
        <f t="shared" si="188"/>
        <v>0</v>
      </c>
      <c r="H235" s="419">
        <f t="shared" si="188"/>
        <v>0</v>
      </c>
      <c r="I235" s="419">
        <f t="shared" si="188"/>
        <v>0</v>
      </c>
      <c r="J235" s="419">
        <f t="shared" si="188"/>
        <v>0</v>
      </c>
      <c r="K235" s="419">
        <f t="shared" si="170"/>
        <v>0</v>
      </c>
      <c r="L235" s="419">
        <f>+L236</f>
        <v>800000000</v>
      </c>
      <c r="M235" s="36">
        <f t="shared" si="151"/>
        <v>1.5070763000148331E-4</v>
      </c>
      <c r="N235" s="419">
        <f t="shared" si="189"/>
        <v>0</v>
      </c>
      <c r="O235" s="419">
        <f t="shared" si="189"/>
        <v>532926766.49000001</v>
      </c>
      <c r="P235" s="419">
        <f t="shared" si="189"/>
        <v>267073233.50999999</v>
      </c>
      <c r="Q235" s="419">
        <f t="shared" si="189"/>
        <v>532926766.49000001</v>
      </c>
      <c r="R235" s="419">
        <f t="shared" si="189"/>
        <v>267073233.50999999</v>
      </c>
      <c r="S235" s="419">
        <f t="shared" si="189"/>
        <v>0</v>
      </c>
      <c r="T235" s="419">
        <f t="shared" si="189"/>
        <v>529127110.79000002</v>
      </c>
      <c r="U235" s="419">
        <f t="shared" si="189"/>
        <v>3799655.6999999881</v>
      </c>
      <c r="V235" s="419">
        <f t="shared" si="189"/>
        <v>525888695.79000002</v>
      </c>
      <c r="W235" s="419">
        <f t="shared" si="189"/>
        <v>3238415</v>
      </c>
      <c r="X235" s="37">
        <f t="shared" si="149"/>
        <v>0.66615845811249996</v>
      </c>
      <c r="Y235" s="37">
        <f t="shared" si="150"/>
        <v>0.66140888848750001</v>
      </c>
      <c r="Z235" s="37">
        <f t="shared" si="145"/>
        <v>0.65736086973750008</v>
      </c>
      <c r="AA235" s="37">
        <f t="shared" si="152"/>
        <v>0.99287021043242851</v>
      </c>
      <c r="AB235" s="37">
        <f t="shared" ref="AB235:AB270" si="190">+V235/T235</f>
        <v>0.99387970313000029</v>
      </c>
    </row>
    <row r="236" spans="1:28" ht="30" customHeight="1" x14ac:dyDescent="0.25">
      <c r="A236" s="239" t="s">
        <v>367</v>
      </c>
      <c r="B236" s="40" t="s">
        <v>192</v>
      </c>
      <c r="C236" s="40">
        <v>11</v>
      </c>
      <c r="D236" s="40" t="s">
        <v>38</v>
      </c>
      <c r="E236" s="151" t="s">
        <v>226</v>
      </c>
      <c r="F236" s="421">
        <v>800000000</v>
      </c>
      <c r="G236" s="421">
        <v>0</v>
      </c>
      <c r="H236" s="421">
        <v>0</v>
      </c>
      <c r="I236" s="421">
        <v>0</v>
      </c>
      <c r="J236" s="421">
        <v>0</v>
      </c>
      <c r="K236" s="421">
        <f t="shared" si="170"/>
        <v>0</v>
      </c>
      <c r="L236" s="421">
        <f>+F236+K236</f>
        <v>800000000</v>
      </c>
      <c r="M236" s="43">
        <f t="shared" si="151"/>
        <v>1.5070763000148331E-4</v>
      </c>
      <c r="N236" s="421">
        <v>0</v>
      </c>
      <c r="O236" s="421">
        <v>532926766.49000001</v>
      </c>
      <c r="P236" s="421">
        <f>L236-O236</f>
        <v>267073233.50999999</v>
      </c>
      <c r="Q236" s="421">
        <v>532926766.49000001</v>
      </c>
      <c r="R236" s="421">
        <f>+L236-Q236</f>
        <v>267073233.50999999</v>
      </c>
      <c r="S236" s="421">
        <f>O236-Q236</f>
        <v>0</v>
      </c>
      <c r="T236" s="421">
        <v>529127110.79000002</v>
      </c>
      <c r="U236" s="421">
        <f>+Q236-T236</f>
        <v>3799655.6999999881</v>
      </c>
      <c r="V236" s="421">
        <v>525888695.79000002</v>
      </c>
      <c r="W236" s="44">
        <f>+T236-V236</f>
        <v>3238415</v>
      </c>
      <c r="X236" s="45">
        <f t="shared" si="149"/>
        <v>0.66615845811249996</v>
      </c>
      <c r="Y236" s="45">
        <f t="shared" si="150"/>
        <v>0.66140888848750001</v>
      </c>
      <c r="Z236" s="45">
        <f t="shared" si="145"/>
        <v>0.65736086973750008</v>
      </c>
      <c r="AA236" s="45">
        <f t="shared" si="152"/>
        <v>0.99287021043242851</v>
      </c>
      <c r="AB236" s="57">
        <f t="shared" si="190"/>
        <v>0.99387970313000029</v>
      </c>
    </row>
    <row r="237" spans="1:28" ht="34.5" customHeight="1" x14ac:dyDescent="0.25">
      <c r="A237" s="238" t="s">
        <v>368</v>
      </c>
      <c r="B237" s="40"/>
      <c r="C237" s="40"/>
      <c r="D237" s="40"/>
      <c r="E237" s="149" t="s">
        <v>369</v>
      </c>
      <c r="F237" s="423">
        <f>+F238</f>
        <v>4650000000</v>
      </c>
      <c r="G237" s="423">
        <f>+G238</f>
        <v>0</v>
      </c>
      <c r="H237" s="423">
        <f>+H238</f>
        <v>0</v>
      </c>
      <c r="I237" s="423">
        <f>+I238</f>
        <v>0</v>
      </c>
      <c r="J237" s="423">
        <f>+J238</f>
        <v>0</v>
      </c>
      <c r="K237" s="423">
        <f t="shared" si="170"/>
        <v>0</v>
      </c>
      <c r="L237" s="423">
        <f>+L238</f>
        <v>4650000000</v>
      </c>
      <c r="M237" s="36">
        <f t="shared" ref="M237:M270" si="191">L237/$L$270</f>
        <v>8.7598809938362174E-4</v>
      </c>
      <c r="N237" s="423">
        <f t="shared" ref="N237:W237" si="192">+N238</f>
        <v>0</v>
      </c>
      <c r="O237" s="423">
        <f t="shared" si="192"/>
        <v>3253956059.4699998</v>
      </c>
      <c r="P237" s="423">
        <f t="shared" si="192"/>
        <v>1396043940.5300002</v>
      </c>
      <c r="Q237" s="423">
        <f t="shared" si="192"/>
        <v>3253956059.4699998</v>
      </c>
      <c r="R237" s="423">
        <f t="shared" si="192"/>
        <v>1396043940.5300002</v>
      </c>
      <c r="S237" s="423">
        <f t="shared" si="192"/>
        <v>0</v>
      </c>
      <c r="T237" s="423">
        <f t="shared" si="192"/>
        <v>2649741018.6599998</v>
      </c>
      <c r="U237" s="423">
        <f t="shared" si="192"/>
        <v>604215040.80999994</v>
      </c>
      <c r="V237" s="423">
        <f t="shared" si="192"/>
        <v>2625623205.25</v>
      </c>
      <c r="W237" s="423">
        <f t="shared" si="192"/>
        <v>24117813.409999847</v>
      </c>
      <c r="X237" s="37">
        <f t="shared" si="149"/>
        <v>0.69977549666021499</v>
      </c>
      <c r="Y237" s="37">
        <f t="shared" si="150"/>
        <v>0.56983677820645162</v>
      </c>
      <c r="Z237" s="37">
        <f t="shared" ref="Z237:Z270" si="193">+V237/L237</f>
        <v>0.56465015166666666</v>
      </c>
      <c r="AA237" s="37">
        <f t="shared" ref="AA237:AA270" si="194">+T237/Q237</f>
        <v>0.81431370621875765</v>
      </c>
      <c r="AB237" s="37">
        <f t="shared" si="190"/>
        <v>0.99089804881301324</v>
      </c>
    </row>
    <row r="238" spans="1:28" ht="34.5" customHeight="1" x14ac:dyDescent="0.25">
      <c r="A238" s="238" t="s">
        <v>370</v>
      </c>
      <c r="B238" s="40"/>
      <c r="C238" s="40"/>
      <c r="D238" s="40"/>
      <c r="E238" s="148" t="s">
        <v>219</v>
      </c>
      <c r="F238" s="423">
        <f>F239+F244</f>
        <v>4650000000</v>
      </c>
      <c r="G238" s="423">
        <f>G239+G244</f>
        <v>0</v>
      </c>
      <c r="H238" s="423">
        <f>H239+H244</f>
        <v>0</v>
      </c>
      <c r="I238" s="423">
        <f>I239+I244</f>
        <v>0</v>
      </c>
      <c r="J238" s="423">
        <f>J239+J244</f>
        <v>0</v>
      </c>
      <c r="K238" s="423">
        <f t="shared" si="170"/>
        <v>0</v>
      </c>
      <c r="L238" s="423">
        <f>L239+L244</f>
        <v>4650000000</v>
      </c>
      <c r="M238" s="36">
        <f t="shared" si="191"/>
        <v>8.7598809938362174E-4</v>
      </c>
      <c r="N238" s="423">
        <f t="shared" ref="N238:W238" si="195">N239+N244</f>
        <v>0</v>
      </c>
      <c r="O238" s="423">
        <f t="shared" si="195"/>
        <v>3253956059.4699998</v>
      </c>
      <c r="P238" s="423">
        <f t="shared" si="195"/>
        <v>1396043940.5300002</v>
      </c>
      <c r="Q238" s="423">
        <f t="shared" si="195"/>
        <v>3253956059.4699998</v>
      </c>
      <c r="R238" s="423">
        <f t="shared" si="195"/>
        <v>1396043940.5300002</v>
      </c>
      <c r="S238" s="423">
        <f t="shared" si="195"/>
        <v>0</v>
      </c>
      <c r="T238" s="423">
        <f t="shared" si="195"/>
        <v>2649741018.6599998</v>
      </c>
      <c r="U238" s="423">
        <f t="shared" si="195"/>
        <v>604215040.80999994</v>
      </c>
      <c r="V238" s="423">
        <f t="shared" si="195"/>
        <v>2625623205.25</v>
      </c>
      <c r="W238" s="423">
        <f t="shared" si="195"/>
        <v>24117813.409999847</v>
      </c>
      <c r="X238" s="37">
        <f t="shared" si="149"/>
        <v>0.69977549666021499</v>
      </c>
      <c r="Y238" s="37">
        <f t="shared" si="150"/>
        <v>0.56983677820645162</v>
      </c>
      <c r="Z238" s="37">
        <f t="shared" si="193"/>
        <v>0.56465015166666666</v>
      </c>
      <c r="AA238" s="37">
        <f t="shared" si="194"/>
        <v>0.81431370621875765</v>
      </c>
      <c r="AB238" s="37">
        <f t="shared" si="190"/>
        <v>0.99089804881301324</v>
      </c>
    </row>
    <row r="239" spans="1:28" ht="34.5" customHeight="1" x14ac:dyDescent="0.25">
      <c r="A239" s="238" t="s">
        <v>371</v>
      </c>
      <c r="B239" s="68"/>
      <c r="C239" s="68"/>
      <c r="D239" s="68"/>
      <c r="E239" s="149" t="s">
        <v>374</v>
      </c>
      <c r="F239" s="423">
        <f>F240</f>
        <v>1000000000</v>
      </c>
      <c r="G239" s="423">
        <f>G240</f>
        <v>0</v>
      </c>
      <c r="H239" s="423">
        <f>H240</f>
        <v>0</v>
      </c>
      <c r="I239" s="423">
        <f>I240</f>
        <v>0</v>
      </c>
      <c r="J239" s="423">
        <f>J240</f>
        <v>0</v>
      </c>
      <c r="K239" s="423">
        <f t="shared" si="170"/>
        <v>0</v>
      </c>
      <c r="L239" s="423">
        <f>L240</f>
        <v>1000000000</v>
      </c>
      <c r="M239" s="36">
        <f t="shared" si="191"/>
        <v>1.8838453750185413E-4</v>
      </c>
      <c r="N239" s="423">
        <f t="shared" ref="N239:W239" si="196">N240</f>
        <v>0</v>
      </c>
      <c r="O239" s="423">
        <f t="shared" si="196"/>
        <v>550877313.51999998</v>
      </c>
      <c r="P239" s="423">
        <f t="shared" si="196"/>
        <v>449122686.48000002</v>
      </c>
      <c r="Q239" s="423">
        <f t="shared" si="196"/>
        <v>550877313.51999998</v>
      </c>
      <c r="R239" s="423">
        <f t="shared" si="196"/>
        <v>449122686.48000002</v>
      </c>
      <c r="S239" s="423">
        <f t="shared" si="196"/>
        <v>0</v>
      </c>
      <c r="T239" s="423">
        <f t="shared" si="196"/>
        <v>1665.52</v>
      </c>
      <c r="U239" s="423">
        <f t="shared" si="196"/>
        <v>550875648</v>
      </c>
      <c r="V239" s="423">
        <f t="shared" si="196"/>
        <v>1665.52</v>
      </c>
      <c r="W239" s="423">
        <f t="shared" si="196"/>
        <v>0</v>
      </c>
      <c r="X239" s="444">
        <f t="shared" ref="X239:X270" si="197">+Q239/L239</f>
        <v>0.55087731352000002</v>
      </c>
      <c r="Y239" s="444">
        <f t="shared" ref="Y239:Y270" si="198">+T239/L239</f>
        <v>1.6655199999999999E-6</v>
      </c>
      <c r="Z239" s="444">
        <f t="shared" si="193"/>
        <v>1.6655199999999999E-6</v>
      </c>
      <c r="AA239" s="444">
        <f t="shared" si="194"/>
        <v>3.0233955167941984E-6</v>
      </c>
      <c r="AB239" s="37">
        <f t="shared" si="190"/>
        <v>1</v>
      </c>
    </row>
    <row r="240" spans="1:28" ht="43.5" customHeight="1" x14ac:dyDescent="0.25">
      <c r="A240" s="238" t="s">
        <v>373</v>
      </c>
      <c r="B240" s="68"/>
      <c r="C240" s="68"/>
      <c r="D240" s="68"/>
      <c r="E240" s="149" t="s">
        <v>374</v>
      </c>
      <c r="F240" s="423">
        <f>+F241</f>
        <v>1000000000</v>
      </c>
      <c r="G240" s="423">
        <f>+G241</f>
        <v>0</v>
      </c>
      <c r="H240" s="423">
        <f>+H241</f>
        <v>0</v>
      </c>
      <c r="I240" s="423">
        <f>+I241</f>
        <v>0</v>
      </c>
      <c r="J240" s="423">
        <f>+J241</f>
        <v>0</v>
      </c>
      <c r="K240" s="423">
        <f t="shared" si="170"/>
        <v>0</v>
      </c>
      <c r="L240" s="423">
        <f>+L241</f>
        <v>1000000000</v>
      </c>
      <c r="M240" s="36">
        <f t="shared" si="191"/>
        <v>1.8838453750185413E-4</v>
      </c>
      <c r="N240" s="423">
        <f t="shared" ref="N240:W240" si="199">+N241</f>
        <v>0</v>
      </c>
      <c r="O240" s="423">
        <f t="shared" si="199"/>
        <v>550877313.51999998</v>
      </c>
      <c r="P240" s="423">
        <f t="shared" si="199"/>
        <v>449122686.48000002</v>
      </c>
      <c r="Q240" s="423">
        <f t="shared" si="199"/>
        <v>550877313.51999998</v>
      </c>
      <c r="R240" s="423">
        <f t="shared" si="199"/>
        <v>449122686.48000002</v>
      </c>
      <c r="S240" s="423">
        <f t="shared" si="199"/>
        <v>0</v>
      </c>
      <c r="T240" s="423">
        <f t="shared" si="199"/>
        <v>1665.52</v>
      </c>
      <c r="U240" s="423">
        <f t="shared" si="199"/>
        <v>550875648</v>
      </c>
      <c r="V240" s="423">
        <f t="shared" si="199"/>
        <v>1665.52</v>
      </c>
      <c r="W240" s="423">
        <f t="shared" si="199"/>
        <v>0</v>
      </c>
      <c r="X240" s="444">
        <f t="shared" si="197"/>
        <v>0.55087731352000002</v>
      </c>
      <c r="Y240" s="444">
        <f t="shared" si="198"/>
        <v>1.6655199999999999E-6</v>
      </c>
      <c r="Z240" s="444">
        <f t="shared" si="193"/>
        <v>1.6655199999999999E-6</v>
      </c>
      <c r="AA240" s="444">
        <f t="shared" si="194"/>
        <v>3.0233955167941984E-6</v>
      </c>
      <c r="AB240" s="37">
        <f t="shared" si="190"/>
        <v>1</v>
      </c>
    </row>
    <row r="241" spans="1:28" ht="33.75" customHeight="1" x14ac:dyDescent="0.25">
      <c r="A241" s="238" t="s">
        <v>375</v>
      </c>
      <c r="B241" s="40"/>
      <c r="C241" s="40"/>
      <c r="D241" s="40"/>
      <c r="E241" s="149" t="s">
        <v>376</v>
      </c>
      <c r="F241" s="423">
        <f>+F242+F243</f>
        <v>1000000000</v>
      </c>
      <c r="G241" s="423">
        <f>+G242+G243</f>
        <v>0</v>
      </c>
      <c r="H241" s="423">
        <f>+H242+H243</f>
        <v>0</v>
      </c>
      <c r="I241" s="423">
        <f>+I242+I243</f>
        <v>0</v>
      </c>
      <c r="J241" s="423">
        <f>+J242+J243</f>
        <v>0</v>
      </c>
      <c r="K241" s="423">
        <f t="shared" si="170"/>
        <v>0</v>
      </c>
      <c r="L241" s="423">
        <f>+L242+L243</f>
        <v>1000000000</v>
      </c>
      <c r="M241" s="36">
        <f t="shared" si="191"/>
        <v>1.8838453750185413E-4</v>
      </c>
      <c r="N241" s="423">
        <f t="shared" ref="N241:W241" si="200">+N242+N243</f>
        <v>0</v>
      </c>
      <c r="O241" s="423">
        <f t="shared" si="200"/>
        <v>550877313.51999998</v>
      </c>
      <c r="P241" s="423">
        <f t="shared" si="200"/>
        <v>449122686.48000002</v>
      </c>
      <c r="Q241" s="423">
        <f t="shared" si="200"/>
        <v>550877313.51999998</v>
      </c>
      <c r="R241" s="423">
        <f t="shared" si="200"/>
        <v>449122686.48000002</v>
      </c>
      <c r="S241" s="423">
        <f t="shared" si="200"/>
        <v>0</v>
      </c>
      <c r="T241" s="423">
        <f t="shared" si="200"/>
        <v>1665.52</v>
      </c>
      <c r="U241" s="423">
        <f t="shared" si="200"/>
        <v>550875648</v>
      </c>
      <c r="V241" s="423">
        <f t="shared" si="200"/>
        <v>1665.52</v>
      </c>
      <c r="W241" s="423">
        <f t="shared" si="200"/>
        <v>0</v>
      </c>
      <c r="X241" s="444">
        <f t="shared" si="197"/>
        <v>0.55087731352000002</v>
      </c>
      <c r="Y241" s="444">
        <f t="shared" si="198"/>
        <v>1.6655199999999999E-6</v>
      </c>
      <c r="Z241" s="444">
        <f t="shared" si="193"/>
        <v>1.6655199999999999E-6</v>
      </c>
      <c r="AA241" s="444">
        <f t="shared" si="194"/>
        <v>3.0233955167941984E-6</v>
      </c>
      <c r="AB241" s="37">
        <f t="shared" si="190"/>
        <v>1</v>
      </c>
    </row>
    <row r="242" spans="1:28" ht="41.25" customHeight="1" x14ac:dyDescent="0.25">
      <c r="A242" s="239" t="s">
        <v>377</v>
      </c>
      <c r="B242" s="40" t="s">
        <v>192</v>
      </c>
      <c r="C242" s="40">
        <v>11</v>
      </c>
      <c r="D242" s="40" t="s">
        <v>38</v>
      </c>
      <c r="E242" s="151" t="s">
        <v>226</v>
      </c>
      <c r="F242" s="429">
        <v>500000000</v>
      </c>
      <c r="G242" s="421">
        <v>0</v>
      </c>
      <c r="H242" s="421">
        <v>0</v>
      </c>
      <c r="I242" s="421">
        <v>0</v>
      </c>
      <c r="J242" s="421">
        <v>0</v>
      </c>
      <c r="K242" s="421">
        <f t="shared" si="170"/>
        <v>0</v>
      </c>
      <c r="L242" s="421">
        <f>+F242+K242</f>
        <v>500000000</v>
      </c>
      <c r="M242" s="43">
        <f t="shared" si="191"/>
        <v>9.4192268750927066E-5</v>
      </c>
      <c r="N242" s="421">
        <v>0</v>
      </c>
      <c r="O242" s="421">
        <v>179430227.52000001</v>
      </c>
      <c r="P242" s="421">
        <f>L242-O242</f>
        <v>320569772.48000002</v>
      </c>
      <c r="Q242" s="421">
        <v>179430227.52000001</v>
      </c>
      <c r="R242" s="421">
        <f>+L242-Q242</f>
        <v>320569772.48000002</v>
      </c>
      <c r="S242" s="421">
        <f>O242-Q242</f>
        <v>0</v>
      </c>
      <c r="T242" s="421">
        <v>1665.52</v>
      </c>
      <c r="U242" s="421">
        <f>+Q242-T242</f>
        <v>179428562</v>
      </c>
      <c r="V242" s="421">
        <v>1665.52</v>
      </c>
      <c r="W242" s="44">
        <f>+T242-V242</f>
        <v>0</v>
      </c>
      <c r="X242" s="438">
        <f t="shared" si="197"/>
        <v>0.35886045504000003</v>
      </c>
      <c r="Y242" s="438">
        <f t="shared" si="198"/>
        <v>3.3310399999999998E-6</v>
      </c>
      <c r="Z242" s="438">
        <f>+V242/L242</f>
        <v>3.3310399999999998E-6</v>
      </c>
      <c r="AA242" s="438">
        <f t="shared" si="194"/>
        <v>9.2822710143103081E-6</v>
      </c>
      <c r="AB242" s="57">
        <f t="shared" si="190"/>
        <v>1</v>
      </c>
    </row>
    <row r="243" spans="1:28" s="430" customFormat="1" ht="48.75" customHeight="1" x14ac:dyDescent="0.25">
      <c r="A243" s="255" t="s">
        <v>377</v>
      </c>
      <c r="B243" s="77" t="s">
        <v>192</v>
      </c>
      <c r="C243" s="68">
        <v>54</v>
      </c>
      <c r="D243" s="68" t="s">
        <v>38</v>
      </c>
      <c r="E243" s="150" t="s">
        <v>226</v>
      </c>
      <c r="F243" s="429">
        <v>500000000</v>
      </c>
      <c r="G243" s="421">
        <v>0</v>
      </c>
      <c r="H243" s="421">
        <v>0</v>
      </c>
      <c r="I243" s="421">
        <v>0</v>
      </c>
      <c r="J243" s="421">
        <v>0</v>
      </c>
      <c r="K243" s="421">
        <f t="shared" si="170"/>
        <v>0</v>
      </c>
      <c r="L243" s="421">
        <f>+F243+K243</f>
        <v>500000000</v>
      </c>
      <c r="M243" s="43">
        <f t="shared" si="191"/>
        <v>9.4192268750927066E-5</v>
      </c>
      <c r="N243" s="421">
        <v>0</v>
      </c>
      <c r="O243" s="422">
        <v>371447086</v>
      </c>
      <c r="P243" s="422">
        <f>L243-O243</f>
        <v>128552914</v>
      </c>
      <c r="Q243" s="422">
        <v>371447086</v>
      </c>
      <c r="R243" s="422">
        <f>+L243-Q243</f>
        <v>128552914</v>
      </c>
      <c r="S243" s="421">
        <f>O243-Q243</f>
        <v>0</v>
      </c>
      <c r="T243" s="422">
        <v>0</v>
      </c>
      <c r="U243" s="422">
        <f>+Q243-T243</f>
        <v>371447086</v>
      </c>
      <c r="V243" s="422">
        <v>0</v>
      </c>
      <c r="W243" s="44">
        <f>+T243-V243</f>
        <v>0</v>
      </c>
      <c r="X243" s="45">
        <f t="shared" si="197"/>
        <v>0.74289417199999996</v>
      </c>
      <c r="Y243" s="438">
        <f t="shared" si="198"/>
        <v>0</v>
      </c>
      <c r="Z243" s="438">
        <f>+V243/L243</f>
        <v>0</v>
      </c>
      <c r="AA243" s="438">
        <f t="shared" si="194"/>
        <v>0</v>
      </c>
      <c r="AB243" s="57" t="s">
        <v>46</v>
      </c>
    </row>
    <row r="244" spans="1:28" ht="49.5" customHeight="1" x14ac:dyDescent="0.25">
      <c r="A244" s="238" t="s">
        <v>378</v>
      </c>
      <c r="B244" s="68"/>
      <c r="C244" s="68"/>
      <c r="D244" s="68"/>
      <c r="E244" s="149" t="s">
        <v>379</v>
      </c>
      <c r="F244" s="425">
        <f t="shared" ref="F244:J246" si="201">+F245</f>
        <v>3650000000</v>
      </c>
      <c r="G244" s="425">
        <f t="shared" si="201"/>
        <v>0</v>
      </c>
      <c r="H244" s="425">
        <f t="shared" si="201"/>
        <v>0</v>
      </c>
      <c r="I244" s="425">
        <f t="shared" si="201"/>
        <v>0</v>
      </c>
      <c r="J244" s="425">
        <f t="shared" si="201"/>
        <v>0</v>
      </c>
      <c r="K244" s="425">
        <f t="shared" si="170"/>
        <v>0</v>
      </c>
      <c r="L244" s="425">
        <f>+L245</f>
        <v>3650000000</v>
      </c>
      <c r="M244" s="36">
        <f t="shared" si="191"/>
        <v>6.8760356188176763E-4</v>
      </c>
      <c r="N244" s="425">
        <f t="shared" ref="N244:W246" si="202">+N245</f>
        <v>0</v>
      </c>
      <c r="O244" s="425">
        <f t="shared" si="202"/>
        <v>2703078745.9499998</v>
      </c>
      <c r="P244" s="425">
        <f t="shared" si="202"/>
        <v>946921254.05000019</v>
      </c>
      <c r="Q244" s="425">
        <f t="shared" si="202"/>
        <v>2703078745.9499998</v>
      </c>
      <c r="R244" s="425">
        <f t="shared" si="202"/>
        <v>946921254.05000019</v>
      </c>
      <c r="S244" s="425">
        <f t="shared" si="202"/>
        <v>0</v>
      </c>
      <c r="T244" s="425">
        <f t="shared" si="202"/>
        <v>2649739353.1399999</v>
      </c>
      <c r="U244" s="425">
        <f t="shared" si="202"/>
        <v>53339392.809999943</v>
      </c>
      <c r="V244" s="425">
        <f t="shared" si="202"/>
        <v>2625621539.73</v>
      </c>
      <c r="W244" s="425">
        <f t="shared" si="202"/>
        <v>24117813.409999847</v>
      </c>
      <c r="X244" s="37">
        <f t="shared" si="197"/>
        <v>0.74056951943835614</v>
      </c>
      <c r="Y244" s="37">
        <f t="shared" si="198"/>
        <v>0.72595598716164378</v>
      </c>
      <c r="Z244" s="37">
        <f t="shared" si="193"/>
        <v>0.71934836704931504</v>
      </c>
      <c r="AA244" s="37">
        <f t="shared" si="194"/>
        <v>0.98026717020733567</v>
      </c>
      <c r="AB244" s="37">
        <f t="shared" si="190"/>
        <v>0.99089804309189145</v>
      </c>
    </row>
    <row r="245" spans="1:28" ht="49.5" customHeight="1" x14ac:dyDescent="0.25">
      <c r="A245" s="238" t="s">
        <v>380</v>
      </c>
      <c r="B245" s="68"/>
      <c r="C245" s="68"/>
      <c r="D245" s="68"/>
      <c r="E245" s="149" t="s">
        <v>379</v>
      </c>
      <c r="F245" s="425">
        <f t="shared" si="201"/>
        <v>3650000000</v>
      </c>
      <c r="G245" s="425">
        <f t="shared" si="201"/>
        <v>0</v>
      </c>
      <c r="H245" s="425">
        <f t="shared" si="201"/>
        <v>0</v>
      </c>
      <c r="I245" s="425">
        <f t="shared" si="201"/>
        <v>0</v>
      </c>
      <c r="J245" s="425">
        <f t="shared" si="201"/>
        <v>0</v>
      </c>
      <c r="K245" s="425">
        <f t="shared" si="170"/>
        <v>0</v>
      </c>
      <c r="L245" s="425">
        <f>+L246</f>
        <v>3650000000</v>
      </c>
      <c r="M245" s="36">
        <f t="shared" si="191"/>
        <v>6.8760356188176763E-4</v>
      </c>
      <c r="N245" s="425">
        <f t="shared" si="202"/>
        <v>0</v>
      </c>
      <c r="O245" s="425">
        <f t="shared" si="202"/>
        <v>2703078745.9499998</v>
      </c>
      <c r="P245" s="425">
        <f t="shared" si="202"/>
        <v>946921254.05000019</v>
      </c>
      <c r="Q245" s="425">
        <f t="shared" si="202"/>
        <v>2703078745.9499998</v>
      </c>
      <c r="R245" s="425">
        <f t="shared" si="202"/>
        <v>946921254.05000019</v>
      </c>
      <c r="S245" s="425">
        <f t="shared" si="202"/>
        <v>0</v>
      </c>
      <c r="T245" s="425">
        <f t="shared" si="202"/>
        <v>2649739353.1399999</v>
      </c>
      <c r="U245" s="425">
        <f t="shared" si="202"/>
        <v>53339392.809999943</v>
      </c>
      <c r="V245" s="425">
        <f t="shared" si="202"/>
        <v>2625621539.73</v>
      </c>
      <c r="W245" s="425">
        <f t="shared" si="202"/>
        <v>24117813.409999847</v>
      </c>
      <c r="X245" s="37">
        <f t="shared" si="197"/>
        <v>0.74056951943835614</v>
      </c>
      <c r="Y245" s="37">
        <f t="shared" si="198"/>
        <v>0.72595598716164378</v>
      </c>
      <c r="Z245" s="37">
        <f t="shared" si="193"/>
        <v>0.71934836704931504</v>
      </c>
      <c r="AA245" s="37">
        <f t="shared" si="194"/>
        <v>0.98026717020733567</v>
      </c>
      <c r="AB245" s="37">
        <f t="shared" si="190"/>
        <v>0.99089804309189145</v>
      </c>
    </row>
    <row r="246" spans="1:28" ht="34.5" customHeight="1" x14ac:dyDescent="0.25">
      <c r="A246" s="238" t="s">
        <v>381</v>
      </c>
      <c r="B246" s="68"/>
      <c r="C246" s="68"/>
      <c r="D246" s="68"/>
      <c r="E246" s="149" t="s">
        <v>349</v>
      </c>
      <c r="F246" s="425">
        <f t="shared" si="201"/>
        <v>3650000000</v>
      </c>
      <c r="G246" s="425">
        <f t="shared" si="201"/>
        <v>0</v>
      </c>
      <c r="H246" s="425">
        <f t="shared" si="201"/>
        <v>0</v>
      </c>
      <c r="I246" s="425">
        <f t="shared" si="201"/>
        <v>0</v>
      </c>
      <c r="J246" s="425">
        <f t="shared" si="201"/>
        <v>0</v>
      </c>
      <c r="K246" s="425">
        <f t="shared" si="170"/>
        <v>0</v>
      </c>
      <c r="L246" s="425">
        <f>+L247</f>
        <v>3650000000</v>
      </c>
      <c r="M246" s="36">
        <f t="shared" si="191"/>
        <v>6.8760356188176763E-4</v>
      </c>
      <c r="N246" s="425">
        <f t="shared" si="202"/>
        <v>0</v>
      </c>
      <c r="O246" s="425">
        <f t="shared" si="202"/>
        <v>2703078745.9499998</v>
      </c>
      <c r="P246" s="425">
        <f t="shared" si="202"/>
        <v>946921254.05000019</v>
      </c>
      <c r="Q246" s="425">
        <f t="shared" si="202"/>
        <v>2703078745.9499998</v>
      </c>
      <c r="R246" s="425">
        <f t="shared" si="202"/>
        <v>946921254.05000019</v>
      </c>
      <c r="S246" s="425">
        <f t="shared" si="202"/>
        <v>0</v>
      </c>
      <c r="T246" s="425">
        <f t="shared" si="202"/>
        <v>2649739353.1399999</v>
      </c>
      <c r="U246" s="425">
        <f t="shared" si="202"/>
        <v>53339392.809999943</v>
      </c>
      <c r="V246" s="425">
        <f t="shared" si="202"/>
        <v>2625621539.73</v>
      </c>
      <c r="W246" s="425">
        <f t="shared" si="202"/>
        <v>24117813.409999847</v>
      </c>
      <c r="X246" s="37">
        <f t="shared" si="197"/>
        <v>0.74056951943835614</v>
      </c>
      <c r="Y246" s="37">
        <f t="shared" si="198"/>
        <v>0.72595598716164378</v>
      </c>
      <c r="Z246" s="37">
        <f t="shared" si="193"/>
        <v>0.71934836704931504</v>
      </c>
      <c r="AA246" s="37">
        <f t="shared" si="194"/>
        <v>0.98026717020733567</v>
      </c>
      <c r="AB246" s="37">
        <f t="shared" si="190"/>
        <v>0.99089804309189145</v>
      </c>
    </row>
    <row r="247" spans="1:28" ht="30" customHeight="1" x14ac:dyDescent="0.25">
      <c r="A247" s="239" t="s">
        <v>382</v>
      </c>
      <c r="B247" s="40" t="s">
        <v>192</v>
      </c>
      <c r="C247" s="40">
        <v>11</v>
      </c>
      <c r="D247" s="40" t="s">
        <v>38</v>
      </c>
      <c r="E247" s="151" t="s">
        <v>226</v>
      </c>
      <c r="F247" s="421">
        <v>3650000000</v>
      </c>
      <c r="G247" s="421">
        <v>0</v>
      </c>
      <c r="H247" s="421">
        <v>0</v>
      </c>
      <c r="I247" s="421">
        <v>0</v>
      </c>
      <c r="J247" s="421">
        <v>0</v>
      </c>
      <c r="K247" s="421">
        <f t="shared" si="170"/>
        <v>0</v>
      </c>
      <c r="L247" s="421">
        <f>+F247+K247</f>
        <v>3650000000</v>
      </c>
      <c r="M247" s="43">
        <f t="shared" si="191"/>
        <v>6.8760356188176763E-4</v>
      </c>
      <c r="N247" s="421">
        <v>0</v>
      </c>
      <c r="O247" s="421">
        <v>2703078745.9499998</v>
      </c>
      <c r="P247" s="421">
        <f>L247-O247</f>
        <v>946921254.05000019</v>
      </c>
      <c r="Q247" s="421">
        <v>2703078745.9499998</v>
      </c>
      <c r="R247" s="421">
        <f>+L247-Q247</f>
        <v>946921254.05000019</v>
      </c>
      <c r="S247" s="421">
        <f>O247-Q247</f>
        <v>0</v>
      </c>
      <c r="T247" s="421">
        <v>2649739353.1399999</v>
      </c>
      <c r="U247" s="421">
        <f>+Q247-T247</f>
        <v>53339392.809999943</v>
      </c>
      <c r="V247" s="421">
        <v>2625621539.73</v>
      </c>
      <c r="W247" s="44">
        <f>+T247-V247</f>
        <v>24117813.409999847</v>
      </c>
      <c r="X247" s="45">
        <f t="shared" si="197"/>
        <v>0.74056951943835614</v>
      </c>
      <c r="Y247" s="45">
        <f t="shared" si="198"/>
        <v>0.72595598716164378</v>
      </c>
      <c r="Z247" s="45">
        <f t="shared" si="193"/>
        <v>0.71934836704931504</v>
      </c>
      <c r="AA247" s="45">
        <f t="shared" si="194"/>
        <v>0.98026717020733567</v>
      </c>
      <c r="AB247" s="57">
        <f t="shared" si="190"/>
        <v>0.99089804309189145</v>
      </c>
    </row>
    <row r="248" spans="1:28" ht="34.5" customHeight="1" x14ac:dyDescent="0.25">
      <c r="A248" s="257" t="s">
        <v>383</v>
      </c>
      <c r="B248" s="70"/>
      <c r="C248" s="70"/>
      <c r="D248" s="70"/>
      <c r="E248" s="148" t="s">
        <v>384</v>
      </c>
      <c r="F248" s="424">
        <f>+F249</f>
        <v>39914957829</v>
      </c>
      <c r="G248" s="424">
        <f>+G249</f>
        <v>0</v>
      </c>
      <c r="H248" s="424">
        <f>+H249</f>
        <v>0</v>
      </c>
      <c r="I248" s="424">
        <f>+I249</f>
        <v>7388884022</v>
      </c>
      <c r="J248" s="424">
        <f>+J249</f>
        <v>7388884022</v>
      </c>
      <c r="K248" s="424">
        <f t="shared" si="170"/>
        <v>0</v>
      </c>
      <c r="L248" s="424">
        <f>+L249</f>
        <v>39914957829</v>
      </c>
      <c r="M248" s="36">
        <f t="shared" si="191"/>
        <v>7.5193608700221768E-3</v>
      </c>
      <c r="N248" s="424">
        <f t="shared" ref="N248:W248" si="203">+N249</f>
        <v>0</v>
      </c>
      <c r="O248" s="424">
        <f t="shared" si="203"/>
        <v>30940389173.459999</v>
      </c>
      <c r="P248" s="424">
        <f t="shared" si="203"/>
        <v>8974568655.5400009</v>
      </c>
      <c r="Q248" s="424">
        <f t="shared" si="203"/>
        <v>30940389173.459999</v>
      </c>
      <c r="R248" s="424">
        <f t="shared" si="203"/>
        <v>8974568655.5400009</v>
      </c>
      <c r="S248" s="424">
        <f t="shared" si="203"/>
        <v>0</v>
      </c>
      <c r="T248" s="424">
        <f t="shared" si="203"/>
        <v>15912788018.889999</v>
      </c>
      <c r="U248" s="424">
        <f t="shared" si="203"/>
        <v>15027601154.57</v>
      </c>
      <c r="V248" s="424">
        <f t="shared" si="203"/>
        <v>15867523996.09</v>
      </c>
      <c r="W248" s="424">
        <f t="shared" si="203"/>
        <v>45264022.799999237</v>
      </c>
      <c r="X248" s="37">
        <f t="shared" si="197"/>
        <v>0.77515775679914223</v>
      </c>
      <c r="Y248" s="37">
        <f t="shared" si="198"/>
        <v>0.39866728876583324</v>
      </c>
      <c r="Z248" s="37">
        <f t="shared" si="193"/>
        <v>0.39753327722575055</v>
      </c>
      <c r="AA248" s="37">
        <f t="shared" si="194"/>
        <v>0.51430471445199688</v>
      </c>
      <c r="AB248" s="57">
        <f t="shared" si="190"/>
        <v>0.99715549388666103</v>
      </c>
    </row>
    <row r="249" spans="1:28" ht="34.5" customHeight="1" x14ac:dyDescent="0.25">
      <c r="A249" s="257" t="s">
        <v>385</v>
      </c>
      <c r="B249" s="70"/>
      <c r="C249" s="70"/>
      <c r="D249" s="70"/>
      <c r="E249" s="148" t="s">
        <v>219</v>
      </c>
      <c r="F249" s="424">
        <f>+F250+F254+F261+F266</f>
        <v>39914957829</v>
      </c>
      <c r="G249" s="424">
        <f>+G250+G254+G261+G266</f>
        <v>0</v>
      </c>
      <c r="H249" s="424">
        <f>+H250+H254+H261+H266</f>
        <v>0</v>
      </c>
      <c r="I249" s="424">
        <f>+I250+I254+I261+I266</f>
        <v>7388884022</v>
      </c>
      <c r="J249" s="424">
        <f>+J250+J254+J261+J266</f>
        <v>7388884022</v>
      </c>
      <c r="K249" s="424">
        <f t="shared" si="170"/>
        <v>0</v>
      </c>
      <c r="L249" s="424">
        <f>+L250+L254+L261+L266</f>
        <v>39914957829</v>
      </c>
      <c r="M249" s="36">
        <f t="shared" si="191"/>
        <v>7.5193608700221768E-3</v>
      </c>
      <c r="N249" s="424">
        <f t="shared" ref="N249:W249" si="204">+N250+N254+N261+N266</f>
        <v>0</v>
      </c>
      <c r="O249" s="424">
        <f t="shared" si="204"/>
        <v>30940389173.459999</v>
      </c>
      <c r="P249" s="424">
        <f t="shared" si="204"/>
        <v>8974568655.5400009</v>
      </c>
      <c r="Q249" s="424">
        <f t="shared" si="204"/>
        <v>30940389173.459999</v>
      </c>
      <c r="R249" s="424">
        <f t="shared" si="204"/>
        <v>8974568655.5400009</v>
      </c>
      <c r="S249" s="424">
        <f t="shared" si="204"/>
        <v>0</v>
      </c>
      <c r="T249" s="424">
        <f t="shared" si="204"/>
        <v>15912788018.889999</v>
      </c>
      <c r="U249" s="424">
        <f t="shared" si="204"/>
        <v>15027601154.57</v>
      </c>
      <c r="V249" s="424">
        <f t="shared" si="204"/>
        <v>15867523996.09</v>
      </c>
      <c r="W249" s="424">
        <f t="shared" si="204"/>
        <v>45264022.799999237</v>
      </c>
      <c r="X249" s="37">
        <f t="shared" si="197"/>
        <v>0.77515775679914223</v>
      </c>
      <c r="Y249" s="37">
        <f t="shared" si="198"/>
        <v>0.39866728876583324</v>
      </c>
      <c r="Z249" s="37">
        <f t="shared" si="193"/>
        <v>0.39753327722575055</v>
      </c>
      <c r="AA249" s="37">
        <f t="shared" si="194"/>
        <v>0.51430471445199688</v>
      </c>
      <c r="AB249" s="57">
        <f t="shared" si="190"/>
        <v>0.99715549388666103</v>
      </c>
    </row>
    <row r="250" spans="1:28" ht="66" customHeight="1" x14ac:dyDescent="0.25">
      <c r="A250" s="254" t="s">
        <v>386</v>
      </c>
      <c r="B250" s="70"/>
      <c r="C250" s="70"/>
      <c r="D250" s="70"/>
      <c r="E250" s="148" t="s">
        <v>389</v>
      </c>
      <c r="F250" s="424">
        <f t="shared" ref="F250:J252" si="205">+F251</f>
        <v>50000000</v>
      </c>
      <c r="G250" s="424">
        <f t="shared" si="205"/>
        <v>0</v>
      </c>
      <c r="H250" s="424">
        <f t="shared" si="205"/>
        <v>0</v>
      </c>
      <c r="I250" s="424">
        <f t="shared" si="205"/>
        <v>0</v>
      </c>
      <c r="J250" s="424">
        <f t="shared" si="205"/>
        <v>0</v>
      </c>
      <c r="K250" s="424">
        <f t="shared" si="170"/>
        <v>0</v>
      </c>
      <c r="L250" s="424">
        <f>+L251</f>
        <v>50000000</v>
      </c>
      <c r="M250" s="374">
        <f t="shared" si="191"/>
        <v>9.4192268750927066E-6</v>
      </c>
      <c r="N250" s="424">
        <f t="shared" ref="N250:W252" si="206">+N251</f>
        <v>0</v>
      </c>
      <c r="O250" s="424">
        <f t="shared" si="206"/>
        <v>46242400.390000001</v>
      </c>
      <c r="P250" s="424">
        <f t="shared" si="206"/>
        <v>3757599.6099999994</v>
      </c>
      <c r="Q250" s="424">
        <f t="shared" si="206"/>
        <v>46242400.390000001</v>
      </c>
      <c r="R250" s="424">
        <f t="shared" si="206"/>
        <v>3757599.6099999994</v>
      </c>
      <c r="S250" s="424">
        <f t="shared" si="206"/>
        <v>0</v>
      </c>
      <c r="T250" s="424">
        <f t="shared" si="206"/>
        <v>31242400.390000001</v>
      </c>
      <c r="U250" s="424">
        <f t="shared" si="206"/>
        <v>15000000</v>
      </c>
      <c r="V250" s="424">
        <f t="shared" si="206"/>
        <v>31242400.390000001</v>
      </c>
      <c r="W250" s="424">
        <f t="shared" si="206"/>
        <v>0</v>
      </c>
      <c r="X250" s="37">
        <f t="shared" si="197"/>
        <v>0.92484800779999998</v>
      </c>
      <c r="Y250" s="37">
        <f t="shared" si="198"/>
        <v>0.62484800780000005</v>
      </c>
      <c r="Z250" s="37">
        <f t="shared" si="193"/>
        <v>0.62484800780000005</v>
      </c>
      <c r="AA250" s="37">
        <f t="shared" si="194"/>
        <v>0.67562237527695956</v>
      </c>
      <c r="AB250" s="37">
        <f t="shared" si="190"/>
        <v>1</v>
      </c>
    </row>
    <row r="251" spans="1:28" ht="49.5" customHeight="1" x14ac:dyDescent="0.25">
      <c r="A251" s="254" t="s">
        <v>388</v>
      </c>
      <c r="B251" s="70"/>
      <c r="C251" s="70"/>
      <c r="D251" s="70"/>
      <c r="E251" s="148" t="s">
        <v>389</v>
      </c>
      <c r="F251" s="424">
        <f t="shared" si="205"/>
        <v>50000000</v>
      </c>
      <c r="G251" s="424">
        <f t="shared" si="205"/>
        <v>0</v>
      </c>
      <c r="H251" s="424">
        <f t="shared" si="205"/>
        <v>0</v>
      </c>
      <c r="I251" s="424">
        <f t="shared" si="205"/>
        <v>0</v>
      </c>
      <c r="J251" s="424">
        <f t="shared" si="205"/>
        <v>0</v>
      </c>
      <c r="K251" s="424">
        <f t="shared" si="170"/>
        <v>0</v>
      </c>
      <c r="L251" s="424">
        <f>+L252</f>
        <v>50000000</v>
      </c>
      <c r="M251" s="374">
        <f t="shared" si="191"/>
        <v>9.4192268750927066E-6</v>
      </c>
      <c r="N251" s="424">
        <f t="shared" si="206"/>
        <v>0</v>
      </c>
      <c r="O251" s="424">
        <f t="shared" si="206"/>
        <v>46242400.390000001</v>
      </c>
      <c r="P251" s="424">
        <f t="shared" si="206"/>
        <v>3757599.6099999994</v>
      </c>
      <c r="Q251" s="424">
        <f t="shared" si="206"/>
        <v>46242400.390000001</v>
      </c>
      <c r="R251" s="424">
        <f t="shared" si="206"/>
        <v>3757599.6099999994</v>
      </c>
      <c r="S251" s="424">
        <f t="shared" si="206"/>
        <v>0</v>
      </c>
      <c r="T251" s="424">
        <f t="shared" si="206"/>
        <v>31242400.390000001</v>
      </c>
      <c r="U251" s="424">
        <f t="shared" si="206"/>
        <v>15000000</v>
      </c>
      <c r="V251" s="424">
        <f t="shared" si="206"/>
        <v>31242400.390000001</v>
      </c>
      <c r="W251" s="424">
        <f t="shared" si="206"/>
        <v>0</v>
      </c>
      <c r="X251" s="37">
        <f t="shared" si="197"/>
        <v>0.92484800779999998</v>
      </c>
      <c r="Y251" s="37">
        <f t="shared" si="198"/>
        <v>0.62484800780000005</v>
      </c>
      <c r="Z251" s="37">
        <f t="shared" si="193"/>
        <v>0.62484800780000005</v>
      </c>
      <c r="AA251" s="37">
        <f t="shared" si="194"/>
        <v>0.67562237527695956</v>
      </c>
      <c r="AB251" s="37">
        <f t="shared" si="190"/>
        <v>1</v>
      </c>
    </row>
    <row r="252" spans="1:28" ht="35.25" customHeight="1" x14ac:dyDescent="0.25">
      <c r="A252" s="254" t="s">
        <v>390</v>
      </c>
      <c r="B252" s="70"/>
      <c r="C252" s="70"/>
      <c r="D252" s="70"/>
      <c r="E252" s="148" t="s">
        <v>391</v>
      </c>
      <c r="F252" s="424">
        <f t="shared" si="205"/>
        <v>50000000</v>
      </c>
      <c r="G252" s="424">
        <f t="shared" si="205"/>
        <v>0</v>
      </c>
      <c r="H252" s="424">
        <f t="shared" si="205"/>
        <v>0</v>
      </c>
      <c r="I252" s="424">
        <f t="shared" si="205"/>
        <v>0</v>
      </c>
      <c r="J252" s="424">
        <f t="shared" si="205"/>
        <v>0</v>
      </c>
      <c r="K252" s="424">
        <f t="shared" si="170"/>
        <v>0</v>
      </c>
      <c r="L252" s="424">
        <f>+L253</f>
        <v>50000000</v>
      </c>
      <c r="M252" s="374">
        <f t="shared" si="191"/>
        <v>9.4192268750927066E-6</v>
      </c>
      <c r="N252" s="424">
        <f t="shared" si="206"/>
        <v>0</v>
      </c>
      <c r="O252" s="424">
        <f t="shared" si="206"/>
        <v>46242400.390000001</v>
      </c>
      <c r="P252" s="424">
        <f t="shared" si="206"/>
        <v>3757599.6099999994</v>
      </c>
      <c r="Q252" s="424">
        <f t="shared" si="206"/>
        <v>46242400.390000001</v>
      </c>
      <c r="R252" s="424">
        <f t="shared" si="206"/>
        <v>3757599.6099999994</v>
      </c>
      <c r="S252" s="424">
        <f t="shared" si="206"/>
        <v>0</v>
      </c>
      <c r="T252" s="424">
        <f t="shared" si="206"/>
        <v>31242400.390000001</v>
      </c>
      <c r="U252" s="424">
        <f t="shared" si="206"/>
        <v>15000000</v>
      </c>
      <c r="V252" s="424">
        <f t="shared" si="206"/>
        <v>31242400.390000001</v>
      </c>
      <c r="W252" s="424">
        <f t="shared" si="206"/>
        <v>0</v>
      </c>
      <c r="X252" s="37">
        <f t="shared" si="197"/>
        <v>0.92484800779999998</v>
      </c>
      <c r="Y252" s="37">
        <f t="shared" si="198"/>
        <v>0.62484800780000005</v>
      </c>
      <c r="Z252" s="37">
        <f t="shared" si="193"/>
        <v>0.62484800780000005</v>
      </c>
      <c r="AA252" s="37">
        <f t="shared" si="194"/>
        <v>0.67562237527695956</v>
      </c>
      <c r="AB252" s="37">
        <f t="shared" si="190"/>
        <v>1</v>
      </c>
    </row>
    <row r="253" spans="1:28" ht="48" customHeight="1" x14ac:dyDescent="0.25">
      <c r="A253" s="239" t="s">
        <v>392</v>
      </c>
      <c r="B253" s="77" t="s">
        <v>192</v>
      </c>
      <c r="C253" s="40">
        <v>54</v>
      </c>
      <c r="D253" s="40" t="s">
        <v>38</v>
      </c>
      <c r="E253" s="151" t="s">
        <v>226</v>
      </c>
      <c r="F253" s="421">
        <v>50000000</v>
      </c>
      <c r="G253" s="421">
        <v>0</v>
      </c>
      <c r="H253" s="421">
        <v>0</v>
      </c>
      <c r="I253" s="421">
        <v>0</v>
      </c>
      <c r="J253" s="421">
        <v>0</v>
      </c>
      <c r="K253" s="421">
        <f t="shared" si="170"/>
        <v>0</v>
      </c>
      <c r="L253" s="421">
        <f>+F253+K253</f>
        <v>50000000</v>
      </c>
      <c r="M253" s="371">
        <f t="shared" si="191"/>
        <v>9.4192268750927066E-6</v>
      </c>
      <c r="N253" s="421">
        <v>0</v>
      </c>
      <c r="O253" s="421">
        <v>46242400.390000001</v>
      </c>
      <c r="P253" s="421">
        <f>L253-O253</f>
        <v>3757599.6099999994</v>
      </c>
      <c r="Q253" s="421">
        <v>46242400.390000001</v>
      </c>
      <c r="R253" s="421">
        <f>+L253-Q253</f>
        <v>3757599.6099999994</v>
      </c>
      <c r="S253" s="421">
        <f>O253-Q253</f>
        <v>0</v>
      </c>
      <c r="T253" s="421">
        <v>31242400.390000001</v>
      </c>
      <c r="U253" s="421">
        <f>+Q253-T253</f>
        <v>15000000</v>
      </c>
      <c r="V253" s="421">
        <v>31242400.390000001</v>
      </c>
      <c r="W253" s="44">
        <f>+T253-V253</f>
        <v>0</v>
      </c>
      <c r="X253" s="45">
        <f t="shared" si="197"/>
        <v>0.92484800779999998</v>
      </c>
      <c r="Y253" s="45">
        <f t="shared" si="198"/>
        <v>0.62484800780000005</v>
      </c>
      <c r="Z253" s="45">
        <f t="shared" si="193"/>
        <v>0.62484800780000005</v>
      </c>
      <c r="AA253" s="45">
        <f t="shared" si="194"/>
        <v>0.67562237527695956</v>
      </c>
      <c r="AB253" s="57">
        <f t="shared" si="190"/>
        <v>1</v>
      </c>
    </row>
    <row r="254" spans="1:28" ht="64.5" customHeight="1" x14ac:dyDescent="0.25">
      <c r="A254" s="254" t="s">
        <v>393</v>
      </c>
      <c r="B254" s="68"/>
      <c r="C254" s="68"/>
      <c r="D254" s="68"/>
      <c r="E254" s="148" t="s">
        <v>396</v>
      </c>
      <c r="F254" s="423">
        <f>+F255</f>
        <v>34364957829</v>
      </c>
      <c r="G254" s="424">
        <f>+G255</f>
        <v>0</v>
      </c>
      <c r="H254" s="424">
        <f>+H255</f>
        <v>0</v>
      </c>
      <c r="I254" s="424">
        <f>+I255</f>
        <v>7388884022</v>
      </c>
      <c r="J254" s="424">
        <f>+J255</f>
        <v>7388884022</v>
      </c>
      <c r="K254" s="424">
        <f t="shared" si="170"/>
        <v>0</v>
      </c>
      <c r="L254" s="425">
        <f>+F254+K254</f>
        <v>34364957829</v>
      </c>
      <c r="M254" s="36">
        <f t="shared" si="191"/>
        <v>6.473826686886887E-3</v>
      </c>
      <c r="N254" s="424">
        <v>0</v>
      </c>
      <c r="O254" s="424">
        <f>+O255</f>
        <v>25487861845.16</v>
      </c>
      <c r="P254" s="424">
        <f>L254-O254</f>
        <v>8877095983.8400002</v>
      </c>
      <c r="Q254" s="424">
        <f>+Q255</f>
        <v>25487861845.16</v>
      </c>
      <c r="R254" s="424">
        <f>L254-Q254</f>
        <v>8877095983.8400002</v>
      </c>
      <c r="S254" s="424">
        <f>+S255</f>
        <v>0</v>
      </c>
      <c r="T254" s="424">
        <f>+T255</f>
        <v>11068916083.59</v>
      </c>
      <c r="U254" s="424">
        <f>Q254-T254</f>
        <v>14418945761.57</v>
      </c>
      <c r="V254" s="424">
        <f>+V255</f>
        <v>11026935548.790001</v>
      </c>
      <c r="W254" s="424">
        <f>T254-V254</f>
        <v>41980534.799999237</v>
      </c>
      <c r="X254" s="37">
        <f t="shared" si="197"/>
        <v>0.74168174371077589</v>
      </c>
      <c r="Y254" s="37">
        <f t="shared" si="198"/>
        <v>0.3220989281776197</v>
      </c>
      <c r="Z254" s="37">
        <f t="shared" si="193"/>
        <v>0.32087731938039971</v>
      </c>
      <c r="AA254" s="37">
        <f t="shared" si="194"/>
        <v>0.43428186133596469</v>
      </c>
      <c r="AB254" s="37">
        <f t="shared" si="190"/>
        <v>0.99620734907709374</v>
      </c>
    </row>
    <row r="255" spans="1:28" ht="49.5" customHeight="1" x14ac:dyDescent="0.25">
      <c r="A255" s="254" t="s">
        <v>395</v>
      </c>
      <c r="B255" s="68"/>
      <c r="C255" s="68"/>
      <c r="D255" s="68"/>
      <c r="E255" s="148" t="s">
        <v>396</v>
      </c>
      <c r="F255" s="424">
        <f>F256+F259</f>
        <v>34364957829</v>
      </c>
      <c r="G255" s="424">
        <f>G256+G259</f>
        <v>0</v>
      </c>
      <c r="H255" s="424">
        <f>H256+H259</f>
        <v>0</v>
      </c>
      <c r="I255" s="424">
        <f>I256+I259</f>
        <v>7388884022</v>
      </c>
      <c r="J255" s="424">
        <f>J256+J259</f>
        <v>7388884022</v>
      </c>
      <c r="K255" s="424">
        <f t="shared" si="170"/>
        <v>0</v>
      </c>
      <c r="L255" s="424">
        <f>L256+L259</f>
        <v>34364957829</v>
      </c>
      <c r="M255" s="36">
        <f t="shared" si="191"/>
        <v>6.473826686886887E-3</v>
      </c>
      <c r="N255" s="424">
        <f t="shared" ref="N255:W255" si="207">N256+N259</f>
        <v>0</v>
      </c>
      <c r="O255" s="424">
        <f t="shared" si="207"/>
        <v>25487861845.16</v>
      </c>
      <c r="P255" s="424">
        <f t="shared" si="207"/>
        <v>8877095983.8400002</v>
      </c>
      <c r="Q255" s="424">
        <f t="shared" si="207"/>
        <v>25487861845.16</v>
      </c>
      <c r="R255" s="424">
        <f t="shared" si="207"/>
        <v>8877095983.8400002</v>
      </c>
      <c r="S255" s="424">
        <f t="shared" si="207"/>
        <v>0</v>
      </c>
      <c r="T255" s="424">
        <f t="shared" si="207"/>
        <v>11068916083.59</v>
      </c>
      <c r="U255" s="424">
        <f t="shared" si="207"/>
        <v>14418945761.57</v>
      </c>
      <c r="V255" s="424">
        <f t="shared" si="207"/>
        <v>11026935548.790001</v>
      </c>
      <c r="W255" s="424">
        <f t="shared" si="207"/>
        <v>41980534.800000191</v>
      </c>
      <c r="X255" s="37">
        <f t="shared" si="197"/>
        <v>0.74168174371077589</v>
      </c>
      <c r="Y255" s="37">
        <f t="shared" si="198"/>
        <v>0.3220989281776197</v>
      </c>
      <c r="Z255" s="37">
        <f t="shared" si="193"/>
        <v>0.32087731938039971</v>
      </c>
      <c r="AA255" s="37">
        <f t="shared" si="194"/>
        <v>0.43428186133596469</v>
      </c>
      <c r="AB255" s="37">
        <f t="shared" si="190"/>
        <v>0.99620734907709374</v>
      </c>
    </row>
    <row r="256" spans="1:28" ht="34.5" customHeight="1" x14ac:dyDescent="0.25">
      <c r="A256" s="254" t="s">
        <v>397</v>
      </c>
      <c r="B256" s="68"/>
      <c r="C256" s="68"/>
      <c r="D256" s="68"/>
      <c r="E256" s="148" t="s">
        <v>349</v>
      </c>
      <c r="F256" s="424">
        <f>+F257+F258</f>
        <v>13870400807</v>
      </c>
      <c r="G256" s="424">
        <f>+G257+G258</f>
        <v>0</v>
      </c>
      <c r="H256" s="424">
        <f>+H257+H258</f>
        <v>0</v>
      </c>
      <c r="I256" s="424">
        <f>+I257+I258</f>
        <v>7388884022</v>
      </c>
      <c r="J256" s="424">
        <f>+J257+J258</f>
        <v>0</v>
      </c>
      <c r="K256" s="424">
        <f t="shared" si="170"/>
        <v>7388884022</v>
      </c>
      <c r="L256" s="424">
        <f>+L257+L258</f>
        <v>21259284829</v>
      </c>
      <c r="M256" s="36">
        <f t="shared" si="191"/>
        <v>4.0049205401313497E-3</v>
      </c>
      <c r="N256" s="424">
        <f t="shared" ref="N256:W256" si="208">+N257+N258</f>
        <v>0</v>
      </c>
      <c r="O256" s="424">
        <f t="shared" si="208"/>
        <v>12384188845.16</v>
      </c>
      <c r="P256" s="424">
        <f t="shared" si="208"/>
        <v>8875095983.8400002</v>
      </c>
      <c r="Q256" s="424">
        <f t="shared" si="208"/>
        <v>12384188845.16</v>
      </c>
      <c r="R256" s="424">
        <f t="shared" si="208"/>
        <v>8875095983.8400002</v>
      </c>
      <c r="S256" s="424">
        <f t="shared" si="208"/>
        <v>0</v>
      </c>
      <c r="T256" s="424">
        <f t="shared" si="208"/>
        <v>9592548783.5900002</v>
      </c>
      <c r="U256" s="424">
        <f t="shared" si="208"/>
        <v>2791640061.5699997</v>
      </c>
      <c r="V256" s="424">
        <f t="shared" si="208"/>
        <v>9550568248.7900009</v>
      </c>
      <c r="W256" s="424">
        <f t="shared" si="208"/>
        <v>41980534.800000191</v>
      </c>
      <c r="X256" s="37">
        <f t="shared" si="197"/>
        <v>0.5825308304005884</v>
      </c>
      <c r="Y256" s="37">
        <f t="shared" si="198"/>
        <v>0.45121690878823495</v>
      </c>
      <c r="Z256" s="37">
        <f t="shared" si="193"/>
        <v>0.44924221701766642</v>
      </c>
      <c r="AA256" s="37">
        <f t="shared" si="194"/>
        <v>0.77458030586629567</v>
      </c>
      <c r="AB256" s="37">
        <f t="shared" si="190"/>
        <v>0.99562363082564509</v>
      </c>
    </row>
    <row r="257" spans="1:28" ht="32.25" customHeight="1" x14ac:dyDescent="0.25">
      <c r="A257" s="239" t="s">
        <v>398</v>
      </c>
      <c r="B257" s="68" t="s">
        <v>192</v>
      </c>
      <c r="C257" s="40">
        <v>11</v>
      </c>
      <c r="D257" s="40" t="s">
        <v>38</v>
      </c>
      <c r="E257" s="150" t="s">
        <v>226</v>
      </c>
      <c r="F257" s="422">
        <v>5414957829</v>
      </c>
      <c r="G257" s="421">
        <v>0</v>
      </c>
      <c r="H257" s="421">
        <v>0</v>
      </c>
      <c r="I257" s="421">
        <v>0</v>
      </c>
      <c r="J257" s="421">
        <v>0</v>
      </c>
      <c r="K257" s="421">
        <f t="shared" si="170"/>
        <v>0</v>
      </c>
      <c r="L257" s="421">
        <f>+F257+K257</f>
        <v>5414957829</v>
      </c>
      <c r="M257" s="43">
        <f t="shared" si="191"/>
        <v>1.0200943262082091E-3</v>
      </c>
      <c r="N257" s="421">
        <v>0</v>
      </c>
      <c r="O257" s="421">
        <v>5224481435.6199999</v>
      </c>
      <c r="P257" s="421">
        <f>L257-O257</f>
        <v>190476393.38000011</v>
      </c>
      <c r="Q257" s="421">
        <v>5224481435.6199999</v>
      </c>
      <c r="R257" s="421">
        <f>+L257-Q257</f>
        <v>190476393.38000011</v>
      </c>
      <c r="S257" s="421">
        <f>O257-Q257</f>
        <v>0</v>
      </c>
      <c r="T257" s="421">
        <v>5123968017.3199997</v>
      </c>
      <c r="U257" s="421">
        <f>+Q257-T257</f>
        <v>100513418.30000019</v>
      </c>
      <c r="V257" s="421">
        <v>5109153385.3199997</v>
      </c>
      <c r="W257" s="44">
        <f>+T257-V257</f>
        <v>14814632</v>
      </c>
      <c r="X257" s="45">
        <f t="shared" si="197"/>
        <v>0.96482403014112184</v>
      </c>
      <c r="Y257" s="45">
        <f t="shared" si="198"/>
        <v>0.94626185080858916</v>
      </c>
      <c r="Z257" s="45">
        <f t="shared" si="193"/>
        <v>0.94352597871727573</v>
      </c>
      <c r="AA257" s="45">
        <f t="shared" si="194"/>
        <v>0.9807610727421272</v>
      </c>
      <c r="AB257" s="57">
        <f t="shared" si="190"/>
        <v>0.99710875790990039</v>
      </c>
    </row>
    <row r="258" spans="1:28" ht="48.75" customHeight="1" x14ac:dyDescent="0.25">
      <c r="A258" s="239" t="s">
        <v>398</v>
      </c>
      <c r="B258" s="77" t="s">
        <v>192</v>
      </c>
      <c r="C258" s="40">
        <v>54</v>
      </c>
      <c r="D258" s="40" t="s">
        <v>38</v>
      </c>
      <c r="E258" s="150" t="s">
        <v>226</v>
      </c>
      <c r="F258" s="429">
        <f>2010523584+6444919394</f>
        <v>8455442978</v>
      </c>
      <c r="G258" s="421">
        <v>0</v>
      </c>
      <c r="H258" s="421">
        <v>0</v>
      </c>
      <c r="I258" s="421">
        <f>1990000000+5398884022</f>
        <v>7388884022</v>
      </c>
      <c r="J258" s="421">
        <v>0</v>
      </c>
      <c r="K258" s="421">
        <f t="shared" si="170"/>
        <v>7388884022</v>
      </c>
      <c r="L258" s="422">
        <f>+F258+K258</f>
        <v>15844327000</v>
      </c>
      <c r="M258" s="36">
        <f t="shared" si="191"/>
        <v>2.9848262139231399E-3</v>
      </c>
      <c r="N258" s="421">
        <v>0</v>
      </c>
      <c r="O258" s="421">
        <v>7159707409.54</v>
      </c>
      <c r="P258" s="421">
        <f>L258-O258</f>
        <v>8684619590.4599991</v>
      </c>
      <c r="Q258" s="421">
        <v>7159707409.54</v>
      </c>
      <c r="R258" s="421">
        <f>+L258-Q258</f>
        <v>8684619590.4599991</v>
      </c>
      <c r="S258" s="421">
        <f>O258-Q258</f>
        <v>0</v>
      </c>
      <c r="T258" s="421">
        <v>4468580766.2700005</v>
      </c>
      <c r="U258" s="421">
        <f>+Q258-T258</f>
        <v>2691126643.2699995</v>
      </c>
      <c r="V258" s="421">
        <v>4441414863.4700003</v>
      </c>
      <c r="W258" s="44">
        <f>+T258-V258</f>
        <v>27165902.800000191</v>
      </c>
      <c r="X258" s="45">
        <f t="shared" si="197"/>
        <v>0.45187829117260708</v>
      </c>
      <c r="Y258" s="45">
        <f t="shared" si="198"/>
        <v>0.28203032961071811</v>
      </c>
      <c r="Z258" s="45">
        <f t="shared" si="193"/>
        <v>0.28031577885700038</v>
      </c>
      <c r="AA258" s="45">
        <f t="shared" si="194"/>
        <v>0.62412896375008431</v>
      </c>
      <c r="AB258" s="57">
        <f t="shared" si="190"/>
        <v>0.99392068662939803</v>
      </c>
    </row>
    <row r="259" spans="1:28" ht="30.75" customHeight="1" x14ac:dyDescent="0.25">
      <c r="A259" s="238" t="s">
        <v>399</v>
      </c>
      <c r="B259" s="68"/>
      <c r="C259" s="40"/>
      <c r="D259" s="40"/>
      <c r="E259" s="149" t="s">
        <v>400</v>
      </c>
      <c r="F259" s="425">
        <f>+F260</f>
        <v>20494557022</v>
      </c>
      <c r="G259" s="425">
        <f>+G260</f>
        <v>0</v>
      </c>
      <c r="H259" s="425">
        <f>+H260</f>
        <v>0</v>
      </c>
      <c r="I259" s="425">
        <f>+I260</f>
        <v>0</v>
      </c>
      <c r="J259" s="425">
        <f>+J260</f>
        <v>7388884022</v>
      </c>
      <c r="K259" s="425">
        <f t="shared" si="170"/>
        <v>-7388884022</v>
      </c>
      <c r="L259" s="425">
        <f>+L260</f>
        <v>13105673000</v>
      </c>
      <c r="M259" s="36">
        <f t="shared" si="191"/>
        <v>2.4689061467555373E-3</v>
      </c>
      <c r="N259" s="425">
        <f t="shared" ref="N259:W259" si="209">+N260</f>
        <v>0</v>
      </c>
      <c r="O259" s="425">
        <f t="shared" si="209"/>
        <v>13103673000</v>
      </c>
      <c r="P259" s="425">
        <f t="shared" si="209"/>
        <v>2000000</v>
      </c>
      <c r="Q259" s="425">
        <f t="shared" si="209"/>
        <v>13103673000</v>
      </c>
      <c r="R259" s="425">
        <f t="shared" si="209"/>
        <v>2000000</v>
      </c>
      <c r="S259" s="425">
        <f t="shared" si="209"/>
        <v>0</v>
      </c>
      <c r="T259" s="425">
        <f t="shared" si="209"/>
        <v>1476367300</v>
      </c>
      <c r="U259" s="425">
        <f t="shared" si="209"/>
        <v>11627305700</v>
      </c>
      <c r="V259" s="425">
        <f t="shared" si="209"/>
        <v>1476367300</v>
      </c>
      <c r="W259" s="425">
        <f t="shared" si="209"/>
        <v>0</v>
      </c>
      <c r="X259" s="37">
        <f t="shared" si="197"/>
        <v>0.99984739433068415</v>
      </c>
      <c r="Y259" s="37">
        <f t="shared" si="198"/>
        <v>0.11265100998628609</v>
      </c>
      <c r="Z259" s="37">
        <f t="shared" si="193"/>
        <v>0.11265100998628609</v>
      </c>
      <c r="AA259" s="37">
        <f t="shared" si="194"/>
        <v>0.11266820379293653</v>
      </c>
      <c r="AB259" s="37">
        <f t="shared" si="190"/>
        <v>1</v>
      </c>
    </row>
    <row r="260" spans="1:28" ht="48" customHeight="1" x14ac:dyDescent="0.25">
      <c r="A260" s="239" t="s">
        <v>401</v>
      </c>
      <c r="B260" s="77" t="s">
        <v>192</v>
      </c>
      <c r="C260" s="40">
        <v>54</v>
      </c>
      <c r="D260" s="40" t="s">
        <v>38</v>
      </c>
      <c r="E260" s="150" t="s">
        <v>226</v>
      </c>
      <c r="F260" s="429">
        <v>20494557022</v>
      </c>
      <c r="G260" s="421">
        <v>0</v>
      </c>
      <c r="H260" s="421">
        <v>0</v>
      </c>
      <c r="I260" s="421">
        <v>0</v>
      </c>
      <c r="J260" s="421">
        <f>1990000000+5398884022</f>
        <v>7388884022</v>
      </c>
      <c r="K260" s="421">
        <f t="shared" si="170"/>
        <v>-7388884022</v>
      </c>
      <c r="L260" s="422">
        <f>+F260+K260</f>
        <v>13105673000</v>
      </c>
      <c r="M260" s="43">
        <f t="shared" si="191"/>
        <v>2.4689061467555373E-3</v>
      </c>
      <c r="N260" s="258">
        <v>0</v>
      </c>
      <c r="O260" s="421">
        <v>13103673000</v>
      </c>
      <c r="P260" s="421">
        <f>L260-O260</f>
        <v>2000000</v>
      </c>
      <c r="Q260" s="421">
        <v>13103673000</v>
      </c>
      <c r="R260" s="421">
        <f>+L260-Q260</f>
        <v>2000000</v>
      </c>
      <c r="S260" s="421">
        <f>O260-Q260</f>
        <v>0</v>
      </c>
      <c r="T260" s="421">
        <v>1476367300</v>
      </c>
      <c r="U260" s="421">
        <f>+Q260-T260</f>
        <v>11627305700</v>
      </c>
      <c r="V260" s="421">
        <v>1476367300</v>
      </c>
      <c r="W260" s="44">
        <f>+T260-V260</f>
        <v>0</v>
      </c>
      <c r="X260" s="45">
        <f t="shared" si="197"/>
        <v>0.99984739433068415</v>
      </c>
      <c r="Y260" s="45">
        <f t="shared" si="198"/>
        <v>0.11265100998628609</v>
      </c>
      <c r="Z260" s="45">
        <f t="shared" si="193"/>
        <v>0.11265100998628609</v>
      </c>
      <c r="AA260" s="45">
        <f t="shared" si="194"/>
        <v>0.11266820379293653</v>
      </c>
      <c r="AB260" s="57">
        <f t="shared" si="190"/>
        <v>1</v>
      </c>
    </row>
    <row r="261" spans="1:28" ht="66" customHeight="1" x14ac:dyDescent="0.25">
      <c r="A261" s="254" t="s">
        <v>402</v>
      </c>
      <c r="B261" s="68"/>
      <c r="C261" s="68"/>
      <c r="D261" s="68"/>
      <c r="E261" s="148" t="s">
        <v>405</v>
      </c>
      <c r="F261" s="424">
        <f t="shared" ref="F261:J262" si="210">+F262</f>
        <v>4000000000</v>
      </c>
      <c r="G261" s="424">
        <f t="shared" si="210"/>
        <v>0</v>
      </c>
      <c r="H261" s="424">
        <f t="shared" si="210"/>
        <v>0</v>
      </c>
      <c r="I261" s="424">
        <f t="shared" si="210"/>
        <v>0</v>
      </c>
      <c r="J261" s="424">
        <f t="shared" si="210"/>
        <v>0</v>
      </c>
      <c r="K261" s="424">
        <f t="shared" si="170"/>
        <v>0</v>
      </c>
      <c r="L261" s="424">
        <f>+L262</f>
        <v>4000000000</v>
      </c>
      <c r="M261" s="36">
        <f t="shared" si="191"/>
        <v>7.5353815000741653E-4</v>
      </c>
      <c r="N261" s="424">
        <f t="shared" ref="N261:W262" si="211">+N262</f>
        <v>0</v>
      </c>
      <c r="O261" s="424">
        <f t="shared" si="211"/>
        <v>3923359610.5100002</v>
      </c>
      <c r="P261" s="424">
        <f t="shared" si="211"/>
        <v>76640389.49000001</v>
      </c>
      <c r="Q261" s="424">
        <f t="shared" si="211"/>
        <v>3923359610.5100002</v>
      </c>
      <c r="R261" s="424">
        <f t="shared" si="211"/>
        <v>76640389.49000001</v>
      </c>
      <c r="S261" s="424">
        <f t="shared" si="211"/>
        <v>0</v>
      </c>
      <c r="T261" s="424">
        <f t="shared" si="211"/>
        <v>3819100409.5100002</v>
      </c>
      <c r="U261" s="424">
        <f t="shared" si="211"/>
        <v>104259201</v>
      </c>
      <c r="V261" s="424">
        <f t="shared" si="211"/>
        <v>3819100409.5100002</v>
      </c>
      <c r="W261" s="424">
        <f t="shared" si="211"/>
        <v>0</v>
      </c>
      <c r="X261" s="37">
        <f t="shared" si="197"/>
        <v>0.98083990262750009</v>
      </c>
      <c r="Y261" s="37">
        <f t="shared" si="198"/>
        <v>0.95477510237750007</v>
      </c>
      <c r="Z261" s="37">
        <f t="shared" si="193"/>
        <v>0.95477510237750007</v>
      </c>
      <c r="AA261" s="37">
        <f t="shared" si="194"/>
        <v>0.97342604009056222</v>
      </c>
      <c r="AB261" s="37">
        <f t="shared" si="190"/>
        <v>1</v>
      </c>
    </row>
    <row r="262" spans="1:28" ht="60.75" customHeight="1" x14ac:dyDescent="0.25">
      <c r="A262" s="254" t="s">
        <v>404</v>
      </c>
      <c r="B262" s="68"/>
      <c r="C262" s="68"/>
      <c r="D262" s="68"/>
      <c r="E262" s="148" t="s">
        <v>405</v>
      </c>
      <c r="F262" s="424">
        <f t="shared" si="210"/>
        <v>4000000000</v>
      </c>
      <c r="G262" s="424">
        <f t="shared" si="210"/>
        <v>0</v>
      </c>
      <c r="H262" s="424">
        <f t="shared" si="210"/>
        <v>0</v>
      </c>
      <c r="I262" s="424">
        <f t="shared" si="210"/>
        <v>0</v>
      </c>
      <c r="J262" s="424">
        <f t="shared" si="210"/>
        <v>0</v>
      </c>
      <c r="K262" s="424">
        <f t="shared" si="170"/>
        <v>0</v>
      </c>
      <c r="L262" s="424">
        <f>+L263</f>
        <v>4000000000</v>
      </c>
      <c r="M262" s="36">
        <f t="shared" si="191"/>
        <v>7.5353815000741653E-4</v>
      </c>
      <c r="N262" s="424">
        <f t="shared" si="211"/>
        <v>0</v>
      </c>
      <c r="O262" s="424">
        <f t="shared" si="211"/>
        <v>3923359610.5100002</v>
      </c>
      <c r="P262" s="424">
        <f t="shared" si="211"/>
        <v>76640389.49000001</v>
      </c>
      <c r="Q262" s="424">
        <f t="shared" si="211"/>
        <v>3923359610.5100002</v>
      </c>
      <c r="R262" s="424">
        <f t="shared" si="211"/>
        <v>76640389.49000001</v>
      </c>
      <c r="S262" s="424">
        <f t="shared" si="211"/>
        <v>0</v>
      </c>
      <c r="T262" s="424">
        <f t="shared" si="211"/>
        <v>3819100409.5100002</v>
      </c>
      <c r="U262" s="424">
        <f t="shared" si="211"/>
        <v>104259201</v>
      </c>
      <c r="V262" s="424">
        <f t="shared" si="211"/>
        <v>3819100409.5100002</v>
      </c>
      <c r="W262" s="424">
        <f t="shared" si="211"/>
        <v>0</v>
      </c>
      <c r="X262" s="37">
        <f t="shared" si="197"/>
        <v>0.98083990262750009</v>
      </c>
      <c r="Y262" s="37">
        <f t="shared" si="198"/>
        <v>0.95477510237750007</v>
      </c>
      <c r="Z262" s="37">
        <f t="shared" si="193"/>
        <v>0.95477510237750007</v>
      </c>
      <c r="AA262" s="37">
        <f t="shared" si="194"/>
        <v>0.97342604009056222</v>
      </c>
      <c r="AB262" s="37">
        <f t="shared" si="190"/>
        <v>1</v>
      </c>
    </row>
    <row r="263" spans="1:28" ht="35.25" customHeight="1" x14ac:dyDescent="0.25">
      <c r="A263" s="254" t="s">
        <v>406</v>
      </c>
      <c r="B263" s="68"/>
      <c r="C263" s="68"/>
      <c r="D263" s="68"/>
      <c r="E263" s="148" t="s">
        <v>407</v>
      </c>
      <c r="F263" s="424">
        <f>+F264+F265</f>
        <v>4000000000</v>
      </c>
      <c r="G263" s="424">
        <f>+G264+G265</f>
        <v>0</v>
      </c>
      <c r="H263" s="424">
        <f>+H264+H265</f>
        <v>0</v>
      </c>
      <c r="I263" s="424">
        <f>+I264+I265</f>
        <v>0</v>
      </c>
      <c r="J263" s="424">
        <f>+J264+J265</f>
        <v>0</v>
      </c>
      <c r="K263" s="424">
        <f t="shared" si="170"/>
        <v>0</v>
      </c>
      <c r="L263" s="424">
        <f>+L264+L265</f>
        <v>4000000000</v>
      </c>
      <c r="M263" s="36">
        <f t="shared" si="191"/>
        <v>7.5353815000741653E-4</v>
      </c>
      <c r="N263" s="424">
        <f t="shared" ref="N263:W263" si="212">+N264+N265</f>
        <v>0</v>
      </c>
      <c r="O263" s="424">
        <f t="shared" si="212"/>
        <v>3923359610.5100002</v>
      </c>
      <c r="P263" s="424">
        <f t="shared" si="212"/>
        <v>76640389.49000001</v>
      </c>
      <c r="Q263" s="424">
        <f t="shared" si="212"/>
        <v>3923359610.5100002</v>
      </c>
      <c r="R263" s="424">
        <f t="shared" si="212"/>
        <v>76640389.49000001</v>
      </c>
      <c r="S263" s="424">
        <f t="shared" si="212"/>
        <v>0</v>
      </c>
      <c r="T263" s="424">
        <f t="shared" si="212"/>
        <v>3819100409.5100002</v>
      </c>
      <c r="U263" s="424">
        <f t="shared" si="212"/>
        <v>104259201</v>
      </c>
      <c r="V263" s="424">
        <f t="shared" si="212"/>
        <v>3819100409.5100002</v>
      </c>
      <c r="W263" s="424">
        <f t="shared" si="212"/>
        <v>0</v>
      </c>
      <c r="X263" s="37">
        <f t="shared" si="197"/>
        <v>0.98083990262750009</v>
      </c>
      <c r="Y263" s="37">
        <f t="shared" si="198"/>
        <v>0.95477510237750007</v>
      </c>
      <c r="Z263" s="37">
        <f t="shared" si="193"/>
        <v>0.95477510237750007</v>
      </c>
      <c r="AA263" s="37">
        <f t="shared" si="194"/>
        <v>0.97342604009056222</v>
      </c>
      <c r="AB263" s="37">
        <f t="shared" si="190"/>
        <v>1</v>
      </c>
    </row>
    <row r="264" spans="1:28" ht="35.25" customHeight="1" x14ac:dyDescent="0.25">
      <c r="A264" s="239" t="s">
        <v>408</v>
      </c>
      <c r="B264" s="40" t="s">
        <v>192</v>
      </c>
      <c r="C264" s="40">
        <v>11</v>
      </c>
      <c r="D264" s="40" t="s">
        <v>38</v>
      </c>
      <c r="E264" s="150" t="s">
        <v>226</v>
      </c>
      <c r="F264" s="422">
        <v>1000000000</v>
      </c>
      <c r="G264" s="421">
        <v>0</v>
      </c>
      <c r="H264" s="421">
        <v>0</v>
      </c>
      <c r="I264" s="421">
        <v>0</v>
      </c>
      <c r="J264" s="421">
        <v>0</v>
      </c>
      <c r="K264" s="421">
        <f t="shared" si="170"/>
        <v>0</v>
      </c>
      <c r="L264" s="421">
        <f>+F264+K264</f>
        <v>1000000000</v>
      </c>
      <c r="M264" s="43">
        <f t="shared" si="191"/>
        <v>1.8838453750185413E-4</v>
      </c>
      <c r="N264" s="421">
        <v>0</v>
      </c>
      <c r="O264" s="421">
        <v>999999999.95000005</v>
      </c>
      <c r="P264" s="421">
        <f>L264-O264</f>
        <v>4.999995231628418E-2</v>
      </c>
      <c r="Q264" s="421">
        <v>999999999.95000005</v>
      </c>
      <c r="R264" s="421">
        <f>+L264-Q264</f>
        <v>4.999995231628418E-2</v>
      </c>
      <c r="S264" s="421">
        <f>O264-Q264</f>
        <v>0</v>
      </c>
      <c r="T264" s="421">
        <v>998797052.95000005</v>
      </c>
      <c r="U264" s="421">
        <f>+Q264-T264</f>
        <v>1202947</v>
      </c>
      <c r="V264" s="421">
        <v>998797052.95000005</v>
      </c>
      <c r="W264" s="44">
        <f>+T264-V264</f>
        <v>0</v>
      </c>
      <c r="X264" s="45">
        <f t="shared" si="197"/>
        <v>0.99999999995</v>
      </c>
      <c r="Y264" s="45">
        <f t="shared" si="198"/>
        <v>0.9987970529500001</v>
      </c>
      <c r="Z264" s="45">
        <f t="shared" si="193"/>
        <v>0.9987970529500001</v>
      </c>
      <c r="AA264" s="45">
        <f t="shared" si="194"/>
        <v>0.99879705299993982</v>
      </c>
      <c r="AB264" s="57">
        <f t="shared" si="190"/>
        <v>1</v>
      </c>
    </row>
    <row r="265" spans="1:28" ht="48.75" customHeight="1" x14ac:dyDescent="0.25">
      <c r="A265" s="239" t="s">
        <v>408</v>
      </c>
      <c r="B265" s="77" t="s">
        <v>192</v>
      </c>
      <c r="C265" s="40">
        <v>54</v>
      </c>
      <c r="D265" s="40" t="s">
        <v>38</v>
      </c>
      <c r="E265" s="150" t="s">
        <v>226</v>
      </c>
      <c r="F265" s="422">
        <v>3000000000</v>
      </c>
      <c r="G265" s="421">
        <v>0</v>
      </c>
      <c r="H265" s="421">
        <v>0</v>
      </c>
      <c r="I265" s="421">
        <v>0</v>
      </c>
      <c r="J265" s="421">
        <v>0</v>
      </c>
      <c r="K265" s="421">
        <f t="shared" si="170"/>
        <v>0</v>
      </c>
      <c r="L265" s="421">
        <f>+F265+K265</f>
        <v>3000000000</v>
      </c>
      <c r="M265" s="43">
        <f t="shared" si="191"/>
        <v>5.6515361250556242E-4</v>
      </c>
      <c r="N265" s="421">
        <v>0</v>
      </c>
      <c r="O265" s="421">
        <v>2923359610.5599999</v>
      </c>
      <c r="P265" s="421">
        <f>L265-O265</f>
        <v>76640389.440000057</v>
      </c>
      <c r="Q265" s="421">
        <v>2923359610.5599999</v>
      </c>
      <c r="R265" s="421">
        <f>+L265-Q265</f>
        <v>76640389.440000057</v>
      </c>
      <c r="S265" s="421">
        <f>O265-Q265</f>
        <v>0</v>
      </c>
      <c r="T265" s="421">
        <v>2820303356.5599999</v>
      </c>
      <c r="U265" s="421">
        <f>+Q265-T265</f>
        <v>103056254</v>
      </c>
      <c r="V265" s="421">
        <v>2820303356.5599999</v>
      </c>
      <c r="W265" s="44">
        <f>+T265-V265</f>
        <v>0</v>
      </c>
      <c r="X265" s="45">
        <f t="shared" si="197"/>
        <v>0.97445320351999998</v>
      </c>
      <c r="Y265" s="45">
        <f t="shared" si="198"/>
        <v>0.94010111885333336</v>
      </c>
      <c r="Z265" s="45">
        <f t="shared" si="193"/>
        <v>0.94010111885333336</v>
      </c>
      <c r="AA265" s="45">
        <f t="shared" si="194"/>
        <v>0.96474732235208704</v>
      </c>
      <c r="AB265" s="57">
        <f t="shared" si="190"/>
        <v>1</v>
      </c>
    </row>
    <row r="266" spans="1:28" ht="72" customHeight="1" x14ac:dyDescent="0.25">
      <c r="A266" s="254" t="s">
        <v>409</v>
      </c>
      <c r="B266" s="72"/>
      <c r="C266" s="70"/>
      <c r="D266" s="70"/>
      <c r="E266" s="148" t="s">
        <v>412</v>
      </c>
      <c r="F266" s="424">
        <f t="shared" ref="F266:J268" si="213">+F267</f>
        <v>1500000000</v>
      </c>
      <c r="G266" s="424">
        <f t="shared" si="213"/>
        <v>0</v>
      </c>
      <c r="H266" s="424">
        <f t="shared" si="213"/>
        <v>0</v>
      </c>
      <c r="I266" s="424">
        <f t="shared" si="213"/>
        <v>0</v>
      </c>
      <c r="J266" s="424">
        <f t="shared" si="213"/>
        <v>0</v>
      </c>
      <c r="K266" s="424">
        <f t="shared" si="170"/>
        <v>0</v>
      </c>
      <c r="L266" s="424">
        <f>+L267</f>
        <v>1500000000</v>
      </c>
      <c r="M266" s="36">
        <f t="shared" si="191"/>
        <v>2.8257680625278121E-4</v>
      </c>
      <c r="N266" s="424">
        <f t="shared" ref="N266:W268" si="214">+N267</f>
        <v>0</v>
      </c>
      <c r="O266" s="424">
        <f t="shared" si="214"/>
        <v>1482925317.4000001</v>
      </c>
      <c r="P266" s="424">
        <f t="shared" si="214"/>
        <v>17074682.599999905</v>
      </c>
      <c r="Q266" s="424">
        <f t="shared" si="214"/>
        <v>1482925317.4000001</v>
      </c>
      <c r="R266" s="424">
        <f t="shared" si="214"/>
        <v>17074682.599999905</v>
      </c>
      <c r="S266" s="424">
        <f t="shared" si="214"/>
        <v>0</v>
      </c>
      <c r="T266" s="424">
        <f t="shared" si="214"/>
        <v>993529125.39999998</v>
      </c>
      <c r="U266" s="424">
        <f t="shared" si="214"/>
        <v>489396192.00000012</v>
      </c>
      <c r="V266" s="424">
        <f t="shared" si="214"/>
        <v>990245637.39999998</v>
      </c>
      <c r="W266" s="424">
        <f t="shared" si="214"/>
        <v>3283488</v>
      </c>
      <c r="X266" s="37">
        <f t="shared" si="197"/>
        <v>0.98861687826666678</v>
      </c>
      <c r="Y266" s="37">
        <f t="shared" si="198"/>
        <v>0.66235275026666662</v>
      </c>
      <c r="Z266" s="37">
        <f t="shared" si="193"/>
        <v>0.66016375826666662</v>
      </c>
      <c r="AA266" s="37">
        <f t="shared" si="194"/>
        <v>0.6699792051173189</v>
      </c>
      <c r="AB266" s="37">
        <f t="shared" si="190"/>
        <v>0.99669512657852077</v>
      </c>
    </row>
    <row r="267" spans="1:28" ht="49.5" customHeight="1" x14ac:dyDescent="0.25">
      <c r="A267" s="254" t="s">
        <v>411</v>
      </c>
      <c r="B267" s="82"/>
      <c r="C267" s="83"/>
      <c r="D267" s="83"/>
      <c r="E267" s="148" t="s">
        <v>412</v>
      </c>
      <c r="F267" s="424">
        <f t="shared" si="213"/>
        <v>1500000000</v>
      </c>
      <c r="G267" s="424">
        <f t="shared" si="213"/>
        <v>0</v>
      </c>
      <c r="H267" s="424">
        <f t="shared" si="213"/>
        <v>0</v>
      </c>
      <c r="I267" s="424">
        <f t="shared" si="213"/>
        <v>0</v>
      </c>
      <c r="J267" s="424">
        <f t="shared" si="213"/>
        <v>0</v>
      </c>
      <c r="K267" s="424">
        <f t="shared" si="170"/>
        <v>0</v>
      </c>
      <c r="L267" s="424">
        <f>+L268</f>
        <v>1500000000</v>
      </c>
      <c r="M267" s="36">
        <f t="shared" si="191"/>
        <v>2.8257680625278121E-4</v>
      </c>
      <c r="N267" s="424">
        <f t="shared" si="214"/>
        <v>0</v>
      </c>
      <c r="O267" s="424">
        <f t="shared" si="214"/>
        <v>1482925317.4000001</v>
      </c>
      <c r="P267" s="424">
        <f t="shared" si="214"/>
        <v>17074682.599999905</v>
      </c>
      <c r="Q267" s="424">
        <f t="shared" si="214"/>
        <v>1482925317.4000001</v>
      </c>
      <c r="R267" s="424">
        <f t="shared" si="214"/>
        <v>17074682.599999905</v>
      </c>
      <c r="S267" s="424">
        <f t="shared" si="214"/>
        <v>0</v>
      </c>
      <c r="T267" s="424">
        <f t="shared" si="214"/>
        <v>993529125.39999998</v>
      </c>
      <c r="U267" s="424">
        <f t="shared" si="214"/>
        <v>489396192.00000012</v>
      </c>
      <c r="V267" s="424">
        <f t="shared" si="214"/>
        <v>990245637.39999998</v>
      </c>
      <c r="W267" s="424">
        <f t="shared" si="214"/>
        <v>3283488</v>
      </c>
      <c r="X267" s="37">
        <f t="shared" si="197"/>
        <v>0.98861687826666678</v>
      </c>
      <c r="Y267" s="37">
        <f t="shared" si="198"/>
        <v>0.66235275026666662</v>
      </c>
      <c r="Z267" s="37">
        <f t="shared" si="193"/>
        <v>0.66016375826666662</v>
      </c>
      <c r="AA267" s="37">
        <f t="shared" si="194"/>
        <v>0.6699792051173189</v>
      </c>
      <c r="AB267" s="37">
        <f t="shared" si="190"/>
        <v>0.99669512657852077</v>
      </c>
    </row>
    <row r="268" spans="1:28" ht="35.25" customHeight="1" x14ac:dyDescent="0.25">
      <c r="A268" s="254" t="s">
        <v>413</v>
      </c>
      <c r="B268" s="82"/>
      <c r="C268" s="83"/>
      <c r="D268" s="83"/>
      <c r="E268" s="148" t="s">
        <v>414</v>
      </c>
      <c r="F268" s="424">
        <f t="shared" si="213"/>
        <v>1500000000</v>
      </c>
      <c r="G268" s="424">
        <f t="shared" si="213"/>
        <v>0</v>
      </c>
      <c r="H268" s="424">
        <f t="shared" si="213"/>
        <v>0</v>
      </c>
      <c r="I268" s="424">
        <f t="shared" si="213"/>
        <v>0</v>
      </c>
      <c r="J268" s="424">
        <f t="shared" si="213"/>
        <v>0</v>
      </c>
      <c r="K268" s="424">
        <f t="shared" ref="K268:K270" si="215">+G268-H268+I268-J268</f>
        <v>0</v>
      </c>
      <c r="L268" s="424">
        <f>+L269</f>
        <v>1500000000</v>
      </c>
      <c r="M268" s="36">
        <f t="shared" si="191"/>
        <v>2.8257680625278121E-4</v>
      </c>
      <c r="N268" s="424">
        <f t="shared" si="214"/>
        <v>0</v>
      </c>
      <c r="O268" s="424">
        <f t="shared" si="214"/>
        <v>1482925317.4000001</v>
      </c>
      <c r="P268" s="424">
        <f t="shared" si="214"/>
        <v>17074682.599999905</v>
      </c>
      <c r="Q268" s="424">
        <f t="shared" si="214"/>
        <v>1482925317.4000001</v>
      </c>
      <c r="R268" s="424">
        <f t="shared" si="214"/>
        <v>17074682.599999905</v>
      </c>
      <c r="S268" s="424">
        <f t="shared" si="214"/>
        <v>0</v>
      </c>
      <c r="T268" s="424">
        <f t="shared" si="214"/>
        <v>993529125.39999998</v>
      </c>
      <c r="U268" s="424">
        <f t="shared" si="214"/>
        <v>489396192.00000012</v>
      </c>
      <c r="V268" s="424">
        <f t="shared" si="214"/>
        <v>990245637.39999998</v>
      </c>
      <c r="W268" s="424">
        <f t="shared" si="214"/>
        <v>3283488</v>
      </c>
      <c r="X268" s="37">
        <f t="shared" si="197"/>
        <v>0.98861687826666678</v>
      </c>
      <c r="Y268" s="37">
        <f t="shared" si="198"/>
        <v>0.66235275026666662</v>
      </c>
      <c r="Z268" s="37">
        <f t="shared" si="193"/>
        <v>0.66016375826666662</v>
      </c>
      <c r="AA268" s="37">
        <f t="shared" si="194"/>
        <v>0.6699792051173189</v>
      </c>
      <c r="AB268" s="37">
        <f t="shared" si="190"/>
        <v>0.99669512657852077</v>
      </c>
    </row>
    <row r="269" spans="1:28" ht="42.75" customHeight="1" thickBot="1" x14ac:dyDescent="0.3">
      <c r="A269" s="248" t="s">
        <v>439</v>
      </c>
      <c r="B269" s="84" t="s">
        <v>192</v>
      </c>
      <c r="C269" s="53">
        <v>54</v>
      </c>
      <c r="D269" s="53" t="s">
        <v>38</v>
      </c>
      <c r="E269" s="431" t="s">
        <v>226</v>
      </c>
      <c r="F269" s="432">
        <v>1500000000</v>
      </c>
      <c r="G269" s="427">
        <v>0</v>
      </c>
      <c r="H269" s="427">
        <v>0</v>
      </c>
      <c r="I269" s="427">
        <v>0</v>
      </c>
      <c r="J269" s="427">
        <v>0</v>
      </c>
      <c r="K269" s="427">
        <f t="shared" si="215"/>
        <v>0</v>
      </c>
      <c r="L269" s="427">
        <f>+F269+K269</f>
        <v>1500000000</v>
      </c>
      <c r="M269" s="250">
        <f t="shared" si="191"/>
        <v>2.8257680625278121E-4</v>
      </c>
      <c r="N269" s="427">
        <v>0</v>
      </c>
      <c r="O269" s="427">
        <v>1482925317.4000001</v>
      </c>
      <c r="P269" s="427">
        <f>L269-O269</f>
        <v>17074682.599999905</v>
      </c>
      <c r="Q269" s="427">
        <v>1482925317.4000001</v>
      </c>
      <c r="R269" s="427">
        <f>+L269-Q269</f>
        <v>17074682.599999905</v>
      </c>
      <c r="S269" s="427">
        <f>O269-Q269</f>
        <v>0</v>
      </c>
      <c r="T269" s="427">
        <v>993529125.39999998</v>
      </c>
      <c r="U269" s="427">
        <f>+Q269-T269</f>
        <v>489396192.00000012</v>
      </c>
      <c r="V269" s="427">
        <v>990245637.39999998</v>
      </c>
      <c r="W269" s="56">
        <f>+T269-V269</f>
        <v>3283488</v>
      </c>
      <c r="X269" s="57">
        <f t="shared" si="197"/>
        <v>0.98861687826666678</v>
      </c>
      <c r="Y269" s="57">
        <f t="shared" si="198"/>
        <v>0.66235275026666662</v>
      </c>
      <c r="Z269" s="57">
        <f t="shared" si="193"/>
        <v>0.66016375826666662</v>
      </c>
      <c r="AA269" s="57">
        <f t="shared" si="194"/>
        <v>0.6699792051173189</v>
      </c>
      <c r="AB269" s="57">
        <f t="shared" si="190"/>
        <v>0.99669512657852077</v>
      </c>
    </row>
    <row r="270" spans="1:28" s="433" customFormat="1" ht="33" customHeight="1" thickBot="1" x14ac:dyDescent="0.3">
      <c r="A270" s="547" t="s">
        <v>415</v>
      </c>
      <c r="B270" s="548"/>
      <c r="C270" s="548"/>
      <c r="D270" s="548"/>
      <c r="E270" s="548"/>
      <c r="F270" s="445">
        <f>+F7+F101+F111</f>
        <v>5308291292167</v>
      </c>
      <c r="G270" s="445">
        <f>+G7+G101+G111</f>
        <v>0</v>
      </c>
      <c r="H270" s="445">
        <f>+H7+H101+H111</f>
        <v>0</v>
      </c>
      <c r="I270" s="445">
        <f>+I7+I101+I111</f>
        <v>198403876559.63</v>
      </c>
      <c r="J270" s="445">
        <f>+J7+J101+J111</f>
        <v>198403876559.63</v>
      </c>
      <c r="K270" s="445">
        <f t="shared" si="215"/>
        <v>0</v>
      </c>
      <c r="L270" s="445">
        <f>+L7+L101+L111</f>
        <v>5308291292167</v>
      </c>
      <c r="M270" s="446">
        <f t="shared" si="191"/>
        <v>1</v>
      </c>
      <c r="N270" s="445">
        <f t="shared" ref="N270:W270" si="216">+N7+N101+N111</f>
        <v>0</v>
      </c>
      <c r="O270" s="445">
        <f t="shared" si="216"/>
        <v>5204543058101.8496</v>
      </c>
      <c r="P270" s="445">
        <f t="shared" si="216"/>
        <v>103748234065.14999</v>
      </c>
      <c r="Q270" s="445">
        <f t="shared" si="216"/>
        <v>5204543058101.8496</v>
      </c>
      <c r="R270" s="445">
        <f t="shared" si="216"/>
        <v>103748234065.14999</v>
      </c>
      <c r="S270" s="445">
        <f t="shared" si="216"/>
        <v>0</v>
      </c>
      <c r="T270" s="445">
        <f t="shared" si="216"/>
        <v>5149096143454.0605</v>
      </c>
      <c r="U270" s="445">
        <f t="shared" si="216"/>
        <v>55446914647.790001</v>
      </c>
      <c r="V270" s="445">
        <f t="shared" si="216"/>
        <v>5141019929869.6602</v>
      </c>
      <c r="W270" s="445">
        <f t="shared" si="216"/>
        <v>8076213584.3999987</v>
      </c>
      <c r="X270" s="447">
        <f t="shared" si="197"/>
        <v>0.9804554369090025</v>
      </c>
      <c r="Y270" s="447">
        <f t="shared" si="198"/>
        <v>0.97001009553717399</v>
      </c>
      <c r="Z270" s="447">
        <f t="shared" si="193"/>
        <v>0.96848866177631054</v>
      </c>
      <c r="AA270" s="447">
        <f t="shared" si="194"/>
        <v>0.98934643944169598</v>
      </c>
      <c r="AB270" s="448">
        <f t="shared" si="190"/>
        <v>0.99843152791103584</v>
      </c>
    </row>
    <row r="271" spans="1:28" s="434" customFormat="1" ht="15" customHeight="1" x14ac:dyDescent="0.25">
      <c r="A271" s="319"/>
      <c r="E271" s="435"/>
      <c r="F271" s="486"/>
      <c r="G271" s="486"/>
      <c r="H271" s="486"/>
      <c r="I271" s="486"/>
      <c r="J271" s="486"/>
      <c r="K271" s="486"/>
      <c r="L271" s="486"/>
      <c r="M271" s="487"/>
      <c r="N271" s="486"/>
      <c r="O271" s="486"/>
      <c r="P271" s="486"/>
      <c r="Q271" s="486"/>
      <c r="R271" s="486"/>
      <c r="S271" s="486"/>
      <c r="T271" s="486"/>
      <c r="U271" s="486"/>
      <c r="V271" s="486"/>
      <c r="W271" s="486"/>
      <c r="X271" s="488"/>
      <c r="Y271" s="488"/>
      <c r="Z271" s="488"/>
      <c r="AA271" s="488"/>
      <c r="AB271" s="488"/>
    </row>
    <row r="272" spans="1:28" s="434" customFormat="1" ht="15.75" customHeight="1" x14ac:dyDescent="0.25">
      <c r="A272" s="319" t="s">
        <v>566</v>
      </c>
      <c r="E272" s="435"/>
      <c r="F272" s="435"/>
      <c r="G272" s="435"/>
      <c r="H272" s="435"/>
      <c r="I272" s="435"/>
      <c r="J272" s="435"/>
      <c r="K272" s="435"/>
      <c r="L272" s="435"/>
      <c r="M272" s="89"/>
      <c r="N272" s="90"/>
      <c r="O272" s="89"/>
      <c r="P272" s="89"/>
      <c r="Q272" s="89"/>
      <c r="R272" s="89"/>
      <c r="S272" s="89"/>
      <c r="T272" s="89"/>
      <c r="U272" s="89"/>
      <c r="V272" s="89"/>
      <c r="W272" s="89"/>
      <c r="X272" s="436"/>
      <c r="Y272" s="436"/>
      <c r="Z272" s="436"/>
      <c r="AA272" s="436"/>
      <c r="AB272" s="436"/>
    </row>
    <row r="273" spans="1:23" x14ac:dyDescent="0.25">
      <c r="A273" s="319" t="s">
        <v>521</v>
      </c>
      <c r="M273" s="11"/>
      <c r="N273" s="12"/>
      <c r="O273" s="11"/>
      <c r="P273" s="11"/>
      <c r="Q273" s="11"/>
      <c r="R273" s="11"/>
      <c r="S273" s="11"/>
      <c r="T273" s="11"/>
      <c r="U273" s="11"/>
      <c r="V273" s="11"/>
      <c r="W273" s="11"/>
    </row>
  </sheetData>
  <mergeCells count="24">
    <mergeCell ref="A270:E270"/>
    <mergeCell ref="R5:R6"/>
    <mergeCell ref="S5:S6"/>
    <mergeCell ref="T5:T6"/>
    <mergeCell ref="U5:U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75"/>
  <sheetViews>
    <sheetView zoomScale="75" zoomScaleNormal="75" zoomScaleSheetLayoutView="98" workbookViewId="0">
      <selection activeCell="H13" sqref="H13"/>
    </sheetView>
  </sheetViews>
  <sheetFormatPr baseColWidth="10" defaultColWidth="11.42578125" defaultRowHeight="23.1" customHeight="1" x14ac:dyDescent="0.25"/>
  <cols>
    <col min="1" max="1" width="29.85546875" style="94" customWidth="1"/>
    <col min="2" max="2" width="11.42578125" style="94" customWidth="1"/>
    <col min="3" max="3" width="7.85546875" style="96" customWidth="1"/>
    <col min="4" max="4" width="8.42578125" style="96" customWidth="1"/>
    <col min="5" max="5" width="36.140625" style="94" customWidth="1"/>
    <col min="6" max="6" width="24.85546875" style="94" customWidth="1"/>
    <col min="7" max="7" width="18" style="97" customWidth="1"/>
    <col min="8" max="8" width="24.42578125" style="163" customWidth="1"/>
    <col min="9" max="9" width="14.42578125" style="164" customWidth="1"/>
    <col min="10" max="10" width="23" style="163" customWidth="1"/>
    <col min="11" max="11" width="18.140625" style="163" customWidth="1"/>
    <col min="12" max="12" width="23.140625" style="163" customWidth="1"/>
    <col min="13" max="13" width="14.28515625" style="164" customWidth="1"/>
    <col min="14" max="14" width="14.85546875" style="164" customWidth="1"/>
    <col min="15" max="15" width="15.28515625" style="103" customWidth="1"/>
    <col min="16" max="160" width="11.42578125" style="94"/>
    <col min="161" max="161" width="17.42578125" style="94" customWidth="1"/>
    <col min="162" max="162" width="9.28515625" style="94" customWidth="1"/>
    <col min="163" max="163" width="53.42578125" style="94" customWidth="1"/>
    <col min="164" max="164" width="21.85546875" style="94" customWidth="1"/>
    <col min="165" max="165" width="18.5703125" style="94" customWidth="1"/>
    <col min="166" max="166" width="21.28515625" style="94" customWidth="1"/>
    <col min="167" max="169" width="0" style="94" hidden="1" customWidth="1"/>
    <col min="170" max="170" width="23.28515625" style="94" customWidth="1"/>
    <col min="171" max="172" width="0" style="94" hidden="1" customWidth="1"/>
    <col min="173" max="173" width="23.5703125" style="94" customWidth="1"/>
    <col min="174" max="174" width="2.7109375" style="94" customWidth="1"/>
    <col min="175" max="194" width="0" style="94" hidden="1" customWidth="1"/>
    <col min="195" max="195" width="13.42578125" style="94" customWidth="1"/>
    <col min="196" max="196" width="18.140625" style="94" customWidth="1"/>
    <col min="197" max="197" width="18.7109375" style="94" customWidth="1"/>
    <col min="198" max="198" width="15.42578125" style="94" customWidth="1"/>
    <col min="199" max="416" width="11.42578125" style="94"/>
    <col min="417" max="417" width="17.42578125" style="94" customWidth="1"/>
    <col min="418" max="418" width="9.28515625" style="94" customWidth="1"/>
    <col min="419" max="419" width="53.42578125" style="94" customWidth="1"/>
    <col min="420" max="420" width="21.85546875" style="94" customWidth="1"/>
    <col min="421" max="421" width="18.5703125" style="94" customWidth="1"/>
    <col min="422" max="422" width="21.28515625" style="94" customWidth="1"/>
    <col min="423" max="425" width="0" style="94" hidden="1" customWidth="1"/>
    <col min="426" max="426" width="23.28515625" style="94" customWidth="1"/>
    <col min="427" max="428" width="0" style="94" hidden="1" customWidth="1"/>
    <col min="429" max="429" width="23.5703125" style="94" customWidth="1"/>
    <col min="430" max="430" width="2.7109375" style="94" customWidth="1"/>
    <col min="431" max="450" width="0" style="94" hidden="1" customWidth="1"/>
    <col min="451" max="451" width="13.42578125" style="94" customWidth="1"/>
    <col min="452" max="452" width="18.140625" style="94" customWidth="1"/>
    <col min="453" max="453" width="18.7109375" style="94" customWidth="1"/>
    <col min="454" max="454" width="15.42578125" style="94" customWidth="1"/>
    <col min="455" max="672" width="11.42578125" style="94"/>
    <col min="673" max="673" width="17.42578125" style="94" customWidth="1"/>
    <col min="674" max="674" width="9.28515625" style="94" customWidth="1"/>
    <col min="675" max="675" width="53.42578125" style="94" customWidth="1"/>
    <col min="676" max="676" width="21.85546875" style="94" customWidth="1"/>
    <col min="677" max="677" width="18.5703125" style="94" customWidth="1"/>
    <col min="678" max="678" width="21.28515625" style="94" customWidth="1"/>
    <col min="679" max="681" width="0" style="94" hidden="1" customWidth="1"/>
    <col min="682" max="682" width="23.28515625" style="94" customWidth="1"/>
    <col min="683" max="684" width="0" style="94" hidden="1" customWidth="1"/>
    <col min="685" max="685" width="23.5703125" style="94" customWidth="1"/>
    <col min="686" max="686" width="2.7109375" style="94" customWidth="1"/>
    <col min="687" max="706" width="0" style="94" hidden="1" customWidth="1"/>
    <col min="707" max="707" width="13.42578125" style="94" customWidth="1"/>
    <col min="708" max="708" width="18.140625" style="94" customWidth="1"/>
    <col min="709" max="709" width="18.7109375" style="94" customWidth="1"/>
    <col min="710" max="710" width="15.42578125" style="94" customWidth="1"/>
    <col min="711" max="928" width="11.42578125" style="94"/>
    <col min="929" max="929" width="17.42578125" style="94" customWidth="1"/>
    <col min="930" max="930" width="9.28515625" style="94" customWidth="1"/>
    <col min="931" max="931" width="53.42578125" style="94" customWidth="1"/>
    <col min="932" max="932" width="21.85546875" style="94" customWidth="1"/>
    <col min="933" max="933" width="18.5703125" style="94" customWidth="1"/>
    <col min="934" max="934" width="21.28515625" style="94" customWidth="1"/>
    <col min="935" max="937" width="0" style="94" hidden="1" customWidth="1"/>
    <col min="938" max="938" width="23.28515625" style="94" customWidth="1"/>
    <col min="939" max="940" width="0" style="94" hidden="1" customWidth="1"/>
    <col min="941" max="941" width="23.5703125" style="94" customWidth="1"/>
    <col min="942" max="942" width="2.7109375" style="94" customWidth="1"/>
    <col min="943" max="962" width="0" style="94" hidden="1" customWidth="1"/>
    <col min="963" max="963" width="13.42578125" style="94" customWidth="1"/>
    <col min="964" max="964" width="18.140625" style="94" customWidth="1"/>
    <col min="965" max="965" width="18.7109375" style="94" customWidth="1"/>
    <col min="966" max="966" width="15.42578125" style="94" customWidth="1"/>
    <col min="967" max="1184" width="11.42578125" style="94"/>
    <col min="1185" max="1185" width="17.42578125" style="94" customWidth="1"/>
    <col min="1186" max="1186" width="9.28515625" style="94" customWidth="1"/>
    <col min="1187" max="1187" width="53.42578125" style="94" customWidth="1"/>
    <col min="1188" max="1188" width="21.85546875" style="94" customWidth="1"/>
    <col min="1189" max="1189" width="18.5703125" style="94" customWidth="1"/>
    <col min="1190" max="1190" width="21.28515625" style="94" customWidth="1"/>
    <col min="1191" max="1193" width="0" style="94" hidden="1" customWidth="1"/>
    <col min="1194" max="1194" width="23.28515625" style="94" customWidth="1"/>
    <col min="1195" max="1196" width="0" style="94" hidden="1" customWidth="1"/>
    <col min="1197" max="1197" width="23.5703125" style="94" customWidth="1"/>
    <col min="1198" max="1198" width="2.7109375" style="94" customWidth="1"/>
    <col min="1199" max="1218" width="0" style="94" hidden="1" customWidth="1"/>
    <col min="1219" max="1219" width="13.42578125" style="94" customWidth="1"/>
    <col min="1220" max="1220" width="18.140625" style="94" customWidth="1"/>
    <col min="1221" max="1221" width="18.7109375" style="94" customWidth="1"/>
    <col min="1222" max="1222" width="15.42578125" style="94" customWidth="1"/>
    <col min="1223" max="1440" width="11.42578125" style="94"/>
    <col min="1441" max="1441" width="17.42578125" style="94" customWidth="1"/>
    <col min="1442" max="1442" width="9.28515625" style="94" customWidth="1"/>
    <col min="1443" max="1443" width="53.42578125" style="94" customWidth="1"/>
    <col min="1444" max="1444" width="21.85546875" style="94" customWidth="1"/>
    <col min="1445" max="1445" width="18.5703125" style="94" customWidth="1"/>
    <col min="1446" max="1446" width="21.28515625" style="94" customWidth="1"/>
    <col min="1447" max="1449" width="0" style="94" hidden="1" customWidth="1"/>
    <col min="1450" max="1450" width="23.28515625" style="94" customWidth="1"/>
    <col min="1451" max="1452" width="0" style="94" hidden="1" customWidth="1"/>
    <col min="1453" max="1453" width="23.5703125" style="94" customWidth="1"/>
    <col min="1454" max="1454" width="2.7109375" style="94" customWidth="1"/>
    <col min="1455" max="1474" width="0" style="94" hidden="1" customWidth="1"/>
    <col min="1475" max="1475" width="13.42578125" style="94" customWidth="1"/>
    <col min="1476" max="1476" width="18.140625" style="94" customWidth="1"/>
    <col min="1477" max="1477" width="18.7109375" style="94" customWidth="1"/>
    <col min="1478" max="1478" width="15.42578125" style="94" customWidth="1"/>
    <col min="1479" max="1696" width="11.42578125" style="94"/>
    <col min="1697" max="1697" width="17.42578125" style="94" customWidth="1"/>
    <col min="1698" max="1698" width="9.28515625" style="94" customWidth="1"/>
    <col min="1699" max="1699" width="53.42578125" style="94" customWidth="1"/>
    <col min="1700" max="1700" width="21.85546875" style="94" customWidth="1"/>
    <col min="1701" max="1701" width="18.5703125" style="94" customWidth="1"/>
    <col min="1702" max="1702" width="21.28515625" style="94" customWidth="1"/>
    <col min="1703" max="1705" width="0" style="94" hidden="1" customWidth="1"/>
    <col min="1706" max="1706" width="23.28515625" style="94" customWidth="1"/>
    <col min="1707" max="1708" width="0" style="94" hidden="1" customWidth="1"/>
    <col min="1709" max="1709" width="23.5703125" style="94" customWidth="1"/>
    <col min="1710" max="1710" width="2.7109375" style="94" customWidth="1"/>
    <col min="1711" max="1730" width="0" style="94" hidden="1" customWidth="1"/>
    <col min="1731" max="1731" width="13.42578125" style="94" customWidth="1"/>
    <col min="1732" max="1732" width="18.140625" style="94" customWidth="1"/>
    <col min="1733" max="1733" width="18.7109375" style="94" customWidth="1"/>
    <col min="1734" max="1734" width="15.42578125" style="94" customWidth="1"/>
    <col min="1735" max="1952" width="11.42578125" style="94"/>
    <col min="1953" max="1953" width="17.42578125" style="94" customWidth="1"/>
    <col min="1954" max="1954" width="9.28515625" style="94" customWidth="1"/>
    <col min="1955" max="1955" width="53.42578125" style="94" customWidth="1"/>
    <col min="1956" max="1956" width="21.85546875" style="94" customWidth="1"/>
    <col min="1957" max="1957" width="18.5703125" style="94" customWidth="1"/>
    <col min="1958" max="1958" width="21.28515625" style="94" customWidth="1"/>
    <col min="1959" max="1961" width="0" style="94" hidden="1" customWidth="1"/>
    <col min="1962" max="1962" width="23.28515625" style="94" customWidth="1"/>
    <col min="1963" max="1964" width="0" style="94" hidden="1" customWidth="1"/>
    <col min="1965" max="1965" width="23.5703125" style="94" customWidth="1"/>
    <col min="1966" max="1966" width="2.7109375" style="94" customWidth="1"/>
    <col min="1967" max="1986" width="0" style="94" hidden="1" customWidth="1"/>
    <col min="1987" max="1987" width="13.42578125" style="94" customWidth="1"/>
    <col min="1988" max="1988" width="18.140625" style="94" customWidth="1"/>
    <col min="1989" max="1989" width="18.7109375" style="94" customWidth="1"/>
    <col min="1990" max="1990" width="15.42578125" style="94" customWidth="1"/>
    <col min="1991" max="2208" width="11.42578125" style="94"/>
    <col min="2209" max="2209" width="17.42578125" style="94" customWidth="1"/>
    <col min="2210" max="2210" width="9.28515625" style="94" customWidth="1"/>
    <col min="2211" max="2211" width="53.42578125" style="94" customWidth="1"/>
    <col min="2212" max="2212" width="21.85546875" style="94" customWidth="1"/>
    <col min="2213" max="2213" width="18.5703125" style="94" customWidth="1"/>
    <col min="2214" max="2214" width="21.28515625" style="94" customWidth="1"/>
    <col min="2215" max="2217" width="0" style="94" hidden="1" customWidth="1"/>
    <col min="2218" max="2218" width="23.28515625" style="94" customWidth="1"/>
    <col min="2219" max="2220" width="0" style="94" hidden="1" customWidth="1"/>
    <col min="2221" max="2221" width="23.5703125" style="94" customWidth="1"/>
    <col min="2222" max="2222" width="2.7109375" style="94" customWidth="1"/>
    <col min="2223" max="2242" width="0" style="94" hidden="1" customWidth="1"/>
    <col min="2243" max="2243" width="13.42578125" style="94" customWidth="1"/>
    <col min="2244" max="2244" width="18.140625" style="94" customWidth="1"/>
    <col min="2245" max="2245" width="18.7109375" style="94" customWidth="1"/>
    <col min="2246" max="2246" width="15.42578125" style="94" customWidth="1"/>
    <col min="2247" max="2464" width="11.42578125" style="94"/>
    <col min="2465" max="2465" width="17.42578125" style="94" customWidth="1"/>
    <col min="2466" max="2466" width="9.28515625" style="94" customWidth="1"/>
    <col min="2467" max="2467" width="53.42578125" style="94" customWidth="1"/>
    <col min="2468" max="2468" width="21.85546875" style="94" customWidth="1"/>
    <col min="2469" max="2469" width="18.5703125" style="94" customWidth="1"/>
    <col min="2470" max="2470" width="21.28515625" style="94" customWidth="1"/>
    <col min="2471" max="2473" width="0" style="94" hidden="1" customWidth="1"/>
    <col min="2474" max="2474" width="23.28515625" style="94" customWidth="1"/>
    <col min="2475" max="2476" width="0" style="94" hidden="1" customWidth="1"/>
    <col min="2477" max="2477" width="23.5703125" style="94" customWidth="1"/>
    <col min="2478" max="2478" width="2.7109375" style="94" customWidth="1"/>
    <col min="2479" max="2498" width="0" style="94" hidden="1" customWidth="1"/>
    <col min="2499" max="2499" width="13.42578125" style="94" customWidth="1"/>
    <col min="2500" max="2500" width="18.140625" style="94" customWidth="1"/>
    <col min="2501" max="2501" width="18.7109375" style="94" customWidth="1"/>
    <col min="2502" max="2502" width="15.42578125" style="94" customWidth="1"/>
    <col min="2503" max="2720" width="11.42578125" style="94"/>
    <col min="2721" max="2721" width="17.42578125" style="94" customWidth="1"/>
    <col min="2722" max="2722" width="9.28515625" style="94" customWidth="1"/>
    <col min="2723" max="2723" width="53.42578125" style="94" customWidth="1"/>
    <col min="2724" max="2724" width="21.85546875" style="94" customWidth="1"/>
    <col min="2725" max="2725" width="18.5703125" style="94" customWidth="1"/>
    <col min="2726" max="2726" width="21.28515625" style="94" customWidth="1"/>
    <col min="2727" max="2729" width="0" style="94" hidden="1" customWidth="1"/>
    <col min="2730" max="2730" width="23.28515625" style="94" customWidth="1"/>
    <col min="2731" max="2732" width="0" style="94" hidden="1" customWidth="1"/>
    <col min="2733" max="2733" width="23.5703125" style="94" customWidth="1"/>
    <col min="2734" max="2734" width="2.7109375" style="94" customWidth="1"/>
    <col min="2735" max="2754" width="0" style="94" hidden="1" customWidth="1"/>
    <col min="2755" max="2755" width="13.42578125" style="94" customWidth="1"/>
    <col min="2756" max="2756" width="18.140625" style="94" customWidth="1"/>
    <col min="2757" max="2757" width="18.7109375" style="94" customWidth="1"/>
    <col min="2758" max="2758" width="15.42578125" style="94" customWidth="1"/>
    <col min="2759" max="2976" width="11.42578125" style="94"/>
    <col min="2977" max="2977" width="17.42578125" style="94" customWidth="1"/>
    <col min="2978" max="2978" width="9.28515625" style="94" customWidth="1"/>
    <col min="2979" max="2979" width="53.42578125" style="94" customWidth="1"/>
    <col min="2980" max="2980" width="21.85546875" style="94" customWidth="1"/>
    <col min="2981" max="2981" width="18.5703125" style="94" customWidth="1"/>
    <col min="2982" max="2982" width="21.28515625" style="94" customWidth="1"/>
    <col min="2983" max="2985" width="0" style="94" hidden="1" customWidth="1"/>
    <col min="2986" max="2986" width="23.28515625" style="94" customWidth="1"/>
    <col min="2987" max="2988" width="0" style="94" hidden="1" customWidth="1"/>
    <col min="2989" max="2989" width="23.5703125" style="94" customWidth="1"/>
    <col min="2990" max="2990" width="2.7109375" style="94" customWidth="1"/>
    <col min="2991" max="3010" width="0" style="94" hidden="1" customWidth="1"/>
    <col min="3011" max="3011" width="13.42578125" style="94" customWidth="1"/>
    <col min="3012" max="3012" width="18.140625" style="94" customWidth="1"/>
    <col min="3013" max="3013" width="18.7109375" style="94" customWidth="1"/>
    <col min="3014" max="3014" width="15.42578125" style="94" customWidth="1"/>
    <col min="3015" max="3232" width="11.42578125" style="94"/>
    <col min="3233" max="3233" width="17.42578125" style="94" customWidth="1"/>
    <col min="3234" max="3234" width="9.28515625" style="94" customWidth="1"/>
    <col min="3235" max="3235" width="53.42578125" style="94" customWidth="1"/>
    <col min="3236" max="3236" width="21.85546875" style="94" customWidth="1"/>
    <col min="3237" max="3237" width="18.5703125" style="94" customWidth="1"/>
    <col min="3238" max="3238" width="21.28515625" style="94" customWidth="1"/>
    <col min="3239" max="3241" width="0" style="94" hidden="1" customWidth="1"/>
    <col min="3242" max="3242" width="23.28515625" style="94" customWidth="1"/>
    <col min="3243" max="3244" width="0" style="94" hidden="1" customWidth="1"/>
    <col min="3245" max="3245" width="23.5703125" style="94" customWidth="1"/>
    <col min="3246" max="3246" width="2.7109375" style="94" customWidth="1"/>
    <col min="3247" max="3266" width="0" style="94" hidden="1" customWidth="1"/>
    <col min="3267" max="3267" width="13.42578125" style="94" customWidth="1"/>
    <col min="3268" max="3268" width="18.140625" style="94" customWidth="1"/>
    <col min="3269" max="3269" width="18.7109375" style="94" customWidth="1"/>
    <col min="3270" max="3270" width="15.42578125" style="94" customWidth="1"/>
    <col min="3271" max="3488" width="11.42578125" style="94"/>
    <col min="3489" max="3489" width="17.42578125" style="94" customWidth="1"/>
    <col min="3490" max="3490" width="9.28515625" style="94" customWidth="1"/>
    <col min="3491" max="3491" width="53.42578125" style="94" customWidth="1"/>
    <col min="3492" max="3492" width="21.85546875" style="94" customWidth="1"/>
    <col min="3493" max="3493" width="18.5703125" style="94" customWidth="1"/>
    <col min="3494" max="3494" width="21.28515625" style="94" customWidth="1"/>
    <col min="3495" max="3497" width="0" style="94" hidden="1" customWidth="1"/>
    <col min="3498" max="3498" width="23.28515625" style="94" customWidth="1"/>
    <col min="3499" max="3500" width="0" style="94" hidden="1" customWidth="1"/>
    <col min="3501" max="3501" width="23.5703125" style="94" customWidth="1"/>
    <col min="3502" max="3502" width="2.7109375" style="94" customWidth="1"/>
    <col min="3503" max="3522" width="0" style="94" hidden="1" customWidth="1"/>
    <col min="3523" max="3523" width="13.42578125" style="94" customWidth="1"/>
    <col min="3524" max="3524" width="18.140625" style="94" customWidth="1"/>
    <col min="3525" max="3525" width="18.7109375" style="94" customWidth="1"/>
    <col min="3526" max="3526" width="15.42578125" style="94" customWidth="1"/>
    <col min="3527" max="3744" width="11.42578125" style="94"/>
    <col min="3745" max="3745" width="17.42578125" style="94" customWidth="1"/>
    <col min="3746" max="3746" width="9.28515625" style="94" customWidth="1"/>
    <col min="3747" max="3747" width="53.42578125" style="94" customWidth="1"/>
    <col min="3748" max="3748" width="21.85546875" style="94" customWidth="1"/>
    <col min="3749" max="3749" width="18.5703125" style="94" customWidth="1"/>
    <col min="3750" max="3750" width="21.28515625" style="94" customWidth="1"/>
    <col min="3751" max="3753" width="0" style="94" hidden="1" customWidth="1"/>
    <col min="3754" max="3754" width="23.28515625" style="94" customWidth="1"/>
    <col min="3755" max="3756" width="0" style="94" hidden="1" customWidth="1"/>
    <col min="3757" max="3757" width="23.5703125" style="94" customWidth="1"/>
    <col min="3758" max="3758" width="2.7109375" style="94" customWidth="1"/>
    <col min="3759" max="3778" width="0" style="94" hidden="1" customWidth="1"/>
    <col min="3779" max="3779" width="13.42578125" style="94" customWidth="1"/>
    <col min="3780" max="3780" width="18.140625" style="94" customWidth="1"/>
    <col min="3781" max="3781" width="18.7109375" style="94" customWidth="1"/>
    <col min="3782" max="3782" width="15.42578125" style="94" customWidth="1"/>
    <col min="3783" max="4000" width="11.42578125" style="94"/>
    <col min="4001" max="4001" width="17.42578125" style="94" customWidth="1"/>
    <col min="4002" max="4002" width="9.28515625" style="94" customWidth="1"/>
    <col min="4003" max="4003" width="53.42578125" style="94" customWidth="1"/>
    <col min="4004" max="4004" width="21.85546875" style="94" customWidth="1"/>
    <col min="4005" max="4005" width="18.5703125" style="94" customWidth="1"/>
    <col min="4006" max="4006" width="21.28515625" style="94" customWidth="1"/>
    <col min="4007" max="4009" width="0" style="94" hidden="1" customWidth="1"/>
    <col min="4010" max="4010" width="23.28515625" style="94" customWidth="1"/>
    <col min="4011" max="4012" width="0" style="94" hidden="1" customWidth="1"/>
    <col min="4013" max="4013" width="23.5703125" style="94" customWidth="1"/>
    <col min="4014" max="4014" width="2.7109375" style="94" customWidth="1"/>
    <col min="4015" max="4034" width="0" style="94" hidden="1" customWidth="1"/>
    <col min="4035" max="4035" width="13.42578125" style="94" customWidth="1"/>
    <col min="4036" max="4036" width="18.140625" style="94" customWidth="1"/>
    <col min="4037" max="4037" width="18.7109375" style="94" customWidth="1"/>
    <col min="4038" max="4038" width="15.42578125" style="94" customWidth="1"/>
    <col min="4039" max="4256" width="11.42578125" style="94"/>
    <col min="4257" max="4257" width="17.42578125" style="94" customWidth="1"/>
    <col min="4258" max="4258" width="9.28515625" style="94" customWidth="1"/>
    <col min="4259" max="4259" width="53.42578125" style="94" customWidth="1"/>
    <col min="4260" max="4260" width="21.85546875" style="94" customWidth="1"/>
    <col min="4261" max="4261" width="18.5703125" style="94" customWidth="1"/>
    <col min="4262" max="4262" width="21.28515625" style="94" customWidth="1"/>
    <col min="4263" max="4265" width="0" style="94" hidden="1" customWidth="1"/>
    <col min="4266" max="4266" width="23.28515625" style="94" customWidth="1"/>
    <col min="4267" max="4268" width="0" style="94" hidden="1" customWidth="1"/>
    <col min="4269" max="4269" width="23.5703125" style="94" customWidth="1"/>
    <col min="4270" max="4270" width="2.7109375" style="94" customWidth="1"/>
    <col min="4271" max="4290" width="0" style="94" hidden="1" customWidth="1"/>
    <col min="4291" max="4291" width="13.42578125" style="94" customWidth="1"/>
    <col min="4292" max="4292" width="18.140625" style="94" customWidth="1"/>
    <col min="4293" max="4293" width="18.7109375" style="94" customWidth="1"/>
    <col min="4294" max="4294" width="15.42578125" style="94" customWidth="1"/>
    <col min="4295" max="4512" width="11.42578125" style="94"/>
    <col min="4513" max="4513" width="17.42578125" style="94" customWidth="1"/>
    <col min="4514" max="4514" width="9.28515625" style="94" customWidth="1"/>
    <col min="4515" max="4515" width="53.42578125" style="94" customWidth="1"/>
    <col min="4516" max="4516" width="21.85546875" style="94" customWidth="1"/>
    <col min="4517" max="4517" width="18.5703125" style="94" customWidth="1"/>
    <col min="4518" max="4518" width="21.28515625" style="94" customWidth="1"/>
    <col min="4519" max="4521" width="0" style="94" hidden="1" customWidth="1"/>
    <col min="4522" max="4522" width="23.28515625" style="94" customWidth="1"/>
    <col min="4523" max="4524" width="0" style="94" hidden="1" customWidth="1"/>
    <col min="4525" max="4525" width="23.5703125" style="94" customWidth="1"/>
    <col min="4526" max="4526" width="2.7109375" style="94" customWidth="1"/>
    <col min="4527" max="4546" width="0" style="94" hidden="1" customWidth="1"/>
    <col min="4547" max="4547" width="13.42578125" style="94" customWidth="1"/>
    <col min="4548" max="4548" width="18.140625" style="94" customWidth="1"/>
    <col min="4549" max="4549" width="18.7109375" style="94" customWidth="1"/>
    <col min="4550" max="4550" width="15.42578125" style="94" customWidth="1"/>
    <col min="4551" max="4768" width="11.42578125" style="94"/>
    <col min="4769" max="4769" width="17.42578125" style="94" customWidth="1"/>
    <col min="4770" max="4770" width="9.28515625" style="94" customWidth="1"/>
    <col min="4771" max="4771" width="53.42578125" style="94" customWidth="1"/>
    <col min="4772" max="4772" width="21.85546875" style="94" customWidth="1"/>
    <col min="4773" max="4773" width="18.5703125" style="94" customWidth="1"/>
    <col min="4774" max="4774" width="21.28515625" style="94" customWidth="1"/>
    <col min="4775" max="4777" width="0" style="94" hidden="1" customWidth="1"/>
    <col min="4778" max="4778" width="23.28515625" style="94" customWidth="1"/>
    <col min="4779" max="4780" width="0" style="94" hidden="1" customWidth="1"/>
    <col min="4781" max="4781" width="23.5703125" style="94" customWidth="1"/>
    <col min="4782" max="4782" width="2.7109375" style="94" customWidth="1"/>
    <col min="4783" max="4802" width="0" style="94" hidden="1" customWidth="1"/>
    <col min="4803" max="4803" width="13.42578125" style="94" customWidth="1"/>
    <col min="4804" max="4804" width="18.140625" style="94" customWidth="1"/>
    <col min="4805" max="4805" width="18.7109375" style="94" customWidth="1"/>
    <col min="4806" max="4806" width="15.42578125" style="94" customWidth="1"/>
    <col min="4807" max="5024" width="11.42578125" style="94"/>
    <col min="5025" max="5025" width="17.42578125" style="94" customWidth="1"/>
    <col min="5026" max="5026" width="9.28515625" style="94" customWidth="1"/>
    <col min="5027" max="5027" width="53.42578125" style="94" customWidth="1"/>
    <col min="5028" max="5028" width="21.85546875" style="94" customWidth="1"/>
    <col min="5029" max="5029" width="18.5703125" style="94" customWidth="1"/>
    <col min="5030" max="5030" width="21.28515625" style="94" customWidth="1"/>
    <col min="5031" max="5033" width="0" style="94" hidden="1" customWidth="1"/>
    <col min="5034" max="5034" width="23.28515625" style="94" customWidth="1"/>
    <col min="5035" max="5036" width="0" style="94" hidden="1" customWidth="1"/>
    <col min="5037" max="5037" width="23.5703125" style="94" customWidth="1"/>
    <col min="5038" max="5038" width="2.7109375" style="94" customWidth="1"/>
    <col min="5039" max="5058" width="0" style="94" hidden="1" customWidth="1"/>
    <col min="5059" max="5059" width="13.42578125" style="94" customWidth="1"/>
    <col min="5060" max="5060" width="18.140625" style="94" customWidth="1"/>
    <col min="5061" max="5061" width="18.7109375" style="94" customWidth="1"/>
    <col min="5062" max="5062" width="15.42578125" style="94" customWidth="1"/>
    <col min="5063" max="5280" width="11.42578125" style="94"/>
    <col min="5281" max="5281" width="17.42578125" style="94" customWidth="1"/>
    <col min="5282" max="5282" width="9.28515625" style="94" customWidth="1"/>
    <col min="5283" max="5283" width="53.42578125" style="94" customWidth="1"/>
    <col min="5284" max="5284" width="21.85546875" style="94" customWidth="1"/>
    <col min="5285" max="5285" width="18.5703125" style="94" customWidth="1"/>
    <col min="5286" max="5286" width="21.28515625" style="94" customWidth="1"/>
    <col min="5287" max="5289" width="0" style="94" hidden="1" customWidth="1"/>
    <col min="5290" max="5290" width="23.28515625" style="94" customWidth="1"/>
    <col min="5291" max="5292" width="0" style="94" hidden="1" customWidth="1"/>
    <col min="5293" max="5293" width="23.5703125" style="94" customWidth="1"/>
    <col min="5294" max="5294" width="2.7109375" style="94" customWidth="1"/>
    <col min="5295" max="5314" width="0" style="94" hidden="1" customWidth="1"/>
    <col min="5315" max="5315" width="13.42578125" style="94" customWidth="1"/>
    <col min="5316" max="5316" width="18.140625" style="94" customWidth="1"/>
    <col min="5317" max="5317" width="18.7109375" style="94" customWidth="1"/>
    <col min="5318" max="5318" width="15.42578125" style="94" customWidth="1"/>
    <col min="5319" max="5536" width="11.42578125" style="94"/>
    <col min="5537" max="5537" width="17.42578125" style="94" customWidth="1"/>
    <col min="5538" max="5538" width="9.28515625" style="94" customWidth="1"/>
    <col min="5539" max="5539" width="53.42578125" style="94" customWidth="1"/>
    <col min="5540" max="5540" width="21.85546875" style="94" customWidth="1"/>
    <col min="5541" max="5541" width="18.5703125" style="94" customWidth="1"/>
    <col min="5542" max="5542" width="21.28515625" style="94" customWidth="1"/>
    <col min="5543" max="5545" width="0" style="94" hidden="1" customWidth="1"/>
    <col min="5546" max="5546" width="23.28515625" style="94" customWidth="1"/>
    <col min="5547" max="5548" width="0" style="94" hidden="1" customWidth="1"/>
    <col min="5549" max="5549" width="23.5703125" style="94" customWidth="1"/>
    <col min="5550" max="5550" width="2.7109375" style="94" customWidth="1"/>
    <col min="5551" max="5570" width="0" style="94" hidden="1" customWidth="1"/>
    <col min="5571" max="5571" width="13.42578125" style="94" customWidth="1"/>
    <col min="5572" max="5572" width="18.140625" style="94" customWidth="1"/>
    <col min="5573" max="5573" width="18.7109375" style="94" customWidth="1"/>
    <col min="5574" max="5574" width="15.42578125" style="94" customWidth="1"/>
    <col min="5575" max="5792" width="11.42578125" style="94"/>
    <col min="5793" max="5793" width="17.42578125" style="94" customWidth="1"/>
    <col min="5794" max="5794" width="9.28515625" style="94" customWidth="1"/>
    <col min="5795" max="5795" width="53.42578125" style="94" customWidth="1"/>
    <col min="5796" max="5796" width="21.85546875" style="94" customWidth="1"/>
    <col min="5797" max="5797" width="18.5703125" style="94" customWidth="1"/>
    <col min="5798" max="5798" width="21.28515625" style="94" customWidth="1"/>
    <col min="5799" max="5801" width="0" style="94" hidden="1" customWidth="1"/>
    <col min="5802" max="5802" width="23.28515625" style="94" customWidth="1"/>
    <col min="5803" max="5804" width="0" style="94" hidden="1" customWidth="1"/>
    <col min="5805" max="5805" width="23.5703125" style="94" customWidth="1"/>
    <col min="5806" max="5806" width="2.7109375" style="94" customWidth="1"/>
    <col min="5807" max="5826" width="0" style="94" hidden="1" customWidth="1"/>
    <col min="5827" max="5827" width="13.42578125" style="94" customWidth="1"/>
    <col min="5828" max="5828" width="18.140625" style="94" customWidth="1"/>
    <col min="5829" max="5829" width="18.7109375" style="94" customWidth="1"/>
    <col min="5830" max="5830" width="15.42578125" style="94" customWidth="1"/>
    <col min="5831" max="6048" width="11.42578125" style="94"/>
    <col min="6049" max="6049" width="17.42578125" style="94" customWidth="1"/>
    <col min="6050" max="6050" width="9.28515625" style="94" customWidth="1"/>
    <col min="6051" max="6051" width="53.42578125" style="94" customWidth="1"/>
    <col min="6052" max="6052" width="21.85546875" style="94" customWidth="1"/>
    <col min="6053" max="6053" width="18.5703125" style="94" customWidth="1"/>
    <col min="6054" max="6054" width="21.28515625" style="94" customWidth="1"/>
    <col min="6055" max="6057" width="0" style="94" hidden="1" customWidth="1"/>
    <col min="6058" max="6058" width="23.28515625" style="94" customWidth="1"/>
    <col min="6059" max="6060" width="0" style="94" hidden="1" customWidth="1"/>
    <col min="6061" max="6061" width="23.5703125" style="94" customWidth="1"/>
    <col min="6062" max="6062" width="2.7109375" style="94" customWidth="1"/>
    <col min="6063" max="6082" width="0" style="94" hidden="1" customWidth="1"/>
    <col min="6083" max="6083" width="13.42578125" style="94" customWidth="1"/>
    <col min="6084" max="6084" width="18.140625" style="94" customWidth="1"/>
    <col min="6085" max="6085" width="18.7109375" style="94" customWidth="1"/>
    <col min="6086" max="6086" width="15.42578125" style="94" customWidth="1"/>
    <col min="6087" max="6304" width="11.42578125" style="94"/>
    <col min="6305" max="6305" width="17.42578125" style="94" customWidth="1"/>
    <col min="6306" max="6306" width="9.28515625" style="94" customWidth="1"/>
    <col min="6307" max="6307" width="53.42578125" style="94" customWidth="1"/>
    <col min="6308" max="6308" width="21.85546875" style="94" customWidth="1"/>
    <col min="6309" max="6309" width="18.5703125" style="94" customWidth="1"/>
    <col min="6310" max="6310" width="21.28515625" style="94" customWidth="1"/>
    <col min="6311" max="6313" width="0" style="94" hidden="1" customWidth="1"/>
    <col min="6314" max="6314" width="23.28515625" style="94" customWidth="1"/>
    <col min="6315" max="6316" width="0" style="94" hidden="1" customWidth="1"/>
    <col min="6317" max="6317" width="23.5703125" style="94" customWidth="1"/>
    <col min="6318" max="6318" width="2.7109375" style="94" customWidth="1"/>
    <col min="6319" max="6338" width="0" style="94" hidden="1" customWidth="1"/>
    <col min="6339" max="6339" width="13.42578125" style="94" customWidth="1"/>
    <col min="6340" max="6340" width="18.140625" style="94" customWidth="1"/>
    <col min="6341" max="6341" width="18.7109375" style="94" customWidth="1"/>
    <col min="6342" max="6342" width="15.42578125" style="94" customWidth="1"/>
    <col min="6343" max="6560" width="11.42578125" style="94"/>
    <col min="6561" max="6561" width="17.42578125" style="94" customWidth="1"/>
    <col min="6562" max="6562" width="9.28515625" style="94" customWidth="1"/>
    <col min="6563" max="6563" width="53.42578125" style="94" customWidth="1"/>
    <col min="6564" max="6564" width="21.85546875" style="94" customWidth="1"/>
    <col min="6565" max="6565" width="18.5703125" style="94" customWidth="1"/>
    <col min="6566" max="6566" width="21.28515625" style="94" customWidth="1"/>
    <col min="6567" max="6569" width="0" style="94" hidden="1" customWidth="1"/>
    <col min="6570" max="6570" width="23.28515625" style="94" customWidth="1"/>
    <col min="6571" max="6572" width="0" style="94" hidden="1" customWidth="1"/>
    <col min="6573" max="6573" width="23.5703125" style="94" customWidth="1"/>
    <col min="6574" max="6574" width="2.7109375" style="94" customWidth="1"/>
    <col min="6575" max="6594" width="0" style="94" hidden="1" customWidth="1"/>
    <col min="6595" max="6595" width="13.42578125" style="94" customWidth="1"/>
    <col min="6596" max="6596" width="18.140625" style="94" customWidth="1"/>
    <col min="6597" max="6597" width="18.7109375" style="94" customWidth="1"/>
    <col min="6598" max="6598" width="15.42578125" style="94" customWidth="1"/>
    <col min="6599" max="6816" width="11.42578125" style="94"/>
    <col min="6817" max="6817" width="17.42578125" style="94" customWidth="1"/>
    <col min="6818" max="6818" width="9.28515625" style="94" customWidth="1"/>
    <col min="6819" max="6819" width="53.42578125" style="94" customWidth="1"/>
    <col min="6820" max="6820" width="21.85546875" style="94" customWidth="1"/>
    <col min="6821" max="6821" width="18.5703125" style="94" customWidth="1"/>
    <col min="6822" max="6822" width="21.28515625" style="94" customWidth="1"/>
    <col min="6823" max="6825" width="0" style="94" hidden="1" customWidth="1"/>
    <col min="6826" max="6826" width="23.28515625" style="94" customWidth="1"/>
    <col min="6827" max="6828" width="0" style="94" hidden="1" customWidth="1"/>
    <col min="6829" max="6829" width="23.5703125" style="94" customWidth="1"/>
    <col min="6830" max="6830" width="2.7109375" style="94" customWidth="1"/>
    <col min="6831" max="6850" width="0" style="94" hidden="1" customWidth="1"/>
    <col min="6851" max="6851" width="13.42578125" style="94" customWidth="1"/>
    <col min="6852" max="6852" width="18.140625" style="94" customWidth="1"/>
    <col min="6853" max="6853" width="18.7109375" style="94" customWidth="1"/>
    <col min="6854" max="6854" width="15.42578125" style="94" customWidth="1"/>
    <col min="6855" max="7072" width="11.42578125" style="94"/>
    <col min="7073" max="7073" width="17.42578125" style="94" customWidth="1"/>
    <col min="7074" max="7074" width="9.28515625" style="94" customWidth="1"/>
    <col min="7075" max="7075" width="53.42578125" style="94" customWidth="1"/>
    <col min="7076" max="7076" width="21.85546875" style="94" customWidth="1"/>
    <col min="7077" max="7077" width="18.5703125" style="94" customWidth="1"/>
    <col min="7078" max="7078" width="21.28515625" style="94" customWidth="1"/>
    <col min="7079" max="7081" width="0" style="94" hidden="1" customWidth="1"/>
    <col min="7082" max="7082" width="23.28515625" style="94" customWidth="1"/>
    <col min="7083" max="7084" width="0" style="94" hidden="1" customWidth="1"/>
    <col min="7085" max="7085" width="23.5703125" style="94" customWidth="1"/>
    <col min="7086" max="7086" width="2.7109375" style="94" customWidth="1"/>
    <col min="7087" max="7106" width="0" style="94" hidden="1" customWidth="1"/>
    <col min="7107" max="7107" width="13.42578125" style="94" customWidth="1"/>
    <col min="7108" max="7108" width="18.140625" style="94" customWidth="1"/>
    <col min="7109" max="7109" width="18.7109375" style="94" customWidth="1"/>
    <col min="7110" max="7110" width="15.42578125" style="94" customWidth="1"/>
    <col min="7111" max="7328" width="11.42578125" style="94"/>
    <col min="7329" max="7329" width="17.42578125" style="94" customWidth="1"/>
    <col min="7330" max="7330" width="9.28515625" style="94" customWidth="1"/>
    <col min="7331" max="7331" width="53.42578125" style="94" customWidth="1"/>
    <col min="7332" max="7332" width="21.85546875" style="94" customWidth="1"/>
    <col min="7333" max="7333" width="18.5703125" style="94" customWidth="1"/>
    <col min="7334" max="7334" width="21.28515625" style="94" customWidth="1"/>
    <col min="7335" max="7337" width="0" style="94" hidden="1" customWidth="1"/>
    <col min="7338" max="7338" width="23.28515625" style="94" customWidth="1"/>
    <col min="7339" max="7340" width="0" style="94" hidden="1" customWidth="1"/>
    <col min="7341" max="7341" width="23.5703125" style="94" customWidth="1"/>
    <col min="7342" max="7342" width="2.7109375" style="94" customWidth="1"/>
    <col min="7343" max="7362" width="0" style="94" hidden="1" customWidth="1"/>
    <col min="7363" max="7363" width="13.42578125" style="94" customWidth="1"/>
    <col min="7364" max="7364" width="18.140625" style="94" customWidth="1"/>
    <col min="7365" max="7365" width="18.7109375" style="94" customWidth="1"/>
    <col min="7366" max="7366" width="15.42578125" style="94" customWidth="1"/>
    <col min="7367" max="7584" width="11.42578125" style="94"/>
    <col min="7585" max="7585" width="17.42578125" style="94" customWidth="1"/>
    <col min="7586" max="7586" width="9.28515625" style="94" customWidth="1"/>
    <col min="7587" max="7587" width="53.42578125" style="94" customWidth="1"/>
    <col min="7588" max="7588" width="21.85546875" style="94" customWidth="1"/>
    <col min="7589" max="7589" width="18.5703125" style="94" customWidth="1"/>
    <col min="7590" max="7590" width="21.28515625" style="94" customWidth="1"/>
    <col min="7591" max="7593" width="0" style="94" hidden="1" customWidth="1"/>
    <col min="7594" max="7594" width="23.28515625" style="94" customWidth="1"/>
    <col min="7595" max="7596" width="0" style="94" hidden="1" customWidth="1"/>
    <col min="7597" max="7597" width="23.5703125" style="94" customWidth="1"/>
    <col min="7598" max="7598" width="2.7109375" style="94" customWidth="1"/>
    <col min="7599" max="7618" width="0" style="94" hidden="1" customWidth="1"/>
    <col min="7619" max="7619" width="13.42578125" style="94" customWidth="1"/>
    <col min="7620" max="7620" width="18.140625" style="94" customWidth="1"/>
    <col min="7621" max="7621" width="18.7109375" style="94" customWidth="1"/>
    <col min="7622" max="7622" width="15.42578125" style="94" customWidth="1"/>
    <col min="7623" max="7840" width="11.42578125" style="94"/>
    <col min="7841" max="7841" width="17.42578125" style="94" customWidth="1"/>
    <col min="7842" max="7842" width="9.28515625" style="94" customWidth="1"/>
    <col min="7843" max="7843" width="53.42578125" style="94" customWidth="1"/>
    <col min="7844" max="7844" width="21.85546875" style="94" customWidth="1"/>
    <col min="7845" max="7845" width="18.5703125" style="94" customWidth="1"/>
    <col min="7846" max="7846" width="21.28515625" style="94" customWidth="1"/>
    <col min="7847" max="7849" width="0" style="94" hidden="1" customWidth="1"/>
    <col min="7850" max="7850" width="23.28515625" style="94" customWidth="1"/>
    <col min="7851" max="7852" width="0" style="94" hidden="1" customWidth="1"/>
    <col min="7853" max="7853" width="23.5703125" style="94" customWidth="1"/>
    <col min="7854" max="7854" width="2.7109375" style="94" customWidth="1"/>
    <col min="7855" max="7874" width="0" style="94" hidden="1" customWidth="1"/>
    <col min="7875" max="7875" width="13.42578125" style="94" customWidth="1"/>
    <col min="7876" max="7876" width="18.140625" style="94" customWidth="1"/>
    <col min="7877" max="7877" width="18.7109375" style="94" customWidth="1"/>
    <col min="7878" max="7878" width="15.42578125" style="94" customWidth="1"/>
    <col min="7879" max="8096" width="11.42578125" style="94"/>
    <col min="8097" max="8097" width="17.42578125" style="94" customWidth="1"/>
    <col min="8098" max="8098" width="9.28515625" style="94" customWidth="1"/>
    <col min="8099" max="8099" width="53.42578125" style="94" customWidth="1"/>
    <col min="8100" max="8100" width="21.85546875" style="94" customWidth="1"/>
    <col min="8101" max="8101" width="18.5703125" style="94" customWidth="1"/>
    <col min="8102" max="8102" width="21.28515625" style="94" customWidth="1"/>
    <col min="8103" max="8105" width="0" style="94" hidden="1" customWidth="1"/>
    <col min="8106" max="8106" width="23.28515625" style="94" customWidth="1"/>
    <col min="8107" max="8108" width="0" style="94" hidden="1" customWidth="1"/>
    <col min="8109" max="8109" width="23.5703125" style="94" customWidth="1"/>
    <col min="8110" max="8110" width="2.7109375" style="94" customWidth="1"/>
    <col min="8111" max="8130" width="0" style="94" hidden="1" customWidth="1"/>
    <col min="8131" max="8131" width="13.42578125" style="94" customWidth="1"/>
    <col min="8132" max="8132" width="18.140625" style="94" customWidth="1"/>
    <col min="8133" max="8133" width="18.7109375" style="94" customWidth="1"/>
    <col min="8134" max="8134" width="15.42578125" style="94" customWidth="1"/>
    <col min="8135" max="8352" width="11.42578125" style="94"/>
    <col min="8353" max="8353" width="17.42578125" style="94" customWidth="1"/>
    <col min="8354" max="8354" width="9.28515625" style="94" customWidth="1"/>
    <col min="8355" max="8355" width="53.42578125" style="94" customWidth="1"/>
    <col min="8356" max="8356" width="21.85546875" style="94" customWidth="1"/>
    <col min="8357" max="8357" width="18.5703125" style="94" customWidth="1"/>
    <col min="8358" max="8358" width="21.28515625" style="94" customWidth="1"/>
    <col min="8359" max="8361" width="0" style="94" hidden="1" customWidth="1"/>
    <col min="8362" max="8362" width="23.28515625" style="94" customWidth="1"/>
    <col min="8363" max="8364" width="0" style="94" hidden="1" customWidth="1"/>
    <col min="8365" max="8365" width="23.5703125" style="94" customWidth="1"/>
    <col min="8366" max="8366" width="2.7109375" style="94" customWidth="1"/>
    <col min="8367" max="8386" width="0" style="94" hidden="1" customWidth="1"/>
    <col min="8387" max="8387" width="13.42578125" style="94" customWidth="1"/>
    <col min="8388" max="8388" width="18.140625" style="94" customWidth="1"/>
    <col min="8389" max="8389" width="18.7109375" style="94" customWidth="1"/>
    <col min="8390" max="8390" width="15.42578125" style="94" customWidth="1"/>
    <col min="8391" max="8608" width="11.42578125" style="94"/>
    <col min="8609" max="8609" width="17.42578125" style="94" customWidth="1"/>
    <col min="8610" max="8610" width="9.28515625" style="94" customWidth="1"/>
    <col min="8611" max="8611" width="53.42578125" style="94" customWidth="1"/>
    <col min="8612" max="8612" width="21.85546875" style="94" customWidth="1"/>
    <col min="8613" max="8613" width="18.5703125" style="94" customWidth="1"/>
    <col min="8614" max="8614" width="21.28515625" style="94" customWidth="1"/>
    <col min="8615" max="8617" width="0" style="94" hidden="1" customWidth="1"/>
    <col min="8618" max="8618" width="23.28515625" style="94" customWidth="1"/>
    <col min="8619" max="8620" width="0" style="94" hidden="1" customWidth="1"/>
    <col min="8621" max="8621" width="23.5703125" style="94" customWidth="1"/>
    <col min="8622" max="8622" width="2.7109375" style="94" customWidth="1"/>
    <col min="8623" max="8642" width="0" style="94" hidden="1" customWidth="1"/>
    <col min="8643" max="8643" width="13.42578125" style="94" customWidth="1"/>
    <col min="8644" max="8644" width="18.140625" style="94" customWidth="1"/>
    <col min="8645" max="8645" width="18.7109375" style="94" customWidth="1"/>
    <col min="8646" max="8646" width="15.42578125" style="94" customWidth="1"/>
    <col min="8647" max="8864" width="11.42578125" style="94"/>
    <col min="8865" max="8865" width="17.42578125" style="94" customWidth="1"/>
    <col min="8866" max="8866" width="9.28515625" style="94" customWidth="1"/>
    <col min="8867" max="8867" width="53.42578125" style="94" customWidth="1"/>
    <col min="8868" max="8868" width="21.85546875" style="94" customWidth="1"/>
    <col min="8869" max="8869" width="18.5703125" style="94" customWidth="1"/>
    <col min="8870" max="8870" width="21.28515625" style="94" customWidth="1"/>
    <col min="8871" max="8873" width="0" style="94" hidden="1" customWidth="1"/>
    <col min="8874" max="8874" width="23.28515625" style="94" customWidth="1"/>
    <col min="8875" max="8876" width="0" style="94" hidden="1" customWidth="1"/>
    <col min="8877" max="8877" width="23.5703125" style="94" customWidth="1"/>
    <col min="8878" max="8878" width="2.7109375" style="94" customWidth="1"/>
    <col min="8879" max="8898" width="0" style="94" hidden="1" customWidth="1"/>
    <col min="8899" max="8899" width="13.42578125" style="94" customWidth="1"/>
    <col min="8900" max="8900" width="18.140625" style="94" customWidth="1"/>
    <col min="8901" max="8901" width="18.7109375" style="94" customWidth="1"/>
    <col min="8902" max="8902" width="15.42578125" style="94" customWidth="1"/>
    <col min="8903" max="9120" width="11.42578125" style="94"/>
    <col min="9121" max="9121" width="17.42578125" style="94" customWidth="1"/>
    <col min="9122" max="9122" width="9.28515625" style="94" customWidth="1"/>
    <col min="9123" max="9123" width="53.42578125" style="94" customWidth="1"/>
    <col min="9124" max="9124" width="21.85546875" style="94" customWidth="1"/>
    <col min="9125" max="9125" width="18.5703125" style="94" customWidth="1"/>
    <col min="9126" max="9126" width="21.28515625" style="94" customWidth="1"/>
    <col min="9127" max="9129" width="0" style="94" hidden="1" customWidth="1"/>
    <col min="9130" max="9130" width="23.28515625" style="94" customWidth="1"/>
    <col min="9131" max="9132" width="0" style="94" hidden="1" customWidth="1"/>
    <col min="9133" max="9133" width="23.5703125" style="94" customWidth="1"/>
    <col min="9134" max="9134" width="2.7109375" style="94" customWidth="1"/>
    <col min="9135" max="9154" width="0" style="94" hidden="1" customWidth="1"/>
    <col min="9155" max="9155" width="13.42578125" style="94" customWidth="1"/>
    <col min="9156" max="9156" width="18.140625" style="94" customWidth="1"/>
    <col min="9157" max="9157" width="18.7109375" style="94" customWidth="1"/>
    <col min="9158" max="9158" width="15.42578125" style="94" customWidth="1"/>
    <col min="9159" max="9376" width="11.42578125" style="94"/>
    <col min="9377" max="9377" width="17.42578125" style="94" customWidth="1"/>
    <col min="9378" max="9378" width="9.28515625" style="94" customWidth="1"/>
    <col min="9379" max="9379" width="53.42578125" style="94" customWidth="1"/>
    <col min="9380" max="9380" width="21.85546875" style="94" customWidth="1"/>
    <col min="9381" max="9381" width="18.5703125" style="94" customWidth="1"/>
    <col min="9382" max="9382" width="21.28515625" style="94" customWidth="1"/>
    <col min="9383" max="9385" width="0" style="94" hidden="1" customWidth="1"/>
    <col min="9386" max="9386" width="23.28515625" style="94" customWidth="1"/>
    <col min="9387" max="9388" width="0" style="94" hidden="1" customWidth="1"/>
    <col min="9389" max="9389" width="23.5703125" style="94" customWidth="1"/>
    <col min="9390" max="9390" width="2.7109375" style="94" customWidth="1"/>
    <col min="9391" max="9410" width="0" style="94" hidden="1" customWidth="1"/>
    <col min="9411" max="9411" width="13.42578125" style="94" customWidth="1"/>
    <col min="9412" max="9412" width="18.140625" style="94" customWidth="1"/>
    <col min="9413" max="9413" width="18.7109375" style="94" customWidth="1"/>
    <col min="9414" max="9414" width="15.42578125" style="94" customWidth="1"/>
    <col min="9415" max="9632" width="11.42578125" style="94"/>
    <col min="9633" max="9633" width="17.42578125" style="94" customWidth="1"/>
    <col min="9634" max="9634" width="9.28515625" style="94" customWidth="1"/>
    <col min="9635" max="9635" width="53.42578125" style="94" customWidth="1"/>
    <col min="9636" max="9636" width="21.85546875" style="94" customWidth="1"/>
    <col min="9637" max="9637" width="18.5703125" style="94" customWidth="1"/>
    <col min="9638" max="9638" width="21.28515625" style="94" customWidth="1"/>
    <col min="9639" max="9641" width="0" style="94" hidden="1" customWidth="1"/>
    <col min="9642" max="9642" width="23.28515625" style="94" customWidth="1"/>
    <col min="9643" max="9644" width="0" style="94" hidden="1" customWidth="1"/>
    <col min="9645" max="9645" width="23.5703125" style="94" customWidth="1"/>
    <col min="9646" max="9646" width="2.7109375" style="94" customWidth="1"/>
    <col min="9647" max="9666" width="0" style="94" hidden="1" customWidth="1"/>
    <col min="9667" max="9667" width="13.42578125" style="94" customWidth="1"/>
    <col min="9668" max="9668" width="18.140625" style="94" customWidth="1"/>
    <col min="9669" max="9669" width="18.7109375" style="94" customWidth="1"/>
    <col min="9670" max="9670" width="15.42578125" style="94" customWidth="1"/>
    <col min="9671" max="9888" width="11.42578125" style="94"/>
    <col min="9889" max="9889" width="17.42578125" style="94" customWidth="1"/>
    <col min="9890" max="9890" width="9.28515625" style="94" customWidth="1"/>
    <col min="9891" max="9891" width="53.42578125" style="94" customWidth="1"/>
    <col min="9892" max="9892" width="21.85546875" style="94" customWidth="1"/>
    <col min="9893" max="9893" width="18.5703125" style="94" customWidth="1"/>
    <col min="9894" max="9894" width="21.28515625" style="94" customWidth="1"/>
    <col min="9895" max="9897" width="0" style="94" hidden="1" customWidth="1"/>
    <col min="9898" max="9898" width="23.28515625" style="94" customWidth="1"/>
    <col min="9899" max="9900" width="0" style="94" hidden="1" customWidth="1"/>
    <col min="9901" max="9901" width="23.5703125" style="94" customWidth="1"/>
    <col min="9902" max="9902" width="2.7109375" style="94" customWidth="1"/>
    <col min="9903" max="9922" width="0" style="94" hidden="1" customWidth="1"/>
    <col min="9923" max="9923" width="13.42578125" style="94" customWidth="1"/>
    <col min="9924" max="9924" width="18.140625" style="94" customWidth="1"/>
    <col min="9925" max="9925" width="18.7109375" style="94" customWidth="1"/>
    <col min="9926" max="9926" width="15.42578125" style="94" customWidth="1"/>
    <col min="9927" max="10144" width="11.42578125" style="94"/>
    <col min="10145" max="10145" width="17.42578125" style="94" customWidth="1"/>
    <col min="10146" max="10146" width="9.28515625" style="94" customWidth="1"/>
    <col min="10147" max="10147" width="53.42578125" style="94" customWidth="1"/>
    <col min="10148" max="10148" width="21.85546875" style="94" customWidth="1"/>
    <col min="10149" max="10149" width="18.5703125" style="94" customWidth="1"/>
    <col min="10150" max="10150" width="21.28515625" style="94" customWidth="1"/>
    <col min="10151" max="10153" width="0" style="94" hidden="1" customWidth="1"/>
    <col min="10154" max="10154" width="23.28515625" style="94" customWidth="1"/>
    <col min="10155" max="10156" width="0" style="94" hidden="1" customWidth="1"/>
    <col min="10157" max="10157" width="23.5703125" style="94" customWidth="1"/>
    <col min="10158" max="10158" width="2.7109375" style="94" customWidth="1"/>
    <col min="10159" max="10178" width="0" style="94" hidden="1" customWidth="1"/>
    <col min="10179" max="10179" width="13.42578125" style="94" customWidth="1"/>
    <col min="10180" max="10180" width="18.140625" style="94" customWidth="1"/>
    <col min="10181" max="10181" width="18.7109375" style="94" customWidth="1"/>
    <col min="10182" max="10182" width="15.42578125" style="94" customWidth="1"/>
    <col min="10183" max="10400" width="11.42578125" style="94"/>
    <col min="10401" max="10401" width="17.42578125" style="94" customWidth="1"/>
    <col min="10402" max="10402" width="9.28515625" style="94" customWidth="1"/>
    <col min="10403" max="10403" width="53.42578125" style="94" customWidth="1"/>
    <col min="10404" max="10404" width="21.85546875" style="94" customWidth="1"/>
    <col min="10405" max="10405" width="18.5703125" style="94" customWidth="1"/>
    <col min="10406" max="10406" width="21.28515625" style="94" customWidth="1"/>
    <col min="10407" max="10409" width="0" style="94" hidden="1" customWidth="1"/>
    <col min="10410" max="10410" width="23.28515625" style="94" customWidth="1"/>
    <col min="10411" max="10412" width="0" style="94" hidden="1" customWidth="1"/>
    <col min="10413" max="10413" width="23.5703125" style="94" customWidth="1"/>
    <col min="10414" max="10414" width="2.7109375" style="94" customWidth="1"/>
    <col min="10415" max="10434" width="0" style="94" hidden="1" customWidth="1"/>
    <col min="10435" max="10435" width="13.42578125" style="94" customWidth="1"/>
    <col min="10436" max="10436" width="18.140625" style="94" customWidth="1"/>
    <col min="10437" max="10437" width="18.7109375" style="94" customWidth="1"/>
    <col min="10438" max="10438" width="15.42578125" style="94" customWidth="1"/>
    <col min="10439" max="10656" width="11.42578125" style="94"/>
    <col min="10657" max="10657" width="17.42578125" style="94" customWidth="1"/>
    <col min="10658" max="10658" width="9.28515625" style="94" customWidth="1"/>
    <col min="10659" max="10659" width="53.42578125" style="94" customWidth="1"/>
    <col min="10660" max="10660" width="21.85546875" style="94" customWidth="1"/>
    <col min="10661" max="10661" width="18.5703125" style="94" customWidth="1"/>
    <col min="10662" max="10662" width="21.28515625" style="94" customWidth="1"/>
    <col min="10663" max="10665" width="0" style="94" hidden="1" customWidth="1"/>
    <col min="10666" max="10666" width="23.28515625" style="94" customWidth="1"/>
    <col min="10667" max="10668" width="0" style="94" hidden="1" customWidth="1"/>
    <col min="10669" max="10669" width="23.5703125" style="94" customWidth="1"/>
    <col min="10670" max="10670" width="2.7109375" style="94" customWidth="1"/>
    <col min="10671" max="10690" width="0" style="94" hidden="1" customWidth="1"/>
    <col min="10691" max="10691" width="13.42578125" style="94" customWidth="1"/>
    <col min="10692" max="10692" width="18.140625" style="94" customWidth="1"/>
    <col min="10693" max="10693" width="18.7109375" style="94" customWidth="1"/>
    <col min="10694" max="10694" width="15.42578125" style="94" customWidth="1"/>
    <col min="10695" max="10912" width="11.42578125" style="94"/>
    <col min="10913" max="10913" width="17.42578125" style="94" customWidth="1"/>
    <col min="10914" max="10914" width="9.28515625" style="94" customWidth="1"/>
    <col min="10915" max="10915" width="53.42578125" style="94" customWidth="1"/>
    <col min="10916" max="10916" width="21.85546875" style="94" customWidth="1"/>
    <col min="10917" max="10917" width="18.5703125" style="94" customWidth="1"/>
    <col min="10918" max="10918" width="21.28515625" style="94" customWidth="1"/>
    <col min="10919" max="10921" width="0" style="94" hidden="1" customWidth="1"/>
    <col min="10922" max="10922" width="23.28515625" style="94" customWidth="1"/>
    <col min="10923" max="10924" width="0" style="94" hidden="1" customWidth="1"/>
    <col min="10925" max="10925" width="23.5703125" style="94" customWidth="1"/>
    <col min="10926" max="10926" width="2.7109375" style="94" customWidth="1"/>
    <col min="10927" max="10946" width="0" style="94" hidden="1" customWidth="1"/>
    <col min="10947" max="10947" width="13.42578125" style="94" customWidth="1"/>
    <col min="10948" max="10948" width="18.140625" style="94" customWidth="1"/>
    <col min="10949" max="10949" width="18.7109375" style="94" customWidth="1"/>
    <col min="10950" max="10950" width="15.42578125" style="94" customWidth="1"/>
    <col min="10951" max="11168" width="11.42578125" style="94"/>
    <col min="11169" max="11169" width="17.42578125" style="94" customWidth="1"/>
    <col min="11170" max="11170" width="9.28515625" style="94" customWidth="1"/>
    <col min="11171" max="11171" width="53.42578125" style="94" customWidth="1"/>
    <col min="11172" max="11172" width="21.85546875" style="94" customWidth="1"/>
    <col min="11173" max="11173" width="18.5703125" style="94" customWidth="1"/>
    <col min="11174" max="11174" width="21.28515625" style="94" customWidth="1"/>
    <col min="11175" max="11177" width="0" style="94" hidden="1" customWidth="1"/>
    <col min="11178" max="11178" width="23.28515625" style="94" customWidth="1"/>
    <col min="11179" max="11180" width="0" style="94" hidden="1" customWidth="1"/>
    <col min="11181" max="11181" width="23.5703125" style="94" customWidth="1"/>
    <col min="11182" max="11182" width="2.7109375" style="94" customWidth="1"/>
    <col min="11183" max="11202" width="0" style="94" hidden="1" customWidth="1"/>
    <col min="11203" max="11203" width="13.42578125" style="94" customWidth="1"/>
    <col min="11204" max="11204" width="18.140625" style="94" customWidth="1"/>
    <col min="11205" max="11205" width="18.7109375" style="94" customWidth="1"/>
    <col min="11206" max="11206" width="15.42578125" style="94" customWidth="1"/>
    <col min="11207" max="11424" width="11.42578125" style="94"/>
    <col min="11425" max="11425" width="17.42578125" style="94" customWidth="1"/>
    <col min="11426" max="11426" width="9.28515625" style="94" customWidth="1"/>
    <col min="11427" max="11427" width="53.42578125" style="94" customWidth="1"/>
    <col min="11428" max="11428" width="21.85546875" style="94" customWidth="1"/>
    <col min="11429" max="11429" width="18.5703125" style="94" customWidth="1"/>
    <col min="11430" max="11430" width="21.28515625" style="94" customWidth="1"/>
    <col min="11431" max="11433" width="0" style="94" hidden="1" customWidth="1"/>
    <col min="11434" max="11434" width="23.28515625" style="94" customWidth="1"/>
    <col min="11435" max="11436" width="0" style="94" hidden="1" customWidth="1"/>
    <col min="11437" max="11437" width="23.5703125" style="94" customWidth="1"/>
    <col min="11438" max="11438" width="2.7109375" style="94" customWidth="1"/>
    <col min="11439" max="11458" width="0" style="94" hidden="1" customWidth="1"/>
    <col min="11459" max="11459" width="13.42578125" style="94" customWidth="1"/>
    <col min="11460" max="11460" width="18.140625" style="94" customWidth="1"/>
    <col min="11461" max="11461" width="18.7109375" style="94" customWidth="1"/>
    <col min="11462" max="11462" width="15.42578125" style="94" customWidth="1"/>
    <col min="11463" max="11680" width="11.42578125" style="94"/>
    <col min="11681" max="11681" width="17.42578125" style="94" customWidth="1"/>
    <col min="11682" max="11682" width="9.28515625" style="94" customWidth="1"/>
    <col min="11683" max="11683" width="53.42578125" style="94" customWidth="1"/>
    <col min="11684" max="11684" width="21.85546875" style="94" customWidth="1"/>
    <col min="11685" max="11685" width="18.5703125" style="94" customWidth="1"/>
    <col min="11686" max="11686" width="21.28515625" style="94" customWidth="1"/>
    <col min="11687" max="11689" width="0" style="94" hidden="1" customWidth="1"/>
    <col min="11690" max="11690" width="23.28515625" style="94" customWidth="1"/>
    <col min="11691" max="11692" width="0" style="94" hidden="1" customWidth="1"/>
    <col min="11693" max="11693" width="23.5703125" style="94" customWidth="1"/>
    <col min="11694" max="11694" width="2.7109375" style="94" customWidth="1"/>
    <col min="11695" max="11714" width="0" style="94" hidden="1" customWidth="1"/>
    <col min="11715" max="11715" width="13.42578125" style="94" customWidth="1"/>
    <col min="11716" max="11716" width="18.140625" style="94" customWidth="1"/>
    <col min="11717" max="11717" width="18.7109375" style="94" customWidth="1"/>
    <col min="11718" max="11718" width="15.42578125" style="94" customWidth="1"/>
    <col min="11719" max="11936" width="11.42578125" style="94"/>
    <col min="11937" max="11937" width="17.42578125" style="94" customWidth="1"/>
    <col min="11938" max="11938" width="9.28515625" style="94" customWidth="1"/>
    <col min="11939" max="11939" width="53.42578125" style="94" customWidth="1"/>
    <col min="11940" max="11940" width="21.85546875" style="94" customWidth="1"/>
    <col min="11941" max="11941" width="18.5703125" style="94" customWidth="1"/>
    <col min="11942" max="11942" width="21.28515625" style="94" customWidth="1"/>
    <col min="11943" max="11945" width="0" style="94" hidden="1" customWidth="1"/>
    <col min="11946" max="11946" width="23.28515625" style="94" customWidth="1"/>
    <col min="11947" max="11948" width="0" style="94" hidden="1" customWidth="1"/>
    <col min="11949" max="11949" width="23.5703125" style="94" customWidth="1"/>
    <col min="11950" max="11950" width="2.7109375" style="94" customWidth="1"/>
    <col min="11951" max="11970" width="0" style="94" hidden="1" customWidth="1"/>
    <col min="11971" max="11971" width="13.42578125" style="94" customWidth="1"/>
    <col min="11972" max="11972" width="18.140625" style="94" customWidth="1"/>
    <col min="11973" max="11973" width="18.7109375" style="94" customWidth="1"/>
    <col min="11974" max="11974" width="15.42578125" style="94" customWidth="1"/>
    <col min="11975" max="12192" width="11.42578125" style="94"/>
    <col min="12193" max="12193" width="17.42578125" style="94" customWidth="1"/>
    <col min="12194" max="12194" width="9.28515625" style="94" customWidth="1"/>
    <col min="12195" max="12195" width="53.42578125" style="94" customWidth="1"/>
    <col min="12196" max="12196" width="21.85546875" style="94" customWidth="1"/>
    <col min="12197" max="12197" width="18.5703125" style="94" customWidth="1"/>
    <col min="12198" max="12198" width="21.28515625" style="94" customWidth="1"/>
    <col min="12199" max="12201" width="0" style="94" hidden="1" customWidth="1"/>
    <col min="12202" max="12202" width="23.28515625" style="94" customWidth="1"/>
    <col min="12203" max="12204" width="0" style="94" hidden="1" customWidth="1"/>
    <col min="12205" max="12205" width="23.5703125" style="94" customWidth="1"/>
    <col min="12206" max="12206" width="2.7109375" style="94" customWidth="1"/>
    <col min="12207" max="12226" width="0" style="94" hidden="1" customWidth="1"/>
    <col min="12227" max="12227" width="13.42578125" style="94" customWidth="1"/>
    <col min="12228" max="12228" width="18.140625" style="94" customWidth="1"/>
    <col min="12229" max="12229" width="18.7109375" style="94" customWidth="1"/>
    <col min="12230" max="12230" width="15.42578125" style="94" customWidth="1"/>
    <col min="12231" max="12448" width="11.42578125" style="94"/>
    <col min="12449" max="12449" width="17.42578125" style="94" customWidth="1"/>
    <col min="12450" max="12450" width="9.28515625" style="94" customWidth="1"/>
    <col min="12451" max="12451" width="53.42578125" style="94" customWidth="1"/>
    <col min="12452" max="12452" width="21.85546875" style="94" customWidth="1"/>
    <col min="12453" max="12453" width="18.5703125" style="94" customWidth="1"/>
    <col min="12454" max="12454" width="21.28515625" style="94" customWidth="1"/>
    <col min="12455" max="12457" width="0" style="94" hidden="1" customWidth="1"/>
    <col min="12458" max="12458" width="23.28515625" style="94" customWidth="1"/>
    <col min="12459" max="12460" width="0" style="94" hidden="1" customWidth="1"/>
    <col min="12461" max="12461" width="23.5703125" style="94" customWidth="1"/>
    <col min="12462" max="12462" width="2.7109375" style="94" customWidth="1"/>
    <col min="12463" max="12482" width="0" style="94" hidden="1" customWidth="1"/>
    <col min="12483" max="12483" width="13.42578125" style="94" customWidth="1"/>
    <col min="12484" max="12484" width="18.140625" style="94" customWidth="1"/>
    <col min="12485" max="12485" width="18.7109375" style="94" customWidth="1"/>
    <col min="12486" max="12486" width="15.42578125" style="94" customWidth="1"/>
    <col min="12487" max="12704" width="11.42578125" style="94"/>
    <col min="12705" max="12705" width="17.42578125" style="94" customWidth="1"/>
    <col min="12706" max="12706" width="9.28515625" style="94" customWidth="1"/>
    <col min="12707" max="12707" width="53.42578125" style="94" customWidth="1"/>
    <col min="12708" max="12708" width="21.85546875" style="94" customWidth="1"/>
    <col min="12709" max="12709" width="18.5703125" style="94" customWidth="1"/>
    <col min="12710" max="12710" width="21.28515625" style="94" customWidth="1"/>
    <col min="12711" max="12713" width="0" style="94" hidden="1" customWidth="1"/>
    <col min="12714" max="12714" width="23.28515625" style="94" customWidth="1"/>
    <col min="12715" max="12716" width="0" style="94" hidden="1" customWidth="1"/>
    <col min="12717" max="12717" width="23.5703125" style="94" customWidth="1"/>
    <col min="12718" max="12718" width="2.7109375" style="94" customWidth="1"/>
    <col min="12719" max="12738" width="0" style="94" hidden="1" customWidth="1"/>
    <col min="12739" max="12739" width="13.42578125" style="94" customWidth="1"/>
    <col min="12740" max="12740" width="18.140625" style="94" customWidth="1"/>
    <col min="12741" max="12741" width="18.7109375" style="94" customWidth="1"/>
    <col min="12742" max="12742" width="15.42578125" style="94" customWidth="1"/>
    <col min="12743" max="12960" width="11.42578125" style="94"/>
    <col min="12961" max="12961" width="17.42578125" style="94" customWidth="1"/>
    <col min="12962" max="12962" width="9.28515625" style="94" customWidth="1"/>
    <col min="12963" max="12963" width="53.42578125" style="94" customWidth="1"/>
    <col min="12964" max="12964" width="21.85546875" style="94" customWidth="1"/>
    <col min="12965" max="12965" width="18.5703125" style="94" customWidth="1"/>
    <col min="12966" max="12966" width="21.28515625" style="94" customWidth="1"/>
    <col min="12967" max="12969" width="0" style="94" hidden="1" customWidth="1"/>
    <col min="12970" max="12970" width="23.28515625" style="94" customWidth="1"/>
    <col min="12971" max="12972" width="0" style="94" hidden="1" customWidth="1"/>
    <col min="12973" max="12973" width="23.5703125" style="94" customWidth="1"/>
    <col min="12974" max="12974" width="2.7109375" style="94" customWidth="1"/>
    <col min="12975" max="12994" width="0" style="94" hidden="1" customWidth="1"/>
    <col min="12995" max="12995" width="13.42578125" style="94" customWidth="1"/>
    <col min="12996" max="12996" width="18.140625" style="94" customWidth="1"/>
    <col min="12997" max="12997" width="18.7109375" style="94" customWidth="1"/>
    <col min="12998" max="12998" width="15.42578125" style="94" customWidth="1"/>
    <col min="12999" max="13216" width="11.42578125" style="94"/>
    <col min="13217" max="13217" width="17.42578125" style="94" customWidth="1"/>
    <col min="13218" max="13218" width="9.28515625" style="94" customWidth="1"/>
    <col min="13219" max="13219" width="53.42578125" style="94" customWidth="1"/>
    <col min="13220" max="13220" width="21.85546875" style="94" customWidth="1"/>
    <col min="13221" max="13221" width="18.5703125" style="94" customWidth="1"/>
    <col min="13222" max="13222" width="21.28515625" style="94" customWidth="1"/>
    <col min="13223" max="13225" width="0" style="94" hidden="1" customWidth="1"/>
    <col min="13226" max="13226" width="23.28515625" style="94" customWidth="1"/>
    <col min="13227" max="13228" width="0" style="94" hidden="1" customWidth="1"/>
    <col min="13229" max="13229" width="23.5703125" style="94" customWidth="1"/>
    <col min="13230" max="13230" width="2.7109375" style="94" customWidth="1"/>
    <col min="13231" max="13250" width="0" style="94" hidden="1" customWidth="1"/>
    <col min="13251" max="13251" width="13.42578125" style="94" customWidth="1"/>
    <col min="13252" max="13252" width="18.140625" style="94" customWidth="1"/>
    <col min="13253" max="13253" width="18.7109375" style="94" customWidth="1"/>
    <col min="13254" max="13254" width="15.42578125" style="94" customWidth="1"/>
    <col min="13255" max="13472" width="11.42578125" style="94"/>
    <col min="13473" max="13473" width="17.42578125" style="94" customWidth="1"/>
    <col min="13474" max="13474" width="9.28515625" style="94" customWidth="1"/>
    <col min="13475" max="13475" width="53.42578125" style="94" customWidth="1"/>
    <col min="13476" max="13476" width="21.85546875" style="94" customWidth="1"/>
    <col min="13477" max="13477" width="18.5703125" style="94" customWidth="1"/>
    <col min="13478" max="13478" width="21.28515625" style="94" customWidth="1"/>
    <col min="13479" max="13481" width="0" style="94" hidden="1" customWidth="1"/>
    <col min="13482" max="13482" width="23.28515625" style="94" customWidth="1"/>
    <col min="13483" max="13484" width="0" style="94" hidden="1" customWidth="1"/>
    <col min="13485" max="13485" width="23.5703125" style="94" customWidth="1"/>
    <col min="13486" max="13486" width="2.7109375" style="94" customWidth="1"/>
    <col min="13487" max="13506" width="0" style="94" hidden="1" customWidth="1"/>
    <col min="13507" max="13507" width="13.42578125" style="94" customWidth="1"/>
    <col min="13508" max="13508" width="18.140625" style="94" customWidth="1"/>
    <col min="13509" max="13509" width="18.7109375" style="94" customWidth="1"/>
    <col min="13510" max="13510" width="15.42578125" style="94" customWidth="1"/>
    <col min="13511" max="13728" width="11.42578125" style="94"/>
    <col min="13729" max="13729" width="17.42578125" style="94" customWidth="1"/>
    <col min="13730" max="13730" width="9.28515625" style="94" customWidth="1"/>
    <col min="13731" max="13731" width="53.42578125" style="94" customWidth="1"/>
    <col min="13732" max="13732" width="21.85546875" style="94" customWidth="1"/>
    <col min="13733" max="13733" width="18.5703125" style="94" customWidth="1"/>
    <col min="13734" max="13734" width="21.28515625" style="94" customWidth="1"/>
    <col min="13735" max="13737" width="0" style="94" hidden="1" customWidth="1"/>
    <col min="13738" max="13738" width="23.28515625" style="94" customWidth="1"/>
    <col min="13739" max="13740" width="0" style="94" hidden="1" customWidth="1"/>
    <col min="13741" max="13741" width="23.5703125" style="94" customWidth="1"/>
    <col min="13742" max="13742" width="2.7109375" style="94" customWidth="1"/>
    <col min="13743" max="13762" width="0" style="94" hidden="1" customWidth="1"/>
    <col min="13763" max="13763" width="13.42578125" style="94" customWidth="1"/>
    <col min="13764" max="13764" width="18.140625" style="94" customWidth="1"/>
    <col min="13765" max="13765" width="18.7109375" style="94" customWidth="1"/>
    <col min="13766" max="13766" width="15.42578125" style="94" customWidth="1"/>
    <col min="13767" max="13984" width="11.42578125" style="94"/>
    <col min="13985" max="13985" width="17.42578125" style="94" customWidth="1"/>
    <col min="13986" max="13986" width="9.28515625" style="94" customWidth="1"/>
    <col min="13987" max="13987" width="53.42578125" style="94" customWidth="1"/>
    <col min="13988" max="13988" width="21.85546875" style="94" customWidth="1"/>
    <col min="13989" max="13989" width="18.5703125" style="94" customWidth="1"/>
    <col min="13990" max="13990" width="21.28515625" style="94" customWidth="1"/>
    <col min="13991" max="13993" width="0" style="94" hidden="1" customWidth="1"/>
    <col min="13994" max="13994" width="23.28515625" style="94" customWidth="1"/>
    <col min="13995" max="13996" width="0" style="94" hidden="1" customWidth="1"/>
    <col min="13997" max="13997" width="23.5703125" style="94" customWidth="1"/>
    <col min="13998" max="13998" width="2.7109375" style="94" customWidth="1"/>
    <col min="13999" max="14018" width="0" style="94" hidden="1" customWidth="1"/>
    <col min="14019" max="14019" width="13.42578125" style="94" customWidth="1"/>
    <col min="14020" max="14020" width="18.140625" style="94" customWidth="1"/>
    <col min="14021" max="14021" width="18.7109375" style="94" customWidth="1"/>
    <col min="14022" max="14022" width="15.42578125" style="94" customWidth="1"/>
    <col min="14023" max="14240" width="11.42578125" style="94"/>
    <col min="14241" max="14241" width="17.42578125" style="94" customWidth="1"/>
    <col min="14242" max="14242" width="9.28515625" style="94" customWidth="1"/>
    <col min="14243" max="14243" width="53.42578125" style="94" customWidth="1"/>
    <col min="14244" max="14244" width="21.85546875" style="94" customWidth="1"/>
    <col min="14245" max="14245" width="18.5703125" style="94" customWidth="1"/>
    <col min="14246" max="14246" width="21.28515625" style="94" customWidth="1"/>
    <col min="14247" max="14249" width="0" style="94" hidden="1" customWidth="1"/>
    <col min="14250" max="14250" width="23.28515625" style="94" customWidth="1"/>
    <col min="14251" max="14252" width="0" style="94" hidden="1" customWidth="1"/>
    <col min="14253" max="14253" width="23.5703125" style="94" customWidth="1"/>
    <col min="14254" max="14254" width="2.7109375" style="94" customWidth="1"/>
    <col min="14255" max="14274" width="0" style="94" hidden="1" customWidth="1"/>
    <col min="14275" max="14275" width="13.42578125" style="94" customWidth="1"/>
    <col min="14276" max="14276" width="18.140625" style="94" customWidth="1"/>
    <col min="14277" max="14277" width="18.7109375" style="94" customWidth="1"/>
    <col min="14278" max="14278" width="15.42578125" style="94" customWidth="1"/>
    <col min="14279" max="14496" width="11.42578125" style="94"/>
    <col min="14497" max="14497" width="17.42578125" style="94" customWidth="1"/>
    <col min="14498" max="14498" width="9.28515625" style="94" customWidth="1"/>
    <col min="14499" max="14499" width="53.42578125" style="94" customWidth="1"/>
    <col min="14500" max="14500" width="21.85546875" style="94" customWidth="1"/>
    <col min="14501" max="14501" width="18.5703125" style="94" customWidth="1"/>
    <col min="14502" max="14502" width="21.28515625" style="94" customWidth="1"/>
    <col min="14503" max="14505" width="0" style="94" hidden="1" customWidth="1"/>
    <col min="14506" max="14506" width="23.28515625" style="94" customWidth="1"/>
    <col min="14507" max="14508" width="0" style="94" hidden="1" customWidth="1"/>
    <col min="14509" max="14509" width="23.5703125" style="94" customWidth="1"/>
    <col min="14510" max="14510" width="2.7109375" style="94" customWidth="1"/>
    <col min="14511" max="14530" width="0" style="94" hidden="1" customWidth="1"/>
    <col min="14531" max="14531" width="13.42578125" style="94" customWidth="1"/>
    <col min="14532" max="14532" width="18.140625" style="94" customWidth="1"/>
    <col min="14533" max="14533" width="18.7109375" style="94" customWidth="1"/>
    <col min="14534" max="14534" width="15.42578125" style="94" customWidth="1"/>
    <col min="14535" max="14752" width="11.42578125" style="94"/>
    <col min="14753" max="14753" width="17.42578125" style="94" customWidth="1"/>
    <col min="14754" max="14754" width="9.28515625" style="94" customWidth="1"/>
    <col min="14755" max="14755" width="53.42578125" style="94" customWidth="1"/>
    <col min="14756" max="14756" width="21.85546875" style="94" customWidth="1"/>
    <col min="14757" max="14757" width="18.5703125" style="94" customWidth="1"/>
    <col min="14758" max="14758" width="21.28515625" style="94" customWidth="1"/>
    <col min="14759" max="14761" width="0" style="94" hidden="1" customWidth="1"/>
    <col min="14762" max="14762" width="23.28515625" style="94" customWidth="1"/>
    <col min="14763" max="14764" width="0" style="94" hidden="1" customWidth="1"/>
    <col min="14765" max="14765" width="23.5703125" style="94" customWidth="1"/>
    <col min="14766" max="14766" width="2.7109375" style="94" customWidth="1"/>
    <col min="14767" max="14786" width="0" style="94" hidden="1" customWidth="1"/>
    <col min="14787" max="14787" width="13.42578125" style="94" customWidth="1"/>
    <col min="14788" max="14788" width="18.140625" style="94" customWidth="1"/>
    <col min="14789" max="14789" width="18.7109375" style="94" customWidth="1"/>
    <col min="14790" max="14790" width="15.42578125" style="94" customWidth="1"/>
    <col min="14791" max="15008" width="11.42578125" style="94"/>
    <col min="15009" max="15009" width="17.42578125" style="94" customWidth="1"/>
    <col min="15010" max="15010" width="9.28515625" style="94" customWidth="1"/>
    <col min="15011" max="15011" width="53.42578125" style="94" customWidth="1"/>
    <col min="15012" max="15012" width="21.85546875" style="94" customWidth="1"/>
    <col min="15013" max="15013" width="18.5703125" style="94" customWidth="1"/>
    <col min="15014" max="15014" width="21.28515625" style="94" customWidth="1"/>
    <col min="15015" max="15017" width="0" style="94" hidden="1" customWidth="1"/>
    <col min="15018" max="15018" width="23.28515625" style="94" customWidth="1"/>
    <col min="15019" max="15020" width="0" style="94" hidden="1" customWidth="1"/>
    <col min="15021" max="15021" width="23.5703125" style="94" customWidth="1"/>
    <col min="15022" max="15022" width="2.7109375" style="94" customWidth="1"/>
    <col min="15023" max="15042" width="0" style="94" hidden="1" customWidth="1"/>
    <col min="15043" max="15043" width="13.42578125" style="94" customWidth="1"/>
    <col min="15044" max="15044" width="18.140625" style="94" customWidth="1"/>
    <col min="15045" max="15045" width="18.7109375" style="94" customWidth="1"/>
    <col min="15046" max="15046" width="15.42578125" style="94" customWidth="1"/>
    <col min="15047" max="15264" width="11.42578125" style="94"/>
    <col min="15265" max="15265" width="17.42578125" style="94" customWidth="1"/>
    <col min="15266" max="15266" width="9.28515625" style="94" customWidth="1"/>
    <col min="15267" max="15267" width="53.42578125" style="94" customWidth="1"/>
    <col min="15268" max="15268" width="21.85546875" style="94" customWidth="1"/>
    <col min="15269" max="15269" width="18.5703125" style="94" customWidth="1"/>
    <col min="15270" max="15270" width="21.28515625" style="94" customWidth="1"/>
    <col min="15271" max="15273" width="0" style="94" hidden="1" customWidth="1"/>
    <col min="15274" max="15274" width="23.28515625" style="94" customWidth="1"/>
    <col min="15275" max="15276" width="0" style="94" hidden="1" customWidth="1"/>
    <col min="15277" max="15277" width="23.5703125" style="94" customWidth="1"/>
    <col min="15278" max="15278" width="2.7109375" style="94" customWidth="1"/>
    <col min="15279" max="15298" width="0" style="94" hidden="1" customWidth="1"/>
    <col min="15299" max="15299" width="13.42578125" style="94" customWidth="1"/>
    <col min="15300" max="15300" width="18.140625" style="94" customWidth="1"/>
    <col min="15301" max="15301" width="18.7109375" style="94" customWidth="1"/>
    <col min="15302" max="15302" width="15.42578125" style="94" customWidth="1"/>
    <col min="15303" max="15520" width="11.42578125" style="94"/>
    <col min="15521" max="15521" width="17.42578125" style="94" customWidth="1"/>
    <col min="15522" max="15522" width="9.28515625" style="94" customWidth="1"/>
    <col min="15523" max="15523" width="53.42578125" style="94" customWidth="1"/>
    <col min="15524" max="15524" width="21.85546875" style="94" customWidth="1"/>
    <col min="15525" max="15525" width="18.5703125" style="94" customWidth="1"/>
    <col min="15526" max="15526" width="21.28515625" style="94" customWidth="1"/>
    <col min="15527" max="15529" width="0" style="94" hidden="1" customWidth="1"/>
    <col min="15530" max="15530" width="23.28515625" style="94" customWidth="1"/>
    <col min="15531" max="15532" width="0" style="94" hidden="1" customWidth="1"/>
    <col min="15533" max="15533" width="23.5703125" style="94" customWidth="1"/>
    <col min="15534" max="15534" width="2.7109375" style="94" customWidth="1"/>
    <col min="15535" max="15554" width="0" style="94" hidden="1" customWidth="1"/>
    <col min="15555" max="15555" width="13.42578125" style="94" customWidth="1"/>
    <col min="15556" max="15556" width="18.140625" style="94" customWidth="1"/>
    <col min="15557" max="15557" width="18.7109375" style="94" customWidth="1"/>
    <col min="15558" max="15558" width="15.42578125" style="94" customWidth="1"/>
    <col min="15559" max="15776" width="11.42578125" style="94"/>
    <col min="15777" max="15777" width="17.42578125" style="94" customWidth="1"/>
    <col min="15778" max="15778" width="9.28515625" style="94" customWidth="1"/>
    <col min="15779" max="15779" width="53.42578125" style="94" customWidth="1"/>
    <col min="15780" max="15780" width="21.85546875" style="94" customWidth="1"/>
    <col min="15781" max="15781" width="18.5703125" style="94" customWidth="1"/>
    <col min="15782" max="15782" width="21.28515625" style="94" customWidth="1"/>
    <col min="15783" max="15785" width="0" style="94" hidden="1" customWidth="1"/>
    <col min="15786" max="15786" width="23.28515625" style="94" customWidth="1"/>
    <col min="15787" max="15788" width="0" style="94" hidden="1" customWidth="1"/>
    <col min="15789" max="15789" width="23.5703125" style="94" customWidth="1"/>
    <col min="15790" max="15790" width="2.7109375" style="94" customWidth="1"/>
    <col min="15791" max="15810" width="0" style="94" hidden="1" customWidth="1"/>
    <col min="15811" max="15811" width="13.42578125" style="94" customWidth="1"/>
    <col min="15812" max="15812" width="18.140625" style="94" customWidth="1"/>
    <col min="15813" max="15813" width="18.7109375" style="94" customWidth="1"/>
    <col min="15814" max="15814" width="15.42578125" style="94" customWidth="1"/>
    <col min="15815" max="16032" width="11.42578125" style="94"/>
    <col min="16033" max="16033" width="17.42578125" style="94" customWidth="1"/>
    <col min="16034" max="16034" width="9.28515625" style="94" customWidth="1"/>
    <col min="16035" max="16035" width="53.42578125" style="94" customWidth="1"/>
    <col min="16036" max="16036" width="21.85546875" style="94" customWidth="1"/>
    <col min="16037" max="16037" width="18.5703125" style="94" customWidth="1"/>
    <col min="16038" max="16038" width="21.28515625" style="94" customWidth="1"/>
    <col min="16039" max="16041" width="0" style="94" hidden="1" customWidth="1"/>
    <col min="16042" max="16042" width="23.28515625" style="94" customWidth="1"/>
    <col min="16043" max="16044" width="0" style="94" hidden="1" customWidth="1"/>
    <col min="16045" max="16045" width="23.5703125" style="94" customWidth="1"/>
    <col min="16046" max="16046" width="2.7109375" style="94" customWidth="1"/>
    <col min="16047" max="16066" width="0" style="94" hidden="1" customWidth="1"/>
    <col min="16067" max="16067" width="13.42578125" style="94" customWidth="1"/>
    <col min="16068" max="16068" width="18.140625" style="94" customWidth="1"/>
    <col min="16069" max="16069" width="18.7109375" style="94" customWidth="1"/>
    <col min="16070" max="16070" width="15.42578125" style="94" customWidth="1"/>
    <col min="16071" max="16384" width="11.42578125" style="94"/>
  </cols>
  <sheetData>
    <row r="1" spans="1:16" ht="27.75" customHeight="1" x14ac:dyDescent="0.25">
      <c r="A1" s="557" t="s">
        <v>0</v>
      </c>
      <c r="B1" s="557"/>
      <c r="C1" s="557"/>
      <c r="D1" s="557"/>
      <c r="E1" s="557"/>
      <c r="F1" s="557"/>
      <c r="G1" s="557"/>
      <c r="H1" s="557"/>
      <c r="I1" s="557"/>
      <c r="J1" s="557"/>
      <c r="K1" s="557"/>
      <c r="L1" s="557"/>
      <c r="M1" s="557"/>
      <c r="N1" s="557"/>
      <c r="O1" s="557"/>
    </row>
    <row r="2" spans="1:16" ht="24.95" customHeight="1" x14ac:dyDescent="0.25">
      <c r="A2" s="558" t="s">
        <v>418</v>
      </c>
      <c r="B2" s="558"/>
      <c r="C2" s="558"/>
      <c r="D2" s="558"/>
      <c r="E2" s="558"/>
      <c r="F2" s="558"/>
      <c r="G2" s="558"/>
      <c r="H2" s="558"/>
      <c r="I2" s="558"/>
      <c r="J2" s="558"/>
      <c r="K2" s="558"/>
      <c r="L2" s="558"/>
      <c r="M2" s="558"/>
      <c r="N2" s="558"/>
      <c r="O2" s="558"/>
    </row>
    <row r="3" spans="1:16" ht="24.95" customHeight="1" x14ac:dyDescent="0.25">
      <c r="A3" s="559" t="s">
        <v>419</v>
      </c>
      <c r="B3" s="559"/>
      <c r="C3" s="559"/>
      <c r="D3" s="559"/>
      <c r="E3" s="559"/>
      <c r="F3" s="559"/>
      <c r="G3" s="559"/>
      <c r="H3" s="559"/>
      <c r="I3" s="559"/>
      <c r="J3" s="559"/>
      <c r="K3" s="559"/>
      <c r="L3" s="559"/>
      <c r="M3" s="559"/>
      <c r="N3" s="559"/>
      <c r="O3" s="559"/>
    </row>
    <row r="4" spans="1:16" ht="15" customHeight="1" x14ac:dyDescent="0.25">
      <c r="A4" s="95"/>
      <c r="B4" s="95"/>
      <c r="C4" s="95"/>
      <c r="D4" s="95"/>
      <c r="E4" s="95"/>
      <c r="F4" s="95"/>
      <c r="G4" s="95"/>
      <c r="H4" s="95"/>
      <c r="I4" s="95"/>
      <c r="J4" s="95"/>
      <c r="K4" s="95"/>
      <c r="L4" s="95"/>
      <c r="M4" s="95"/>
      <c r="N4" s="193"/>
      <c r="O4" s="95"/>
    </row>
    <row r="5" spans="1:16" ht="18" customHeight="1" x14ac:dyDescent="0.25">
      <c r="H5" s="98" t="s">
        <v>3</v>
      </c>
      <c r="I5" s="99"/>
      <c r="J5" s="100" t="s">
        <v>4</v>
      </c>
      <c r="K5" s="101" t="s">
        <v>5</v>
      </c>
      <c r="L5" s="101"/>
      <c r="M5" s="102"/>
      <c r="N5" s="102"/>
    </row>
    <row r="6" spans="1:16" ht="0.75" customHeight="1" thickBot="1" x14ac:dyDescent="0.3">
      <c r="A6" s="104"/>
      <c r="B6" s="104"/>
      <c r="C6" s="105"/>
      <c r="D6" s="105"/>
      <c r="E6" s="104"/>
      <c r="F6" s="104"/>
      <c r="G6" s="106"/>
      <c r="H6" s="107"/>
      <c r="I6" s="108"/>
      <c r="J6" s="109"/>
      <c r="K6" s="110"/>
      <c r="L6" s="110"/>
      <c r="M6" s="111"/>
      <c r="N6" s="111"/>
      <c r="O6" s="112"/>
    </row>
    <row r="7" spans="1:16" ht="23.1" customHeight="1" x14ac:dyDescent="0.25">
      <c r="A7" s="560" t="s">
        <v>6</v>
      </c>
      <c r="B7" s="562" t="s">
        <v>420</v>
      </c>
      <c r="C7" s="562" t="s">
        <v>8</v>
      </c>
      <c r="D7" s="562" t="s">
        <v>9</v>
      </c>
      <c r="E7" s="562" t="s">
        <v>421</v>
      </c>
      <c r="F7" s="525" t="s">
        <v>422</v>
      </c>
      <c r="G7" s="534" t="s">
        <v>423</v>
      </c>
      <c r="H7" s="525" t="s">
        <v>424</v>
      </c>
      <c r="I7" s="527" t="s">
        <v>14</v>
      </c>
      <c r="J7" s="525" t="s">
        <v>425</v>
      </c>
      <c r="K7" s="525" t="s">
        <v>426</v>
      </c>
      <c r="L7" s="525" t="s">
        <v>427</v>
      </c>
      <c r="M7" s="527" t="s">
        <v>428</v>
      </c>
      <c r="N7" s="556"/>
      <c r="O7" s="528"/>
    </row>
    <row r="8" spans="1:16" ht="57.75" customHeight="1" thickBot="1" x14ac:dyDescent="0.3">
      <c r="A8" s="561"/>
      <c r="B8" s="563"/>
      <c r="C8" s="563"/>
      <c r="D8" s="563"/>
      <c r="E8" s="563"/>
      <c r="F8" s="532"/>
      <c r="G8" s="535"/>
      <c r="H8" s="532"/>
      <c r="I8" s="555"/>
      <c r="J8" s="532"/>
      <c r="K8" s="532"/>
      <c r="L8" s="532"/>
      <c r="M8" s="16" t="s">
        <v>429</v>
      </c>
      <c r="N8" s="17" t="s">
        <v>430</v>
      </c>
      <c r="O8" s="17" t="s">
        <v>466</v>
      </c>
    </row>
    <row r="9" spans="1:16" s="119" customFormat="1" ht="23.1" customHeight="1" thickBot="1" x14ac:dyDescent="0.3">
      <c r="A9" s="113" t="s">
        <v>26</v>
      </c>
      <c r="B9" s="114"/>
      <c r="C9" s="114"/>
      <c r="D9" s="114"/>
      <c r="E9" s="115" t="s">
        <v>27</v>
      </c>
      <c r="F9" s="116">
        <f>+F10+F16</f>
        <v>35431800</v>
      </c>
      <c r="G9" s="117">
        <f>+G10+G16</f>
        <v>0</v>
      </c>
      <c r="H9" s="116">
        <f>+H10+H16</f>
        <v>35431800</v>
      </c>
      <c r="I9" s="118">
        <f>+H9/H72</f>
        <v>2.8096476504760126E-3</v>
      </c>
      <c r="J9" s="116">
        <f>+J10+J16</f>
        <v>32533800</v>
      </c>
      <c r="K9" s="117">
        <f>+K10+K16</f>
        <v>0</v>
      </c>
      <c r="L9" s="116">
        <f>+J9-K9</f>
        <v>32533800</v>
      </c>
      <c r="M9" s="23">
        <f>+J9/H9</f>
        <v>0.91820906643184941</v>
      </c>
      <c r="N9" s="215">
        <f>K9/H9</f>
        <v>0</v>
      </c>
      <c r="O9" s="24">
        <f>K9/J9</f>
        <v>0</v>
      </c>
      <c r="P9" s="194"/>
    </row>
    <row r="10" spans="1:16" ht="33.75" customHeight="1" x14ac:dyDescent="0.25">
      <c r="A10" s="120" t="s">
        <v>87</v>
      </c>
      <c r="B10" s="121"/>
      <c r="C10" s="121"/>
      <c r="D10" s="121"/>
      <c r="E10" s="122" t="s">
        <v>88</v>
      </c>
      <c r="F10" s="123">
        <f>+F11</f>
        <v>4291800</v>
      </c>
      <c r="G10" s="124">
        <f>+G12</f>
        <v>0</v>
      </c>
      <c r="H10" s="125">
        <f t="shared" ref="H10:H18" si="0">+F10-G10</f>
        <v>4291800</v>
      </c>
      <c r="I10" s="67">
        <f>+H10/H72</f>
        <v>3.4032834307918169E-4</v>
      </c>
      <c r="J10" s="123">
        <f>+J11</f>
        <v>1393800</v>
      </c>
      <c r="K10" s="124">
        <f>+K11</f>
        <v>0</v>
      </c>
      <c r="L10" s="123">
        <f t="shared" ref="L10:L72" si="1">+J10-K10</f>
        <v>1393800</v>
      </c>
      <c r="M10" s="30">
        <f t="shared" ref="M10:M72" si="2">+J10/H10</f>
        <v>0.32475884244372988</v>
      </c>
      <c r="N10" s="216">
        <f t="shared" ref="N10:N72" si="3">K10/H10</f>
        <v>0</v>
      </c>
      <c r="O10" s="31">
        <f t="shared" ref="O10:O72" si="4">K10/J10</f>
        <v>0</v>
      </c>
    </row>
    <row r="11" spans="1:16" ht="30" customHeight="1" x14ac:dyDescent="0.25">
      <c r="A11" s="126" t="s">
        <v>97</v>
      </c>
      <c r="B11" s="127"/>
      <c r="C11" s="127"/>
      <c r="D11" s="127"/>
      <c r="E11" s="128" t="s">
        <v>98</v>
      </c>
      <c r="F11" s="129">
        <f>+F12</f>
        <v>4291800</v>
      </c>
      <c r="G11" s="130">
        <f>+G13</f>
        <v>0</v>
      </c>
      <c r="H11" s="131">
        <f t="shared" si="0"/>
        <v>4291800</v>
      </c>
      <c r="I11" s="48">
        <f>+H11/H72</f>
        <v>3.4032834307918169E-4</v>
      </c>
      <c r="J11" s="129">
        <f>+J12</f>
        <v>1393800</v>
      </c>
      <c r="K11" s="130">
        <f>+K12</f>
        <v>0</v>
      </c>
      <c r="L11" s="129">
        <f t="shared" si="1"/>
        <v>1393800</v>
      </c>
      <c r="M11" s="37">
        <f t="shared" si="2"/>
        <v>0.32475884244372988</v>
      </c>
      <c r="N11" s="217">
        <f t="shared" si="3"/>
        <v>0</v>
      </c>
      <c r="O11" s="38">
        <f t="shared" si="4"/>
        <v>0</v>
      </c>
    </row>
    <row r="12" spans="1:16" ht="27" customHeight="1" x14ac:dyDescent="0.25">
      <c r="A12" s="126" t="s">
        <v>121</v>
      </c>
      <c r="B12" s="127"/>
      <c r="C12" s="127"/>
      <c r="D12" s="127"/>
      <c r="E12" s="128" t="s">
        <v>122</v>
      </c>
      <c r="F12" s="129">
        <f>SUM(F13:F13)</f>
        <v>4291800</v>
      </c>
      <c r="G12" s="130">
        <f>SUM(G13:G13)</f>
        <v>0</v>
      </c>
      <c r="H12" s="131">
        <f t="shared" si="0"/>
        <v>4291800</v>
      </c>
      <c r="I12" s="48">
        <f>+H12/H72</f>
        <v>3.4032834307918169E-4</v>
      </c>
      <c r="J12" s="129">
        <f>SUM(J13:J13)</f>
        <v>1393800</v>
      </c>
      <c r="K12" s="130">
        <f>SUM(K13:K13)</f>
        <v>0</v>
      </c>
      <c r="L12" s="129">
        <f t="shared" si="1"/>
        <v>1393800</v>
      </c>
      <c r="M12" s="37">
        <f t="shared" si="2"/>
        <v>0.32475884244372988</v>
      </c>
      <c r="N12" s="217">
        <f t="shared" si="3"/>
        <v>0</v>
      </c>
      <c r="O12" s="38">
        <f t="shared" si="4"/>
        <v>0</v>
      </c>
    </row>
    <row r="13" spans="1:16" ht="53.25" customHeight="1" x14ac:dyDescent="0.25">
      <c r="A13" s="126" t="s">
        <v>141</v>
      </c>
      <c r="B13" s="132"/>
      <c r="C13" s="132"/>
      <c r="D13" s="132"/>
      <c r="E13" s="128" t="s">
        <v>142</v>
      </c>
      <c r="F13" s="129">
        <f>+F14+F15</f>
        <v>4291800</v>
      </c>
      <c r="G13" s="130">
        <f>SUM(G14:G14)</f>
        <v>0</v>
      </c>
      <c r="H13" s="131">
        <f>+F13-G13</f>
        <v>4291800</v>
      </c>
      <c r="I13" s="48">
        <f>+H13/H72</f>
        <v>3.4032834307918169E-4</v>
      </c>
      <c r="J13" s="129">
        <f>+J14+J15</f>
        <v>1393800</v>
      </c>
      <c r="K13" s="130">
        <f>+K14+K15</f>
        <v>0</v>
      </c>
      <c r="L13" s="129">
        <f t="shared" si="1"/>
        <v>1393800</v>
      </c>
      <c r="M13" s="37">
        <f t="shared" si="2"/>
        <v>0.32475884244372988</v>
      </c>
      <c r="N13" s="217">
        <f t="shared" si="3"/>
        <v>0</v>
      </c>
      <c r="O13" s="38">
        <f t="shared" si="4"/>
        <v>0</v>
      </c>
    </row>
    <row r="14" spans="1:16" ht="33" customHeight="1" x14ac:dyDescent="0.25">
      <c r="A14" s="133" t="s">
        <v>145</v>
      </c>
      <c r="B14" s="132" t="s">
        <v>37</v>
      </c>
      <c r="C14" s="132">
        <v>20</v>
      </c>
      <c r="D14" s="132" t="s">
        <v>38</v>
      </c>
      <c r="E14" s="134" t="s">
        <v>146</v>
      </c>
      <c r="F14" s="135">
        <v>3215000</v>
      </c>
      <c r="G14" s="136">
        <v>0</v>
      </c>
      <c r="H14" s="137">
        <f>+F14-G14</f>
        <v>3215000</v>
      </c>
      <c r="I14" s="48">
        <f>+H14/H72</f>
        <v>2.5494096253310248E-4</v>
      </c>
      <c r="J14" s="137">
        <v>1393400</v>
      </c>
      <c r="K14" s="137">
        <v>0</v>
      </c>
      <c r="L14" s="137">
        <f t="shared" si="1"/>
        <v>1393400</v>
      </c>
      <c r="M14" s="45">
        <f t="shared" si="2"/>
        <v>0.43340590979782273</v>
      </c>
      <c r="N14" s="218">
        <f t="shared" si="3"/>
        <v>0</v>
      </c>
      <c r="O14" s="46">
        <f t="shared" si="4"/>
        <v>0</v>
      </c>
    </row>
    <row r="15" spans="1:16" ht="23.1" customHeight="1" x14ac:dyDescent="0.25">
      <c r="A15" s="133" t="s">
        <v>149</v>
      </c>
      <c r="B15" s="132" t="s">
        <v>37</v>
      </c>
      <c r="C15" s="132">
        <v>20</v>
      </c>
      <c r="D15" s="132" t="s">
        <v>38</v>
      </c>
      <c r="E15" s="134" t="s">
        <v>150</v>
      </c>
      <c r="F15" s="135">
        <v>1076800</v>
      </c>
      <c r="G15" s="136">
        <v>0</v>
      </c>
      <c r="H15" s="137">
        <f>+F15-G15</f>
        <v>1076800</v>
      </c>
      <c r="I15" s="48">
        <f>+H15/H72</f>
        <v>8.5387380546079241E-5</v>
      </c>
      <c r="J15" s="137">
        <v>400</v>
      </c>
      <c r="K15" s="137">
        <v>0</v>
      </c>
      <c r="L15" s="137">
        <f t="shared" si="1"/>
        <v>400</v>
      </c>
      <c r="M15" s="45">
        <f t="shared" si="2"/>
        <v>3.714710252600297E-4</v>
      </c>
      <c r="N15" s="218">
        <f t="shared" si="3"/>
        <v>0</v>
      </c>
      <c r="O15" s="46">
        <f t="shared" si="4"/>
        <v>0</v>
      </c>
    </row>
    <row r="16" spans="1:16" ht="23.1" customHeight="1" x14ac:dyDescent="0.25">
      <c r="A16" s="126" t="s">
        <v>169</v>
      </c>
      <c r="B16" s="138"/>
      <c r="C16" s="138"/>
      <c r="D16" s="138"/>
      <c r="E16" s="128" t="s">
        <v>170</v>
      </c>
      <c r="F16" s="129">
        <f t="shared" ref="F16:G18" si="5">+F17</f>
        <v>31140000</v>
      </c>
      <c r="G16" s="130">
        <f t="shared" si="5"/>
        <v>0</v>
      </c>
      <c r="H16" s="130">
        <f>+F16-G16</f>
        <v>31140000</v>
      </c>
      <c r="I16" s="48">
        <f>+H16/H72</f>
        <v>2.4693193073968308E-3</v>
      </c>
      <c r="J16" s="130">
        <f t="shared" ref="J16:K18" si="6">+J17</f>
        <v>31140000</v>
      </c>
      <c r="K16" s="130">
        <f t="shared" si="6"/>
        <v>0</v>
      </c>
      <c r="L16" s="130">
        <f t="shared" si="1"/>
        <v>31140000</v>
      </c>
      <c r="M16" s="37">
        <f t="shared" si="2"/>
        <v>1</v>
      </c>
      <c r="N16" s="217">
        <f t="shared" si="3"/>
        <v>0</v>
      </c>
      <c r="O16" s="38">
        <f t="shared" si="4"/>
        <v>0</v>
      </c>
    </row>
    <row r="17" spans="1:15" ht="23.1" customHeight="1" x14ac:dyDescent="0.25">
      <c r="A17" s="126" t="s">
        <v>187</v>
      </c>
      <c r="B17" s="138"/>
      <c r="C17" s="138"/>
      <c r="D17" s="138"/>
      <c r="E17" s="128" t="s">
        <v>188</v>
      </c>
      <c r="F17" s="129">
        <f t="shared" si="5"/>
        <v>31140000</v>
      </c>
      <c r="G17" s="130">
        <f t="shared" si="5"/>
        <v>0</v>
      </c>
      <c r="H17" s="130">
        <f t="shared" si="0"/>
        <v>31140000</v>
      </c>
      <c r="I17" s="48">
        <f>+H17/H72</f>
        <v>2.4693193073968308E-3</v>
      </c>
      <c r="J17" s="130">
        <f t="shared" si="6"/>
        <v>31140000</v>
      </c>
      <c r="K17" s="130">
        <f t="shared" si="6"/>
        <v>0</v>
      </c>
      <c r="L17" s="130">
        <f t="shared" si="1"/>
        <v>31140000</v>
      </c>
      <c r="M17" s="37">
        <f t="shared" si="2"/>
        <v>1</v>
      </c>
      <c r="N17" s="217">
        <f t="shared" si="3"/>
        <v>0</v>
      </c>
      <c r="O17" s="38">
        <f t="shared" si="4"/>
        <v>0</v>
      </c>
    </row>
    <row r="18" spans="1:15" ht="23.1" customHeight="1" x14ac:dyDescent="0.25">
      <c r="A18" s="126" t="s">
        <v>189</v>
      </c>
      <c r="B18" s="138"/>
      <c r="C18" s="138"/>
      <c r="D18" s="138"/>
      <c r="E18" s="128" t="s">
        <v>190</v>
      </c>
      <c r="F18" s="129">
        <f t="shared" si="5"/>
        <v>31140000</v>
      </c>
      <c r="G18" s="130">
        <f t="shared" si="5"/>
        <v>0</v>
      </c>
      <c r="H18" s="130">
        <f t="shared" si="0"/>
        <v>31140000</v>
      </c>
      <c r="I18" s="48">
        <f>+H18/H72</f>
        <v>2.4693193073968308E-3</v>
      </c>
      <c r="J18" s="130">
        <f t="shared" si="6"/>
        <v>31140000</v>
      </c>
      <c r="K18" s="130">
        <f t="shared" si="6"/>
        <v>0</v>
      </c>
      <c r="L18" s="130">
        <f t="shared" si="1"/>
        <v>31140000</v>
      </c>
      <c r="M18" s="37">
        <f t="shared" si="2"/>
        <v>1</v>
      </c>
      <c r="N18" s="217">
        <f t="shared" si="3"/>
        <v>0</v>
      </c>
      <c r="O18" s="38">
        <f t="shared" si="4"/>
        <v>0</v>
      </c>
    </row>
    <row r="19" spans="1:15" ht="23.1" customHeight="1" thickBot="1" x14ac:dyDescent="0.3">
      <c r="A19" s="52" t="s">
        <v>194</v>
      </c>
      <c r="B19" s="139" t="s">
        <v>37</v>
      </c>
      <c r="C19" s="139">
        <v>20</v>
      </c>
      <c r="D19" s="139" t="s">
        <v>38</v>
      </c>
      <c r="E19" s="140" t="s">
        <v>195</v>
      </c>
      <c r="F19" s="141">
        <v>31140000</v>
      </c>
      <c r="G19" s="142">
        <v>0</v>
      </c>
      <c r="H19" s="143">
        <f>+F19-G19</f>
        <v>31140000</v>
      </c>
      <c r="I19" s="55">
        <f>+H19/H72</f>
        <v>2.4693193073968308E-3</v>
      </c>
      <c r="J19" s="143">
        <v>31140000</v>
      </c>
      <c r="K19" s="143">
        <v>0</v>
      </c>
      <c r="L19" s="143">
        <f t="shared" si="1"/>
        <v>31140000</v>
      </c>
      <c r="M19" s="57">
        <f t="shared" si="2"/>
        <v>1</v>
      </c>
      <c r="N19" s="219">
        <f t="shared" si="3"/>
        <v>0</v>
      </c>
      <c r="O19" s="58">
        <f t="shared" si="4"/>
        <v>0</v>
      </c>
    </row>
    <row r="20" spans="1:15" s="119" customFormat="1" ht="23.1" customHeight="1" thickBot="1" x14ac:dyDescent="0.3">
      <c r="A20" s="144" t="s">
        <v>214</v>
      </c>
      <c r="B20" s="145"/>
      <c r="C20" s="145"/>
      <c r="D20" s="145"/>
      <c r="E20" s="115" t="s">
        <v>431</v>
      </c>
      <c r="F20" s="116">
        <f>+F21+F35+F41+F52+F58</f>
        <v>12575330974.470001</v>
      </c>
      <c r="G20" s="117">
        <f>+G21+G35+G41+G52+G58</f>
        <v>0</v>
      </c>
      <c r="H20" s="116">
        <f>+H21+H35+H41+H52+H58</f>
        <v>12575330974.470001</v>
      </c>
      <c r="I20" s="146">
        <f>+H20/H72</f>
        <v>0.99719035234952402</v>
      </c>
      <c r="J20" s="116">
        <f>+J21+J35+J41+J52+J58</f>
        <v>1090779407.0999999</v>
      </c>
      <c r="K20" s="117">
        <f>+K21+K35+K41+K52+K58</f>
        <v>0</v>
      </c>
      <c r="L20" s="116">
        <f t="shared" si="1"/>
        <v>1090779407.0999999</v>
      </c>
      <c r="M20" s="23">
        <f t="shared" si="2"/>
        <v>8.673961817104156E-2</v>
      </c>
      <c r="N20" s="215">
        <f t="shared" si="3"/>
        <v>0</v>
      </c>
      <c r="O20" s="24">
        <f t="shared" si="4"/>
        <v>0</v>
      </c>
    </row>
    <row r="21" spans="1:15" s="98" customFormat="1" ht="45" customHeight="1" x14ac:dyDescent="0.25">
      <c r="A21" s="120" t="s">
        <v>216</v>
      </c>
      <c r="B21" s="147"/>
      <c r="C21" s="147"/>
      <c r="D21" s="147"/>
      <c r="E21" s="122" t="s">
        <v>217</v>
      </c>
      <c r="F21" s="123">
        <f>+F22</f>
        <v>1462522247.77</v>
      </c>
      <c r="G21" s="124">
        <f>+G22</f>
        <v>0</v>
      </c>
      <c r="H21" s="124">
        <f t="shared" ref="H21:H46" si="7">+F21-G21</f>
        <v>1462522247.77</v>
      </c>
      <c r="I21" s="67">
        <f>+H21/H72</f>
        <v>0.11597413050468441</v>
      </c>
      <c r="J21" s="123">
        <f>+J22</f>
        <v>876631150.76999998</v>
      </c>
      <c r="K21" s="124">
        <f>+K22</f>
        <v>0</v>
      </c>
      <c r="L21" s="123">
        <f t="shared" si="1"/>
        <v>876631150.76999998</v>
      </c>
      <c r="M21" s="30">
        <f t="shared" si="2"/>
        <v>0.59939679694216952</v>
      </c>
      <c r="N21" s="216">
        <f t="shared" si="3"/>
        <v>0</v>
      </c>
      <c r="O21" s="31">
        <f t="shared" si="4"/>
        <v>0</v>
      </c>
    </row>
    <row r="22" spans="1:15" s="98" customFormat="1" ht="29.25" customHeight="1" x14ac:dyDescent="0.25">
      <c r="A22" s="126" t="s">
        <v>432</v>
      </c>
      <c r="B22" s="138"/>
      <c r="C22" s="138"/>
      <c r="D22" s="138"/>
      <c r="E22" s="128" t="s">
        <v>219</v>
      </c>
      <c r="F22" s="129">
        <f>+F23+F27+F31</f>
        <v>1462522247.77</v>
      </c>
      <c r="G22" s="130">
        <f>+G23+G27+G31</f>
        <v>0</v>
      </c>
      <c r="H22" s="130">
        <f t="shared" si="7"/>
        <v>1462522247.77</v>
      </c>
      <c r="I22" s="48">
        <f>+H22/H72</f>
        <v>0.11597413050468441</v>
      </c>
      <c r="J22" s="129">
        <f>+J23+J27+J31</f>
        <v>876631150.76999998</v>
      </c>
      <c r="K22" s="129">
        <f>+K23+K27+K31</f>
        <v>0</v>
      </c>
      <c r="L22" s="129">
        <f t="shared" si="1"/>
        <v>876631150.76999998</v>
      </c>
      <c r="M22" s="37">
        <f t="shared" si="2"/>
        <v>0.59939679694216952</v>
      </c>
      <c r="N22" s="217">
        <f t="shared" si="3"/>
        <v>0</v>
      </c>
      <c r="O22" s="38">
        <f t="shared" si="4"/>
        <v>0</v>
      </c>
    </row>
    <row r="23" spans="1:15" ht="54.75" customHeight="1" x14ac:dyDescent="0.25">
      <c r="A23" s="126" t="s">
        <v>433</v>
      </c>
      <c r="B23" s="138"/>
      <c r="C23" s="138"/>
      <c r="D23" s="138"/>
      <c r="E23" s="148" t="s">
        <v>434</v>
      </c>
      <c r="F23" s="129">
        <f t="shared" ref="F23:G25" si="8">+F24</f>
        <v>73590729</v>
      </c>
      <c r="G23" s="130">
        <f t="shared" si="8"/>
        <v>0</v>
      </c>
      <c r="H23" s="130">
        <f t="shared" si="7"/>
        <v>73590729</v>
      </c>
      <c r="I23" s="48">
        <f>+H23/H72</f>
        <v>5.8355493887317878E-3</v>
      </c>
      <c r="J23" s="130">
        <f t="shared" ref="J23:K25" si="9">+J24</f>
        <v>0</v>
      </c>
      <c r="K23" s="130">
        <f t="shared" si="9"/>
        <v>0</v>
      </c>
      <c r="L23" s="130">
        <f t="shared" si="1"/>
        <v>0</v>
      </c>
      <c r="M23" s="37">
        <f t="shared" si="2"/>
        <v>0</v>
      </c>
      <c r="N23" s="217">
        <f t="shared" si="3"/>
        <v>0</v>
      </c>
      <c r="O23" s="38" t="s">
        <v>46</v>
      </c>
    </row>
    <row r="24" spans="1:15" ht="54.75" customHeight="1" x14ac:dyDescent="0.25">
      <c r="A24" s="126" t="s">
        <v>435</v>
      </c>
      <c r="B24" s="138"/>
      <c r="C24" s="138"/>
      <c r="D24" s="138"/>
      <c r="E24" s="149" t="s">
        <v>434</v>
      </c>
      <c r="F24" s="129">
        <f t="shared" si="8"/>
        <v>73590729</v>
      </c>
      <c r="G24" s="130">
        <f t="shared" si="8"/>
        <v>0</v>
      </c>
      <c r="H24" s="130">
        <f t="shared" si="7"/>
        <v>73590729</v>
      </c>
      <c r="I24" s="48">
        <f>+H24/H72</f>
        <v>5.8355493887317878E-3</v>
      </c>
      <c r="J24" s="130">
        <f t="shared" si="9"/>
        <v>0</v>
      </c>
      <c r="K24" s="130">
        <f t="shared" si="9"/>
        <v>0</v>
      </c>
      <c r="L24" s="130">
        <f t="shared" si="1"/>
        <v>0</v>
      </c>
      <c r="M24" s="37">
        <f t="shared" si="2"/>
        <v>0</v>
      </c>
      <c r="N24" s="217">
        <f t="shared" si="3"/>
        <v>0</v>
      </c>
      <c r="O24" s="38" t="s">
        <v>46</v>
      </c>
    </row>
    <row r="25" spans="1:15" ht="26.25" customHeight="1" x14ac:dyDescent="0.25">
      <c r="A25" s="126" t="s">
        <v>436</v>
      </c>
      <c r="B25" s="138"/>
      <c r="C25" s="138"/>
      <c r="D25" s="138"/>
      <c r="E25" s="149" t="s">
        <v>224</v>
      </c>
      <c r="F25" s="129">
        <f t="shared" si="8"/>
        <v>73590729</v>
      </c>
      <c r="G25" s="130">
        <f t="shared" si="8"/>
        <v>0</v>
      </c>
      <c r="H25" s="130">
        <f t="shared" si="7"/>
        <v>73590729</v>
      </c>
      <c r="I25" s="48">
        <f>+H25/H72</f>
        <v>5.8355493887317878E-3</v>
      </c>
      <c r="J25" s="131">
        <f t="shared" si="9"/>
        <v>0</v>
      </c>
      <c r="K25" s="131">
        <f t="shared" si="9"/>
        <v>0</v>
      </c>
      <c r="L25" s="131">
        <f t="shared" si="1"/>
        <v>0</v>
      </c>
      <c r="M25" s="37">
        <f t="shared" si="2"/>
        <v>0</v>
      </c>
      <c r="N25" s="217">
        <f t="shared" si="3"/>
        <v>0</v>
      </c>
      <c r="O25" s="38" t="s">
        <v>46</v>
      </c>
    </row>
    <row r="26" spans="1:15" ht="32.25" customHeight="1" x14ac:dyDescent="0.25">
      <c r="A26" s="39" t="s">
        <v>437</v>
      </c>
      <c r="B26" s="132" t="s">
        <v>192</v>
      </c>
      <c r="C26" s="132">
        <v>11</v>
      </c>
      <c r="D26" s="132" t="s">
        <v>38</v>
      </c>
      <c r="E26" s="150" t="s">
        <v>226</v>
      </c>
      <c r="F26" s="137">
        <v>73590729</v>
      </c>
      <c r="G26" s="136">
        <v>0</v>
      </c>
      <c r="H26" s="137">
        <f t="shared" si="7"/>
        <v>73590729</v>
      </c>
      <c r="I26" s="49">
        <f>+H26/H72</f>
        <v>5.8355493887317878E-3</v>
      </c>
      <c r="J26" s="137">
        <v>0</v>
      </c>
      <c r="K26" s="137">
        <v>0</v>
      </c>
      <c r="L26" s="137">
        <f t="shared" si="1"/>
        <v>0</v>
      </c>
      <c r="M26" s="45">
        <f t="shared" si="2"/>
        <v>0</v>
      </c>
      <c r="N26" s="218">
        <f t="shared" si="3"/>
        <v>0</v>
      </c>
      <c r="O26" s="46" t="s">
        <v>46</v>
      </c>
    </row>
    <row r="27" spans="1:15" s="98" customFormat="1" ht="63.75" customHeight="1" x14ac:dyDescent="0.25">
      <c r="A27" s="126" t="s">
        <v>268</v>
      </c>
      <c r="B27" s="138"/>
      <c r="C27" s="138"/>
      <c r="D27" s="138"/>
      <c r="E27" s="149" t="s">
        <v>271</v>
      </c>
      <c r="F27" s="129">
        <f t="shared" ref="F27:G29" si="10">+F28</f>
        <v>601840522</v>
      </c>
      <c r="G27" s="130">
        <f t="shared" si="10"/>
        <v>0</v>
      </c>
      <c r="H27" s="131">
        <f t="shared" si="7"/>
        <v>601840522</v>
      </c>
      <c r="I27" s="48">
        <f>+H27/H72</f>
        <v>4.772435520065469E-2</v>
      </c>
      <c r="J27" s="130">
        <f t="shared" ref="J27:K29" si="11">+J28</f>
        <v>89540154</v>
      </c>
      <c r="K27" s="130">
        <f t="shared" si="11"/>
        <v>0</v>
      </c>
      <c r="L27" s="130">
        <f t="shared" si="1"/>
        <v>89540154</v>
      </c>
      <c r="M27" s="37">
        <f t="shared" si="2"/>
        <v>0.14877721045177481</v>
      </c>
      <c r="N27" s="217">
        <f t="shared" si="3"/>
        <v>0</v>
      </c>
      <c r="O27" s="38">
        <f t="shared" si="4"/>
        <v>0</v>
      </c>
    </row>
    <row r="28" spans="1:15" s="98" customFormat="1" ht="63.75" customHeight="1" x14ac:dyDescent="0.25">
      <c r="A28" s="126" t="s">
        <v>270</v>
      </c>
      <c r="B28" s="138"/>
      <c r="C28" s="138"/>
      <c r="D28" s="138"/>
      <c r="E28" s="148" t="s">
        <v>271</v>
      </c>
      <c r="F28" s="129">
        <f t="shared" si="10"/>
        <v>601840522</v>
      </c>
      <c r="G28" s="130">
        <f t="shared" si="10"/>
        <v>0</v>
      </c>
      <c r="H28" s="131">
        <f t="shared" si="7"/>
        <v>601840522</v>
      </c>
      <c r="I28" s="48">
        <f>+H28/H72</f>
        <v>4.772435520065469E-2</v>
      </c>
      <c r="J28" s="130">
        <f t="shared" si="11"/>
        <v>89540154</v>
      </c>
      <c r="K28" s="130">
        <f t="shared" si="11"/>
        <v>0</v>
      </c>
      <c r="L28" s="130">
        <f t="shared" si="1"/>
        <v>89540154</v>
      </c>
      <c r="M28" s="37">
        <f t="shared" si="2"/>
        <v>0.14877721045177481</v>
      </c>
      <c r="N28" s="217">
        <f t="shared" si="3"/>
        <v>0</v>
      </c>
      <c r="O28" s="38">
        <f t="shared" si="4"/>
        <v>0</v>
      </c>
    </row>
    <row r="29" spans="1:15" ht="63.75" customHeight="1" x14ac:dyDescent="0.25">
      <c r="A29" s="126" t="s">
        <v>272</v>
      </c>
      <c r="B29" s="138"/>
      <c r="C29" s="138"/>
      <c r="D29" s="138"/>
      <c r="E29" s="149" t="s">
        <v>273</v>
      </c>
      <c r="F29" s="129">
        <f t="shared" si="10"/>
        <v>601840522</v>
      </c>
      <c r="G29" s="130">
        <f t="shared" si="10"/>
        <v>0</v>
      </c>
      <c r="H29" s="131">
        <f t="shared" si="7"/>
        <v>601840522</v>
      </c>
      <c r="I29" s="48">
        <f>+H29/H72</f>
        <v>4.772435520065469E-2</v>
      </c>
      <c r="J29" s="131">
        <f t="shared" si="11"/>
        <v>89540154</v>
      </c>
      <c r="K29" s="131">
        <f t="shared" si="11"/>
        <v>0</v>
      </c>
      <c r="L29" s="131">
        <f t="shared" si="1"/>
        <v>89540154</v>
      </c>
      <c r="M29" s="37">
        <f t="shared" si="2"/>
        <v>0.14877721045177481</v>
      </c>
      <c r="N29" s="217">
        <f t="shared" si="3"/>
        <v>0</v>
      </c>
      <c r="O29" s="38">
        <f t="shared" si="4"/>
        <v>0</v>
      </c>
    </row>
    <row r="30" spans="1:15" ht="33.75" customHeight="1" x14ac:dyDescent="0.25">
      <c r="A30" s="39" t="s">
        <v>274</v>
      </c>
      <c r="B30" s="40" t="s">
        <v>192</v>
      </c>
      <c r="C30" s="40">
        <v>11</v>
      </c>
      <c r="D30" s="132" t="s">
        <v>38</v>
      </c>
      <c r="E30" s="150" t="s">
        <v>226</v>
      </c>
      <c r="F30" s="135">
        <v>601840522</v>
      </c>
      <c r="G30" s="136">
        <v>0</v>
      </c>
      <c r="H30" s="137">
        <f t="shared" si="7"/>
        <v>601840522</v>
      </c>
      <c r="I30" s="49">
        <f>+H30/H72</f>
        <v>4.772435520065469E-2</v>
      </c>
      <c r="J30" s="137">
        <v>89540154</v>
      </c>
      <c r="K30" s="137">
        <v>0</v>
      </c>
      <c r="L30" s="137">
        <f t="shared" si="1"/>
        <v>89540154</v>
      </c>
      <c r="M30" s="45">
        <f t="shared" si="2"/>
        <v>0.14877721045177481</v>
      </c>
      <c r="N30" s="218">
        <f t="shared" si="3"/>
        <v>0</v>
      </c>
      <c r="O30" s="46">
        <f t="shared" si="4"/>
        <v>0</v>
      </c>
    </row>
    <row r="31" spans="1:15" s="98" customFormat="1" ht="70.5" customHeight="1" x14ac:dyDescent="0.25">
      <c r="A31" s="126" t="s">
        <v>300</v>
      </c>
      <c r="B31" s="138"/>
      <c r="C31" s="138"/>
      <c r="D31" s="138"/>
      <c r="E31" s="149" t="s">
        <v>301</v>
      </c>
      <c r="F31" s="129">
        <f t="shared" ref="F31:G33" si="12">+F32</f>
        <v>787090996.76999998</v>
      </c>
      <c r="G31" s="130">
        <f t="shared" si="12"/>
        <v>0</v>
      </c>
      <c r="H31" s="131">
        <f t="shared" si="7"/>
        <v>787090996.76999998</v>
      </c>
      <c r="I31" s="48">
        <f>+H31/H72</f>
        <v>6.2414225915297931E-2</v>
      </c>
      <c r="J31" s="130">
        <f t="shared" ref="J31:K33" si="13">+J32</f>
        <v>787090996.76999998</v>
      </c>
      <c r="K31" s="130">
        <f t="shared" si="13"/>
        <v>0</v>
      </c>
      <c r="L31" s="130">
        <f t="shared" si="1"/>
        <v>787090996.76999998</v>
      </c>
      <c r="M31" s="37">
        <f t="shared" si="2"/>
        <v>1</v>
      </c>
      <c r="N31" s="217">
        <f t="shared" si="3"/>
        <v>0</v>
      </c>
      <c r="O31" s="38">
        <f t="shared" si="4"/>
        <v>0</v>
      </c>
    </row>
    <row r="32" spans="1:15" s="98" customFormat="1" ht="70.5" customHeight="1" x14ac:dyDescent="0.25">
      <c r="A32" s="126" t="s">
        <v>302</v>
      </c>
      <c r="B32" s="138"/>
      <c r="C32" s="138"/>
      <c r="D32" s="138"/>
      <c r="E32" s="148" t="s">
        <v>301</v>
      </c>
      <c r="F32" s="129">
        <f t="shared" si="12"/>
        <v>787090996.76999998</v>
      </c>
      <c r="G32" s="130">
        <f t="shared" si="12"/>
        <v>0</v>
      </c>
      <c r="H32" s="131">
        <f t="shared" si="7"/>
        <v>787090996.76999998</v>
      </c>
      <c r="I32" s="48">
        <f>+H32/H72</f>
        <v>6.2414225915297931E-2</v>
      </c>
      <c r="J32" s="130">
        <f t="shared" si="13"/>
        <v>787090996.76999998</v>
      </c>
      <c r="K32" s="130">
        <f t="shared" si="13"/>
        <v>0</v>
      </c>
      <c r="L32" s="130">
        <f t="shared" si="1"/>
        <v>787090996.76999998</v>
      </c>
      <c r="M32" s="37">
        <f t="shared" si="2"/>
        <v>1</v>
      </c>
      <c r="N32" s="217">
        <f t="shared" si="3"/>
        <v>0</v>
      </c>
      <c r="O32" s="38">
        <f t="shared" si="4"/>
        <v>0</v>
      </c>
    </row>
    <row r="33" spans="1:15" ht="34.5" customHeight="1" x14ac:dyDescent="0.25">
      <c r="A33" s="126" t="s">
        <v>303</v>
      </c>
      <c r="B33" s="138"/>
      <c r="C33" s="138"/>
      <c r="D33" s="138"/>
      <c r="E33" s="149" t="s">
        <v>236</v>
      </c>
      <c r="F33" s="129">
        <f t="shared" si="12"/>
        <v>787090996.76999998</v>
      </c>
      <c r="G33" s="130">
        <f t="shared" si="12"/>
        <v>0</v>
      </c>
      <c r="H33" s="131">
        <f t="shared" si="7"/>
        <v>787090996.76999998</v>
      </c>
      <c r="I33" s="48">
        <f>+H33/H72</f>
        <v>6.2414225915297931E-2</v>
      </c>
      <c r="J33" s="131">
        <f t="shared" si="13"/>
        <v>787090996.76999998</v>
      </c>
      <c r="K33" s="131">
        <f t="shared" si="13"/>
        <v>0</v>
      </c>
      <c r="L33" s="131">
        <f t="shared" si="1"/>
        <v>787090996.76999998</v>
      </c>
      <c r="M33" s="37">
        <f t="shared" si="2"/>
        <v>1</v>
      </c>
      <c r="N33" s="217">
        <f t="shared" si="3"/>
        <v>0</v>
      </c>
      <c r="O33" s="38">
        <f t="shared" si="4"/>
        <v>0</v>
      </c>
    </row>
    <row r="34" spans="1:15" ht="33" customHeight="1" x14ac:dyDescent="0.25">
      <c r="A34" s="39" t="s">
        <v>304</v>
      </c>
      <c r="B34" s="68" t="s">
        <v>192</v>
      </c>
      <c r="C34" s="68">
        <v>11</v>
      </c>
      <c r="D34" s="132" t="s">
        <v>38</v>
      </c>
      <c r="E34" s="151" t="s">
        <v>226</v>
      </c>
      <c r="F34" s="135">
        <v>787090996.76999998</v>
      </c>
      <c r="G34" s="136">
        <v>0</v>
      </c>
      <c r="H34" s="137">
        <f t="shared" si="7"/>
        <v>787090996.76999998</v>
      </c>
      <c r="I34" s="49">
        <f>+H34/H72</f>
        <v>6.2414225915297931E-2</v>
      </c>
      <c r="J34" s="137">
        <v>787090996.76999998</v>
      </c>
      <c r="K34" s="137">
        <v>0</v>
      </c>
      <c r="L34" s="137">
        <f t="shared" si="1"/>
        <v>787090996.76999998</v>
      </c>
      <c r="M34" s="45">
        <f t="shared" si="2"/>
        <v>1</v>
      </c>
      <c r="N34" s="218">
        <f t="shared" si="3"/>
        <v>0</v>
      </c>
      <c r="O34" s="46">
        <f t="shared" si="4"/>
        <v>0</v>
      </c>
    </row>
    <row r="35" spans="1:15" ht="33.75" customHeight="1" x14ac:dyDescent="0.25">
      <c r="A35" s="126" t="s">
        <v>342</v>
      </c>
      <c r="B35" s="138"/>
      <c r="C35" s="138"/>
      <c r="D35" s="138"/>
      <c r="E35" s="148" t="s">
        <v>343</v>
      </c>
      <c r="F35" s="129">
        <f t="shared" ref="F35:K39" si="14">+F36</f>
        <v>69773065</v>
      </c>
      <c r="G35" s="131">
        <f t="shared" si="14"/>
        <v>0</v>
      </c>
      <c r="H35" s="131">
        <f t="shared" si="7"/>
        <v>69773065</v>
      </c>
      <c r="I35" s="48">
        <f>+H35/H72</f>
        <v>5.532818771379385E-3</v>
      </c>
      <c r="J35" s="130">
        <f t="shared" si="14"/>
        <v>3200954</v>
      </c>
      <c r="K35" s="130">
        <f t="shared" si="14"/>
        <v>0</v>
      </c>
      <c r="L35" s="130">
        <f t="shared" si="1"/>
        <v>3200954</v>
      </c>
      <c r="M35" s="37">
        <f t="shared" si="2"/>
        <v>4.5876643085695029E-2</v>
      </c>
      <c r="N35" s="217">
        <f t="shared" si="3"/>
        <v>0</v>
      </c>
      <c r="O35" s="38">
        <f t="shared" si="4"/>
        <v>0</v>
      </c>
    </row>
    <row r="36" spans="1:15" ht="33.75" customHeight="1" x14ac:dyDescent="0.25">
      <c r="A36" s="126" t="s">
        <v>344</v>
      </c>
      <c r="B36" s="138"/>
      <c r="C36" s="138"/>
      <c r="D36" s="138"/>
      <c r="E36" s="149" t="s">
        <v>219</v>
      </c>
      <c r="F36" s="129">
        <f t="shared" si="14"/>
        <v>69773065</v>
      </c>
      <c r="G36" s="131">
        <f t="shared" si="14"/>
        <v>0</v>
      </c>
      <c r="H36" s="131">
        <f t="shared" si="7"/>
        <v>69773065</v>
      </c>
      <c r="I36" s="48">
        <f>+H36/H72</f>
        <v>5.532818771379385E-3</v>
      </c>
      <c r="J36" s="130">
        <f t="shared" si="14"/>
        <v>3200954</v>
      </c>
      <c r="K36" s="130">
        <f t="shared" si="14"/>
        <v>0</v>
      </c>
      <c r="L36" s="130">
        <f t="shared" si="1"/>
        <v>3200954</v>
      </c>
      <c r="M36" s="37">
        <f t="shared" si="2"/>
        <v>4.5876643085695029E-2</v>
      </c>
      <c r="N36" s="217">
        <f t="shared" si="3"/>
        <v>0</v>
      </c>
      <c r="O36" s="38">
        <f t="shared" si="4"/>
        <v>0</v>
      </c>
    </row>
    <row r="37" spans="1:15" ht="58.5" customHeight="1" x14ac:dyDescent="0.25">
      <c r="A37" s="126" t="s">
        <v>345</v>
      </c>
      <c r="B37" s="138"/>
      <c r="C37" s="138"/>
      <c r="D37" s="138"/>
      <c r="E37" s="149" t="s">
        <v>346</v>
      </c>
      <c r="F37" s="129">
        <f t="shared" si="14"/>
        <v>69773065</v>
      </c>
      <c r="G37" s="131">
        <f t="shared" si="14"/>
        <v>0</v>
      </c>
      <c r="H37" s="131">
        <f t="shared" si="7"/>
        <v>69773065</v>
      </c>
      <c r="I37" s="48">
        <f>+H37/H72</f>
        <v>5.532818771379385E-3</v>
      </c>
      <c r="J37" s="130">
        <f t="shared" si="14"/>
        <v>3200954</v>
      </c>
      <c r="K37" s="130">
        <f t="shared" si="14"/>
        <v>0</v>
      </c>
      <c r="L37" s="130">
        <f t="shared" si="1"/>
        <v>3200954</v>
      </c>
      <c r="M37" s="37">
        <f t="shared" si="2"/>
        <v>4.5876643085695029E-2</v>
      </c>
      <c r="N37" s="217">
        <f t="shared" si="3"/>
        <v>0</v>
      </c>
      <c r="O37" s="38">
        <f t="shared" si="4"/>
        <v>0</v>
      </c>
    </row>
    <row r="38" spans="1:15" ht="58.5" customHeight="1" x14ac:dyDescent="0.25">
      <c r="A38" s="126" t="s">
        <v>347</v>
      </c>
      <c r="B38" s="138"/>
      <c r="C38" s="138"/>
      <c r="D38" s="138"/>
      <c r="E38" s="149" t="s">
        <v>346</v>
      </c>
      <c r="F38" s="129">
        <f t="shared" si="14"/>
        <v>69773065</v>
      </c>
      <c r="G38" s="131">
        <f t="shared" si="14"/>
        <v>0</v>
      </c>
      <c r="H38" s="131">
        <f t="shared" si="7"/>
        <v>69773065</v>
      </c>
      <c r="I38" s="48">
        <f>+H38/H72</f>
        <v>5.532818771379385E-3</v>
      </c>
      <c r="J38" s="130">
        <f t="shared" si="14"/>
        <v>3200954</v>
      </c>
      <c r="K38" s="130">
        <f t="shared" si="14"/>
        <v>0</v>
      </c>
      <c r="L38" s="130">
        <f t="shared" si="1"/>
        <v>3200954</v>
      </c>
      <c r="M38" s="37">
        <f t="shared" si="2"/>
        <v>4.5876643085695029E-2</v>
      </c>
      <c r="N38" s="217">
        <f t="shared" si="3"/>
        <v>0</v>
      </c>
      <c r="O38" s="38">
        <f t="shared" si="4"/>
        <v>0</v>
      </c>
    </row>
    <row r="39" spans="1:15" ht="33.75" customHeight="1" x14ac:dyDescent="0.25">
      <c r="A39" s="126" t="s">
        <v>348</v>
      </c>
      <c r="B39" s="138"/>
      <c r="C39" s="138"/>
      <c r="D39" s="138"/>
      <c r="E39" s="148" t="s">
        <v>349</v>
      </c>
      <c r="F39" s="129">
        <f t="shared" si="14"/>
        <v>69773065</v>
      </c>
      <c r="G39" s="131">
        <f t="shared" si="14"/>
        <v>0</v>
      </c>
      <c r="H39" s="131">
        <f t="shared" si="7"/>
        <v>69773065</v>
      </c>
      <c r="I39" s="48">
        <f>+H39/H72</f>
        <v>5.532818771379385E-3</v>
      </c>
      <c r="J39" s="130">
        <f t="shared" si="14"/>
        <v>3200954</v>
      </c>
      <c r="K39" s="130">
        <f t="shared" si="14"/>
        <v>0</v>
      </c>
      <c r="L39" s="130">
        <f t="shared" si="1"/>
        <v>3200954</v>
      </c>
      <c r="M39" s="37">
        <f t="shared" si="2"/>
        <v>4.5876643085695029E-2</v>
      </c>
      <c r="N39" s="217">
        <f t="shared" si="3"/>
        <v>0</v>
      </c>
      <c r="O39" s="38">
        <f t="shared" si="4"/>
        <v>0</v>
      </c>
    </row>
    <row r="40" spans="1:15" ht="33" customHeight="1" x14ac:dyDescent="0.25">
      <c r="A40" s="39" t="s">
        <v>350</v>
      </c>
      <c r="B40" s="68" t="s">
        <v>192</v>
      </c>
      <c r="C40" s="68">
        <v>11</v>
      </c>
      <c r="D40" s="132" t="s">
        <v>38</v>
      </c>
      <c r="E40" s="151" t="s">
        <v>226</v>
      </c>
      <c r="F40" s="135">
        <v>69773065</v>
      </c>
      <c r="G40" s="136">
        <v>0</v>
      </c>
      <c r="H40" s="137">
        <f>+F40-G40</f>
        <v>69773065</v>
      </c>
      <c r="I40" s="49">
        <f>+H40/H72</f>
        <v>5.532818771379385E-3</v>
      </c>
      <c r="J40" s="137">
        <v>3200954</v>
      </c>
      <c r="K40" s="137">
        <v>0</v>
      </c>
      <c r="L40" s="137">
        <f t="shared" si="1"/>
        <v>3200954</v>
      </c>
      <c r="M40" s="45">
        <f t="shared" si="2"/>
        <v>4.5876643085695029E-2</v>
      </c>
      <c r="N40" s="218">
        <f t="shared" si="3"/>
        <v>0</v>
      </c>
      <c r="O40" s="46">
        <f t="shared" si="4"/>
        <v>0</v>
      </c>
    </row>
    <row r="41" spans="1:15" ht="36" customHeight="1" x14ac:dyDescent="0.25">
      <c r="A41" s="126" t="s">
        <v>351</v>
      </c>
      <c r="B41" s="138"/>
      <c r="C41" s="138"/>
      <c r="D41" s="138"/>
      <c r="E41" s="128" t="s">
        <v>352</v>
      </c>
      <c r="F41" s="131">
        <f>+F42</f>
        <v>7513522534.9200001</v>
      </c>
      <c r="G41" s="131">
        <f>+G42</f>
        <v>0</v>
      </c>
      <c r="H41" s="131">
        <f t="shared" si="7"/>
        <v>7513522534.9200001</v>
      </c>
      <c r="I41" s="48">
        <f>+H41/H72</f>
        <v>0.59580238477967684</v>
      </c>
      <c r="J41" s="131">
        <f>+J42</f>
        <v>2797833.33</v>
      </c>
      <c r="K41" s="131">
        <f>+K42</f>
        <v>0</v>
      </c>
      <c r="L41" s="131">
        <f t="shared" si="1"/>
        <v>2797833.33</v>
      </c>
      <c r="M41" s="37">
        <f t="shared" si="2"/>
        <v>3.723730536504992E-4</v>
      </c>
      <c r="N41" s="217">
        <f t="shared" si="3"/>
        <v>0</v>
      </c>
      <c r="O41" s="38">
        <f t="shared" si="4"/>
        <v>0</v>
      </c>
    </row>
    <row r="42" spans="1:15" ht="30" customHeight="1" x14ac:dyDescent="0.25">
      <c r="A42" s="126" t="s">
        <v>353</v>
      </c>
      <c r="B42" s="138"/>
      <c r="C42" s="138"/>
      <c r="D42" s="138"/>
      <c r="E42" s="152" t="s">
        <v>219</v>
      </c>
      <c r="F42" s="131">
        <f>+F43+F48</f>
        <v>7513522534.9200001</v>
      </c>
      <c r="G42" s="131">
        <f>+G43</f>
        <v>0</v>
      </c>
      <c r="H42" s="131">
        <f>+H43+H48</f>
        <v>7513522534.9200001</v>
      </c>
      <c r="I42" s="48">
        <f>+H42/H72</f>
        <v>0.59580238477967684</v>
      </c>
      <c r="J42" s="131">
        <f>+J43+J48</f>
        <v>2797833.33</v>
      </c>
      <c r="K42" s="131">
        <f>+K43+K48</f>
        <v>0</v>
      </c>
      <c r="L42" s="131">
        <f t="shared" si="1"/>
        <v>2797833.33</v>
      </c>
      <c r="M42" s="37">
        <f t="shared" si="2"/>
        <v>3.723730536504992E-4</v>
      </c>
      <c r="N42" s="217">
        <f t="shared" si="3"/>
        <v>0</v>
      </c>
      <c r="O42" s="38">
        <f t="shared" si="4"/>
        <v>0</v>
      </c>
    </row>
    <row r="43" spans="1:15" ht="63.75" customHeight="1" x14ac:dyDescent="0.25">
      <c r="A43" s="126" t="s">
        <v>354</v>
      </c>
      <c r="B43" s="138"/>
      <c r="C43" s="138"/>
      <c r="D43" s="138"/>
      <c r="E43" s="128" t="s">
        <v>355</v>
      </c>
      <c r="F43" s="131">
        <f>+F44+F46</f>
        <v>7434620034.9200001</v>
      </c>
      <c r="G43" s="131">
        <f>+G44+G46</f>
        <v>0</v>
      </c>
      <c r="H43" s="131">
        <f t="shared" si="7"/>
        <v>7434620034.9200001</v>
      </c>
      <c r="I43" s="48">
        <f>+H43/H72</f>
        <v>0.58954562605610972</v>
      </c>
      <c r="J43" s="131">
        <f>+J44+J46</f>
        <v>0</v>
      </c>
      <c r="K43" s="131">
        <f>+K44+K46</f>
        <v>0</v>
      </c>
      <c r="L43" s="131">
        <f t="shared" si="1"/>
        <v>0</v>
      </c>
      <c r="M43" s="37">
        <f t="shared" si="2"/>
        <v>0</v>
      </c>
      <c r="N43" s="217">
        <f t="shared" si="3"/>
        <v>0</v>
      </c>
      <c r="O43" s="38" t="s">
        <v>46</v>
      </c>
    </row>
    <row r="44" spans="1:15" ht="23.1" customHeight="1" x14ac:dyDescent="0.25">
      <c r="A44" s="126" t="s">
        <v>357</v>
      </c>
      <c r="B44" s="138"/>
      <c r="C44" s="138"/>
      <c r="D44" s="138"/>
      <c r="E44" s="128" t="s">
        <v>358</v>
      </c>
      <c r="F44" s="131">
        <f>+F45</f>
        <v>6808521289</v>
      </c>
      <c r="G44" s="131">
        <f>+G45</f>
        <v>0</v>
      </c>
      <c r="H44" s="131">
        <f t="shared" si="7"/>
        <v>6808521289</v>
      </c>
      <c r="I44" s="48">
        <f>+H44/H72</f>
        <v>0.5398976581165722</v>
      </c>
      <c r="J44" s="131">
        <f>+J45</f>
        <v>0</v>
      </c>
      <c r="K44" s="131">
        <f>+K45</f>
        <v>0</v>
      </c>
      <c r="L44" s="131">
        <f t="shared" si="1"/>
        <v>0</v>
      </c>
      <c r="M44" s="37">
        <f t="shared" si="2"/>
        <v>0</v>
      </c>
      <c r="N44" s="217">
        <f t="shared" si="3"/>
        <v>0</v>
      </c>
      <c r="O44" s="38" t="s">
        <v>46</v>
      </c>
    </row>
    <row r="45" spans="1:15" ht="33" customHeight="1" x14ac:dyDescent="0.25">
      <c r="A45" s="39" t="s">
        <v>359</v>
      </c>
      <c r="B45" s="68" t="s">
        <v>37</v>
      </c>
      <c r="C45" s="68">
        <v>20</v>
      </c>
      <c r="D45" s="132" t="s">
        <v>38</v>
      </c>
      <c r="E45" s="151" t="s">
        <v>226</v>
      </c>
      <c r="F45" s="135">
        <v>6808521289</v>
      </c>
      <c r="G45" s="136">
        <v>0</v>
      </c>
      <c r="H45" s="137">
        <f>+F45-G45</f>
        <v>6808521289</v>
      </c>
      <c r="I45" s="49">
        <f>+H45/H72</f>
        <v>0.5398976581165722</v>
      </c>
      <c r="J45" s="137">
        <v>0</v>
      </c>
      <c r="K45" s="137">
        <v>0</v>
      </c>
      <c r="L45" s="137">
        <f t="shared" si="1"/>
        <v>0</v>
      </c>
      <c r="M45" s="45">
        <f t="shared" si="2"/>
        <v>0</v>
      </c>
      <c r="N45" s="218">
        <f t="shared" si="3"/>
        <v>0</v>
      </c>
      <c r="O45" s="46" t="s">
        <v>46</v>
      </c>
    </row>
    <row r="46" spans="1:15" ht="23.1" customHeight="1" x14ac:dyDescent="0.25">
      <c r="A46" s="126" t="s">
        <v>360</v>
      </c>
      <c r="B46" s="138"/>
      <c r="C46" s="138"/>
      <c r="D46" s="138"/>
      <c r="E46" s="128" t="s">
        <v>361</v>
      </c>
      <c r="F46" s="131">
        <f>+F47</f>
        <v>626098745.91999996</v>
      </c>
      <c r="G46" s="131">
        <f>+G47</f>
        <v>0</v>
      </c>
      <c r="H46" s="131">
        <f t="shared" si="7"/>
        <v>626098745.91999996</v>
      </c>
      <c r="I46" s="48">
        <f>+H46/H72</f>
        <v>4.9647967939537532E-2</v>
      </c>
      <c r="J46" s="131">
        <f>+J47</f>
        <v>0</v>
      </c>
      <c r="K46" s="131">
        <f>+K47</f>
        <v>0</v>
      </c>
      <c r="L46" s="131">
        <f t="shared" si="1"/>
        <v>0</v>
      </c>
      <c r="M46" s="37">
        <f t="shared" si="2"/>
        <v>0</v>
      </c>
      <c r="N46" s="217">
        <f t="shared" si="3"/>
        <v>0</v>
      </c>
      <c r="O46" s="38" t="s">
        <v>46</v>
      </c>
    </row>
    <row r="47" spans="1:15" ht="31.5" customHeight="1" x14ac:dyDescent="0.25">
      <c r="A47" s="133" t="s">
        <v>362</v>
      </c>
      <c r="B47" s="132" t="s">
        <v>37</v>
      </c>
      <c r="C47" s="132">
        <v>20</v>
      </c>
      <c r="D47" s="132" t="s">
        <v>38</v>
      </c>
      <c r="E47" s="134" t="s">
        <v>226</v>
      </c>
      <c r="F47" s="135">
        <v>626098745.91999996</v>
      </c>
      <c r="G47" s="136">
        <v>0</v>
      </c>
      <c r="H47" s="137">
        <f>+F47-G47</f>
        <v>626098745.91999996</v>
      </c>
      <c r="I47" s="49">
        <f>+H47/H72</f>
        <v>4.9647967939537532E-2</v>
      </c>
      <c r="J47" s="137">
        <v>0</v>
      </c>
      <c r="K47" s="137">
        <v>0</v>
      </c>
      <c r="L47" s="137">
        <f t="shared" si="1"/>
        <v>0</v>
      </c>
      <c r="M47" s="45">
        <f t="shared" si="2"/>
        <v>0</v>
      </c>
      <c r="N47" s="218">
        <f t="shared" si="3"/>
        <v>0</v>
      </c>
      <c r="O47" s="46" t="s">
        <v>46</v>
      </c>
    </row>
    <row r="48" spans="1:15" ht="52.5" customHeight="1" x14ac:dyDescent="0.25">
      <c r="A48" s="126" t="s">
        <v>363</v>
      </c>
      <c r="B48" s="138"/>
      <c r="C48" s="138"/>
      <c r="D48" s="138"/>
      <c r="E48" s="149" t="s">
        <v>364</v>
      </c>
      <c r="F48" s="153">
        <f t="shared" ref="F48:G50" si="15">+F49</f>
        <v>78902500</v>
      </c>
      <c r="G48" s="131">
        <f t="shared" si="15"/>
        <v>0</v>
      </c>
      <c r="H48" s="131">
        <f t="shared" ref="H48:H63" si="16">+F48-G48</f>
        <v>78902500</v>
      </c>
      <c r="I48" s="48">
        <f>+H48/H72</f>
        <v>6.2567587235670659E-3</v>
      </c>
      <c r="J48" s="131">
        <f t="shared" ref="J48:K50" si="17">+J49</f>
        <v>2797833.33</v>
      </c>
      <c r="K48" s="131">
        <f t="shared" si="17"/>
        <v>0</v>
      </c>
      <c r="L48" s="131">
        <f t="shared" si="1"/>
        <v>2797833.33</v>
      </c>
      <c r="M48" s="37">
        <f t="shared" si="2"/>
        <v>3.5459374924748897E-2</v>
      </c>
      <c r="N48" s="217">
        <f t="shared" si="3"/>
        <v>0</v>
      </c>
      <c r="O48" s="38">
        <f t="shared" si="4"/>
        <v>0</v>
      </c>
    </row>
    <row r="49" spans="1:15" ht="52.5" customHeight="1" x14ac:dyDescent="0.25">
      <c r="A49" s="126" t="s">
        <v>365</v>
      </c>
      <c r="B49" s="138"/>
      <c r="C49" s="138"/>
      <c r="D49" s="138"/>
      <c r="E49" s="149" t="s">
        <v>364</v>
      </c>
      <c r="F49" s="153">
        <f t="shared" si="15"/>
        <v>78902500</v>
      </c>
      <c r="G49" s="131">
        <f t="shared" si="15"/>
        <v>0</v>
      </c>
      <c r="H49" s="131">
        <f t="shared" si="16"/>
        <v>78902500</v>
      </c>
      <c r="I49" s="48">
        <f>+H49/H72</f>
        <v>6.2567587235670659E-3</v>
      </c>
      <c r="J49" s="131">
        <f t="shared" si="17"/>
        <v>2797833.33</v>
      </c>
      <c r="K49" s="131">
        <f t="shared" si="17"/>
        <v>0</v>
      </c>
      <c r="L49" s="131">
        <f t="shared" si="1"/>
        <v>2797833.33</v>
      </c>
      <c r="M49" s="37">
        <f t="shared" si="2"/>
        <v>3.5459374924748897E-2</v>
      </c>
      <c r="N49" s="217">
        <f t="shared" si="3"/>
        <v>0</v>
      </c>
      <c r="O49" s="38">
        <f t="shared" si="4"/>
        <v>0</v>
      </c>
    </row>
    <row r="50" spans="1:15" ht="40.5" customHeight="1" x14ac:dyDescent="0.25">
      <c r="A50" s="126" t="s">
        <v>366</v>
      </c>
      <c r="B50" s="138"/>
      <c r="C50" s="138"/>
      <c r="D50" s="138"/>
      <c r="E50" s="149" t="s">
        <v>349</v>
      </c>
      <c r="F50" s="153">
        <f t="shared" si="15"/>
        <v>78902500</v>
      </c>
      <c r="G50" s="131">
        <f t="shared" si="15"/>
        <v>0</v>
      </c>
      <c r="H50" s="131">
        <f t="shared" si="16"/>
        <v>78902500</v>
      </c>
      <c r="I50" s="48">
        <f>+H50/H72</f>
        <v>6.2567587235670659E-3</v>
      </c>
      <c r="J50" s="131">
        <f t="shared" si="17"/>
        <v>2797833.33</v>
      </c>
      <c r="K50" s="131">
        <f t="shared" si="17"/>
        <v>0</v>
      </c>
      <c r="L50" s="131">
        <f t="shared" si="1"/>
        <v>2797833.33</v>
      </c>
      <c r="M50" s="37">
        <f t="shared" si="2"/>
        <v>3.5459374924748897E-2</v>
      </c>
      <c r="N50" s="217">
        <f t="shared" si="3"/>
        <v>0</v>
      </c>
      <c r="O50" s="38">
        <f t="shared" si="4"/>
        <v>0</v>
      </c>
    </row>
    <row r="51" spans="1:15" ht="31.5" customHeight="1" x14ac:dyDescent="0.25">
      <c r="A51" s="133" t="s">
        <v>367</v>
      </c>
      <c r="B51" s="132" t="s">
        <v>192</v>
      </c>
      <c r="C51" s="132">
        <v>11</v>
      </c>
      <c r="D51" s="132" t="s">
        <v>38</v>
      </c>
      <c r="E51" s="134" t="s">
        <v>226</v>
      </c>
      <c r="F51" s="135">
        <v>78902500</v>
      </c>
      <c r="G51" s="136"/>
      <c r="H51" s="137">
        <f t="shared" si="16"/>
        <v>78902500</v>
      </c>
      <c r="I51" s="49">
        <f>+H51/H72</f>
        <v>6.2567587235670659E-3</v>
      </c>
      <c r="J51" s="137">
        <v>2797833.33</v>
      </c>
      <c r="K51" s="137">
        <v>0</v>
      </c>
      <c r="L51" s="137">
        <f t="shared" si="1"/>
        <v>2797833.33</v>
      </c>
      <c r="M51" s="45">
        <f t="shared" si="2"/>
        <v>3.5459374924748897E-2</v>
      </c>
      <c r="N51" s="218">
        <f t="shared" si="3"/>
        <v>0</v>
      </c>
      <c r="O51" s="46">
        <f t="shared" si="4"/>
        <v>0</v>
      </c>
    </row>
    <row r="52" spans="1:15" s="154" customFormat="1" ht="42.75" customHeight="1" x14ac:dyDescent="0.25">
      <c r="A52" s="126" t="s">
        <v>368</v>
      </c>
      <c r="B52" s="138"/>
      <c r="C52" s="138"/>
      <c r="D52" s="138"/>
      <c r="E52" s="149" t="s">
        <v>369</v>
      </c>
      <c r="F52" s="129">
        <f t="shared" ref="F52:G56" si="18">+F53</f>
        <v>91609670</v>
      </c>
      <c r="G52" s="130">
        <f t="shared" si="18"/>
        <v>0</v>
      </c>
      <c r="H52" s="131">
        <f t="shared" si="16"/>
        <v>91609670</v>
      </c>
      <c r="I52" s="48">
        <f>+H52/H72</f>
        <v>7.264403560541176E-3</v>
      </c>
      <c r="J52" s="131">
        <f t="shared" ref="J52:K56" si="19">+J53</f>
        <v>20193697</v>
      </c>
      <c r="K52" s="131">
        <f t="shared" si="19"/>
        <v>0</v>
      </c>
      <c r="L52" s="131">
        <f t="shared" si="1"/>
        <v>20193697</v>
      </c>
      <c r="M52" s="37">
        <f t="shared" si="2"/>
        <v>0.22043193693416863</v>
      </c>
      <c r="N52" s="217">
        <f t="shared" si="3"/>
        <v>0</v>
      </c>
      <c r="O52" s="38">
        <f t="shared" si="4"/>
        <v>0</v>
      </c>
    </row>
    <row r="53" spans="1:15" s="154" customFormat="1" ht="30" customHeight="1" x14ac:dyDescent="0.25">
      <c r="A53" s="126" t="s">
        <v>370</v>
      </c>
      <c r="B53" s="138"/>
      <c r="C53" s="138"/>
      <c r="D53" s="138"/>
      <c r="E53" s="148" t="s">
        <v>219</v>
      </c>
      <c r="F53" s="129">
        <f t="shared" si="18"/>
        <v>91609670</v>
      </c>
      <c r="G53" s="130">
        <f t="shared" si="18"/>
        <v>0</v>
      </c>
      <c r="H53" s="131">
        <f t="shared" si="16"/>
        <v>91609670</v>
      </c>
      <c r="I53" s="48">
        <f>+H53/H72</f>
        <v>7.264403560541176E-3</v>
      </c>
      <c r="J53" s="131">
        <f t="shared" si="19"/>
        <v>20193697</v>
      </c>
      <c r="K53" s="131">
        <f t="shared" si="19"/>
        <v>0</v>
      </c>
      <c r="L53" s="131">
        <f t="shared" si="1"/>
        <v>20193697</v>
      </c>
      <c r="M53" s="37">
        <f t="shared" si="2"/>
        <v>0.22043193693416863</v>
      </c>
      <c r="N53" s="217">
        <f t="shared" si="3"/>
        <v>0</v>
      </c>
      <c r="O53" s="38">
        <f t="shared" si="4"/>
        <v>0</v>
      </c>
    </row>
    <row r="54" spans="1:15" s="154" customFormat="1" ht="49.5" customHeight="1" x14ac:dyDescent="0.25">
      <c r="A54" s="126" t="s">
        <v>378</v>
      </c>
      <c r="B54" s="138"/>
      <c r="C54" s="138"/>
      <c r="D54" s="138"/>
      <c r="E54" s="149" t="s">
        <v>379</v>
      </c>
      <c r="F54" s="129">
        <f t="shared" si="18"/>
        <v>91609670</v>
      </c>
      <c r="G54" s="130">
        <f t="shared" si="18"/>
        <v>0</v>
      </c>
      <c r="H54" s="131">
        <f t="shared" si="16"/>
        <v>91609670</v>
      </c>
      <c r="I54" s="48">
        <f>+H54/H72</f>
        <v>7.264403560541176E-3</v>
      </c>
      <c r="J54" s="131">
        <f t="shared" si="19"/>
        <v>20193697</v>
      </c>
      <c r="K54" s="131">
        <f t="shared" si="19"/>
        <v>0</v>
      </c>
      <c r="L54" s="131">
        <f t="shared" si="1"/>
        <v>20193697</v>
      </c>
      <c r="M54" s="37">
        <f t="shared" si="2"/>
        <v>0.22043193693416863</v>
      </c>
      <c r="N54" s="217">
        <f t="shared" si="3"/>
        <v>0</v>
      </c>
      <c r="O54" s="38">
        <f t="shared" si="4"/>
        <v>0</v>
      </c>
    </row>
    <row r="55" spans="1:15" s="154" customFormat="1" ht="49.5" customHeight="1" x14ac:dyDescent="0.25">
      <c r="A55" s="126" t="s">
        <v>380</v>
      </c>
      <c r="B55" s="138"/>
      <c r="C55" s="138"/>
      <c r="D55" s="138"/>
      <c r="E55" s="149" t="s">
        <v>379</v>
      </c>
      <c r="F55" s="129">
        <f t="shared" si="18"/>
        <v>91609670</v>
      </c>
      <c r="G55" s="130">
        <f t="shared" si="18"/>
        <v>0</v>
      </c>
      <c r="H55" s="131">
        <f t="shared" si="16"/>
        <v>91609670</v>
      </c>
      <c r="I55" s="48">
        <f>+H55/H72</f>
        <v>7.264403560541176E-3</v>
      </c>
      <c r="J55" s="131">
        <f t="shared" si="19"/>
        <v>20193697</v>
      </c>
      <c r="K55" s="131">
        <f t="shared" si="19"/>
        <v>0</v>
      </c>
      <c r="L55" s="131">
        <f t="shared" si="1"/>
        <v>20193697</v>
      </c>
      <c r="M55" s="37">
        <f t="shared" si="2"/>
        <v>0.22043193693416863</v>
      </c>
      <c r="N55" s="217">
        <f t="shared" si="3"/>
        <v>0</v>
      </c>
      <c r="O55" s="38">
        <f t="shared" si="4"/>
        <v>0</v>
      </c>
    </row>
    <row r="56" spans="1:15" s="154" customFormat="1" ht="40.5" customHeight="1" x14ac:dyDescent="0.25">
      <c r="A56" s="126" t="s">
        <v>381</v>
      </c>
      <c r="B56" s="138"/>
      <c r="C56" s="138"/>
      <c r="D56" s="138"/>
      <c r="E56" s="149" t="s">
        <v>349</v>
      </c>
      <c r="F56" s="129">
        <f t="shared" si="18"/>
        <v>91609670</v>
      </c>
      <c r="G56" s="130">
        <f t="shared" si="18"/>
        <v>0</v>
      </c>
      <c r="H56" s="131">
        <f t="shared" si="16"/>
        <v>91609670</v>
      </c>
      <c r="I56" s="48">
        <f>+H56/H72</f>
        <v>7.264403560541176E-3</v>
      </c>
      <c r="J56" s="131">
        <f t="shared" si="19"/>
        <v>20193697</v>
      </c>
      <c r="K56" s="131">
        <f t="shared" si="19"/>
        <v>0</v>
      </c>
      <c r="L56" s="131">
        <f t="shared" si="1"/>
        <v>20193697</v>
      </c>
      <c r="M56" s="37">
        <f t="shared" si="2"/>
        <v>0.22043193693416863</v>
      </c>
      <c r="N56" s="217">
        <f t="shared" si="3"/>
        <v>0</v>
      </c>
      <c r="O56" s="38">
        <f t="shared" si="4"/>
        <v>0</v>
      </c>
    </row>
    <row r="57" spans="1:15" ht="31.5" customHeight="1" x14ac:dyDescent="0.25">
      <c r="A57" s="133" t="s">
        <v>382</v>
      </c>
      <c r="B57" s="132" t="s">
        <v>192</v>
      </c>
      <c r="C57" s="132">
        <v>11</v>
      </c>
      <c r="D57" s="132" t="s">
        <v>38</v>
      </c>
      <c r="E57" s="134" t="s">
        <v>226</v>
      </c>
      <c r="F57" s="135">
        <v>91609670</v>
      </c>
      <c r="G57" s="136">
        <v>0</v>
      </c>
      <c r="H57" s="137">
        <f t="shared" si="16"/>
        <v>91609670</v>
      </c>
      <c r="I57" s="49">
        <f>+H57/H72</f>
        <v>7.264403560541176E-3</v>
      </c>
      <c r="J57" s="137">
        <v>20193697</v>
      </c>
      <c r="K57" s="137">
        <v>0</v>
      </c>
      <c r="L57" s="137">
        <f t="shared" si="1"/>
        <v>20193697</v>
      </c>
      <c r="M57" s="45">
        <f t="shared" si="2"/>
        <v>0.22043193693416863</v>
      </c>
      <c r="N57" s="218">
        <f t="shared" si="3"/>
        <v>0</v>
      </c>
      <c r="O57" s="46">
        <f t="shared" si="4"/>
        <v>0</v>
      </c>
    </row>
    <row r="58" spans="1:15" s="154" customFormat="1" ht="53.25" customHeight="1" x14ac:dyDescent="0.25">
      <c r="A58" s="126" t="s">
        <v>383</v>
      </c>
      <c r="B58" s="138"/>
      <c r="C58" s="138"/>
      <c r="D58" s="138"/>
      <c r="E58" s="128" t="s">
        <v>384</v>
      </c>
      <c r="F58" s="155">
        <f>+F60+F64+F68</f>
        <v>3437903456.7799997</v>
      </c>
      <c r="G58" s="155">
        <f>+G59</f>
        <v>0</v>
      </c>
      <c r="H58" s="155">
        <f t="shared" si="16"/>
        <v>3437903456.7799997</v>
      </c>
      <c r="I58" s="48">
        <f>+H58/H72</f>
        <v>0.27261661473324211</v>
      </c>
      <c r="J58" s="155">
        <f>+J59</f>
        <v>187955772</v>
      </c>
      <c r="K58" s="155">
        <f>+K59</f>
        <v>0</v>
      </c>
      <c r="L58" s="155">
        <f t="shared" si="1"/>
        <v>187955772</v>
      </c>
      <c r="M58" s="48">
        <f t="shared" si="2"/>
        <v>5.4671625996165304E-2</v>
      </c>
      <c r="N58" s="220">
        <f t="shared" si="3"/>
        <v>0</v>
      </c>
      <c r="O58" s="156">
        <f t="shared" si="4"/>
        <v>0</v>
      </c>
    </row>
    <row r="59" spans="1:15" s="154" customFormat="1" ht="27.75" customHeight="1" x14ac:dyDescent="0.25">
      <c r="A59" s="126" t="s">
        <v>385</v>
      </c>
      <c r="B59" s="138"/>
      <c r="C59" s="138"/>
      <c r="D59" s="138"/>
      <c r="E59" s="152" t="s">
        <v>219</v>
      </c>
      <c r="F59" s="155">
        <f>+F60+F64+F68</f>
        <v>3437903456.7799997</v>
      </c>
      <c r="G59" s="155">
        <f>+G60+G64+G68</f>
        <v>0</v>
      </c>
      <c r="H59" s="155">
        <f t="shared" si="16"/>
        <v>3437903456.7799997</v>
      </c>
      <c r="I59" s="48">
        <f>+H59/H72</f>
        <v>0.27261661473324211</v>
      </c>
      <c r="J59" s="155">
        <f>+J60+J64+J68</f>
        <v>187955772</v>
      </c>
      <c r="K59" s="155">
        <f>+K60+K64+K68</f>
        <v>0</v>
      </c>
      <c r="L59" s="155">
        <f t="shared" si="1"/>
        <v>187955772</v>
      </c>
      <c r="M59" s="48">
        <f t="shared" si="2"/>
        <v>5.4671625996165304E-2</v>
      </c>
      <c r="N59" s="220">
        <f t="shared" si="3"/>
        <v>0</v>
      </c>
      <c r="O59" s="156">
        <f t="shared" si="4"/>
        <v>0</v>
      </c>
    </row>
    <row r="60" spans="1:15" s="154" customFormat="1" ht="84.75" customHeight="1" x14ac:dyDescent="0.25">
      <c r="A60" s="126" t="s">
        <v>393</v>
      </c>
      <c r="B60" s="138"/>
      <c r="C60" s="138"/>
      <c r="D60" s="138"/>
      <c r="E60" s="128" t="s">
        <v>396</v>
      </c>
      <c r="F60" s="155">
        <f t="shared" ref="F60:K62" si="20">+F61</f>
        <v>1855566745.4100001</v>
      </c>
      <c r="G60" s="155">
        <f t="shared" si="20"/>
        <v>0</v>
      </c>
      <c r="H60" s="155">
        <f t="shared" si="16"/>
        <v>1855566745.4100001</v>
      </c>
      <c r="I60" s="48">
        <f>+H60/H72</f>
        <v>0.14714151543366771</v>
      </c>
      <c r="J60" s="155">
        <f t="shared" si="20"/>
        <v>163331772</v>
      </c>
      <c r="K60" s="155">
        <f t="shared" si="20"/>
        <v>0</v>
      </c>
      <c r="L60" s="155">
        <f t="shared" si="1"/>
        <v>163331772</v>
      </c>
      <c r="M60" s="48">
        <f t="shared" si="2"/>
        <v>8.8022579841993631E-2</v>
      </c>
      <c r="N60" s="220">
        <f t="shared" si="3"/>
        <v>0</v>
      </c>
      <c r="O60" s="156">
        <f t="shared" si="4"/>
        <v>0</v>
      </c>
    </row>
    <row r="61" spans="1:15" s="154" customFormat="1" ht="84.75" customHeight="1" x14ac:dyDescent="0.25">
      <c r="A61" s="126" t="s">
        <v>395</v>
      </c>
      <c r="B61" s="138"/>
      <c r="C61" s="138"/>
      <c r="D61" s="138"/>
      <c r="E61" s="128" t="s">
        <v>396</v>
      </c>
      <c r="F61" s="155">
        <f t="shared" si="20"/>
        <v>1855566745.4100001</v>
      </c>
      <c r="G61" s="155">
        <f t="shared" si="20"/>
        <v>0</v>
      </c>
      <c r="H61" s="155">
        <f t="shared" si="16"/>
        <v>1855566745.4100001</v>
      </c>
      <c r="I61" s="48">
        <f>+H61/H72</f>
        <v>0.14714151543366771</v>
      </c>
      <c r="J61" s="155">
        <f t="shared" si="20"/>
        <v>163331772</v>
      </c>
      <c r="K61" s="155">
        <f t="shared" si="20"/>
        <v>0</v>
      </c>
      <c r="L61" s="155">
        <f t="shared" si="1"/>
        <v>163331772</v>
      </c>
      <c r="M61" s="48">
        <f t="shared" si="2"/>
        <v>8.8022579841993631E-2</v>
      </c>
      <c r="N61" s="220">
        <f t="shared" si="3"/>
        <v>0</v>
      </c>
      <c r="O61" s="156">
        <f t="shared" si="4"/>
        <v>0</v>
      </c>
    </row>
    <row r="62" spans="1:15" s="154" customFormat="1" ht="35.25" customHeight="1" x14ac:dyDescent="0.25">
      <c r="A62" s="126" t="s">
        <v>397</v>
      </c>
      <c r="B62" s="138"/>
      <c r="C62" s="138"/>
      <c r="D62" s="138"/>
      <c r="E62" s="128" t="s">
        <v>349</v>
      </c>
      <c r="F62" s="155">
        <f t="shared" si="20"/>
        <v>1855566745.4100001</v>
      </c>
      <c r="G62" s="155">
        <f t="shared" si="20"/>
        <v>0</v>
      </c>
      <c r="H62" s="155">
        <f t="shared" si="16"/>
        <v>1855566745.4100001</v>
      </c>
      <c r="I62" s="48">
        <f>+H62/H72</f>
        <v>0.14714151543366771</v>
      </c>
      <c r="J62" s="155">
        <f t="shared" si="20"/>
        <v>163331772</v>
      </c>
      <c r="K62" s="155">
        <f t="shared" si="20"/>
        <v>0</v>
      </c>
      <c r="L62" s="155">
        <f t="shared" si="1"/>
        <v>163331772</v>
      </c>
      <c r="M62" s="48">
        <f t="shared" si="2"/>
        <v>8.8022579841993631E-2</v>
      </c>
      <c r="N62" s="220">
        <f t="shared" si="3"/>
        <v>0</v>
      </c>
      <c r="O62" s="156">
        <f t="shared" si="4"/>
        <v>0</v>
      </c>
    </row>
    <row r="63" spans="1:15" ht="31.5" customHeight="1" x14ac:dyDescent="0.25">
      <c r="A63" s="133" t="s">
        <v>398</v>
      </c>
      <c r="B63" s="132" t="s">
        <v>192</v>
      </c>
      <c r="C63" s="132">
        <v>11</v>
      </c>
      <c r="D63" s="132" t="s">
        <v>38</v>
      </c>
      <c r="E63" s="134" t="s">
        <v>226</v>
      </c>
      <c r="F63" s="135">
        <v>1855566745.4100001</v>
      </c>
      <c r="G63" s="136">
        <v>0</v>
      </c>
      <c r="H63" s="137">
        <f t="shared" si="16"/>
        <v>1855566745.4100001</v>
      </c>
      <c r="I63" s="49">
        <f>+H63/H72</f>
        <v>0.14714151543366771</v>
      </c>
      <c r="J63" s="137">
        <v>163331772</v>
      </c>
      <c r="K63" s="137">
        <v>0</v>
      </c>
      <c r="L63" s="137">
        <f t="shared" si="1"/>
        <v>163331772</v>
      </c>
      <c r="M63" s="45">
        <f t="shared" si="2"/>
        <v>8.8022579841993631E-2</v>
      </c>
      <c r="N63" s="218">
        <f t="shared" si="3"/>
        <v>0</v>
      </c>
      <c r="O63" s="46">
        <f t="shared" si="4"/>
        <v>0</v>
      </c>
    </row>
    <row r="64" spans="1:15" ht="71.25" customHeight="1" x14ac:dyDescent="0.25">
      <c r="A64" s="126" t="s">
        <v>402</v>
      </c>
      <c r="B64" s="138"/>
      <c r="C64" s="138"/>
      <c r="D64" s="138"/>
      <c r="E64" s="128" t="s">
        <v>405</v>
      </c>
      <c r="F64" s="155">
        <f t="shared" ref="F64:G66" si="21">+F65</f>
        <v>1565125111.3699999</v>
      </c>
      <c r="G64" s="155">
        <f t="shared" si="21"/>
        <v>0</v>
      </c>
      <c r="H64" s="155">
        <f>+F64-G64</f>
        <v>1565125111.3699999</v>
      </c>
      <c r="I64" s="48">
        <f>+H64/H72</f>
        <v>0.12411026512516236</v>
      </c>
      <c r="J64" s="155">
        <f t="shared" ref="J64:K66" si="22">+J65</f>
        <v>9648000</v>
      </c>
      <c r="K64" s="155">
        <f t="shared" si="22"/>
        <v>0</v>
      </c>
      <c r="L64" s="155">
        <f t="shared" si="1"/>
        <v>9648000</v>
      </c>
      <c r="M64" s="48">
        <f t="shared" si="2"/>
        <v>6.1643634300613979E-3</v>
      </c>
      <c r="N64" s="220">
        <f t="shared" si="3"/>
        <v>0</v>
      </c>
      <c r="O64" s="156">
        <f t="shared" si="4"/>
        <v>0</v>
      </c>
    </row>
    <row r="65" spans="1:15" ht="66" customHeight="1" x14ac:dyDescent="0.25">
      <c r="A65" s="126" t="s">
        <v>404</v>
      </c>
      <c r="B65" s="138"/>
      <c r="C65" s="138"/>
      <c r="D65" s="138"/>
      <c r="E65" s="128" t="s">
        <v>405</v>
      </c>
      <c r="F65" s="155">
        <f t="shared" si="21"/>
        <v>1565125111.3699999</v>
      </c>
      <c r="G65" s="155">
        <f t="shared" si="21"/>
        <v>0</v>
      </c>
      <c r="H65" s="155">
        <f>+F65-G65</f>
        <v>1565125111.3699999</v>
      </c>
      <c r="I65" s="48">
        <f>+H65/H72</f>
        <v>0.12411026512516236</v>
      </c>
      <c r="J65" s="155">
        <f t="shared" si="22"/>
        <v>9648000</v>
      </c>
      <c r="K65" s="155">
        <f t="shared" si="22"/>
        <v>0</v>
      </c>
      <c r="L65" s="155">
        <f t="shared" si="1"/>
        <v>9648000</v>
      </c>
      <c r="M65" s="48">
        <f t="shared" si="2"/>
        <v>6.1643634300613979E-3</v>
      </c>
      <c r="N65" s="220">
        <f t="shared" si="3"/>
        <v>0</v>
      </c>
      <c r="O65" s="156">
        <f t="shared" si="4"/>
        <v>0</v>
      </c>
    </row>
    <row r="66" spans="1:15" ht="39.75" customHeight="1" x14ac:dyDescent="0.25">
      <c r="A66" s="126" t="s">
        <v>406</v>
      </c>
      <c r="B66" s="138"/>
      <c r="C66" s="138"/>
      <c r="D66" s="138"/>
      <c r="E66" s="128" t="s">
        <v>407</v>
      </c>
      <c r="F66" s="155">
        <f t="shared" si="21"/>
        <v>1565125111.3699999</v>
      </c>
      <c r="G66" s="155">
        <f t="shared" si="21"/>
        <v>0</v>
      </c>
      <c r="H66" s="155">
        <f>+F66-G66</f>
        <v>1565125111.3699999</v>
      </c>
      <c r="I66" s="48">
        <f>+H66/H72</f>
        <v>0.12411026512516236</v>
      </c>
      <c r="J66" s="155">
        <f t="shared" si="22"/>
        <v>9648000</v>
      </c>
      <c r="K66" s="155">
        <f t="shared" si="22"/>
        <v>0</v>
      </c>
      <c r="L66" s="155">
        <f t="shared" si="1"/>
        <v>9648000</v>
      </c>
      <c r="M66" s="48">
        <f t="shared" si="2"/>
        <v>6.1643634300613979E-3</v>
      </c>
      <c r="N66" s="220">
        <f t="shared" si="3"/>
        <v>0</v>
      </c>
      <c r="O66" s="156">
        <f t="shared" si="4"/>
        <v>0</v>
      </c>
    </row>
    <row r="67" spans="1:15" ht="31.5" customHeight="1" x14ac:dyDescent="0.25">
      <c r="A67" s="133" t="s">
        <v>408</v>
      </c>
      <c r="B67" s="132" t="s">
        <v>192</v>
      </c>
      <c r="C67" s="132">
        <v>11</v>
      </c>
      <c r="D67" s="132" t="s">
        <v>38</v>
      </c>
      <c r="E67" s="134" t="s">
        <v>226</v>
      </c>
      <c r="F67" s="135">
        <v>1565125111.3699999</v>
      </c>
      <c r="G67" s="136">
        <v>0</v>
      </c>
      <c r="H67" s="137">
        <f>+F67-G67</f>
        <v>1565125111.3699999</v>
      </c>
      <c r="I67" s="49">
        <f>+H67/H72</f>
        <v>0.12411026512516236</v>
      </c>
      <c r="J67" s="137">
        <v>9648000</v>
      </c>
      <c r="K67" s="137">
        <v>0</v>
      </c>
      <c r="L67" s="137">
        <f t="shared" si="1"/>
        <v>9648000</v>
      </c>
      <c r="M67" s="45">
        <f t="shared" si="2"/>
        <v>6.1643634300613979E-3</v>
      </c>
      <c r="N67" s="218">
        <f t="shared" si="3"/>
        <v>0</v>
      </c>
      <c r="O67" s="46">
        <f t="shared" si="4"/>
        <v>0</v>
      </c>
    </row>
    <row r="68" spans="1:15" ht="65.25" customHeight="1" x14ac:dyDescent="0.25">
      <c r="A68" s="126" t="s">
        <v>409</v>
      </c>
      <c r="B68" s="138"/>
      <c r="C68" s="138"/>
      <c r="D68" s="138"/>
      <c r="E68" s="128" t="s">
        <v>412</v>
      </c>
      <c r="F68" s="155">
        <f t="shared" ref="F68:K70" si="23">+F69</f>
        <v>17211600</v>
      </c>
      <c r="G68" s="155">
        <f t="shared" si="23"/>
        <v>0</v>
      </c>
      <c r="H68" s="155">
        <f>+F68-G68</f>
        <v>17211600</v>
      </c>
      <c r="I68" s="48">
        <f>+H68/H72</f>
        <v>1.3648341744120517E-3</v>
      </c>
      <c r="J68" s="155">
        <f t="shared" si="23"/>
        <v>14976000</v>
      </c>
      <c r="K68" s="155">
        <f t="shared" si="23"/>
        <v>0</v>
      </c>
      <c r="L68" s="155">
        <f t="shared" si="1"/>
        <v>14976000</v>
      </c>
      <c r="M68" s="48">
        <f t="shared" si="2"/>
        <v>0.87011085546956701</v>
      </c>
      <c r="N68" s="220">
        <f t="shared" si="3"/>
        <v>0</v>
      </c>
      <c r="O68" s="156">
        <f t="shared" si="4"/>
        <v>0</v>
      </c>
    </row>
    <row r="69" spans="1:15" ht="65.25" customHeight="1" x14ac:dyDescent="0.25">
      <c r="A69" s="126" t="s">
        <v>411</v>
      </c>
      <c r="B69" s="138"/>
      <c r="C69" s="138"/>
      <c r="D69" s="138"/>
      <c r="E69" s="128" t="s">
        <v>438</v>
      </c>
      <c r="F69" s="155">
        <f t="shared" si="23"/>
        <v>17211600</v>
      </c>
      <c r="G69" s="155">
        <f t="shared" si="23"/>
        <v>0</v>
      </c>
      <c r="H69" s="155">
        <f t="shared" si="23"/>
        <v>17211600</v>
      </c>
      <c r="I69" s="48">
        <f>+H69/H72</f>
        <v>1.3648341744120517E-3</v>
      </c>
      <c r="J69" s="155">
        <f t="shared" si="23"/>
        <v>14976000</v>
      </c>
      <c r="K69" s="155">
        <f t="shared" si="23"/>
        <v>0</v>
      </c>
      <c r="L69" s="155">
        <f t="shared" si="1"/>
        <v>14976000</v>
      </c>
      <c r="M69" s="48">
        <f t="shared" si="2"/>
        <v>0.87011085546956701</v>
      </c>
      <c r="N69" s="220">
        <f t="shared" si="3"/>
        <v>0</v>
      </c>
      <c r="O69" s="156">
        <f t="shared" si="4"/>
        <v>0</v>
      </c>
    </row>
    <row r="70" spans="1:15" ht="33" customHeight="1" x14ac:dyDescent="0.25">
      <c r="A70" s="126" t="s">
        <v>413</v>
      </c>
      <c r="B70" s="138"/>
      <c r="C70" s="138"/>
      <c r="D70" s="138"/>
      <c r="E70" s="128" t="s">
        <v>414</v>
      </c>
      <c r="F70" s="155">
        <f t="shared" si="23"/>
        <v>17211600</v>
      </c>
      <c r="G70" s="155">
        <f t="shared" si="23"/>
        <v>0</v>
      </c>
      <c r="H70" s="155">
        <f>+F70-G70</f>
        <v>17211600</v>
      </c>
      <c r="I70" s="48">
        <f>+H70/H72</f>
        <v>1.3648341744120517E-3</v>
      </c>
      <c r="J70" s="155">
        <f t="shared" si="23"/>
        <v>14976000</v>
      </c>
      <c r="K70" s="155">
        <f t="shared" si="23"/>
        <v>0</v>
      </c>
      <c r="L70" s="155">
        <f t="shared" si="1"/>
        <v>14976000</v>
      </c>
      <c r="M70" s="48">
        <f t="shared" si="2"/>
        <v>0.87011085546956701</v>
      </c>
      <c r="N70" s="220">
        <f t="shared" si="3"/>
        <v>0</v>
      </c>
      <c r="O70" s="156">
        <f t="shared" si="4"/>
        <v>0</v>
      </c>
    </row>
    <row r="71" spans="1:15" ht="31.5" customHeight="1" thickBot="1" x14ac:dyDescent="0.3">
      <c r="A71" s="157" t="s">
        <v>439</v>
      </c>
      <c r="B71" s="139" t="s">
        <v>192</v>
      </c>
      <c r="C71" s="139">
        <v>11</v>
      </c>
      <c r="D71" s="139" t="s">
        <v>38</v>
      </c>
      <c r="E71" s="140" t="s">
        <v>226</v>
      </c>
      <c r="F71" s="141">
        <v>17211600</v>
      </c>
      <c r="G71" s="142">
        <v>0</v>
      </c>
      <c r="H71" s="143">
        <f>+F71-G71</f>
        <v>17211600</v>
      </c>
      <c r="I71" s="55">
        <f>+H71/H72</f>
        <v>1.3648341744120517E-3</v>
      </c>
      <c r="J71" s="143">
        <v>14976000</v>
      </c>
      <c r="K71" s="143">
        <v>0</v>
      </c>
      <c r="L71" s="143">
        <f t="shared" si="1"/>
        <v>14976000</v>
      </c>
      <c r="M71" s="57">
        <f t="shared" si="2"/>
        <v>0.87011085546956701</v>
      </c>
      <c r="N71" s="219">
        <f t="shared" si="3"/>
        <v>0</v>
      </c>
      <c r="O71" s="58">
        <f t="shared" si="4"/>
        <v>0</v>
      </c>
    </row>
    <row r="72" spans="1:15" s="119" customFormat="1" ht="30" customHeight="1" thickBot="1" x14ac:dyDescent="0.3">
      <c r="A72" s="553" t="s">
        <v>440</v>
      </c>
      <c r="B72" s="554"/>
      <c r="C72" s="554"/>
      <c r="D72" s="554"/>
      <c r="E72" s="554"/>
      <c r="F72" s="226">
        <f>+F9+F20</f>
        <v>12610762774.470001</v>
      </c>
      <c r="G72" s="227">
        <f>+G9+G20</f>
        <v>0</v>
      </c>
      <c r="H72" s="226">
        <f>+H9+H20</f>
        <v>12610762774.470001</v>
      </c>
      <c r="I72" s="223">
        <f>+H72/H72</f>
        <v>1</v>
      </c>
      <c r="J72" s="226">
        <f>+J9+J20</f>
        <v>1123313207.0999999</v>
      </c>
      <c r="K72" s="227">
        <f>+K9+K20</f>
        <v>0</v>
      </c>
      <c r="L72" s="226">
        <f t="shared" si="1"/>
        <v>1123313207.0999999</v>
      </c>
      <c r="M72" s="228">
        <f t="shared" si="2"/>
        <v>8.9075754352790124E-2</v>
      </c>
      <c r="N72" s="228">
        <f t="shared" si="3"/>
        <v>0</v>
      </c>
      <c r="O72" s="229">
        <f t="shared" si="4"/>
        <v>0</v>
      </c>
    </row>
    <row r="73" spans="1:15" s="160" customFormat="1" ht="15.75" customHeight="1" x14ac:dyDescent="0.25">
      <c r="A73" s="160" t="s">
        <v>467</v>
      </c>
      <c r="B73" s="159"/>
      <c r="C73" s="159"/>
      <c r="F73" s="161"/>
      <c r="G73" s="162"/>
      <c r="H73" s="162"/>
      <c r="I73" s="162"/>
    </row>
    <row r="74" spans="1:15" s="160" customFormat="1" ht="15.75" customHeight="1" x14ac:dyDescent="0.25">
      <c r="A74" s="86" t="s">
        <v>416</v>
      </c>
      <c r="B74" s="159"/>
      <c r="C74" s="159"/>
      <c r="F74" s="161"/>
      <c r="G74" s="162"/>
      <c r="H74" s="162"/>
      <c r="I74" s="162"/>
    </row>
    <row r="75" spans="1:15" s="160" customFormat="1" ht="18" customHeight="1" x14ac:dyDescent="0.25">
      <c r="A75" s="86" t="s">
        <v>521</v>
      </c>
      <c r="B75" s="159"/>
      <c r="C75" s="159"/>
      <c r="F75" s="161"/>
      <c r="G75" s="162"/>
      <c r="H75" s="162"/>
      <c r="I75" s="162"/>
    </row>
  </sheetData>
  <mergeCells count="17">
    <mergeCell ref="L7:L8"/>
    <mergeCell ref="M7:O7"/>
    <mergeCell ref="A1:O1"/>
    <mergeCell ref="A2:O2"/>
    <mergeCell ref="A3:O3"/>
    <mergeCell ref="A7:A8"/>
    <mergeCell ref="B7:B8"/>
    <mergeCell ref="C7:C8"/>
    <mergeCell ref="D7:D8"/>
    <mergeCell ref="E7:E8"/>
    <mergeCell ref="F7:F8"/>
    <mergeCell ref="G7:G8"/>
    <mergeCell ref="A72:E72"/>
    <mergeCell ref="H7:H8"/>
    <mergeCell ref="I7:I8"/>
    <mergeCell ref="J7:J8"/>
    <mergeCell ref="K7:K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1" manualBreakCount="1">
    <brk id="51" max="1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75"/>
  <sheetViews>
    <sheetView view="pageBreakPreview" topLeftCell="F1" zoomScale="84" zoomScaleNormal="100" zoomScaleSheetLayoutView="84" workbookViewId="0">
      <selection activeCell="M8" sqref="M8:O8"/>
    </sheetView>
  </sheetViews>
  <sheetFormatPr baseColWidth="10" defaultColWidth="11.42578125" defaultRowHeight="23.1" customHeight="1" x14ac:dyDescent="0.25"/>
  <cols>
    <col min="1" max="1" width="29" style="266" customWidth="1"/>
    <col min="2" max="2" width="12" style="266" customWidth="1"/>
    <col min="3" max="3" width="7.28515625" style="268" customWidth="1"/>
    <col min="4" max="4" width="7.7109375" style="268" customWidth="1"/>
    <col min="5" max="5" width="36.140625" style="266" customWidth="1"/>
    <col min="6" max="6" width="24.85546875" style="266" customWidth="1"/>
    <col min="7" max="7" width="15" style="269" customWidth="1"/>
    <col min="8" max="8" width="24.42578125" style="163" customWidth="1"/>
    <col min="9" max="9" width="14.42578125" style="164" customWidth="1"/>
    <col min="10" max="10" width="22" style="163" customWidth="1"/>
    <col min="11" max="11" width="22.42578125" style="163" customWidth="1"/>
    <col min="12" max="12" width="20.85546875" style="163" customWidth="1"/>
    <col min="13" max="13" width="13.42578125" style="164" customWidth="1"/>
    <col min="14" max="14" width="12.5703125" style="275" customWidth="1"/>
    <col min="15" max="15" width="10.85546875" style="266" customWidth="1"/>
    <col min="16" max="159" width="11.42578125" style="266"/>
    <col min="160" max="160" width="17.42578125" style="266" customWidth="1"/>
    <col min="161" max="161" width="9.28515625" style="266" customWidth="1"/>
    <col min="162" max="162" width="53.42578125" style="266" customWidth="1"/>
    <col min="163" max="163" width="21.85546875" style="266" customWidth="1"/>
    <col min="164" max="164" width="18.5703125" style="266" customWidth="1"/>
    <col min="165" max="165" width="21.28515625" style="266" customWidth="1"/>
    <col min="166" max="168" width="0" style="266" hidden="1" customWidth="1"/>
    <col min="169" max="169" width="23.28515625" style="266" customWidth="1"/>
    <col min="170" max="171" width="0" style="266" hidden="1" customWidth="1"/>
    <col min="172" max="172" width="23.5703125" style="266" customWidth="1"/>
    <col min="173" max="173" width="2.7109375" style="266" customWidth="1"/>
    <col min="174" max="193" width="0" style="266" hidden="1" customWidth="1"/>
    <col min="194" max="194" width="13.42578125" style="266" customWidth="1"/>
    <col min="195" max="195" width="18.140625" style="266" customWidth="1"/>
    <col min="196" max="196" width="18.7109375" style="266" customWidth="1"/>
    <col min="197" max="197" width="15.42578125" style="266" customWidth="1"/>
    <col min="198" max="415" width="11.42578125" style="266"/>
    <col min="416" max="416" width="17.42578125" style="266" customWidth="1"/>
    <col min="417" max="417" width="9.28515625" style="266" customWidth="1"/>
    <col min="418" max="418" width="53.42578125" style="266" customWidth="1"/>
    <col min="419" max="419" width="21.85546875" style="266" customWidth="1"/>
    <col min="420" max="420" width="18.5703125" style="266" customWidth="1"/>
    <col min="421" max="421" width="21.28515625" style="266" customWidth="1"/>
    <col min="422" max="424" width="0" style="266" hidden="1" customWidth="1"/>
    <col min="425" max="425" width="23.28515625" style="266" customWidth="1"/>
    <col min="426" max="427" width="0" style="266" hidden="1" customWidth="1"/>
    <col min="428" max="428" width="23.5703125" style="266" customWidth="1"/>
    <col min="429" max="429" width="2.7109375" style="266" customWidth="1"/>
    <col min="430" max="449" width="0" style="266" hidden="1" customWidth="1"/>
    <col min="450" max="450" width="13.42578125" style="266" customWidth="1"/>
    <col min="451" max="451" width="18.140625" style="266" customWidth="1"/>
    <col min="452" max="452" width="18.7109375" style="266" customWidth="1"/>
    <col min="453" max="453" width="15.42578125" style="266" customWidth="1"/>
    <col min="454" max="671" width="11.42578125" style="266"/>
    <col min="672" max="672" width="17.42578125" style="266" customWidth="1"/>
    <col min="673" max="673" width="9.28515625" style="266" customWidth="1"/>
    <col min="674" max="674" width="53.42578125" style="266" customWidth="1"/>
    <col min="675" max="675" width="21.85546875" style="266" customWidth="1"/>
    <col min="676" max="676" width="18.5703125" style="266" customWidth="1"/>
    <col min="677" max="677" width="21.28515625" style="266" customWidth="1"/>
    <col min="678" max="680" width="0" style="266" hidden="1" customWidth="1"/>
    <col min="681" max="681" width="23.28515625" style="266" customWidth="1"/>
    <col min="682" max="683" width="0" style="266" hidden="1" customWidth="1"/>
    <col min="684" max="684" width="23.5703125" style="266" customWidth="1"/>
    <col min="685" max="685" width="2.7109375" style="266" customWidth="1"/>
    <col min="686" max="705" width="0" style="266" hidden="1" customWidth="1"/>
    <col min="706" max="706" width="13.42578125" style="266" customWidth="1"/>
    <col min="707" max="707" width="18.140625" style="266" customWidth="1"/>
    <col min="708" max="708" width="18.7109375" style="266" customWidth="1"/>
    <col min="709" max="709" width="15.42578125" style="266" customWidth="1"/>
    <col min="710" max="927" width="11.42578125" style="266"/>
    <col min="928" max="928" width="17.42578125" style="266" customWidth="1"/>
    <col min="929" max="929" width="9.28515625" style="266" customWidth="1"/>
    <col min="930" max="930" width="53.42578125" style="266" customWidth="1"/>
    <col min="931" max="931" width="21.85546875" style="266" customWidth="1"/>
    <col min="932" max="932" width="18.5703125" style="266" customWidth="1"/>
    <col min="933" max="933" width="21.28515625" style="266" customWidth="1"/>
    <col min="934" max="936" width="0" style="266" hidden="1" customWidth="1"/>
    <col min="937" max="937" width="23.28515625" style="266" customWidth="1"/>
    <col min="938" max="939" width="0" style="266" hidden="1" customWidth="1"/>
    <col min="940" max="940" width="23.5703125" style="266" customWidth="1"/>
    <col min="941" max="941" width="2.7109375" style="266" customWidth="1"/>
    <col min="942" max="961" width="0" style="266" hidden="1" customWidth="1"/>
    <col min="962" max="962" width="13.42578125" style="266" customWidth="1"/>
    <col min="963" max="963" width="18.140625" style="266" customWidth="1"/>
    <col min="964" max="964" width="18.7109375" style="266" customWidth="1"/>
    <col min="965" max="965" width="15.42578125" style="266" customWidth="1"/>
    <col min="966" max="1183" width="11.42578125" style="266"/>
    <col min="1184" max="1184" width="17.42578125" style="266" customWidth="1"/>
    <col min="1185" max="1185" width="9.28515625" style="266" customWidth="1"/>
    <col min="1186" max="1186" width="53.42578125" style="266" customWidth="1"/>
    <col min="1187" max="1187" width="21.85546875" style="266" customWidth="1"/>
    <col min="1188" max="1188" width="18.5703125" style="266" customWidth="1"/>
    <col min="1189" max="1189" width="21.28515625" style="266" customWidth="1"/>
    <col min="1190" max="1192" width="0" style="266" hidden="1" customWidth="1"/>
    <col min="1193" max="1193" width="23.28515625" style="266" customWidth="1"/>
    <col min="1194" max="1195" width="0" style="266" hidden="1" customWidth="1"/>
    <col min="1196" max="1196" width="23.5703125" style="266" customWidth="1"/>
    <col min="1197" max="1197" width="2.7109375" style="266" customWidth="1"/>
    <col min="1198" max="1217" width="0" style="266" hidden="1" customWidth="1"/>
    <col min="1218" max="1218" width="13.42578125" style="266" customWidth="1"/>
    <col min="1219" max="1219" width="18.140625" style="266" customWidth="1"/>
    <col min="1220" max="1220" width="18.7109375" style="266" customWidth="1"/>
    <col min="1221" max="1221" width="15.42578125" style="266" customWidth="1"/>
    <col min="1222" max="1439" width="11.42578125" style="266"/>
    <col min="1440" max="1440" width="17.42578125" style="266" customWidth="1"/>
    <col min="1441" max="1441" width="9.28515625" style="266" customWidth="1"/>
    <col min="1442" max="1442" width="53.42578125" style="266" customWidth="1"/>
    <col min="1443" max="1443" width="21.85546875" style="266" customWidth="1"/>
    <col min="1444" max="1444" width="18.5703125" style="266" customWidth="1"/>
    <col min="1445" max="1445" width="21.28515625" style="266" customWidth="1"/>
    <col min="1446" max="1448" width="0" style="266" hidden="1" customWidth="1"/>
    <col min="1449" max="1449" width="23.28515625" style="266" customWidth="1"/>
    <col min="1450" max="1451" width="0" style="266" hidden="1" customWidth="1"/>
    <col min="1452" max="1452" width="23.5703125" style="266" customWidth="1"/>
    <col min="1453" max="1453" width="2.7109375" style="266" customWidth="1"/>
    <col min="1454" max="1473" width="0" style="266" hidden="1" customWidth="1"/>
    <col min="1474" max="1474" width="13.42578125" style="266" customWidth="1"/>
    <col min="1475" max="1475" width="18.140625" style="266" customWidth="1"/>
    <col min="1476" max="1476" width="18.7109375" style="266" customWidth="1"/>
    <col min="1477" max="1477" width="15.42578125" style="266" customWidth="1"/>
    <col min="1478" max="1695" width="11.42578125" style="266"/>
    <col min="1696" max="1696" width="17.42578125" style="266" customWidth="1"/>
    <col min="1697" max="1697" width="9.28515625" style="266" customWidth="1"/>
    <col min="1698" max="1698" width="53.42578125" style="266" customWidth="1"/>
    <col min="1699" max="1699" width="21.85546875" style="266" customWidth="1"/>
    <col min="1700" max="1700" width="18.5703125" style="266" customWidth="1"/>
    <col min="1701" max="1701" width="21.28515625" style="266" customWidth="1"/>
    <col min="1702" max="1704" width="0" style="266" hidden="1" customWidth="1"/>
    <col min="1705" max="1705" width="23.28515625" style="266" customWidth="1"/>
    <col min="1706" max="1707" width="0" style="266" hidden="1" customWidth="1"/>
    <col min="1708" max="1708" width="23.5703125" style="266" customWidth="1"/>
    <col min="1709" max="1709" width="2.7109375" style="266" customWidth="1"/>
    <col min="1710" max="1729" width="0" style="266" hidden="1" customWidth="1"/>
    <col min="1730" max="1730" width="13.42578125" style="266" customWidth="1"/>
    <col min="1731" max="1731" width="18.140625" style="266" customWidth="1"/>
    <col min="1732" max="1732" width="18.7109375" style="266" customWidth="1"/>
    <col min="1733" max="1733" width="15.42578125" style="266" customWidth="1"/>
    <col min="1734" max="1951" width="11.42578125" style="266"/>
    <col min="1952" max="1952" width="17.42578125" style="266" customWidth="1"/>
    <col min="1953" max="1953" width="9.28515625" style="266" customWidth="1"/>
    <col min="1954" max="1954" width="53.42578125" style="266" customWidth="1"/>
    <col min="1955" max="1955" width="21.85546875" style="266" customWidth="1"/>
    <col min="1956" max="1956" width="18.5703125" style="266" customWidth="1"/>
    <col min="1957" max="1957" width="21.28515625" style="266" customWidth="1"/>
    <col min="1958" max="1960" width="0" style="266" hidden="1" customWidth="1"/>
    <col min="1961" max="1961" width="23.28515625" style="266" customWidth="1"/>
    <col min="1962" max="1963" width="0" style="266" hidden="1" customWidth="1"/>
    <col min="1964" max="1964" width="23.5703125" style="266" customWidth="1"/>
    <col min="1965" max="1965" width="2.7109375" style="266" customWidth="1"/>
    <col min="1966" max="1985" width="0" style="266" hidden="1" customWidth="1"/>
    <col min="1986" max="1986" width="13.42578125" style="266" customWidth="1"/>
    <col min="1987" max="1987" width="18.140625" style="266" customWidth="1"/>
    <col min="1988" max="1988" width="18.7109375" style="266" customWidth="1"/>
    <col min="1989" max="1989" width="15.42578125" style="266" customWidth="1"/>
    <col min="1990" max="2207" width="11.42578125" style="266"/>
    <col min="2208" max="2208" width="17.42578125" style="266" customWidth="1"/>
    <col min="2209" max="2209" width="9.28515625" style="266" customWidth="1"/>
    <col min="2210" max="2210" width="53.42578125" style="266" customWidth="1"/>
    <col min="2211" max="2211" width="21.85546875" style="266" customWidth="1"/>
    <col min="2212" max="2212" width="18.5703125" style="266" customWidth="1"/>
    <col min="2213" max="2213" width="21.28515625" style="266" customWidth="1"/>
    <col min="2214" max="2216" width="0" style="266" hidden="1" customWidth="1"/>
    <col min="2217" max="2217" width="23.28515625" style="266" customWidth="1"/>
    <col min="2218" max="2219" width="0" style="266" hidden="1" customWidth="1"/>
    <col min="2220" max="2220" width="23.5703125" style="266" customWidth="1"/>
    <col min="2221" max="2221" width="2.7109375" style="266" customWidth="1"/>
    <col min="2222" max="2241" width="0" style="266" hidden="1" customWidth="1"/>
    <col min="2242" max="2242" width="13.42578125" style="266" customWidth="1"/>
    <col min="2243" max="2243" width="18.140625" style="266" customWidth="1"/>
    <col min="2244" max="2244" width="18.7109375" style="266" customWidth="1"/>
    <col min="2245" max="2245" width="15.42578125" style="266" customWidth="1"/>
    <col min="2246" max="2463" width="11.42578125" style="266"/>
    <col min="2464" max="2464" width="17.42578125" style="266" customWidth="1"/>
    <col min="2465" max="2465" width="9.28515625" style="266" customWidth="1"/>
    <col min="2466" max="2466" width="53.42578125" style="266" customWidth="1"/>
    <col min="2467" max="2467" width="21.85546875" style="266" customWidth="1"/>
    <col min="2468" max="2468" width="18.5703125" style="266" customWidth="1"/>
    <col min="2469" max="2469" width="21.28515625" style="266" customWidth="1"/>
    <col min="2470" max="2472" width="0" style="266" hidden="1" customWidth="1"/>
    <col min="2473" max="2473" width="23.28515625" style="266" customWidth="1"/>
    <col min="2474" max="2475" width="0" style="266" hidden="1" customWidth="1"/>
    <col min="2476" max="2476" width="23.5703125" style="266" customWidth="1"/>
    <col min="2477" max="2477" width="2.7109375" style="266" customWidth="1"/>
    <col min="2478" max="2497" width="0" style="266" hidden="1" customWidth="1"/>
    <col min="2498" max="2498" width="13.42578125" style="266" customWidth="1"/>
    <col min="2499" max="2499" width="18.140625" style="266" customWidth="1"/>
    <col min="2500" max="2500" width="18.7109375" style="266" customWidth="1"/>
    <col min="2501" max="2501" width="15.42578125" style="266" customWidth="1"/>
    <col min="2502" max="2719" width="11.42578125" style="266"/>
    <col min="2720" max="2720" width="17.42578125" style="266" customWidth="1"/>
    <col min="2721" max="2721" width="9.28515625" style="266" customWidth="1"/>
    <col min="2722" max="2722" width="53.42578125" style="266" customWidth="1"/>
    <col min="2723" max="2723" width="21.85546875" style="266" customWidth="1"/>
    <col min="2724" max="2724" width="18.5703125" style="266" customWidth="1"/>
    <col min="2725" max="2725" width="21.28515625" style="266" customWidth="1"/>
    <col min="2726" max="2728" width="0" style="266" hidden="1" customWidth="1"/>
    <col min="2729" max="2729" width="23.28515625" style="266" customWidth="1"/>
    <col min="2730" max="2731" width="0" style="266" hidden="1" customWidth="1"/>
    <col min="2732" max="2732" width="23.5703125" style="266" customWidth="1"/>
    <col min="2733" max="2733" width="2.7109375" style="266" customWidth="1"/>
    <col min="2734" max="2753" width="0" style="266" hidden="1" customWidth="1"/>
    <col min="2754" max="2754" width="13.42578125" style="266" customWidth="1"/>
    <col min="2755" max="2755" width="18.140625" style="266" customWidth="1"/>
    <col min="2756" max="2756" width="18.7109375" style="266" customWidth="1"/>
    <col min="2757" max="2757" width="15.42578125" style="266" customWidth="1"/>
    <col min="2758" max="2975" width="11.42578125" style="266"/>
    <col min="2976" max="2976" width="17.42578125" style="266" customWidth="1"/>
    <col min="2977" max="2977" width="9.28515625" style="266" customWidth="1"/>
    <col min="2978" max="2978" width="53.42578125" style="266" customWidth="1"/>
    <col min="2979" max="2979" width="21.85546875" style="266" customWidth="1"/>
    <col min="2980" max="2980" width="18.5703125" style="266" customWidth="1"/>
    <col min="2981" max="2981" width="21.28515625" style="266" customWidth="1"/>
    <col min="2982" max="2984" width="0" style="266" hidden="1" customWidth="1"/>
    <col min="2985" max="2985" width="23.28515625" style="266" customWidth="1"/>
    <col min="2986" max="2987" width="0" style="266" hidden="1" customWidth="1"/>
    <col min="2988" max="2988" width="23.5703125" style="266" customWidth="1"/>
    <col min="2989" max="2989" width="2.7109375" style="266" customWidth="1"/>
    <col min="2990" max="3009" width="0" style="266" hidden="1" customWidth="1"/>
    <col min="3010" max="3010" width="13.42578125" style="266" customWidth="1"/>
    <col min="3011" max="3011" width="18.140625" style="266" customWidth="1"/>
    <col min="3012" max="3012" width="18.7109375" style="266" customWidth="1"/>
    <col min="3013" max="3013" width="15.42578125" style="266" customWidth="1"/>
    <col min="3014" max="3231" width="11.42578125" style="266"/>
    <col min="3232" max="3232" width="17.42578125" style="266" customWidth="1"/>
    <col min="3233" max="3233" width="9.28515625" style="266" customWidth="1"/>
    <col min="3234" max="3234" width="53.42578125" style="266" customWidth="1"/>
    <col min="3235" max="3235" width="21.85546875" style="266" customWidth="1"/>
    <col min="3236" max="3236" width="18.5703125" style="266" customWidth="1"/>
    <col min="3237" max="3237" width="21.28515625" style="266" customWidth="1"/>
    <col min="3238" max="3240" width="0" style="266" hidden="1" customWidth="1"/>
    <col min="3241" max="3241" width="23.28515625" style="266" customWidth="1"/>
    <col min="3242" max="3243" width="0" style="266" hidden="1" customWidth="1"/>
    <col min="3244" max="3244" width="23.5703125" style="266" customWidth="1"/>
    <col min="3245" max="3245" width="2.7109375" style="266" customWidth="1"/>
    <col min="3246" max="3265" width="0" style="266" hidden="1" customWidth="1"/>
    <col min="3266" max="3266" width="13.42578125" style="266" customWidth="1"/>
    <col min="3267" max="3267" width="18.140625" style="266" customWidth="1"/>
    <col min="3268" max="3268" width="18.7109375" style="266" customWidth="1"/>
    <col min="3269" max="3269" width="15.42578125" style="266" customWidth="1"/>
    <col min="3270" max="3487" width="11.42578125" style="266"/>
    <col min="3488" max="3488" width="17.42578125" style="266" customWidth="1"/>
    <col min="3489" max="3489" width="9.28515625" style="266" customWidth="1"/>
    <col min="3490" max="3490" width="53.42578125" style="266" customWidth="1"/>
    <col min="3491" max="3491" width="21.85546875" style="266" customWidth="1"/>
    <col min="3492" max="3492" width="18.5703125" style="266" customWidth="1"/>
    <col min="3493" max="3493" width="21.28515625" style="266" customWidth="1"/>
    <col min="3494" max="3496" width="0" style="266" hidden="1" customWidth="1"/>
    <col min="3497" max="3497" width="23.28515625" style="266" customWidth="1"/>
    <col min="3498" max="3499" width="0" style="266" hidden="1" customWidth="1"/>
    <col min="3500" max="3500" width="23.5703125" style="266" customWidth="1"/>
    <col min="3501" max="3501" width="2.7109375" style="266" customWidth="1"/>
    <col min="3502" max="3521" width="0" style="266" hidden="1" customWidth="1"/>
    <col min="3522" max="3522" width="13.42578125" style="266" customWidth="1"/>
    <col min="3523" max="3523" width="18.140625" style="266" customWidth="1"/>
    <col min="3524" max="3524" width="18.7109375" style="266" customWidth="1"/>
    <col min="3525" max="3525" width="15.42578125" style="266" customWidth="1"/>
    <col min="3526" max="3743" width="11.42578125" style="266"/>
    <col min="3744" max="3744" width="17.42578125" style="266" customWidth="1"/>
    <col min="3745" max="3745" width="9.28515625" style="266" customWidth="1"/>
    <col min="3746" max="3746" width="53.42578125" style="266" customWidth="1"/>
    <col min="3747" max="3747" width="21.85546875" style="266" customWidth="1"/>
    <col min="3748" max="3748" width="18.5703125" style="266" customWidth="1"/>
    <col min="3749" max="3749" width="21.28515625" style="266" customWidth="1"/>
    <col min="3750" max="3752" width="0" style="266" hidden="1" customWidth="1"/>
    <col min="3753" max="3753" width="23.28515625" style="266" customWidth="1"/>
    <col min="3754" max="3755" width="0" style="266" hidden="1" customWidth="1"/>
    <col min="3756" max="3756" width="23.5703125" style="266" customWidth="1"/>
    <col min="3757" max="3757" width="2.7109375" style="266" customWidth="1"/>
    <col min="3758" max="3777" width="0" style="266" hidden="1" customWidth="1"/>
    <col min="3778" max="3778" width="13.42578125" style="266" customWidth="1"/>
    <col min="3779" max="3779" width="18.140625" style="266" customWidth="1"/>
    <col min="3780" max="3780" width="18.7109375" style="266" customWidth="1"/>
    <col min="3781" max="3781" width="15.42578125" style="266" customWidth="1"/>
    <col min="3782" max="3999" width="11.42578125" style="266"/>
    <col min="4000" max="4000" width="17.42578125" style="266" customWidth="1"/>
    <col min="4001" max="4001" width="9.28515625" style="266" customWidth="1"/>
    <col min="4002" max="4002" width="53.42578125" style="266" customWidth="1"/>
    <col min="4003" max="4003" width="21.85546875" style="266" customWidth="1"/>
    <col min="4004" max="4004" width="18.5703125" style="266" customWidth="1"/>
    <col min="4005" max="4005" width="21.28515625" style="266" customWidth="1"/>
    <col min="4006" max="4008" width="0" style="266" hidden="1" customWidth="1"/>
    <col min="4009" max="4009" width="23.28515625" style="266" customWidth="1"/>
    <col min="4010" max="4011" width="0" style="266" hidden="1" customWidth="1"/>
    <col min="4012" max="4012" width="23.5703125" style="266" customWidth="1"/>
    <col min="4013" max="4013" width="2.7109375" style="266" customWidth="1"/>
    <col min="4014" max="4033" width="0" style="266" hidden="1" customWidth="1"/>
    <col min="4034" max="4034" width="13.42578125" style="266" customWidth="1"/>
    <col min="4035" max="4035" width="18.140625" style="266" customWidth="1"/>
    <col min="4036" max="4036" width="18.7109375" style="266" customWidth="1"/>
    <col min="4037" max="4037" width="15.42578125" style="266" customWidth="1"/>
    <col min="4038" max="4255" width="11.42578125" style="266"/>
    <col min="4256" max="4256" width="17.42578125" style="266" customWidth="1"/>
    <col min="4257" max="4257" width="9.28515625" style="266" customWidth="1"/>
    <col min="4258" max="4258" width="53.42578125" style="266" customWidth="1"/>
    <col min="4259" max="4259" width="21.85546875" style="266" customWidth="1"/>
    <col min="4260" max="4260" width="18.5703125" style="266" customWidth="1"/>
    <col min="4261" max="4261" width="21.28515625" style="266" customWidth="1"/>
    <col min="4262" max="4264" width="0" style="266" hidden="1" customWidth="1"/>
    <col min="4265" max="4265" width="23.28515625" style="266" customWidth="1"/>
    <col min="4266" max="4267" width="0" style="266" hidden="1" customWidth="1"/>
    <col min="4268" max="4268" width="23.5703125" style="266" customWidth="1"/>
    <col min="4269" max="4269" width="2.7109375" style="266" customWidth="1"/>
    <col min="4270" max="4289" width="0" style="266" hidden="1" customWidth="1"/>
    <col min="4290" max="4290" width="13.42578125" style="266" customWidth="1"/>
    <col min="4291" max="4291" width="18.140625" style="266" customWidth="1"/>
    <col min="4292" max="4292" width="18.7109375" style="266" customWidth="1"/>
    <col min="4293" max="4293" width="15.42578125" style="266" customWidth="1"/>
    <col min="4294" max="4511" width="11.42578125" style="266"/>
    <col min="4512" max="4512" width="17.42578125" style="266" customWidth="1"/>
    <col min="4513" max="4513" width="9.28515625" style="266" customWidth="1"/>
    <col min="4514" max="4514" width="53.42578125" style="266" customWidth="1"/>
    <col min="4515" max="4515" width="21.85546875" style="266" customWidth="1"/>
    <col min="4516" max="4516" width="18.5703125" style="266" customWidth="1"/>
    <col min="4517" max="4517" width="21.28515625" style="266" customWidth="1"/>
    <col min="4518" max="4520" width="0" style="266" hidden="1" customWidth="1"/>
    <col min="4521" max="4521" width="23.28515625" style="266" customWidth="1"/>
    <col min="4522" max="4523" width="0" style="266" hidden="1" customWidth="1"/>
    <col min="4524" max="4524" width="23.5703125" style="266" customWidth="1"/>
    <col min="4525" max="4525" width="2.7109375" style="266" customWidth="1"/>
    <col min="4526" max="4545" width="0" style="266" hidden="1" customWidth="1"/>
    <col min="4546" max="4546" width="13.42578125" style="266" customWidth="1"/>
    <col min="4547" max="4547" width="18.140625" style="266" customWidth="1"/>
    <col min="4548" max="4548" width="18.7109375" style="266" customWidth="1"/>
    <col min="4549" max="4549" width="15.42578125" style="266" customWidth="1"/>
    <col min="4550" max="4767" width="11.42578125" style="266"/>
    <col min="4768" max="4768" width="17.42578125" style="266" customWidth="1"/>
    <col min="4769" max="4769" width="9.28515625" style="266" customWidth="1"/>
    <col min="4770" max="4770" width="53.42578125" style="266" customWidth="1"/>
    <col min="4771" max="4771" width="21.85546875" style="266" customWidth="1"/>
    <col min="4772" max="4772" width="18.5703125" style="266" customWidth="1"/>
    <col min="4773" max="4773" width="21.28515625" style="266" customWidth="1"/>
    <col min="4774" max="4776" width="0" style="266" hidden="1" customWidth="1"/>
    <col min="4777" max="4777" width="23.28515625" style="266" customWidth="1"/>
    <col min="4778" max="4779" width="0" style="266" hidden="1" customWidth="1"/>
    <col min="4780" max="4780" width="23.5703125" style="266" customWidth="1"/>
    <col min="4781" max="4781" width="2.7109375" style="266" customWidth="1"/>
    <col min="4782" max="4801" width="0" style="266" hidden="1" customWidth="1"/>
    <col min="4802" max="4802" width="13.42578125" style="266" customWidth="1"/>
    <col min="4803" max="4803" width="18.140625" style="266" customWidth="1"/>
    <col min="4804" max="4804" width="18.7109375" style="266" customWidth="1"/>
    <col min="4805" max="4805" width="15.42578125" style="266" customWidth="1"/>
    <col min="4806" max="5023" width="11.42578125" style="266"/>
    <col min="5024" max="5024" width="17.42578125" style="266" customWidth="1"/>
    <col min="5025" max="5025" width="9.28515625" style="266" customWidth="1"/>
    <col min="5026" max="5026" width="53.42578125" style="266" customWidth="1"/>
    <col min="5027" max="5027" width="21.85546875" style="266" customWidth="1"/>
    <col min="5028" max="5028" width="18.5703125" style="266" customWidth="1"/>
    <col min="5029" max="5029" width="21.28515625" style="266" customWidth="1"/>
    <col min="5030" max="5032" width="0" style="266" hidden="1" customWidth="1"/>
    <col min="5033" max="5033" width="23.28515625" style="266" customWidth="1"/>
    <col min="5034" max="5035" width="0" style="266" hidden="1" customWidth="1"/>
    <col min="5036" max="5036" width="23.5703125" style="266" customWidth="1"/>
    <col min="5037" max="5037" width="2.7109375" style="266" customWidth="1"/>
    <col min="5038" max="5057" width="0" style="266" hidden="1" customWidth="1"/>
    <col min="5058" max="5058" width="13.42578125" style="266" customWidth="1"/>
    <col min="5059" max="5059" width="18.140625" style="266" customWidth="1"/>
    <col min="5060" max="5060" width="18.7109375" style="266" customWidth="1"/>
    <col min="5061" max="5061" width="15.42578125" style="266" customWidth="1"/>
    <col min="5062" max="5279" width="11.42578125" style="266"/>
    <col min="5280" max="5280" width="17.42578125" style="266" customWidth="1"/>
    <col min="5281" max="5281" width="9.28515625" style="266" customWidth="1"/>
    <col min="5282" max="5282" width="53.42578125" style="266" customWidth="1"/>
    <col min="5283" max="5283" width="21.85546875" style="266" customWidth="1"/>
    <col min="5284" max="5284" width="18.5703125" style="266" customWidth="1"/>
    <col min="5285" max="5285" width="21.28515625" style="266" customWidth="1"/>
    <col min="5286" max="5288" width="0" style="266" hidden="1" customWidth="1"/>
    <col min="5289" max="5289" width="23.28515625" style="266" customWidth="1"/>
    <col min="5290" max="5291" width="0" style="266" hidden="1" customWidth="1"/>
    <col min="5292" max="5292" width="23.5703125" style="266" customWidth="1"/>
    <col min="5293" max="5293" width="2.7109375" style="266" customWidth="1"/>
    <col min="5294" max="5313" width="0" style="266" hidden="1" customWidth="1"/>
    <col min="5314" max="5314" width="13.42578125" style="266" customWidth="1"/>
    <col min="5315" max="5315" width="18.140625" style="266" customWidth="1"/>
    <col min="5316" max="5316" width="18.7109375" style="266" customWidth="1"/>
    <col min="5317" max="5317" width="15.42578125" style="266" customWidth="1"/>
    <col min="5318" max="5535" width="11.42578125" style="266"/>
    <col min="5536" max="5536" width="17.42578125" style="266" customWidth="1"/>
    <col min="5537" max="5537" width="9.28515625" style="266" customWidth="1"/>
    <col min="5538" max="5538" width="53.42578125" style="266" customWidth="1"/>
    <col min="5539" max="5539" width="21.85546875" style="266" customWidth="1"/>
    <col min="5540" max="5540" width="18.5703125" style="266" customWidth="1"/>
    <col min="5541" max="5541" width="21.28515625" style="266" customWidth="1"/>
    <col min="5542" max="5544" width="0" style="266" hidden="1" customWidth="1"/>
    <col min="5545" max="5545" width="23.28515625" style="266" customWidth="1"/>
    <col min="5546" max="5547" width="0" style="266" hidden="1" customWidth="1"/>
    <col min="5548" max="5548" width="23.5703125" style="266" customWidth="1"/>
    <col min="5549" max="5549" width="2.7109375" style="266" customWidth="1"/>
    <col min="5550" max="5569" width="0" style="266" hidden="1" customWidth="1"/>
    <col min="5570" max="5570" width="13.42578125" style="266" customWidth="1"/>
    <col min="5571" max="5571" width="18.140625" style="266" customWidth="1"/>
    <col min="5572" max="5572" width="18.7109375" style="266" customWidth="1"/>
    <col min="5573" max="5573" width="15.42578125" style="266" customWidth="1"/>
    <col min="5574" max="5791" width="11.42578125" style="266"/>
    <col min="5792" max="5792" width="17.42578125" style="266" customWidth="1"/>
    <col min="5793" max="5793" width="9.28515625" style="266" customWidth="1"/>
    <col min="5794" max="5794" width="53.42578125" style="266" customWidth="1"/>
    <col min="5795" max="5795" width="21.85546875" style="266" customWidth="1"/>
    <col min="5796" max="5796" width="18.5703125" style="266" customWidth="1"/>
    <col min="5797" max="5797" width="21.28515625" style="266" customWidth="1"/>
    <col min="5798" max="5800" width="0" style="266" hidden="1" customWidth="1"/>
    <col min="5801" max="5801" width="23.28515625" style="266" customWidth="1"/>
    <col min="5802" max="5803" width="0" style="266" hidden="1" customWidth="1"/>
    <col min="5804" max="5804" width="23.5703125" style="266" customWidth="1"/>
    <col min="5805" max="5805" width="2.7109375" style="266" customWidth="1"/>
    <col min="5806" max="5825" width="0" style="266" hidden="1" customWidth="1"/>
    <col min="5826" max="5826" width="13.42578125" style="266" customWidth="1"/>
    <col min="5827" max="5827" width="18.140625" style="266" customWidth="1"/>
    <col min="5828" max="5828" width="18.7109375" style="266" customWidth="1"/>
    <col min="5829" max="5829" width="15.42578125" style="266" customWidth="1"/>
    <col min="5830" max="6047" width="11.42578125" style="266"/>
    <col min="6048" max="6048" width="17.42578125" style="266" customWidth="1"/>
    <col min="6049" max="6049" width="9.28515625" style="266" customWidth="1"/>
    <col min="6050" max="6050" width="53.42578125" style="266" customWidth="1"/>
    <col min="6051" max="6051" width="21.85546875" style="266" customWidth="1"/>
    <col min="6052" max="6052" width="18.5703125" style="266" customWidth="1"/>
    <col min="6053" max="6053" width="21.28515625" style="266" customWidth="1"/>
    <col min="6054" max="6056" width="0" style="266" hidden="1" customWidth="1"/>
    <col min="6057" max="6057" width="23.28515625" style="266" customWidth="1"/>
    <col min="6058" max="6059" width="0" style="266" hidden="1" customWidth="1"/>
    <col min="6060" max="6060" width="23.5703125" style="266" customWidth="1"/>
    <col min="6061" max="6061" width="2.7109375" style="266" customWidth="1"/>
    <col min="6062" max="6081" width="0" style="266" hidden="1" customWidth="1"/>
    <col min="6082" max="6082" width="13.42578125" style="266" customWidth="1"/>
    <col min="6083" max="6083" width="18.140625" style="266" customWidth="1"/>
    <col min="6084" max="6084" width="18.7109375" style="266" customWidth="1"/>
    <col min="6085" max="6085" width="15.42578125" style="266" customWidth="1"/>
    <col min="6086" max="6303" width="11.42578125" style="266"/>
    <col min="6304" max="6304" width="17.42578125" style="266" customWidth="1"/>
    <col min="6305" max="6305" width="9.28515625" style="266" customWidth="1"/>
    <col min="6306" max="6306" width="53.42578125" style="266" customWidth="1"/>
    <col min="6307" max="6307" width="21.85546875" style="266" customWidth="1"/>
    <col min="6308" max="6308" width="18.5703125" style="266" customWidth="1"/>
    <col min="6309" max="6309" width="21.28515625" style="266" customWidth="1"/>
    <col min="6310" max="6312" width="0" style="266" hidden="1" customWidth="1"/>
    <col min="6313" max="6313" width="23.28515625" style="266" customWidth="1"/>
    <col min="6314" max="6315" width="0" style="266" hidden="1" customWidth="1"/>
    <col min="6316" max="6316" width="23.5703125" style="266" customWidth="1"/>
    <col min="6317" max="6317" width="2.7109375" style="266" customWidth="1"/>
    <col min="6318" max="6337" width="0" style="266" hidden="1" customWidth="1"/>
    <col min="6338" max="6338" width="13.42578125" style="266" customWidth="1"/>
    <col min="6339" max="6339" width="18.140625" style="266" customWidth="1"/>
    <col min="6340" max="6340" width="18.7109375" style="266" customWidth="1"/>
    <col min="6341" max="6341" width="15.42578125" style="266" customWidth="1"/>
    <col min="6342" max="6559" width="11.42578125" style="266"/>
    <col min="6560" max="6560" width="17.42578125" style="266" customWidth="1"/>
    <col min="6561" max="6561" width="9.28515625" style="266" customWidth="1"/>
    <col min="6562" max="6562" width="53.42578125" style="266" customWidth="1"/>
    <col min="6563" max="6563" width="21.85546875" style="266" customWidth="1"/>
    <col min="6564" max="6564" width="18.5703125" style="266" customWidth="1"/>
    <col min="6565" max="6565" width="21.28515625" style="266" customWidth="1"/>
    <col min="6566" max="6568" width="0" style="266" hidden="1" customWidth="1"/>
    <col min="6569" max="6569" width="23.28515625" style="266" customWidth="1"/>
    <col min="6570" max="6571" width="0" style="266" hidden="1" customWidth="1"/>
    <col min="6572" max="6572" width="23.5703125" style="266" customWidth="1"/>
    <col min="6573" max="6573" width="2.7109375" style="266" customWidth="1"/>
    <col min="6574" max="6593" width="0" style="266" hidden="1" customWidth="1"/>
    <col min="6594" max="6594" width="13.42578125" style="266" customWidth="1"/>
    <col min="6595" max="6595" width="18.140625" style="266" customWidth="1"/>
    <col min="6596" max="6596" width="18.7109375" style="266" customWidth="1"/>
    <col min="6597" max="6597" width="15.42578125" style="266" customWidth="1"/>
    <col min="6598" max="6815" width="11.42578125" style="266"/>
    <col min="6816" max="6816" width="17.42578125" style="266" customWidth="1"/>
    <col min="6817" max="6817" width="9.28515625" style="266" customWidth="1"/>
    <col min="6818" max="6818" width="53.42578125" style="266" customWidth="1"/>
    <col min="6819" max="6819" width="21.85546875" style="266" customWidth="1"/>
    <col min="6820" max="6820" width="18.5703125" style="266" customWidth="1"/>
    <col min="6821" max="6821" width="21.28515625" style="266" customWidth="1"/>
    <col min="6822" max="6824" width="0" style="266" hidden="1" customWidth="1"/>
    <col min="6825" max="6825" width="23.28515625" style="266" customWidth="1"/>
    <col min="6826" max="6827" width="0" style="266" hidden="1" customWidth="1"/>
    <col min="6828" max="6828" width="23.5703125" style="266" customWidth="1"/>
    <col min="6829" max="6829" width="2.7109375" style="266" customWidth="1"/>
    <col min="6830" max="6849" width="0" style="266" hidden="1" customWidth="1"/>
    <col min="6850" max="6850" width="13.42578125" style="266" customWidth="1"/>
    <col min="6851" max="6851" width="18.140625" style="266" customWidth="1"/>
    <col min="6852" max="6852" width="18.7109375" style="266" customWidth="1"/>
    <col min="6853" max="6853" width="15.42578125" style="266" customWidth="1"/>
    <col min="6854" max="7071" width="11.42578125" style="266"/>
    <col min="7072" max="7072" width="17.42578125" style="266" customWidth="1"/>
    <col min="7073" max="7073" width="9.28515625" style="266" customWidth="1"/>
    <col min="7074" max="7074" width="53.42578125" style="266" customWidth="1"/>
    <col min="7075" max="7075" width="21.85546875" style="266" customWidth="1"/>
    <col min="7076" max="7076" width="18.5703125" style="266" customWidth="1"/>
    <col min="7077" max="7077" width="21.28515625" style="266" customWidth="1"/>
    <col min="7078" max="7080" width="0" style="266" hidden="1" customWidth="1"/>
    <col min="7081" max="7081" width="23.28515625" style="266" customWidth="1"/>
    <col min="7082" max="7083" width="0" style="266" hidden="1" customWidth="1"/>
    <col min="7084" max="7084" width="23.5703125" style="266" customWidth="1"/>
    <col min="7085" max="7085" width="2.7109375" style="266" customWidth="1"/>
    <col min="7086" max="7105" width="0" style="266" hidden="1" customWidth="1"/>
    <col min="7106" max="7106" width="13.42578125" style="266" customWidth="1"/>
    <col min="7107" max="7107" width="18.140625" style="266" customWidth="1"/>
    <col min="7108" max="7108" width="18.7109375" style="266" customWidth="1"/>
    <col min="7109" max="7109" width="15.42578125" style="266" customWidth="1"/>
    <col min="7110" max="7327" width="11.42578125" style="266"/>
    <col min="7328" max="7328" width="17.42578125" style="266" customWidth="1"/>
    <col min="7329" max="7329" width="9.28515625" style="266" customWidth="1"/>
    <col min="7330" max="7330" width="53.42578125" style="266" customWidth="1"/>
    <col min="7331" max="7331" width="21.85546875" style="266" customWidth="1"/>
    <col min="7332" max="7332" width="18.5703125" style="266" customWidth="1"/>
    <col min="7333" max="7333" width="21.28515625" style="266" customWidth="1"/>
    <col min="7334" max="7336" width="0" style="266" hidden="1" customWidth="1"/>
    <col min="7337" max="7337" width="23.28515625" style="266" customWidth="1"/>
    <col min="7338" max="7339" width="0" style="266" hidden="1" customWidth="1"/>
    <col min="7340" max="7340" width="23.5703125" style="266" customWidth="1"/>
    <col min="7341" max="7341" width="2.7109375" style="266" customWidth="1"/>
    <col min="7342" max="7361" width="0" style="266" hidden="1" customWidth="1"/>
    <col min="7362" max="7362" width="13.42578125" style="266" customWidth="1"/>
    <col min="7363" max="7363" width="18.140625" style="266" customWidth="1"/>
    <col min="7364" max="7364" width="18.7109375" style="266" customWidth="1"/>
    <col min="7365" max="7365" width="15.42578125" style="266" customWidth="1"/>
    <col min="7366" max="7583" width="11.42578125" style="266"/>
    <col min="7584" max="7584" width="17.42578125" style="266" customWidth="1"/>
    <col min="7585" max="7585" width="9.28515625" style="266" customWidth="1"/>
    <col min="7586" max="7586" width="53.42578125" style="266" customWidth="1"/>
    <col min="7587" max="7587" width="21.85546875" style="266" customWidth="1"/>
    <col min="7588" max="7588" width="18.5703125" style="266" customWidth="1"/>
    <col min="7589" max="7589" width="21.28515625" style="266" customWidth="1"/>
    <col min="7590" max="7592" width="0" style="266" hidden="1" customWidth="1"/>
    <col min="7593" max="7593" width="23.28515625" style="266" customWidth="1"/>
    <col min="7594" max="7595" width="0" style="266" hidden="1" customWidth="1"/>
    <col min="7596" max="7596" width="23.5703125" style="266" customWidth="1"/>
    <col min="7597" max="7597" width="2.7109375" style="266" customWidth="1"/>
    <col min="7598" max="7617" width="0" style="266" hidden="1" customWidth="1"/>
    <col min="7618" max="7618" width="13.42578125" style="266" customWidth="1"/>
    <col min="7619" max="7619" width="18.140625" style="266" customWidth="1"/>
    <col min="7620" max="7620" width="18.7109375" style="266" customWidth="1"/>
    <col min="7621" max="7621" width="15.42578125" style="266" customWidth="1"/>
    <col min="7622" max="7839" width="11.42578125" style="266"/>
    <col min="7840" max="7840" width="17.42578125" style="266" customWidth="1"/>
    <col min="7841" max="7841" width="9.28515625" style="266" customWidth="1"/>
    <col min="7842" max="7842" width="53.42578125" style="266" customWidth="1"/>
    <col min="7843" max="7843" width="21.85546875" style="266" customWidth="1"/>
    <col min="7844" max="7844" width="18.5703125" style="266" customWidth="1"/>
    <col min="7845" max="7845" width="21.28515625" style="266" customWidth="1"/>
    <col min="7846" max="7848" width="0" style="266" hidden="1" customWidth="1"/>
    <col min="7849" max="7849" width="23.28515625" style="266" customWidth="1"/>
    <col min="7850" max="7851" width="0" style="266" hidden="1" customWidth="1"/>
    <col min="7852" max="7852" width="23.5703125" style="266" customWidth="1"/>
    <col min="7853" max="7853" width="2.7109375" style="266" customWidth="1"/>
    <col min="7854" max="7873" width="0" style="266" hidden="1" customWidth="1"/>
    <col min="7874" max="7874" width="13.42578125" style="266" customWidth="1"/>
    <col min="7875" max="7875" width="18.140625" style="266" customWidth="1"/>
    <col min="7876" max="7876" width="18.7109375" style="266" customWidth="1"/>
    <col min="7877" max="7877" width="15.42578125" style="266" customWidth="1"/>
    <col min="7878" max="8095" width="11.42578125" style="266"/>
    <col min="8096" max="8096" width="17.42578125" style="266" customWidth="1"/>
    <col min="8097" max="8097" width="9.28515625" style="266" customWidth="1"/>
    <col min="8098" max="8098" width="53.42578125" style="266" customWidth="1"/>
    <col min="8099" max="8099" width="21.85546875" style="266" customWidth="1"/>
    <col min="8100" max="8100" width="18.5703125" style="266" customWidth="1"/>
    <col min="8101" max="8101" width="21.28515625" style="266" customWidth="1"/>
    <col min="8102" max="8104" width="0" style="266" hidden="1" customWidth="1"/>
    <col min="8105" max="8105" width="23.28515625" style="266" customWidth="1"/>
    <col min="8106" max="8107" width="0" style="266" hidden="1" customWidth="1"/>
    <col min="8108" max="8108" width="23.5703125" style="266" customWidth="1"/>
    <col min="8109" max="8109" width="2.7109375" style="266" customWidth="1"/>
    <col min="8110" max="8129" width="0" style="266" hidden="1" customWidth="1"/>
    <col min="8130" max="8130" width="13.42578125" style="266" customWidth="1"/>
    <col min="8131" max="8131" width="18.140625" style="266" customWidth="1"/>
    <col min="8132" max="8132" width="18.7109375" style="266" customWidth="1"/>
    <col min="8133" max="8133" width="15.42578125" style="266" customWidth="1"/>
    <col min="8134" max="8351" width="11.42578125" style="266"/>
    <col min="8352" max="8352" width="17.42578125" style="266" customWidth="1"/>
    <col min="8353" max="8353" width="9.28515625" style="266" customWidth="1"/>
    <col min="8354" max="8354" width="53.42578125" style="266" customWidth="1"/>
    <col min="8355" max="8355" width="21.85546875" style="266" customWidth="1"/>
    <col min="8356" max="8356" width="18.5703125" style="266" customWidth="1"/>
    <col min="8357" max="8357" width="21.28515625" style="266" customWidth="1"/>
    <col min="8358" max="8360" width="0" style="266" hidden="1" customWidth="1"/>
    <col min="8361" max="8361" width="23.28515625" style="266" customWidth="1"/>
    <col min="8362" max="8363" width="0" style="266" hidden="1" customWidth="1"/>
    <col min="8364" max="8364" width="23.5703125" style="266" customWidth="1"/>
    <col min="8365" max="8365" width="2.7109375" style="266" customWidth="1"/>
    <col min="8366" max="8385" width="0" style="266" hidden="1" customWidth="1"/>
    <col min="8386" max="8386" width="13.42578125" style="266" customWidth="1"/>
    <col min="8387" max="8387" width="18.140625" style="266" customWidth="1"/>
    <col min="8388" max="8388" width="18.7109375" style="266" customWidth="1"/>
    <col min="8389" max="8389" width="15.42578125" style="266" customWidth="1"/>
    <col min="8390" max="8607" width="11.42578125" style="266"/>
    <col min="8608" max="8608" width="17.42578125" style="266" customWidth="1"/>
    <col min="8609" max="8609" width="9.28515625" style="266" customWidth="1"/>
    <col min="8610" max="8610" width="53.42578125" style="266" customWidth="1"/>
    <col min="8611" max="8611" width="21.85546875" style="266" customWidth="1"/>
    <col min="8612" max="8612" width="18.5703125" style="266" customWidth="1"/>
    <col min="8613" max="8613" width="21.28515625" style="266" customWidth="1"/>
    <col min="8614" max="8616" width="0" style="266" hidden="1" customWidth="1"/>
    <col min="8617" max="8617" width="23.28515625" style="266" customWidth="1"/>
    <col min="8618" max="8619" width="0" style="266" hidden="1" customWidth="1"/>
    <col min="8620" max="8620" width="23.5703125" style="266" customWidth="1"/>
    <col min="8621" max="8621" width="2.7109375" style="266" customWidth="1"/>
    <col min="8622" max="8641" width="0" style="266" hidden="1" customWidth="1"/>
    <col min="8642" max="8642" width="13.42578125" style="266" customWidth="1"/>
    <col min="8643" max="8643" width="18.140625" style="266" customWidth="1"/>
    <col min="8644" max="8644" width="18.7109375" style="266" customWidth="1"/>
    <col min="8645" max="8645" width="15.42578125" style="266" customWidth="1"/>
    <col min="8646" max="8863" width="11.42578125" style="266"/>
    <col min="8864" max="8864" width="17.42578125" style="266" customWidth="1"/>
    <col min="8865" max="8865" width="9.28515625" style="266" customWidth="1"/>
    <col min="8866" max="8866" width="53.42578125" style="266" customWidth="1"/>
    <col min="8867" max="8867" width="21.85546875" style="266" customWidth="1"/>
    <col min="8868" max="8868" width="18.5703125" style="266" customWidth="1"/>
    <col min="8869" max="8869" width="21.28515625" style="266" customWidth="1"/>
    <col min="8870" max="8872" width="0" style="266" hidden="1" customWidth="1"/>
    <col min="8873" max="8873" width="23.28515625" style="266" customWidth="1"/>
    <col min="8874" max="8875" width="0" style="266" hidden="1" customWidth="1"/>
    <col min="8876" max="8876" width="23.5703125" style="266" customWidth="1"/>
    <col min="8877" max="8877" width="2.7109375" style="266" customWidth="1"/>
    <col min="8878" max="8897" width="0" style="266" hidden="1" customWidth="1"/>
    <col min="8898" max="8898" width="13.42578125" style="266" customWidth="1"/>
    <col min="8899" max="8899" width="18.140625" style="266" customWidth="1"/>
    <col min="8900" max="8900" width="18.7109375" style="266" customWidth="1"/>
    <col min="8901" max="8901" width="15.42578125" style="266" customWidth="1"/>
    <col min="8902" max="9119" width="11.42578125" style="266"/>
    <col min="9120" max="9120" width="17.42578125" style="266" customWidth="1"/>
    <col min="9121" max="9121" width="9.28515625" style="266" customWidth="1"/>
    <col min="9122" max="9122" width="53.42578125" style="266" customWidth="1"/>
    <col min="9123" max="9123" width="21.85546875" style="266" customWidth="1"/>
    <col min="9124" max="9124" width="18.5703125" style="266" customWidth="1"/>
    <col min="9125" max="9125" width="21.28515625" style="266" customWidth="1"/>
    <col min="9126" max="9128" width="0" style="266" hidden="1" customWidth="1"/>
    <col min="9129" max="9129" width="23.28515625" style="266" customWidth="1"/>
    <col min="9130" max="9131" width="0" style="266" hidden="1" customWidth="1"/>
    <col min="9132" max="9132" width="23.5703125" style="266" customWidth="1"/>
    <col min="9133" max="9133" width="2.7109375" style="266" customWidth="1"/>
    <col min="9134" max="9153" width="0" style="266" hidden="1" customWidth="1"/>
    <col min="9154" max="9154" width="13.42578125" style="266" customWidth="1"/>
    <col min="9155" max="9155" width="18.140625" style="266" customWidth="1"/>
    <col min="9156" max="9156" width="18.7109375" style="266" customWidth="1"/>
    <col min="9157" max="9157" width="15.42578125" style="266" customWidth="1"/>
    <col min="9158" max="9375" width="11.42578125" style="266"/>
    <col min="9376" max="9376" width="17.42578125" style="266" customWidth="1"/>
    <col min="9377" max="9377" width="9.28515625" style="266" customWidth="1"/>
    <col min="9378" max="9378" width="53.42578125" style="266" customWidth="1"/>
    <col min="9379" max="9379" width="21.85546875" style="266" customWidth="1"/>
    <col min="9380" max="9380" width="18.5703125" style="266" customWidth="1"/>
    <col min="9381" max="9381" width="21.28515625" style="266" customWidth="1"/>
    <col min="9382" max="9384" width="0" style="266" hidden="1" customWidth="1"/>
    <col min="9385" max="9385" width="23.28515625" style="266" customWidth="1"/>
    <col min="9386" max="9387" width="0" style="266" hidden="1" customWidth="1"/>
    <col min="9388" max="9388" width="23.5703125" style="266" customWidth="1"/>
    <col min="9389" max="9389" width="2.7109375" style="266" customWidth="1"/>
    <col min="9390" max="9409" width="0" style="266" hidden="1" customWidth="1"/>
    <col min="9410" max="9410" width="13.42578125" style="266" customWidth="1"/>
    <col min="9411" max="9411" width="18.140625" style="266" customWidth="1"/>
    <col min="9412" max="9412" width="18.7109375" style="266" customWidth="1"/>
    <col min="9413" max="9413" width="15.42578125" style="266" customWidth="1"/>
    <col min="9414" max="9631" width="11.42578125" style="266"/>
    <col min="9632" max="9632" width="17.42578125" style="266" customWidth="1"/>
    <col min="9633" max="9633" width="9.28515625" style="266" customWidth="1"/>
    <col min="9634" max="9634" width="53.42578125" style="266" customWidth="1"/>
    <col min="9635" max="9635" width="21.85546875" style="266" customWidth="1"/>
    <col min="9636" max="9636" width="18.5703125" style="266" customWidth="1"/>
    <col min="9637" max="9637" width="21.28515625" style="266" customWidth="1"/>
    <col min="9638" max="9640" width="0" style="266" hidden="1" customWidth="1"/>
    <col min="9641" max="9641" width="23.28515625" style="266" customWidth="1"/>
    <col min="9642" max="9643" width="0" style="266" hidden="1" customWidth="1"/>
    <col min="9644" max="9644" width="23.5703125" style="266" customWidth="1"/>
    <col min="9645" max="9645" width="2.7109375" style="266" customWidth="1"/>
    <col min="9646" max="9665" width="0" style="266" hidden="1" customWidth="1"/>
    <col min="9666" max="9666" width="13.42578125" style="266" customWidth="1"/>
    <col min="9667" max="9667" width="18.140625" style="266" customWidth="1"/>
    <col min="9668" max="9668" width="18.7109375" style="266" customWidth="1"/>
    <col min="9669" max="9669" width="15.42578125" style="266" customWidth="1"/>
    <col min="9670" max="9887" width="11.42578125" style="266"/>
    <col min="9888" max="9888" width="17.42578125" style="266" customWidth="1"/>
    <col min="9889" max="9889" width="9.28515625" style="266" customWidth="1"/>
    <col min="9890" max="9890" width="53.42578125" style="266" customWidth="1"/>
    <col min="9891" max="9891" width="21.85546875" style="266" customWidth="1"/>
    <col min="9892" max="9892" width="18.5703125" style="266" customWidth="1"/>
    <col min="9893" max="9893" width="21.28515625" style="266" customWidth="1"/>
    <col min="9894" max="9896" width="0" style="266" hidden="1" customWidth="1"/>
    <col min="9897" max="9897" width="23.28515625" style="266" customWidth="1"/>
    <col min="9898" max="9899" width="0" style="266" hidden="1" customWidth="1"/>
    <col min="9900" max="9900" width="23.5703125" style="266" customWidth="1"/>
    <col min="9901" max="9901" width="2.7109375" style="266" customWidth="1"/>
    <col min="9902" max="9921" width="0" style="266" hidden="1" customWidth="1"/>
    <col min="9922" max="9922" width="13.42578125" style="266" customWidth="1"/>
    <col min="9923" max="9923" width="18.140625" style="266" customWidth="1"/>
    <col min="9924" max="9924" width="18.7109375" style="266" customWidth="1"/>
    <col min="9925" max="9925" width="15.42578125" style="266" customWidth="1"/>
    <col min="9926" max="10143" width="11.42578125" style="266"/>
    <col min="10144" max="10144" width="17.42578125" style="266" customWidth="1"/>
    <col min="10145" max="10145" width="9.28515625" style="266" customWidth="1"/>
    <col min="10146" max="10146" width="53.42578125" style="266" customWidth="1"/>
    <col min="10147" max="10147" width="21.85546875" style="266" customWidth="1"/>
    <col min="10148" max="10148" width="18.5703125" style="266" customWidth="1"/>
    <col min="10149" max="10149" width="21.28515625" style="266" customWidth="1"/>
    <col min="10150" max="10152" width="0" style="266" hidden="1" customWidth="1"/>
    <col min="10153" max="10153" width="23.28515625" style="266" customWidth="1"/>
    <col min="10154" max="10155" width="0" style="266" hidden="1" customWidth="1"/>
    <col min="10156" max="10156" width="23.5703125" style="266" customWidth="1"/>
    <col min="10157" max="10157" width="2.7109375" style="266" customWidth="1"/>
    <col min="10158" max="10177" width="0" style="266" hidden="1" customWidth="1"/>
    <col min="10178" max="10178" width="13.42578125" style="266" customWidth="1"/>
    <col min="10179" max="10179" width="18.140625" style="266" customWidth="1"/>
    <col min="10180" max="10180" width="18.7109375" style="266" customWidth="1"/>
    <col min="10181" max="10181" width="15.42578125" style="266" customWidth="1"/>
    <col min="10182" max="10399" width="11.42578125" style="266"/>
    <col min="10400" max="10400" width="17.42578125" style="266" customWidth="1"/>
    <col min="10401" max="10401" width="9.28515625" style="266" customWidth="1"/>
    <col min="10402" max="10402" width="53.42578125" style="266" customWidth="1"/>
    <col min="10403" max="10403" width="21.85546875" style="266" customWidth="1"/>
    <col min="10404" max="10404" width="18.5703125" style="266" customWidth="1"/>
    <col min="10405" max="10405" width="21.28515625" style="266" customWidth="1"/>
    <col min="10406" max="10408" width="0" style="266" hidden="1" customWidth="1"/>
    <col min="10409" max="10409" width="23.28515625" style="266" customWidth="1"/>
    <col min="10410" max="10411" width="0" style="266" hidden="1" customWidth="1"/>
    <col min="10412" max="10412" width="23.5703125" style="266" customWidth="1"/>
    <col min="10413" max="10413" width="2.7109375" style="266" customWidth="1"/>
    <col min="10414" max="10433" width="0" style="266" hidden="1" customWidth="1"/>
    <col min="10434" max="10434" width="13.42578125" style="266" customWidth="1"/>
    <col min="10435" max="10435" width="18.140625" style="266" customWidth="1"/>
    <col min="10436" max="10436" width="18.7109375" style="266" customWidth="1"/>
    <col min="10437" max="10437" width="15.42578125" style="266" customWidth="1"/>
    <col min="10438" max="10655" width="11.42578125" style="266"/>
    <col min="10656" max="10656" width="17.42578125" style="266" customWidth="1"/>
    <col min="10657" max="10657" width="9.28515625" style="266" customWidth="1"/>
    <col min="10658" max="10658" width="53.42578125" style="266" customWidth="1"/>
    <col min="10659" max="10659" width="21.85546875" style="266" customWidth="1"/>
    <col min="10660" max="10660" width="18.5703125" style="266" customWidth="1"/>
    <col min="10661" max="10661" width="21.28515625" style="266" customWidth="1"/>
    <col min="10662" max="10664" width="0" style="266" hidden="1" customWidth="1"/>
    <col min="10665" max="10665" width="23.28515625" style="266" customWidth="1"/>
    <col min="10666" max="10667" width="0" style="266" hidden="1" customWidth="1"/>
    <col min="10668" max="10668" width="23.5703125" style="266" customWidth="1"/>
    <col min="10669" max="10669" width="2.7109375" style="266" customWidth="1"/>
    <col min="10670" max="10689" width="0" style="266" hidden="1" customWidth="1"/>
    <col min="10690" max="10690" width="13.42578125" style="266" customWidth="1"/>
    <col min="10691" max="10691" width="18.140625" style="266" customWidth="1"/>
    <col min="10692" max="10692" width="18.7109375" style="266" customWidth="1"/>
    <col min="10693" max="10693" width="15.42578125" style="266" customWidth="1"/>
    <col min="10694" max="10911" width="11.42578125" style="266"/>
    <col min="10912" max="10912" width="17.42578125" style="266" customWidth="1"/>
    <col min="10913" max="10913" width="9.28515625" style="266" customWidth="1"/>
    <col min="10914" max="10914" width="53.42578125" style="266" customWidth="1"/>
    <col min="10915" max="10915" width="21.85546875" style="266" customWidth="1"/>
    <col min="10916" max="10916" width="18.5703125" style="266" customWidth="1"/>
    <col min="10917" max="10917" width="21.28515625" style="266" customWidth="1"/>
    <col min="10918" max="10920" width="0" style="266" hidden="1" customWidth="1"/>
    <col min="10921" max="10921" width="23.28515625" style="266" customWidth="1"/>
    <col min="10922" max="10923" width="0" style="266" hidden="1" customWidth="1"/>
    <col min="10924" max="10924" width="23.5703125" style="266" customWidth="1"/>
    <col min="10925" max="10925" width="2.7109375" style="266" customWidth="1"/>
    <col min="10926" max="10945" width="0" style="266" hidden="1" customWidth="1"/>
    <col min="10946" max="10946" width="13.42578125" style="266" customWidth="1"/>
    <col min="10947" max="10947" width="18.140625" style="266" customWidth="1"/>
    <col min="10948" max="10948" width="18.7109375" style="266" customWidth="1"/>
    <col min="10949" max="10949" width="15.42578125" style="266" customWidth="1"/>
    <col min="10950" max="11167" width="11.42578125" style="266"/>
    <col min="11168" max="11168" width="17.42578125" style="266" customWidth="1"/>
    <col min="11169" max="11169" width="9.28515625" style="266" customWidth="1"/>
    <col min="11170" max="11170" width="53.42578125" style="266" customWidth="1"/>
    <col min="11171" max="11171" width="21.85546875" style="266" customWidth="1"/>
    <col min="11172" max="11172" width="18.5703125" style="266" customWidth="1"/>
    <col min="11173" max="11173" width="21.28515625" style="266" customWidth="1"/>
    <col min="11174" max="11176" width="0" style="266" hidden="1" customWidth="1"/>
    <col min="11177" max="11177" width="23.28515625" style="266" customWidth="1"/>
    <col min="11178" max="11179" width="0" style="266" hidden="1" customWidth="1"/>
    <col min="11180" max="11180" width="23.5703125" style="266" customWidth="1"/>
    <col min="11181" max="11181" width="2.7109375" style="266" customWidth="1"/>
    <col min="11182" max="11201" width="0" style="266" hidden="1" customWidth="1"/>
    <col min="11202" max="11202" width="13.42578125" style="266" customWidth="1"/>
    <col min="11203" max="11203" width="18.140625" style="266" customWidth="1"/>
    <col min="11204" max="11204" width="18.7109375" style="266" customWidth="1"/>
    <col min="11205" max="11205" width="15.42578125" style="266" customWidth="1"/>
    <col min="11206" max="11423" width="11.42578125" style="266"/>
    <col min="11424" max="11424" width="17.42578125" style="266" customWidth="1"/>
    <col min="11425" max="11425" width="9.28515625" style="266" customWidth="1"/>
    <col min="11426" max="11426" width="53.42578125" style="266" customWidth="1"/>
    <col min="11427" max="11427" width="21.85546875" style="266" customWidth="1"/>
    <col min="11428" max="11428" width="18.5703125" style="266" customWidth="1"/>
    <col min="11429" max="11429" width="21.28515625" style="266" customWidth="1"/>
    <col min="11430" max="11432" width="0" style="266" hidden="1" customWidth="1"/>
    <col min="11433" max="11433" width="23.28515625" style="266" customWidth="1"/>
    <col min="11434" max="11435" width="0" style="266" hidden="1" customWidth="1"/>
    <col min="11436" max="11436" width="23.5703125" style="266" customWidth="1"/>
    <col min="11437" max="11437" width="2.7109375" style="266" customWidth="1"/>
    <col min="11438" max="11457" width="0" style="266" hidden="1" customWidth="1"/>
    <col min="11458" max="11458" width="13.42578125" style="266" customWidth="1"/>
    <col min="11459" max="11459" width="18.140625" style="266" customWidth="1"/>
    <col min="11460" max="11460" width="18.7109375" style="266" customWidth="1"/>
    <col min="11461" max="11461" width="15.42578125" style="266" customWidth="1"/>
    <col min="11462" max="11679" width="11.42578125" style="266"/>
    <col min="11680" max="11680" width="17.42578125" style="266" customWidth="1"/>
    <col min="11681" max="11681" width="9.28515625" style="266" customWidth="1"/>
    <col min="11682" max="11682" width="53.42578125" style="266" customWidth="1"/>
    <col min="11683" max="11683" width="21.85546875" style="266" customWidth="1"/>
    <col min="11684" max="11684" width="18.5703125" style="266" customWidth="1"/>
    <col min="11685" max="11685" width="21.28515625" style="266" customWidth="1"/>
    <col min="11686" max="11688" width="0" style="266" hidden="1" customWidth="1"/>
    <col min="11689" max="11689" width="23.28515625" style="266" customWidth="1"/>
    <col min="11690" max="11691" width="0" style="266" hidden="1" customWidth="1"/>
    <col min="11692" max="11692" width="23.5703125" style="266" customWidth="1"/>
    <col min="11693" max="11693" width="2.7109375" style="266" customWidth="1"/>
    <col min="11694" max="11713" width="0" style="266" hidden="1" customWidth="1"/>
    <col min="11714" max="11714" width="13.42578125" style="266" customWidth="1"/>
    <col min="11715" max="11715" width="18.140625" style="266" customWidth="1"/>
    <col min="11716" max="11716" width="18.7109375" style="266" customWidth="1"/>
    <col min="11717" max="11717" width="15.42578125" style="266" customWidth="1"/>
    <col min="11718" max="11935" width="11.42578125" style="266"/>
    <col min="11936" max="11936" width="17.42578125" style="266" customWidth="1"/>
    <col min="11937" max="11937" width="9.28515625" style="266" customWidth="1"/>
    <col min="11938" max="11938" width="53.42578125" style="266" customWidth="1"/>
    <col min="11939" max="11939" width="21.85546875" style="266" customWidth="1"/>
    <col min="11940" max="11940" width="18.5703125" style="266" customWidth="1"/>
    <col min="11941" max="11941" width="21.28515625" style="266" customWidth="1"/>
    <col min="11942" max="11944" width="0" style="266" hidden="1" customWidth="1"/>
    <col min="11945" max="11945" width="23.28515625" style="266" customWidth="1"/>
    <col min="11946" max="11947" width="0" style="266" hidden="1" customWidth="1"/>
    <col min="11948" max="11948" width="23.5703125" style="266" customWidth="1"/>
    <col min="11949" max="11949" width="2.7109375" style="266" customWidth="1"/>
    <col min="11950" max="11969" width="0" style="266" hidden="1" customWidth="1"/>
    <col min="11970" max="11970" width="13.42578125" style="266" customWidth="1"/>
    <col min="11971" max="11971" width="18.140625" style="266" customWidth="1"/>
    <col min="11972" max="11972" width="18.7109375" style="266" customWidth="1"/>
    <col min="11973" max="11973" width="15.42578125" style="266" customWidth="1"/>
    <col min="11974" max="12191" width="11.42578125" style="266"/>
    <col min="12192" max="12192" width="17.42578125" style="266" customWidth="1"/>
    <col min="12193" max="12193" width="9.28515625" style="266" customWidth="1"/>
    <col min="12194" max="12194" width="53.42578125" style="266" customWidth="1"/>
    <col min="12195" max="12195" width="21.85546875" style="266" customWidth="1"/>
    <col min="12196" max="12196" width="18.5703125" style="266" customWidth="1"/>
    <col min="12197" max="12197" width="21.28515625" style="266" customWidth="1"/>
    <col min="12198" max="12200" width="0" style="266" hidden="1" customWidth="1"/>
    <col min="12201" max="12201" width="23.28515625" style="266" customWidth="1"/>
    <col min="12202" max="12203" width="0" style="266" hidden="1" customWidth="1"/>
    <col min="12204" max="12204" width="23.5703125" style="266" customWidth="1"/>
    <col min="12205" max="12205" width="2.7109375" style="266" customWidth="1"/>
    <col min="12206" max="12225" width="0" style="266" hidden="1" customWidth="1"/>
    <col min="12226" max="12226" width="13.42578125" style="266" customWidth="1"/>
    <col min="12227" max="12227" width="18.140625" style="266" customWidth="1"/>
    <col min="12228" max="12228" width="18.7109375" style="266" customWidth="1"/>
    <col min="12229" max="12229" width="15.42578125" style="266" customWidth="1"/>
    <col min="12230" max="12447" width="11.42578125" style="266"/>
    <col min="12448" max="12448" width="17.42578125" style="266" customWidth="1"/>
    <col min="12449" max="12449" width="9.28515625" style="266" customWidth="1"/>
    <col min="12450" max="12450" width="53.42578125" style="266" customWidth="1"/>
    <col min="12451" max="12451" width="21.85546875" style="266" customWidth="1"/>
    <col min="12452" max="12452" width="18.5703125" style="266" customWidth="1"/>
    <col min="12453" max="12453" width="21.28515625" style="266" customWidth="1"/>
    <col min="12454" max="12456" width="0" style="266" hidden="1" customWidth="1"/>
    <col min="12457" max="12457" width="23.28515625" style="266" customWidth="1"/>
    <col min="12458" max="12459" width="0" style="266" hidden="1" customWidth="1"/>
    <col min="12460" max="12460" width="23.5703125" style="266" customWidth="1"/>
    <col min="12461" max="12461" width="2.7109375" style="266" customWidth="1"/>
    <col min="12462" max="12481" width="0" style="266" hidden="1" customWidth="1"/>
    <col min="12482" max="12482" width="13.42578125" style="266" customWidth="1"/>
    <col min="12483" max="12483" width="18.140625" style="266" customWidth="1"/>
    <col min="12484" max="12484" width="18.7109375" style="266" customWidth="1"/>
    <col min="12485" max="12485" width="15.42578125" style="266" customWidth="1"/>
    <col min="12486" max="12703" width="11.42578125" style="266"/>
    <col min="12704" max="12704" width="17.42578125" style="266" customWidth="1"/>
    <col min="12705" max="12705" width="9.28515625" style="266" customWidth="1"/>
    <col min="12706" max="12706" width="53.42578125" style="266" customWidth="1"/>
    <col min="12707" max="12707" width="21.85546875" style="266" customWidth="1"/>
    <col min="12708" max="12708" width="18.5703125" style="266" customWidth="1"/>
    <col min="12709" max="12709" width="21.28515625" style="266" customWidth="1"/>
    <col min="12710" max="12712" width="0" style="266" hidden="1" customWidth="1"/>
    <col min="12713" max="12713" width="23.28515625" style="266" customWidth="1"/>
    <col min="12714" max="12715" width="0" style="266" hidden="1" customWidth="1"/>
    <col min="12716" max="12716" width="23.5703125" style="266" customWidth="1"/>
    <col min="12717" max="12717" width="2.7109375" style="266" customWidth="1"/>
    <col min="12718" max="12737" width="0" style="266" hidden="1" customWidth="1"/>
    <col min="12738" max="12738" width="13.42578125" style="266" customWidth="1"/>
    <col min="12739" max="12739" width="18.140625" style="266" customWidth="1"/>
    <col min="12740" max="12740" width="18.7109375" style="266" customWidth="1"/>
    <col min="12741" max="12741" width="15.42578125" style="266" customWidth="1"/>
    <col min="12742" max="12959" width="11.42578125" style="266"/>
    <col min="12960" max="12960" width="17.42578125" style="266" customWidth="1"/>
    <col min="12961" max="12961" width="9.28515625" style="266" customWidth="1"/>
    <col min="12962" max="12962" width="53.42578125" style="266" customWidth="1"/>
    <col min="12963" max="12963" width="21.85546875" style="266" customWidth="1"/>
    <col min="12964" max="12964" width="18.5703125" style="266" customWidth="1"/>
    <col min="12965" max="12965" width="21.28515625" style="266" customWidth="1"/>
    <col min="12966" max="12968" width="0" style="266" hidden="1" customWidth="1"/>
    <col min="12969" max="12969" width="23.28515625" style="266" customWidth="1"/>
    <col min="12970" max="12971" width="0" style="266" hidden="1" customWidth="1"/>
    <col min="12972" max="12972" width="23.5703125" style="266" customWidth="1"/>
    <col min="12973" max="12973" width="2.7109375" style="266" customWidth="1"/>
    <col min="12974" max="12993" width="0" style="266" hidden="1" customWidth="1"/>
    <col min="12994" max="12994" width="13.42578125" style="266" customWidth="1"/>
    <col min="12995" max="12995" width="18.140625" style="266" customWidth="1"/>
    <col min="12996" max="12996" width="18.7109375" style="266" customWidth="1"/>
    <col min="12997" max="12997" width="15.42578125" style="266" customWidth="1"/>
    <col min="12998" max="13215" width="11.42578125" style="266"/>
    <col min="13216" max="13216" width="17.42578125" style="266" customWidth="1"/>
    <col min="13217" max="13217" width="9.28515625" style="266" customWidth="1"/>
    <col min="13218" max="13218" width="53.42578125" style="266" customWidth="1"/>
    <col min="13219" max="13219" width="21.85546875" style="266" customWidth="1"/>
    <col min="13220" max="13220" width="18.5703125" style="266" customWidth="1"/>
    <col min="13221" max="13221" width="21.28515625" style="266" customWidth="1"/>
    <col min="13222" max="13224" width="0" style="266" hidden="1" customWidth="1"/>
    <col min="13225" max="13225" width="23.28515625" style="266" customWidth="1"/>
    <col min="13226" max="13227" width="0" style="266" hidden="1" customWidth="1"/>
    <col min="13228" max="13228" width="23.5703125" style="266" customWidth="1"/>
    <col min="13229" max="13229" width="2.7109375" style="266" customWidth="1"/>
    <col min="13230" max="13249" width="0" style="266" hidden="1" customWidth="1"/>
    <col min="13250" max="13250" width="13.42578125" style="266" customWidth="1"/>
    <col min="13251" max="13251" width="18.140625" style="266" customWidth="1"/>
    <col min="13252" max="13252" width="18.7109375" style="266" customWidth="1"/>
    <col min="13253" max="13253" width="15.42578125" style="266" customWidth="1"/>
    <col min="13254" max="13471" width="11.42578125" style="266"/>
    <col min="13472" max="13472" width="17.42578125" style="266" customWidth="1"/>
    <col min="13473" max="13473" width="9.28515625" style="266" customWidth="1"/>
    <col min="13474" max="13474" width="53.42578125" style="266" customWidth="1"/>
    <col min="13475" max="13475" width="21.85546875" style="266" customWidth="1"/>
    <col min="13476" max="13476" width="18.5703125" style="266" customWidth="1"/>
    <col min="13477" max="13477" width="21.28515625" style="266" customWidth="1"/>
    <col min="13478" max="13480" width="0" style="266" hidden="1" customWidth="1"/>
    <col min="13481" max="13481" width="23.28515625" style="266" customWidth="1"/>
    <col min="13482" max="13483" width="0" style="266" hidden="1" customWidth="1"/>
    <col min="13484" max="13484" width="23.5703125" style="266" customWidth="1"/>
    <col min="13485" max="13485" width="2.7109375" style="266" customWidth="1"/>
    <col min="13486" max="13505" width="0" style="266" hidden="1" customWidth="1"/>
    <col min="13506" max="13506" width="13.42578125" style="266" customWidth="1"/>
    <col min="13507" max="13507" width="18.140625" style="266" customWidth="1"/>
    <col min="13508" max="13508" width="18.7109375" style="266" customWidth="1"/>
    <col min="13509" max="13509" width="15.42578125" style="266" customWidth="1"/>
    <col min="13510" max="13727" width="11.42578125" style="266"/>
    <col min="13728" max="13728" width="17.42578125" style="266" customWidth="1"/>
    <col min="13729" max="13729" width="9.28515625" style="266" customWidth="1"/>
    <col min="13730" max="13730" width="53.42578125" style="266" customWidth="1"/>
    <col min="13731" max="13731" width="21.85546875" style="266" customWidth="1"/>
    <col min="13732" max="13732" width="18.5703125" style="266" customWidth="1"/>
    <col min="13733" max="13733" width="21.28515625" style="266" customWidth="1"/>
    <col min="13734" max="13736" width="0" style="266" hidden="1" customWidth="1"/>
    <col min="13737" max="13737" width="23.28515625" style="266" customWidth="1"/>
    <col min="13738" max="13739" width="0" style="266" hidden="1" customWidth="1"/>
    <col min="13740" max="13740" width="23.5703125" style="266" customWidth="1"/>
    <col min="13741" max="13741" width="2.7109375" style="266" customWidth="1"/>
    <col min="13742" max="13761" width="0" style="266" hidden="1" customWidth="1"/>
    <col min="13762" max="13762" width="13.42578125" style="266" customWidth="1"/>
    <col min="13763" max="13763" width="18.140625" style="266" customWidth="1"/>
    <col min="13764" max="13764" width="18.7109375" style="266" customWidth="1"/>
    <col min="13765" max="13765" width="15.42578125" style="266" customWidth="1"/>
    <col min="13766" max="13983" width="11.42578125" style="266"/>
    <col min="13984" max="13984" width="17.42578125" style="266" customWidth="1"/>
    <col min="13985" max="13985" width="9.28515625" style="266" customWidth="1"/>
    <col min="13986" max="13986" width="53.42578125" style="266" customWidth="1"/>
    <col min="13987" max="13987" width="21.85546875" style="266" customWidth="1"/>
    <col min="13988" max="13988" width="18.5703125" style="266" customWidth="1"/>
    <col min="13989" max="13989" width="21.28515625" style="266" customWidth="1"/>
    <col min="13990" max="13992" width="0" style="266" hidden="1" customWidth="1"/>
    <col min="13993" max="13993" width="23.28515625" style="266" customWidth="1"/>
    <col min="13994" max="13995" width="0" style="266" hidden="1" customWidth="1"/>
    <col min="13996" max="13996" width="23.5703125" style="266" customWidth="1"/>
    <col min="13997" max="13997" width="2.7109375" style="266" customWidth="1"/>
    <col min="13998" max="14017" width="0" style="266" hidden="1" customWidth="1"/>
    <col min="14018" max="14018" width="13.42578125" style="266" customWidth="1"/>
    <col min="14019" max="14019" width="18.140625" style="266" customWidth="1"/>
    <col min="14020" max="14020" width="18.7109375" style="266" customWidth="1"/>
    <col min="14021" max="14021" width="15.42578125" style="266" customWidth="1"/>
    <col min="14022" max="14239" width="11.42578125" style="266"/>
    <col min="14240" max="14240" width="17.42578125" style="266" customWidth="1"/>
    <col min="14241" max="14241" width="9.28515625" style="266" customWidth="1"/>
    <col min="14242" max="14242" width="53.42578125" style="266" customWidth="1"/>
    <col min="14243" max="14243" width="21.85546875" style="266" customWidth="1"/>
    <col min="14244" max="14244" width="18.5703125" style="266" customWidth="1"/>
    <col min="14245" max="14245" width="21.28515625" style="266" customWidth="1"/>
    <col min="14246" max="14248" width="0" style="266" hidden="1" customWidth="1"/>
    <col min="14249" max="14249" width="23.28515625" style="266" customWidth="1"/>
    <col min="14250" max="14251" width="0" style="266" hidden="1" customWidth="1"/>
    <col min="14252" max="14252" width="23.5703125" style="266" customWidth="1"/>
    <col min="14253" max="14253" width="2.7109375" style="266" customWidth="1"/>
    <col min="14254" max="14273" width="0" style="266" hidden="1" customWidth="1"/>
    <col min="14274" max="14274" width="13.42578125" style="266" customWidth="1"/>
    <col min="14275" max="14275" width="18.140625" style="266" customWidth="1"/>
    <col min="14276" max="14276" width="18.7109375" style="266" customWidth="1"/>
    <col min="14277" max="14277" width="15.42578125" style="266" customWidth="1"/>
    <col min="14278" max="14495" width="11.42578125" style="266"/>
    <col min="14496" max="14496" width="17.42578125" style="266" customWidth="1"/>
    <col min="14497" max="14497" width="9.28515625" style="266" customWidth="1"/>
    <col min="14498" max="14498" width="53.42578125" style="266" customWidth="1"/>
    <col min="14499" max="14499" width="21.85546875" style="266" customWidth="1"/>
    <col min="14500" max="14500" width="18.5703125" style="266" customWidth="1"/>
    <col min="14501" max="14501" width="21.28515625" style="266" customWidth="1"/>
    <col min="14502" max="14504" width="0" style="266" hidden="1" customWidth="1"/>
    <col min="14505" max="14505" width="23.28515625" style="266" customWidth="1"/>
    <col min="14506" max="14507" width="0" style="266" hidden="1" customWidth="1"/>
    <col min="14508" max="14508" width="23.5703125" style="266" customWidth="1"/>
    <col min="14509" max="14509" width="2.7109375" style="266" customWidth="1"/>
    <col min="14510" max="14529" width="0" style="266" hidden="1" customWidth="1"/>
    <col min="14530" max="14530" width="13.42578125" style="266" customWidth="1"/>
    <col min="14531" max="14531" width="18.140625" style="266" customWidth="1"/>
    <col min="14532" max="14532" width="18.7109375" style="266" customWidth="1"/>
    <col min="14533" max="14533" width="15.42578125" style="266" customWidth="1"/>
    <col min="14534" max="14751" width="11.42578125" style="266"/>
    <col min="14752" max="14752" width="17.42578125" style="266" customWidth="1"/>
    <col min="14753" max="14753" width="9.28515625" style="266" customWidth="1"/>
    <col min="14754" max="14754" width="53.42578125" style="266" customWidth="1"/>
    <col min="14755" max="14755" width="21.85546875" style="266" customWidth="1"/>
    <col min="14756" max="14756" width="18.5703125" style="266" customWidth="1"/>
    <col min="14757" max="14757" width="21.28515625" style="266" customWidth="1"/>
    <col min="14758" max="14760" width="0" style="266" hidden="1" customWidth="1"/>
    <col min="14761" max="14761" width="23.28515625" style="266" customWidth="1"/>
    <col min="14762" max="14763" width="0" style="266" hidden="1" customWidth="1"/>
    <col min="14764" max="14764" width="23.5703125" style="266" customWidth="1"/>
    <col min="14765" max="14765" width="2.7109375" style="266" customWidth="1"/>
    <col min="14766" max="14785" width="0" style="266" hidden="1" customWidth="1"/>
    <col min="14786" max="14786" width="13.42578125" style="266" customWidth="1"/>
    <col min="14787" max="14787" width="18.140625" style="266" customWidth="1"/>
    <col min="14788" max="14788" width="18.7109375" style="266" customWidth="1"/>
    <col min="14789" max="14789" width="15.42578125" style="266" customWidth="1"/>
    <col min="14790" max="15007" width="11.42578125" style="266"/>
    <col min="15008" max="15008" width="17.42578125" style="266" customWidth="1"/>
    <col min="15009" max="15009" width="9.28515625" style="266" customWidth="1"/>
    <col min="15010" max="15010" width="53.42578125" style="266" customWidth="1"/>
    <col min="15011" max="15011" width="21.85546875" style="266" customWidth="1"/>
    <col min="15012" max="15012" width="18.5703125" style="266" customWidth="1"/>
    <col min="15013" max="15013" width="21.28515625" style="266" customWidth="1"/>
    <col min="15014" max="15016" width="0" style="266" hidden="1" customWidth="1"/>
    <col min="15017" max="15017" width="23.28515625" style="266" customWidth="1"/>
    <col min="15018" max="15019" width="0" style="266" hidden="1" customWidth="1"/>
    <col min="15020" max="15020" width="23.5703125" style="266" customWidth="1"/>
    <col min="15021" max="15021" width="2.7109375" style="266" customWidth="1"/>
    <col min="15022" max="15041" width="0" style="266" hidden="1" customWidth="1"/>
    <col min="15042" max="15042" width="13.42578125" style="266" customWidth="1"/>
    <col min="15043" max="15043" width="18.140625" style="266" customWidth="1"/>
    <col min="15044" max="15044" width="18.7109375" style="266" customWidth="1"/>
    <col min="15045" max="15045" width="15.42578125" style="266" customWidth="1"/>
    <col min="15046" max="15263" width="11.42578125" style="266"/>
    <col min="15264" max="15264" width="17.42578125" style="266" customWidth="1"/>
    <col min="15265" max="15265" width="9.28515625" style="266" customWidth="1"/>
    <col min="15266" max="15266" width="53.42578125" style="266" customWidth="1"/>
    <col min="15267" max="15267" width="21.85546875" style="266" customWidth="1"/>
    <col min="15268" max="15268" width="18.5703125" style="266" customWidth="1"/>
    <col min="15269" max="15269" width="21.28515625" style="266" customWidth="1"/>
    <col min="15270" max="15272" width="0" style="266" hidden="1" customWidth="1"/>
    <col min="15273" max="15273" width="23.28515625" style="266" customWidth="1"/>
    <col min="15274" max="15275" width="0" style="266" hidden="1" customWidth="1"/>
    <col min="15276" max="15276" width="23.5703125" style="266" customWidth="1"/>
    <col min="15277" max="15277" width="2.7109375" style="266" customWidth="1"/>
    <col min="15278" max="15297" width="0" style="266" hidden="1" customWidth="1"/>
    <col min="15298" max="15298" width="13.42578125" style="266" customWidth="1"/>
    <col min="15299" max="15299" width="18.140625" style="266" customWidth="1"/>
    <col min="15300" max="15300" width="18.7109375" style="266" customWidth="1"/>
    <col min="15301" max="15301" width="15.42578125" style="266" customWidth="1"/>
    <col min="15302" max="15519" width="11.42578125" style="266"/>
    <col min="15520" max="15520" width="17.42578125" style="266" customWidth="1"/>
    <col min="15521" max="15521" width="9.28515625" style="266" customWidth="1"/>
    <col min="15522" max="15522" width="53.42578125" style="266" customWidth="1"/>
    <col min="15523" max="15523" width="21.85546875" style="266" customWidth="1"/>
    <col min="15524" max="15524" width="18.5703125" style="266" customWidth="1"/>
    <col min="15525" max="15525" width="21.28515625" style="266" customWidth="1"/>
    <col min="15526" max="15528" width="0" style="266" hidden="1" customWidth="1"/>
    <col min="15529" max="15529" width="23.28515625" style="266" customWidth="1"/>
    <col min="15530" max="15531" width="0" style="266" hidden="1" customWidth="1"/>
    <col min="15532" max="15532" width="23.5703125" style="266" customWidth="1"/>
    <col min="15533" max="15533" width="2.7109375" style="266" customWidth="1"/>
    <col min="15534" max="15553" width="0" style="266" hidden="1" customWidth="1"/>
    <col min="15554" max="15554" width="13.42578125" style="266" customWidth="1"/>
    <col min="15555" max="15555" width="18.140625" style="266" customWidth="1"/>
    <col min="15556" max="15556" width="18.7109375" style="266" customWidth="1"/>
    <col min="15557" max="15557" width="15.42578125" style="266" customWidth="1"/>
    <col min="15558" max="15775" width="11.42578125" style="266"/>
    <col min="15776" max="15776" width="17.42578125" style="266" customWidth="1"/>
    <col min="15777" max="15777" width="9.28515625" style="266" customWidth="1"/>
    <col min="15778" max="15778" width="53.42578125" style="266" customWidth="1"/>
    <col min="15779" max="15779" width="21.85546875" style="266" customWidth="1"/>
    <col min="15780" max="15780" width="18.5703125" style="266" customWidth="1"/>
    <col min="15781" max="15781" width="21.28515625" style="266" customWidth="1"/>
    <col min="15782" max="15784" width="0" style="266" hidden="1" customWidth="1"/>
    <col min="15785" max="15785" width="23.28515625" style="266" customWidth="1"/>
    <col min="15786" max="15787" width="0" style="266" hidden="1" customWidth="1"/>
    <col min="15788" max="15788" width="23.5703125" style="266" customWidth="1"/>
    <col min="15789" max="15789" width="2.7109375" style="266" customWidth="1"/>
    <col min="15790" max="15809" width="0" style="266" hidden="1" customWidth="1"/>
    <col min="15810" max="15810" width="13.42578125" style="266" customWidth="1"/>
    <col min="15811" max="15811" width="18.140625" style="266" customWidth="1"/>
    <col min="15812" max="15812" width="18.7109375" style="266" customWidth="1"/>
    <col min="15813" max="15813" width="15.42578125" style="266" customWidth="1"/>
    <col min="15814" max="16031" width="11.42578125" style="266"/>
    <col min="16032" max="16032" width="17.42578125" style="266" customWidth="1"/>
    <col min="16033" max="16033" width="9.28515625" style="266" customWidth="1"/>
    <col min="16034" max="16034" width="53.42578125" style="266" customWidth="1"/>
    <col min="16035" max="16035" width="21.85546875" style="266" customWidth="1"/>
    <col min="16036" max="16036" width="18.5703125" style="266" customWidth="1"/>
    <col min="16037" max="16037" width="21.28515625" style="266" customWidth="1"/>
    <col min="16038" max="16040" width="0" style="266" hidden="1" customWidth="1"/>
    <col min="16041" max="16041" width="23.28515625" style="266" customWidth="1"/>
    <col min="16042" max="16043" width="0" style="266" hidden="1" customWidth="1"/>
    <col min="16044" max="16044" width="23.5703125" style="266" customWidth="1"/>
    <col min="16045" max="16045" width="2.7109375" style="266" customWidth="1"/>
    <col min="16046" max="16065" width="0" style="266" hidden="1" customWidth="1"/>
    <col min="16066" max="16066" width="13.42578125" style="266" customWidth="1"/>
    <col min="16067" max="16067" width="18.140625" style="266" customWidth="1"/>
    <col min="16068" max="16068" width="18.7109375" style="266" customWidth="1"/>
    <col min="16069" max="16069" width="15.42578125" style="266" customWidth="1"/>
    <col min="16070" max="16384" width="11.42578125" style="266"/>
  </cols>
  <sheetData>
    <row r="1" spans="1:15" ht="27.75" customHeight="1" x14ac:dyDescent="0.25">
      <c r="A1" s="566" t="s">
        <v>0</v>
      </c>
      <c r="B1" s="566"/>
      <c r="C1" s="566"/>
      <c r="D1" s="566"/>
      <c r="E1" s="566"/>
      <c r="F1" s="566"/>
      <c r="G1" s="566"/>
      <c r="H1" s="566"/>
      <c r="I1" s="566"/>
      <c r="J1" s="566"/>
      <c r="K1" s="566"/>
      <c r="L1" s="566"/>
      <c r="M1" s="566"/>
      <c r="N1" s="566"/>
      <c r="O1" s="566"/>
    </row>
    <row r="2" spans="1:15" ht="24.95" customHeight="1" x14ac:dyDescent="0.25">
      <c r="A2" s="567" t="s">
        <v>418</v>
      </c>
      <c r="B2" s="567"/>
      <c r="C2" s="567"/>
      <c r="D2" s="567"/>
      <c r="E2" s="567"/>
      <c r="F2" s="567"/>
      <c r="G2" s="567"/>
      <c r="H2" s="567"/>
      <c r="I2" s="567"/>
      <c r="J2" s="567"/>
      <c r="K2" s="567"/>
      <c r="L2" s="567"/>
      <c r="M2" s="567"/>
      <c r="N2" s="567"/>
      <c r="O2" s="567"/>
    </row>
    <row r="3" spans="1:15" ht="24.95" customHeight="1" x14ac:dyDescent="0.25">
      <c r="A3" s="568" t="s">
        <v>483</v>
      </c>
      <c r="B3" s="568"/>
      <c r="C3" s="568"/>
      <c r="D3" s="568"/>
      <c r="E3" s="568"/>
      <c r="F3" s="568"/>
      <c r="G3" s="568"/>
      <c r="H3" s="568"/>
      <c r="I3" s="568"/>
      <c r="J3" s="568"/>
      <c r="K3" s="568"/>
      <c r="L3" s="568"/>
      <c r="M3" s="568"/>
      <c r="N3" s="568"/>
      <c r="O3" s="568"/>
    </row>
    <row r="4" spans="1:15" ht="15" customHeight="1" x14ac:dyDescent="0.25">
      <c r="A4" s="267"/>
      <c r="B4" s="267"/>
      <c r="C4" s="267"/>
      <c r="D4" s="267"/>
      <c r="E4" s="267"/>
      <c r="F4" s="267"/>
      <c r="G4" s="267"/>
      <c r="H4" s="267"/>
      <c r="I4" s="267"/>
      <c r="J4" s="267"/>
      <c r="K4" s="267"/>
      <c r="L4" s="267"/>
      <c r="M4" s="267"/>
      <c r="N4" s="267"/>
    </row>
    <row r="5" spans="1:15" ht="18" customHeight="1" x14ac:dyDescent="0.25">
      <c r="H5" s="270" t="s">
        <v>3</v>
      </c>
      <c r="I5" s="271"/>
      <c r="J5" s="272" t="s">
        <v>4</v>
      </c>
      <c r="K5" s="273" t="s">
        <v>5</v>
      </c>
      <c r="L5" s="273"/>
      <c r="M5" s="274"/>
    </row>
    <row r="6" spans="1:15" ht="18" customHeight="1" thickBot="1" x14ac:dyDescent="0.3">
      <c r="A6" s="276"/>
      <c r="B6" s="276"/>
      <c r="C6" s="277"/>
      <c r="D6" s="277"/>
      <c r="E6" s="276"/>
      <c r="F6" s="276"/>
      <c r="G6" s="278"/>
      <c r="H6" s="279"/>
      <c r="I6" s="280"/>
      <c r="J6" s="281"/>
      <c r="K6" s="282"/>
      <c r="L6" s="282"/>
      <c r="M6" s="274"/>
    </row>
    <row r="7" spans="1:15" ht="23.1" customHeight="1" x14ac:dyDescent="0.25">
      <c r="A7" s="537" t="s">
        <v>6</v>
      </c>
      <c r="B7" s="533" t="s">
        <v>420</v>
      </c>
      <c r="C7" s="533" t="s">
        <v>8</v>
      </c>
      <c r="D7" s="533" t="s">
        <v>9</v>
      </c>
      <c r="E7" s="533" t="s">
        <v>421</v>
      </c>
      <c r="F7" s="525" t="s">
        <v>422</v>
      </c>
      <c r="G7" s="534" t="s">
        <v>423</v>
      </c>
      <c r="H7" s="525" t="s">
        <v>424</v>
      </c>
      <c r="I7" s="527" t="s">
        <v>14</v>
      </c>
      <c r="J7" s="525" t="s">
        <v>425</v>
      </c>
      <c r="K7" s="525" t="s">
        <v>426</v>
      </c>
      <c r="L7" s="525" t="s">
        <v>427</v>
      </c>
      <c r="M7" s="569" t="s">
        <v>428</v>
      </c>
      <c r="N7" s="569"/>
      <c r="O7" s="570"/>
    </row>
    <row r="8" spans="1:15" ht="57.75" customHeight="1" thickBot="1" x14ac:dyDescent="0.3">
      <c r="A8" s="538"/>
      <c r="B8" s="536"/>
      <c r="C8" s="536"/>
      <c r="D8" s="536"/>
      <c r="E8" s="536"/>
      <c r="F8" s="532"/>
      <c r="G8" s="535"/>
      <c r="H8" s="532"/>
      <c r="I8" s="555"/>
      <c r="J8" s="532"/>
      <c r="K8" s="532"/>
      <c r="L8" s="532"/>
      <c r="M8" s="233" t="s">
        <v>429</v>
      </c>
      <c r="N8" s="233" t="s">
        <v>430</v>
      </c>
      <c r="O8" s="17" t="s">
        <v>466</v>
      </c>
    </row>
    <row r="9" spans="1:15" s="287" customFormat="1" ht="23.1" customHeight="1" thickBot="1" x14ac:dyDescent="0.3">
      <c r="A9" s="113" t="s">
        <v>26</v>
      </c>
      <c r="B9" s="19"/>
      <c r="C9" s="19"/>
      <c r="D9" s="19"/>
      <c r="E9" s="283" t="s">
        <v>27</v>
      </c>
      <c r="F9" s="116">
        <f>+F10+F16</f>
        <v>35431800</v>
      </c>
      <c r="G9" s="117">
        <f>+G10+G16</f>
        <v>0</v>
      </c>
      <c r="H9" s="116">
        <f>+H10+H16</f>
        <v>35431800</v>
      </c>
      <c r="I9" s="306">
        <f>+H9/H72</f>
        <v>2.8096476504760126E-3</v>
      </c>
      <c r="J9" s="116">
        <f>+J10+J16</f>
        <v>35431800</v>
      </c>
      <c r="K9" s="117">
        <f>+K10+K16</f>
        <v>35431800</v>
      </c>
      <c r="L9" s="117">
        <f>+J9-K9</f>
        <v>0</v>
      </c>
      <c r="M9" s="285">
        <f>+J9/H9</f>
        <v>1</v>
      </c>
      <c r="N9" s="285">
        <f>+K9/F9</f>
        <v>1</v>
      </c>
      <c r="O9" s="286">
        <f>K9/J9</f>
        <v>1</v>
      </c>
    </row>
    <row r="10" spans="1:15" ht="33.75" customHeight="1" x14ac:dyDescent="0.25">
      <c r="A10" s="288" t="s">
        <v>87</v>
      </c>
      <c r="B10" s="26"/>
      <c r="C10" s="26"/>
      <c r="D10" s="26"/>
      <c r="E10" s="289" t="s">
        <v>88</v>
      </c>
      <c r="F10" s="123">
        <f>+F11</f>
        <v>4291800</v>
      </c>
      <c r="G10" s="124">
        <f>+G12</f>
        <v>0</v>
      </c>
      <c r="H10" s="125">
        <f t="shared" ref="H10:H18" si="0">+F10-G10</f>
        <v>4291800</v>
      </c>
      <c r="I10" s="290">
        <f>+H10/H72</f>
        <v>3.4032834307918169E-4</v>
      </c>
      <c r="J10" s="123">
        <f>+J11</f>
        <v>4291800</v>
      </c>
      <c r="K10" s="124">
        <f>+K11</f>
        <v>4291800</v>
      </c>
      <c r="L10" s="124">
        <f t="shared" ref="L10:L72" si="1">+J10-K10</f>
        <v>0</v>
      </c>
      <c r="M10" s="291">
        <f t="shared" ref="M10:M72" si="2">+J10/H10</f>
        <v>1</v>
      </c>
      <c r="N10" s="291">
        <f t="shared" ref="N10:N72" si="3">+K10/F10</f>
        <v>1</v>
      </c>
      <c r="O10" s="292">
        <f t="shared" ref="O10:O72" si="4">K10/J10</f>
        <v>1</v>
      </c>
    </row>
    <row r="11" spans="1:15" ht="30" customHeight="1" x14ac:dyDescent="0.25">
      <c r="A11" s="50" t="s">
        <v>97</v>
      </c>
      <c r="B11" s="33"/>
      <c r="C11" s="33"/>
      <c r="D11" s="33"/>
      <c r="E11" s="293" t="s">
        <v>98</v>
      </c>
      <c r="F11" s="129">
        <f>+F12</f>
        <v>4291800</v>
      </c>
      <c r="G11" s="130">
        <f>+G13</f>
        <v>0</v>
      </c>
      <c r="H11" s="131">
        <f t="shared" si="0"/>
        <v>4291800</v>
      </c>
      <c r="I11" s="294">
        <f>+H11/H72</f>
        <v>3.4032834307918169E-4</v>
      </c>
      <c r="J11" s="129">
        <f>+J12</f>
        <v>4291800</v>
      </c>
      <c r="K11" s="130">
        <f>+K12</f>
        <v>4291800</v>
      </c>
      <c r="L11" s="124">
        <f t="shared" si="1"/>
        <v>0</v>
      </c>
      <c r="M11" s="295">
        <f t="shared" si="2"/>
        <v>1</v>
      </c>
      <c r="N11" s="295">
        <f t="shared" si="3"/>
        <v>1</v>
      </c>
      <c r="O11" s="296">
        <f t="shared" si="4"/>
        <v>1</v>
      </c>
    </row>
    <row r="12" spans="1:15" ht="27" customHeight="1" x14ac:dyDescent="0.25">
      <c r="A12" s="50" t="s">
        <v>121</v>
      </c>
      <c r="B12" s="33"/>
      <c r="C12" s="33"/>
      <c r="D12" s="33"/>
      <c r="E12" s="293" t="s">
        <v>122</v>
      </c>
      <c r="F12" s="129">
        <f>SUM(F13:F13)</f>
        <v>4291800</v>
      </c>
      <c r="G12" s="130">
        <f>SUM(G13:G13)</f>
        <v>0</v>
      </c>
      <c r="H12" s="131">
        <f t="shared" si="0"/>
        <v>4291800</v>
      </c>
      <c r="I12" s="294">
        <f>+H12/H72</f>
        <v>3.4032834307918169E-4</v>
      </c>
      <c r="J12" s="129">
        <f>SUM(J13:J13)</f>
        <v>4291800</v>
      </c>
      <c r="K12" s="130">
        <f>SUM(K13:K13)</f>
        <v>4291800</v>
      </c>
      <c r="L12" s="124">
        <f t="shared" si="1"/>
        <v>0</v>
      </c>
      <c r="M12" s="295">
        <f t="shared" si="2"/>
        <v>1</v>
      </c>
      <c r="N12" s="295">
        <f t="shared" si="3"/>
        <v>1</v>
      </c>
      <c r="O12" s="296">
        <f t="shared" si="4"/>
        <v>1</v>
      </c>
    </row>
    <row r="13" spans="1:15" ht="53.25" customHeight="1" x14ac:dyDescent="0.25">
      <c r="A13" s="50" t="s">
        <v>141</v>
      </c>
      <c r="B13" s="40"/>
      <c r="C13" s="40"/>
      <c r="D13" s="40"/>
      <c r="E13" s="293" t="s">
        <v>142</v>
      </c>
      <c r="F13" s="129">
        <f>+F14+F15</f>
        <v>4291800</v>
      </c>
      <c r="G13" s="130">
        <f>SUM(G14:G14)</f>
        <v>0</v>
      </c>
      <c r="H13" s="131">
        <f>+F13-G13</f>
        <v>4291800</v>
      </c>
      <c r="I13" s="294">
        <f>+H13/H72</f>
        <v>3.4032834307918169E-4</v>
      </c>
      <c r="J13" s="129">
        <f>+J14+J15</f>
        <v>4291800</v>
      </c>
      <c r="K13" s="130">
        <f>+K14+K15</f>
        <v>4291800</v>
      </c>
      <c r="L13" s="124">
        <f t="shared" si="1"/>
        <v>0</v>
      </c>
      <c r="M13" s="295">
        <f t="shared" si="2"/>
        <v>1</v>
      </c>
      <c r="N13" s="295">
        <f t="shared" si="3"/>
        <v>1</v>
      </c>
      <c r="O13" s="296">
        <f t="shared" si="4"/>
        <v>1</v>
      </c>
    </row>
    <row r="14" spans="1:15" ht="33" customHeight="1" x14ac:dyDescent="0.25">
      <c r="A14" s="51" t="s">
        <v>145</v>
      </c>
      <c r="B14" s="40" t="s">
        <v>37</v>
      </c>
      <c r="C14" s="40">
        <v>20</v>
      </c>
      <c r="D14" s="40" t="s">
        <v>38</v>
      </c>
      <c r="E14" s="297" t="s">
        <v>146</v>
      </c>
      <c r="F14" s="135">
        <v>3215000</v>
      </c>
      <c r="G14" s="136">
        <v>0</v>
      </c>
      <c r="H14" s="137">
        <f>+F14-G14</f>
        <v>3215000</v>
      </c>
      <c r="I14" s="294">
        <f>+H14/H72</f>
        <v>2.5494096253310248E-4</v>
      </c>
      <c r="J14" s="137">
        <v>3215000</v>
      </c>
      <c r="K14" s="137">
        <v>3215000</v>
      </c>
      <c r="L14" s="137">
        <f t="shared" si="1"/>
        <v>0</v>
      </c>
      <c r="M14" s="298">
        <f t="shared" si="2"/>
        <v>1</v>
      </c>
      <c r="N14" s="298">
        <f t="shared" si="3"/>
        <v>1</v>
      </c>
      <c r="O14" s="299">
        <f t="shared" si="4"/>
        <v>1</v>
      </c>
    </row>
    <row r="15" spans="1:15" ht="23.1" customHeight="1" x14ac:dyDescent="0.25">
      <c r="A15" s="51" t="s">
        <v>149</v>
      </c>
      <c r="B15" s="40" t="s">
        <v>37</v>
      </c>
      <c r="C15" s="40">
        <v>20</v>
      </c>
      <c r="D15" s="40" t="s">
        <v>38</v>
      </c>
      <c r="E15" s="297" t="s">
        <v>150</v>
      </c>
      <c r="F15" s="135">
        <v>1076800</v>
      </c>
      <c r="G15" s="136">
        <v>0</v>
      </c>
      <c r="H15" s="137">
        <f>+F15-G15</f>
        <v>1076800</v>
      </c>
      <c r="I15" s="294">
        <f>+H15/H72</f>
        <v>8.5387380546079241E-5</v>
      </c>
      <c r="J15" s="137">
        <v>1076800</v>
      </c>
      <c r="K15" s="137">
        <v>1076800</v>
      </c>
      <c r="L15" s="137">
        <f t="shared" si="1"/>
        <v>0</v>
      </c>
      <c r="M15" s="298">
        <f t="shared" si="2"/>
        <v>1</v>
      </c>
      <c r="N15" s="298">
        <f t="shared" si="3"/>
        <v>1</v>
      </c>
      <c r="O15" s="299">
        <f t="shared" si="4"/>
        <v>1</v>
      </c>
    </row>
    <row r="16" spans="1:15" ht="23.1" customHeight="1" x14ac:dyDescent="0.25">
      <c r="A16" s="50" t="s">
        <v>169</v>
      </c>
      <c r="B16" s="245"/>
      <c r="C16" s="245"/>
      <c r="D16" s="245"/>
      <c r="E16" s="293" t="s">
        <v>170</v>
      </c>
      <c r="F16" s="129">
        <f t="shared" ref="F16:G18" si="5">+F17</f>
        <v>31140000</v>
      </c>
      <c r="G16" s="130">
        <f t="shared" si="5"/>
        <v>0</v>
      </c>
      <c r="H16" s="130">
        <f>+F16-G16</f>
        <v>31140000</v>
      </c>
      <c r="I16" s="294">
        <f>+H16/H72</f>
        <v>2.4693193073968308E-3</v>
      </c>
      <c r="J16" s="130">
        <f t="shared" ref="J16:K18" si="6">+J17</f>
        <v>31140000</v>
      </c>
      <c r="K16" s="130">
        <f t="shared" si="6"/>
        <v>31140000</v>
      </c>
      <c r="L16" s="130">
        <f t="shared" si="1"/>
        <v>0</v>
      </c>
      <c r="M16" s="295">
        <f t="shared" si="2"/>
        <v>1</v>
      </c>
      <c r="N16" s="295">
        <f t="shared" si="3"/>
        <v>1</v>
      </c>
      <c r="O16" s="296">
        <f t="shared" si="4"/>
        <v>1</v>
      </c>
    </row>
    <row r="17" spans="1:15" ht="23.1" customHeight="1" x14ac:dyDescent="0.25">
      <c r="A17" s="50" t="s">
        <v>187</v>
      </c>
      <c r="B17" s="245"/>
      <c r="C17" s="245"/>
      <c r="D17" s="245"/>
      <c r="E17" s="293" t="s">
        <v>188</v>
      </c>
      <c r="F17" s="129">
        <f t="shared" si="5"/>
        <v>31140000</v>
      </c>
      <c r="G17" s="130">
        <f t="shared" si="5"/>
        <v>0</v>
      </c>
      <c r="H17" s="130">
        <f t="shared" si="0"/>
        <v>31140000</v>
      </c>
      <c r="I17" s="294">
        <f>+H17/H72</f>
        <v>2.4693193073968308E-3</v>
      </c>
      <c r="J17" s="130">
        <f t="shared" si="6"/>
        <v>31140000</v>
      </c>
      <c r="K17" s="130">
        <f t="shared" si="6"/>
        <v>31140000</v>
      </c>
      <c r="L17" s="130">
        <f t="shared" si="1"/>
        <v>0</v>
      </c>
      <c r="M17" s="295">
        <f t="shared" si="2"/>
        <v>1</v>
      </c>
      <c r="N17" s="295">
        <f t="shared" si="3"/>
        <v>1</v>
      </c>
      <c r="O17" s="296">
        <f t="shared" si="4"/>
        <v>1</v>
      </c>
    </row>
    <row r="18" spans="1:15" ht="23.1" customHeight="1" x14ac:dyDescent="0.25">
      <c r="A18" s="50" t="s">
        <v>189</v>
      </c>
      <c r="B18" s="245"/>
      <c r="C18" s="245"/>
      <c r="D18" s="245"/>
      <c r="E18" s="293" t="s">
        <v>190</v>
      </c>
      <c r="F18" s="129">
        <f t="shared" si="5"/>
        <v>31140000</v>
      </c>
      <c r="G18" s="130">
        <f t="shared" si="5"/>
        <v>0</v>
      </c>
      <c r="H18" s="130">
        <f t="shared" si="0"/>
        <v>31140000</v>
      </c>
      <c r="I18" s="294">
        <f>+H18/H72</f>
        <v>2.4693193073968308E-3</v>
      </c>
      <c r="J18" s="130">
        <f t="shared" si="6"/>
        <v>31140000</v>
      </c>
      <c r="K18" s="130">
        <f t="shared" si="6"/>
        <v>31140000</v>
      </c>
      <c r="L18" s="130">
        <f t="shared" si="1"/>
        <v>0</v>
      </c>
      <c r="M18" s="295">
        <f t="shared" si="2"/>
        <v>1</v>
      </c>
      <c r="N18" s="295">
        <f t="shared" si="3"/>
        <v>1</v>
      </c>
      <c r="O18" s="296">
        <f t="shared" si="4"/>
        <v>1</v>
      </c>
    </row>
    <row r="19" spans="1:15" ht="23.1" customHeight="1" thickBot="1" x14ac:dyDescent="0.3">
      <c r="A19" s="52" t="s">
        <v>194</v>
      </c>
      <c r="B19" s="53" t="s">
        <v>37</v>
      </c>
      <c r="C19" s="53">
        <v>20</v>
      </c>
      <c r="D19" s="53" t="s">
        <v>38</v>
      </c>
      <c r="E19" s="300" t="s">
        <v>195</v>
      </c>
      <c r="F19" s="141">
        <v>31140000</v>
      </c>
      <c r="G19" s="142">
        <v>0</v>
      </c>
      <c r="H19" s="143">
        <f>+F19-G19</f>
        <v>31140000</v>
      </c>
      <c r="I19" s="301">
        <f>+H19/H72</f>
        <v>2.4693193073968308E-3</v>
      </c>
      <c r="J19" s="143">
        <v>31140000</v>
      </c>
      <c r="K19" s="143">
        <v>31140000</v>
      </c>
      <c r="L19" s="143">
        <f t="shared" si="1"/>
        <v>0</v>
      </c>
      <c r="M19" s="302">
        <f t="shared" si="2"/>
        <v>1</v>
      </c>
      <c r="N19" s="302">
        <f t="shared" si="3"/>
        <v>1</v>
      </c>
      <c r="O19" s="303">
        <f t="shared" si="4"/>
        <v>1</v>
      </c>
    </row>
    <row r="20" spans="1:15" s="287" customFormat="1" ht="23.1" customHeight="1" thickBot="1" x14ac:dyDescent="0.3">
      <c r="A20" s="304" t="s">
        <v>214</v>
      </c>
      <c r="B20" s="305"/>
      <c r="C20" s="305"/>
      <c r="D20" s="305"/>
      <c r="E20" s="283" t="s">
        <v>431</v>
      </c>
      <c r="F20" s="116">
        <f>+F21+F35+F41+F52+F58</f>
        <v>12575330974.470001</v>
      </c>
      <c r="G20" s="117">
        <f>+G21+G35+G41+G52+G58</f>
        <v>0</v>
      </c>
      <c r="H20" s="116">
        <f>+H21+H35+H41+H52+H58</f>
        <v>12575330974.470001</v>
      </c>
      <c r="I20" s="306">
        <f>+H20/H72</f>
        <v>0.99719035234952402</v>
      </c>
      <c r="J20" s="116">
        <f>+J21+J35+J41+J52+J58</f>
        <v>1296179407.0999999</v>
      </c>
      <c r="K20" s="116">
        <f>+K21+K35+K41+K52+K58</f>
        <v>1090779407.0999999</v>
      </c>
      <c r="L20" s="116">
        <f t="shared" si="1"/>
        <v>205400000</v>
      </c>
      <c r="M20" s="285">
        <f t="shared" si="2"/>
        <v>0.10307318429482756</v>
      </c>
      <c r="N20" s="285">
        <f t="shared" si="3"/>
        <v>8.673961817104156E-2</v>
      </c>
      <c r="O20" s="286">
        <f t="shared" si="4"/>
        <v>0.84153428231084881</v>
      </c>
    </row>
    <row r="21" spans="1:15" s="270" customFormat="1" ht="45" customHeight="1" x14ac:dyDescent="0.25">
      <c r="A21" s="288" t="s">
        <v>216</v>
      </c>
      <c r="B21" s="307"/>
      <c r="C21" s="307"/>
      <c r="D21" s="307"/>
      <c r="E21" s="289" t="s">
        <v>217</v>
      </c>
      <c r="F21" s="123">
        <f>+F22</f>
        <v>1462522247.77</v>
      </c>
      <c r="G21" s="124">
        <f>+G22</f>
        <v>0</v>
      </c>
      <c r="H21" s="124">
        <f t="shared" ref="H21:H46" si="7">+F21-G21</f>
        <v>1462522247.77</v>
      </c>
      <c r="I21" s="290">
        <f>+H21/H72</f>
        <v>0.11597413050468441</v>
      </c>
      <c r="J21" s="123">
        <f>+J22</f>
        <v>876631150.76999998</v>
      </c>
      <c r="K21" s="124">
        <f>+K22</f>
        <v>876631150.76999998</v>
      </c>
      <c r="L21" s="123">
        <f t="shared" si="1"/>
        <v>0</v>
      </c>
      <c r="M21" s="291">
        <f t="shared" si="2"/>
        <v>0.59939679694216952</v>
      </c>
      <c r="N21" s="291">
        <f t="shared" si="3"/>
        <v>0.59939679694216952</v>
      </c>
      <c r="O21" s="292">
        <f t="shared" si="4"/>
        <v>1</v>
      </c>
    </row>
    <row r="22" spans="1:15" s="270" customFormat="1" ht="29.25" customHeight="1" x14ac:dyDescent="0.25">
      <c r="A22" s="50" t="s">
        <v>432</v>
      </c>
      <c r="B22" s="245"/>
      <c r="C22" s="245"/>
      <c r="D22" s="245"/>
      <c r="E22" s="293" t="s">
        <v>219</v>
      </c>
      <c r="F22" s="129">
        <f>+F23+F27+F31</f>
        <v>1462522247.77</v>
      </c>
      <c r="G22" s="130">
        <f>+G23+G27+G31</f>
        <v>0</v>
      </c>
      <c r="H22" s="130">
        <f t="shared" si="7"/>
        <v>1462522247.77</v>
      </c>
      <c r="I22" s="294">
        <f>+H22/H72</f>
        <v>0.11597413050468441</v>
      </c>
      <c r="J22" s="129">
        <f>+J23+J27+J31</f>
        <v>876631150.76999998</v>
      </c>
      <c r="K22" s="124">
        <f>+K23+K27+K31</f>
        <v>876631150.76999998</v>
      </c>
      <c r="L22" s="129">
        <f t="shared" si="1"/>
        <v>0</v>
      </c>
      <c r="M22" s="295">
        <f t="shared" si="2"/>
        <v>0.59939679694216952</v>
      </c>
      <c r="N22" s="295">
        <f t="shared" si="3"/>
        <v>0.59939679694216952</v>
      </c>
      <c r="O22" s="296">
        <f t="shared" si="4"/>
        <v>1</v>
      </c>
    </row>
    <row r="23" spans="1:15" ht="54.75" customHeight="1" x14ac:dyDescent="0.25">
      <c r="A23" s="50" t="s">
        <v>433</v>
      </c>
      <c r="B23" s="245"/>
      <c r="C23" s="245"/>
      <c r="D23" s="245"/>
      <c r="E23" s="148" t="s">
        <v>434</v>
      </c>
      <c r="F23" s="129">
        <f t="shared" ref="F23:G25" si="8">+F24</f>
        <v>73590729</v>
      </c>
      <c r="G23" s="130">
        <f t="shared" si="8"/>
        <v>0</v>
      </c>
      <c r="H23" s="130">
        <f t="shared" si="7"/>
        <v>73590729</v>
      </c>
      <c r="I23" s="294">
        <f>+H23/H72</f>
        <v>5.8355493887317878E-3</v>
      </c>
      <c r="J23" s="130">
        <f t="shared" ref="J23:K25" si="9">+J24</f>
        <v>0</v>
      </c>
      <c r="K23" s="130">
        <f t="shared" si="9"/>
        <v>0</v>
      </c>
      <c r="L23" s="130">
        <f t="shared" si="1"/>
        <v>0</v>
      </c>
      <c r="M23" s="295">
        <f t="shared" si="2"/>
        <v>0</v>
      </c>
      <c r="N23" s="295">
        <f t="shared" si="3"/>
        <v>0</v>
      </c>
      <c r="O23" s="296" t="s">
        <v>46</v>
      </c>
    </row>
    <row r="24" spans="1:15" ht="54.75" customHeight="1" x14ac:dyDescent="0.25">
      <c r="A24" s="50" t="s">
        <v>435</v>
      </c>
      <c r="B24" s="245"/>
      <c r="C24" s="245"/>
      <c r="D24" s="245"/>
      <c r="E24" s="149" t="s">
        <v>434</v>
      </c>
      <c r="F24" s="129">
        <f t="shared" si="8"/>
        <v>73590729</v>
      </c>
      <c r="G24" s="130">
        <f t="shared" si="8"/>
        <v>0</v>
      </c>
      <c r="H24" s="130">
        <f t="shared" si="7"/>
        <v>73590729</v>
      </c>
      <c r="I24" s="294">
        <f>+H24/H72</f>
        <v>5.8355493887317878E-3</v>
      </c>
      <c r="J24" s="130">
        <f t="shared" si="9"/>
        <v>0</v>
      </c>
      <c r="K24" s="130">
        <f t="shared" si="9"/>
        <v>0</v>
      </c>
      <c r="L24" s="130">
        <f t="shared" si="1"/>
        <v>0</v>
      </c>
      <c r="M24" s="295">
        <f t="shared" si="2"/>
        <v>0</v>
      </c>
      <c r="N24" s="295">
        <f t="shared" si="3"/>
        <v>0</v>
      </c>
      <c r="O24" s="296" t="s">
        <v>46</v>
      </c>
    </row>
    <row r="25" spans="1:15" ht="26.25" customHeight="1" x14ac:dyDescent="0.25">
      <c r="A25" s="50" t="s">
        <v>436</v>
      </c>
      <c r="B25" s="245"/>
      <c r="C25" s="245"/>
      <c r="D25" s="245"/>
      <c r="E25" s="149" t="s">
        <v>224</v>
      </c>
      <c r="F25" s="129">
        <f t="shared" si="8"/>
        <v>73590729</v>
      </c>
      <c r="G25" s="130">
        <f t="shared" si="8"/>
        <v>0</v>
      </c>
      <c r="H25" s="130">
        <f t="shared" si="7"/>
        <v>73590729</v>
      </c>
      <c r="I25" s="294">
        <f>+H25/H72</f>
        <v>5.8355493887317878E-3</v>
      </c>
      <c r="J25" s="131">
        <f t="shared" si="9"/>
        <v>0</v>
      </c>
      <c r="K25" s="131">
        <f t="shared" si="9"/>
        <v>0</v>
      </c>
      <c r="L25" s="131">
        <f t="shared" si="1"/>
        <v>0</v>
      </c>
      <c r="M25" s="295">
        <f t="shared" si="2"/>
        <v>0</v>
      </c>
      <c r="N25" s="295">
        <f t="shared" si="3"/>
        <v>0</v>
      </c>
      <c r="O25" s="296" t="s">
        <v>46</v>
      </c>
    </row>
    <row r="26" spans="1:15" ht="32.25" customHeight="1" x14ac:dyDescent="0.25">
      <c r="A26" s="39" t="s">
        <v>437</v>
      </c>
      <c r="B26" s="40" t="s">
        <v>192</v>
      </c>
      <c r="C26" s="40">
        <v>11</v>
      </c>
      <c r="D26" s="40" t="s">
        <v>38</v>
      </c>
      <c r="E26" s="150" t="s">
        <v>226</v>
      </c>
      <c r="F26" s="137">
        <v>73590729</v>
      </c>
      <c r="G26" s="136">
        <v>0</v>
      </c>
      <c r="H26" s="137">
        <f t="shared" si="7"/>
        <v>73590729</v>
      </c>
      <c r="I26" s="308">
        <f>+H26/H72</f>
        <v>5.8355493887317878E-3</v>
      </c>
      <c r="J26" s="137">
        <v>0</v>
      </c>
      <c r="K26" s="137">
        <v>0</v>
      </c>
      <c r="L26" s="137">
        <f t="shared" si="1"/>
        <v>0</v>
      </c>
      <c r="M26" s="298">
        <f t="shared" si="2"/>
        <v>0</v>
      </c>
      <c r="N26" s="298">
        <f t="shared" si="3"/>
        <v>0</v>
      </c>
      <c r="O26" s="299" t="s">
        <v>46</v>
      </c>
    </row>
    <row r="27" spans="1:15" s="270" customFormat="1" ht="63.75" customHeight="1" x14ac:dyDescent="0.25">
      <c r="A27" s="50" t="s">
        <v>268</v>
      </c>
      <c r="B27" s="245"/>
      <c r="C27" s="245"/>
      <c r="D27" s="245"/>
      <c r="E27" s="149" t="s">
        <v>271</v>
      </c>
      <c r="F27" s="129">
        <f t="shared" ref="F27:G29" si="10">+F28</f>
        <v>601840522</v>
      </c>
      <c r="G27" s="130">
        <f t="shared" si="10"/>
        <v>0</v>
      </c>
      <c r="H27" s="131">
        <f t="shared" si="7"/>
        <v>601840522</v>
      </c>
      <c r="I27" s="294">
        <f>+H27/H72</f>
        <v>4.772435520065469E-2</v>
      </c>
      <c r="J27" s="130">
        <f t="shared" ref="J27:K29" si="11">+J28</f>
        <v>89540154</v>
      </c>
      <c r="K27" s="130">
        <f t="shared" si="11"/>
        <v>89540154</v>
      </c>
      <c r="L27" s="130">
        <f t="shared" si="1"/>
        <v>0</v>
      </c>
      <c r="M27" s="295">
        <f t="shared" si="2"/>
        <v>0.14877721045177481</v>
      </c>
      <c r="N27" s="295">
        <f t="shared" si="3"/>
        <v>0.14877721045177481</v>
      </c>
      <c r="O27" s="296">
        <f t="shared" si="4"/>
        <v>1</v>
      </c>
    </row>
    <row r="28" spans="1:15" s="270" customFormat="1" ht="63.75" customHeight="1" x14ac:dyDescent="0.25">
      <c r="A28" s="50" t="s">
        <v>270</v>
      </c>
      <c r="B28" s="245"/>
      <c r="C28" s="245"/>
      <c r="D28" s="245"/>
      <c r="E28" s="148" t="s">
        <v>271</v>
      </c>
      <c r="F28" s="129">
        <f t="shared" si="10"/>
        <v>601840522</v>
      </c>
      <c r="G28" s="130">
        <f t="shared" si="10"/>
        <v>0</v>
      </c>
      <c r="H28" s="131">
        <f t="shared" si="7"/>
        <v>601840522</v>
      </c>
      <c r="I28" s="294">
        <f>+H28/H72</f>
        <v>4.772435520065469E-2</v>
      </c>
      <c r="J28" s="130">
        <f t="shared" si="11"/>
        <v>89540154</v>
      </c>
      <c r="K28" s="130">
        <f t="shared" si="11"/>
        <v>89540154</v>
      </c>
      <c r="L28" s="130">
        <f t="shared" si="1"/>
        <v>0</v>
      </c>
      <c r="M28" s="295">
        <f t="shared" si="2"/>
        <v>0.14877721045177481</v>
      </c>
      <c r="N28" s="295">
        <f t="shared" si="3"/>
        <v>0.14877721045177481</v>
      </c>
      <c r="O28" s="296">
        <f t="shared" si="4"/>
        <v>1</v>
      </c>
    </row>
    <row r="29" spans="1:15" ht="63.75" customHeight="1" x14ac:dyDescent="0.25">
      <c r="A29" s="50" t="s">
        <v>272</v>
      </c>
      <c r="B29" s="245"/>
      <c r="C29" s="245"/>
      <c r="D29" s="245"/>
      <c r="E29" s="149" t="s">
        <v>273</v>
      </c>
      <c r="F29" s="129">
        <f t="shared" si="10"/>
        <v>601840522</v>
      </c>
      <c r="G29" s="130">
        <f t="shared" si="10"/>
        <v>0</v>
      </c>
      <c r="H29" s="131">
        <f t="shared" si="7"/>
        <v>601840522</v>
      </c>
      <c r="I29" s="294">
        <f>+H29/H72</f>
        <v>4.772435520065469E-2</v>
      </c>
      <c r="J29" s="131">
        <f t="shared" si="11"/>
        <v>89540154</v>
      </c>
      <c r="K29" s="131">
        <f t="shared" si="11"/>
        <v>89540154</v>
      </c>
      <c r="L29" s="131">
        <f t="shared" si="1"/>
        <v>0</v>
      </c>
      <c r="M29" s="295">
        <f t="shared" si="2"/>
        <v>0.14877721045177481</v>
      </c>
      <c r="N29" s="295">
        <f t="shared" si="3"/>
        <v>0.14877721045177481</v>
      </c>
      <c r="O29" s="296">
        <f t="shared" si="4"/>
        <v>1</v>
      </c>
    </row>
    <row r="30" spans="1:15" ht="33.75" customHeight="1" x14ac:dyDescent="0.25">
      <c r="A30" s="39" t="s">
        <v>274</v>
      </c>
      <c r="B30" s="40" t="s">
        <v>192</v>
      </c>
      <c r="C30" s="40">
        <v>11</v>
      </c>
      <c r="D30" s="40" t="s">
        <v>38</v>
      </c>
      <c r="E30" s="150" t="s">
        <v>226</v>
      </c>
      <c r="F30" s="135">
        <v>601840522</v>
      </c>
      <c r="G30" s="136">
        <v>0</v>
      </c>
      <c r="H30" s="137">
        <f t="shared" si="7"/>
        <v>601840522</v>
      </c>
      <c r="I30" s="308">
        <f>+H30/H72</f>
        <v>4.772435520065469E-2</v>
      </c>
      <c r="J30" s="137">
        <v>89540154</v>
      </c>
      <c r="K30" s="137">
        <v>89540154</v>
      </c>
      <c r="L30" s="137">
        <f t="shared" si="1"/>
        <v>0</v>
      </c>
      <c r="M30" s="298">
        <f t="shared" si="2"/>
        <v>0.14877721045177481</v>
      </c>
      <c r="N30" s="298">
        <f t="shared" si="3"/>
        <v>0.14877721045177481</v>
      </c>
      <c r="O30" s="299">
        <f t="shared" si="4"/>
        <v>1</v>
      </c>
    </row>
    <row r="31" spans="1:15" s="270" customFormat="1" ht="70.5" customHeight="1" x14ac:dyDescent="0.25">
      <c r="A31" s="50" t="s">
        <v>300</v>
      </c>
      <c r="B31" s="245"/>
      <c r="C31" s="245"/>
      <c r="D31" s="245"/>
      <c r="E31" s="149" t="s">
        <v>301</v>
      </c>
      <c r="F31" s="129">
        <f t="shared" ref="F31:G33" si="12">+F32</f>
        <v>787090996.76999998</v>
      </c>
      <c r="G31" s="130">
        <f t="shared" si="12"/>
        <v>0</v>
      </c>
      <c r="H31" s="131">
        <f t="shared" si="7"/>
        <v>787090996.76999998</v>
      </c>
      <c r="I31" s="294">
        <f>+H31/H72</f>
        <v>6.2414225915297931E-2</v>
      </c>
      <c r="J31" s="130">
        <f t="shared" ref="J31:K33" si="13">+J32</f>
        <v>787090996.76999998</v>
      </c>
      <c r="K31" s="130">
        <f t="shared" si="13"/>
        <v>787090996.76999998</v>
      </c>
      <c r="L31" s="130">
        <f t="shared" si="1"/>
        <v>0</v>
      </c>
      <c r="M31" s="295">
        <f t="shared" si="2"/>
        <v>1</v>
      </c>
      <c r="N31" s="295">
        <f t="shared" si="3"/>
        <v>1</v>
      </c>
      <c r="O31" s="296">
        <f t="shared" si="4"/>
        <v>1</v>
      </c>
    </row>
    <row r="32" spans="1:15" s="270" customFormat="1" ht="70.5" customHeight="1" x14ac:dyDescent="0.25">
      <c r="A32" s="50" t="s">
        <v>302</v>
      </c>
      <c r="B32" s="245"/>
      <c r="C32" s="245"/>
      <c r="D32" s="245"/>
      <c r="E32" s="148" t="s">
        <v>301</v>
      </c>
      <c r="F32" s="129">
        <f t="shared" si="12"/>
        <v>787090996.76999998</v>
      </c>
      <c r="G32" s="130">
        <f t="shared" si="12"/>
        <v>0</v>
      </c>
      <c r="H32" s="131">
        <f t="shared" si="7"/>
        <v>787090996.76999998</v>
      </c>
      <c r="I32" s="294">
        <f>+H32/H72</f>
        <v>6.2414225915297931E-2</v>
      </c>
      <c r="J32" s="130">
        <f t="shared" si="13"/>
        <v>787090996.76999998</v>
      </c>
      <c r="K32" s="130">
        <f t="shared" si="13"/>
        <v>787090996.76999998</v>
      </c>
      <c r="L32" s="130">
        <f t="shared" si="1"/>
        <v>0</v>
      </c>
      <c r="M32" s="295">
        <f t="shared" si="2"/>
        <v>1</v>
      </c>
      <c r="N32" s="295">
        <f t="shared" si="3"/>
        <v>1</v>
      </c>
      <c r="O32" s="296">
        <f t="shared" si="4"/>
        <v>1</v>
      </c>
    </row>
    <row r="33" spans="1:15" ht="34.5" customHeight="1" x14ac:dyDescent="0.25">
      <c r="A33" s="50" t="s">
        <v>303</v>
      </c>
      <c r="B33" s="245"/>
      <c r="C33" s="245"/>
      <c r="D33" s="245"/>
      <c r="E33" s="149" t="s">
        <v>236</v>
      </c>
      <c r="F33" s="129">
        <f t="shared" si="12"/>
        <v>787090996.76999998</v>
      </c>
      <c r="G33" s="130">
        <f t="shared" si="12"/>
        <v>0</v>
      </c>
      <c r="H33" s="131">
        <f t="shared" si="7"/>
        <v>787090996.76999998</v>
      </c>
      <c r="I33" s="294">
        <f>+H33/H72</f>
        <v>6.2414225915297931E-2</v>
      </c>
      <c r="J33" s="131">
        <f t="shared" si="13"/>
        <v>787090996.76999998</v>
      </c>
      <c r="K33" s="131">
        <f t="shared" si="13"/>
        <v>787090996.76999998</v>
      </c>
      <c r="L33" s="131">
        <f t="shared" si="1"/>
        <v>0</v>
      </c>
      <c r="M33" s="295">
        <f t="shared" si="2"/>
        <v>1</v>
      </c>
      <c r="N33" s="295">
        <f t="shared" si="3"/>
        <v>1</v>
      </c>
      <c r="O33" s="296">
        <f t="shared" si="4"/>
        <v>1</v>
      </c>
    </row>
    <row r="34" spans="1:15" ht="33" customHeight="1" x14ac:dyDescent="0.25">
      <c r="A34" s="39" t="s">
        <v>304</v>
      </c>
      <c r="B34" s="68" t="s">
        <v>192</v>
      </c>
      <c r="C34" s="68">
        <v>11</v>
      </c>
      <c r="D34" s="40" t="s">
        <v>38</v>
      </c>
      <c r="E34" s="151" t="s">
        <v>226</v>
      </c>
      <c r="F34" s="135">
        <v>787090996.76999998</v>
      </c>
      <c r="G34" s="136">
        <v>0</v>
      </c>
      <c r="H34" s="137">
        <f t="shared" si="7"/>
        <v>787090996.76999998</v>
      </c>
      <c r="I34" s="308">
        <f>+H34/H72</f>
        <v>6.2414225915297931E-2</v>
      </c>
      <c r="J34" s="137">
        <v>787090996.76999998</v>
      </c>
      <c r="K34" s="137">
        <v>787090996.76999998</v>
      </c>
      <c r="L34" s="137">
        <f t="shared" si="1"/>
        <v>0</v>
      </c>
      <c r="M34" s="298">
        <f t="shared" si="2"/>
        <v>1</v>
      </c>
      <c r="N34" s="298">
        <f t="shared" si="3"/>
        <v>1</v>
      </c>
      <c r="O34" s="299">
        <f t="shared" si="4"/>
        <v>1</v>
      </c>
    </row>
    <row r="35" spans="1:15" ht="33.75" customHeight="1" x14ac:dyDescent="0.25">
      <c r="A35" s="50" t="s">
        <v>342</v>
      </c>
      <c r="B35" s="245"/>
      <c r="C35" s="245"/>
      <c r="D35" s="245"/>
      <c r="E35" s="148" t="s">
        <v>343</v>
      </c>
      <c r="F35" s="129">
        <f t="shared" ref="F35:K39" si="14">+F36</f>
        <v>69773065</v>
      </c>
      <c r="G35" s="131">
        <f t="shared" si="14"/>
        <v>0</v>
      </c>
      <c r="H35" s="131">
        <f t="shared" si="7"/>
        <v>69773065</v>
      </c>
      <c r="I35" s="294">
        <f>+H35/H72</f>
        <v>5.532818771379385E-3</v>
      </c>
      <c r="J35" s="130">
        <f t="shared" si="14"/>
        <v>3200954</v>
      </c>
      <c r="K35" s="130">
        <f t="shared" si="14"/>
        <v>3200954</v>
      </c>
      <c r="L35" s="130">
        <f t="shared" si="1"/>
        <v>0</v>
      </c>
      <c r="M35" s="295">
        <f t="shared" si="2"/>
        <v>4.5876643085695029E-2</v>
      </c>
      <c r="N35" s="295">
        <f t="shared" si="3"/>
        <v>4.5876643085695029E-2</v>
      </c>
      <c r="O35" s="296">
        <f t="shared" si="4"/>
        <v>1</v>
      </c>
    </row>
    <row r="36" spans="1:15" ht="33.75" customHeight="1" x14ac:dyDescent="0.25">
      <c r="A36" s="50" t="s">
        <v>344</v>
      </c>
      <c r="B36" s="245"/>
      <c r="C36" s="245"/>
      <c r="D36" s="245"/>
      <c r="E36" s="149" t="s">
        <v>219</v>
      </c>
      <c r="F36" s="129">
        <f t="shared" si="14"/>
        <v>69773065</v>
      </c>
      <c r="G36" s="131">
        <f t="shared" si="14"/>
        <v>0</v>
      </c>
      <c r="H36" s="131">
        <f t="shared" si="7"/>
        <v>69773065</v>
      </c>
      <c r="I36" s="294">
        <f>+H36/H72</f>
        <v>5.532818771379385E-3</v>
      </c>
      <c r="J36" s="130">
        <f t="shared" si="14"/>
        <v>3200954</v>
      </c>
      <c r="K36" s="130">
        <f t="shared" si="14"/>
        <v>3200954</v>
      </c>
      <c r="L36" s="130">
        <f t="shared" si="1"/>
        <v>0</v>
      </c>
      <c r="M36" s="295">
        <f t="shared" si="2"/>
        <v>4.5876643085695029E-2</v>
      </c>
      <c r="N36" s="295">
        <f t="shared" si="3"/>
        <v>4.5876643085695029E-2</v>
      </c>
      <c r="O36" s="296">
        <f t="shared" si="4"/>
        <v>1</v>
      </c>
    </row>
    <row r="37" spans="1:15" ht="58.5" customHeight="1" x14ac:dyDescent="0.25">
      <c r="A37" s="50" t="s">
        <v>345</v>
      </c>
      <c r="B37" s="245"/>
      <c r="C37" s="245"/>
      <c r="D37" s="245"/>
      <c r="E37" s="149" t="s">
        <v>346</v>
      </c>
      <c r="F37" s="129">
        <f t="shared" si="14"/>
        <v>69773065</v>
      </c>
      <c r="G37" s="131">
        <f t="shared" si="14"/>
        <v>0</v>
      </c>
      <c r="H37" s="131">
        <f t="shared" si="7"/>
        <v>69773065</v>
      </c>
      <c r="I37" s="294">
        <f>+H37/H72</f>
        <v>5.532818771379385E-3</v>
      </c>
      <c r="J37" s="130">
        <f t="shared" si="14"/>
        <v>3200954</v>
      </c>
      <c r="K37" s="130">
        <f t="shared" si="14"/>
        <v>3200954</v>
      </c>
      <c r="L37" s="130">
        <f t="shared" si="1"/>
        <v>0</v>
      </c>
      <c r="M37" s="295">
        <f t="shared" si="2"/>
        <v>4.5876643085695029E-2</v>
      </c>
      <c r="N37" s="295">
        <f t="shared" si="3"/>
        <v>4.5876643085695029E-2</v>
      </c>
      <c r="O37" s="296">
        <f t="shared" si="4"/>
        <v>1</v>
      </c>
    </row>
    <row r="38" spans="1:15" ht="58.5" customHeight="1" x14ac:dyDescent="0.25">
      <c r="A38" s="50" t="s">
        <v>347</v>
      </c>
      <c r="B38" s="245"/>
      <c r="C38" s="245"/>
      <c r="D38" s="245"/>
      <c r="E38" s="149" t="s">
        <v>346</v>
      </c>
      <c r="F38" s="129">
        <f t="shared" si="14"/>
        <v>69773065</v>
      </c>
      <c r="G38" s="131">
        <f t="shared" si="14"/>
        <v>0</v>
      </c>
      <c r="H38" s="131">
        <f t="shared" si="7"/>
        <v>69773065</v>
      </c>
      <c r="I38" s="294">
        <f>+H38/H72</f>
        <v>5.532818771379385E-3</v>
      </c>
      <c r="J38" s="130">
        <f t="shared" si="14"/>
        <v>3200954</v>
      </c>
      <c r="K38" s="130">
        <f t="shared" si="14"/>
        <v>3200954</v>
      </c>
      <c r="L38" s="130">
        <f t="shared" si="1"/>
        <v>0</v>
      </c>
      <c r="M38" s="295">
        <f t="shared" si="2"/>
        <v>4.5876643085695029E-2</v>
      </c>
      <c r="N38" s="295">
        <f t="shared" si="3"/>
        <v>4.5876643085695029E-2</v>
      </c>
      <c r="O38" s="296">
        <f t="shared" si="4"/>
        <v>1</v>
      </c>
    </row>
    <row r="39" spans="1:15" ht="33.75" customHeight="1" x14ac:dyDescent="0.25">
      <c r="A39" s="50" t="s">
        <v>348</v>
      </c>
      <c r="B39" s="245"/>
      <c r="C39" s="245"/>
      <c r="D39" s="245"/>
      <c r="E39" s="148" t="s">
        <v>349</v>
      </c>
      <c r="F39" s="129">
        <f t="shared" si="14"/>
        <v>69773065</v>
      </c>
      <c r="G39" s="131">
        <f t="shared" si="14"/>
        <v>0</v>
      </c>
      <c r="H39" s="131">
        <f t="shared" si="7"/>
        <v>69773065</v>
      </c>
      <c r="I39" s="294">
        <f>+H39/H72</f>
        <v>5.532818771379385E-3</v>
      </c>
      <c r="J39" s="130">
        <f t="shared" si="14"/>
        <v>3200954</v>
      </c>
      <c r="K39" s="130">
        <f t="shared" si="14"/>
        <v>3200954</v>
      </c>
      <c r="L39" s="130">
        <f t="shared" si="1"/>
        <v>0</v>
      </c>
      <c r="M39" s="295">
        <f t="shared" si="2"/>
        <v>4.5876643085695029E-2</v>
      </c>
      <c r="N39" s="295">
        <f t="shared" si="3"/>
        <v>4.5876643085695029E-2</v>
      </c>
      <c r="O39" s="296">
        <f t="shared" si="4"/>
        <v>1</v>
      </c>
    </row>
    <row r="40" spans="1:15" ht="33" customHeight="1" x14ac:dyDescent="0.25">
      <c r="A40" s="39" t="s">
        <v>350</v>
      </c>
      <c r="B40" s="68" t="s">
        <v>192</v>
      </c>
      <c r="C40" s="68">
        <v>11</v>
      </c>
      <c r="D40" s="40" t="s">
        <v>38</v>
      </c>
      <c r="E40" s="151" t="s">
        <v>226</v>
      </c>
      <c r="F40" s="135">
        <v>69773065</v>
      </c>
      <c r="G40" s="136">
        <v>0</v>
      </c>
      <c r="H40" s="137">
        <f>+F40-G40</f>
        <v>69773065</v>
      </c>
      <c r="I40" s="308">
        <f>+H40/H72</f>
        <v>5.532818771379385E-3</v>
      </c>
      <c r="J40" s="137">
        <v>3200954</v>
      </c>
      <c r="K40" s="137">
        <v>3200954</v>
      </c>
      <c r="L40" s="137">
        <f t="shared" si="1"/>
        <v>0</v>
      </c>
      <c r="M40" s="298">
        <f t="shared" si="2"/>
        <v>4.5876643085695029E-2</v>
      </c>
      <c r="N40" s="298">
        <f t="shared" si="3"/>
        <v>4.5876643085695029E-2</v>
      </c>
      <c r="O40" s="299">
        <f t="shared" si="4"/>
        <v>1</v>
      </c>
    </row>
    <row r="41" spans="1:15" ht="36" customHeight="1" x14ac:dyDescent="0.25">
      <c r="A41" s="50" t="s">
        <v>351</v>
      </c>
      <c r="B41" s="245"/>
      <c r="C41" s="245"/>
      <c r="D41" s="245"/>
      <c r="E41" s="293" t="s">
        <v>352</v>
      </c>
      <c r="F41" s="131">
        <f>+F42</f>
        <v>7513522534.9200001</v>
      </c>
      <c r="G41" s="131">
        <f>+G42</f>
        <v>0</v>
      </c>
      <c r="H41" s="131">
        <f t="shared" si="7"/>
        <v>7513522534.9200001</v>
      </c>
      <c r="I41" s="294">
        <f>+H41/H72</f>
        <v>0.59580238477967684</v>
      </c>
      <c r="J41" s="131">
        <f>+J42</f>
        <v>2797833.33</v>
      </c>
      <c r="K41" s="131">
        <f>+K42</f>
        <v>2797833.33</v>
      </c>
      <c r="L41" s="131">
        <f t="shared" si="1"/>
        <v>0</v>
      </c>
      <c r="M41" s="295">
        <f t="shared" si="2"/>
        <v>3.723730536504992E-4</v>
      </c>
      <c r="N41" s="295">
        <f t="shared" si="3"/>
        <v>3.723730536504992E-4</v>
      </c>
      <c r="O41" s="296">
        <f t="shared" si="4"/>
        <v>1</v>
      </c>
    </row>
    <row r="42" spans="1:15" ht="30" customHeight="1" x14ac:dyDescent="0.25">
      <c r="A42" s="50" t="s">
        <v>353</v>
      </c>
      <c r="B42" s="245"/>
      <c r="C42" s="245"/>
      <c r="D42" s="245"/>
      <c r="E42" s="309" t="s">
        <v>219</v>
      </c>
      <c r="F42" s="131">
        <f>+F43+F48</f>
        <v>7513522534.9200001</v>
      </c>
      <c r="G42" s="131">
        <f>+G43</f>
        <v>0</v>
      </c>
      <c r="H42" s="131">
        <f>+H43+H48</f>
        <v>7513522534.9200001</v>
      </c>
      <c r="I42" s="294">
        <f>+H42/H72</f>
        <v>0.59580238477967684</v>
      </c>
      <c r="J42" s="131">
        <f>+J43+J48</f>
        <v>2797833.33</v>
      </c>
      <c r="K42" s="131">
        <f>+K43+K48</f>
        <v>2797833.33</v>
      </c>
      <c r="L42" s="131">
        <f t="shared" si="1"/>
        <v>0</v>
      </c>
      <c r="M42" s="295">
        <f t="shared" si="2"/>
        <v>3.723730536504992E-4</v>
      </c>
      <c r="N42" s="295">
        <f t="shared" si="3"/>
        <v>3.723730536504992E-4</v>
      </c>
      <c r="O42" s="296">
        <f t="shared" si="4"/>
        <v>1</v>
      </c>
    </row>
    <row r="43" spans="1:15" ht="63.75" customHeight="1" x14ac:dyDescent="0.25">
      <c r="A43" s="50" t="s">
        <v>354</v>
      </c>
      <c r="B43" s="245"/>
      <c r="C43" s="245"/>
      <c r="D43" s="245"/>
      <c r="E43" s="293" t="s">
        <v>355</v>
      </c>
      <c r="F43" s="131">
        <f>+F44+F46</f>
        <v>7434620034.9200001</v>
      </c>
      <c r="G43" s="131">
        <f>+G44+G46</f>
        <v>0</v>
      </c>
      <c r="H43" s="131">
        <f t="shared" si="7"/>
        <v>7434620034.9200001</v>
      </c>
      <c r="I43" s="294">
        <f>+H43/H72</f>
        <v>0.58954562605610972</v>
      </c>
      <c r="J43" s="131">
        <f>+J44+J46</f>
        <v>0</v>
      </c>
      <c r="K43" s="131">
        <f>+K44+K46</f>
        <v>0</v>
      </c>
      <c r="L43" s="131">
        <f t="shared" si="1"/>
        <v>0</v>
      </c>
      <c r="M43" s="295">
        <f t="shared" si="2"/>
        <v>0</v>
      </c>
      <c r="N43" s="295">
        <f t="shared" si="3"/>
        <v>0</v>
      </c>
      <c r="O43" s="296" t="s">
        <v>46</v>
      </c>
    </row>
    <row r="44" spans="1:15" ht="23.1" customHeight="1" x14ac:dyDescent="0.25">
      <c r="A44" s="50" t="s">
        <v>357</v>
      </c>
      <c r="B44" s="245"/>
      <c r="C44" s="245"/>
      <c r="D44" s="245"/>
      <c r="E44" s="293" t="s">
        <v>358</v>
      </c>
      <c r="F44" s="131">
        <f>+F45</f>
        <v>6808521289</v>
      </c>
      <c r="G44" s="131">
        <f>+G45</f>
        <v>0</v>
      </c>
      <c r="H44" s="131">
        <f t="shared" si="7"/>
        <v>6808521289</v>
      </c>
      <c r="I44" s="294">
        <f>+H44/H72</f>
        <v>0.5398976581165722</v>
      </c>
      <c r="J44" s="131">
        <f>+J45</f>
        <v>0</v>
      </c>
      <c r="K44" s="131">
        <f>+K45</f>
        <v>0</v>
      </c>
      <c r="L44" s="131">
        <f t="shared" si="1"/>
        <v>0</v>
      </c>
      <c r="M44" s="295">
        <f t="shared" si="2"/>
        <v>0</v>
      </c>
      <c r="N44" s="295">
        <f t="shared" si="3"/>
        <v>0</v>
      </c>
      <c r="O44" s="296" t="s">
        <v>46</v>
      </c>
    </row>
    <row r="45" spans="1:15" ht="33" customHeight="1" x14ac:dyDescent="0.25">
      <c r="A45" s="39" t="s">
        <v>359</v>
      </c>
      <c r="B45" s="68" t="s">
        <v>37</v>
      </c>
      <c r="C45" s="68">
        <v>20</v>
      </c>
      <c r="D45" s="40" t="s">
        <v>38</v>
      </c>
      <c r="E45" s="151" t="s">
        <v>226</v>
      </c>
      <c r="F45" s="135">
        <v>6808521289</v>
      </c>
      <c r="G45" s="136">
        <v>0</v>
      </c>
      <c r="H45" s="137">
        <f>+F45-G45</f>
        <v>6808521289</v>
      </c>
      <c r="I45" s="308">
        <f>+H45/H72</f>
        <v>0.5398976581165722</v>
      </c>
      <c r="J45" s="137">
        <v>0</v>
      </c>
      <c r="K45" s="137">
        <v>0</v>
      </c>
      <c r="L45" s="137">
        <f t="shared" si="1"/>
        <v>0</v>
      </c>
      <c r="M45" s="298">
        <f t="shared" si="2"/>
        <v>0</v>
      </c>
      <c r="N45" s="298">
        <f t="shared" si="3"/>
        <v>0</v>
      </c>
      <c r="O45" s="296" t="s">
        <v>46</v>
      </c>
    </row>
    <row r="46" spans="1:15" ht="23.1" customHeight="1" x14ac:dyDescent="0.25">
      <c r="A46" s="50" t="s">
        <v>360</v>
      </c>
      <c r="B46" s="245"/>
      <c r="C46" s="245"/>
      <c r="D46" s="245"/>
      <c r="E46" s="293" t="s">
        <v>361</v>
      </c>
      <c r="F46" s="131">
        <f>+F47</f>
        <v>626098745.91999996</v>
      </c>
      <c r="G46" s="131">
        <f>+G47</f>
        <v>0</v>
      </c>
      <c r="H46" s="131">
        <f t="shared" si="7"/>
        <v>626098745.91999996</v>
      </c>
      <c r="I46" s="294">
        <f>+H46/H72</f>
        <v>4.9647967939537532E-2</v>
      </c>
      <c r="J46" s="131">
        <f>+J47</f>
        <v>0</v>
      </c>
      <c r="K46" s="131">
        <f>+K47</f>
        <v>0</v>
      </c>
      <c r="L46" s="131">
        <f t="shared" si="1"/>
        <v>0</v>
      </c>
      <c r="M46" s="295">
        <f t="shared" si="2"/>
        <v>0</v>
      </c>
      <c r="N46" s="295">
        <f t="shared" si="3"/>
        <v>0</v>
      </c>
      <c r="O46" s="296" t="s">
        <v>46</v>
      </c>
    </row>
    <row r="47" spans="1:15" ht="31.5" customHeight="1" x14ac:dyDescent="0.25">
      <c r="A47" s="51" t="s">
        <v>362</v>
      </c>
      <c r="B47" s="40" t="s">
        <v>37</v>
      </c>
      <c r="C47" s="40">
        <v>20</v>
      </c>
      <c r="D47" s="40" t="s">
        <v>38</v>
      </c>
      <c r="E47" s="297" t="s">
        <v>226</v>
      </c>
      <c r="F47" s="135">
        <v>626098745.91999996</v>
      </c>
      <c r="G47" s="136">
        <v>0</v>
      </c>
      <c r="H47" s="137">
        <f>+F47-G47</f>
        <v>626098745.91999996</v>
      </c>
      <c r="I47" s="308">
        <f>+H47/H72</f>
        <v>4.9647967939537532E-2</v>
      </c>
      <c r="J47" s="137">
        <v>0</v>
      </c>
      <c r="K47" s="137">
        <v>0</v>
      </c>
      <c r="L47" s="137">
        <f t="shared" si="1"/>
        <v>0</v>
      </c>
      <c r="M47" s="298">
        <f t="shared" si="2"/>
        <v>0</v>
      </c>
      <c r="N47" s="298">
        <f t="shared" si="3"/>
        <v>0</v>
      </c>
      <c r="O47" s="299" t="s">
        <v>46</v>
      </c>
    </row>
    <row r="48" spans="1:15" ht="52.5" customHeight="1" x14ac:dyDescent="0.25">
      <c r="A48" s="50" t="s">
        <v>363</v>
      </c>
      <c r="B48" s="245"/>
      <c r="C48" s="245"/>
      <c r="D48" s="245"/>
      <c r="E48" s="149" t="s">
        <v>364</v>
      </c>
      <c r="F48" s="153">
        <f t="shared" ref="F48:G50" si="15">+F49</f>
        <v>78902500</v>
      </c>
      <c r="G48" s="131">
        <f t="shared" si="15"/>
        <v>0</v>
      </c>
      <c r="H48" s="131">
        <f t="shared" ref="H48:H63" si="16">+F48-G48</f>
        <v>78902500</v>
      </c>
      <c r="I48" s="294">
        <f>+H48/H72</f>
        <v>6.2567587235670659E-3</v>
      </c>
      <c r="J48" s="131">
        <f t="shared" ref="J48:K50" si="17">+J49</f>
        <v>2797833.33</v>
      </c>
      <c r="K48" s="131">
        <f t="shared" si="17"/>
        <v>2797833.33</v>
      </c>
      <c r="L48" s="131">
        <f t="shared" si="1"/>
        <v>0</v>
      </c>
      <c r="M48" s="295">
        <f t="shared" si="2"/>
        <v>3.5459374924748897E-2</v>
      </c>
      <c r="N48" s="295">
        <f t="shared" si="3"/>
        <v>3.5459374924748897E-2</v>
      </c>
      <c r="O48" s="296">
        <f t="shared" si="4"/>
        <v>1</v>
      </c>
    </row>
    <row r="49" spans="1:15" ht="52.5" customHeight="1" x14ac:dyDescent="0.25">
      <c r="A49" s="50" t="s">
        <v>365</v>
      </c>
      <c r="B49" s="245"/>
      <c r="C49" s="245"/>
      <c r="D49" s="245"/>
      <c r="E49" s="149" t="s">
        <v>364</v>
      </c>
      <c r="F49" s="153">
        <f t="shared" si="15"/>
        <v>78902500</v>
      </c>
      <c r="G49" s="131">
        <f t="shared" si="15"/>
        <v>0</v>
      </c>
      <c r="H49" s="131">
        <f t="shared" si="16"/>
        <v>78902500</v>
      </c>
      <c r="I49" s="294">
        <f>+H49/H72</f>
        <v>6.2567587235670659E-3</v>
      </c>
      <c r="J49" s="131">
        <f t="shared" si="17"/>
        <v>2797833.33</v>
      </c>
      <c r="K49" s="131">
        <f t="shared" si="17"/>
        <v>2797833.33</v>
      </c>
      <c r="L49" s="131">
        <f t="shared" si="1"/>
        <v>0</v>
      </c>
      <c r="M49" s="295">
        <f t="shared" si="2"/>
        <v>3.5459374924748897E-2</v>
      </c>
      <c r="N49" s="295">
        <f t="shared" si="3"/>
        <v>3.5459374924748897E-2</v>
      </c>
      <c r="O49" s="296">
        <f t="shared" si="4"/>
        <v>1</v>
      </c>
    </row>
    <row r="50" spans="1:15" ht="40.5" customHeight="1" x14ac:dyDescent="0.25">
      <c r="A50" s="50" t="s">
        <v>366</v>
      </c>
      <c r="B50" s="245"/>
      <c r="C50" s="245"/>
      <c r="D50" s="245"/>
      <c r="E50" s="149" t="s">
        <v>349</v>
      </c>
      <c r="F50" s="153">
        <f t="shared" si="15"/>
        <v>78902500</v>
      </c>
      <c r="G50" s="131">
        <f t="shared" si="15"/>
        <v>0</v>
      </c>
      <c r="H50" s="131">
        <f t="shared" si="16"/>
        <v>78902500</v>
      </c>
      <c r="I50" s="294">
        <f>+H50/H72</f>
        <v>6.2567587235670659E-3</v>
      </c>
      <c r="J50" s="131">
        <f t="shared" si="17"/>
        <v>2797833.33</v>
      </c>
      <c r="K50" s="131">
        <f t="shared" si="17"/>
        <v>2797833.33</v>
      </c>
      <c r="L50" s="131">
        <f t="shared" si="1"/>
        <v>0</v>
      </c>
      <c r="M50" s="295">
        <f t="shared" si="2"/>
        <v>3.5459374924748897E-2</v>
      </c>
      <c r="N50" s="295">
        <f t="shared" si="3"/>
        <v>3.5459374924748897E-2</v>
      </c>
      <c r="O50" s="296">
        <f t="shared" si="4"/>
        <v>1</v>
      </c>
    </row>
    <row r="51" spans="1:15" ht="31.5" customHeight="1" x14ac:dyDescent="0.25">
      <c r="A51" s="51" t="s">
        <v>367</v>
      </c>
      <c r="B51" s="40" t="s">
        <v>192</v>
      </c>
      <c r="C51" s="40">
        <v>11</v>
      </c>
      <c r="D51" s="40" t="s">
        <v>38</v>
      </c>
      <c r="E51" s="297" t="s">
        <v>226</v>
      </c>
      <c r="F51" s="135">
        <v>78902500</v>
      </c>
      <c r="G51" s="136">
        <v>0</v>
      </c>
      <c r="H51" s="137">
        <f t="shared" si="16"/>
        <v>78902500</v>
      </c>
      <c r="I51" s="308">
        <f>+H51/H72</f>
        <v>6.2567587235670659E-3</v>
      </c>
      <c r="J51" s="137">
        <v>2797833.33</v>
      </c>
      <c r="K51" s="137">
        <v>2797833.33</v>
      </c>
      <c r="L51" s="137">
        <f t="shared" si="1"/>
        <v>0</v>
      </c>
      <c r="M51" s="298">
        <f t="shared" si="2"/>
        <v>3.5459374924748897E-2</v>
      </c>
      <c r="N51" s="298">
        <f t="shared" si="3"/>
        <v>3.5459374924748897E-2</v>
      </c>
      <c r="O51" s="299">
        <f t="shared" si="4"/>
        <v>1</v>
      </c>
    </row>
    <row r="52" spans="1:15" s="310" customFormat="1" ht="42.75" customHeight="1" x14ac:dyDescent="0.25">
      <c r="A52" s="50" t="s">
        <v>368</v>
      </c>
      <c r="B52" s="245"/>
      <c r="C52" s="245"/>
      <c r="D52" s="245"/>
      <c r="E52" s="149" t="s">
        <v>369</v>
      </c>
      <c r="F52" s="129">
        <f t="shared" ref="F52:G56" si="18">+F53</f>
        <v>91609670</v>
      </c>
      <c r="G52" s="130">
        <f t="shared" si="18"/>
        <v>0</v>
      </c>
      <c r="H52" s="131">
        <f t="shared" si="16"/>
        <v>91609670</v>
      </c>
      <c r="I52" s="294">
        <f>+H52/H72</f>
        <v>7.264403560541176E-3</v>
      </c>
      <c r="J52" s="131">
        <f t="shared" ref="J52:K56" si="19">+J53</f>
        <v>20193697</v>
      </c>
      <c r="K52" s="131">
        <f t="shared" si="19"/>
        <v>20193697</v>
      </c>
      <c r="L52" s="131">
        <f t="shared" si="1"/>
        <v>0</v>
      </c>
      <c r="M52" s="295">
        <f t="shared" si="2"/>
        <v>0.22043193693416863</v>
      </c>
      <c r="N52" s="295">
        <f t="shared" si="3"/>
        <v>0.22043193693416863</v>
      </c>
      <c r="O52" s="296">
        <f t="shared" si="4"/>
        <v>1</v>
      </c>
    </row>
    <row r="53" spans="1:15" s="310" customFormat="1" ht="30" customHeight="1" x14ac:dyDescent="0.25">
      <c r="A53" s="50" t="s">
        <v>370</v>
      </c>
      <c r="B53" s="245"/>
      <c r="C53" s="245"/>
      <c r="D53" s="245"/>
      <c r="E53" s="148" t="s">
        <v>219</v>
      </c>
      <c r="F53" s="129">
        <f t="shared" si="18"/>
        <v>91609670</v>
      </c>
      <c r="G53" s="130">
        <f t="shared" si="18"/>
        <v>0</v>
      </c>
      <c r="H53" s="131">
        <f t="shared" si="16"/>
        <v>91609670</v>
      </c>
      <c r="I53" s="294">
        <f>+H53/H72</f>
        <v>7.264403560541176E-3</v>
      </c>
      <c r="J53" s="131">
        <f t="shared" si="19"/>
        <v>20193697</v>
      </c>
      <c r="K53" s="131">
        <f t="shared" si="19"/>
        <v>20193697</v>
      </c>
      <c r="L53" s="131">
        <f t="shared" si="1"/>
        <v>0</v>
      </c>
      <c r="M53" s="295">
        <f t="shared" si="2"/>
        <v>0.22043193693416863</v>
      </c>
      <c r="N53" s="295">
        <f t="shared" si="3"/>
        <v>0.22043193693416863</v>
      </c>
      <c r="O53" s="296">
        <f t="shared" si="4"/>
        <v>1</v>
      </c>
    </row>
    <row r="54" spans="1:15" s="310" customFormat="1" ht="49.5" customHeight="1" x14ac:dyDescent="0.25">
      <c r="A54" s="50" t="s">
        <v>378</v>
      </c>
      <c r="B54" s="245"/>
      <c r="C54" s="245"/>
      <c r="D54" s="245"/>
      <c r="E54" s="149" t="s">
        <v>379</v>
      </c>
      <c r="F54" s="129">
        <f t="shared" si="18"/>
        <v>91609670</v>
      </c>
      <c r="G54" s="130">
        <f t="shared" si="18"/>
        <v>0</v>
      </c>
      <c r="H54" s="131">
        <f t="shared" si="16"/>
        <v>91609670</v>
      </c>
      <c r="I54" s="294">
        <f>+H54/H72</f>
        <v>7.264403560541176E-3</v>
      </c>
      <c r="J54" s="131">
        <f t="shared" si="19"/>
        <v>20193697</v>
      </c>
      <c r="K54" s="131">
        <f t="shared" si="19"/>
        <v>20193697</v>
      </c>
      <c r="L54" s="131">
        <f t="shared" si="1"/>
        <v>0</v>
      </c>
      <c r="M54" s="295">
        <f t="shared" si="2"/>
        <v>0.22043193693416863</v>
      </c>
      <c r="N54" s="295">
        <f t="shared" si="3"/>
        <v>0.22043193693416863</v>
      </c>
      <c r="O54" s="296">
        <f t="shared" si="4"/>
        <v>1</v>
      </c>
    </row>
    <row r="55" spans="1:15" s="310" customFormat="1" ht="49.5" customHeight="1" x14ac:dyDescent="0.25">
      <c r="A55" s="50" t="s">
        <v>380</v>
      </c>
      <c r="B55" s="245"/>
      <c r="C55" s="245"/>
      <c r="D55" s="245"/>
      <c r="E55" s="149" t="s">
        <v>379</v>
      </c>
      <c r="F55" s="129">
        <f t="shared" si="18"/>
        <v>91609670</v>
      </c>
      <c r="G55" s="130">
        <f t="shared" si="18"/>
        <v>0</v>
      </c>
      <c r="H55" s="131">
        <f t="shared" si="16"/>
        <v>91609670</v>
      </c>
      <c r="I55" s="294">
        <f>+H55/H72</f>
        <v>7.264403560541176E-3</v>
      </c>
      <c r="J55" s="131">
        <f t="shared" si="19"/>
        <v>20193697</v>
      </c>
      <c r="K55" s="131">
        <f t="shared" si="19"/>
        <v>20193697</v>
      </c>
      <c r="L55" s="131">
        <f t="shared" si="1"/>
        <v>0</v>
      </c>
      <c r="M55" s="295">
        <f t="shared" si="2"/>
        <v>0.22043193693416863</v>
      </c>
      <c r="N55" s="295">
        <f t="shared" si="3"/>
        <v>0.22043193693416863</v>
      </c>
      <c r="O55" s="296">
        <f t="shared" si="4"/>
        <v>1</v>
      </c>
    </row>
    <row r="56" spans="1:15" s="310" customFormat="1" ht="40.5" customHeight="1" x14ac:dyDescent="0.25">
      <c r="A56" s="50" t="s">
        <v>381</v>
      </c>
      <c r="B56" s="245"/>
      <c r="C56" s="245"/>
      <c r="D56" s="245"/>
      <c r="E56" s="149" t="s">
        <v>349</v>
      </c>
      <c r="F56" s="129">
        <f t="shared" si="18"/>
        <v>91609670</v>
      </c>
      <c r="G56" s="130">
        <f t="shared" si="18"/>
        <v>0</v>
      </c>
      <c r="H56" s="131">
        <f t="shared" si="16"/>
        <v>91609670</v>
      </c>
      <c r="I56" s="294">
        <f>+H56/H72</f>
        <v>7.264403560541176E-3</v>
      </c>
      <c r="J56" s="131">
        <f t="shared" si="19"/>
        <v>20193697</v>
      </c>
      <c r="K56" s="131">
        <f t="shared" si="19"/>
        <v>20193697</v>
      </c>
      <c r="L56" s="131">
        <f t="shared" si="1"/>
        <v>0</v>
      </c>
      <c r="M56" s="295">
        <f t="shared" si="2"/>
        <v>0.22043193693416863</v>
      </c>
      <c r="N56" s="295">
        <f t="shared" si="3"/>
        <v>0.22043193693416863</v>
      </c>
      <c r="O56" s="296">
        <f t="shared" si="4"/>
        <v>1</v>
      </c>
    </row>
    <row r="57" spans="1:15" ht="31.5" customHeight="1" x14ac:dyDescent="0.25">
      <c r="A57" s="51" t="s">
        <v>382</v>
      </c>
      <c r="B57" s="40" t="s">
        <v>192</v>
      </c>
      <c r="C57" s="40">
        <v>11</v>
      </c>
      <c r="D57" s="40" t="s">
        <v>38</v>
      </c>
      <c r="E57" s="297" t="s">
        <v>226</v>
      </c>
      <c r="F57" s="135">
        <v>91609670</v>
      </c>
      <c r="G57" s="136">
        <v>0</v>
      </c>
      <c r="H57" s="137">
        <f t="shared" si="16"/>
        <v>91609670</v>
      </c>
      <c r="I57" s="308">
        <f>+H57/H72</f>
        <v>7.264403560541176E-3</v>
      </c>
      <c r="J57" s="137">
        <v>20193697</v>
      </c>
      <c r="K57" s="137">
        <v>20193697</v>
      </c>
      <c r="L57" s="137">
        <f t="shared" si="1"/>
        <v>0</v>
      </c>
      <c r="M57" s="298">
        <f t="shared" si="2"/>
        <v>0.22043193693416863</v>
      </c>
      <c r="N57" s="298">
        <f t="shared" si="3"/>
        <v>0.22043193693416863</v>
      </c>
      <c r="O57" s="299">
        <f t="shared" si="4"/>
        <v>1</v>
      </c>
    </row>
    <row r="58" spans="1:15" s="310" customFormat="1" ht="53.25" customHeight="1" x14ac:dyDescent="0.25">
      <c r="A58" s="50" t="s">
        <v>383</v>
      </c>
      <c r="B58" s="245"/>
      <c r="C58" s="245"/>
      <c r="D58" s="245"/>
      <c r="E58" s="293" t="s">
        <v>384</v>
      </c>
      <c r="F58" s="311">
        <f>+F60+F64+F68</f>
        <v>3437903456.7799997</v>
      </c>
      <c r="G58" s="311">
        <f>+G59</f>
        <v>0</v>
      </c>
      <c r="H58" s="311">
        <f t="shared" si="16"/>
        <v>3437903456.7799997</v>
      </c>
      <c r="I58" s="294">
        <f>+H58/H72</f>
        <v>0.27261661473324211</v>
      </c>
      <c r="J58" s="311">
        <f>+J59</f>
        <v>393355772</v>
      </c>
      <c r="K58" s="311">
        <f>+K59</f>
        <v>187955772</v>
      </c>
      <c r="L58" s="311">
        <f t="shared" si="1"/>
        <v>205400000</v>
      </c>
      <c r="M58" s="294">
        <f t="shared" si="2"/>
        <v>0.11441734095942993</v>
      </c>
      <c r="N58" s="294">
        <f t="shared" si="3"/>
        <v>5.4671625996165304E-2</v>
      </c>
      <c r="O58" s="312">
        <f t="shared" si="4"/>
        <v>0.47782639884587735</v>
      </c>
    </row>
    <row r="59" spans="1:15" s="310" customFormat="1" ht="27.75" customHeight="1" x14ac:dyDescent="0.25">
      <c r="A59" s="50" t="s">
        <v>385</v>
      </c>
      <c r="B59" s="245"/>
      <c r="C59" s="245"/>
      <c r="D59" s="245"/>
      <c r="E59" s="309" t="s">
        <v>219</v>
      </c>
      <c r="F59" s="311">
        <f>+F60+F64+F68</f>
        <v>3437903456.7799997</v>
      </c>
      <c r="G59" s="311">
        <f>+G60+G64+G68</f>
        <v>0</v>
      </c>
      <c r="H59" s="311">
        <f t="shared" si="16"/>
        <v>3437903456.7799997</v>
      </c>
      <c r="I59" s="294">
        <f>+H59/H72</f>
        <v>0.27261661473324211</v>
      </c>
      <c r="J59" s="311">
        <f>+J60+J64+J68</f>
        <v>393355772</v>
      </c>
      <c r="K59" s="311">
        <f>+K60+K64+K68</f>
        <v>187955772</v>
      </c>
      <c r="L59" s="311">
        <f t="shared" si="1"/>
        <v>205400000</v>
      </c>
      <c r="M59" s="294">
        <f t="shared" si="2"/>
        <v>0.11441734095942993</v>
      </c>
      <c r="N59" s="294">
        <f t="shared" si="3"/>
        <v>5.4671625996165304E-2</v>
      </c>
      <c r="O59" s="312">
        <f t="shared" si="4"/>
        <v>0.47782639884587735</v>
      </c>
    </row>
    <row r="60" spans="1:15" s="310" customFormat="1" ht="84.75" customHeight="1" x14ac:dyDescent="0.25">
      <c r="A60" s="50" t="s">
        <v>393</v>
      </c>
      <c r="B60" s="245"/>
      <c r="C60" s="245"/>
      <c r="D60" s="245"/>
      <c r="E60" s="293" t="s">
        <v>396</v>
      </c>
      <c r="F60" s="311">
        <f t="shared" ref="F60:K62" si="20">+F61</f>
        <v>1855566745.4100001</v>
      </c>
      <c r="G60" s="311">
        <f t="shared" si="20"/>
        <v>0</v>
      </c>
      <c r="H60" s="311">
        <f t="shared" si="16"/>
        <v>1855566745.4100001</v>
      </c>
      <c r="I60" s="294">
        <f>+H60/H72</f>
        <v>0.14714151543366771</v>
      </c>
      <c r="J60" s="311">
        <f t="shared" si="20"/>
        <v>368731772</v>
      </c>
      <c r="K60" s="311">
        <f t="shared" si="20"/>
        <v>163331772</v>
      </c>
      <c r="L60" s="311">
        <f t="shared" si="1"/>
        <v>205400000</v>
      </c>
      <c r="M60" s="294">
        <f t="shared" si="2"/>
        <v>0.19871652308498675</v>
      </c>
      <c r="N60" s="294">
        <f t="shared" si="3"/>
        <v>8.8022579841993631E-2</v>
      </c>
      <c r="O60" s="312">
        <f t="shared" si="4"/>
        <v>0.44295551510001152</v>
      </c>
    </row>
    <row r="61" spans="1:15" s="310" customFormat="1" ht="84.75" customHeight="1" x14ac:dyDescent="0.25">
      <c r="A61" s="50" t="s">
        <v>395</v>
      </c>
      <c r="B61" s="245"/>
      <c r="C61" s="245"/>
      <c r="D61" s="245"/>
      <c r="E61" s="293" t="s">
        <v>396</v>
      </c>
      <c r="F61" s="311">
        <f t="shared" si="20"/>
        <v>1855566745.4100001</v>
      </c>
      <c r="G61" s="311">
        <f t="shared" si="20"/>
        <v>0</v>
      </c>
      <c r="H61" s="311">
        <f t="shared" si="16"/>
        <v>1855566745.4100001</v>
      </c>
      <c r="I61" s="294">
        <f>+H61/H72</f>
        <v>0.14714151543366771</v>
      </c>
      <c r="J61" s="311">
        <f t="shared" si="20"/>
        <v>368731772</v>
      </c>
      <c r="K61" s="311">
        <f t="shared" si="20"/>
        <v>163331772</v>
      </c>
      <c r="L61" s="311">
        <f t="shared" si="1"/>
        <v>205400000</v>
      </c>
      <c r="M61" s="294">
        <f t="shared" si="2"/>
        <v>0.19871652308498675</v>
      </c>
      <c r="N61" s="294">
        <f t="shared" si="3"/>
        <v>8.8022579841993631E-2</v>
      </c>
      <c r="O61" s="312">
        <f t="shared" si="4"/>
        <v>0.44295551510001152</v>
      </c>
    </row>
    <row r="62" spans="1:15" s="310" customFormat="1" ht="35.25" customHeight="1" x14ac:dyDescent="0.25">
      <c r="A62" s="50" t="s">
        <v>397</v>
      </c>
      <c r="B62" s="245"/>
      <c r="C62" s="245"/>
      <c r="D62" s="245"/>
      <c r="E62" s="293" t="s">
        <v>349</v>
      </c>
      <c r="F62" s="311">
        <f t="shared" si="20"/>
        <v>1855566745.4100001</v>
      </c>
      <c r="G62" s="311">
        <f t="shared" si="20"/>
        <v>0</v>
      </c>
      <c r="H62" s="311">
        <f t="shared" si="16"/>
        <v>1855566745.4100001</v>
      </c>
      <c r="I62" s="294">
        <f>+H62/H72</f>
        <v>0.14714151543366771</v>
      </c>
      <c r="J62" s="311">
        <f t="shared" si="20"/>
        <v>368731772</v>
      </c>
      <c r="K62" s="311">
        <f t="shared" si="20"/>
        <v>163331772</v>
      </c>
      <c r="L62" s="311">
        <f t="shared" si="1"/>
        <v>205400000</v>
      </c>
      <c r="M62" s="294">
        <f t="shared" si="2"/>
        <v>0.19871652308498675</v>
      </c>
      <c r="N62" s="294">
        <f t="shared" si="3"/>
        <v>8.8022579841993631E-2</v>
      </c>
      <c r="O62" s="312">
        <f t="shared" si="4"/>
        <v>0.44295551510001152</v>
      </c>
    </row>
    <row r="63" spans="1:15" ht="31.5" customHeight="1" x14ac:dyDescent="0.25">
      <c r="A63" s="51" t="s">
        <v>398</v>
      </c>
      <c r="B63" s="40" t="s">
        <v>192</v>
      </c>
      <c r="C63" s="40">
        <v>11</v>
      </c>
      <c r="D63" s="40" t="s">
        <v>38</v>
      </c>
      <c r="E63" s="297" t="s">
        <v>226</v>
      </c>
      <c r="F63" s="135">
        <v>1855566745.4100001</v>
      </c>
      <c r="G63" s="136">
        <v>0</v>
      </c>
      <c r="H63" s="137">
        <f t="shared" si="16"/>
        <v>1855566745.4100001</v>
      </c>
      <c r="I63" s="308">
        <f>+H63/H72</f>
        <v>0.14714151543366771</v>
      </c>
      <c r="J63" s="137">
        <v>368731772</v>
      </c>
      <c r="K63" s="137">
        <v>163331772</v>
      </c>
      <c r="L63" s="137">
        <f t="shared" si="1"/>
        <v>205400000</v>
      </c>
      <c r="M63" s="298">
        <f t="shared" si="2"/>
        <v>0.19871652308498675</v>
      </c>
      <c r="N63" s="298">
        <f t="shared" si="3"/>
        <v>8.8022579841993631E-2</v>
      </c>
      <c r="O63" s="299">
        <f t="shared" si="4"/>
        <v>0.44295551510001152</v>
      </c>
    </row>
    <row r="64" spans="1:15" ht="71.25" customHeight="1" x14ac:dyDescent="0.25">
      <c r="A64" s="50" t="s">
        <v>402</v>
      </c>
      <c r="B64" s="245"/>
      <c r="C64" s="245"/>
      <c r="D64" s="245"/>
      <c r="E64" s="293" t="s">
        <v>405</v>
      </c>
      <c r="F64" s="311">
        <f t="shared" ref="F64:G66" si="21">+F65</f>
        <v>1565125111.3699999</v>
      </c>
      <c r="G64" s="311">
        <f t="shared" si="21"/>
        <v>0</v>
      </c>
      <c r="H64" s="311">
        <f>+F64-G64</f>
        <v>1565125111.3699999</v>
      </c>
      <c r="I64" s="294">
        <f>+H64/H72</f>
        <v>0.12411026512516236</v>
      </c>
      <c r="J64" s="311">
        <f t="shared" ref="J64:K66" si="22">+J65</f>
        <v>9648000</v>
      </c>
      <c r="K64" s="311">
        <f t="shared" si="22"/>
        <v>9648000</v>
      </c>
      <c r="L64" s="311">
        <f t="shared" si="1"/>
        <v>0</v>
      </c>
      <c r="M64" s="294">
        <f t="shared" si="2"/>
        <v>6.1643634300613979E-3</v>
      </c>
      <c r="N64" s="294">
        <f t="shared" si="3"/>
        <v>6.1643634300613979E-3</v>
      </c>
      <c r="O64" s="312">
        <f t="shared" si="4"/>
        <v>1</v>
      </c>
    </row>
    <row r="65" spans="1:15" ht="66" customHeight="1" x14ac:dyDescent="0.25">
      <c r="A65" s="50" t="s">
        <v>404</v>
      </c>
      <c r="B65" s="245"/>
      <c r="C65" s="245"/>
      <c r="D65" s="245"/>
      <c r="E65" s="293" t="s">
        <v>405</v>
      </c>
      <c r="F65" s="311">
        <f t="shared" si="21"/>
        <v>1565125111.3699999</v>
      </c>
      <c r="G65" s="311">
        <f t="shared" si="21"/>
        <v>0</v>
      </c>
      <c r="H65" s="311">
        <f>+F65-G65</f>
        <v>1565125111.3699999</v>
      </c>
      <c r="I65" s="294">
        <f>+H65/H72</f>
        <v>0.12411026512516236</v>
      </c>
      <c r="J65" s="311">
        <f t="shared" si="22"/>
        <v>9648000</v>
      </c>
      <c r="K65" s="311">
        <f t="shared" si="22"/>
        <v>9648000</v>
      </c>
      <c r="L65" s="311">
        <f t="shared" si="1"/>
        <v>0</v>
      </c>
      <c r="M65" s="294">
        <f t="shared" si="2"/>
        <v>6.1643634300613979E-3</v>
      </c>
      <c r="N65" s="294">
        <f t="shared" si="3"/>
        <v>6.1643634300613979E-3</v>
      </c>
      <c r="O65" s="312">
        <f t="shared" si="4"/>
        <v>1</v>
      </c>
    </row>
    <row r="66" spans="1:15" ht="39.75" customHeight="1" x14ac:dyDescent="0.25">
      <c r="A66" s="50" t="s">
        <v>406</v>
      </c>
      <c r="B66" s="245"/>
      <c r="C66" s="245"/>
      <c r="D66" s="245"/>
      <c r="E66" s="293" t="s">
        <v>407</v>
      </c>
      <c r="F66" s="311">
        <f t="shared" si="21"/>
        <v>1565125111.3699999</v>
      </c>
      <c r="G66" s="311">
        <f t="shared" si="21"/>
        <v>0</v>
      </c>
      <c r="H66" s="311">
        <f>+F66-G66</f>
        <v>1565125111.3699999</v>
      </c>
      <c r="I66" s="294">
        <f>+H66/H72</f>
        <v>0.12411026512516236</v>
      </c>
      <c r="J66" s="311">
        <f t="shared" si="22"/>
        <v>9648000</v>
      </c>
      <c r="K66" s="311">
        <f t="shared" si="22"/>
        <v>9648000</v>
      </c>
      <c r="L66" s="311">
        <f t="shared" si="1"/>
        <v>0</v>
      </c>
      <c r="M66" s="294">
        <f t="shared" si="2"/>
        <v>6.1643634300613979E-3</v>
      </c>
      <c r="N66" s="294">
        <f t="shared" si="3"/>
        <v>6.1643634300613979E-3</v>
      </c>
      <c r="O66" s="312">
        <f t="shared" si="4"/>
        <v>1</v>
      </c>
    </row>
    <row r="67" spans="1:15" ht="31.5" customHeight="1" x14ac:dyDescent="0.25">
      <c r="A67" s="51" t="s">
        <v>408</v>
      </c>
      <c r="B67" s="40" t="s">
        <v>192</v>
      </c>
      <c r="C67" s="40">
        <v>11</v>
      </c>
      <c r="D67" s="40" t="s">
        <v>38</v>
      </c>
      <c r="E67" s="297" t="s">
        <v>226</v>
      </c>
      <c r="F67" s="135">
        <v>1565125111.3699999</v>
      </c>
      <c r="G67" s="136">
        <v>0</v>
      </c>
      <c r="H67" s="137">
        <f>+F67-G67</f>
        <v>1565125111.3699999</v>
      </c>
      <c r="I67" s="308">
        <f>+H67/H72</f>
        <v>0.12411026512516236</v>
      </c>
      <c r="J67" s="137">
        <v>9648000</v>
      </c>
      <c r="K67" s="137">
        <v>9648000</v>
      </c>
      <c r="L67" s="137">
        <f t="shared" si="1"/>
        <v>0</v>
      </c>
      <c r="M67" s="298">
        <f t="shared" si="2"/>
        <v>6.1643634300613979E-3</v>
      </c>
      <c r="N67" s="298">
        <f t="shared" si="3"/>
        <v>6.1643634300613979E-3</v>
      </c>
      <c r="O67" s="299">
        <f t="shared" si="4"/>
        <v>1</v>
      </c>
    </row>
    <row r="68" spans="1:15" ht="65.25" customHeight="1" x14ac:dyDescent="0.25">
      <c r="A68" s="50" t="s">
        <v>409</v>
      </c>
      <c r="B68" s="245"/>
      <c r="C68" s="245"/>
      <c r="D68" s="245"/>
      <c r="E68" s="293" t="s">
        <v>412</v>
      </c>
      <c r="F68" s="311">
        <f t="shared" ref="F68:K70" si="23">+F69</f>
        <v>17211600</v>
      </c>
      <c r="G68" s="311">
        <f t="shared" si="23"/>
        <v>0</v>
      </c>
      <c r="H68" s="311">
        <f>+F68-G68</f>
        <v>17211600</v>
      </c>
      <c r="I68" s="294">
        <f>+H68/H72</f>
        <v>1.3648341744120517E-3</v>
      </c>
      <c r="J68" s="311">
        <f t="shared" si="23"/>
        <v>14976000</v>
      </c>
      <c r="K68" s="311">
        <f t="shared" si="23"/>
        <v>14976000</v>
      </c>
      <c r="L68" s="311">
        <f t="shared" si="1"/>
        <v>0</v>
      </c>
      <c r="M68" s="294">
        <f t="shared" si="2"/>
        <v>0.87011085546956701</v>
      </c>
      <c r="N68" s="294">
        <f t="shared" si="3"/>
        <v>0.87011085546956701</v>
      </c>
      <c r="O68" s="312">
        <f t="shared" si="4"/>
        <v>1</v>
      </c>
    </row>
    <row r="69" spans="1:15" ht="65.25" customHeight="1" x14ac:dyDescent="0.25">
      <c r="A69" s="50" t="s">
        <v>411</v>
      </c>
      <c r="B69" s="245"/>
      <c r="C69" s="245"/>
      <c r="D69" s="245"/>
      <c r="E69" s="293" t="s">
        <v>438</v>
      </c>
      <c r="F69" s="311">
        <f t="shared" si="23"/>
        <v>17211600</v>
      </c>
      <c r="G69" s="311">
        <f t="shared" si="23"/>
        <v>0</v>
      </c>
      <c r="H69" s="311">
        <f t="shared" si="23"/>
        <v>17211600</v>
      </c>
      <c r="I69" s="294">
        <f>+H69/H72</f>
        <v>1.3648341744120517E-3</v>
      </c>
      <c r="J69" s="311">
        <f t="shared" si="23"/>
        <v>14976000</v>
      </c>
      <c r="K69" s="311">
        <f t="shared" si="23"/>
        <v>14976000</v>
      </c>
      <c r="L69" s="311">
        <f t="shared" si="1"/>
        <v>0</v>
      </c>
      <c r="M69" s="294">
        <f t="shared" si="2"/>
        <v>0.87011085546956701</v>
      </c>
      <c r="N69" s="294">
        <f t="shared" si="3"/>
        <v>0.87011085546956701</v>
      </c>
      <c r="O69" s="312">
        <f t="shared" si="4"/>
        <v>1</v>
      </c>
    </row>
    <row r="70" spans="1:15" ht="33" customHeight="1" x14ac:dyDescent="0.25">
      <c r="A70" s="50" t="s">
        <v>413</v>
      </c>
      <c r="B70" s="245"/>
      <c r="C70" s="245"/>
      <c r="D70" s="245"/>
      <c r="E70" s="293" t="s">
        <v>414</v>
      </c>
      <c r="F70" s="311">
        <f t="shared" si="23"/>
        <v>17211600</v>
      </c>
      <c r="G70" s="311">
        <f t="shared" si="23"/>
        <v>0</v>
      </c>
      <c r="H70" s="311">
        <f>+F70-G70</f>
        <v>17211600</v>
      </c>
      <c r="I70" s="294">
        <f>+H70/H72</f>
        <v>1.3648341744120517E-3</v>
      </c>
      <c r="J70" s="311">
        <f t="shared" si="23"/>
        <v>14976000</v>
      </c>
      <c r="K70" s="311">
        <f t="shared" si="23"/>
        <v>14976000</v>
      </c>
      <c r="L70" s="311">
        <f t="shared" si="1"/>
        <v>0</v>
      </c>
      <c r="M70" s="294">
        <f t="shared" si="2"/>
        <v>0.87011085546956701</v>
      </c>
      <c r="N70" s="294">
        <f t="shared" si="3"/>
        <v>0.87011085546956701</v>
      </c>
      <c r="O70" s="312">
        <f t="shared" si="4"/>
        <v>1</v>
      </c>
    </row>
    <row r="71" spans="1:15" ht="31.5" customHeight="1" thickBot="1" x14ac:dyDescent="0.3">
      <c r="A71" s="313" t="s">
        <v>439</v>
      </c>
      <c r="B71" s="53" t="s">
        <v>192</v>
      </c>
      <c r="C71" s="53">
        <v>11</v>
      </c>
      <c r="D71" s="53" t="s">
        <v>38</v>
      </c>
      <c r="E71" s="300" t="s">
        <v>226</v>
      </c>
      <c r="F71" s="141">
        <v>17211600</v>
      </c>
      <c r="G71" s="142">
        <v>0</v>
      </c>
      <c r="H71" s="143">
        <f>+F71-G71</f>
        <v>17211600</v>
      </c>
      <c r="I71" s="301">
        <f>+H71/H72</f>
        <v>1.3648341744120517E-3</v>
      </c>
      <c r="J71" s="143">
        <v>14976000</v>
      </c>
      <c r="K71" s="143">
        <v>14976000</v>
      </c>
      <c r="L71" s="143">
        <f t="shared" si="1"/>
        <v>0</v>
      </c>
      <c r="M71" s="302">
        <f t="shared" si="2"/>
        <v>0.87011085546956701</v>
      </c>
      <c r="N71" s="302">
        <f t="shared" si="3"/>
        <v>0.87011085546956701</v>
      </c>
      <c r="O71" s="303">
        <f t="shared" si="4"/>
        <v>1</v>
      </c>
    </row>
    <row r="72" spans="1:15" s="287" customFormat="1" ht="30" customHeight="1" thickBot="1" x14ac:dyDescent="0.3">
      <c r="A72" s="564" t="s">
        <v>440</v>
      </c>
      <c r="B72" s="565"/>
      <c r="C72" s="565"/>
      <c r="D72" s="565"/>
      <c r="E72" s="565"/>
      <c r="F72" s="314">
        <f>+F9+F20</f>
        <v>12610762774.470001</v>
      </c>
      <c r="G72" s="315">
        <f>+G9+G20</f>
        <v>0</v>
      </c>
      <c r="H72" s="314">
        <f>+H9+H20</f>
        <v>12610762774.470001</v>
      </c>
      <c r="I72" s="316">
        <f>+H72/H72</f>
        <v>1</v>
      </c>
      <c r="J72" s="314">
        <f>+J9+J20</f>
        <v>1331611207.0999999</v>
      </c>
      <c r="K72" s="315">
        <f>+K9+K20</f>
        <v>1126211207.0999999</v>
      </c>
      <c r="L72" s="314">
        <f t="shared" si="1"/>
        <v>205400000</v>
      </c>
      <c r="M72" s="317">
        <f t="shared" si="2"/>
        <v>0.10559323261522253</v>
      </c>
      <c r="N72" s="317">
        <f t="shared" si="3"/>
        <v>8.9305558057120121E-2</v>
      </c>
      <c r="O72" s="318">
        <f t="shared" si="4"/>
        <v>0.84575077251916286</v>
      </c>
    </row>
    <row r="73" spans="1:15" s="321" customFormat="1" ht="15.75" customHeight="1" x14ac:dyDescent="0.25">
      <c r="A73" s="319" t="s">
        <v>484</v>
      </c>
      <c r="B73" s="320"/>
      <c r="C73" s="320"/>
      <c r="F73" s="322"/>
      <c r="G73" s="162"/>
      <c r="H73" s="162"/>
      <c r="I73" s="162"/>
    </row>
    <row r="74" spans="1:15" s="321" customFormat="1" ht="15.75" customHeight="1" x14ac:dyDescent="0.25">
      <c r="A74" s="319" t="s">
        <v>482</v>
      </c>
      <c r="B74" s="320"/>
      <c r="C74" s="320"/>
      <c r="F74" s="322"/>
      <c r="G74" s="162"/>
      <c r="H74" s="162"/>
      <c r="I74" s="162"/>
    </row>
    <row r="75" spans="1:15" s="321" customFormat="1" ht="18" customHeight="1" x14ac:dyDescent="0.25">
      <c r="A75" s="86" t="s">
        <v>521</v>
      </c>
      <c r="B75" s="320"/>
      <c r="C75" s="320"/>
      <c r="F75" s="322"/>
      <c r="G75" s="162"/>
      <c r="H75" s="162"/>
      <c r="I75" s="162"/>
    </row>
  </sheetData>
  <mergeCells count="17">
    <mergeCell ref="A1:O1"/>
    <mergeCell ref="A2:O2"/>
    <mergeCell ref="A3:O3"/>
    <mergeCell ref="L7:L8"/>
    <mergeCell ref="M7:O7"/>
    <mergeCell ref="A72:E72"/>
    <mergeCell ref="H7:H8"/>
    <mergeCell ref="I7:I8"/>
    <mergeCell ref="J7:J8"/>
    <mergeCell ref="K7:K8"/>
    <mergeCell ref="A7:A8"/>
    <mergeCell ref="B7:B8"/>
    <mergeCell ref="C7:C8"/>
    <mergeCell ref="D7:D8"/>
    <mergeCell ref="E7:E8"/>
    <mergeCell ref="F7:F8"/>
    <mergeCell ref="G7:G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4" man="1"/>
    <brk id="51" max="14"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5"/>
  <sheetViews>
    <sheetView view="pageBreakPreview" topLeftCell="F1" zoomScale="84" zoomScaleNormal="80" zoomScaleSheetLayoutView="84" workbookViewId="0">
      <selection activeCell="N74" sqref="N74"/>
    </sheetView>
  </sheetViews>
  <sheetFormatPr baseColWidth="10" defaultColWidth="11.42578125" defaultRowHeight="23.1" customHeight="1" x14ac:dyDescent="0.25"/>
  <cols>
    <col min="1" max="1" width="32.5703125" style="266" customWidth="1"/>
    <col min="2" max="2" width="11.5703125" style="266" customWidth="1"/>
    <col min="3" max="3" width="9.85546875" style="268" customWidth="1"/>
    <col min="4" max="4" width="7.7109375" style="268" customWidth="1"/>
    <col min="5" max="5" width="36.140625" style="266" customWidth="1"/>
    <col min="6" max="6" width="23.85546875" style="266" customWidth="1"/>
    <col min="7" max="7" width="14.140625" style="269" customWidth="1"/>
    <col min="8" max="8" width="24.140625" style="163" customWidth="1"/>
    <col min="9" max="9" width="13.42578125" style="164" customWidth="1"/>
    <col min="10" max="10" width="22.28515625" style="163" customWidth="1"/>
    <col min="11" max="11" width="24" style="163" customWidth="1"/>
    <col min="12" max="12" width="21" style="163" bestFit="1" customWidth="1"/>
    <col min="13" max="13" width="13.42578125" style="164" customWidth="1"/>
    <col min="14" max="14" width="12.5703125" style="275" customWidth="1"/>
    <col min="15" max="15" width="11.7109375" style="266" customWidth="1"/>
    <col min="16" max="153" width="11.42578125" style="266"/>
    <col min="154" max="154" width="17.42578125" style="266" customWidth="1"/>
    <col min="155" max="155" width="9.28515625" style="266" customWidth="1"/>
    <col min="156" max="156" width="53.42578125" style="266" customWidth="1"/>
    <col min="157" max="157" width="21.85546875" style="266" customWidth="1"/>
    <col min="158" max="158" width="18.5703125" style="266" customWidth="1"/>
    <col min="159" max="159" width="21.28515625" style="266" customWidth="1"/>
    <col min="160" max="162" width="0" style="266" hidden="1" customWidth="1"/>
    <col min="163" max="163" width="23.28515625" style="266" customWidth="1"/>
    <col min="164" max="165" width="0" style="266" hidden="1" customWidth="1"/>
    <col min="166" max="166" width="23.5703125" style="266" customWidth="1"/>
    <col min="167" max="167" width="2.7109375" style="266" customWidth="1"/>
    <col min="168" max="187" width="0" style="266" hidden="1" customWidth="1"/>
    <col min="188" max="188" width="13.42578125" style="266" customWidth="1"/>
    <col min="189" max="189" width="18.140625" style="266" customWidth="1"/>
    <col min="190" max="190" width="18.7109375" style="266" customWidth="1"/>
    <col min="191" max="191" width="15.42578125" style="266" customWidth="1"/>
    <col min="192" max="409" width="11.42578125" style="266"/>
    <col min="410" max="410" width="17.42578125" style="266" customWidth="1"/>
    <col min="411" max="411" width="9.28515625" style="266" customWidth="1"/>
    <col min="412" max="412" width="53.42578125" style="266" customWidth="1"/>
    <col min="413" max="413" width="21.85546875" style="266" customWidth="1"/>
    <col min="414" max="414" width="18.5703125" style="266" customWidth="1"/>
    <col min="415" max="415" width="21.28515625" style="266" customWidth="1"/>
    <col min="416" max="418" width="0" style="266" hidden="1" customWidth="1"/>
    <col min="419" max="419" width="23.28515625" style="266" customWidth="1"/>
    <col min="420" max="421" width="0" style="266" hidden="1" customWidth="1"/>
    <col min="422" max="422" width="23.5703125" style="266" customWidth="1"/>
    <col min="423" max="423" width="2.7109375" style="266" customWidth="1"/>
    <col min="424" max="443" width="0" style="266" hidden="1" customWidth="1"/>
    <col min="444" max="444" width="13.42578125" style="266" customWidth="1"/>
    <col min="445" max="445" width="18.140625" style="266" customWidth="1"/>
    <col min="446" max="446" width="18.7109375" style="266" customWidth="1"/>
    <col min="447" max="447" width="15.42578125" style="266" customWidth="1"/>
    <col min="448" max="665" width="11.42578125" style="266"/>
    <col min="666" max="666" width="17.42578125" style="266" customWidth="1"/>
    <col min="667" max="667" width="9.28515625" style="266" customWidth="1"/>
    <col min="668" max="668" width="53.42578125" style="266" customWidth="1"/>
    <col min="669" max="669" width="21.85546875" style="266" customWidth="1"/>
    <col min="670" max="670" width="18.5703125" style="266" customWidth="1"/>
    <col min="671" max="671" width="21.28515625" style="266" customWidth="1"/>
    <col min="672" max="674" width="0" style="266" hidden="1" customWidth="1"/>
    <col min="675" max="675" width="23.28515625" style="266" customWidth="1"/>
    <col min="676" max="677" width="0" style="266" hidden="1" customWidth="1"/>
    <col min="678" max="678" width="23.5703125" style="266" customWidth="1"/>
    <col min="679" max="679" width="2.7109375" style="266" customWidth="1"/>
    <col min="680" max="699" width="0" style="266" hidden="1" customWidth="1"/>
    <col min="700" max="700" width="13.42578125" style="266" customWidth="1"/>
    <col min="701" max="701" width="18.140625" style="266" customWidth="1"/>
    <col min="702" max="702" width="18.7109375" style="266" customWidth="1"/>
    <col min="703" max="703" width="15.42578125" style="266" customWidth="1"/>
    <col min="704" max="921" width="11.42578125" style="266"/>
    <col min="922" max="922" width="17.42578125" style="266" customWidth="1"/>
    <col min="923" max="923" width="9.28515625" style="266" customWidth="1"/>
    <col min="924" max="924" width="53.42578125" style="266" customWidth="1"/>
    <col min="925" max="925" width="21.85546875" style="266" customWidth="1"/>
    <col min="926" max="926" width="18.5703125" style="266" customWidth="1"/>
    <col min="927" max="927" width="21.28515625" style="266" customWidth="1"/>
    <col min="928" max="930" width="0" style="266" hidden="1" customWidth="1"/>
    <col min="931" max="931" width="23.28515625" style="266" customWidth="1"/>
    <col min="932" max="933" width="0" style="266" hidden="1" customWidth="1"/>
    <col min="934" max="934" width="23.5703125" style="266" customWidth="1"/>
    <col min="935" max="935" width="2.7109375" style="266" customWidth="1"/>
    <col min="936" max="955" width="0" style="266" hidden="1" customWidth="1"/>
    <col min="956" max="956" width="13.42578125" style="266" customWidth="1"/>
    <col min="957" max="957" width="18.140625" style="266" customWidth="1"/>
    <col min="958" max="958" width="18.7109375" style="266" customWidth="1"/>
    <col min="959" max="959" width="15.42578125" style="266" customWidth="1"/>
    <col min="960" max="1177" width="11.42578125" style="266"/>
    <col min="1178" max="1178" width="17.42578125" style="266" customWidth="1"/>
    <col min="1179" max="1179" width="9.28515625" style="266" customWidth="1"/>
    <col min="1180" max="1180" width="53.42578125" style="266" customWidth="1"/>
    <col min="1181" max="1181" width="21.85546875" style="266" customWidth="1"/>
    <col min="1182" max="1182" width="18.5703125" style="266" customWidth="1"/>
    <col min="1183" max="1183" width="21.28515625" style="266" customWidth="1"/>
    <col min="1184" max="1186" width="0" style="266" hidden="1" customWidth="1"/>
    <col min="1187" max="1187" width="23.28515625" style="266" customWidth="1"/>
    <col min="1188" max="1189" width="0" style="266" hidden="1" customWidth="1"/>
    <col min="1190" max="1190" width="23.5703125" style="266" customWidth="1"/>
    <col min="1191" max="1191" width="2.7109375" style="266" customWidth="1"/>
    <col min="1192" max="1211" width="0" style="266" hidden="1" customWidth="1"/>
    <col min="1212" max="1212" width="13.42578125" style="266" customWidth="1"/>
    <col min="1213" max="1213" width="18.140625" style="266" customWidth="1"/>
    <col min="1214" max="1214" width="18.7109375" style="266" customWidth="1"/>
    <col min="1215" max="1215" width="15.42578125" style="266" customWidth="1"/>
    <col min="1216" max="1433" width="11.42578125" style="266"/>
    <col min="1434" max="1434" width="17.42578125" style="266" customWidth="1"/>
    <col min="1435" max="1435" width="9.28515625" style="266" customWidth="1"/>
    <col min="1436" max="1436" width="53.42578125" style="266" customWidth="1"/>
    <col min="1437" max="1437" width="21.85546875" style="266" customWidth="1"/>
    <col min="1438" max="1438" width="18.5703125" style="266" customWidth="1"/>
    <col min="1439" max="1439" width="21.28515625" style="266" customWidth="1"/>
    <col min="1440" max="1442" width="0" style="266" hidden="1" customWidth="1"/>
    <col min="1443" max="1443" width="23.28515625" style="266" customWidth="1"/>
    <col min="1444" max="1445" width="0" style="266" hidden="1" customWidth="1"/>
    <col min="1446" max="1446" width="23.5703125" style="266" customWidth="1"/>
    <col min="1447" max="1447" width="2.7109375" style="266" customWidth="1"/>
    <col min="1448" max="1467" width="0" style="266" hidden="1" customWidth="1"/>
    <col min="1468" max="1468" width="13.42578125" style="266" customWidth="1"/>
    <col min="1469" max="1469" width="18.140625" style="266" customWidth="1"/>
    <col min="1470" max="1470" width="18.7109375" style="266" customWidth="1"/>
    <col min="1471" max="1471" width="15.42578125" style="266" customWidth="1"/>
    <col min="1472" max="1689" width="11.42578125" style="266"/>
    <col min="1690" max="1690" width="17.42578125" style="266" customWidth="1"/>
    <col min="1691" max="1691" width="9.28515625" style="266" customWidth="1"/>
    <col min="1692" max="1692" width="53.42578125" style="266" customWidth="1"/>
    <col min="1693" max="1693" width="21.85546875" style="266" customWidth="1"/>
    <col min="1694" max="1694" width="18.5703125" style="266" customWidth="1"/>
    <col min="1695" max="1695" width="21.28515625" style="266" customWidth="1"/>
    <col min="1696" max="1698" width="0" style="266" hidden="1" customWidth="1"/>
    <col min="1699" max="1699" width="23.28515625" style="266" customWidth="1"/>
    <col min="1700" max="1701" width="0" style="266" hidden="1" customWidth="1"/>
    <col min="1702" max="1702" width="23.5703125" style="266" customWidth="1"/>
    <col min="1703" max="1703" width="2.7109375" style="266" customWidth="1"/>
    <col min="1704" max="1723" width="0" style="266" hidden="1" customWidth="1"/>
    <col min="1724" max="1724" width="13.42578125" style="266" customWidth="1"/>
    <col min="1725" max="1725" width="18.140625" style="266" customWidth="1"/>
    <col min="1726" max="1726" width="18.7109375" style="266" customWidth="1"/>
    <col min="1727" max="1727" width="15.42578125" style="266" customWidth="1"/>
    <col min="1728" max="1945" width="11.42578125" style="266"/>
    <col min="1946" max="1946" width="17.42578125" style="266" customWidth="1"/>
    <col min="1947" max="1947" width="9.28515625" style="266" customWidth="1"/>
    <col min="1948" max="1948" width="53.42578125" style="266" customWidth="1"/>
    <col min="1949" max="1949" width="21.85546875" style="266" customWidth="1"/>
    <col min="1950" max="1950" width="18.5703125" style="266" customWidth="1"/>
    <col min="1951" max="1951" width="21.28515625" style="266" customWidth="1"/>
    <col min="1952" max="1954" width="0" style="266" hidden="1" customWidth="1"/>
    <col min="1955" max="1955" width="23.28515625" style="266" customWidth="1"/>
    <col min="1956" max="1957" width="0" style="266" hidden="1" customWidth="1"/>
    <col min="1958" max="1958" width="23.5703125" style="266" customWidth="1"/>
    <col min="1959" max="1959" width="2.7109375" style="266" customWidth="1"/>
    <col min="1960" max="1979" width="0" style="266" hidden="1" customWidth="1"/>
    <col min="1980" max="1980" width="13.42578125" style="266" customWidth="1"/>
    <col min="1981" max="1981" width="18.140625" style="266" customWidth="1"/>
    <col min="1982" max="1982" width="18.7109375" style="266" customWidth="1"/>
    <col min="1983" max="1983" width="15.42578125" style="266" customWidth="1"/>
    <col min="1984" max="2201" width="11.42578125" style="266"/>
    <col min="2202" max="2202" width="17.42578125" style="266" customWidth="1"/>
    <col min="2203" max="2203" width="9.28515625" style="266" customWidth="1"/>
    <col min="2204" max="2204" width="53.42578125" style="266" customWidth="1"/>
    <col min="2205" max="2205" width="21.85546875" style="266" customWidth="1"/>
    <col min="2206" max="2206" width="18.5703125" style="266" customWidth="1"/>
    <col min="2207" max="2207" width="21.28515625" style="266" customWidth="1"/>
    <col min="2208" max="2210" width="0" style="266" hidden="1" customWidth="1"/>
    <col min="2211" max="2211" width="23.28515625" style="266" customWidth="1"/>
    <col min="2212" max="2213" width="0" style="266" hidden="1" customWidth="1"/>
    <col min="2214" max="2214" width="23.5703125" style="266" customWidth="1"/>
    <col min="2215" max="2215" width="2.7109375" style="266" customWidth="1"/>
    <col min="2216" max="2235" width="0" style="266" hidden="1" customWidth="1"/>
    <col min="2236" max="2236" width="13.42578125" style="266" customWidth="1"/>
    <col min="2237" max="2237" width="18.140625" style="266" customWidth="1"/>
    <col min="2238" max="2238" width="18.7109375" style="266" customWidth="1"/>
    <col min="2239" max="2239" width="15.42578125" style="266" customWidth="1"/>
    <col min="2240" max="2457" width="11.42578125" style="266"/>
    <col min="2458" max="2458" width="17.42578125" style="266" customWidth="1"/>
    <col min="2459" max="2459" width="9.28515625" style="266" customWidth="1"/>
    <col min="2460" max="2460" width="53.42578125" style="266" customWidth="1"/>
    <col min="2461" max="2461" width="21.85546875" style="266" customWidth="1"/>
    <col min="2462" max="2462" width="18.5703125" style="266" customWidth="1"/>
    <col min="2463" max="2463" width="21.28515625" style="266" customWidth="1"/>
    <col min="2464" max="2466" width="0" style="266" hidden="1" customWidth="1"/>
    <col min="2467" max="2467" width="23.28515625" style="266" customWidth="1"/>
    <col min="2468" max="2469" width="0" style="266" hidden="1" customWidth="1"/>
    <col min="2470" max="2470" width="23.5703125" style="266" customWidth="1"/>
    <col min="2471" max="2471" width="2.7109375" style="266" customWidth="1"/>
    <col min="2472" max="2491" width="0" style="266" hidden="1" customWidth="1"/>
    <col min="2492" max="2492" width="13.42578125" style="266" customWidth="1"/>
    <col min="2493" max="2493" width="18.140625" style="266" customWidth="1"/>
    <col min="2494" max="2494" width="18.7109375" style="266" customWidth="1"/>
    <col min="2495" max="2495" width="15.42578125" style="266" customWidth="1"/>
    <col min="2496" max="2713" width="11.42578125" style="266"/>
    <col min="2714" max="2714" width="17.42578125" style="266" customWidth="1"/>
    <col min="2715" max="2715" width="9.28515625" style="266" customWidth="1"/>
    <col min="2716" max="2716" width="53.42578125" style="266" customWidth="1"/>
    <col min="2717" max="2717" width="21.85546875" style="266" customWidth="1"/>
    <col min="2718" max="2718" width="18.5703125" style="266" customWidth="1"/>
    <col min="2719" max="2719" width="21.28515625" style="266" customWidth="1"/>
    <col min="2720" max="2722" width="0" style="266" hidden="1" customWidth="1"/>
    <col min="2723" max="2723" width="23.28515625" style="266" customWidth="1"/>
    <col min="2724" max="2725" width="0" style="266" hidden="1" customWidth="1"/>
    <col min="2726" max="2726" width="23.5703125" style="266" customWidth="1"/>
    <col min="2727" max="2727" width="2.7109375" style="266" customWidth="1"/>
    <col min="2728" max="2747" width="0" style="266" hidden="1" customWidth="1"/>
    <col min="2748" max="2748" width="13.42578125" style="266" customWidth="1"/>
    <col min="2749" max="2749" width="18.140625" style="266" customWidth="1"/>
    <col min="2750" max="2750" width="18.7109375" style="266" customWidth="1"/>
    <col min="2751" max="2751" width="15.42578125" style="266" customWidth="1"/>
    <col min="2752" max="2969" width="11.42578125" style="266"/>
    <col min="2970" max="2970" width="17.42578125" style="266" customWidth="1"/>
    <col min="2971" max="2971" width="9.28515625" style="266" customWidth="1"/>
    <col min="2972" max="2972" width="53.42578125" style="266" customWidth="1"/>
    <col min="2973" max="2973" width="21.85546875" style="266" customWidth="1"/>
    <col min="2974" max="2974" width="18.5703125" style="266" customWidth="1"/>
    <col min="2975" max="2975" width="21.28515625" style="266" customWidth="1"/>
    <col min="2976" max="2978" width="0" style="266" hidden="1" customWidth="1"/>
    <col min="2979" max="2979" width="23.28515625" style="266" customWidth="1"/>
    <col min="2980" max="2981" width="0" style="266" hidden="1" customWidth="1"/>
    <col min="2982" max="2982" width="23.5703125" style="266" customWidth="1"/>
    <col min="2983" max="2983" width="2.7109375" style="266" customWidth="1"/>
    <col min="2984" max="3003" width="0" style="266" hidden="1" customWidth="1"/>
    <col min="3004" max="3004" width="13.42578125" style="266" customWidth="1"/>
    <col min="3005" max="3005" width="18.140625" style="266" customWidth="1"/>
    <col min="3006" max="3006" width="18.7109375" style="266" customWidth="1"/>
    <col min="3007" max="3007" width="15.42578125" style="266" customWidth="1"/>
    <col min="3008" max="3225" width="11.42578125" style="266"/>
    <col min="3226" max="3226" width="17.42578125" style="266" customWidth="1"/>
    <col min="3227" max="3227" width="9.28515625" style="266" customWidth="1"/>
    <col min="3228" max="3228" width="53.42578125" style="266" customWidth="1"/>
    <col min="3229" max="3229" width="21.85546875" style="266" customWidth="1"/>
    <col min="3230" max="3230" width="18.5703125" style="266" customWidth="1"/>
    <col min="3231" max="3231" width="21.28515625" style="266" customWidth="1"/>
    <col min="3232" max="3234" width="0" style="266" hidden="1" customWidth="1"/>
    <col min="3235" max="3235" width="23.28515625" style="266" customWidth="1"/>
    <col min="3236" max="3237" width="0" style="266" hidden="1" customWidth="1"/>
    <col min="3238" max="3238" width="23.5703125" style="266" customWidth="1"/>
    <col min="3239" max="3239" width="2.7109375" style="266" customWidth="1"/>
    <col min="3240" max="3259" width="0" style="266" hidden="1" customWidth="1"/>
    <col min="3260" max="3260" width="13.42578125" style="266" customWidth="1"/>
    <col min="3261" max="3261" width="18.140625" style="266" customWidth="1"/>
    <col min="3262" max="3262" width="18.7109375" style="266" customWidth="1"/>
    <col min="3263" max="3263" width="15.42578125" style="266" customWidth="1"/>
    <col min="3264" max="3481" width="11.42578125" style="266"/>
    <col min="3482" max="3482" width="17.42578125" style="266" customWidth="1"/>
    <col min="3483" max="3483" width="9.28515625" style="266" customWidth="1"/>
    <col min="3484" max="3484" width="53.42578125" style="266" customWidth="1"/>
    <col min="3485" max="3485" width="21.85546875" style="266" customWidth="1"/>
    <col min="3486" max="3486" width="18.5703125" style="266" customWidth="1"/>
    <col min="3487" max="3487" width="21.28515625" style="266" customWidth="1"/>
    <col min="3488" max="3490" width="0" style="266" hidden="1" customWidth="1"/>
    <col min="3491" max="3491" width="23.28515625" style="266" customWidth="1"/>
    <col min="3492" max="3493" width="0" style="266" hidden="1" customWidth="1"/>
    <col min="3494" max="3494" width="23.5703125" style="266" customWidth="1"/>
    <col min="3495" max="3495" width="2.7109375" style="266" customWidth="1"/>
    <col min="3496" max="3515" width="0" style="266" hidden="1" customWidth="1"/>
    <col min="3516" max="3516" width="13.42578125" style="266" customWidth="1"/>
    <col min="3517" max="3517" width="18.140625" style="266" customWidth="1"/>
    <col min="3518" max="3518" width="18.7109375" style="266" customWidth="1"/>
    <col min="3519" max="3519" width="15.42578125" style="266" customWidth="1"/>
    <col min="3520" max="3737" width="11.42578125" style="266"/>
    <col min="3738" max="3738" width="17.42578125" style="266" customWidth="1"/>
    <col min="3739" max="3739" width="9.28515625" style="266" customWidth="1"/>
    <col min="3740" max="3740" width="53.42578125" style="266" customWidth="1"/>
    <col min="3741" max="3741" width="21.85546875" style="266" customWidth="1"/>
    <col min="3742" max="3742" width="18.5703125" style="266" customWidth="1"/>
    <col min="3743" max="3743" width="21.28515625" style="266" customWidth="1"/>
    <col min="3744" max="3746" width="0" style="266" hidden="1" customWidth="1"/>
    <col min="3747" max="3747" width="23.28515625" style="266" customWidth="1"/>
    <col min="3748" max="3749" width="0" style="266" hidden="1" customWidth="1"/>
    <col min="3750" max="3750" width="23.5703125" style="266" customWidth="1"/>
    <col min="3751" max="3751" width="2.7109375" style="266" customWidth="1"/>
    <col min="3752" max="3771" width="0" style="266" hidden="1" customWidth="1"/>
    <col min="3772" max="3772" width="13.42578125" style="266" customWidth="1"/>
    <col min="3773" max="3773" width="18.140625" style="266" customWidth="1"/>
    <col min="3774" max="3774" width="18.7109375" style="266" customWidth="1"/>
    <col min="3775" max="3775" width="15.42578125" style="266" customWidth="1"/>
    <col min="3776" max="3993" width="11.42578125" style="266"/>
    <col min="3994" max="3994" width="17.42578125" style="266" customWidth="1"/>
    <col min="3995" max="3995" width="9.28515625" style="266" customWidth="1"/>
    <col min="3996" max="3996" width="53.42578125" style="266" customWidth="1"/>
    <col min="3997" max="3997" width="21.85546875" style="266" customWidth="1"/>
    <col min="3998" max="3998" width="18.5703125" style="266" customWidth="1"/>
    <col min="3999" max="3999" width="21.28515625" style="266" customWidth="1"/>
    <col min="4000" max="4002" width="0" style="266" hidden="1" customWidth="1"/>
    <col min="4003" max="4003" width="23.28515625" style="266" customWidth="1"/>
    <col min="4004" max="4005" width="0" style="266" hidden="1" customWidth="1"/>
    <col min="4006" max="4006" width="23.5703125" style="266" customWidth="1"/>
    <col min="4007" max="4007" width="2.7109375" style="266" customWidth="1"/>
    <col min="4008" max="4027" width="0" style="266" hidden="1" customWidth="1"/>
    <col min="4028" max="4028" width="13.42578125" style="266" customWidth="1"/>
    <col min="4029" max="4029" width="18.140625" style="266" customWidth="1"/>
    <col min="4030" max="4030" width="18.7109375" style="266" customWidth="1"/>
    <col min="4031" max="4031" width="15.42578125" style="266" customWidth="1"/>
    <col min="4032" max="4249" width="11.42578125" style="266"/>
    <col min="4250" max="4250" width="17.42578125" style="266" customWidth="1"/>
    <col min="4251" max="4251" width="9.28515625" style="266" customWidth="1"/>
    <col min="4252" max="4252" width="53.42578125" style="266" customWidth="1"/>
    <col min="4253" max="4253" width="21.85546875" style="266" customWidth="1"/>
    <col min="4254" max="4254" width="18.5703125" style="266" customWidth="1"/>
    <col min="4255" max="4255" width="21.28515625" style="266" customWidth="1"/>
    <col min="4256" max="4258" width="0" style="266" hidden="1" customWidth="1"/>
    <col min="4259" max="4259" width="23.28515625" style="266" customWidth="1"/>
    <col min="4260" max="4261" width="0" style="266" hidden="1" customWidth="1"/>
    <col min="4262" max="4262" width="23.5703125" style="266" customWidth="1"/>
    <col min="4263" max="4263" width="2.7109375" style="266" customWidth="1"/>
    <col min="4264" max="4283" width="0" style="266" hidden="1" customWidth="1"/>
    <col min="4284" max="4284" width="13.42578125" style="266" customWidth="1"/>
    <col min="4285" max="4285" width="18.140625" style="266" customWidth="1"/>
    <col min="4286" max="4286" width="18.7109375" style="266" customWidth="1"/>
    <col min="4287" max="4287" width="15.42578125" style="266" customWidth="1"/>
    <col min="4288" max="4505" width="11.42578125" style="266"/>
    <col min="4506" max="4506" width="17.42578125" style="266" customWidth="1"/>
    <col min="4507" max="4507" width="9.28515625" style="266" customWidth="1"/>
    <col min="4508" max="4508" width="53.42578125" style="266" customWidth="1"/>
    <col min="4509" max="4509" width="21.85546875" style="266" customWidth="1"/>
    <col min="4510" max="4510" width="18.5703125" style="266" customWidth="1"/>
    <col min="4511" max="4511" width="21.28515625" style="266" customWidth="1"/>
    <col min="4512" max="4514" width="0" style="266" hidden="1" customWidth="1"/>
    <col min="4515" max="4515" width="23.28515625" style="266" customWidth="1"/>
    <col min="4516" max="4517" width="0" style="266" hidden="1" customWidth="1"/>
    <col min="4518" max="4518" width="23.5703125" style="266" customWidth="1"/>
    <col min="4519" max="4519" width="2.7109375" style="266" customWidth="1"/>
    <col min="4520" max="4539" width="0" style="266" hidden="1" customWidth="1"/>
    <col min="4540" max="4540" width="13.42578125" style="266" customWidth="1"/>
    <col min="4541" max="4541" width="18.140625" style="266" customWidth="1"/>
    <col min="4542" max="4542" width="18.7109375" style="266" customWidth="1"/>
    <col min="4543" max="4543" width="15.42578125" style="266" customWidth="1"/>
    <col min="4544" max="4761" width="11.42578125" style="266"/>
    <col min="4762" max="4762" width="17.42578125" style="266" customWidth="1"/>
    <col min="4763" max="4763" width="9.28515625" style="266" customWidth="1"/>
    <col min="4764" max="4764" width="53.42578125" style="266" customWidth="1"/>
    <col min="4765" max="4765" width="21.85546875" style="266" customWidth="1"/>
    <col min="4766" max="4766" width="18.5703125" style="266" customWidth="1"/>
    <col min="4767" max="4767" width="21.28515625" style="266" customWidth="1"/>
    <col min="4768" max="4770" width="0" style="266" hidden="1" customWidth="1"/>
    <col min="4771" max="4771" width="23.28515625" style="266" customWidth="1"/>
    <col min="4772" max="4773" width="0" style="266" hidden="1" customWidth="1"/>
    <col min="4774" max="4774" width="23.5703125" style="266" customWidth="1"/>
    <col min="4775" max="4775" width="2.7109375" style="266" customWidth="1"/>
    <col min="4776" max="4795" width="0" style="266" hidden="1" customWidth="1"/>
    <col min="4796" max="4796" width="13.42578125" style="266" customWidth="1"/>
    <col min="4797" max="4797" width="18.140625" style="266" customWidth="1"/>
    <col min="4798" max="4798" width="18.7109375" style="266" customWidth="1"/>
    <col min="4799" max="4799" width="15.42578125" style="266" customWidth="1"/>
    <col min="4800" max="5017" width="11.42578125" style="266"/>
    <col min="5018" max="5018" width="17.42578125" style="266" customWidth="1"/>
    <col min="5019" max="5019" width="9.28515625" style="266" customWidth="1"/>
    <col min="5020" max="5020" width="53.42578125" style="266" customWidth="1"/>
    <col min="5021" max="5021" width="21.85546875" style="266" customWidth="1"/>
    <col min="5022" max="5022" width="18.5703125" style="266" customWidth="1"/>
    <col min="5023" max="5023" width="21.28515625" style="266" customWidth="1"/>
    <col min="5024" max="5026" width="0" style="266" hidden="1" customWidth="1"/>
    <col min="5027" max="5027" width="23.28515625" style="266" customWidth="1"/>
    <col min="5028" max="5029" width="0" style="266" hidden="1" customWidth="1"/>
    <col min="5030" max="5030" width="23.5703125" style="266" customWidth="1"/>
    <col min="5031" max="5031" width="2.7109375" style="266" customWidth="1"/>
    <col min="5032" max="5051" width="0" style="266" hidden="1" customWidth="1"/>
    <col min="5052" max="5052" width="13.42578125" style="266" customWidth="1"/>
    <col min="5053" max="5053" width="18.140625" style="266" customWidth="1"/>
    <col min="5054" max="5054" width="18.7109375" style="266" customWidth="1"/>
    <col min="5055" max="5055" width="15.42578125" style="266" customWidth="1"/>
    <col min="5056" max="5273" width="11.42578125" style="266"/>
    <col min="5274" max="5274" width="17.42578125" style="266" customWidth="1"/>
    <col min="5275" max="5275" width="9.28515625" style="266" customWidth="1"/>
    <col min="5276" max="5276" width="53.42578125" style="266" customWidth="1"/>
    <col min="5277" max="5277" width="21.85546875" style="266" customWidth="1"/>
    <col min="5278" max="5278" width="18.5703125" style="266" customWidth="1"/>
    <col min="5279" max="5279" width="21.28515625" style="266" customWidth="1"/>
    <col min="5280" max="5282" width="0" style="266" hidden="1" customWidth="1"/>
    <col min="5283" max="5283" width="23.28515625" style="266" customWidth="1"/>
    <col min="5284" max="5285" width="0" style="266" hidden="1" customWidth="1"/>
    <col min="5286" max="5286" width="23.5703125" style="266" customWidth="1"/>
    <col min="5287" max="5287" width="2.7109375" style="266" customWidth="1"/>
    <col min="5288" max="5307" width="0" style="266" hidden="1" customWidth="1"/>
    <col min="5308" max="5308" width="13.42578125" style="266" customWidth="1"/>
    <col min="5309" max="5309" width="18.140625" style="266" customWidth="1"/>
    <col min="5310" max="5310" width="18.7109375" style="266" customWidth="1"/>
    <col min="5311" max="5311" width="15.42578125" style="266" customWidth="1"/>
    <col min="5312" max="5529" width="11.42578125" style="266"/>
    <col min="5530" max="5530" width="17.42578125" style="266" customWidth="1"/>
    <col min="5531" max="5531" width="9.28515625" style="266" customWidth="1"/>
    <col min="5532" max="5532" width="53.42578125" style="266" customWidth="1"/>
    <col min="5533" max="5533" width="21.85546875" style="266" customWidth="1"/>
    <col min="5534" max="5534" width="18.5703125" style="266" customWidth="1"/>
    <col min="5535" max="5535" width="21.28515625" style="266" customWidth="1"/>
    <col min="5536" max="5538" width="0" style="266" hidden="1" customWidth="1"/>
    <col min="5539" max="5539" width="23.28515625" style="266" customWidth="1"/>
    <col min="5540" max="5541" width="0" style="266" hidden="1" customWidth="1"/>
    <col min="5542" max="5542" width="23.5703125" style="266" customWidth="1"/>
    <col min="5543" max="5543" width="2.7109375" style="266" customWidth="1"/>
    <col min="5544" max="5563" width="0" style="266" hidden="1" customWidth="1"/>
    <col min="5564" max="5564" width="13.42578125" style="266" customWidth="1"/>
    <col min="5565" max="5565" width="18.140625" style="266" customWidth="1"/>
    <col min="5566" max="5566" width="18.7109375" style="266" customWidth="1"/>
    <col min="5567" max="5567" width="15.42578125" style="266" customWidth="1"/>
    <col min="5568" max="5785" width="11.42578125" style="266"/>
    <col min="5786" max="5786" width="17.42578125" style="266" customWidth="1"/>
    <col min="5787" max="5787" width="9.28515625" style="266" customWidth="1"/>
    <col min="5788" max="5788" width="53.42578125" style="266" customWidth="1"/>
    <col min="5789" max="5789" width="21.85546875" style="266" customWidth="1"/>
    <col min="5790" max="5790" width="18.5703125" style="266" customWidth="1"/>
    <col min="5791" max="5791" width="21.28515625" style="266" customWidth="1"/>
    <col min="5792" max="5794" width="0" style="266" hidden="1" customWidth="1"/>
    <col min="5795" max="5795" width="23.28515625" style="266" customWidth="1"/>
    <col min="5796" max="5797" width="0" style="266" hidden="1" customWidth="1"/>
    <col min="5798" max="5798" width="23.5703125" style="266" customWidth="1"/>
    <col min="5799" max="5799" width="2.7109375" style="266" customWidth="1"/>
    <col min="5800" max="5819" width="0" style="266" hidden="1" customWidth="1"/>
    <col min="5820" max="5820" width="13.42578125" style="266" customWidth="1"/>
    <col min="5821" max="5821" width="18.140625" style="266" customWidth="1"/>
    <col min="5822" max="5822" width="18.7109375" style="266" customWidth="1"/>
    <col min="5823" max="5823" width="15.42578125" style="266" customWidth="1"/>
    <col min="5824" max="6041" width="11.42578125" style="266"/>
    <col min="6042" max="6042" width="17.42578125" style="266" customWidth="1"/>
    <col min="6043" max="6043" width="9.28515625" style="266" customWidth="1"/>
    <col min="6044" max="6044" width="53.42578125" style="266" customWidth="1"/>
    <col min="6045" max="6045" width="21.85546875" style="266" customWidth="1"/>
    <col min="6046" max="6046" width="18.5703125" style="266" customWidth="1"/>
    <col min="6047" max="6047" width="21.28515625" style="266" customWidth="1"/>
    <col min="6048" max="6050" width="0" style="266" hidden="1" customWidth="1"/>
    <col min="6051" max="6051" width="23.28515625" style="266" customWidth="1"/>
    <col min="6052" max="6053" width="0" style="266" hidden="1" customWidth="1"/>
    <col min="6054" max="6054" width="23.5703125" style="266" customWidth="1"/>
    <col min="6055" max="6055" width="2.7109375" style="266" customWidth="1"/>
    <col min="6056" max="6075" width="0" style="266" hidden="1" customWidth="1"/>
    <col min="6076" max="6076" width="13.42578125" style="266" customWidth="1"/>
    <col min="6077" max="6077" width="18.140625" style="266" customWidth="1"/>
    <col min="6078" max="6078" width="18.7109375" style="266" customWidth="1"/>
    <col min="6079" max="6079" width="15.42578125" style="266" customWidth="1"/>
    <col min="6080" max="6297" width="11.42578125" style="266"/>
    <col min="6298" max="6298" width="17.42578125" style="266" customWidth="1"/>
    <col min="6299" max="6299" width="9.28515625" style="266" customWidth="1"/>
    <col min="6300" max="6300" width="53.42578125" style="266" customWidth="1"/>
    <col min="6301" max="6301" width="21.85546875" style="266" customWidth="1"/>
    <col min="6302" max="6302" width="18.5703125" style="266" customWidth="1"/>
    <col min="6303" max="6303" width="21.28515625" style="266" customWidth="1"/>
    <col min="6304" max="6306" width="0" style="266" hidden="1" customWidth="1"/>
    <col min="6307" max="6307" width="23.28515625" style="266" customWidth="1"/>
    <col min="6308" max="6309" width="0" style="266" hidden="1" customWidth="1"/>
    <col min="6310" max="6310" width="23.5703125" style="266" customWidth="1"/>
    <col min="6311" max="6311" width="2.7109375" style="266" customWidth="1"/>
    <col min="6312" max="6331" width="0" style="266" hidden="1" customWidth="1"/>
    <col min="6332" max="6332" width="13.42578125" style="266" customWidth="1"/>
    <col min="6333" max="6333" width="18.140625" style="266" customWidth="1"/>
    <col min="6334" max="6334" width="18.7109375" style="266" customWidth="1"/>
    <col min="6335" max="6335" width="15.42578125" style="266" customWidth="1"/>
    <col min="6336" max="6553" width="11.42578125" style="266"/>
    <col min="6554" max="6554" width="17.42578125" style="266" customWidth="1"/>
    <col min="6555" max="6555" width="9.28515625" style="266" customWidth="1"/>
    <col min="6556" max="6556" width="53.42578125" style="266" customWidth="1"/>
    <col min="6557" max="6557" width="21.85546875" style="266" customWidth="1"/>
    <col min="6558" max="6558" width="18.5703125" style="266" customWidth="1"/>
    <col min="6559" max="6559" width="21.28515625" style="266" customWidth="1"/>
    <col min="6560" max="6562" width="0" style="266" hidden="1" customWidth="1"/>
    <col min="6563" max="6563" width="23.28515625" style="266" customWidth="1"/>
    <col min="6564" max="6565" width="0" style="266" hidden="1" customWidth="1"/>
    <col min="6566" max="6566" width="23.5703125" style="266" customWidth="1"/>
    <col min="6567" max="6567" width="2.7109375" style="266" customWidth="1"/>
    <col min="6568" max="6587" width="0" style="266" hidden="1" customWidth="1"/>
    <col min="6588" max="6588" width="13.42578125" style="266" customWidth="1"/>
    <col min="6589" max="6589" width="18.140625" style="266" customWidth="1"/>
    <col min="6590" max="6590" width="18.7109375" style="266" customWidth="1"/>
    <col min="6591" max="6591" width="15.42578125" style="266" customWidth="1"/>
    <col min="6592" max="6809" width="11.42578125" style="266"/>
    <col min="6810" max="6810" width="17.42578125" style="266" customWidth="1"/>
    <col min="6811" max="6811" width="9.28515625" style="266" customWidth="1"/>
    <col min="6812" max="6812" width="53.42578125" style="266" customWidth="1"/>
    <col min="6813" max="6813" width="21.85546875" style="266" customWidth="1"/>
    <col min="6814" max="6814" width="18.5703125" style="266" customWidth="1"/>
    <col min="6815" max="6815" width="21.28515625" style="266" customWidth="1"/>
    <col min="6816" max="6818" width="0" style="266" hidden="1" customWidth="1"/>
    <col min="6819" max="6819" width="23.28515625" style="266" customWidth="1"/>
    <col min="6820" max="6821" width="0" style="266" hidden="1" customWidth="1"/>
    <col min="6822" max="6822" width="23.5703125" style="266" customWidth="1"/>
    <col min="6823" max="6823" width="2.7109375" style="266" customWidth="1"/>
    <col min="6824" max="6843" width="0" style="266" hidden="1" customWidth="1"/>
    <col min="6844" max="6844" width="13.42578125" style="266" customWidth="1"/>
    <col min="6845" max="6845" width="18.140625" style="266" customWidth="1"/>
    <col min="6846" max="6846" width="18.7109375" style="266" customWidth="1"/>
    <col min="6847" max="6847" width="15.42578125" style="266" customWidth="1"/>
    <col min="6848" max="7065" width="11.42578125" style="266"/>
    <col min="7066" max="7066" width="17.42578125" style="266" customWidth="1"/>
    <col min="7067" max="7067" width="9.28515625" style="266" customWidth="1"/>
    <col min="7068" max="7068" width="53.42578125" style="266" customWidth="1"/>
    <col min="7069" max="7069" width="21.85546875" style="266" customWidth="1"/>
    <col min="7070" max="7070" width="18.5703125" style="266" customWidth="1"/>
    <col min="7071" max="7071" width="21.28515625" style="266" customWidth="1"/>
    <col min="7072" max="7074" width="0" style="266" hidden="1" customWidth="1"/>
    <col min="7075" max="7075" width="23.28515625" style="266" customWidth="1"/>
    <col min="7076" max="7077" width="0" style="266" hidden="1" customWidth="1"/>
    <col min="7078" max="7078" width="23.5703125" style="266" customWidth="1"/>
    <col min="7079" max="7079" width="2.7109375" style="266" customWidth="1"/>
    <col min="7080" max="7099" width="0" style="266" hidden="1" customWidth="1"/>
    <col min="7100" max="7100" width="13.42578125" style="266" customWidth="1"/>
    <col min="7101" max="7101" width="18.140625" style="266" customWidth="1"/>
    <col min="7102" max="7102" width="18.7109375" style="266" customWidth="1"/>
    <col min="7103" max="7103" width="15.42578125" style="266" customWidth="1"/>
    <col min="7104" max="7321" width="11.42578125" style="266"/>
    <col min="7322" max="7322" width="17.42578125" style="266" customWidth="1"/>
    <col min="7323" max="7323" width="9.28515625" style="266" customWidth="1"/>
    <col min="7324" max="7324" width="53.42578125" style="266" customWidth="1"/>
    <col min="7325" max="7325" width="21.85546875" style="266" customWidth="1"/>
    <col min="7326" max="7326" width="18.5703125" style="266" customWidth="1"/>
    <col min="7327" max="7327" width="21.28515625" style="266" customWidth="1"/>
    <col min="7328" max="7330" width="0" style="266" hidden="1" customWidth="1"/>
    <col min="7331" max="7331" width="23.28515625" style="266" customWidth="1"/>
    <col min="7332" max="7333" width="0" style="266" hidden="1" customWidth="1"/>
    <col min="7334" max="7334" width="23.5703125" style="266" customWidth="1"/>
    <col min="7335" max="7335" width="2.7109375" style="266" customWidth="1"/>
    <col min="7336" max="7355" width="0" style="266" hidden="1" customWidth="1"/>
    <col min="7356" max="7356" width="13.42578125" style="266" customWidth="1"/>
    <col min="7357" max="7357" width="18.140625" style="266" customWidth="1"/>
    <col min="7358" max="7358" width="18.7109375" style="266" customWidth="1"/>
    <col min="7359" max="7359" width="15.42578125" style="266" customWidth="1"/>
    <col min="7360" max="7577" width="11.42578125" style="266"/>
    <col min="7578" max="7578" width="17.42578125" style="266" customWidth="1"/>
    <col min="7579" max="7579" width="9.28515625" style="266" customWidth="1"/>
    <col min="7580" max="7580" width="53.42578125" style="266" customWidth="1"/>
    <col min="7581" max="7581" width="21.85546875" style="266" customWidth="1"/>
    <col min="7582" max="7582" width="18.5703125" style="266" customWidth="1"/>
    <col min="7583" max="7583" width="21.28515625" style="266" customWidth="1"/>
    <col min="7584" max="7586" width="0" style="266" hidden="1" customWidth="1"/>
    <col min="7587" max="7587" width="23.28515625" style="266" customWidth="1"/>
    <col min="7588" max="7589" width="0" style="266" hidden="1" customWidth="1"/>
    <col min="7590" max="7590" width="23.5703125" style="266" customWidth="1"/>
    <col min="7591" max="7591" width="2.7109375" style="266" customWidth="1"/>
    <col min="7592" max="7611" width="0" style="266" hidden="1" customWidth="1"/>
    <col min="7612" max="7612" width="13.42578125" style="266" customWidth="1"/>
    <col min="7613" max="7613" width="18.140625" style="266" customWidth="1"/>
    <col min="7614" max="7614" width="18.7109375" style="266" customWidth="1"/>
    <col min="7615" max="7615" width="15.42578125" style="266" customWidth="1"/>
    <col min="7616" max="7833" width="11.42578125" style="266"/>
    <col min="7834" max="7834" width="17.42578125" style="266" customWidth="1"/>
    <col min="7835" max="7835" width="9.28515625" style="266" customWidth="1"/>
    <col min="7836" max="7836" width="53.42578125" style="266" customWidth="1"/>
    <col min="7837" max="7837" width="21.85546875" style="266" customWidth="1"/>
    <col min="7838" max="7838" width="18.5703125" style="266" customWidth="1"/>
    <col min="7839" max="7839" width="21.28515625" style="266" customWidth="1"/>
    <col min="7840" max="7842" width="0" style="266" hidden="1" customWidth="1"/>
    <col min="7843" max="7843" width="23.28515625" style="266" customWidth="1"/>
    <col min="7844" max="7845" width="0" style="266" hidden="1" customWidth="1"/>
    <col min="7846" max="7846" width="23.5703125" style="266" customWidth="1"/>
    <col min="7847" max="7847" width="2.7109375" style="266" customWidth="1"/>
    <col min="7848" max="7867" width="0" style="266" hidden="1" customWidth="1"/>
    <col min="7868" max="7868" width="13.42578125" style="266" customWidth="1"/>
    <col min="7869" max="7869" width="18.140625" style="266" customWidth="1"/>
    <col min="7870" max="7870" width="18.7109375" style="266" customWidth="1"/>
    <col min="7871" max="7871" width="15.42578125" style="266" customWidth="1"/>
    <col min="7872" max="8089" width="11.42578125" style="266"/>
    <col min="8090" max="8090" width="17.42578125" style="266" customWidth="1"/>
    <col min="8091" max="8091" width="9.28515625" style="266" customWidth="1"/>
    <col min="8092" max="8092" width="53.42578125" style="266" customWidth="1"/>
    <col min="8093" max="8093" width="21.85546875" style="266" customWidth="1"/>
    <col min="8094" max="8094" width="18.5703125" style="266" customWidth="1"/>
    <col min="8095" max="8095" width="21.28515625" style="266" customWidth="1"/>
    <col min="8096" max="8098" width="0" style="266" hidden="1" customWidth="1"/>
    <col min="8099" max="8099" width="23.28515625" style="266" customWidth="1"/>
    <col min="8100" max="8101" width="0" style="266" hidden="1" customWidth="1"/>
    <col min="8102" max="8102" width="23.5703125" style="266" customWidth="1"/>
    <col min="8103" max="8103" width="2.7109375" style="266" customWidth="1"/>
    <col min="8104" max="8123" width="0" style="266" hidden="1" customWidth="1"/>
    <col min="8124" max="8124" width="13.42578125" style="266" customWidth="1"/>
    <col min="8125" max="8125" width="18.140625" style="266" customWidth="1"/>
    <col min="8126" max="8126" width="18.7109375" style="266" customWidth="1"/>
    <col min="8127" max="8127" width="15.42578125" style="266" customWidth="1"/>
    <col min="8128" max="8345" width="11.42578125" style="266"/>
    <col min="8346" max="8346" width="17.42578125" style="266" customWidth="1"/>
    <col min="8347" max="8347" width="9.28515625" style="266" customWidth="1"/>
    <col min="8348" max="8348" width="53.42578125" style="266" customWidth="1"/>
    <col min="8349" max="8349" width="21.85546875" style="266" customWidth="1"/>
    <col min="8350" max="8350" width="18.5703125" style="266" customWidth="1"/>
    <col min="8351" max="8351" width="21.28515625" style="266" customWidth="1"/>
    <col min="8352" max="8354" width="0" style="266" hidden="1" customWidth="1"/>
    <col min="8355" max="8355" width="23.28515625" style="266" customWidth="1"/>
    <col min="8356" max="8357" width="0" style="266" hidden="1" customWidth="1"/>
    <col min="8358" max="8358" width="23.5703125" style="266" customWidth="1"/>
    <col min="8359" max="8359" width="2.7109375" style="266" customWidth="1"/>
    <col min="8360" max="8379" width="0" style="266" hidden="1" customWidth="1"/>
    <col min="8380" max="8380" width="13.42578125" style="266" customWidth="1"/>
    <col min="8381" max="8381" width="18.140625" style="266" customWidth="1"/>
    <col min="8382" max="8382" width="18.7109375" style="266" customWidth="1"/>
    <col min="8383" max="8383" width="15.42578125" style="266" customWidth="1"/>
    <col min="8384" max="8601" width="11.42578125" style="266"/>
    <col min="8602" max="8602" width="17.42578125" style="266" customWidth="1"/>
    <col min="8603" max="8603" width="9.28515625" style="266" customWidth="1"/>
    <col min="8604" max="8604" width="53.42578125" style="266" customWidth="1"/>
    <col min="8605" max="8605" width="21.85546875" style="266" customWidth="1"/>
    <col min="8606" max="8606" width="18.5703125" style="266" customWidth="1"/>
    <col min="8607" max="8607" width="21.28515625" style="266" customWidth="1"/>
    <col min="8608" max="8610" width="0" style="266" hidden="1" customWidth="1"/>
    <col min="8611" max="8611" width="23.28515625" style="266" customWidth="1"/>
    <col min="8612" max="8613" width="0" style="266" hidden="1" customWidth="1"/>
    <col min="8614" max="8614" width="23.5703125" style="266" customWidth="1"/>
    <col min="8615" max="8615" width="2.7109375" style="266" customWidth="1"/>
    <col min="8616" max="8635" width="0" style="266" hidden="1" customWidth="1"/>
    <col min="8636" max="8636" width="13.42578125" style="266" customWidth="1"/>
    <col min="8637" max="8637" width="18.140625" style="266" customWidth="1"/>
    <col min="8638" max="8638" width="18.7109375" style="266" customWidth="1"/>
    <col min="8639" max="8639" width="15.42578125" style="266" customWidth="1"/>
    <col min="8640" max="8857" width="11.42578125" style="266"/>
    <col min="8858" max="8858" width="17.42578125" style="266" customWidth="1"/>
    <col min="8859" max="8859" width="9.28515625" style="266" customWidth="1"/>
    <col min="8860" max="8860" width="53.42578125" style="266" customWidth="1"/>
    <col min="8861" max="8861" width="21.85546875" style="266" customWidth="1"/>
    <col min="8862" max="8862" width="18.5703125" style="266" customWidth="1"/>
    <col min="8863" max="8863" width="21.28515625" style="266" customWidth="1"/>
    <col min="8864" max="8866" width="0" style="266" hidden="1" customWidth="1"/>
    <col min="8867" max="8867" width="23.28515625" style="266" customWidth="1"/>
    <col min="8868" max="8869" width="0" style="266" hidden="1" customWidth="1"/>
    <col min="8870" max="8870" width="23.5703125" style="266" customWidth="1"/>
    <col min="8871" max="8871" width="2.7109375" style="266" customWidth="1"/>
    <col min="8872" max="8891" width="0" style="266" hidden="1" customWidth="1"/>
    <col min="8892" max="8892" width="13.42578125" style="266" customWidth="1"/>
    <col min="8893" max="8893" width="18.140625" style="266" customWidth="1"/>
    <col min="8894" max="8894" width="18.7109375" style="266" customWidth="1"/>
    <col min="8895" max="8895" width="15.42578125" style="266" customWidth="1"/>
    <col min="8896" max="9113" width="11.42578125" style="266"/>
    <col min="9114" max="9114" width="17.42578125" style="266" customWidth="1"/>
    <col min="9115" max="9115" width="9.28515625" style="266" customWidth="1"/>
    <col min="9116" max="9116" width="53.42578125" style="266" customWidth="1"/>
    <col min="9117" max="9117" width="21.85546875" style="266" customWidth="1"/>
    <col min="9118" max="9118" width="18.5703125" style="266" customWidth="1"/>
    <col min="9119" max="9119" width="21.28515625" style="266" customWidth="1"/>
    <col min="9120" max="9122" width="0" style="266" hidden="1" customWidth="1"/>
    <col min="9123" max="9123" width="23.28515625" style="266" customWidth="1"/>
    <col min="9124" max="9125" width="0" style="266" hidden="1" customWidth="1"/>
    <col min="9126" max="9126" width="23.5703125" style="266" customWidth="1"/>
    <col min="9127" max="9127" width="2.7109375" style="266" customWidth="1"/>
    <col min="9128" max="9147" width="0" style="266" hidden="1" customWidth="1"/>
    <col min="9148" max="9148" width="13.42578125" style="266" customWidth="1"/>
    <col min="9149" max="9149" width="18.140625" style="266" customWidth="1"/>
    <col min="9150" max="9150" width="18.7109375" style="266" customWidth="1"/>
    <col min="9151" max="9151" width="15.42578125" style="266" customWidth="1"/>
    <col min="9152" max="9369" width="11.42578125" style="266"/>
    <col min="9370" max="9370" width="17.42578125" style="266" customWidth="1"/>
    <col min="9371" max="9371" width="9.28515625" style="266" customWidth="1"/>
    <col min="9372" max="9372" width="53.42578125" style="266" customWidth="1"/>
    <col min="9373" max="9373" width="21.85546875" style="266" customWidth="1"/>
    <col min="9374" max="9374" width="18.5703125" style="266" customWidth="1"/>
    <col min="9375" max="9375" width="21.28515625" style="266" customWidth="1"/>
    <col min="9376" max="9378" width="0" style="266" hidden="1" customWidth="1"/>
    <col min="9379" max="9379" width="23.28515625" style="266" customWidth="1"/>
    <col min="9380" max="9381" width="0" style="266" hidden="1" customWidth="1"/>
    <col min="9382" max="9382" width="23.5703125" style="266" customWidth="1"/>
    <col min="9383" max="9383" width="2.7109375" style="266" customWidth="1"/>
    <col min="9384" max="9403" width="0" style="266" hidden="1" customWidth="1"/>
    <col min="9404" max="9404" width="13.42578125" style="266" customWidth="1"/>
    <col min="9405" max="9405" width="18.140625" style="266" customWidth="1"/>
    <col min="9406" max="9406" width="18.7109375" style="266" customWidth="1"/>
    <col min="9407" max="9407" width="15.42578125" style="266" customWidth="1"/>
    <col min="9408" max="9625" width="11.42578125" style="266"/>
    <col min="9626" max="9626" width="17.42578125" style="266" customWidth="1"/>
    <col min="9627" max="9627" width="9.28515625" style="266" customWidth="1"/>
    <col min="9628" max="9628" width="53.42578125" style="266" customWidth="1"/>
    <col min="9629" max="9629" width="21.85546875" style="266" customWidth="1"/>
    <col min="9630" max="9630" width="18.5703125" style="266" customWidth="1"/>
    <col min="9631" max="9631" width="21.28515625" style="266" customWidth="1"/>
    <col min="9632" max="9634" width="0" style="266" hidden="1" customWidth="1"/>
    <col min="9635" max="9635" width="23.28515625" style="266" customWidth="1"/>
    <col min="9636" max="9637" width="0" style="266" hidden="1" customWidth="1"/>
    <col min="9638" max="9638" width="23.5703125" style="266" customWidth="1"/>
    <col min="9639" max="9639" width="2.7109375" style="266" customWidth="1"/>
    <col min="9640" max="9659" width="0" style="266" hidden="1" customWidth="1"/>
    <col min="9660" max="9660" width="13.42578125" style="266" customWidth="1"/>
    <col min="9661" max="9661" width="18.140625" style="266" customWidth="1"/>
    <col min="9662" max="9662" width="18.7109375" style="266" customWidth="1"/>
    <col min="9663" max="9663" width="15.42578125" style="266" customWidth="1"/>
    <col min="9664" max="9881" width="11.42578125" style="266"/>
    <col min="9882" max="9882" width="17.42578125" style="266" customWidth="1"/>
    <col min="9883" max="9883" width="9.28515625" style="266" customWidth="1"/>
    <col min="9884" max="9884" width="53.42578125" style="266" customWidth="1"/>
    <col min="9885" max="9885" width="21.85546875" style="266" customWidth="1"/>
    <col min="9886" max="9886" width="18.5703125" style="266" customWidth="1"/>
    <col min="9887" max="9887" width="21.28515625" style="266" customWidth="1"/>
    <col min="9888" max="9890" width="0" style="266" hidden="1" customWidth="1"/>
    <col min="9891" max="9891" width="23.28515625" style="266" customWidth="1"/>
    <col min="9892" max="9893" width="0" style="266" hidden="1" customWidth="1"/>
    <col min="9894" max="9894" width="23.5703125" style="266" customWidth="1"/>
    <col min="9895" max="9895" width="2.7109375" style="266" customWidth="1"/>
    <col min="9896" max="9915" width="0" style="266" hidden="1" customWidth="1"/>
    <col min="9916" max="9916" width="13.42578125" style="266" customWidth="1"/>
    <col min="9917" max="9917" width="18.140625" style="266" customWidth="1"/>
    <col min="9918" max="9918" width="18.7109375" style="266" customWidth="1"/>
    <col min="9919" max="9919" width="15.42578125" style="266" customWidth="1"/>
    <col min="9920" max="10137" width="11.42578125" style="266"/>
    <col min="10138" max="10138" width="17.42578125" style="266" customWidth="1"/>
    <col min="10139" max="10139" width="9.28515625" style="266" customWidth="1"/>
    <col min="10140" max="10140" width="53.42578125" style="266" customWidth="1"/>
    <col min="10141" max="10141" width="21.85546875" style="266" customWidth="1"/>
    <col min="10142" max="10142" width="18.5703125" style="266" customWidth="1"/>
    <col min="10143" max="10143" width="21.28515625" style="266" customWidth="1"/>
    <col min="10144" max="10146" width="0" style="266" hidden="1" customWidth="1"/>
    <col min="10147" max="10147" width="23.28515625" style="266" customWidth="1"/>
    <col min="10148" max="10149" width="0" style="266" hidden="1" customWidth="1"/>
    <col min="10150" max="10150" width="23.5703125" style="266" customWidth="1"/>
    <col min="10151" max="10151" width="2.7109375" style="266" customWidth="1"/>
    <col min="10152" max="10171" width="0" style="266" hidden="1" customWidth="1"/>
    <col min="10172" max="10172" width="13.42578125" style="266" customWidth="1"/>
    <col min="10173" max="10173" width="18.140625" style="266" customWidth="1"/>
    <col min="10174" max="10174" width="18.7109375" style="266" customWidth="1"/>
    <col min="10175" max="10175" width="15.42578125" style="266" customWidth="1"/>
    <col min="10176" max="10393" width="11.42578125" style="266"/>
    <col min="10394" max="10394" width="17.42578125" style="266" customWidth="1"/>
    <col min="10395" max="10395" width="9.28515625" style="266" customWidth="1"/>
    <col min="10396" max="10396" width="53.42578125" style="266" customWidth="1"/>
    <col min="10397" max="10397" width="21.85546875" style="266" customWidth="1"/>
    <col min="10398" max="10398" width="18.5703125" style="266" customWidth="1"/>
    <col min="10399" max="10399" width="21.28515625" style="266" customWidth="1"/>
    <col min="10400" max="10402" width="0" style="266" hidden="1" customWidth="1"/>
    <col min="10403" max="10403" width="23.28515625" style="266" customWidth="1"/>
    <col min="10404" max="10405" width="0" style="266" hidden="1" customWidth="1"/>
    <col min="10406" max="10406" width="23.5703125" style="266" customWidth="1"/>
    <col min="10407" max="10407" width="2.7109375" style="266" customWidth="1"/>
    <col min="10408" max="10427" width="0" style="266" hidden="1" customWidth="1"/>
    <col min="10428" max="10428" width="13.42578125" style="266" customWidth="1"/>
    <col min="10429" max="10429" width="18.140625" style="266" customWidth="1"/>
    <col min="10430" max="10430" width="18.7109375" style="266" customWidth="1"/>
    <col min="10431" max="10431" width="15.42578125" style="266" customWidth="1"/>
    <col min="10432" max="10649" width="11.42578125" style="266"/>
    <col min="10650" max="10650" width="17.42578125" style="266" customWidth="1"/>
    <col min="10651" max="10651" width="9.28515625" style="266" customWidth="1"/>
    <col min="10652" max="10652" width="53.42578125" style="266" customWidth="1"/>
    <col min="10653" max="10653" width="21.85546875" style="266" customWidth="1"/>
    <col min="10654" max="10654" width="18.5703125" style="266" customWidth="1"/>
    <col min="10655" max="10655" width="21.28515625" style="266" customWidth="1"/>
    <col min="10656" max="10658" width="0" style="266" hidden="1" customWidth="1"/>
    <col min="10659" max="10659" width="23.28515625" style="266" customWidth="1"/>
    <col min="10660" max="10661" width="0" style="266" hidden="1" customWidth="1"/>
    <col min="10662" max="10662" width="23.5703125" style="266" customWidth="1"/>
    <col min="10663" max="10663" width="2.7109375" style="266" customWidth="1"/>
    <col min="10664" max="10683" width="0" style="266" hidden="1" customWidth="1"/>
    <col min="10684" max="10684" width="13.42578125" style="266" customWidth="1"/>
    <col min="10685" max="10685" width="18.140625" style="266" customWidth="1"/>
    <col min="10686" max="10686" width="18.7109375" style="266" customWidth="1"/>
    <col min="10687" max="10687" width="15.42578125" style="266" customWidth="1"/>
    <col min="10688" max="10905" width="11.42578125" style="266"/>
    <col min="10906" max="10906" width="17.42578125" style="266" customWidth="1"/>
    <col min="10907" max="10907" width="9.28515625" style="266" customWidth="1"/>
    <col min="10908" max="10908" width="53.42578125" style="266" customWidth="1"/>
    <col min="10909" max="10909" width="21.85546875" style="266" customWidth="1"/>
    <col min="10910" max="10910" width="18.5703125" style="266" customWidth="1"/>
    <col min="10911" max="10911" width="21.28515625" style="266" customWidth="1"/>
    <col min="10912" max="10914" width="0" style="266" hidden="1" customWidth="1"/>
    <col min="10915" max="10915" width="23.28515625" style="266" customWidth="1"/>
    <col min="10916" max="10917" width="0" style="266" hidden="1" customWidth="1"/>
    <col min="10918" max="10918" width="23.5703125" style="266" customWidth="1"/>
    <col min="10919" max="10919" width="2.7109375" style="266" customWidth="1"/>
    <col min="10920" max="10939" width="0" style="266" hidden="1" customWidth="1"/>
    <col min="10940" max="10940" width="13.42578125" style="266" customWidth="1"/>
    <col min="10941" max="10941" width="18.140625" style="266" customWidth="1"/>
    <col min="10942" max="10942" width="18.7109375" style="266" customWidth="1"/>
    <col min="10943" max="10943" width="15.42578125" style="266" customWidth="1"/>
    <col min="10944" max="11161" width="11.42578125" style="266"/>
    <col min="11162" max="11162" width="17.42578125" style="266" customWidth="1"/>
    <col min="11163" max="11163" width="9.28515625" style="266" customWidth="1"/>
    <col min="11164" max="11164" width="53.42578125" style="266" customWidth="1"/>
    <col min="11165" max="11165" width="21.85546875" style="266" customWidth="1"/>
    <col min="11166" max="11166" width="18.5703125" style="266" customWidth="1"/>
    <col min="11167" max="11167" width="21.28515625" style="266" customWidth="1"/>
    <col min="11168" max="11170" width="0" style="266" hidden="1" customWidth="1"/>
    <col min="11171" max="11171" width="23.28515625" style="266" customWidth="1"/>
    <col min="11172" max="11173" width="0" style="266" hidden="1" customWidth="1"/>
    <col min="11174" max="11174" width="23.5703125" style="266" customWidth="1"/>
    <col min="11175" max="11175" width="2.7109375" style="266" customWidth="1"/>
    <col min="11176" max="11195" width="0" style="266" hidden="1" customWidth="1"/>
    <col min="11196" max="11196" width="13.42578125" style="266" customWidth="1"/>
    <col min="11197" max="11197" width="18.140625" style="266" customWidth="1"/>
    <col min="11198" max="11198" width="18.7109375" style="266" customWidth="1"/>
    <col min="11199" max="11199" width="15.42578125" style="266" customWidth="1"/>
    <col min="11200" max="11417" width="11.42578125" style="266"/>
    <col min="11418" max="11418" width="17.42578125" style="266" customWidth="1"/>
    <col min="11419" max="11419" width="9.28515625" style="266" customWidth="1"/>
    <col min="11420" max="11420" width="53.42578125" style="266" customWidth="1"/>
    <col min="11421" max="11421" width="21.85546875" style="266" customWidth="1"/>
    <col min="11422" max="11422" width="18.5703125" style="266" customWidth="1"/>
    <col min="11423" max="11423" width="21.28515625" style="266" customWidth="1"/>
    <col min="11424" max="11426" width="0" style="266" hidden="1" customWidth="1"/>
    <col min="11427" max="11427" width="23.28515625" style="266" customWidth="1"/>
    <col min="11428" max="11429" width="0" style="266" hidden="1" customWidth="1"/>
    <col min="11430" max="11430" width="23.5703125" style="266" customWidth="1"/>
    <col min="11431" max="11431" width="2.7109375" style="266" customWidth="1"/>
    <col min="11432" max="11451" width="0" style="266" hidden="1" customWidth="1"/>
    <col min="11452" max="11452" width="13.42578125" style="266" customWidth="1"/>
    <col min="11453" max="11453" width="18.140625" style="266" customWidth="1"/>
    <col min="11454" max="11454" width="18.7109375" style="266" customWidth="1"/>
    <col min="11455" max="11455" width="15.42578125" style="266" customWidth="1"/>
    <col min="11456" max="11673" width="11.42578125" style="266"/>
    <col min="11674" max="11674" width="17.42578125" style="266" customWidth="1"/>
    <col min="11675" max="11675" width="9.28515625" style="266" customWidth="1"/>
    <col min="11676" max="11676" width="53.42578125" style="266" customWidth="1"/>
    <col min="11677" max="11677" width="21.85546875" style="266" customWidth="1"/>
    <col min="11678" max="11678" width="18.5703125" style="266" customWidth="1"/>
    <col min="11679" max="11679" width="21.28515625" style="266" customWidth="1"/>
    <col min="11680" max="11682" width="0" style="266" hidden="1" customWidth="1"/>
    <col min="11683" max="11683" width="23.28515625" style="266" customWidth="1"/>
    <col min="11684" max="11685" width="0" style="266" hidden="1" customWidth="1"/>
    <col min="11686" max="11686" width="23.5703125" style="266" customWidth="1"/>
    <col min="11687" max="11687" width="2.7109375" style="266" customWidth="1"/>
    <col min="11688" max="11707" width="0" style="266" hidden="1" customWidth="1"/>
    <col min="11708" max="11708" width="13.42578125" style="266" customWidth="1"/>
    <col min="11709" max="11709" width="18.140625" style="266" customWidth="1"/>
    <col min="11710" max="11710" width="18.7109375" style="266" customWidth="1"/>
    <col min="11711" max="11711" width="15.42578125" style="266" customWidth="1"/>
    <col min="11712" max="11929" width="11.42578125" style="266"/>
    <col min="11930" max="11930" width="17.42578125" style="266" customWidth="1"/>
    <col min="11931" max="11931" width="9.28515625" style="266" customWidth="1"/>
    <col min="11932" max="11932" width="53.42578125" style="266" customWidth="1"/>
    <col min="11933" max="11933" width="21.85546875" style="266" customWidth="1"/>
    <col min="11934" max="11934" width="18.5703125" style="266" customWidth="1"/>
    <col min="11935" max="11935" width="21.28515625" style="266" customWidth="1"/>
    <col min="11936" max="11938" width="0" style="266" hidden="1" customWidth="1"/>
    <col min="11939" max="11939" width="23.28515625" style="266" customWidth="1"/>
    <col min="11940" max="11941" width="0" style="266" hidden="1" customWidth="1"/>
    <col min="11942" max="11942" width="23.5703125" style="266" customWidth="1"/>
    <col min="11943" max="11943" width="2.7109375" style="266" customWidth="1"/>
    <col min="11944" max="11963" width="0" style="266" hidden="1" customWidth="1"/>
    <col min="11964" max="11964" width="13.42578125" style="266" customWidth="1"/>
    <col min="11965" max="11965" width="18.140625" style="266" customWidth="1"/>
    <col min="11966" max="11966" width="18.7109375" style="266" customWidth="1"/>
    <col min="11967" max="11967" width="15.42578125" style="266" customWidth="1"/>
    <col min="11968" max="12185" width="11.42578125" style="266"/>
    <col min="12186" max="12186" width="17.42578125" style="266" customWidth="1"/>
    <col min="12187" max="12187" width="9.28515625" style="266" customWidth="1"/>
    <col min="12188" max="12188" width="53.42578125" style="266" customWidth="1"/>
    <col min="12189" max="12189" width="21.85546875" style="266" customWidth="1"/>
    <col min="12190" max="12190" width="18.5703125" style="266" customWidth="1"/>
    <col min="12191" max="12191" width="21.28515625" style="266" customWidth="1"/>
    <col min="12192" max="12194" width="0" style="266" hidden="1" customWidth="1"/>
    <col min="12195" max="12195" width="23.28515625" style="266" customWidth="1"/>
    <col min="12196" max="12197" width="0" style="266" hidden="1" customWidth="1"/>
    <col min="12198" max="12198" width="23.5703125" style="266" customWidth="1"/>
    <col min="12199" max="12199" width="2.7109375" style="266" customWidth="1"/>
    <col min="12200" max="12219" width="0" style="266" hidden="1" customWidth="1"/>
    <col min="12220" max="12220" width="13.42578125" style="266" customWidth="1"/>
    <col min="12221" max="12221" width="18.140625" style="266" customWidth="1"/>
    <col min="12222" max="12222" width="18.7109375" style="266" customWidth="1"/>
    <col min="12223" max="12223" width="15.42578125" style="266" customWidth="1"/>
    <col min="12224" max="12441" width="11.42578125" style="266"/>
    <col min="12442" max="12442" width="17.42578125" style="266" customWidth="1"/>
    <col min="12443" max="12443" width="9.28515625" style="266" customWidth="1"/>
    <col min="12444" max="12444" width="53.42578125" style="266" customWidth="1"/>
    <col min="12445" max="12445" width="21.85546875" style="266" customWidth="1"/>
    <col min="12446" max="12446" width="18.5703125" style="266" customWidth="1"/>
    <col min="12447" max="12447" width="21.28515625" style="266" customWidth="1"/>
    <col min="12448" max="12450" width="0" style="266" hidden="1" customWidth="1"/>
    <col min="12451" max="12451" width="23.28515625" style="266" customWidth="1"/>
    <col min="12452" max="12453" width="0" style="266" hidden="1" customWidth="1"/>
    <col min="12454" max="12454" width="23.5703125" style="266" customWidth="1"/>
    <col min="12455" max="12455" width="2.7109375" style="266" customWidth="1"/>
    <col min="12456" max="12475" width="0" style="266" hidden="1" customWidth="1"/>
    <col min="12476" max="12476" width="13.42578125" style="266" customWidth="1"/>
    <col min="12477" max="12477" width="18.140625" style="266" customWidth="1"/>
    <col min="12478" max="12478" width="18.7109375" style="266" customWidth="1"/>
    <col min="12479" max="12479" width="15.42578125" style="266" customWidth="1"/>
    <col min="12480" max="12697" width="11.42578125" style="266"/>
    <col min="12698" max="12698" width="17.42578125" style="266" customWidth="1"/>
    <col min="12699" max="12699" width="9.28515625" style="266" customWidth="1"/>
    <col min="12700" max="12700" width="53.42578125" style="266" customWidth="1"/>
    <col min="12701" max="12701" width="21.85546875" style="266" customWidth="1"/>
    <col min="12702" max="12702" width="18.5703125" style="266" customWidth="1"/>
    <col min="12703" max="12703" width="21.28515625" style="266" customWidth="1"/>
    <col min="12704" max="12706" width="0" style="266" hidden="1" customWidth="1"/>
    <col min="12707" max="12707" width="23.28515625" style="266" customWidth="1"/>
    <col min="12708" max="12709" width="0" style="266" hidden="1" customWidth="1"/>
    <col min="12710" max="12710" width="23.5703125" style="266" customWidth="1"/>
    <col min="12711" max="12711" width="2.7109375" style="266" customWidth="1"/>
    <col min="12712" max="12731" width="0" style="266" hidden="1" customWidth="1"/>
    <col min="12732" max="12732" width="13.42578125" style="266" customWidth="1"/>
    <col min="12733" max="12733" width="18.140625" style="266" customWidth="1"/>
    <col min="12734" max="12734" width="18.7109375" style="266" customWidth="1"/>
    <col min="12735" max="12735" width="15.42578125" style="266" customWidth="1"/>
    <col min="12736" max="12953" width="11.42578125" style="266"/>
    <col min="12954" max="12954" width="17.42578125" style="266" customWidth="1"/>
    <col min="12955" max="12955" width="9.28515625" style="266" customWidth="1"/>
    <col min="12956" max="12956" width="53.42578125" style="266" customWidth="1"/>
    <col min="12957" max="12957" width="21.85546875" style="266" customWidth="1"/>
    <col min="12958" max="12958" width="18.5703125" style="266" customWidth="1"/>
    <col min="12959" max="12959" width="21.28515625" style="266" customWidth="1"/>
    <col min="12960" max="12962" width="0" style="266" hidden="1" customWidth="1"/>
    <col min="12963" max="12963" width="23.28515625" style="266" customWidth="1"/>
    <col min="12964" max="12965" width="0" style="266" hidden="1" customWidth="1"/>
    <col min="12966" max="12966" width="23.5703125" style="266" customWidth="1"/>
    <col min="12967" max="12967" width="2.7109375" style="266" customWidth="1"/>
    <col min="12968" max="12987" width="0" style="266" hidden="1" customWidth="1"/>
    <col min="12988" max="12988" width="13.42578125" style="266" customWidth="1"/>
    <col min="12989" max="12989" width="18.140625" style="266" customWidth="1"/>
    <col min="12990" max="12990" width="18.7109375" style="266" customWidth="1"/>
    <col min="12991" max="12991" width="15.42578125" style="266" customWidth="1"/>
    <col min="12992" max="13209" width="11.42578125" style="266"/>
    <col min="13210" max="13210" width="17.42578125" style="266" customWidth="1"/>
    <col min="13211" max="13211" width="9.28515625" style="266" customWidth="1"/>
    <col min="13212" max="13212" width="53.42578125" style="266" customWidth="1"/>
    <col min="13213" max="13213" width="21.85546875" style="266" customWidth="1"/>
    <col min="13214" max="13214" width="18.5703125" style="266" customWidth="1"/>
    <col min="13215" max="13215" width="21.28515625" style="266" customWidth="1"/>
    <col min="13216" max="13218" width="0" style="266" hidden="1" customWidth="1"/>
    <col min="13219" max="13219" width="23.28515625" style="266" customWidth="1"/>
    <col min="13220" max="13221" width="0" style="266" hidden="1" customWidth="1"/>
    <col min="13222" max="13222" width="23.5703125" style="266" customWidth="1"/>
    <col min="13223" max="13223" width="2.7109375" style="266" customWidth="1"/>
    <col min="13224" max="13243" width="0" style="266" hidden="1" customWidth="1"/>
    <col min="13244" max="13244" width="13.42578125" style="266" customWidth="1"/>
    <col min="13245" max="13245" width="18.140625" style="266" customWidth="1"/>
    <col min="13246" max="13246" width="18.7109375" style="266" customWidth="1"/>
    <col min="13247" max="13247" width="15.42578125" style="266" customWidth="1"/>
    <col min="13248" max="13465" width="11.42578125" style="266"/>
    <col min="13466" max="13466" width="17.42578125" style="266" customWidth="1"/>
    <col min="13467" max="13467" width="9.28515625" style="266" customWidth="1"/>
    <col min="13468" max="13468" width="53.42578125" style="266" customWidth="1"/>
    <col min="13469" max="13469" width="21.85546875" style="266" customWidth="1"/>
    <col min="13470" max="13470" width="18.5703125" style="266" customWidth="1"/>
    <col min="13471" max="13471" width="21.28515625" style="266" customWidth="1"/>
    <col min="13472" max="13474" width="0" style="266" hidden="1" customWidth="1"/>
    <col min="13475" max="13475" width="23.28515625" style="266" customWidth="1"/>
    <col min="13476" max="13477" width="0" style="266" hidden="1" customWidth="1"/>
    <col min="13478" max="13478" width="23.5703125" style="266" customWidth="1"/>
    <col min="13479" max="13479" width="2.7109375" style="266" customWidth="1"/>
    <col min="13480" max="13499" width="0" style="266" hidden="1" customWidth="1"/>
    <col min="13500" max="13500" width="13.42578125" style="266" customWidth="1"/>
    <col min="13501" max="13501" width="18.140625" style="266" customWidth="1"/>
    <col min="13502" max="13502" width="18.7109375" style="266" customWidth="1"/>
    <col min="13503" max="13503" width="15.42578125" style="266" customWidth="1"/>
    <col min="13504" max="13721" width="11.42578125" style="266"/>
    <col min="13722" max="13722" width="17.42578125" style="266" customWidth="1"/>
    <col min="13723" max="13723" width="9.28515625" style="266" customWidth="1"/>
    <col min="13724" max="13724" width="53.42578125" style="266" customWidth="1"/>
    <col min="13725" max="13725" width="21.85546875" style="266" customWidth="1"/>
    <col min="13726" max="13726" width="18.5703125" style="266" customWidth="1"/>
    <col min="13727" max="13727" width="21.28515625" style="266" customWidth="1"/>
    <col min="13728" max="13730" width="0" style="266" hidden="1" customWidth="1"/>
    <col min="13731" max="13731" width="23.28515625" style="266" customWidth="1"/>
    <col min="13732" max="13733" width="0" style="266" hidden="1" customWidth="1"/>
    <col min="13734" max="13734" width="23.5703125" style="266" customWidth="1"/>
    <col min="13735" max="13735" width="2.7109375" style="266" customWidth="1"/>
    <col min="13736" max="13755" width="0" style="266" hidden="1" customWidth="1"/>
    <col min="13756" max="13756" width="13.42578125" style="266" customWidth="1"/>
    <col min="13757" max="13757" width="18.140625" style="266" customWidth="1"/>
    <col min="13758" max="13758" width="18.7109375" style="266" customWidth="1"/>
    <col min="13759" max="13759" width="15.42578125" style="266" customWidth="1"/>
    <col min="13760" max="13977" width="11.42578125" style="266"/>
    <col min="13978" max="13978" width="17.42578125" style="266" customWidth="1"/>
    <col min="13979" max="13979" width="9.28515625" style="266" customWidth="1"/>
    <col min="13980" max="13980" width="53.42578125" style="266" customWidth="1"/>
    <col min="13981" max="13981" width="21.85546875" style="266" customWidth="1"/>
    <col min="13982" max="13982" width="18.5703125" style="266" customWidth="1"/>
    <col min="13983" max="13983" width="21.28515625" style="266" customWidth="1"/>
    <col min="13984" max="13986" width="0" style="266" hidden="1" customWidth="1"/>
    <col min="13987" max="13987" width="23.28515625" style="266" customWidth="1"/>
    <col min="13988" max="13989" width="0" style="266" hidden="1" customWidth="1"/>
    <col min="13990" max="13990" width="23.5703125" style="266" customWidth="1"/>
    <col min="13991" max="13991" width="2.7109375" style="266" customWidth="1"/>
    <col min="13992" max="14011" width="0" style="266" hidden="1" customWidth="1"/>
    <col min="14012" max="14012" width="13.42578125" style="266" customWidth="1"/>
    <col min="14013" max="14013" width="18.140625" style="266" customWidth="1"/>
    <col min="14014" max="14014" width="18.7109375" style="266" customWidth="1"/>
    <col min="14015" max="14015" width="15.42578125" style="266" customWidth="1"/>
    <col min="14016" max="14233" width="11.42578125" style="266"/>
    <col min="14234" max="14234" width="17.42578125" style="266" customWidth="1"/>
    <col min="14235" max="14235" width="9.28515625" style="266" customWidth="1"/>
    <col min="14236" max="14236" width="53.42578125" style="266" customWidth="1"/>
    <col min="14237" max="14237" width="21.85546875" style="266" customWidth="1"/>
    <col min="14238" max="14238" width="18.5703125" style="266" customWidth="1"/>
    <col min="14239" max="14239" width="21.28515625" style="266" customWidth="1"/>
    <col min="14240" max="14242" width="0" style="266" hidden="1" customWidth="1"/>
    <col min="14243" max="14243" width="23.28515625" style="266" customWidth="1"/>
    <col min="14244" max="14245" width="0" style="266" hidden="1" customWidth="1"/>
    <col min="14246" max="14246" width="23.5703125" style="266" customWidth="1"/>
    <col min="14247" max="14247" width="2.7109375" style="266" customWidth="1"/>
    <col min="14248" max="14267" width="0" style="266" hidden="1" customWidth="1"/>
    <col min="14268" max="14268" width="13.42578125" style="266" customWidth="1"/>
    <col min="14269" max="14269" width="18.140625" style="266" customWidth="1"/>
    <col min="14270" max="14270" width="18.7109375" style="266" customWidth="1"/>
    <col min="14271" max="14271" width="15.42578125" style="266" customWidth="1"/>
    <col min="14272" max="14489" width="11.42578125" style="266"/>
    <col min="14490" max="14490" width="17.42578125" style="266" customWidth="1"/>
    <col min="14491" max="14491" width="9.28515625" style="266" customWidth="1"/>
    <col min="14492" max="14492" width="53.42578125" style="266" customWidth="1"/>
    <col min="14493" max="14493" width="21.85546875" style="266" customWidth="1"/>
    <col min="14494" max="14494" width="18.5703125" style="266" customWidth="1"/>
    <col min="14495" max="14495" width="21.28515625" style="266" customWidth="1"/>
    <col min="14496" max="14498" width="0" style="266" hidden="1" customWidth="1"/>
    <col min="14499" max="14499" width="23.28515625" style="266" customWidth="1"/>
    <col min="14500" max="14501" width="0" style="266" hidden="1" customWidth="1"/>
    <col min="14502" max="14502" width="23.5703125" style="266" customWidth="1"/>
    <col min="14503" max="14503" width="2.7109375" style="266" customWidth="1"/>
    <col min="14504" max="14523" width="0" style="266" hidden="1" customWidth="1"/>
    <col min="14524" max="14524" width="13.42578125" style="266" customWidth="1"/>
    <col min="14525" max="14525" width="18.140625" style="266" customWidth="1"/>
    <col min="14526" max="14526" width="18.7109375" style="266" customWidth="1"/>
    <col min="14527" max="14527" width="15.42578125" style="266" customWidth="1"/>
    <col min="14528" max="14745" width="11.42578125" style="266"/>
    <col min="14746" max="14746" width="17.42578125" style="266" customWidth="1"/>
    <col min="14747" max="14747" width="9.28515625" style="266" customWidth="1"/>
    <col min="14748" max="14748" width="53.42578125" style="266" customWidth="1"/>
    <col min="14749" max="14749" width="21.85546875" style="266" customWidth="1"/>
    <col min="14750" max="14750" width="18.5703125" style="266" customWidth="1"/>
    <col min="14751" max="14751" width="21.28515625" style="266" customWidth="1"/>
    <col min="14752" max="14754" width="0" style="266" hidden="1" customWidth="1"/>
    <col min="14755" max="14755" width="23.28515625" style="266" customWidth="1"/>
    <col min="14756" max="14757" width="0" style="266" hidden="1" customWidth="1"/>
    <col min="14758" max="14758" width="23.5703125" style="266" customWidth="1"/>
    <col min="14759" max="14759" width="2.7109375" style="266" customWidth="1"/>
    <col min="14760" max="14779" width="0" style="266" hidden="1" customWidth="1"/>
    <col min="14780" max="14780" width="13.42578125" style="266" customWidth="1"/>
    <col min="14781" max="14781" width="18.140625" style="266" customWidth="1"/>
    <col min="14782" max="14782" width="18.7109375" style="266" customWidth="1"/>
    <col min="14783" max="14783" width="15.42578125" style="266" customWidth="1"/>
    <col min="14784" max="15001" width="11.42578125" style="266"/>
    <col min="15002" max="15002" width="17.42578125" style="266" customWidth="1"/>
    <col min="15003" max="15003" width="9.28515625" style="266" customWidth="1"/>
    <col min="15004" max="15004" width="53.42578125" style="266" customWidth="1"/>
    <col min="15005" max="15005" width="21.85546875" style="266" customWidth="1"/>
    <col min="15006" max="15006" width="18.5703125" style="266" customWidth="1"/>
    <col min="15007" max="15007" width="21.28515625" style="266" customWidth="1"/>
    <col min="15008" max="15010" width="0" style="266" hidden="1" customWidth="1"/>
    <col min="15011" max="15011" width="23.28515625" style="266" customWidth="1"/>
    <col min="15012" max="15013" width="0" style="266" hidden="1" customWidth="1"/>
    <col min="15014" max="15014" width="23.5703125" style="266" customWidth="1"/>
    <col min="15015" max="15015" width="2.7109375" style="266" customWidth="1"/>
    <col min="15016" max="15035" width="0" style="266" hidden="1" customWidth="1"/>
    <col min="15036" max="15036" width="13.42578125" style="266" customWidth="1"/>
    <col min="15037" max="15037" width="18.140625" style="266" customWidth="1"/>
    <col min="15038" max="15038" width="18.7109375" style="266" customWidth="1"/>
    <col min="15039" max="15039" width="15.42578125" style="266" customWidth="1"/>
    <col min="15040" max="15257" width="11.42578125" style="266"/>
    <col min="15258" max="15258" width="17.42578125" style="266" customWidth="1"/>
    <col min="15259" max="15259" width="9.28515625" style="266" customWidth="1"/>
    <col min="15260" max="15260" width="53.42578125" style="266" customWidth="1"/>
    <col min="15261" max="15261" width="21.85546875" style="266" customWidth="1"/>
    <col min="15262" max="15262" width="18.5703125" style="266" customWidth="1"/>
    <col min="15263" max="15263" width="21.28515625" style="266" customWidth="1"/>
    <col min="15264" max="15266" width="0" style="266" hidden="1" customWidth="1"/>
    <col min="15267" max="15267" width="23.28515625" style="266" customWidth="1"/>
    <col min="15268" max="15269" width="0" style="266" hidden="1" customWidth="1"/>
    <col min="15270" max="15270" width="23.5703125" style="266" customWidth="1"/>
    <col min="15271" max="15271" width="2.7109375" style="266" customWidth="1"/>
    <col min="15272" max="15291" width="0" style="266" hidden="1" customWidth="1"/>
    <col min="15292" max="15292" width="13.42578125" style="266" customWidth="1"/>
    <col min="15293" max="15293" width="18.140625" style="266" customWidth="1"/>
    <col min="15294" max="15294" width="18.7109375" style="266" customWidth="1"/>
    <col min="15295" max="15295" width="15.42578125" style="266" customWidth="1"/>
    <col min="15296" max="15513" width="11.42578125" style="266"/>
    <col min="15514" max="15514" width="17.42578125" style="266" customWidth="1"/>
    <col min="15515" max="15515" width="9.28515625" style="266" customWidth="1"/>
    <col min="15516" max="15516" width="53.42578125" style="266" customWidth="1"/>
    <col min="15517" max="15517" width="21.85546875" style="266" customWidth="1"/>
    <col min="15518" max="15518" width="18.5703125" style="266" customWidth="1"/>
    <col min="15519" max="15519" width="21.28515625" style="266" customWidth="1"/>
    <col min="15520" max="15522" width="0" style="266" hidden="1" customWidth="1"/>
    <col min="15523" max="15523" width="23.28515625" style="266" customWidth="1"/>
    <col min="15524" max="15525" width="0" style="266" hidden="1" customWidth="1"/>
    <col min="15526" max="15526" width="23.5703125" style="266" customWidth="1"/>
    <col min="15527" max="15527" width="2.7109375" style="266" customWidth="1"/>
    <col min="15528" max="15547" width="0" style="266" hidden="1" customWidth="1"/>
    <col min="15548" max="15548" width="13.42578125" style="266" customWidth="1"/>
    <col min="15549" max="15549" width="18.140625" style="266" customWidth="1"/>
    <col min="15550" max="15550" width="18.7109375" style="266" customWidth="1"/>
    <col min="15551" max="15551" width="15.42578125" style="266" customWidth="1"/>
    <col min="15552" max="15769" width="11.42578125" style="266"/>
    <col min="15770" max="15770" width="17.42578125" style="266" customWidth="1"/>
    <col min="15771" max="15771" width="9.28515625" style="266" customWidth="1"/>
    <col min="15772" max="15772" width="53.42578125" style="266" customWidth="1"/>
    <col min="15773" max="15773" width="21.85546875" style="266" customWidth="1"/>
    <col min="15774" max="15774" width="18.5703125" style="266" customWidth="1"/>
    <col min="15775" max="15775" width="21.28515625" style="266" customWidth="1"/>
    <col min="15776" max="15778" width="0" style="266" hidden="1" customWidth="1"/>
    <col min="15779" max="15779" width="23.28515625" style="266" customWidth="1"/>
    <col min="15780" max="15781" width="0" style="266" hidden="1" customWidth="1"/>
    <col min="15782" max="15782" width="23.5703125" style="266" customWidth="1"/>
    <col min="15783" max="15783" width="2.7109375" style="266" customWidth="1"/>
    <col min="15784" max="15803" width="0" style="266" hidden="1" customWidth="1"/>
    <col min="15804" max="15804" width="13.42578125" style="266" customWidth="1"/>
    <col min="15805" max="15805" width="18.140625" style="266" customWidth="1"/>
    <col min="15806" max="15806" width="18.7109375" style="266" customWidth="1"/>
    <col min="15807" max="15807" width="15.42578125" style="266" customWidth="1"/>
    <col min="15808" max="16025" width="11.42578125" style="266"/>
    <col min="16026" max="16026" width="17.42578125" style="266" customWidth="1"/>
    <col min="16027" max="16027" width="9.28515625" style="266" customWidth="1"/>
    <col min="16028" max="16028" width="53.42578125" style="266" customWidth="1"/>
    <col min="16029" max="16029" width="21.85546875" style="266" customWidth="1"/>
    <col min="16030" max="16030" width="18.5703125" style="266" customWidth="1"/>
    <col min="16031" max="16031" width="21.28515625" style="266" customWidth="1"/>
    <col min="16032" max="16034" width="0" style="266" hidden="1" customWidth="1"/>
    <col min="16035" max="16035" width="23.28515625" style="266" customWidth="1"/>
    <col min="16036" max="16037" width="0" style="266" hidden="1" customWidth="1"/>
    <col min="16038" max="16038" width="23.5703125" style="266" customWidth="1"/>
    <col min="16039" max="16039" width="2.7109375" style="266" customWidth="1"/>
    <col min="16040" max="16059" width="0" style="266" hidden="1" customWidth="1"/>
    <col min="16060" max="16060" width="13.42578125" style="266" customWidth="1"/>
    <col min="16061" max="16061" width="18.140625" style="266" customWidth="1"/>
    <col min="16062" max="16062" width="18.7109375" style="266" customWidth="1"/>
    <col min="16063" max="16063" width="15.42578125" style="266" customWidth="1"/>
    <col min="16064" max="16384" width="11.42578125" style="266"/>
  </cols>
  <sheetData>
    <row r="1" spans="1:15" ht="27.75" customHeight="1" x14ac:dyDescent="0.25">
      <c r="A1" s="566" t="s">
        <v>0</v>
      </c>
      <c r="B1" s="566"/>
      <c r="C1" s="566"/>
      <c r="D1" s="566"/>
      <c r="E1" s="566"/>
      <c r="F1" s="566"/>
      <c r="G1" s="566"/>
      <c r="H1" s="566"/>
      <c r="I1" s="566"/>
      <c r="J1" s="566"/>
      <c r="K1" s="566"/>
      <c r="L1" s="566"/>
      <c r="M1" s="566"/>
      <c r="N1" s="566"/>
    </row>
    <row r="2" spans="1:15" ht="24.95" customHeight="1" x14ac:dyDescent="0.25">
      <c r="A2" s="567" t="s">
        <v>418</v>
      </c>
      <c r="B2" s="567"/>
      <c r="C2" s="567"/>
      <c r="D2" s="567"/>
      <c r="E2" s="567"/>
      <c r="F2" s="567"/>
      <c r="G2" s="567"/>
      <c r="H2" s="567"/>
      <c r="I2" s="567"/>
      <c r="J2" s="567"/>
      <c r="K2" s="567"/>
      <c r="L2" s="567"/>
      <c r="M2" s="567"/>
      <c r="N2" s="567"/>
    </row>
    <row r="3" spans="1:15" ht="24.95" customHeight="1" x14ac:dyDescent="0.25">
      <c r="A3" s="568" t="s">
        <v>486</v>
      </c>
      <c r="B3" s="568"/>
      <c r="C3" s="568"/>
      <c r="D3" s="568"/>
      <c r="E3" s="568"/>
      <c r="F3" s="568"/>
      <c r="G3" s="568"/>
      <c r="H3" s="568"/>
      <c r="I3" s="568"/>
      <c r="J3" s="568"/>
      <c r="K3" s="568"/>
      <c r="L3" s="568"/>
      <c r="M3" s="568"/>
      <c r="N3" s="568"/>
    </row>
    <row r="4" spans="1:15" ht="15" customHeight="1" x14ac:dyDescent="0.25">
      <c r="A4" s="376"/>
      <c r="B4" s="376"/>
      <c r="C4" s="376"/>
      <c r="D4" s="376"/>
      <c r="E4" s="376"/>
      <c r="F4" s="376"/>
      <c r="G4" s="376"/>
      <c r="H4" s="376"/>
      <c r="I4" s="376"/>
      <c r="J4" s="376"/>
      <c r="K4" s="376"/>
      <c r="L4" s="376"/>
      <c r="M4" s="376"/>
      <c r="N4" s="376"/>
    </row>
    <row r="5" spans="1:15" ht="18" customHeight="1" x14ac:dyDescent="0.25">
      <c r="H5" s="270" t="s">
        <v>3</v>
      </c>
      <c r="I5" s="271"/>
      <c r="J5" s="272" t="s">
        <v>4</v>
      </c>
      <c r="K5" s="273" t="s">
        <v>5</v>
      </c>
      <c r="L5" s="273"/>
      <c r="M5" s="274"/>
    </row>
    <row r="6" spans="1:15" ht="18" customHeight="1" thickBot="1" x14ac:dyDescent="0.3">
      <c r="H6" s="270"/>
      <c r="I6" s="271"/>
      <c r="J6" s="272"/>
      <c r="K6" s="273"/>
      <c r="L6" s="273"/>
      <c r="M6" s="274"/>
    </row>
    <row r="7" spans="1:15" ht="23.1" customHeight="1" x14ac:dyDescent="0.25">
      <c r="A7" s="537" t="s">
        <v>6</v>
      </c>
      <c r="B7" s="533" t="s">
        <v>420</v>
      </c>
      <c r="C7" s="533" t="s">
        <v>8</v>
      </c>
      <c r="D7" s="533" t="s">
        <v>9</v>
      </c>
      <c r="E7" s="533" t="s">
        <v>421</v>
      </c>
      <c r="F7" s="525" t="s">
        <v>422</v>
      </c>
      <c r="G7" s="534" t="s">
        <v>423</v>
      </c>
      <c r="H7" s="525" t="s">
        <v>424</v>
      </c>
      <c r="I7" s="527" t="s">
        <v>14</v>
      </c>
      <c r="J7" s="525" t="s">
        <v>425</v>
      </c>
      <c r="K7" s="525" t="s">
        <v>426</v>
      </c>
      <c r="L7" s="525" t="s">
        <v>427</v>
      </c>
      <c r="M7" s="569" t="s">
        <v>428</v>
      </c>
      <c r="N7" s="569"/>
      <c r="O7" s="570"/>
    </row>
    <row r="8" spans="1:15" ht="57.75" customHeight="1" thickBot="1" x14ac:dyDescent="0.3">
      <c r="A8" s="538"/>
      <c r="B8" s="536"/>
      <c r="C8" s="536"/>
      <c r="D8" s="536"/>
      <c r="E8" s="536"/>
      <c r="F8" s="532"/>
      <c r="G8" s="535"/>
      <c r="H8" s="532"/>
      <c r="I8" s="555"/>
      <c r="J8" s="532"/>
      <c r="K8" s="532"/>
      <c r="L8" s="532"/>
      <c r="M8" s="375" t="s">
        <v>429</v>
      </c>
      <c r="N8" s="375" t="s">
        <v>430</v>
      </c>
      <c r="O8" s="17" t="s">
        <v>466</v>
      </c>
    </row>
    <row r="9" spans="1:15" s="287" customFormat="1" ht="23.1" customHeight="1" thickBot="1" x14ac:dyDescent="0.3">
      <c r="A9" s="113" t="s">
        <v>26</v>
      </c>
      <c r="B9" s="19"/>
      <c r="C9" s="19"/>
      <c r="D9" s="19"/>
      <c r="E9" s="283" t="s">
        <v>27</v>
      </c>
      <c r="F9" s="116">
        <f>+F10+F16</f>
        <v>35431800</v>
      </c>
      <c r="G9" s="117">
        <f>+G10+G16</f>
        <v>0</v>
      </c>
      <c r="H9" s="116">
        <f>+H10+H16</f>
        <v>35431800</v>
      </c>
      <c r="I9" s="306">
        <f>+H9/H72</f>
        <v>2.8096476504760126E-3</v>
      </c>
      <c r="J9" s="116">
        <f>+J10+J16</f>
        <v>35431800</v>
      </c>
      <c r="K9" s="117">
        <f>+K10+K16</f>
        <v>35431800</v>
      </c>
      <c r="L9" s="117">
        <f>+J9-K9</f>
        <v>0</v>
      </c>
      <c r="M9" s="285">
        <f>+J9/H9</f>
        <v>1</v>
      </c>
      <c r="N9" s="285">
        <f>+K9/F9</f>
        <v>1</v>
      </c>
      <c r="O9" s="286">
        <f>K9/J9</f>
        <v>1</v>
      </c>
    </row>
    <row r="10" spans="1:15" ht="33.75" customHeight="1" x14ac:dyDescent="0.25">
      <c r="A10" s="288" t="s">
        <v>87</v>
      </c>
      <c r="B10" s="26"/>
      <c r="C10" s="26"/>
      <c r="D10" s="26"/>
      <c r="E10" s="289" t="s">
        <v>88</v>
      </c>
      <c r="F10" s="123">
        <f>+F11</f>
        <v>4291800</v>
      </c>
      <c r="G10" s="124">
        <f>+G12</f>
        <v>0</v>
      </c>
      <c r="H10" s="125">
        <f t="shared" ref="H10:H18" si="0">+F10-G10</f>
        <v>4291800</v>
      </c>
      <c r="I10" s="290">
        <f>+H10/H72</f>
        <v>3.4032834307918169E-4</v>
      </c>
      <c r="J10" s="123">
        <f>+J11</f>
        <v>4291800</v>
      </c>
      <c r="K10" s="124">
        <f>+K11</f>
        <v>4291800</v>
      </c>
      <c r="L10" s="124">
        <f t="shared" ref="L10:L72" si="1">+J10-K10</f>
        <v>0</v>
      </c>
      <c r="M10" s="291">
        <f t="shared" ref="M10:M72" si="2">+J10/H10</f>
        <v>1</v>
      </c>
      <c r="N10" s="291">
        <f t="shared" ref="N10:N72" si="3">+K10/F10</f>
        <v>1</v>
      </c>
      <c r="O10" s="292">
        <f t="shared" ref="O10:O72" si="4">K10/J10</f>
        <v>1</v>
      </c>
    </row>
    <row r="11" spans="1:15" ht="30" customHeight="1" x14ac:dyDescent="0.25">
      <c r="A11" s="50" t="s">
        <v>97</v>
      </c>
      <c r="B11" s="33"/>
      <c r="C11" s="33"/>
      <c r="D11" s="33"/>
      <c r="E11" s="293" t="s">
        <v>98</v>
      </c>
      <c r="F11" s="129">
        <f>+F12</f>
        <v>4291800</v>
      </c>
      <c r="G11" s="130">
        <f>+G13</f>
        <v>0</v>
      </c>
      <c r="H11" s="131">
        <f t="shared" si="0"/>
        <v>4291800</v>
      </c>
      <c r="I11" s="294">
        <f>+H11/H72</f>
        <v>3.4032834307918169E-4</v>
      </c>
      <c r="J11" s="129">
        <f>+J12</f>
        <v>4291800</v>
      </c>
      <c r="K11" s="130">
        <f>+K12</f>
        <v>4291800</v>
      </c>
      <c r="L11" s="124">
        <f t="shared" si="1"/>
        <v>0</v>
      </c>
      <c r="M11" s="295">
        <f t="shared" si="2"/>
        <v>1</v>
      </c>
      <c r="N11" s="295">
        <f t="shared" si="3"/>
        <v>1</v>
      </c>
      <c r="O11" s="296">
        <f t="shared" si="4"/>
        <v>1</v>
      </c>
    </row>
    <row r="12" spans="1:15" ht="27" customHeight="1" x14ac:dyDescent="0.25">
      <c r="A12" s="50" t="s">
        <v>121</v>
      </c>
      <c r="B12" s="33"/>
      <c r="C12" s="33"/>
      <c r="D12" s="33"/>
      <c r="E12" s="293" t="s">
        <v>122</v>
      </c>
      <c r="F12" s="129">
        <f>SUM(F13:F13)</f>
        <v>4291800</v>
      </c>
      <c r="G12" s="130">
        <f>SUM(G13:G13)</f>
        <v>0</v>
      </c>
      <c r="H12" s="131">
        <f t="shared" si="0"/>
        <v>4291800</v>
      </c>
      <c r="I12" s="294">
        <f>+H12/H72</f>
        <v>3.4032834307918169E-4</v>
      </c>
      <c r="J12" s="129">
        <f>SUM(J13:J13)</f>
        <v>4291800</v>
      </c>
      <c r="K12" s="130">
        <f>SUM(K13:K13)</f>
        <v>4291800</v>
      </c>
      <c r="L12" s="124">
        <f t="shared" si="1"/>
        <v>0</v>
      </c>
      <c r="M12" s="295">
        <f t="shared" si="2"/>
        <v>1</v>
      </c>
      <c r="N12" s="295">
        <f t="shared" si="3"/>
        <v>1</v>
      </c>
      <c r="O12" s="296">
        <f t="shared" si="4"/>
        <v>1</v>
      </c>
    </row>
    <row r="13" spans="1:15" ht="53.25" customHeight="1" x14ac:dyDescent="0.25">
      <c r="A13" s="50" t="s">
        <v>141</v>
      </c>
      <c r="B13" s="40"/>
      <c r="C13" s="40"/>
      <c r="D13" s="40"/>
      <c r="E13" s="293" t="s">
        <v>142</v>
      </c>
      <c r="F13" s="129">
        <f>+F14+F15</f>
        <v>4291800</v>
      </c>
      <c r="G13" s="130">
        <f>SUM(G14:G14)</f>
        <v>0</v>
      </c>
      <c r="H13" s="131">
        <f>+F13-G13</f>
        <v>4291800</v>
      </c>
      <c r="I13" s="294">
        <f>+H13/H72</f>
        <v>3.4032834307918169E-4</v>
      </c>
      <c r="J13" s="129">
        <f>+J14+J15</f>
        <v>4291800</v>
      </c>
      <c r="K13" s="130">
        <f>+K14+K15</f>
        <v>4291800</v>
      </c>
      <c r="L13" s="124">
        <f t="shared" si="1"/>
        <v>0</v>
      </c>
      <c r="M13" s="295">
        <f t="shared" si="2"/>
        <v>1</v>
      </c>
      <c r="N13" s="295">
        <f t="shared" si="3"/>
        <v>1</v>
      </c>
      <c r="O13" s="296">
        <f t="shared" si="4"/>
        <v>1</v>
      </c>
    </row>
    <row r="14" spans="1:15" ht="33" customHeight="1" x14ac:dyDescent="0.25">
      <c r="A14" s="51" t="s">
        <v>145</v>
      </c>
      <c r="B14" s="40" t="s">
        <v>37</v>
      </c>
      <c r="C14" s="40">
        <v>20</v>
      </c>
      <c r="D14" s="40" t="s">
        <v>38</v>
      </c>
      <c r="E14" s="297" t="s">
        <v>146</v>
      </c>
      <c r="F14" s="135">
        <v>3215000</v>
      </c>
      <c r="G14" s="136">
        <v>0</v>
      </c>
      <c r="H14" s="137">
        <f>+F14-G14</f>
        <v>3215000</v>
      </c>
      <c r="I14" s="294">
        <f>+H14/H72</f>
        <v>2.5494096253310248E-4</v>
      </c>
      <c r="J14" s="137">
        <v>3215000</v>
      </c>
      <c r="K14" s="137">
        <v>3215000</v>
      </c>
      <c r="L14" s="137">
        <f t="shared" si="1"/>
        <v>0</v>
      </c>
      <c r="M14" s="298">
        <f t="shared" si="2"/>
        <v>1</v>
      </c>
      <c r="N14" s="298">
        <f t="shared" si="3"/>
        <v>1</v>
      </c>
      <c r="O14" s="299">
        <f t="shared" si="4"/>
        <v>1</v>
      </c>
    </row>
    <row r="15" spans="1:15" ht="23.1" customHeight="1" x14ac:dyDescent="0.25">
      <c r="A15" s="51" t="s">
        <v>149</v>
      </c>
      <c r="B15" s="40" t="s">
        <v>37</v>
      </c>
      <c r="C15" s="40">
        <v>20</v>
      </c>
      <c r="D15" s="40" t="s">
        <v>38</v>
      </c>
      <c r="E15" s="297" t="s">
        <v>150</v>
      </c>
      <c r="F15" s="135">
        <v>1076800</v>
      </c>
      <c r="G15" s="136">
        <v>0</v>
      </c>
      <c r="H15" s="137">
        <f>+F15-G15</f>
        <v>1076800</v>
      </c>
      <c r="I15" s="294">
        <f>+H15/H72</f>
        <v>8.5387380546079241E-5</v>
      </c>
      <c r="J15" s="137">
        <v>1076800</v>
      </c>
      <c r="K15" s="137">
        <v>1076800</v>
      </c>
      <c r="L15" s="137">
        <f t="shared" si="1"/>
        <v>0</v>
      </c>
      <c r="M15" s="298">
        <f t="shared" si="2"/>
        <v>1</v>
      </c>
      <c r="N15" s="298">
        <f t="shared" si="3"/>
        <v>1</v>
      </c>
      <c r="O15" s="299">
        <f t="shared" si="4"/>
        <v>1</v>
      </c>
    </row>
    <row r="16" spans="1:15" ht="23.1" customHeight="1" x14ac:dyDescent="0.25">
      <c r="A16" s="50" t="s">
        <v>169</v>
      </c>
      <c r="B16" s="245"/>
      <c r="C16" s="245"/>
      <c r="D16" s="245"/>
      <c r="E16" s="293" t="s">
        <v>170</v>
      </c>
      <c r="F16" s="129">
        <f t="shared" ref="F16:G18" si="5">+F17</f>
        <v>31140000</v>
      </c>
      <c r="G16" s="130">
        <f t="shared" si="5"/>
        <v>0</v>
      </c>
      <c r="H16" s="130">
        <f>+F16-G16</f>
        <v>31140000</v>
      </c>
      <c r="I16" s="294">
        <f>+H16/H72</f>
        <v>2.4693193073968308E-3</v>
      </c>
      <c r="J16" s="130">
        <f t="shared" ref="J16:K18" si="6">+J17</f>
        <v>31140000</v>
      </c>
      <c r="K16" s="130">
        <f t="shared" si="6"/>
        <v>31140000</v>
      </c>
      <c r="L16" s="130">
        <f t="shared" si="1"/>
        <v>0</v>
      </c>
      <c r="M16" s="295">
        <f t="shared" si="2"/>
        <v>1</v>
      </c>
      <c r="N16" s="295">
        <f t="shared" si="3"/>
        <v>1</v>
      </c>
      <c r="O16" s="296">
        <f t="shared" si="4"/>
        <v>1</v>
      </c>
    </row>
    <row r="17" spans="1:15" ht="23.1" customHeight="1" x14ac:dyDescent="0.25">
      <c r="A17" s="50" t="s">
        <v>187</v>
      </c>
      <c r="B17" s="245"/>
      <c r="C17" s="245"/>
      <c r="D17" s="245"/>
      <c r="E17" s="293" t="s">
        <v>188</v>
      </c>
      <c r="F17" s="129">
        <f t="shared" si="5"/>
        <v>31140000</v>
      </c>
      <c r="G17" s="130">
        <f t="shared" si="5"/>
        <v>0</v>
      </c>
      <c r="H17" s="130">
        <f t="shared" si="0"/>
        <v>31140000</v>
      </c>
      <c r="I17" s="294">
        <f>+H17/H72</f>
        <v>2.4693193073968308E-3</v>
      </c>
      <c r="J17" s="130">
        <f t="shared" si="6"/>
        <v>31140000</v>
      </c>
      <c r="K17" s="130">
        <f t="shared" si="6"/>
        <v>31140000</v>
      </c>
      <c r="L17" s="130">
        <f t="shared" si="1"/>
        <v>0</v>
      </c>
      <c r="M17" s="295">
        <f t="shared" si="2"/>
        <v>1</v>
      </c>
      <c r="N17" s="295">
        <f t="shared" si="3"/>
        <v>1</v>
      </c>
      <c r="O17" s="296">
        <f t="shared" si="4"/>
        <v>1</v>
      </c>
    </row>
    <row r="18" spans="1:15" ht="23.1" customHeight="1" x14ac:dyDescent="0.25">
      <c r="A18" s="50" t="s">
        <v>189</v>
      </c>
      <c r="B18" s="245"/>
      <c r="C18" s="245"/>
      <c r="D18" s="245"/>
      <c r="E18" s="293" t="s">
        <v>190</v>
      </c>
      <c r="F18" s="129">
        <f t="shared" si="5"/>
        <v>31140000</v>
      </c>
      <c r="G18" s="130">
        <f t="shared" si="5"/>
        <v>0</v>
      </c>
      <c r="H18" s="130">
        <f t="shared" si="0"/>
        <v>31140000</v>
      </c>
      <c r="I18" s="294">
        <f>+H18/H72</f>
        <v>2.4693193073968308E-3</v>
      </c>
      <c r="J18" s="130">
        <f t="shared" si="6"/>
        <v>31140000</v>
      </c>
      <c r="K18" s="130">
        <f t="shared" si="6"/>
        <v>31140000</v>
      </c>
      <c r="L18" s="130">
        <f t="shared" si="1"/>
        <v>0</v>
      </c>
      <c r="M18" s="295">
        <f t="shared" si="2"/>
        <v>1</v>
      </c>
      <c r="N18" s="295">
        <f t="shared" si="3"/>
        <v>1</v>
      </c>
      <c r="O18" s="296">
        <f t="shared" si="4"/>
        <v>1</v>
      </c>
    </row>
    <row r="19" spans="1:15" ht="23.1" customHeight="1" thickBot="1" x14ac:dyDescent="0.3">
      <c r="A19" s="52" t="s">
        <v>194</v>
      </c>
      <c r="B19" s="53" t="s">
        <v>37</v>
      </c>
      <c r="C19" s="53">
        <v>20</v>
      </c>
      <c r="D19" s="53" t="s">
        <v>38</v>
      </c>
      <c r="E19" s="300" t="s">
        <v>195</v>
      </c>
      <c r="F19" s="141">
        <v>31140000</v>
      </c>
      <c r="G19" s="142">
        <v>0</v>
      </c>
      <c r="H19" s="143">
        <f>+F19-G19</f>
        <v>31140000</v>
      </c>
      <c r="I19" s="301">
        <f>+H19/H72</f>
        <v>2.4693193073968308E-3</v>
      </c>
      <c r="J19" s="143">
        <v>31140000</v>
      </c>
      <c r="K19" s="143">
        <v>31140000</v>
      </c>
      <c r="L19" s="143">
        <f t="shared" si="1"/>
        <v>0</v>
      </c>
      <c r="M19" s="302">
        <f t="shared" si="2"/>
        <v>1</v>
      </c>
      <c r="N19" s="302">
        <f t="shared" si="3"/>
        <v>1</v>
      </c>
      <c r="O19" s="303">
        <f t="shared" si="4"/>
        <v>1</v>
      </c>
    </row>
    <row r="20" spans="1:15" s="287" customFormat="1" ht="23.1" customHeight="1" thickBot="1" x14ac:dyDescent="0.3">
      <c r="A20" s="304" t="s">
        <v>214</v>
      </c>
      <c r="B20" s="305"/>
      <c r="C20" s="305"/>
      <c r="D20" s="305"/>
      <c r="E20" s="283" t="s">
        <v>431</v>
      </c>
      <c r="F20" s="116">
        <f>+F21+F35+F41+F52+F58</f>
        <v>12575330974.470001</v>
      </c>
      <c r="G20" s="117">
        <f>+G21+G35+G41+G52+G58</f>
        <v>0</v>
      </c>
      <c r="H20" s="116">
        <f>+H21+H35+H41+H52+H58</f>
        <v>12575330974.470001</v>
      </c>
      <c r="I20" s="306">
        <f>+H20/H72</f>
        <v>0.99719035234952402</v>
      </c>
      <c r="J20" s="116">
        <f>+J21+J35+J41+J52+J58</f>
        <v>9292336224.2200012</v>
      </c>
      <c r="K20" s="116">
        <f>+K21+K35+K41+K52+K58</f>
        <v>9129823819.2200012</v>
      </c>
      <c r="L20" s="116">
        <f t="shared" si="1"/>
        <v>162512405</v>
      </c>
      <c r="M20" s="285">
        <f t="shared" si="2"/>
        <v>0.73893373010101904</v>
      </c>
      <c r="N20" s="357">
        <f t="shared" si="3"/>
        <v>0.72601061854793736</v>
      </c>
      <c r="O20" s="358">
        <f t="shared" si="4"/>
        <v>0.98251113594271167</v>
      </c>
    </row>
    <row r="21" spans="1:15" s="270" customFormat="1" ht="45" customHeight="1" x14ac:dyDescent="0.25">
      <c r="A21" s="288" t="s">
        <v>216</v>
      </c>
      <c r="B21" s="307"/>
      <c r="C21" s="307"/>
      <c r="D21" s="307"/>
      <c r="E21" s="289" t="s">
        <v>217</v>
      </c>
      <c r="F21" s="123">
        <f>+F22</f>
        <v>1462522247.77</v>
      </c>
      <c r="G21" s="124">
        <f>+G22</f>
        <v>0</v>
      </c>
      <c r="H21" s="124">
        <f t="shared" ref="H21:H46" si="7">+F21-G21</f>
        <v>1462522247.77</v>
      </c>
      <c r="I21" s="290">
        <f>+H21/H72</f>
        <v>0.11597413050468441</v>
      </c>
      <c r="J21" s="123">
        <f>+J22</f>
        <v>919219525.76999998</v>
      </c>
      <c r="K21" s="124">
        <f>+K22</f>
        <v>890397435.76999998</v>
      </c>
      <c r="L21" s="123">
        <f t="shared" si="1"/>
        <v>28822090</v>
      </c>
      <c r="M21" s="291">
        <f t="shared" si="2"/>
        <v>0.62851661037744355</v>
      </c>
      <c r="N21" s="291">
        <f t="shared" si="3"/>
        <v>0.60880949819918651</v>
      </c>
      <c r="O21" s="359">
        <f t="shared" si="4"/>
        <v>0.96864504159019393</v>
      </c>
    </row>
    <row r="22" spans="1:15" s="270" customFormat="1" ht="29.25" customHeight="1" x14ac:dyDescent="0.25">
      <c r="A22" s="50" t="s">
        <v>432</v>
      </c>
      <c r="B22" s="245"/>
      <c r="C22" s="245"/>
      <c r="D22" s="245"/>
      <c r="E22" s="293" t="s">
        <v>219</v>
      </c>
      <c r="F22" s="129">
        <f>+F23+F27+F31</f>
        <v>1462522247.77</v>
      </c>
      <c r="G22" s="130">
        <f>+G23+G27+G31</f>
        <v>0</v>
      </c>
      <c r="H22" s="130">
        <f t="shared" si="7"/>
        <v>1462522247.77</v>
      </c>
      <c r="I22" s="294">
        <f>+H22/H72</f>
        <v>0.11597413050468441</v>
      </c>
      <c r="J22" s="129">
        <f>+J23+J27+J31</f>
        <v>919219525.76999998</v>
      </c>
      <c r="K22" s="130">
        <f>+K23+K27+K31</f>
        <v>890397435.76999998</v>
      </c>
      <c r="L22" s="129">
        <f t="shared" si="1"/>
        <v>28822090</v>
      </c>
      <c r="M22" s="295">
        <f t="shared" si="2"/>
        <v>0.62851661037744355</v>
      </c>
      <c r="N22" s="295">
        <f t="shared" si="3"/>
        <v>0.60880949819918651</v>
      </c>
      <c r="O22" s="359">
        <f t="shared" si="4"/>
        <v>0.96864504159019393</v>
      </c>
    </row>
    <row r="23" spans="1:15" ht="54.75" customHeight="1" x14ac:dyDescent="0.25">
      <c r="A23" s="50" t="s">
        <v>433</v>
      </c>
      <c r="B23" s="245"/>
      <c r="C23" s="245"/>
      <c r="D23" s="245"/>
      <c r="E23" s="148" t="s">
        <v>434</v>
      </c>
      <c r="F23" s="129">
        <f t="shared" ref="F23:G25" si="8">+F24</f>
        <v>73590729</v>
      </c>
      <c r="G23" s="130">
        <f t="shared" si="8"/>
        <v>0</v>
      </c>
      <c r="H23" s="130">
        <f t="shared" si="7"/>
        <v>73590729</v>
      </c>
      <c r="I23" s="294">
        <f>+H23/H72</f>
        <v>5.8355493887317878E-3</v>
      </c>
      <c r="J23" s="130">
        <f t="shared" ref="J23:K25" si="9">+J24</f>
        <v>0</v>
      </c>
      <c r="K23" s="130">
        <f t="shared" si="9"/>
        <v>0</v>
      </c>
      <c r="L23" s="130">
        <f t="shared" si="1"/>
        <v>0</v>
      </c>
      <c r="M23" s="295">
        <f t="shared" si="2"/>
        <v>0</v>
      </c>
      <c r="N23" s="295">
        <f t="shared" si="3"/>
        <v>0</v>
      </c>
      <c r="O23" s="359" t="s">
        <v>46</v>
      </c>
    </row>
    <row r="24" spans="1:15" ht="54.75" customHeight="1" x14ac:dyDescent="0.25">
      <c r="A24" s="50" t="s">
        <v>435</v>
      </c>
      <c r="B24" s="245"/>
      <c r="C24" s="245"/>
      <c r="D24" s="245"/>
      <c r="E24" s="149" t="s">
        <v>434</v>
      </c>
      <c r="F24" s="129">
        <f t="shared" si="8"/>
        <v>73590729</v>
      </c>
      <c r="G24" s="130">
        <f t="shared" si="8"/>
        <v>0</v>
      </c>
      <c r="H24" s="130">
        <f t="shared" si="7"/>
        <v>73590729</v>
      </c>
      <c r="I24" s="294">
        <f>+H24/H72</f>
        <v>5.8355493887317878E-3</v>
      </c>
      <c r="J24" s="130">
        <f t="shared" si="9"/>
        <v>0</v>
      </c>
      <c r="K24" s="130">
        <f t="shared" si="9"/>
        <v>0</v>
      </c>
      <c r="L24" s="130">
        <f t="shared" si="1"/>
        <v>0</v>
      </c>
      <c r="M24" s="295">
        <f t="shared" si="2"/>
        <v>0</v>
      </c>
      <c r="N24" s="295">
        <f t="shared" si="3"/>
        <v>0</v>
      </c>
      <c r="O24" s="359" t="s">
        <v>46</v>
      </c>
    </row>
    <row r="25" spans="1:15" ht="26.25" customHeight="1" x14ac:dyDescent="0.25">
      <c r="A25" s="50" t="s">
        <v>436</v>
      </c>
      <c r="B25" s="245"/>
      <c r="C25" s="245"/>
      <c r="D25" s="245"/>
      <c r="E25" s="149" t="s">
        <v>224</v>
      </c>
      <c r="F25" s="129">
        <f t="shared" si="8"/>
        <v>73590729</v>
      </c>
      <c r="G25" s="130">
        <f t="shared" si="8"/>
        <v>0</v>
      </c>
      <c r="H25" s="130">
        <f t="shared" si="7"/>
        <v>73590729</v>
      </c>
      <c r="I25" s="294">
        <f>+H25/H72</f>
        <v>5.8355493887317878E-3</v>
      </c>
      <c r="J25" s="131">
        <f t="shared" si="9"/>
        <v>0</v>
      </c>
      <c r="K25" s="131">
        <f t="shared" si="9"/>
        <v>0</v>
      </c>
      <c r="L25" s="131">
        <f t="shared" si="1"/>
        <v>0</v>
      </c>
      <c r="M25" s="295">
        <f t="shared" si="2"/>
        <v>0</v>
      </c>
      <c r="N25" s="295">
        <f t="shared" si="3"/>
        <v>0</v>
      </c>
      <c r="O25" s="359" t="s">
        <v>46</v>
      </c>
    </row>
    <row r="26" spans="1:15" ht="32.25" customHeight="1" x14ac:dyDescent="0.25">
      <c r="A26" s="39" t="s">
        <v>437</v>
      </c>
      <c r="B26" s="40" t="s">
        <v>192</v>
      </c>
      <c r="C26" s="40">
        <v>11</v>
      </c>
      <c r="D26" s="40" t="s">
        <v>38</v>
      </c>
      <c r="E26" s="150" t="s">
        <v>226</v>
      </c>
      <c r="F26" s="137">
        <v>73590729</v>
      </c>
      <c r="G26" s="136">
        <v>0</v>
      </c>
      <c r="H26" s="137">
        <f t="shared" si="7"/>
        <v>73590729</v>
      </c>
      <c r="I26" s="308">
        <f>+H26/H72</f>
        <v>5.8355493887317878E-3</v>
      </c>
      <c r="J26" s="137">
        <v>0</v>
      </c>
      <c r="K26" s="137">
        <v>0</v>
      </c>
      <c r="L26" s="137">
        <f t="shared" si="1"/>
        <v>0</v>
      </c>
      <c r="M26" s="298">
        <f t="shared" si="2"/>
        <v>0</v>
      </c>
      <c r="N26" s="298">
        <f t="shared" si="3"/>
        <v>0</v>
      </c>
      <c r="O26" s="360" t="s">
        <v>46</v>
      </c>
    </row>
    <row r="27" spans="1:15" s="270" customFormat="1" ht="63.75" customHeight="1" x14ac:dyDescent="0.25">
      <c r="A27" s="50" t="s">
        <v>268</v>
      </c>
      <c r="B27" s="245"/>
      <c r="C27" s="245"/>
      <c r="D27" s="245"/>
      <c r="E27" s="149" t="s">
        <v>271</v>
      </c>
      <c r="F27" s="129">
        <f t="shared" ref="F27:G29" si="10">+F28</f>
        <v>601840522</v>
      </c>
      <c r="G27" s="130">
        <f t="shared" si="10"/>
        <v>0</v>
      </c>
      <c r="H27" s="131">
        <f t="shared" si="7"/>
        <v>601840522</v>
      </c>
      <c r="I27" s="294">
        <f>+H27/H72</f>
        <v>4.772435520065469E-2</v>
      </c>
      <c r="J27" s="130">
        <f t="shared" ref="J27:K29" si="11">+J28</f>
        <v>132128529</v>
      </c>
      <c r="K27" s="130">
        <f t="shared" si="11"/>
        <v>103306439</v>
      </c>
      <c r="L27" s="130">
        <f t="shared" si="1"/>
        <v>28822090</v>
      </c>
      <c r="M27" s="295">
        <f t="shared" si="2"/>
        <v>0.21954076565153585</v>
      </c>
      <c r="N27" s="295">
        <f t="shared" si="3"/>
        <v>0.17165085304774477</v>
      </c>
      <c r="O27" s="359">
        <f t="shared" si="4"/>
        <v>0.78186323409382696</v>
      </c>
    </row>
    <row r="28" spans="1:15" s="270" customFormat="1" ht="63.75" customHeight="1" x14ac:dyDescent="0.25">
      <c r="A28" s="50" t="s">
        <v>270</v>
      </c>
      <c r="B28" s="245"/>
      <c r="C28" s="245"/>
      <c r="D28" s="245"/>
      <c r="E28" s="148" t="s">
        <v>271</v>
      </c>
      <c r="F28" s="129">
        <f t="shared" si="10"/>
        <v>601840522</v>
      </c>
      <c r="G28" s="130">
        <f t="shared" si="10"/>
        <v>0</v>
      </c>
      <c r="H28" s="131">
        <f t="shared" si="7"/>
        <v>601840522</v>
      </c>
      <c r="I28" s="294">
        <f>+H28/H72</f>
        <v>4.772435520065469E-2</v>
      </c>
      <c r="J28" s="130">
        <f t="shared" si="11"/>
        <v>132128529</v>
      </c>
      <c r="K28" s="130">
        <f t="shared" si="11"/>
        <v>103306439</v>
      </c>
      <c r="L28" s="130">
        <f t="shared" si="1"/>
        <v>28822090</v>
      </c>
      <c r="M28" s="295">
        <f t="shared" si="2"/>
        <v>0.21954076565153585</v>
      </c>
      <c r="N28" s="295">
        <f t="shared" si="3"/>
        <v>0.17165085304774477</v>
      </c>
      <c r="O28" s="359">
        <f t="shared" si="4"/>
        <v>0.78186323409382696</v>
      </c>
    </row>
    <row r="29" spans="1:15" ht="63.75" customHeight="1" x14ac:dyDescent="0.25">
      <c r="A29" s="50" t="s">
        <v>272</v>
      </c>
      <c r="B29" s="245"/>
      <c r="C29" s="245"/>
      <c r="D29" s="245"/>
      <c r="E29" s="149" t="s">
        <v>273</v>
      </c>
      <c r="F29" s="129">
        <f t="shared" si="10"/>
        <v>601840522</v>
      </c>
      <c r="G29" s="130">
        <f t="shared" si="10"/>
        <v>0</v>
      </c>
      <c r="H29" s="131">
        <f t="shared" si="7"/>
        <v>601840522</v>
      </c>
      <c r="I29" s="294">
        <f>+H29/H72</f>
        <v>4.772435520065469E-2</v>
      </c>
      <c r="J29" s="131">
        <f t="shared" si="11"/>
        <v>132128529</v>
      </c>
      <c r="K29" s="131">
        <f t="shared" si="11"/>
        <v>103306439</v>
      </c>
      <c r="L29" s="131">
        <f t="shared" si="1"/>
        <v>28822090</v>
      </c>
      <c r="M29" s="295">
        <f t="shared" si="2"/>
        <v>0.21954076565153585</v>
      </c>
      <c r="N29" s="295">
        <f t="shared" si="3"/>
        <v>0.17165085304774477</v>
      </c>
      <c r="O29" s="359">
        <f t="shared" si="4"/>
        <v>0.78186323409382696</v>
      </c>
    </row>
    <row r="30" spans="1:15" ht="33.75" customHeight="1" x14ac:dyDescent="0.25">
      <c r="A30" s="39" t="s">
        <v>274</v>
      </c>
      <c r="B30" s="40" t="s">
        <v>192</v>
      </c>
      <c r="C30" s="40">
        <v>11</v>
      </c>
      <c r="D30" s="40" t="s">
        <v>38</v>
      </c>
      <c r="E30" s="150" t="s">
        <v>226</v>
      </c>
      <c r="F30" s="135">
        <v>601840522</v>
      </c>
      <c r="G30" s="136">
        <v>0</v>
      </c>
      <c r="H30" s="137">
        <f t="shared" si="7"/>
        <v>601840522</v>
      </c>
      <c r="I30" s="308">
        <f>+H30/H72</f>
        <v>4.772435520065469E-2</v>
      </c>
      <c r="J30" s="137">
        <v>132128529</v>
      </c>
      <c r="K30" s="137">
        <v>103306439</v>
      </c>
      <c r="L30" s="137">
        <f t="shared" si="1"/>
        <v>28822090</v>
      </c>
      <c r="M30" s="298">
        <f t="shared" si="2"/>
        <v>0.21954076565153585</v>
      </c>
      <c r="N30" s="298">
        <f t="shared" si="3"/>
        <v>0.17165085304774477</v>
      </c>
      <c r="O30" s="360">
        <f t="shared" si="4"/>
        <v>0.78186323409382696</v>
      </c>
    </row>
    <row r="31" spans="1:15" s="270" customFormat="1" ht="70.5" customHeight="1" x14ac:dyDescent="0.25">
      <c r="A31" s="50" t="s">
        <v>300</v>
      </c>
      <c r="B31" s="245"/>
      <c r="C31" s="245"/>
      <c r="D31" s="245"/>
      <c r="E31" s="149" t="s">
        <v>301</v>
      </c>
      <c r="F31" s="129">
        <f t="shared" ref="F31:G33" si="12">+F32</f>
        <v>787090996.76999998</v>
      </c>
      <c r="G31" s="130">
        <f t="shared" si="12"/>
        <v>0</v>
      </c>
      <c r="H31" s="131">
        <f t="shared" si="7"/>
        <v>787090996.76999998</v>
      </c>
      <c r="I31" s="294">
        <f>+H31/H72</f>
        <v>6.2414225915297931E-2</v>
      </c>
      <c r="J31" s="130">
        <f t="shared" ref="J31:K33" si="13">+J32</f>
        <v>787090996.76999998</v>
      </c>
      <c r="K31" s="130">
        <f t="shared" si="13"/>
        <v>787090996.76999998</v>
      </c>
      <c r="L31" s="130">
        <f t="shared" si="1"/>
        <v>0</v>
      </c>
      <c r="M31" s="295">
        <f t="shared" si="2"/>
        <v>1</v>
      </c>
      <c r="N31" s="295">
        <f t="shared" si="3"/>
        <v>1</v>
      </c>
      <c r="O31" s="359">
        <f t="shared" si="4"/>
        <v>1</v>
      </c>
    </row>
    <row r="32" spans="1:15" s="270" customFormat="1" ht="70.5" customHeight="1" x14ac:dyDescent="0.25">
      <c r="A32" s="50" t="s">
        <v>302</v>
      </c>
      <c r="B32" s="245"/>
      <c r="C32" s="245"/>
      <c r="D32" s="245"/>
      <c r="E32" s="148" t="s">
        <v>301</v>
      </c>
      <c r="F32" s="129">
        <f t="shared" si="12"/>
        <v>787090996.76999998</v>
      </c>
      <c r="G32" s="130">
        <f t="shared" si="12"/>
        <v>0</v>
      </c>
      <c r="H32" s="131">
        <f t="shared" si="7"/>
        <v>787090996.76999998</v>
      </c>
      <c r="I32" s="294">
        <f>+H32/H72</f>
        <v>6.2414225915297931E-2</v>
      </c>
      <c r="J32" s="130">
        <f t="shared" si="13"/>
        <v>787090996.76999998</v>
      </c>
      <c r="K32" s="130">
        <f t="shared" si="13"/>
        <v>787090996.76999998</v>
      </c>
      <c r="L32" s="130">
        <f t="shared" si="1"/>
        <v>0</v>
      </c>
      <c r="M32" s="295">
        <f t="shared" si="2"/>
        <v>1</v>
      </c>
      <c r="N32" s="295">
        <f t="shared" si="3"/>
        <v>1</v>
      </c>
      <c r="O32" s="359">
        <f t="shared" si="4"/>
        <v>1</v>
      </c>
    </row>
    <row r="33" spans="1:15" ht="34.5" customHeight="1" x14ac:dyDescent="0.25">
      <c r="A33" s="50" t="s">
        <v>303</v>
      </c>
      <c r="B33" s="245"/>
      <c r="C33" s="245"/>
      <c r="D33" s="245"/>
      <c r="E33" s="149" t="s">
        <v>236</v>
      </c>
      <c r="F33" s="129">
        <f t="shared" si="12"/>
        <v>787090996.76999998</v>
      </c>
      <c r="G33" s="130">
        <f t="shared" si="12"/>
        <v>0</v>
      </c>
      <c r="H33" s="131">
        <f t="shared" si="7"/>
        <v>787090996.76999998</v>
      </c>
      <c r="I33" s="294">
        <f>+H33/H72</f>
        <v>6.2414225915297931E-2</v>
      </c>
      <c r="J33" s="131">
        <f t="shared" si="13"/>
        <v>787090996.76999998</v>
      </c>
      <c r="K33" s="131">
        <f t="shared" si="13"/>
        <v>787090996.76999998</v>
      </c>
      <c r="L33" s="131">
        <f t="shared" si="1"/>
        <v>0</v>
      </c>
      <c r="M33" s="295">
        <f t="shared" si="2"/>
        <v>1</v>
      </c>
      <c r="N33" s="295">
        <f t="shared" si="3"/>
        <v>1</v>
      </c>
      <c r="O33" s="359">
        <f t="shared" si="4"/>
        <v>1</v>
      </c>
    </row>
    <row r="34" spans="1:15" ht="33" customHeight="1" x14ac:dyDescent="0.25">
      <c r="A34" s="39" t="s">
        <v>304</v>
      </c>
      <c r="B34" s="68" t="s">
        <v>192</v>
      </c>
      <c r="C34" s="68">
        <v>11</v>
      </c>
      <c r="D34" s="40" t="s">
        <v>38</v>
      </c>
      <c r="E34" s="151" t="s">
        <v>226</v>
      </c>
      <c r="F34" s="135">
        <v>787090996.76999998</v>
      </c>
      <c r="G34" s="136">
        <v>0</v>
      </c>
      <c r="H34" s="137">
        <f t="shared" si="7"/>
        <v>787090996.76999998</v>
      </c>
      <c r="I34" s="308">
        <f>+H34/H72</f>
        <v>6.2414225915297931E-2</v>
      </c>
      <c r="J34" s="137">
        <v>787090996.76999998</v>
      </c>
      <c r="K34" s="137">
        <v>787090996.76999998</v>
      </c>
      <c r="L34" s="137">
        <f t="shared" si="1"/>
        <v>0</v>
      </c>
      <c r="M34" s="298">
        <f t="shared" si="2"/>
        <v>1</v>
      </c>
      <c r="N34" s="298">
        <f t="shared" si="3"/>
        <v>1</v>
      </c>
      <c r="O34" s="360">
        <f t="shared" si="4"/>
        <v>1</v>
      </c>
    </row>
    <row r="35" spans="1:15" ht="33.75" customHeight="1" x14ac:dyDescent="0.25">
      <c r="A35" s="50" t="s">
        <v>342</v>
      </c>
      <c r="B35" s="245"/>
      <c r="C35" s="245"/>
      <c r="D35" s="245"/>
      <c r="E35" s="148" t="s">
        <v>343</v>
      </c>
      <c r="F35" s="129">
        <f t="shared" ref="F35:K39" si="14">+F36</f>
        <v>69773065</v>
      </c>
      <c r="G35" s="131">
        <f t="shared" si="14"/>
        <v>0</v>
      </c>
      <c r="H35" s="131">
        <f t="shared" si="7"/>
        <v>69773065</v>
      </c>
      <c r="I35" s="294">
        <f>+H35/H72</f>
        <v>5.532818771379385E-3</v>
      </c>
      <c r="J35" s="130">
        <f t="shared" si="14"/>
        <v>5023604</v>
      </c>
      <c r="K35" s="130">
        <f t="shared" si="14"/>
        <v>3605324</v>
      </c>
      <c r="L35" s="130">
        <f t="shared" si="1"/>
        <v>1418280</v>
      </c>
      <c r="M35" s="295">
        <f t="shared" si="2"/>
        <v>7.1999187652140556E-2</v>
      </c>
      <c r="N35" s="295">
        <f t="shared" si="3"/>
        <v>5.1672145977821098E-2</v>
      </c>
      <c r="O35" s="359">
        <f t="shared" si="4"/>
        <v>0.717676791403144</v>
      </c>
    </row>
    <row r="36" spans="1:15" ht="33.75" customHeight="1" x14ac:dyDescent="0.25">
      <c r="A36" s="50" t="s">
        <v>344</v>
      </c>
      <c r="B36" s="245"/>
      <c r="C36" s="245"/>
      <c r="D36" s="245"/>
      <c r="E36" s="149" t="s">
        <v>219</v>
      </c>
      <c r="F36" s="129">
        <f t="shared" si="14"/>
        <v>69773065</v>
      </c>
      <c r="G36" s="131">
        <f t="shared" si="14"/>
        <v>0</v>
      </c>
      <c r="H36" s="131">
        <f t="shared" si="7"/>
        <v>69773065</v>
      </c>
      <c r="I36" s="294">
        <f>+H36/H72</f>
        <v>5.532818771379385E-3</v>
      </c>
      <c r="J36" s="130">
        <f t="shared" si="14"/>
        <v>5023604</v>
      </c>
      <c r="K36" s="130">
        <f t="shared" si="14"/>
        <v>3605324</v>
      </c>
      <c r="L36" s="130">
        <f t="shared" si="1"/>
        <v>1418280</v>
      </c>
      <c r="M36" s="295">
        <f t="shared" si="2"/>
        <v>7.1999187652140556E-2</v>
      </c>
      <c r="N36" s="295">
        <f t="shared" si="3"/>
        <v>5.1672145977821098E-2</v>
      </c>
      <c r="O36" s="359">
        <f t="shared" si="4"/>
        <v>0.717676791403144</v>
      </c>
    </row>
    <row r="37" spans="1:15" ht="58.5" customHeight="1" x14ac:dyDescent="0.25">
      <c r="A37" s="50" t="s">
        <v>345</v>
      </c>
      <c r="B37" s="245"/>
      <c r="C37" s="245"/>
      <c r="D37" s="245"/>
      <c r="E37" s="149" t="s">
        <v>346</v>
      </c>
      <c r="F37" s="129">
        <f t="shared" si="14"/>
        <v>69773065</v>
      </c>
      <c r="G37" s="131">
        <f t="shared" si="14"/>
        <v>0</v>
      </c>
      <c r="H37" s="131">
        <f t="shared" si="7"/>
        <v>69773065</v>
      </c>
      <c r="I37" s="294">
        <f>+H37/H72</f>
        <v>5.532818771379385E-3</v>
      </c>
      <c r="J37" s="130">
        <f t="shared" si="14"/>
        <v>5023604</v>
      </c>
      <c r="K37" s="130">
        <f t="shared" si="14"/>
        <v>3605324</v>
      </c>
      <c r="L37" s="130">
        <f t="shared" si="1"/>
        <v>1418280</v>
      </c>
      <c r="M37" s="295">
        <f t="shared" si="2"/>
        <v>7.1999187652140556E-2</v>
      </c>
      <c r="N37" s="295">
        <f t="shared" si="3"/>
        <v>5.1672145977821098E-2</v>
      </c>
      <c r="O37" s="359">
        <f t="shared" si="4"/>
        <v>0.717676791403144</v>
      </c>
    </row>
    <row r="38" spans="1:15" ht="58.5" customHeight="1" x14ac:dyDescent="0.25">
      <c r="A38" s="50" t="s">
        <v>347</v>
      </c>
      <c r="B38" s="245"/>
      <c r="C38" s="245"/>
      <c r="D38" s="245"/>
      <c r="E38" s="149" t="s">
        <v>346</v>
      </c>
      <c r="F38" s="129">
        <f t="shared" si="14"/>
        <v>69773065</v>
      </c>
      <c r="G38" s="131">
        <f t="shared" si="14"/>
        <v>0</v>
      </c>
      <c r="H38" s="131">
        <f t="shared" si="7"/>
        <v>69773065</v>
      </c>
      <c r="I38" s="294">
        <f>+H38/H72</f>
        <v>5.532818771379385E-3</v>
      </c>
      <c r="J38" s="130">
        <f t="shared" si="14"/>
        <v>5023604</v>
      </c>
      <c r="K38" s="130">
        <f t="shared" si="14"/>
        <v>3605324</v>
      </c>
      <c r="L38" s="130">
        <f t="shared" si="1"/>
        <v>1418280</v>
      </c>
      <c r="M38" s="295">
        <f t="shared" si="2"/>
        <v>7.1999187652140556E-2</v>
      </c>
      <c r="N38" s="295">
        <f t="shared" si="3"/>
        <v>5.1672145977821098E-2</v>
      </c>
      <c r="O38" s="359">
        <f t="shared" si="4"/>
        <v>0.717676791403144</v>
      </c>
    </row>
    <row r="39" spans="1:15" ht="33.75" customHeight="1" x14ac:dyDescent="0.25">
      <c r="A39" s="50" t="s">
        <v>348</v>
      </c>
      <c r="B39" s="245"/>
      <c r="C39" s="245"/>
      <c r="D39" s="245"/>
      <c r="E39" s="148" t="s">
        <v>349</v>
      </c>
      <c r="F39" s="129">
        <f t="shared" si="14"/>
        <v>69773065</v>
      </c>
      <c r="G39" s="131">
        <f t="shared" si="14"/>
        <v>0</v>
      </c>
      <c r="H39" s="131">
        <f t="shared" si="7"/>
        <v>69773065</v>
      </c>
      <c r="I39" s="294">
        <f>+H39/H72</f>
        <v>5.532818771379385E-3</v>
      </c>
      <c r="J39" s="130">
        <f t="shared" si="14"/>
        <v>5023604</v>
      </c>
      <c r="K39" s="130">
        <f t="shared" si="14"/>
        <v>3605324</v>
      </c>
      <c r="L39" s="130">
        <f t="shared" si="1"/>
        <v>1418280</v>
      </c>
      <c r="M39" s="295">
        <f t="shared" si="2"/>
        <v>7.1999187652140556E-2</v>
      </c>
      <c r="N39" s="295">
        <f t="shared" si="3"/>
        <v>5.1672145977821098E-2</v>
      </c>
      <c r="O39" s="359">
        <f t="shared" si="4"/>
        <v>0.717676791403144</v>
      </c>
    </row>
    <row r="40" spans="1:15" ht="33" customHeight="1" x14ac:dyDescent="0.25">
      <c r="A40" s="39" t="s">
        <v>350</v>
      </c>
      <c r="B40" s="68" t="s">
        <v>192</v>
      </c>
      <c r="C40" s="68">
        <v>11</v>
      </c>
      <c r="D40" s="40" t="s">
        <v>38</v>
      </c>
      <c r="E40" s="151" t="s">
        <v>226</v>
      </c>
      <c r="F40" s="135">
        <v>69773065</v>
      </c>
      <c r="G40" s="136">
        <v>0</v>
      </c>
      <c r="H40" s="137">
        <f>+F40-G40</f>
        <v>69773065</v>
      </c>
      <c r="I40" s="308">
        <f>+H40/H72</f>
        <v>5.532818771379385E-3</v>
      </c>
      <c r="J40" s="137">
        <v>5023604</v>
      </c>
      <c r="K40" s="137">
        <v>3605324</v>
      </c>
      <c r="L40" s="137">
        <f t="shared" si="1"/>
        <v>1418280</v>
      </c>
      <c r="M40" s="298">
        <f t="shared" si="2"/>
        <v>7.1999187652140556E-2</v>
      </c>
      <c r="N40" s="298">
        <f t="shared" si="3"/>
        <v>5.1672145977821098E-2</v>
      </c>
      <c r="O40" s="360">
        <f t="shared" si="4"/>
        <v>0.717676791403144</v>
      </c>
    </row>
    <row r="41" spans="1:15" ht="36" customHeight="1" x14ac:dyDescent="0.25">
      <c r="A41" s="50" t="s">
        <v>351</v>
      </c>
      <c r="B41" s="245"/>
      <c r="C41" s="245"/>
      <c r="D41" s="245"/>
      <c r="E41" s="293" t="s">
        <v>352</v>
      </c>
      <c r="F41" s="131">
        <f>+F42</f>
        <v>7513522534.9200001</v>
      </c>
      <c r="G41" s="131">
        <f>+G42</f>
        <v>0</v>
      </c>
      <c r="H41" s="131">
        <f t="shared" si="7"/>
        <v>7513522534.9200001</v>
      </c>
      <c r="I41" s="294">
        <f>+H41/H72</f>
        <v>0.59580238477967684</v>
      </c>
      <c r="J41" s="131">
        <f>+J42</f>
        <v>7438895338.25</v>
      </c>
      <c r="K41" s="131">
        <f>+K42</f>
        <v>7438566258.25</v>
      </c>
      <c r="L41" s="131">
        <f t="shared" si="1"/>
        <v>329080</v>
      </c>
      <c r="M41" s="295">
        <f t="shared" si="2"/>
        <v>0.99006761524662223</v>
      </c>
      <c r="N41" s="295">
        <f t="shared" si="3"/>
        <v>0.9900238168819443</v>
      </c>
      <c r="O41" s="359">
        <f t="shared" si="4"/>
        <v>0.9999557622489581</v>
      </c>
    </row>
    <row r="42" spans="1:15" ht="30" customHeight="1" x14ac:dyDescent="0.25">
      <c r="A42" s="50" t="s">
        <v>353</v>
      </c>
      <c r="B42" s="245"/>
      <c r="C42" s="245"/>
      <c r="D42" s="245"/>
      <c r="E42" s="309" t="s">
        <v>219</v>
      </c>
      <c r="F42" s="131">
        <f>+F43+F48</f>
        <v>7513522534.9200001</v>
      </c>
      <c r="G42" s="131">
        <f>+G43</f>
        <v>0</v>
      </c>
      <c r="H42" s="131">
        <f>+H43+H48</f>
        <v>7513522534.9200001</v>
      </c>
      <c r="I42" s="294">
        <f>+H42/H72</f>
        <v>0.59580238477967684</v>
      </c>
      <c r="J42" s="131">
        <f>+J43+J48</f>
        <v>7438895338.25</v>
      </c>
      <c r="K42" s="131">
        <f>+K43+K48</f>
        <v>7438566258.25</v>
      </c>
      <c r="L42" s="131">
        <f t="shared" si="1"/>
        <v>329080</v>
      </c>
      <c r="M42" s="295">
        <f t="shared" si="2"/>
        <v>0.99006761524662223</v>
      </c>
      <c r="N42" s="295">
        <f t="shared" si="3"/>
        <v>0.9900238168819443</v>
      </c>
      <c r="O42" s="359">
        <f t="shared" si="4"/>
        <v>0.9999557622489581</v>
      </c>
    </row>
    <row r="43" spans="1:15" ht="63.75" customHeight="1" x14ac:dyDescent="0.25">
      <c r="A43" s="50" t="s">
        <v>354</v>
      </c>
      <c r="B43" s="245"/>
      <c r="C43" s="245"/>
      <c r="D43" s="245"/>
      <c r="E43" s="293" t="s">
        <v>355</v>
      </c>
      <c r="F43" s="131">
        <f>+F44+F46</f>
        <v>7434620034.9200001</v>
      </c>
      <c r="G43" s="131">
        <f>+G44+G46</f>
        <v>0</v>
      </c>
      <c r="H43" s="131">
        <f t="shared" si="7"/>
        <v>7434620034.9200001</v>
      </c>
      <c r="I43" s="294">
        <f>+H43/H72</f>
        <v>0.58954562605610972</v>
      </c>
      <c r="J43" s="131">
        <f>+J44+J46</f>
        <v>7434620034.9200001</v>
      </c>
      <c r="K43" s="131">
        <f>+K44+K46</f>
        <v>7434620034.9200001</v>
      </c>
      <c r="L43" s="131">
        <f t="shared" si="1"/>
        <v>0</v>
      </c>
      <c r="M43" s="295">
        <f t="shared" si="2"/>
        <v>1</v>
      </c>
      <c r="N43" s="295">
        <f t="shared" si="3"/>
        <v>1</v>
      </c>
      <c r="O43" s="359">
        <f t="shared" si="4"/>
        <v>1</v>
      </c>
    </row>
    <row r="44" spans="1:15" ht="23.1" customHeight="1" x14ac:dyDescent="0.25">
      <c r="A44" s="50" t="s">
        <v>357</v>
      </c>
      <c r="B44" s="245"/>
      <c r="C44" s="245"/>
      <c r="D44" s="245"/>
      <c r="E44" s="293" t="s">
        <v>358</v>
      </c>
      <c r="F44" s="131">
        <f>+F45</f>
        <v>6808521289</v>
      </c>
      <c r="G44" s="131">
        <f>+G45</f>
        <v>0</v>
      </c>
      <c r="H44" s="131">
        <f t="shared" si="7"/>
        <v>6808521289</v>
      </c>
      <c r="I44" s="294">
        <f>+H44/H72</f>
        <v>0.5398976581165722</v>
      </c>
      <c r="J44" s="131">
        <f>+J45</f>
        <v>6808521289</v>
      </c>
      <c r="K44" s="131">
        <f>+K45</f>
        <v>6808521289</v>
      </c>
      <c r="L44" s="131">
        <f t="shared" si="1"/>
        <v>0</v>
      </c>
      <c r="M44" s="295">
        <f t="shared" si="2"/>
        <v>1</v>
      </c>
      <c r="N44" s="295">
        <f t="shared" si="3"/>
        <v>1</v>
      </c>
      <c r="O44" s="359">
        <f t="shared" si="4"/>
        <v>1</v>
      </c>
    </row>
    <row r="45" spans="1:15" ht="33" customHeight="1" x14ac:dyDescent="0.25">
      <c r="A45" s="39" t="s">
        <v>359</v>
      </c>
      <c r="B45" s="68" t="s">
        <v>37</v>
      </c>
      <c r="C45" s="68">
        <v>20</v>
      </c>
      <c r="D45" s="40" t="s">
        <v>38</v>
      </c>
      <c r="E45" s="151" t="s">
        <v>226</v>
      </c>
      <c r="F45" s="135">
        <v>6808521289</v>
      </c>
      <c r="G45" s="136">
        <v>0</v>
      </c>
      <c r="H45" s="137">
        <f>+F45-G45</f>
        <v>6808521289</v>
      </c>
      <c r="I45" s="308">
        <f>+H45/H72</f>
        <v>0.5398976581165722</v>
      </c>
      <c r="J45" s="137">
        <v>6808521289</v>
      </c>
      <c r="K45" s="137">
        <v>6808521289</v>
      </c>
      <c r="L45" s="137">
        <f t="shared" si="1"/>
        <v>0</v>
      </c>
      <c r="M45" s="298">
        <f t="shared" si="2"/>
        <v>1</v>
      </c>
      <c r="N45" s="298">
        <f t="shared" si="3"/>
        <v>1</v>
      </c>
      <c r="O45" s="360">
        <f t="shared" si="4"/>
        <v>1</v>
      </c>
    </row>
    <row r="46" spans="1:15" ht="23.1" customHeight="1" x14ac:dyDescent="0.25">
      <c r="A46" s="50" t="s">
        <v>360</v>
      </c>
      <c r="B46" s="245"/>
      <c r="C46" s="245"/>
      <c r="D46" s="245"/>
      <c r="E46" s="293" t="s">
        <v>361</v>
      </c>
      <c r="F46" s="131">
        <f>+F47</f>
        <v>626098745.91999996</v>
      </c>
      <c r="G46" s="131">
        <f>+G47</f>
        <v>0</v>
      </c>
      <c r="H46" s="131">
        <f t="shared" si="7"/>
        <v>626098745.91999996</v>
      </c>
      <c r="I46" s="294">
        <f>+H46/H72</f>
        <v>4.9647967939537532E-2</v>
      </c>
      <c r="J46" s="131">
        <f>+J47</f>
        <v>626098745.91999996</v>
      </c>
      <c r="K46" s="131">
        <f>+K47</f>
        <v>626098745.91999996</v>
      </c>
      <c r="L46" s="131">
        <f t="shared" si="1"/>
        <v>0</v>
      </c>
      <c r="M46" s="295">
        <f t="shared" si="2"/>
        <v>1</v>
      </c>
      <c r="N46" s="295">
        <f t="shared" si="3"/>
        <v>1</v>
      </c>
      <c r="O46" s="359">
        <f t="shared" si="4"/>
        <v>1</v>
      </c>
    </row>
    <row r="47" spans="1:15" ht="31.5" customHeight="1" x14ac:dyDescent="0.25">
      <c r="A47" s="51" t="s">
        <v>362</v>
      </c>
      <c r="B47" s="40" t="s">
        <v>37</v>
      </c>
      <c r="C47" s="40">
        <v>20</v>
      </c>
      <c r="D47" s="40" t="s">
        <v>38</v>
      </c>
      <c r="E47" s="297" t="s">
        <v>226</v>
      </c>
      <c r="F47" s="135">
        <v>626098745.91999996</v>
      </c>
      <c r="G47" s="136">
        <v>0</v>
      </c>
      <c r="H47" s="137">
        <f>+F47-G47</f>
        <v>626098745.91999996</v>
      </c>
      <c r="I47" s="308">
        <f>+H47/H72</f>
        <v>4.9647967939537532E-2</v>
      </c>
      <c r="J47" s="137">
        <v>626098745.91999996</v>
      </c>
      <c r="K47" s="137">
        <v>626098745.91999996</v>
      </c>
      <c r="L47" s="137">
        <f t="shared" si="1"/>
        <v>0</v>
      </c>
      <c r="M47" s="298">
        <f t="shared" si="2"/>
        <v>1</v>
      </c>
      <c r="N47" s="298">
        <f t="shared" si="3"/>
        <v>1</v>
      </c>
      <c r="O47" s="360">
        <f t="shared" si="4"/>
        <v>1</v>
      </c>
    </row>
    <row r="48" spans="1:15" ht="52.5" customHeight="1" x14ac:dyDescent="0.25">
      <c r="A48" s="50" t="s">
        <v>363</v>
      </c>
      <c r="B48" s="245"/>
      <c r="C48" s="245"/>
      <c r="D48" s="245"/>
      <c r="E48" s="149" t="s">
        <v>364</v>
      </c>
      <c r="F48" s="153">
        <f t="shared" ref="F48:G50" si="15">+F49</f>
        <v>78902500</v>
      </c>
      <c r="G48" s="131">
        <f t="shared" si="15"/>
        <v>0</v>
      </c>
      <c r="H48" s="131">
        <f t="shared" ref="H48:H63" si="16">+F48-G48</f>
        <v>78902500</v>
      </c>
      <c r="I48" s="294">
        <f>+H48/H72</f>
        <v>6.2567587235670659E-3</v>
      </c>
      <c r="J48" s="131">
        <f t="shared" ref="J48:K50" si="17">+J49</f>
        <v>4275303.33</v>
      </c>
      <c r="K48" s="131">
        <f t="shared" si="17"/>
        <v>3946223.33</v>
      </c>
      <c r="L48" s="131">
        <f t="shared" si="1"/>
        <v>329080</v>
      </c>
      <c r="M48" s="295">
        <f t="shared" si="2"/>
        <v>5.4184637115427266E-2</v>
      </c>
      <c r="N48" s="295">
        <f t="shared" si="3"/>
        <v>5.0013920091251864E-2</v>
      </c>
      <c r="O48" s="359">
        <f t="shared" si="4"/>
        <v>0.92302768374565836</v>
      </c>
    </row>
    <row r="49" spans="1:15" ht="52.5" customHeight="1" x14ac:dyDescent="0.25">
      <c r="A49" s="50" t="s">
        <v>365</v>
      </c>
      <c r="B49" s="245"/>
      <c r="C49" s="245"/>
      <c r="D49" s="245"/>
      <c r="E49" s="149" t="s">
        <v>364</v>
      </c>
      <c r="F49" s="153">
        <f t="shared" si="15"/>
        <v>78902500</v>
      </c>
      <c r="G49" s="131">
        <f t="shared" si="15"/>
        <v>0</v>
      </c>
      <c r="H49" s="131">
        <f t="shared" si="16"/>
        <v>78902500</v>
      </c>
      <c r="I49" s="294">
        <f>+H49/H72</f>
        <v>6.2567587235670659E-3</v>
      </c>
      <c r="J49" s="131">
        <f t="shared" si="17"/>
        <v>4275303.33</v>
      </c>
      <c r="K49" s="131">
        <f t="shared" si="17"/>
        <v>3946223.33</v>
      </c>
      <c r="L49" s="131">
        <f t="shared" si="1"/>
        <v>329080</v>
      </c>
      <c r="M49" s="295">
        <f t="shared" si="2"/>
        <v>5.4184637115427266E-2</v>
      </c>
      <c r="N49" s="295">
        <f t="shared" si="3"/>
        <v>5.0013920091251864E-2</v>
      </c>
      <c r="O49" s="359">
        <f t="shared" si="4"/>
        <v>0.92302768374565836</v>
      </c>
    </row>
    <row r="50" spans="1:15" ht="40.5" customHeight="1" x14ac:dyDescent="0.25">
      <c r="A50" s="50" t="s">
        <v>366</v>
      </c>
      <c r="B50" s="245"/>
      <c r="C50" s="245"/>
      <c r="D50" s="245"/>
      <c r="E50" s="149" t="s">
        <v>349</v>
      </c>
      <c r="F50" s="153">
        <f t="shared" si="15"/>
        <v>78902500</v>
      </c>
      <c r="G50" s="131">
        <f t="shared" si="15"/>
        <v>0</v>
      </c>
      <c r="H50" s="131">
        <f t="shared" si="16"/>
        <v>78902500</v>
      </c>
      <c r="I50" s="294">
        <f>+H50/H72</f>
        <v>6.2567587235670659E-3</v>
      </c>
      <c r="J50" s="131">
        <f t="shared" si="17"/>
        <v>4275303.33</v>
      </c>
      <c r="K50" s="131">
        <f t="shared" si="17"/>
        <v>3946223.33</v>
      </c>
      <c r="L50" s="131">
        <f t="shared" si="1"/>
        <v>329080</v>
      </c>
      <c r="M50" s="295">
        <f t="shared" si="2"/>
        <v>5.4184637115427266E-2</v>
      </c>
      <c r="N50" s="295">
        <f t="shared" si="3"/>
        <v>5.0013920091251864E-2</v>
      </c>
      <c r="O50" s="359">
        <f t="shared" si="4"/>
        <v>0.92302768374565836</v>
      </c>
    </row>
    <row r="51" spans="1:15" ht="31.5" customHeight="1" x14ac:dyDescent="0.25">
      <c r="A51" s="51" t="s">
        <v>367</v>
      </c>
      <c r="B51" s="40" t="s">
        <v>192</v>
      </c>
      <c r="C51" s="40">
        <v>11</v>
      </c>
      <c r="D51" s="40" t="s">
        <v>38</v>
      </c>
      <c r="E51" s="297" t="s">
        <v>226</v>
      </c>
      <c r="F51" s="135">
        <v>78902500</v>
      </c>
      <c r="G51" s="136">
        <v>0</v>
      </c>
      <c r="H51" s="137">
        <f t="shared" si="16"/>
        <v>78902500</v>
      </c>
      <c r="I51" s="308">
        <f>+H51/H72</f>
        <v>6.2567587235670659E-3</v>
      </c>
      <c r="J51" s="137">
        <v>4275303.33</v>
      </c>
      <c r="K51" s="137">
        <v>3946223.33</v>
      </c>
      <c r="L51" s="137">
        <f t="shared" si="1"/>
        <v>329080</v>
      </c>
      <c r="M51" s="298">
        <f t="shared" si="2"/>
        <v>5.4184637115427266E-2</v>
      </c>
      <c r="N51" s="298">
        <f t="shared" si="3"/>
        <v>5.0013920091251864E-2</v>
      </c>
      <c r="O51" s="360">
        <f t="shared" si="4"/>
        <v>0.92302768374565836</v>
      </c>
    </row>
    <row r="52" spans="1:15" s="310" customFormat="1" ht="42.75" customHeight="1" x14ac:dyDescent="0.25">
      <c r="A52" s="50" t="s">
        <v>368</v>
      </c>
      <c r="B52" s="245"/>
      <c r="C52" s="245"/>
      <c r="D52" s="245"/>
      <c r="E52" s="149" t="s">
        <v>369</v>
      </c>
      <c r="F52" s="129">
        <f t="shared" ref="F52:G56" si="18">+F53</f>
        <v>91609670</v>
      </c>
      <c r="G52" s="130">
        <f t="shared" si="18"/>
        <v>0</v>
      </c>
      <c r="H52" s="131">
        <f t="shared" si="16"/>
        <v>91609670</v>
      </c>
      <c r="I52" s="294">
        <f>+H52/H72</f>
        <v>7.264403560541176E-3</v>
      </c>
      <c r="J52" s="131">
        <f t="shared" ref="J52:K56" si="19">+J53</f>
        <v>23895152</v>
      </c>
      <c r="K52" s="131">
        <f t="shared" si="19"/>
        <v>23517042</v>
      </c>
      <c r="L52" s="131">
        <f t="shared" si="1"/>
        <v>378110</v>
      </c>
      <c r="M52" s="295">
        <f t="shared" si="2"/>
        <v>0.26083656889059859</v>
      </c>
      <c r="N52" s="295">
        <f t="shared" si="3"/>
        <v>0.25670916618300232</v>
      </c>
      <c r="O52" s="359">
        <f t="shared" si="4"/>
        <v>0.98417628814413904</v>
      </c>
    </row>
    <row r="53" spans="1:15" s="310" customFormat="1" ht="30" customHeight="1" x14ac:dyDescent="0.25">
      <c r="A53" s="50" t="s">
        <v>370</v>
      </c>
      <c r="B53" s="245"/>
      <c r="C53" s="245"/>
      <c r="D53" s="245"/>
      <c r="E53" s="148" t="s">
        <v>219</v>
      </c>
      <c r="F53" s="129">
        <f t="shared" si="18"/>
        <v>91609670</v>
      </c>
      <c r="G53" s="130">
        <f t="shared" si="18"/>
        <v>0</v>
      </c>
      <c r="H53" s="131">
        <f t="shared" si="16"/>
        <v>91609670</v>
      </c>
      <c r="I53" s="294">
        <f>+H53/H72</f>
        <v>7.264403560541176E-3</v>
      </c>
      <c r="J53" s="131">
        <f t="shared" si="19"/>
        <v>23895152</v>
      </c>
      <c r="K53" s="131">
        <f t="shared" si="19"/>
        <v>23517042</v>
      </c>
      <c r="L53" s="131">
        <f t="shared" si="1"/>
        <v>378110</v>
      </c>
      <c r="M53" s="295">
        <f t="shared" si="2"/>
        <v>0.26083656889059859</v>
      </c>
      <c r="N53" s="295">
        <f t="shared" si="3"/>
        <v>0.25670916618300232</v>
      </c>
      <c r="O53" s="359">
        <f t="shared" si="4"/>
        <v>0.98417628814413904</v>
      </c>
    </row>
    <row r="54" spans="1:15" s="310" customFormat="1" ht="49.5" customHeight="1" x14ac:dyDescent="0.25">
      <c r="A54" s="50" t="s">
        <v>378</v>
      </c>
      <c r="B54" s="245"/>
      <c r="C54" s="245"/>
      <c r="D54" s="245"/>
      <c r="E54" s="149" t="s">
        <v>379</v>
      </c>
      <c r="F54" s="129">
        <f t="shared" si="18"/>
        <v>91609670</v>
      </c>
      <c r="G54" s="130">
        <f t="shared" si="18"/>
        <v>0</v>
      </c>
      <c r="H54" s="131">
        <f t="shared" si="16"/>
        <v>91609670</v>
      </c>
      <c r="I54" s="294">
        <f>+H54/H72</f>
        <v>7.264403560541176E-3</v>
      </c>
      <c r="J54" s="131">
        <f t="shared" si="19"/>
        <v>23895152</v>
      </c>
      <c r="K54" s="131">
        <f t="shared" si="19"/>
        <v>23517042</v>
      </c>
      <c r="L54" s="131">
        <f t="shared" si="1"/>
        <v>378110</v>
      </c>
      <c r="M54" s="295">
        <f t="shared" si="2"/>
        <v>0.26083656889059859</v>
      </c>
      <c r="N54" s="295">
        <f t="shared" si="3"/>
        <v>0.25670916618300232</v>
      </c>
      <c r="O54" s="359">
        <f t="shared" si="4"/>
        <v>0.98417628814413904</v>
      </c>
    </row>
    <row r="55" spans="1:15" s="310" customFormat="1" ht="49.5" customHeight="1" x14ac:dyDescent="0.25">
      <c r="A55" s="50" t="s">
        <v>380</v>
      </c>
      <c r="B55" s="245"/>
      <c r="C55" s="245"/>
      <c r="D55" s="245"/>
      <c r="E55" s="149" t="s">
        <v>379</v>
      </c>
      <c r="F55" s="129">
        <f t="shared" si="18"/>
        <v>91609670</v>
      </c>
      <c r="G55" s="130">
        <f t="shared" si="18"/>
        <v>0</v>
      </c>
      <c r="H55" s="131">
        <f t="shared" si="16"/>
        <v>91609670</v>
      </c>
      <c r="I55" s="294">
        <f>+H55/H72</f>
        <v>7.264403560541176E-3</v>
      </c>
      <c r="J55" s="131">
        <f t="shared" si="19"/>
        <v>23895152</v>
      </c>
      <c r="K55" s="131">
        <f t="shared" si="19"/>
        <v>23517042</v>
      </c>
      <c r="L55" s="131">
        <f t="shared" si="1"/>
        <v>378110</v>
      </c>
      <c r="M55" s="295">
        <f t="shared" si="2"/>
        <v>0.26083656889059859</v>
      </c>
      <c r="N55" s="295">
        <f t="shared" si="3"/>
        <v>0.25670916618300232</v>
      </c>
      <c r="O55" s="359">
        <f t="shared" si="4"/>
        <v>0.98417628814413904</v>
      </c>
    </row>
    <row r="56" spans="1:15" s="310" customFormat="1" ht="40.5" customHeight="1" x14ac:dyDescent="0.25">
      <c r="A56" s="50" t="s">
        <v>381</v>
      </c>
      <c r="B56" s="245"/>
      <c r="C56" s="245"/>
      <c r="D56" s="245"/>
      <c r="E56" s="149" t="s">
        <v>349</v>
      </c>
      <c r="F56" s="129">
        <f t="shared" si="18"/>
        <v>91609670</v>
      </c>
      <c r="G56" s="130">
        <f t="shared" si="18"/>
        <v>0</v>
      </c>
      <c r="H56" s="131">
        <f t="shared" si="16"/>
        <v>91609670</v>
      </c>
      <c r="I56" s="294">
        <f>+H56/H72</f>
        <v>7.264403560541176E-3</v>
      </c>
      <c r="J56" s="131">
        <f t="shared" si="19"/>
        <v>23895152</v>
      </c>
      <c r="K56" s="131">
        <f t="shared" si="19"/>
        <v>23517042</v>
      </c>
      <c r="L56" s="131">
        <f t="shared" si="1"/>
        <v>378110</v>
      </c>
      <c r="M56" s="295">
        <f t="shared" si="2"/>
        <v>0.26083656889059859</v>
      </c>
      <c r="N56" s="295">
        <f t="shared" si="3"/>
        <v>0.25670916618300232</v>
      </c>
      <c r="O56" s="359">
        <f t="shared" si="4"/>
        <v>0.98417628814413904</v>
      </c>
    </row>
    <row r="57" spans="1:15" ht="31.5" customHeight="1" x14ac:dyDescent="0.25">
      <c r="A57" s="51" t="s">
        <v>382</v>
      </c>
      <c r="B57" s="40" t="s">
        <v>192</v>
      </c>
      <c r="C57" s="40">
        <v>11</v>
      </c>
      <c r="D57" s="40" t="s">
        <v>38</v>
      </c>
      <c r="E57" s="297" t="s">
        <v>226</v>
      </c>
      <c r="F57" s="135">
        <v>91609670</v>
      </c>
      <c r="G57" s="136">
        <v>0</v>
      </c>
      <c r="H57" s="137">
        <f t="shared" si="16"/>
        <v>91609670</v>
      </c>
      <c r="I57" s="308">
        <f>+H57/H72</f>
        <v>7.264403560541176E-3</v>
      </c>
      <c r="J57" s="137">
        <v>23895152</v>
      </c>
      <c r="K57" s="137">
        <v>23517042</v>
      </c>
      <c r="L57" s="137">
        <f t="shared" si="1"/>
        <v>378110</v>
      </c>
      <c r="M57" s="298">
        <f t="shared" si="2"/>
        <v>0.26083656889059859</v>
      </c>
      <c r="N57" s="298">
        <f t="shared" si="3"/>
        <v>0.25670916618300232</v>
      </c>
      <c r="O57" s="360">
        <f t="shared" si="4"/>
        <v>0.98417628814413904</v>
      </c>
    </row>
    <row r="58" spans="1:15" s="310" customFormat="1" ht="53.25" customHeight="1" x14ac:dyDescent="0.25">
      <c r="A58" s="50" t="s">
        <v>383</v>
      </c>
      <c r="B58" s="245"/>
      <c r="C58" s="245"/>
      <c r="D58" s="245"/>
      <c r="E58" s="293" t="s">
        <v>384</v>
      </c>
      <c r="F58" s="311">
        <f>+F60+F64+F68</f>
        <v>3437903456.7799997</v>
      </c>
      <c r="G58" s="311">
        <f>+G59</f>
        <v>0</v>
      </c>
      <c r="H58" s="311">
        <f t="shared" si="16"/>
        <v>3437903456.7799997</v>
      </c>
      <c r="I58" s="294">
        <f>+H58/H72</f>
        <v>0.27261661473324211</v>
      </c>
      <c r="J58" s="311">
        <f>+J59</f>
        <v>905302604.20000005</v>
      </c>
      <c r="K58" s="311">
        <f>+K59</f>
        <v>773737759.20000005</v>
      </c>
      <c r="L58" s="311">
        <f t="shared" si="1"/>
        <v>131564845</v>
      </c>
      <c r="M58" s="294">
        <f t="shared" si="2"/>
        <v>0.26332985075966103</v>
      </c>
      <c r="N58" s="294">
        <f t="shared" si="3"/>
        <v>0.2250609328991153</v>
      </c>
      <c r="O58" s="340">
        <f t="shared" si="4"/>
        <v>0.85467307352301114</v>
      </c>
    </row>
    <row r="59" spans="1:15" s="310" customFormat="1" ht="27.75" customHeight="1" x14ac:dyDescent="0.25">
      <c r="A59" s="50" t="s">
        <v>385</v>
      </c>
      <c r="B59" s="245"/>
      <c r="C59" s="245"/>
      <c r="D59" s="245"/>
      <c r="E59" s="309" t="s">
        <v>219</v>
      </c>
      <c r="F59" s="311">
        <f>+F60+F64+F68</f>
        <v>3437903456.7799997</v>
      </c>
      <c r="G59" s="311">
        <f>+G60+G64+G68</f>
        <v>0</v>
      </c>
      <c r="H59" s="311">
        <f t="shared" si="16"/>
        <v>3437903456.7799997</v>
      </c>
      <c r="I59" s="294">
        <f>+H59/H72</f>
        <v>0.27261661473324211</v>
      </c>
      <c r="J59" s="311">
        <f>+J60+J64+J68</f>
        <v>905302604.20000005</v>
      </c>
      <c r="K59" s="311">
        <f>+K60+K64+K68</f>
        <v>773737759.20000005</v>
      </c>
      <c r="L59" s="311">
        <f t="shared" si="1"/>
        <v>131564845</v>
      </c>
      <c r="M59" s="294">
        <f t="shared" si="2"/>
        <v>0.26332985075966103</v>
      </c>
      <c r="N59" s="294">
        <f t="shared" si="3"/>
        <v>0.2250609328991153</v>
      </c>
      <c r="O59" s="340">
        <f t="shared" si="4"/>
        <v>0.85467307352301114</v>
      </c>
    </row>
    <row r="60" spans="1:15" s="310" customFormat="1" ht="84.75" customHeight="1" x14ac:dyDescent="0.25">
      <c r="A60" s="50" t="s">
        <v>393</v>
      </c>
      <c r="B60" s="245"/>
      <c r="C60" s="245"/>
      <c r="D60" s="245"/>
      <c r="E60" s="293" t="s">
        <v>396</v>
      </c>
      <c r="F60" s="311">
        <f t="shared" ref="F60:K62" si="20">+F61</f>
        <v>1855566745.4100001</v>
      </c>
      <c r="G60" s="311">
        <f t="shared" si="20"/>
        <v>0</v>
      </c>
      <c r="H60" s="311">
        <f t="shared" si="16"/>
        <v>1855566745.4100001</v>
      </c>
      <c r="I60" s="294">
        <f>+H60/H72</f>
        <v>0.14714151543366771</v>
      </c>
      <c r="J60" s="311">
        <f t="shared" si="20"/>
        <v>880678604.20000005</v>
      </c>
      <c r="K60" s="311">
        <f t="shared" si="20"/>
        <v>749113759.20000005</v>
      </c>
      <c r="L60" s="311">
        <f t="shared" si="1"/>
        <v>131564845</v>
      </c>
      <c r="M60" s="294">
        <f t="shared" si="2"/>
        <v>0.47461434970123273</v>
      </c>
      <c r="N60" s="294">
        <f t="shared" si="3"/>
        <v>0.40371156739741976</v>
      </c>
      <c r="O60" s="340">
        <f t="shared" si="4"/>
        <v>0.85060969532748865</v>
      </c>
    </row>
    <row r="61" spans="1:15" s="310" customFormat="1" ht="84.75" customHeight="1" x14ac:dyDescent="0.25">
      <c r="A61" s="50" t="s">
        <v>395</v>
      </c>
      <c r="B61" s="245"/>
      <c r="C61" s="245"/>
      <c r="D61" s="245"/>
      <c r="E61" s="293" t="s">
        <v>396</v>
      </c>
      <c r="F61" s="311">
        <f t="shared" si="20"/>
        <v>1855566745.4100001</v>
      </c>
      <c r="G61" s="311">
        <f t="shared" si="20"/>
        <v>0</v>
      </c>
      <c r="H61" s="311">
        <f t="shared" si="16"/>
        <v>1855566745.4100001</v>
      </c>
      <c r="I61" s="294">
        <f>+H61/H72</f>
        <v>0.14714151543366771</v>
      </c>
      <c r="J61" s="311">
        <f t="shared" si="20"/>
        <v>880678604.20000005</v>
      </c>
      <c r="K61" s="311">
        <f t="shared" si="20"/>
        <v>749113759.20000005</v>
      </c>
      <c r="L61" s="311">
        <f t="shared" si="1"/>
        <v>131564845</v>
      </c>
      <c r="M61" s="294">
        <f t="shared" si="2"/>
        <v>0.47461434970123273</v>
      </c>
      <c r="N61" s="294">
        <f t="shared" si="3"/>
        <v>0.40371156739741976</v>
      </c>
      <c r="O61" s="340">
        <f t="shared" si="4"/>
        <v>0.85060969532748865</v>
      </c>
    </row>
    <row r="62" spans="1:15" s="310" customFormat="1" ht="35.25" customHeight="1" x14ac:dyDescent="0.25">
      <c r="A62" s="50" t="s">
        <v>397</v>
      </c>
      <c r="B62" s="245"/>
      <c r="C62" s="245"/>
      <c r="D62" s="245"/>
      <c r="E62" s="293" t="s">
        <v>349</v>
      </c>
      <c r="F62" s="311">
        <f t="shared" si="20"/>
        <v>1855566745.4100001</v>
      </c>
      <c r="G62" s="311">
        <f t="shared" si="20"/>
        <v>0</v>
      </c>
      <c r="H62" s="311">
        <f t="shared" si="16"/>
        <v>1855566745.4100001</v>
      </c>
      <c r="I62" s="294">
        <f>+H62/H72</f>
        <v>0.14714151543366771</v>
      </c>
      <c r="J62" s="311">
        <f t="shared" si="20"/>
        <v>880678604.20000005</v>
      </c>
      <c r="K62" s="311">
        <f t="shared" si="20"/>
        <v>749113759.20000005</v>
      </c>
      <c r="L62" s="311">
        <f t="shared" si="1"/>
        <v>131564845</v>
      </c>
      <c r="M62" s="294">
        <f t="shared" si="2"/>
        <v>0.47461434970123273</v>
      </c>
      <c r="N62" s="294">
        <f t="shared" si="3"/>
        <v>0.40371156739741976</v>
      </c>
      <c r="O62" s="340">
        <f t="shared" si="4"/>
        <v>0.85060969532748865</v>
      </c>
    </row>
    <row r="63" spans="1:15" ht="31.5" customHeight="1" x14ac:dyDescent="0.25">
      <c r="A63" s="51" t="s">
        <v>398</v>
      </c>
      <c r="B63" s="40" t="s">
        <v>192</v>
      </c>
      <c r="C63" s="40">
        <v>11</v>
      </c>
      <c r="D63" s="40" t="s">
        <v>38</v>
      </c>
      <c r="E63" s="297" t="s">
        <v>226</v>
      </c>
      <c r="F63" s="135">
        <v>1855566745.4100001</v>
      </c>
      <c r="G63" s="136">
        <v>0</v>
      </c>
      <c r="H63" s="137">
        <f t="shared" si="16"/>
        <v>1855566745.4100001</v>
      </c>
      <c r="I63" s="308">
        <f>+H63/H72</f>
        <v>0.14714151543366771</v>
      </c>
      <c r="J63" s="137">
        <v>880678604.20000005</v>
      </c>
      <c r="K63" s="137">
        <v>749113759.20000005</v>
      </c>
      <c r="L63" s="137">
        <f t="shared" si="1"/>
        <v>131564845</v>
      </c>
      <c r="M63" s="298">
        <f t="shared" si="2"/>
        <v>0.47461434970123273</v>
      </c>
      <c r="N63" s="298">
        <f t="shared" si="3"/>
        <v>0.40371156739741976</v>
      </c>
      <c r="O63" s="360">
        <f t="shared" si="4"/>
        <v>0.85060969532748865</v>
      </c>
    </row>
    <row r="64" spans="1:15" ht="71.25" customHeight="1" x14ac:dyDescent="0.25">
      <c r="A64" s="50" t="s">
        <v>402</v>
      </c>
      <c r="B64" s="245"/>
      <c r="C64" s="245"/>
      <c r="D64" s="245"/>
      <c r="E64" s="293" t="s">
        <v>405</v>
      </c>
      <c r="F64" s="311">
        <f t="shared" ref="F64:G66" si="21">+F65</f>
        <v>1565125111.3699999</v>
      </c>
      <c r="G64" s="311">
        <f t="shared" si="21"/>
        <v>0</v>
      </c>
      <c r="H64" s="311">
        <f>+F64-G64</f>
        <v>1565125111.3699999</v>
      </c>
      <c r="I64" s="294">
        <f>+H64/H72</f>
        <v>0.12411026512516236</v>
      </c>
      <c r="J64" s="311">
        <f t="shared" ref="J64:K66" si="22">+J65</f>
        <v>9648000</v>
      </c>
      <c r="K64" s="311">
        <f t="shared" si="22"/>
        <v>9648000</v>
      </c>
      <c r="L64" s="311">
        <f t="shared" si="1"/>
        <v>0</v>
      </c>
      <c r="M64" s="294">
        <f t="shared" si="2"/>
        <v>6.1643634300613979E-3</v>
      </c>
      <c r="N64" s="294">
        <f t="shared" si="3"/>
        <v>6.1643634300613979E-3</v>
      </c>
      <c r="O64" s="340">
        <f t="shared" si="4"/>
        <v>1</v>
      </c>
    </row>
    <row r="65" spans="1:15" ht="66" customHeight="1" x14ac:dyDescent="0.25">
      <c r="A65" s="50" t="s">
        <v>404</v>
      </c>
      <c r="B65" s="245"/>
      <c r="C65" s="245"/>
      <c r="D65" s="245"/>
      <c r="E65" s="293" t="s">
        <v>405</v>
      </c>
      <c r="F65" s="311">
        <f t="shared" si="21"/>
        <v>1565125111.3699999</v>
      </c>
      <c r="G65" s="311">
        <f t="shared" si="21"/>
        <v>0</v>
      </c>
      <c r="H65" s="311">
        <f>+F65-G65</f>
        <v>1565125111.3699999</v>
      </c>
      <c r="I65" s="294">
        <f>+H65/H72</f>
        <v>0.12411026512516236</v>
      </c>
      <c r="J65" s="311">
        <f t="shared" si="22"/>
        <v>9648000</v>
      </c>
      <c r="K65" s="311">
        <f t="shared" si="22"/>
        <v>9648000</v>
      </c>
      <c r="L65" s="311">
        <f t="shared" si="1"/>
        <v>0</v>
      </c>
      <c r="M65" s="294">
        <f t="shared" si="2"/>
        <v>6.1643634300613979E-3</v>
      </c>
      <c r="N65" s="294">
        <f t="shared" si="3"/>
        <v>6.1643634300613979E-3</v>
      </c>
      <c r="O65" s="340">
        <f t="shared" si="4"/>
        <v>1</v>
      </c>
    </row>
    <row r="66" spans="1:15" ht="39.75" customHeight="1" x14ac:dyDescent="0.25">
      <c r="A66" s="50" t="s">
        <v>406</v>
      </c>
      <c r="B66" s="245"/>
      <c r="C66" s="245"/>
      <c r="D66" s="245"/>
      <c r="E66" s="293" t="s">
        <v>407</v>
      </c>
      <c r="F66" s="311">
        <f t="shared" si="21"/>
        <v>1565125111.3699999</v>
      </c>
      <c r="G66" s="311">
        <f t="shared" si="21"/>
        <v>0</v>
      </c>
      <c r="H66" s="311">
        <f>+F66-G66</f>
        <v>1565125111.3699999</v>
      </c>
      <c r="I66" s="294">
        <f>+H66/H72</f>
        <v>0.12411026512516236</v>
      </c>
      <c r="J66" s="311">
        <f t="shared" si="22"/>
        <v>9648000</v>
      </c>
      <c r="K66" s="311">
        <f t="shared" si="22"/>
        <v>9648000</v>
      </c>
      <c r="L66" s="311">
        <f t="shared" si="1"/>
        <v>0</v>
      </c>
      <c r="M66" s="294">
        <f t="shared" si="2"/>
        <v>6.1643634300613979E-3</v>
      </c>
      <c r="N66" s="294">
        <f t="shared" si="3"/>
        <v>6.1643634300613979E-3</v>
      </c>
      <c r="O66" s="340">
        <f t="shared" si="4"/>
        <v>1</v>
      </c>
    </row>
    <row r="67" spans="1:15" ht="31.5" customHeight="1" x14ac:dyDescent="0.25">
      <c r="A67" s="51" t="s">
        <v>408</v>
      </c>
      <c r="B67" s="40" t="s">
        <v>192</v>
      </c>
      <c r="C67" s="40">
        <v>11</v>
      </c>
      <c r="D67" s="40" t="s">
        <v>38</v>
      </c>
      <c r="E67" s="297" t="s">
        <v>226</v>
      </c>
      <c r="F67" s="135">
        <v>1565125111.3699999</v>
      </c>
      <c r="G67" s="136">
        <v>0</v>
      </c>
      <c r="H67" s="137">
        <f>+F67-G67</f>
        <v>1565125111.3699999</v>
      </c>
      <c r="I67" s="308">
        <f>+H67/H72</f>
        <v>0.12411026512516236</v>
      </c>
      <c r="J67" s="137">
        <v>9648000</v>
      </c>
      <c r="K67" s="137">
        <v>9648000</v>
      </c>
      <c r="L67" s="137">
        <f t="shared" si="1"/>
        <v>0</v>
      </c>
      <c r="M67" s="298">
        <f t="shared" si="2"/>
        <v>6.1643634300613979E-3</v>
      </c>
      <c r="N67" s="298">
        <f t="shared" si="3"/>
        <v>6.1643634300613979E-3</v>
      </c>
      <c r="O67" s="360">
        <f t="shared" si="4"/>
        <v>1</v>
      </c>
    </row>
    <row r="68" spans="1:15" ht="65.25" customHeight="1" x14ac:dyDescent="0.25">
      <c r="A68" s="50" t="s">
        <v>409</v>
      </c>
      <c r="B68" s="245"/>
      <c r="C68" s="245"/>
      <c r="D68" s="245"/>
      <c r="E68" s="293" t="s">
        <v>412</v>
      </c>
      <c r="F68" s="311">
        <f t="shared" ref="F68:K70" si="23">+F69</f>
        <v>17211600</v>
      </c>
      <c r="G68" s="311">
        <f t="shared" si="23"/>
        <v>0</v>
      </c>
      <c r="H68" s="311">
        <f>+F68-G68</f>
        <v>17211600</v>
      </c>
      <c r="I68" s="294">
        <f>+H68/H72</f>
        <v>1.3648341744120517E-3</v>
      </c>
      <c r="J68" s="311">
        <f t="shared" si="23"/>
        <v>14976000</v>
      </c>
      <c r="K68" s="311">
        <f t="shared" si="23"/>
        <v>14976000</v>
      </c>
      <c r="L68" s="311">
        <f t="shared" si="1"/>
        <v>0</v>
      </c>
      <c r="M68" s="294">
        <f t="shared" si="2"/>
        <v>0.87011085546956701</v>
      </c>
      <c r="N68" s="294">
        <f t="shared" si="3"/>
        <v>0.87011085546956701</v>
      </c>
      <c r="O68" s="340">
        <f t="shared" si="4"/>
        <v>1</v>
      </c>
    </row>
    <row r="69" spans="1:15" ht="65.25" customHeight="1" x14ac:dyDescent="0.25">
      <c r="A69" s="50" t="s">
        <v>411</v>
      </c>
      <c r="B69" s="245"/>
      <c r="C69" s="245"/>
      <c r="D69" s="245"/>
      <c r="E69" s="293" t="s">
        <v>438</v>
      </c>
      <c r="F69" s="311">
        <f t="shared" si="23"/>
        <v>17211600</v>
      </c>
      <c r="G69" s="311">
        <f t="shared" si="23"/>
        <v>0</v>
      </c>
      <c r="H69" s="311">
        <f t="shared" si="23"/>
        <v>17211600</v>
      </c>
      <c r="I69" s="294">
        <f>+H69/H72</f>
        <v>1.3648341744120517E-3</v>
      </c>
      <c r="J69" s="311">
        <f t="shared" si="23"/>
        <v>14976000</v>
      </c>
      <c r="K69" s="311">
        <f t="shared" si="23"/>
        <v>14976000</v>
      </c>
      <c r="L69" s="311">
        <f t="shared" si="1"/>
        <v>0</v>
      </c>
      <c r="M69" s="294">
        <f t="shared" si="2"/>
        <v>0.87011085546956701</v>
      </c>
      <c r="N69" s="294">
        <f t="shared" si="3"/>
        <v>0.87011085546956701</v>
      </c>
      <c r="O69" s="340">
        <f t="shared" si="4"/>
        <v>1</v>
      </c>
    </row>
    <row r="70" spans="1:15" ht="33" customHeight="1" x14ac:dyDescent="0.25">
      <c r="A70" s="50" t="s">
        <v>413</v>
      </c>
      <c r="B70" s="245"/>
      <c r="C70" s="245"/>
      <c r="D70" s="245"/>
      <c r="E70" s="293" t="s">
        <v>414</v>
      </c>
      <c r="F70" s="311">
        <f t="shared" si="23"/>
        <v>17211600</v>
      </c>
      <c r="G70" s="311">
        <f t="shared" si="23"/>
        <v>0</v>
      </c>
      <c r="H70" s="311">
        <f>+F70-G70</f>
        <v>17211600</v>
      </c>
      <c r="I70" s="294">
        <f>+H70/H72</f>
        <v>1.3648341744120517E-3</v>
      </c>
      <c r="J70" s="311">
        <f t="shared" si="23"/>
        <v>14976000</v>
      </c>
      <c r="K70" s="311">
        <f t="shared" si="23"/>
        <v>14976000</v>
      </c>
      <c r="L70" s="311">
        <f t="shared" si="1"/>
        <v>0</v>
      </c>
      <c r="M70" s="294">
        <f t="shared" si="2"/>
        <v>0.87011085546956701</v>
      </c>
      <c r="N70" s="294">
        <f t="shared" si="3"/>
        <v>0.87011085546956701</v>
      </c>
      <c r="O70" s="340">
        <f t="shared" si="4"/>
        <v>1</v>
      </c>
    </row>
    <row r="71" spans="1:15" ht="31.5" customHeight="1" thickBot="1" x14ac:dyDescent="0.3">
      <c r="A71" s="313" t="s">
        <v>439</v>
      </c>
      <c r="B71" s="53" t="s">
        <v>192</v>
      </c>
      <c r="C71" s="53">
        <v>11</v>
      </c>
      <c r="D71" s="53" t="s">
        <v>38</v>
      </c>
      <c r="E71" s="300" t="s">
        <v>226</v>
      </c>
      <c r="F71" s="141">
        <v>17211600</v>
      </c>
      <c r="G71" s="142">
        <v>0</v>
      </c>
      <c r="H71" s="143">
        <f>+F71-G71</f>
        <v>17211600</v>
      </c>
      <c r="I71" s="301">
        <f>+H71/H72</f>
        <v>1.3648341744120517E-3</v>
      </c>
      <c r="J71" s="143">
        <v>14976000</v>
      </c>
      <c r="K71" s="143">
        <v>14976000</v>
      </c>
      <c r="L71" s="143">
        <f t="shared" si="1"/>
        <v>0</v>
      </c>
      <c r="M71" s="302">
        <f t="shared" si="2"/>
        <v>0.87011085546956701</v>
      </c>
      <c r="N71" s="302">
        <f t="shared" si="3"/>
        <v>0.87011085546956701</v>
      </c>
      <c r="O71" s="361">
        <f t="shared" si="4"/>
        <v>1</v>
      </c>
    </row>
    <row r="72" spans="1:15" s="287" customFormat="1" ht="30" customHeight="1" thickBot="1" x14ac:dyDescent="0.3">
      <c r="A72" s="571" t="s">
        <v>440</v>
      </c>
      <c r="B72" s="572"/>
      <c r="C72" s="572"/>
      <c r="D72" s="572"/>
      <c r="E72" s="572"/>
      <c r="F72" s="362">
        <f>+F9+F20</f>
        <v>12610762774.470001</v>
      </c>
      <c r="G72" s="363">
        <f>+G9+G20</f>
        <v>0</v>
      </c>
      <c r="H72" s="362">
        <f>+H9+H20</f>
        <v>12610762774.470001</v>
      </c>
      <c r="I72" s="364">
        <f>+H72/H72</f>
        <v>1</v>
      </c>
      <c r="J72" s="362">
        <f>+J9+J20</f>
        <v>9327768024.2200012</v>
      </c>
      <c r="K72" s="363">
        <f>+K9+K20</f>
        <v>9165255619.2200012</v>
      </c>
      <c r="L72" s="362">
        <f t="shared" si="1"/>
        <v>162512405</v>
      </c>
      <c r="M72" s="365">
        <f t="shared" si="2"/>
        <v>0.7396672343328593</v>
      </c>
      <c r="N72" s="365">
        <f t="shared" si="3"/>
        <v>0.72678043216978949</v>
      </c>
      <c r="O72" s="366">
        <f t="shared" si="4"/>
        <v>0.98257756790498774</v>
      </c>
    </row>
    <row r="73" spans="1:15" s="321" customFormat="1" ht="15.75" customHeight="1" x14ac:dyDescent="0.25">
      <c r="A73" s="319" t="s">
        <v>484</v>
      </c>
      <c r="B73" s="320"/>
      <c r="C73" s="320"/>
      <c r="F73" s="322"/>
      <c r="G73" s="367"/>
      <c r="H73" s="367"/>
      <c r="I73" s="367"/>
    </row>
    <row r="74" spans="1:15" s="321" customFormat="1" ht="15.75" customHeight="1" x14ac:dyDescent="0.25">
      <c r="A74" s="319" t="s">
        <v>487</v>
      </c>
      <c r="B74" s="320"/>
      <c r="C74" s="320"/>
      <c r="F74" s="322"/>
      <c r="G74" s="162"/>
      <c r="H74" s="162"/>
      <c r="I74" s="162"/>
    </row>
    <row r="75" spans="1:15" s="321" customFormat="1" ht="18" customHeight="1" x14ac:dyDescent="0.25">
      <c r="A75" s="86" t="s">
        <v>521</v>
      </c>
      <c r="B75" s="320"/>
      <c r="C75" s="320"/>
      <c r="F75" s="322"/>
      <c r="G75" s="162"/>
      <c r="H75" s="162"/>
      <c r="I75" s="162"/>
    </row>
  </sheetData>
  <mergeCells count="17">
    <mergeCell ref="L7:L8"/>
    <mergeCell ref="M7:O7"/>
    <mergeCell ref="A1:N1"/>
    <mergeCell ref="A2:N2"/>
    <mergeCell ref="A3:N3"/>
    <mergeCell ref="A7:A8"/>
    <mergeCell ref="B7:B8"/>
    <mergeCell ref="C7:C8"/>
    <mergeCell ref="D7:D8"/>
    <mergeCell ref="E7:E8"/>
    <mergeCell ref="F7:F8"/>
    <mergeCell ref="G7:G8"/>
    <mergeCell ref="A72:E72"/>
    <mergeCell ref="H7:H8"/>
    <mergeCell ref="I7:I8"/>
    <mergeCell ref="J7:J8"/>
    <mergeCell ref="K7:K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4" man="1"/>
    <brk id="51" max="14"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E3CF1-05C6-499C-97F2-4E8012BCC338}">
  <dimension ref="A1:O75"/>
  <sheetViews>
    <sheetView view="pageBreakPreview" topLeftCell="F65" zoomScale="84" zoomScaleNormal="80" zoomScaleSheetLayoutView="84" workbookViewId="0">
      <selection activeCell="O73" sqref="O73"/>
    </sheetView>
  </sheetViews>
  <sheetFormatPr baseColWidth="10" defaultColWidth="11.42578125" defaultRowHeight="23.1" customHeight="1" x14ac:dyDescent="0.25"/>
  <cols>
    <col min="1" max="1" width="32.5703125" style="266" customWidth="1"/>
    <col min="2" max="2" width="11.5703125" style="266" customWidth="1"/>
    <col min="3" max="3" width="9.85546875" style="268" customWidth="1"/>
    <col min="4" max="4" width="7.7109375" style="268" customWidth="1"/>
    <col min="5" max="5" width="36.140625" style="266" customWidth="1"/>
    <col min="6" max="6" width="24" style="266" customWidth="1"/>
    <col min="7" max="7" width="13.28515625" style="269" customWidth="1"/>
    <col min="8" max="8" width="24.140625" style="163" customWidth="1"/>
    <col min="9" max="9" width="12.42578125" style="164" customWidth="1"/>
    <col min="10" max="10" width="22.42578125" style="163" customWidth="1"/>
    <col min="11" max="11" width="23.28515625" style="163" bestFit="1" customWidth="1"/>
    <col min="12" max="12" width="21" style="163" customWidth="1"/>
    <col min="13" max="13" width="13.42578125" style="164" customWidth="1"/>
    <col min="14" max="14" width="12.5703125" style="275" customWidth="1"/>
    <col min="15" max="15" width="11.7109375" style="266" customWidth="1"/>
    <col min="16" max="153" width="11.42578125" style="266"/>
    <col min="154" max="154" width="17.42578125" style="266" customWidth="1"/>
    <col min="155" max="155" width="9.28515625" style="266" customWidth="1"/>
    <col min="156" max="156" width="53.42578125" style="266" customWidth="1"/>
    <col min="157" max="157" width="21.85546875" style="266" customWidth="1"/>
    <col min="158" max="158" width="18.5703125" style="266" customWidth="1"/>
    <col min="159" max="159" width="21.28515625" style="266" customWidth="1"/>
    <col min="160" max="162" width="0" style="266" hidden="1" customWidth="1"/>
    <col min="163" max="163" width="23.28515625" style="266" customWidth="1"/>
    <col min="164" max="165" width="0" style="266" hidden="1" customWidth="1"/>
    <col min="166" max="166" width="23.5703125" style="266" customWidth="1"/>
    <col min="167" max="167" width="2.7109375" style="266" customWidth="1"/>
    <col min="168" max="187" width="0" style="266" hidden="1" customWidth="1"/>
    <col min="188" max="188" width="13.42578125" style="266" customWidth="1"/>
    <col min="189" max="189" width="18.140625" style="266" customWidth="1"/>
    <col min="190" max="190" width="18.7109375" style="266" customWidth="1"/>
    <col min="191" max="191" width="15.42578125" style="266" customWidth="1"/>
    <col min="192" max="409" width="11.42578125" style="266"/>
    <col min="410" max="410" width="17.42578125" style="266" customWidth="1"/>
    <col min="411" max="411" width="9.28515625" style="266" customWidth="1"/>
    <col min="412" max="412" width="53.42578125" style="266" customWidth="1"/>
    <col min="413" max="413" width="21.85546875" style="266" customWidth="1"/>
    <col min="414" max="414" width="18.5703125" style="266" customWidth="1"/>
    <col min="415" max="415" width="21.28515625" style="266" customWidth="1"/>
    <col min="416" max="418" width="0" style="266" hidden="1" customWidth="1"/>
    <col min="419" max="419" width="23.28515625" style="266" customWidth="1"/>
    <col min="420" max="421" width="0" style="266" hidden="1" customWidth="1"/>
    <col min="422" max="422" width="23.5703125" style="266" customWidth="1"/>
    <col min="423" max="423" width="2.7109375" style="266" customWidth="1"/>
    <col min="424" max="443" width="0" style="266" hidden="1" customWidth="1"/>
    <col min="444" max="444" width="13.42578125" style="266" customWidth="1"/>
    <col min="445" max="445" width="18.140625" style="266" customWidth="1"/>
    <col min="446" max="446" width="18.7109375" style="266" customWidth="1"/>
    <col min="447" max="447" width="15.42578125" style="266" customWidth="1"/>
    <col min="448" max="665" width="11.42578125" style="266"/>
    <col min="666" max="666" width="17.42578125" style="266" customWidth="1"/>
    <col min="667" max="667" width="9.28515625" style="266" customWidth="1"/>
    <col min="668" max="668" width="53.42578125" style="266" customWidth="1"/>
    <col min="669" max="669" width="21.85546875" style="266" customWidth="1"/>
    <col min="670" max="670" width="18.5703125" style="266" customWidth="1"/>
    <col min="671" max="671" width="21.28515625" style="266" customWidth="1"/>
    <col min="672" max="674" width="0" style="266" hidden="1" customWidth="1"/>
    <col min="675" max="675" width="23.28515625" style="266" customWidth="1"/>
    <col min="676" max="677" width="0" style="266" hidden="1" customWidth="1"/>
    <col min="678" max="678" width="23.5703125" style="266" customWidth="1"/>
    <col min="679" max="679" width="2.7109375" style="266" customWidth="1"/>
    <col min="680" max="699" width="0" style="266" hidden="1" customWidth="1"/>
    <col min="700" max="700" width="13.42578125" style="266" customWidth="1"/>
    <col min="701" max="701" width="18.140625" style="266" customWidth="1"/>
    <col min="702" max="702" width="18.7109375" style="266" customWidth="1"/>
    <col min="703" max="703" width="15.42578125" style="266" customWidth="1"/>
    <col min="704" max="921" width="11.42578125" style="266"/>
    <col min="922" max="922" width="17.42578125" style="266" customWidth="1"/>
    <col min="923" max="923" width="9.28515625" style="266" customWidth="1"/>
    <col min="924" max="924" width="53.42578125" style="266" customWidth="1"/>
    <col min="925" max="925" width="21.85546875" style="266" customWidth="1"/>
    <col min="926" max="926" width="18.5703125" style="266" customWidth="1"/>
    <col min="927" max="927" width="21.28515625" style="266" customWidth="1"/>
    <col min="928" max="930" width="0" style="266" hidden="1" customWidth="1"/>
    <col min="931" max="931" width="23.28515625" style="266" customWidth="1"/>
    <col min="932" max="933" width="0" style="266" hidden="1" customWidth="1"/>
    <col min="934" max="934" width="23.5703125" style="266" customWidth="1"/>
    <col min="935" max="935" width="2.7109375" style="266" customWidth="1"/>
    <col min="936" max="955" width="0" style="266" hidden="1" customWidth="1"/>
    <col min="956" max="956" width="13.42578125" style="266" customWidth="1"/>
    <col min="957" max="957" width="18.140625" style="266" customWidth="1"/>
    <col min="958" max="958" width="18.7109375" style="266" customWidth="1"/>
    <col min="959" max="959" width="15.42578125" style="266" customWidth="1"/>
    <col min="960" max="1177" width="11.42578125" style="266"/>
    <col min="1178" max="1178" width="17.42578125" style="266" customWidth="1"/>
    <col min="1179" max="1179" width="9.28515625" style="266" customWidth="1"/>
    <col min="1180" max="1180" width="53.42578125" style="266" customWidth="1"/>
    <col min="1181" max="1181" width="21.85546875" style="266" customWidth="1"/>
    <col min="1182" max="1182" width="18.5703125" style="266" customWidth="1"/>
    <col min="1183" max="1183" width="21.28515625" style="266" customWidth="1"/>
    <col min="1184" max="1186" width="0" style="266" hidden="1" customWidth="1"/>
    <col min="1187" max="1187" width="23.28515625" style="266" customWidth="1"/>
    <col min="1188" max="1189" width="0" style="266" hidden="1" customWidth="1"/>
    <col min="1190" max="1190" width="23.5703125" style="266" customWidth="1"/>
    <col min="1191" max="1191" width="2.7109375" style="266" customWidth="1"/>
    <col min="1192" max="1211" width="0" style="266" hidden="1" customWidth="1"/>
    <col min="1212" max="1212" width="13.42578125" style="266" customWidth="1"/>
    <col min="1213" max="1213" width="18.140625" style="266" customWidth="1"/>
    <col min="1214" max="1214" width="18.7109375" style="266" customWidth="1"/>
    <col min="1215" max="1215" width="15.42578125" style="266" customWidth="1"/>
    <col min="1216" max="1433" width="11.42578125" style="266"/>
    <col min="1434" max="1434" width="17.42578125" style="266" customWidth="1"/>
    <col min="1435" max="1435" width="9.28515625" style="266" customWidth="1"/>
    <col min="1436" max="1436" width="53.42578125" style="266" customWidth="1"/>
    <col min="1437" max="1437" width="21.85546875" style="266" customWidth="1"/>
    <col min="1438" max="1438" width="18.5703125" style="266" customWidth="1"/>
    <col min="1439" max="1439" width="21.28515625" style="266" customWidth="1"/>
    <col min="1440" max="1442" width="0" style="266" hidden="1" customWidth="1"/>
    <col min="1443" max="1443" width="23.28515625" style="266" customWidth="1"/>
    <col min="1444" max="1445" width="0" style="266" hidden="1" customWidth="1"/>
    <col min="1446" max="1446" width="23.5703125" style="266" customWidth="1"/>
    <col min="1447" max="1447" width="2.7109375" style="266" customWidth="1"/>
    <col min="1448" max="1467" width="0" style="266" hidden="1" customWidth="1"/>
    <col min="1468" max="1468" width="13.42578125" style="266" customWidth="1"/>
    <col min="1469" max="1469" width="18.140625" style="266" customWidth="1"/>
    <col min="1470" max="1470" width="18.7109375" style="266" customWidth="1"/>
    <col min="1471" max="1471" width="15.42578125" style="266" customWidth="1"/>
    <col min="1472" max="1689" width="11.42578125" style="266"/>
    <col min="1690" max="1690" width="17.42578125" style="266" customWidth="1"/>
    <col min="1691" max="1691" width="9.28515625" style="266" customWidth="1"/>
    <col min="1692" max="1692" width="53.42578125" style="266" customWidth="1"/>
    <col min="1693" max="1693" width="21.85546875" style="266" customWidth="1"/>
    <col min="1694" max="1694" width="18.5703125" style="266" customWidth="1"/>
    <col min="1695" max="1695" width="21.28515625" style="266" customWidth="1"/>
    <col min="1696" max="1698" width="0" style="266" hidden="1" customWidth="1"/>
    <col min="1699" max="1699" width="23.28515625" style="266" customWidth="1"/>
    <col min="1700" max="1701" width="0" style="266" hidden="1" customWidth="1"/>
    <col min="1702" max="1702" width="23.5703125" style="266" customWidth="1"/>
    <col min="1703" max="1703" width="2.7109375" style="266" customWidth="1"/>
    <col min="1704" max="1723" width="0" style="266" hidden="1" customWidth="1"/>
    <col min="1724" max="1724" width="13.42578125" style="266" customWidth="1"/>
    <col min="1725" max="1725" width="18.140625" style="266" customWidth="1"/>
    <col min="1726" max="1726" width="18.7109375" style="266" customWidth="1"/>
    <col min="1727" max="1727" width="15.42578125" style="266" customWidth="1"/>
    <col min="1728" max="1945" width="11.42578125" style="266"/>
    <col min="1946" max="1946" width="17.42578125" style="266" customWidth="1"/>
    <col min="1947" max="1947" width="9.28515625" style="266" customWidth="1"/>
    <col min="1948" max="1948" width="53.42578125" style="266" customWidth="1"/>
    <col min="1949" max="1949" width="21.85546875" style="266" customWidth="1"/>
    <col min="1950" max="1950" width="18.5703125" style="266" customWidth="1"/>
    <col min="1951" max="1951" width="21.28515625" style="266" customWidth="1"/>
    <col min="1952" max="1954" width="0" style="266" hidden="1" customWidth="1"/>
    <col min="1955" max="1955" width="23.28515625" style="266" customWidth="1"/>
    <col min="1956" max="1957" width="0" style="266" hidden="1" customWidth="1"/>
    <col min="1958" max="1958" width="23.5703125" style="266" customWidth="1"/>
    <col min="1959" max="1959" width="2.7109375" style="266" customWidth="1"/>
    <col min="1960" max="1979" width="0" style="266" hidden="1" customWidth="1"/>
    <col min="1980" max="1980" width="13.42578125" style="266" customWidth="1"/>
    <col min="1981" max="1981" width="18.140625" style="266" customWidth="1"/>
    <col min="1982" max="1982" width="18.7109375" style="266" customWidth="1"/>
    <col min="1983" max="1983" width="15.42578125" style="266" customWidth="1"/>
    <col min="1984" max="2201" width="11.42578125" style="266"/>
    <col min="2202" max="2202" width="17.42578125" style="266" customWidth="1"/>
    <col min="2203" max="2203" width="9.28515625" style="266" customWidth="1"/>
    <col min="2204" max="2204" width="53.42578125" style="266" customWidth="1"/>
    <col min="2205" max="2205" width="21.85546875" style="266" customWidth="1"/>
    <col min="2206" max="2206" width="18.5703125" style="266" customWidth="1"/>
    <col min="2207" max="2207" width="21.28515625" style="266" customWidth="1"/>
    <col min="2208" max="2210" width="0" style="266" hidden="1" customWidth="1"/>
    <col min="2211" max="2211" width="23.28515625" style="266" customWidth="1"/>
    <col min="2212" max="2213" width="0" style="266" hidden="1" customWidth="1"/>
    <col min="2214" max="2214" width="23.5703125" style="266" customWidth="1"/>
    <col min="2215" max="2215" width="2.7109375" style="266" customWidth="1"/>
    <col min="2216" max="2235" width="0" style="266" hidden="1" customWidth="1"/>
    <col min="2236" max="2236" width="13.42578125" style="266" customWidth="1"/>
    <col min="2237" max="2237" width="18.140625" style="266" customWidth="1"/>
    <col min="2238" max="2238" width="18.7109375" style="266" customWidth="1"/>
    <col min="2239" max="2239" width="15.42578125" style="266" customWidth="1"/>
    <col min="2240" max="2457" width="11.42578125" style="266"/>
    <col min="2458" max="2458" width="17.42578125" style="266" customWidth="1"/>
    <col min="2459" max="2459" width="9.28515625" style="266" customWidth="1"/>
    <col min="2460" max="2460" width="53.42578125" style="266" customWidth="1"/>
    <col min="2461" max="2461" width="21.85546875" style="266" customWidth="1"/>
    <col min="2462" max="2462" width="18.5703125" style="266" customWidth="1"/>
    <col min="2463" max="2463" width="21.28515625" style="266" customWidth="1"/>
    <col min="2464" max="2466" width="0" style="266" hidden="1" customWidth="1"/>
    <col min="2467" max="2467" width="23.28515625" style="266" customWidth="1"/>
    <col min="2468" max="2469" width="0" style="266" hidden="1" customWidth="1"/>
    <col min="2470" max="2470" width="23.5703125" style="266" customWidth="1"/>
    <col min="2471" max="2471" width="2.7109375" style="266" customWidth="1"/>
    <col min="2472" max="2491" width="0" style="266" hidden="1" customWidth="1"/>
    <col min="2492" max="2492" width="13.42578125" style="266" customWidth="1"/>
    <col min="2493" max="2493" width="18.140625" style="266" customWidth="1"/>
    <col min="2494" max="2494" width="18.7109375" style="266" customWidth="1"/>
    <col min="2495" max="2495" width="15.42578125" style="266" customWidth="1"/>
    <col min="2496" max="2713" width="11.42578125" style="266"/>
    <col min="2714" max="2714" width="17.42578125" style="266" customWidth="1"/>
    <col min="2715" max="2715" width="9.28515625" style="266" customWidth="1"/>
    <col min="2716" max="2716" width="53.42578125" style="266" customWidth="1"/>
    <col min="2717" max="2717" width="21.85546875" style="266" customWidth="1"/>
    <col min="2718" max="2718" width="18.5703125" style="266" customWidth="1"/>
    <col min="2719" max="2719" width="21.28515625" style="266" customWidth="1"/>
    <col min="2720" max="2722" width="0" style="266" hidden="1" customWidth="1"/>
    <col min="2723" max="2723" width="23.28515625" style="266" customWidth="1"/>
    <col min="2724" max="2725" width="0" style="266" hidden="1" customWidth="1"/>
    <col min="2726" max="2726" width="23.5703125" style="266" customWidth="1"/>
    <col min="2727" max="2727" width="2.7109375" style="266" customWidth="1"/>
    <col min="2728" max="2747" width="0" style="266" hidden="1" customWidth="1"/>
    <col min="2748" max="2748" width="13.42578125" style="266" customWidth="1"/>
    <col min="2749" max="2749" width="18.140625" style="266" customWidth="1"/>
    <col min="2750" max="2750" width="18.7109375" style="266" customWidth="1"/>
    <col min="2751" max="2751" width="15.42578125" style="266" customWidth="1"/>
    <col min="2752" max="2969" width="11.42578125" style="266"/>
    <col min="2970" max="2970" width="17.42578125" style="266" customWidth="1"/>
    <col min="2971" max="2971" width="9.28515625" style="266" customWidth="1"/>
    <col min="2972" max="2972" width="53.42578125" style="266" customWidth="1"/>
    <col min="2973" max="2973" width="21.85546875" style="266" customWidth="1"/>
    <col min="2974" max="2974" width="18.5703125" style="266" customWidth="1"/>
    <col min="2975" max="2975" width="21.28515625" style="266" customWidth="1"/>
    <col min="2976" max="2978" width="0" style="266" hidden="1" customWidth="1"/>
    <col min="2979" max="2979" width="23.28515625" style="266" customWidth="1"/>
    <col min="2980" max="2981" width="0" style="266" hidden="1" customWidth="1"/>
    <col min="2982" max="2982" width="23.5703125" style="266" customWidth="1"/>
    <col min="2983" max="2983" width="2.7109375" style="266" customWidth="1"/>
    <col min="2984" max="3003" width="0" style="266" hidden="1" customWidth="1"/>
    <col min="3004" max="3004" width="13.42578125" style="266" customWidth="1"/>
    <col min="3005" max="3005" width="18.140625" style="266" customWidth="1"/>
    <col min="3006" max="3006" width="18.7109375" style="266" customWidth="1"/>
    <col min="3007" max="3007" width="15.42578125" style="266" customWidth="1"/>
    <col min="3008" max="3225" width="11.42578125" style="266"/>
    <col min="3226" max="3226" width="17.42578125" style="266" customWidth="1"/>
    <col min="3227" max="3227" width="9.28515625" style="266" customWidth="1"/>
    <col min="3228" max="3228" width="53.42578125" style="266" customWidth="1"/>
    <col min="3229" max="3229" width="21.85546875" style="266" customWidth="1"/>
    <col min="3230" max="3230" width="18.5703125" style="266" customWidth="1"/>
    <col min="3231" max="3231" width="21.28515625" style="266" customWidth="1"/>
    <col min="3232" max="3234" width="0" style="266" hidden="1" customWidth="1"/>
    <col min="3235" max="3235" width="23.28515625" style="266" customWidth="1"/>
    <col min="3236" max="3237" width="0" style="266" hidden="1" customWidth="1"/>
    <col min="3238" max="3238" width="23.5703125" style="266" customWidth="1"/>
    <col min="3239" max="3239" width="2.7109375" style="266" customWidth="1"/>
    <col min="3240" max="3259" width="0" style="266" hidden="1" customWidth="1"/>
    <col min="3260" max="3260" width="13.42578125" style="266" customWidth="1"/>
    <col min="3261" max="3261" width="18.140625" style="266" customWidth="1"/>
    <col min="3262" max="3262" width="18.7109375" style="266" customWidth="1"/>
    <col min="3263" max="3263" width="15.42578125" style="266" customWidth="1"/>
    <col min="3264" max="3481" width="11.42578125" style="266"/>
    <col min="3482" max="3482" width="17.42578125" style="266" customWidth="1"/>
    <col min="3483" max="3483" width="9.28515625" style="266" customWidth="1"/>
    <col min="3484" max="3484" width="53.42578125" style="266" customWidth="1"/>
    <col min="3485" max="3485" width="21.85546875" style="266" customWidth="1"/>
    <col min="3486" max="3486" width="18.5703125" style="266" customWidth="1"/>
    <col min="3487" max="3487" width="21.28515625" style="266" customWidth="1"/>
    <col min="3488" max="3490" width="0" style="266" hidden="1" customWidth="1"/>
    <col min="3491" max="3491" width="23.28515625" style="266" customWidth="1"/>
    <col min="3492" max="3493" width="0" style="266" hidden="1" customWidth="1"/>
    <col min="3494" max="3494" width="23.5703125" style="266" customWidth="1"/>
    <col min="3495" max="3495" width="2.7109375" style="266" customWidth="1"/>
    <col min="3496" max="3515" width="0" style="266" hidden="1" customWidth="1"/>
    <col min="3516" max="3516" width="13.42578125" style="266" customWidth="1"/>
    <col min="3517" max="3517" width="18.140625" style="266" customWidth="1"/>
    <col min="3518" max="3518" width="18.7109375" style="266" customWidth="1"/>
    <col min="3519" max="3519" width="15.42578125" style="266" customWidth="1"/>
    <col min="3520" max="3737" width="11.42578125" style="266"/>
    <col min="3738" max="3738" width="17.42578125" style="266" customWidth="1"/>
    <col min="3739" max="3739" width="9.28515625" style="266" customWidth="1"/>
    <col min="3740" max="3740" width="53.42578125" style="266" customWidth="1"/>
    <col min="3741" max="3741" width="21.85546875" style="266" customWidth="1"/>
    <col min="3742" max="3742" width="18.5703125" style="266" customWidth="1"/>
    <col min="3743" max="3743" width="21.28515625" style="266" customWidth="1"/>
    <col min="3744" max="3746" width="0" style="266" hidden="1" customWidth="1"/>
    <col min="3747" max="3747" width="23.28515625" style="266" customWidth="1"/>
    <col min="3748" max="3749" width="0" style="266" hidden="1" customWidth="1"/>
    <col min="3750" max="3750" width="23.5703125" style="266" customWidth="1"/>
    <col min="3751" max="3751" width="2.7109375" style="266" customWidth="1"/>
    <col min="3752" max="3771" width="0" style="266" hidden="1" customWidth="1"/>
    <col min="3772" max="3772" width="13.42578125" style="266" customWidth="1"/>
    <col min="3773" max="3773" width="18.140625" style="266" customWidth="1"/>
    <col min="3774" max="3774" width="18.7109375" style="266" customWidth="1"/>
    <col min="3775" max="3775" width="15.42578125" style="266" customWidth="1"/>
    <col min="3776" max="3993" width="11.42578125" style="266"/>
    <col min="3994" max="3994" width="17.42578125" style="266" customWidth="1"/>
    <col min="3995" max="3995" width="9.28515625" style="266" customWidth="1"/>
    <col min="3996" max="3996" width="53.42578125" style="266" customWidth="1"/>
    <col min="3997" max="3997" width="21.85546875" style="266" customWidth="1"/>
    <col min="3998" max="3998" width="18.5703125" style="266" customWidth="1"/>
    <col min="3999" max="3999" width="21.28515625" style="266" customWidth="1"/>
    <col min="4000" max="4002" width="0" style="266" hidden="1" customWidth="1"/>
    <col min="4003" max="4003" width="23.28515625" style="266" customWidth="1"/>
    <col min="4004" max="4005" width="0" style="266" hidden="1" customWidth="1"/>
    <col min="4006" max="4006" width="23.5703125" style="266" customWidth="1"/>
    <col min="4007" max="4007" width="2.7109375" style="266" customWidth="1"/>
    <col min="4008" max="4027" width="0" style="266" hidden="1" customWidth="1"/>
    <col min="4028" max="4028" width="13.42578125" style="266" customWidth="1"/>
    <col min="4029" max="4029" width="18.140625" style="266" customWidth="1"/>
    <col min="4030" max="4030" width="18.7109375" style="266" customWidth="1"/>
    <col min="4031" max="4031" width="15.42578125" style="266" customWidth="1"/>
    <col min="4032" max="4249" width="11.42578125" style="266"/>
    <col min="4250" max="4250" width="17.42578125" style="266" customWidth="1"/>
    <col min="4251" max="4251" width="9.28515625" style="266" customWidth="1"/>
    <col min="4252" max="4252" width="53.42578125" style="266" customWidth="1"/>
    <col min="4253" max="4253" width="21.85546875" style="266" customWidth="1"/>
    <col min="4254" max="4254" width="18.5703125" style="266" customWidth="1"/>
    <col min="4255" max="4255" width="21.28515625" style="266" customWidth="1"/>
    <col min="4256" max="4258" width="0" style="266" hidden="1" customWidth="1"/>
    <col min="4259" max="4259" width="23.28515625" style="266" customWidth="1"/>
    <col min="4260" max="4261" width="0" style="266" hidden="1" customWidth="1"/>
    <col min="4262" max="4262" width="23.5703125" style="266" customWidth="1"/>
    <col min="4263" max="4263" width="2.7109375" style="266" customWidth="1"/>
    <col min="4264" max="4283" width="0" style="266" hidden="1" customWidth="1"/>
    <col min="4284" max="4284" width="13.42578125" style="266" customWidth="1"/>
    <col min="4285" max="4285" width="18.140625" style="266" customWidth="1"/>
    <col min="4286" max="4286" width="18.7109375" style="266" customWidth="1"/>
    <col min="4287" max="4287" width="15.42578125" style="266" customWidth="1"/>
    <col min="4288" max="4505" width="11.42578125" style="266"/>
    <col min="4506" max="4506" width="17.42578125" style="266" customWidth="1"/>
    <col min="4507" max="4507" width="9.28515625" style="266" customWidth="1"/>
    <col min="4508" max="4508" width="53.42578125" style="266" customWidth="1"/>
    <col min="4509" max="4509" width="21.85546875" style="266" customWidth="1"/>
    <col min="4510" max="4510" width="18.5703125" style="266" customWidth="1"/>
    <col min="4511" max="4511" width="21.28515625" style="266" customWidth="1"/>
    <col min="4512" max="4514" width="0" style="266" hidden="1" customWidth="1"/>
    <col min="4515" max="4515" width="23.28515625" style="266" customWidth="1"/>
    <col min="4516" max="4517" width="0" style="266" hidden="1" customWidth="1"/>
    <col min="4518" max="4518" width="23.5703125" style="266" customWidth="1"/>
    <col min="4519" max="4519" width="2.7109375" style="266" customWidth="1"/>
    <col min="4520" max="4539" width="0" style="266" hidden="1" customWidth="1"/>
    <col min="4540" max="4540" width="13.42578125" style="266" customWidth="1"/>
    <col min="4541" max="4541" width="18.140625" style="266" customWidth="1"/>
    <col min="4542" max="4542" width="18.7109375" style="266" customWidth="1"/>
    <col min="4543" max="4543" width="15.42578125" style="266" customWidth="1"/>
    <col min="4544" max="4761" width="11.42578125" style="266"/>
    <col min="4762" max="4762" width="17.42578125" style="266" customWidth="1"/>
    <col min="4763" max="4763" width="9.28515625" style="266" customWidth="1"/>
    <col min="4764" max="4764" width="53.42578125" style="266" customWidth="1"/>
    <col min="4765" max="4765" width="21.85546875" style="266" customWidth="1"/>
    <col min="4766" max="4766" width="18.5703125" style="266" customWidth="1"/>
    <col min="4767" max="4767" width="21.28515625" style="266" customWidth="1"/>
    <col min="4768" max="4770" width="0" style="266" hidden="1" customWidth="1"/>
    <col min="4771" max="4771" width="23.28515625" style="266" customWidth="1"/>
    <col min="4772" max="4773" width="0" style="266" hidden="1" customWidth="1"/>
    <col min="4774" max="4774" width="23.5703125" style="266" customWidth="1"/>
    <col min="4775" max="4775" width="2.7109375" style="266" customWidth="1"/>
    <col min="4776" max="4795" width="0" style="266" hidden="1" customWidth="1"/>
    <col min="4796" max="4796" width="13.42578125" style="266" customWidth="1"/>
    <col min="4797" max="4797" width="18.140625" style="266" customWidth="1"/>
    <col min="4798" max="4798" width="18.7109375" style="266" customWidth="1"/>
    <col min="4799" max="4799" width="15.42578125" style="266" customWidth="1"/>
    <col min="4800" max="5017" width="11.42578125" style="266"/>
    <col min="5018" max="5018" width="17.42578125" style="266" customWidth="1"/>
    <col min="5019" max="5019" width="9.28515625" style="266" customWidth="1"/>
    <col min="5020" max="5020" width="53.42578125" style="266" customWidth="1"/>
    <col min="5021" max="5021" width="21.85546875" style="266" customWidth="1"/>
    <col min="5022" max="5022" width="18.5703125" style="266" customWidth="1"/>
    <col min="5023" max="5023" width="21.28515625" style="266" customWidth="1"/>
    <col min="5024" max="5026" width="0" style="266" hidden="1" customWidth="1"/>
    <col min="5027" max="5027" width="23.28515625" style="266" customWidth="1"/>
    <col min="5028" max="5029" width="0" style="266" hidden="1" customWidth="1"/>
    <col min="5030" max="5030" width="23.5703125" style="266" customWidth="1"/>
    <col min="5031" max="5031" width="2.7109375" style="266" customWidth="1"/>
    <col min="5032" max="5051" width="0" style="266" hidden="1" customWidth="1"/>
    <col min="5052" max="5052" width="13.42578125" style="266" customWidth="1"/>
    <col min="5053" max="5053" width="18.140625" style="266" customWidth="1"/>
    <col min="5054" max="5054" width="18.7109375" style="266" customWidth="1"/>
    <col min="5055" max="5055" width="15.42578125" style="266" customWidth="1"/>
    <col min="5056" max="5273" width="11.42578125" style="266"/>
    <col min="5274" max="5274" width="17.42578125" style="266" customWidth="1"/>
    <col min="5275" max="5275" width="9.28515625" style="266" customWidth="1"/>
    <col min="5276" max="5276" width="53.42578125" style="266" customWidth="1"/>
    <col min="5277" max="5277" width="21.85546875" style="266" customWidth="1"/>
    <col min="5278" max="5278" width="18.5703125" style="266" customWidth="1"/>
    <col min="5279" max="5279" width="21.28515625" style="266" customWidth="1"/>
    <col min="5280" max="5282" width="0" style="266" hidden="1" customWidth="1"/>
    <col min="5283" max="5283" width="23.28515625" style="266" customWidth="1"/>
    <col min="5284" max="5285" width="0" style="266" hidden="1" customWidth="1"/>
    <col min="5286" max="5286" width="23.5703125" style="266" customWidth="1"/>
    <col min="5287" max="5287" width="2.7109375" style="266" customWidth="1"/>
    <col min="5288" max="5307" width="0" style="266" hidden="1" customWidth="1"/>
    <col min="5308" max="5308" width="13.42578125" style="266" customWidth="1"/>
    <col min="5309" max="5309" width="18.140625" style="266" customWidth="1"/>
    <col min="5310" max="5310" width="18.7109375" style="266" customWidth="1"/>
    <col min="5311" max="5311" width="15.42578125" style="266" customWidth="1"/>
    <col min="5312" max="5529" width="11.42578125" style="266"/>
    <col min="5530" max="5530" width="17.42578125" style="266" customWidth="1"/>
    <col min="5531" max="5531" width="9.28515625" style="266" customWidth="1"/>
    <col min="5532" max="5532" width="53.42578125" style="266" customWidth="1"/>
    <col min="5533" max="5533" width="21.85546875" style="266" customWidth="1"/>
    <col min="5534" max="5534" width="18.5703125" style="266" customWidth="1"/>
    <col min="5535" max="5535" width="21.28515625" style="266" customWidth="1"/>
    <col min="5536" max="5538" width="0" style="266" hidden="1" customWidth="1"/>
    <col min="5539" max="5539" width="23.28515625" style="266" customWidth="1"/>
    <col min="5540" max="5541" width="0" style="266" hidden="1" customWidth="1"/>
    <col min="5542" max="5542" width="23.5703125" style="266" customWidth="1"/>
    <col min="5543" max="5543" width="2.7109375" style="266" customWidth="1"/>
    <col min="5544" max="5563" width="0" style="266" hidden="1" customWidth="1"/>
    <col min="5564" max="5564" width="13.42578125" style="266" customWidth="1"/>
    <col min="5565" max="5565" width="18.140625" style="266" customWidth="1"/>
    <col min="5566" max="5566" width="18.7109375" style="266" customWidth="1"/>
    <col min="5567" max="5567" width="15.42578125" style="266" customWidth="1"/>
    <col min="5568" max="5785" width="11.42578125" style="266"/>
    <col min="5786" max="5786" width="17.42578125" style="266" customWidth="1"/>
    <col min="5787" max="5787" width="9.28515625" style="266" customWidth="1"/>
    <col min="5788" max="5788" width="53.42578125" style="266" customWidth="1"/>
    <col min="5789" max="5789" width="21.85546875" style="266" customWidth="1"/>
    <col min="5790" max="5790" width="18.5703125" style="266" customWidth="1"/>
    <col min="5791" max="5791" width="21.28515625" style="266" customWidth="1"/>
    <col min="5792" max="5794" width="0" style="266" hidden="1" customWidth="1"/>
    <col min="5795" max="5795" width="23.28515625" style="266" customWidth="1"/>
    <col min="5796" max="5797" width="0" style="266" hidden="1" customWidth="1"/>
    <col min="5798" max="5798" width="23.5703125" style="266" customWidth="1"/>
    <col min="5799" max="5799" width="2.7109375" style="266" customWidth="1"/>
    <col min="5800" max="5819" width="0" style="266" hidden="1" customWidth="1"/>
    <col min="5820" max="5820" width="13.42578125" style="266" customWidth="1"/>
    <col min="5821" max="5821" width="18.140625" style="266" customWidth="1"/>
    <col min="5822" max="5822" width="18.7109375" style="266" customWidth="1"/>
    <col min="5823" max="5823" width="15.42578125" style="266" customWidth="1"/>
    <col min="5824" max="6041" width="11.42578125" style="266"/>
    <col min="6042" max="6042" width="17.42578125" style="266" customWidth="1"/>
    <col min="6043" max="6043" width="9.28515625" style="266" customWidth="1"/>
    <col min="6044" max="6044" width="53.42578125" style="266" customWidth="1"/>
    <col min="6045" max="6045" width="21.85546875" style="266" customWidth="1"/>
    <col min="6046" max="6046" width="18.5703125" style="266" customWidth="1"/>
    <col min="6047" max="6047" width="21.28515625" style="266" customWidth="1"/>
    <col min="6048" max="6050" width="0" style="266" hidden="1" customWidth="1"/>
    <col min="6051" max="6051" width="23.28515625" style="266" customWidth="1"/>
    <col min="6052" max="6053" width="0" style="266" hidden="1" customWidth="1"/>
    <col min="6054" max="6054" width="23.5703125" style="266" customWidth="1"/>
    <col min="6055" max="6055" width="2.7109375" style="266" customWidth="1"/>
    <col min="6056" max="6075" width="0" style="266" hidden="1" customWidth="1"/>
    <col min="6076" max="6076" width="13.42578125" style="266" customWidth="1"/>
    <col min="6077" max="6077" width="18.140625" style="266" customWidth="1"/>
    <col min="6078" max="6078" width="18.7109375" style="266" customWidth="1"/>
    <col min="6079" max="6079" width="15.42578125" style="266" customWidth="1"/>
    <col min="6080" max="6297" width="11.42578125" style="266"/>
    <col min="6298" max="6298" width="17.42578125" style="266" customWidth="1"/>
    <col min="6299" max="6299" width="9.28515625" style="266" customWidth="1"/>
    <col min="6300" max="6300" width="53.42578125" style="266" customWidth="1"/>
    <col min="6301" max="6301" width="21.85546875" style="266" customWidth="1"/>
    <col min="6302" max="6302" width="18.5703125" style="266" customWidth="1"/>
    <col min="6303" max="6303" width="21.28515625" style="266" customWidth="1"/>
    <col min="6304" max="6306" width="0" style="266" hidden="1" customWidth="1"/>
    <col min="6307" max="6307" width="23.28515625" style="266" customWidth="1"/>
    <col min="6308" max="6309" width="0" style="266" hidden="1" customWidth="1"/>
    <col min="6310" max="6310" width="23.5703125" style="266" customWidth="1"/>
    <col min="6311" max="6311" width="2.7109375" style="266" customWidth="1"/>
    <col min="6312" max="6331" width="0" style="266" hidden="1" customWidth="1"/>
    <col min="6332" max="6332" width="13.42578125" style="266" customWidth="1"/>
    <col min="6333" max="6333" width="18.140625" style="266" customWidth="1"/>
    <col min="6334" max="6334" width="18.7109375" style="266" customWidth="1"/>
    <col min="6335" max="6335" width="15.42578125" style="266" customWidth="1"/>
    <col min="6336" max="6553" width="11.42578125" style="266"/>
    <col min="6554" max="6554" width="17.42578125" style="266" customWidth="1"/>
    <col min="6555" max="6555" width="9.28515625" style="266" customWidth="1"/>
    <col min="6556" max="6556" width="53.42578125" style="266" customWidth="1"/>
    <col min="6557" max="6557" width="21.85546875" style="266" customWidth="1"/>
    <col min="6558" max="6558" width="18.5703125" style="266" customWidth="1"/>
    <col min="6559" max="6559" width="21.28515625" style="266" customWidth="1"/>
    <col min="6560" max="6562" width="0" style="266" hidden="1" customWidth="1"/>
    <col min="6563" max="6563" width="23.28515625" style="266" customWidth="1"/>
    <col min="6564" max="6565" width="0" style="266" hidden="1" customWidth="1"/>
    <col min="6566" max="6566" width="23.5703125" style="266" customWidth="1"/>
    <col min="6567" max="6567" width="2.7109375" style="266" customWidth="1"/>
    <col min="6568" max="6587" width="0" style="266" hidden="1" customWidth="1"/>
    <col min="6588" max="6588" width="13.42578125" style="266" customWidth="1"/>
    <col min="6589" max="6589" width="18.140625" style="266" customWidth="1"/>
    <col min="6590" max="6590" width="18.7109375" style="266" customWidth="1"/>
    <col min="6591" max="6591" width="15.42578125" style="266" customWidth="1"/>
    <col min="6592" max="6809" width="11.42578125" style="266"/>
    <col min="6810" max="6810" width="17.42578125" style="266" customWidth="1"/>
    <col min="6811" max="6811" width="9.28515625" style="266" customWidth="1"/>
    <col min="6812" max="6812" width="53.42578125" style="266" customWidth="1"/>
    <col min="6813" max="6813" width="21.85546875" style="266" customWidth="1"/>
    <col min="6814" max="6814" width="18.5703125" style="266" customWidth="1"/>
    <col min="6815" max="6815" width="21.28515625" style="266" customWidth="1"/>
    <col min="6816" max="6818" width="0" style="266" hidden="1" customWidth="1"/>
    <col min="6819" max="6819" width="23.28515625" style="266" customWidth="1"/>
    <col min="6820" max="6821" width="0" style="266" hidden="1" customWidth="1"/>
    <col min="6822" max="6822" width="23.5703125" style="266" customWidth="1"/>
    <col min="6823" max="6823" width="2.7109375" style="266" customWidth="1"/>
    <col min="6824" max="6843" width="0" style="266" hidden="1" customWidth="1"/>
    <col min="6844" max="6844" width="13.42578125" style="266" customWidth="1"/>
    <col min="6845" max="6845" width="18.140625" style="266" customWidth="1"/>
    <col min="6846" max="6846" width="18.7109375" style="266" customWidth="1"/>
    <col min="6847" max="6847" width="15.42578125" style="266" customWidth="1"/>
    <col min="6848" max="7065" width="11.42578125" style="266"/>
    <col min="7066" max="7066" width="17.42578125" style="266" customWidth="1"/>
    <col min="7067" max="7067" width="9.28515625" style="266" customWidth="1"/>
    <col min="7068" max="7068" width="53.42578125" style="266" customWidth="1"/>
    <col min="7069" max="7069" width="21.85546875" style="266" customWidth="1"/>
    <col min="7070" max="7070" width="18.5703125" style="266" customWidth="1"/>
    <col min="7071" max="7071" width="21.28515625" style="266" customWidth="1"/>
    <col min="7072" max="7074" width="0" style="266" hidden="1" customWidth="1"/>
    <col min="7075" max="7075" width="23.28515625" style="266" customWidth="1"/>
    <col min="7076" max="7077" width="0" style="266" hidden="1" customWidth="1"/>
    <col min="7078" max="7078" width="23.5703125" style="266" customWidth="1"/>
    <col min="7079" max="7079" width="2.7109375" style="266" customWidth="1"/>
    <col min="7080" max="7099" width="0" style="266" hidden="1" customWidth="1"/>
    <col min="7100" max="7100" width="13.42578125" style="266" customWidth="1"/>
    <col min="7101" max="7101" width="18.140625" style="266" customWidth="1"/>
    <col min="7102" max="7102" width="18.7109375" style="266" customWidth="1"/>
    <col min="7103" max="7103" width="15.42578125" style="266" customWidth="1"/>
    <col min="7104" max="7321" width="11.42578125" style="266"/>
    <col min="7322" max="7322" width="17.42578125" style="266" customWidth="1"/>
    <col min="7323" max="7323" width="9.28515625" style="266" customWidth="1"/>
    <col min="7324" max="7324" width="53.42578125" style="266" customWidth="1"/>
    <col min="7325" max="7325" width="21.85546875" style="266" customWidth="1"/>
    <col min="7326" max="7326" width="18.5703125" style="266" customWidth="1"/>
    <col min="7327" max="7327" width="21.28515625" style="266" customWidth="1"/>
    <col min="7328" max="7330" width="0" style="266" hidden="1" customWidth="1"/>
    <col min="7331" max="7331" width="23.28515625" style="266" customWidth="1"/>
    <col min="7332" max="7333" width="0" style="266" hidden="1" customWidth="1"/>
    <col min="7334" max="7334" width="23.5703125" style="266" customWidth="1"/>
    <col min="7335" max="7335" width="2.7109375" style="266" customWidth="1"/>
    <col min="7336" max="7355" width="0" style="266" hidden="1" customWidth="1"/>
    <col min="7356" max="7356" width="13.42578125" style="266" customWidth="1"/>
    <col min="7357" max="7357" width="18.140625" style="266" customWidth="1"/>
    <col min="7358" max="7358" width="18.7109375" style="266" customWidth="1"/>
    <col min="7359" max="7359" width="15.42578125" style="266" customWidth="1"/>
    <col min="7360" max="7577" width="11.42578125" style="266"/>
    <col min="7578" max="7578" width="17.42578125" style="266" customWidth="1"/>
    <col min="7579" max="7579" width="9.28515625" style="266" customWidth="1"/>
    <col min="7580" max="7580" width="53.42578125" style="266" customWidth="1"/>
    <col min="7581" max="7581" width="21.85546875" style="266" customWidth="1"/>
    <col min="7582" max="7582" width="18.5703125" style="266" customWidth="1"/>
    <col min="7583" max="7583" width="21.28515625" style="266" customWidth="1"/>
    <col min="7584" max="7586" width="0" style="266" hidden="1" customWidth="1"/>
    <col min="7587" max="7587" width="23.28515625" style="266" customWidth="1"/>
    <col min="7588" max="7589" width="0" style="266" hidden="1" customWidth="1"/>
    <col min="7590" max="7590" width="23.5703125" style="266" customWidth="1"/>
    <col min="7591" max="7591" width="2.7109375" style="266" customWidth="1"/>
    <col min="7592" max="7611" width="0" style="266" hidden="1" customWidth="1"/>
    <col min="7612" max="7612" width="13.42578125" style="266" customWidth="1"/>
    <col min="7613" max="7613" width="18.140625" style="266" customWidth="1"/>
    <col min="7614" max="7614" width="18.7109375" style="266" customWidth="1"/>
    <col min="7615" max="7615" width="15.42578125" style="266" customWidth="1"/>
    <col min="7616" max="7833" width="11.42578125" style="266"/>
    <col min="7834" max="7834" width="17.42578125" style="266" customWidth="1"/>
    <col min="7835" max="7835" width="9.28515625" style="266" customWidth="1"/>
    <col min="7836" max="7836" width="53.42578125" style="266" customWidth="1"/>
    <col min="7837" max="7837" width="21.85546875" style="266" customWidth="1"/>
    <col min="7838" max="7838" width="18.5703125" style="266" customWidth="1"/>
    <col min="7839" max="7839" width="21.28515625" style="266" customWidth="1"/>
    <col min="7840" max="7842" width="0" style="266" hidden="1" customWidth="1"/>
    <col min="7843" max="7843" width="23.28515625" style="266" customWidth="1"/>
    <col min="7844" max="7845" width="0" style="266" hidden="1" customWidth="1"/>
    <col min="7846" max="7846" width="23.5703125" style="266" customWidth="1"/>
    <col min="7847" max="7847" width="2.7109375" style="266" customWidth="1"/>
    <col min="7848" max="7867" width="0" style="266" hidden="1" customWidth="1"/>
    <col min="7868" max="7868" width="13.42578125" style="266" customWidth="1"/>
    <col min="7869" max="7869" width="18.140625" style="266" customWidth="1"/>
    <col min="7870" max="7870" width="18.7109375" style="266" customWidth="1"/>
    <col min="7871" max="7871" width="15.42578125" style="266" customWidth="1"/>
    <col min="7872" max="8089" width="11.42578125" style="266"/>
    <col min="8090" max="8090" width="17.42578125" style="266" customWidth="1"/>
    <col min="8091" max="8091" width="9.28515625" style="266" customWidth="1"/>
    <col min="8092" max="8092" width="53.42578125" style="266" customWidth="1"/>
    <col min="8093" max="8093" width="21.85546875" style="266" customWidth="1"/>
    <col min="8094" max="8094" width="18.5703125" style="266" customWidth="1"/>
    <col min="8095" max="8095" width="21.28515625" style="266" customWidth="1"/>
    <col min="8096" max="8098" width="0" style="266" hidden="1" customWidth="1"/>
    <col min="8099" max="8099" width="23.28515625" style="266" customWidth="1"/>
    <col min="8100" max="8101" width="0" style="266" hidden="1" customWidth="1"/>
    <col min="8102" max="8102" width="23.5703125" style="266" customWidth="1"/>
    <col min="8103" max="8103" width="2.7109375" style="266" customWidth="1"/>
    <col min="8104" max="8123" width="0" style="266" hidden="1" customWidth="1"/>
    <col min="8124" max="8124" width="13.42578125" style="266" customWidth="1"/>
    <col min="8125" max="8125" width="18.140625" style="266" customWidth="1"/>
    <col min="8126" max="8126" width="18.7109375" style="266" customWidth="1"/>
    <col min="8127" max="8127" width="15.42578125" style="266" customWidth="1"/>
    <col min="8128" max="8345" width="11.42578125" style="266"/>
    <col min="8346" max="8346" width="17.42578125" style="266" customWidth="1"/>
    <col min="8347" max="8347" width="9.28515625" style="266" customWidth="1"/>
    <col min="8348" max="8348" width="53.42578125" style="266" customWidth="1"/>
    <col min="8349" max="8349" width="21.85546875" style="266" customWidth="1"/>
    <col min="8350" max="8350" width="18.5703125" style="266" customWidth="1"/>
    <col min="8351" max="8351" width="21.28515625" style="266" customWidth="1"/>
    <col min="8352" max="8354" width="0" style="266" hidden="1" customWidth="1"/>
    <col min="8355" max="8355" width="23.28515625" style="266" customWidth="1"/>
    <col min="8356" max="8357" width="0" style="266" hidden="1" customWidth="1"/>
    <col min="8358" max="8358" width="23.5703125" style="266" customWidth="1"/>
    <col min="8359" max="8359" width="2.7109375" style="266" customWidth="1"/>
    <col min="8360" max="8379" width="0" style="266" hidden="1" customWidth="1"/>
    <col min="8380" max="8380" width="13.42578125" style="266" customWidth="1"/>
    <col min="8381" max="8381" width="18.140625" style="266" customWidth="1"/>
    <col min="8382" max="8382" width="18.7109375" style="266" customWidth="1"/>
    <col min="8383" max="8383" width="15.42578125" style="266" customWidth="1"/>
    <col min="8384" max="8601" width="11.42578125" style="266"/>
    <col min="8602" max="8602" width="17.42578125" style="266" customWidth="1"/>
    <col min="8603" max="8603" width="9.28515625" style="266" customWidth="1"/>
    <col min="8604" max="8604" width="53.42578125" style="266" customWidth="1"/>
    <col min="8605" max="8605" width="21.85546875" style="266" customWidth="1"/>
    <col min="8606" max="8606" width="18.5703125" style="266" customWidth="1"/>
    <col min="8607" max="8607" width="21.28515625" style="266" customWidth="1"/>
    <col min="8608" max="8610" width="0" style="266" hidden="1" customWidth="1"/>
    <col min="8611" max="8611" width="23.28515625" style="266" customWidth="1"/>
    <col min="8612" max="8613" width="0" style="266" hidden="1" customWidth="1"/>
    <col min="8614" max="8614" width="23.5703125" style="266" customWidth="1"/>
    <col min="8615" max="8615" width="2.7109375" style="266" customWidth="1"/>
    <col min="8616" max="8635" width="0" style="266" hidden="1" customWidth="1"/>
    <col min="8636" max="8636" width="13.42578125" style="266" customWidth="1"/>
    <col min="8637" max="8637" width="18.140625" style="266" customWidth="1"/>
    <col min="8638" max="8638" width="18.7109375" style="266" customWidth="1"/>
    <col min="8639" max="8639" width="15.42578125" style="266" customWidth="1"/>
    <col min="8640" max="8857" width="11.42578125" style="266"/>
    <col min="8858" max="8858" width="17.42578125" style="266" customWidth="1"/>
    <col min="8859" max="8859" width="9.28515625" style="266" customWidth="1"/>
    <col min="8860" max="8860" width="53.42578125" style="266" customWidth="1"/>
    <col min="8861" max="8861" width="21.85546875" style="266" customWidth="1"/>
    <col min="8862" max="8862" width="18.5703125" style="266" customWidth="1"/>
    <col min="8863" max="8863" width="21.28515625" style="266" customWidth="1"/>
    <col min="8864" max="8866" width="0" style="266" hidden="1" customWidth="1"/>
    <col min="8867" max="8867" width="23.28515625" style="266" customWidth="1"/>
    <col min="8868" max="8869" width="0" style="266" hidden="1" customWidth="1"/>
    <col min="8870" max="8870" width="23.5703125" style="266" customWidth="1"/>
    <col min="8871" max="8871" width="2.7109375" style="266" customWidth="1"/>
    <col min="8872" max="8891" width="0" style="266" hidden="1" customWidth="1"/>
    <col min="8892" max="8892" width="13.42578125" style="266" customWidth="1"/>
    <col min="8893" max="8893" width="18.140625" style="266" customWidth="1"/>
    <col min="8894" max="8894" width="18.7109375" style="266" customWidth="1"/>
    <col min="8895" max="8895" width="15.42578125" style="266" customWidth="1"/>
    <col min="8896" max="9113" width="11.42578125" style="266"/>
    <col min="9114" max="9114" width="17.42578125" style="266" customWidth="1"/>
    <col min="9115" max="9115" width="9.28515625" style="266" customWidth="1"/>
    <col min="9116" max="9116" width="53.42578125" style="266" customWidth="1"/>
    <col min="9117" max="9117" width="21.85546875" style="266" customWidth="1"/>
    <col min="9118" max="9118" width="18.5703125" style="266" customWidth="1"/>
    <col min="9119" max="9119" width="21.28515625" style="266" customWidth="1"/>
    <col min="9120" max="9122" width="0" style="266" hidden="1" customWidth="1"/>
    <col min="9123" max="9123" width="23.28515625" style="266" customWidth="1"/>
    <col min="9124" max="9125" width="0" style="266" hidden="1" customWidth="1"/>
    <col min="9126" max="9126" width="23.5703125" style="266" customWidth="1"/>
    <col min="9127" max="9127" width="2.7109375" style="266" customWidth="1"/>
    <col min="9128" max="9147" width="0" style="266" hidden="1" customWidth="1"/>
    <col min="9148" max="9148" width="13.42578125" style="266" customWidth="1"/>
    <col min="9149" max="9149" width="18.140625" style="266" customWidth="1"/>
    <col min="9150" max="9150" width="18.7109375" style="266" customWidth="1"/>
    <col min="9151" max="9151" width="15.42578125" style="266" customWidth="1"/>
    <col min="9152" max="9369" width="11.42578125" style="266"/>
    <col min="9370" max="9370" width="17.42578125" style="266" customWidth="1"/>
    <col min="9371" max="9371" width="9.28515625" style="266" customWidth="1"/>
    <col min="9372" max="9372" width="53.42578125" style="266" customWidth="1"/>
    <col min="9373" max="9373" width="21.85546875" style="266" customWidth="1"/>
    <col min="9374" max="9374" width="18.5703125" style="266" customWidth="1"/>
    <col min="9375" max="9375" width="21.28515625" style="266" customWidth="1"/>
    <col min="9376" max="9378" width="0" style="266" hidden="1" customWidth="1"/>
    <col min="9379" max="9379" width="23.28515625" style="266" customWidth="1"/>
    <col min="9380" max="9381" width="0" style="266" hidden="1" customWidth="1"/>
    <col min="9382" max="9382" width="23.5703125" style="266" customWidth="1"/>
    <col min="9383" max="9383" width="2.7109375" style="266" customWidth="1"/>
    <col min="9384" max="9403" width="0" style="266" hidden="1" customWidth="1"/>
    <col min="9404" max="9404" width="13.42578125" style="266" customWidth="1"/>
    <col min="9405" max="9405" width="18.140625" style="266" customWidth="1"/>
    <col min="9406" max="9406" width="18.7109375" style="266" customWidth="1"/>
    <col min="9407" max="9407" width="15.42578125" style="266" customWidth="1"/>
    <col min="9408" max="9625" width="11.42578125" style="266"/>
    <col min="9626" max="9626" width="17.42578125" style="266" customWidth="1"/>
    <col min="9627" max="9627" width="9.28515625" style="266" customWidth="1"/>
    <col min="9628" max="9628" width="53.42578125" style="266" customWidth="1"/>
    <col min="9629" max="9629" width="21.85546875" style="266" customWidth="1"/>
    <col min="9630" max="9630" width="18.5703125" style="266" customWidth="1"/>
    <col min="9631" max="9631" width="21.28515625" style="266" customWidth="1"/>
    <col min="9632" max="9634" width="0" style="266" hidden="1" customWidth="1"/>
    <col min="9635" max="9635" width="23.28515625" style="266" customWidth="1"/>
    <col min="9636" max="9637" width="0" style="266" hidden="1" customWidth="1"/>
    <col min="9638" max="9638" width="23.5703125" style="266" customWidth="1"/>
    <col min="9639" max="9639" width="2.7109375" style="266" customWidth="1"/>
    <col min="9640" max="9659" width="0" style="266" hidden="1" customWidth="1"/>
    <col min="9660" max="9660" width="13.42578125" style="266" customWidth="1"/>
    <col min="9661" max="9661" width="18.140625" style="266" customWidth="1"/>
    <col min="9662" max="9662" width="18.7109375" style="266" customWidth="1"/>
    <col min="9663" max="9663" width="15.42578125" style="266" customWidth="1"/>
    <col min="9664" max="9881" width="11.42578125" style="266"/>
    <col min="9882" max="9882" width="17.42578125" style="266" customWidth="1"/>
    <col min="9883" max="9883" width="9.28515625" style="266" customWidth="1"/>
    <col min="9884" max="9884" width="53.42578125" style="266" customWidth="1"/>
    <col min="9885" max="9885" width="21.85546875" style="266" customWidth="1"/>
    <col min="9886" max="9886" width="18.5703125" style="266" customWidth="1"/>
    <col min="9887" max="9887" width="21.28515625" style="266" customWidth="1"/>
    <col min="9888" max="9890" width="0" style="266" hidden="1" customWidth="1"/>
    <col min="9891" max="9891" width="23.28515625" style="266" customWidth="1"/>
    <col min="9892" max="9893" width="0" style="266" hidden="1" customWidth="1"/>
    <col min="9894" max="9894" width="23.5703125" style="266" customWidth="1"/>
    <col min="9895" max="9895" width="2.7109375" style="266" customWidth="1"/>
    <col min="9896" max="9915" width="0" style="266" hidden="1" customWidth="1"/>
    <col min="9916" max="9916" width="13.42578125" style="266" customWidth="1"/>
    <col min="9917" max="9917" width="18.140625" style="266" customWidth="1"/>
    <col min="9918" max="9918" width="18.7109375" style="266" customWidth="1"/>
    <col min="9919" max="9919" width="15.42578125" style="266" customWidth="1"/>
    <col min="9920" max="10137" width="11.42578125" style="266"/>
    <col min="10138" max="10138" width="17.42578125" style="266" customWidth="1"/>
    <col min="10139" max="10139" width="9.28515625" style="266" customWidth="1"/>
    <col min="10140" max="10140" width="53.42578125" style="266" customWidth="1"/>
    <col min="10141" max="10141" width="21.85546875" style="266" customWidth="1"/>
    <col min="10142" max="10142" width="18.5703125" style="266" customWidth="1"/>
    <col min="10143" max="10143" width="21.28515625" style="266" customWidth="1"/>
    <col min="10144" max="10146" width="0" style="266" hidden="1" customWidth="1"/>
    <col min="10147" max="10147" width="23.28515625" style="266" customWidth="1"/>
    <col min="10148" max="10149" width="0" style="266" hidden="1" customWidth="1"/>
    <col min="10150" max="10150" width="23.5703125" style="266" customWidth="1"/>
    <col min="10151" max="10151" width="2.7109375" style="266" customWidth="1"/>
    <col min="10152" max="10171" width="0" style="266" hidden="1" customWidth="1"/>
    <col min="10172" max="10172" width="13.42578125" style="266" customWidth="1"/>
    <col min="10173" max="10173" width="18.140625" style="266" customWidth="1"/>
    <col min="10174" max="10174" width="18.7109375" style="266" customWidth="1"/>
    <col min="10175" max="10175" width="15.42578125" style="266" customWidth="1"/>
    <col min="10176" max="10393" width="11.42578125" style="266"/>
    <col min="10394" max="10394" width="17.42578125" style="266" customWidth="1"/>
    <col min="10395" max="10395" width="9.28515625" style="266" customWidth="1"/>
    <col min="10396" max="10396" width="53.42578125" style="266" customWidth="1"/>
    <col min="10397" max="10397" width="21.85546875" style="266" customWidth="1"/>
    <col min="10398" max="10398" width="18.5703125" style="266" customWidth="1"/>
    <col min="10399" max="10399" width="21.28515625" style="266" customWidth="1"/>
    <col min="10400" max="10402" width="0" style="266" hidden="1" customWidth="1"/>
    <col min="10403" max="10403" width="23.28515625" style="266" customWidth="1"/>
    <col min="10404" max="10405" width="0" style="266" hidden="1" customWidth="1"/>
    <col min="10406" max="10406" width="23.5703125" style="266" customWidth="1"/>
    <col min="10407" max="10407" width="2.7109375" style="266" customWidth="1"/>
    <col min="10408" max="10427" width="0" style="266" hidden="1" customWidth="1"/>
    <col min="10428" max="10428" width="13.42578125" style="266" customWidth="1"/>
    <col min="10429" max="10429" width="18.140625" style="266" customWidth="1"/>
    <col min="10430" max="10430" width="18.7109375" style="266" customWidth="1"/>
    <col min="10431" max="10431" width="15.42578125" style="266" customWidth="1"/>
    <col min="10432" max="10649" width="11.42578125" style="266"/>
    <col min="10650" max="10650" width="17.42578125" style="266" customWidth="1"/>
    <col min="10651" max="10651" width="9.28515625" style="266" customWidth="1"/>
    <col min="10652" max="10652" width="53.42578125" style="266" customWidth="1"/>
    <col min="10653" max="10653" width="21.85546875" style="266" customWidth="1"/>
    <col min="10654" max="10654" width="18.5703125" style="266" customWidth="1"/>
    <col min="10655" max="10655" width="21.28515625" style="266" customWidth="1"/>
    <col min="10656" max="10658" width="0" style="266" hidden="1" customWidth="1"/>
    <col min="10659" max="10659" width="23.28515625" style="266" customWidth="1"/>
    <col min="10660" max="10661" width="0" style="266" hidden="1" customWidth="1"/>
    <col min="10662" max="10662" width="23.5703125" style="266" customWidth="1"/>
    <col min="10663" max="10663" width="2.7109375" style="266" customWidth="1"/>
    <col min="10664" max="10683" width="0" style="266" hidden="1" customWidth="1"/>
    <col min="10684" max="10684" width="13.42578125" style="266" customWidth="1"/>
    <col min="10685" max="10685" width="18.140625" style="266" customWidth="1"/>
    <col min="10686" max="10686" width="18.7109375" style="266" customWidth="1"/>
    <col min="10687" max="10687" width="15.42578125" style="266" customWidth="1"/>
    <col min="10688" max="10905" width="11.42578125" style="266"/>
    <col min="10906" max="10906" width="17.42578125" style="266" customWidth="1"/>
    <col min="10907" max="10907" width="9.28515625" style="266" customWidth="1"/>
    <col min="10908" max="10908" width="53.42578125" style="266" customWidth="1"/>
    <col min="10909" max="10909" width="21.85546875" style="266" customWidth="1"/>
    <col min="10910" max="10910" width="18.5703125" style="266" customWidth="1"/>
    <col min="10911" max="10911" width="21.28515625" style="266" customWidth="1"/>
    <col min="10912" max="10914" width="0" style="266" hidden="1" customWidth="1"/>
    <col min="10915" max="10915" width="23.28515625" style="266" customWidth="1"/>
    <col min="10916" max="10917" width="0" style="266" hidden="1" customWidth="1"/>
    <col min="10918" max="10918" width="23.5703125" style="266" customWidth="1"/>
    <col min="10919" max="10919" width="2.7109375" style="266" customWidth="1"/>
    <col min="10920" max="10939" width="0" style="266" hidden="1" customWidth="1"/>
    <col min="10940" max="10940" width="13.42578125" style="266" customWidth="1"/>
    <col min="10941" max="10941" width="18.140625" style="266" customWidth="1"/>
    <col min="10942" max="10942" width="18.7109375" style="266" customWidth="1"/>
    <col min="10943" max="10943" width="15.42578125" style="266" customWidth="1"/>
    <col min="10944" max="11161" width="11.42578125" style="266"/>
    <col min="11162" max="11162" width="17.42578125" style="266" customWidth="1"/>
    <col min="11163" max="11163" width="9.28515625" style="266" customWidth="1"/>
    <col min="11164" max="11164" width="53.42578125" style="266" customWidth="1"/>
    <col min="11165" max="11165" width="21.85546875" style="266" customWidth="1"/>
    <col min="11166" max="11166" width="18.5703125" style="266" customWidth="1"/>
    <col min="11167" max="11167" width="21.28515625" style="266" customWidth="1"/>
    <col min="11168" max="11170" width="0" style="266" hidden="1" customWidth="1"/>
    <col min="11171" max="11171" width="23.28515625" style="266" customWidth="1"/>
    <col min="11172" max="11173" width="0" style="266" hidden="1" customWidth="1"/>
    <col min="11174" max="11174" width="23.5703125" style="266" customWidth="1"/>
    <col min="11175" max="11175" width="2.7109375" style="266" customWidth="1"/>
    <col min="11176" max="11195" width="0" style="266" hidden="1" customWidth="1"/>
    <col min="11196" max="11196" width="13.42578125" style="266" customWidth="1"/>
    <col min="11197" max="11197" width="18.140625" style="266" customWidth="1"/>
    <col min="11198" max="11198" width="18.7109375" style="266" customWidth="1"/>
    <col min="11199" max="11199" width="15.42578125" style="266" customWidth="1"/>
    <col min="11200" max="11417" width="11.42578125" style="266"/>
    <col min="11418" max="11418" width="17.42578125" style="266" customWidth="1"/>
    <col min="11419" max="11419" width="9.28515625" style="266" customWidth="1"/>
    <col min="11420" max="11420" width="53.42578125" style="266" customWidth="1"/>
    <col min="11421" max="11421" width="21.85546875" style="266" customWidth="1"/>
    <col min="11422" max="11422" width="18.5703125" style="266" customWidth="1"/>
    <col min="11423" max="11423" width="21.28515625" style="266" customWidth="1"/>
    <col min="11424" max="11426" width="0" style="266" hidden="1" customWidth="1"/>
    <col min="11427" max="11427" width="23.28515625" style="266" customWidth="1"/>
    <col min="11428" max="11429" width="0" style="266" hidden="1" customWidth="1"/>
    <col min="11430" max="11430" width="23.5703125" style="266" customWidth="1"/>
    <col min="11431" max="11431" width="2.7109375" style="266" customWidth="1"/>
    <col min="11432" max="11451" width="0" style="266" hidden="1" customWidth="1"/>
    <col min="11452" max="11452" width="13.42578125" style="266" customWidth="1"/>
    <col min="11453" max="11453" width="18.140625" style="266" customWidth="1"/>
    <col min="11454" max="11454" width="18.7109375" style="266" customWidth="1"/>
    <col min="11455" max="11455" width="15.42578125" style="266" customWidth="1"/>
    <col min="11456" max="11673" width="11.42578125" style="266"/>
    <col min="11674" max="11674" width="17.42578125" style="266" customWidth="1"/>
    <col min="11675" max="11675" width="9.28515625" style="266" customWidth="1"/>
    <col min="11676" max="11676" width="53.42578125" style="266" customWidth="1"/>
    <col min="11677" max="11677" width="21.85546875" style="266" customWidth="1"/>
    <col min="11678" max="11678" width="18.5703125" style="266" customWidth="1"/>
    <col min="11679" max="11679" width="21.28515625" style="266" customWidth="1"/>
    <col min="11680" max="11682" width="0" style="266" hidden="1" customWidth="1"/>
    <col min="11683" max="11683" width="23.28515625" style="266" customWidth="1"/>
    <col min="11684" max="11685" width="0" style="266" hidden="1" customWidth="1"/>
    <col min="11686" max="11686" width="23.5703125" style="266" customWidth="1"/>
    <col min="11687" max="11687" width="2.7109375" style="266" customWidth="1"/>
    <col min="11688" max="11707" width="0" style="266" hidden="1" customWidth="1"/>
    <col min="11708" max="11708" width="13.42578125" style="266" customWidth="1"/>
    <col min="11709" max="11709" width="18.140625" style="266" customWidth="1"/>
    <col min="11710" max="11710" width="18.7109375" style="266" customWidth="1"/>
    <col min="11711" max="11711" width="15.42578125" style="266" customWidth="1"/>
    <col min="11712" max="11929" width="11.42578125" style="266"/>
    <col min="11930" max="11930" width="17.42578125" style="266" customWidth="1"/>
    <col min="11931" max="11931" width="9.28515625" style="266" customWidth="1"/>
    <col min="11932" max="11932" width="53.42578125" style="266" customWidth="1"/>
    <col min="11933" max="11933" width="21.85546875" style="266" customWidth="1"/>
    <col min="11934" max="11934" width="18.5703125" style="266" customWidth="1"/>
    <col min="11935" max="11935" width="21.28515625" style="266" customWidth="1"/>
    <col min="11936" max="11938" width="0" style="266" hidden="1" customWidth="1"/>
    <col min="11939" max="11939" width="23.28515625" style="266" customWidth="1"/>
    <col min="11940" max="11941" width="0" style="266" hidden="1" customWidth="1"/>
    <col min="11942" max="11942" width="23.5703125" style="266" customWidth="1"/>
    <col min="11943" max="11943" width="2.7109375" style="266" customWidth="1"/>
    <col min="11944" max="11963" width="0" style="266" hidden="1" customWidth="1"/>
    <col min="11964" max="11964" width="13.42578125" style="266" customWidth="1"/>
    <col min="11965" max="11965" width="18.140625" style="266" customWidth="1"/>
    <col min="11966" max="11966" width="18.7109375" style="266" customWidth="1"/>
    <col min="11967" max="11967" width="15.42578125" style="266" customWidth="1"/>
    <col min="11968" max="12185" width="11.42578125" style="266"/>
    <col min="12186" max="12186" width="17.42578125" style="266" customWidth="1"/>
    <col min="12187" max="12187" width="9.28515625" style="266" customWidth="1"/>
    <col min="12188" max="12188" width="53.42578125" style="266" customWidth="1"/>
    <col min="12189" max="12189" width="21.85546875" style="266" customWidth="1"/>
    <col min="12190" max="12190" width="18.5703125" style="266" customWidth="1"/>
    <col min="12191" max="12191" width="21.28515625" style="266" customWidth="1"/>
    <col min="12192" max="12194" width="0" style="266" hidden="1" customWidth="1"/>
    <col min="12195" max="12195" width="23.28515625" style="266" customWidth="1"/>
    <col min="12196" max="12197" width="0" style="266" hidden="1" customWidth="1"/>
    <col min="12198" max="12198" width="23.5703125" style="266" customWidth="1"/>
    <col min="12199" max="12199" width="2.7109375" style="266" customWidth="1"/>
    <col min="12200" max="12219" width="0" style="266" hidden="1" customWidth="1"/>
    <col min="12220" max="12220" width="13.42578125" style="266" customWidth="1"/>
    <col min="12221" max="12221" width="18.140625" style="266" customWidth="1"/>
    <col min="12222" max="12222" width="18.7109375" style="266" customWidth="1"/>
    <col min="12223" max="12223" width="15.42578125" style="266" customWidth="1"/>
    <col min="12224" max="12441" width="11.42578125" style="266"/>
    <col min="12442" max="12442" width="17.42578125" style="266" customWidth="1"/>
    <col min="12443" max="12443" width="9.28515625" style="266" customWidth="1"/>
    <col min="12444" max="12444" width="53.42578125" style="266" customWidth="1"/>
    <col min="12445" max="12445" width="21.85546875" style="266" customWidth="1"/>
    <col min="12446" max="12446" width="18.5703125" style="266" customWidth="1"/>
    <col min="12447" max="12447" width="21.28515625" style="266" customWidth="1"/>
    <col min="12448" max="12450" width="0" style="266" hidden="1" customWidth="1"/>
    <col min="12451" max="12451" width="23.28515625" style="266" customWidth="1"/>
    <col min="12452" max="12453" width="0" style="266" hidden="1" customWidth="1"/>
    <col min="12454" max="12454" width="23.5703125" style="266" customWidth="1"/>
    <col min="12455" max="12455" width="2.7109375" style="266" customWidth="1"/>
    <col min="12456" max="12475" width="0" style="266" hidden="1" customWidth="1"/>
    <col min="12476" max="12476" width="13.42578125" style="266" customWidth="1"/>
    <col min="12477" max="12477" width="18.140625" style="266" customWidth="1"/>
    <col min="12478" max="12478" width="18.7109375" style="266" customWidth="1"/>
    <col min="12479" max="12479" width="15.42578125" style="266" customWidth="1"/>
    <col min="12480" max="12697" width="11.42578125" style="266"/>
    <col min="12698" max="12698" width="17.42578125" style="266" customWidth="1"/>
    <col min="12699" max="12699" width="9.28515625" style="266" customWidth="1"/>
    <col min="12700" max="12700" width="53.42578125" style="266" customWidth="1"/>
    <col min="12701" max="12701" width="21.85546875" style="266" customWidth="1"/>
    <col min="12702" max="12702" width="18.5703125" style="266" customWidth="1"/>
    <col min="12703" max="12703" width="21.28515625" style="266" customWidth="1"/>
    <col min="12704" max="12706" width="0" style="266" hidden="1" customWidth="1"/>
    <col min="12707" max="12707" width="23.28515625" style="266" customWidth="1"/>
    <col min="12708" max="12709" width="0" style="266" hidden="1" customWidth="1"/>
    <col min="12710" max="12710" width="23.5703125" style="266" customWidth="1"/>
    <col min="12711" max="12711" width="2.7109375" style="266" customWidth="1"/>
    <col min="12712" max="12731" width="0" style="266" hidden="1" customWidth="1"/>
    <col min="12732" max="12732" width="13.42578125" style="266" customWidth="1"/>
    <col min="12733" max="12733" width="18.140625" style="266" customWidth="1"/>
    <col min="12734" max="12734" width="18.7109375" style="266" customWidth="1"/>
    <col min="12735" max="12735" width="15.42578125" style="266" customWidth="1"/>
    <col min="12736" max="12953" width="11.42578125" style="266"/>
    <col min="12954" max="12954" width="17.42578125" style="266" customWidth="1"/>
    <col min="12955" max="12955" width="9.28515625" style="266" customWidth="1"/>
    <col min="12956" max="12956" width="53.42578125" style="266" customWidth="1"/>
    <col min="12957" max="12957" width="21.85546875" style="266" customWidth="1"/>
    <col min="12958" max="12958" width="18.5703125" style="266" customWidth="1"/>
    <col min="12959" max="12959" width="21.28515625" style="266" customWidth="1"/>
    <col min="12960" max="12962" width="0" style="266" hidden="1" customWidth="1"/>
    <col min="12963" max="12963" width="23.28515625" style="266" customWidth="1"/>
    <col min="12964" max="12965" width="0" style="266" hidden="1" customWidth="1"/>
    <col min="12966" max="12966" width="23.5703125" style="266" customWidth="1"/>
    <col min="12967" max="12967" width="2.7109375" style="266" customWidth="1"/>
    <col min="12968" max="12987" width="0" style="266" hidden="1" customWidth="1"/>
    <col min="12988" max="12988" width="13.42578125" style="266" customWidth="1"/>
    <col min="12989" max="12989" width="18.140625" style="266" customWidth="1"/>
    <col min="12990" max="12990" width="18.7109375" style="266" customWidth="1"/>
    <col min="12991" max="12991" width="15.42578125" style="266" customWidth="1"/>
    <col min="12992" max="13209" width="11.42578125" style="266"/>
    <col min="13210" max="13210" width="17.42578125" style="266" customWidth="1"/>
    <col min="13211" max="13211" width="9.28515625" style="266" customWidth="1"/>
    <col min="13212" max="13212" width="53.42578125" style="266" customWidth="1"/>
    <col min="13213" max="13213" width="21.85546875" style="266" customWidth="1"/>
    <col min="13214" max="13214" width="18.5703125" style="266" customWidth="1"/>
    <col min="13215" max="13215" width="21.28515625" style="266" customWidth="1"/>
    <col min="13216" max="13218" width="0" style="266" hidden="1" customWidth="1"/>
    <col min="13219" max="13219" width="23.28515625" style="266" customWidth="1"/>
    <col min="13220" max="13221" width="0" style="266" hidden="1" customWidth="1"/>
    <col min="13222" max="13222" width="23.5703125" style="266" customWidth="1"/>
    <col min="13223" max="13223" width="2.7109375" style="266" customWidth="1"/>
    <col min="13224" max="13243" width="0" style="266" hidden="1" customWidth="1"/>
    <col min="13244" max="13244" width="13.42578125" style="266" customWidth="1"/>
    <col min="13245" max="13245" width="18.140625" style="266" customWidth="1"/>
    <col min="13246" max="13246" width="18.7109375" style="266" customWidth="1"/>
    <col min="13247" max="13247" width="15.42578125" style="266" customWidth="1"/>
    <col min="13248" max="13465" width="11.42578125" style="266"/>
    <col min="13466" max="13466" width="17.42578125" style="266" customWidth="1"/>
    <col min="13467" max="13467" width="9.28515625" style="266" customWidth="1"/>
    <col min="13468" max="13468" width="53.42578125" style="266" customWidth="1"/>
    <col min="13469" max="13469" width="21.85546875" style="266" customWidth="1"/>
    <col min="13470" max="13470" width="18.5703125" style="266" customWidth="1"/>
    <col min="13471" max="13471" width="21.28515625" style="266" customWidth="1"/>
    <col min="13472" max="13474" width="0" style="266" hidden="1" customWidth="1"/>
    <col min="13475" max="13475" width="23.28515625" style="266" customWidth="1"/>
    <col min="13476" max="13477" width="0" style="266" hidden="1" customWidth="1"/>
    <col min="13478" max="13478" width="23.5703125" style="266" customWidth="1"/>
    <col min="13479" max="13479" width="2.7109375" style="266" customWidth="1"/>
    <col min="13480" max="13499" width="0" style="266" hidden="1" customWidth="1"/>
    <col min="13500" max="13500" width="13.42578125" style="266" customWidth="1"/>
    <col min="13501" max="13501" width="18.140625" style="266" customWidth="1"/>
    <col min="13502" max="13502" width="18.7109375" style="266" customWidth="1"/>
    <col min="13503" max="13503" width="15.42578125" style="266" customWidth="1"/>
    <col min="13504" max="13721" width="11.42578125" style="266"/>
    <col min="13722" max="13722" width="17.42578125" style="266" customWidth="1"/>
    <col min="13723" max="13723" width="9.28515625" style="266" customWidth="1"/>
    <col min="13724" max="13724" width="53.42578125" style="266" customWidth="1"/>
    <col min="13725" max="13725" width="21.85546875" style="266" customWidth="1"/>
    <col min="13726" max="13726" width="18.5703125" style="266" customWidth="1"/>
    <col min="13727" max="13727" width="21.28515625" style="266" customWidth="1"/>
    <col min="13728" max="13730" width="0" style="266" hidden="1" customWidth="1"/>
    <col min="13731" max="13731" width="23.28515625" style="266" customWidth="1"/>
    <col min="13732" max="13733" width="0" style="266" hidden="1" customWidth="1"/>
    <col min="13734" max="13734" width="23.5703125" style="266" customWidth="1"/>
    <col min="13735" max="13735" width="2.7109375" style="266" customWidth="1"/>
    <col min="13736" max="13755" width="0" style="266" hidden="1" customWidth="1"/>
    <col min="13756" max="13756" width="13.42578125" style="266" customWidth="1"/>
    <col min="13757" max="13757" width="18.140625" style="266" customWidth="1"/>
    <col min="13758" max="13758" width="18.7109375" style="266" customWidth="1"/>
    <col min="13759" max="13759" width="15.42578125" style="266" customWidth="1"/>
    <col min="13760" max="13977" width="11.42578125" style="266"/>
    <col min="13978" max="13978" width="17.42578125" style="266" customWidth="1"/>
    <col min="13979" max="13979" width="9.28515625" style="266" customWidth="1"/>
    <col min="13980" max="13980" width="53.42578125" style="266" customWidth="1"/>
    <col min="13981" max="13981" width="21.85546875" style="266" customWidth="1"/>
    <col min="13982" max="13982" width="18.5703125" style="266" customWidth="1"/>
    <col min="13983" max="13983" width="21.28515625" style="266" customWidth="1"/>
    <col min="13984" max="13986" width="0" style="266" hidden="1" customWidth="1"/>
    <col min="13987" max="13987" width="23.28515625" style="266" customWidth="1"/>
    <col min="13988" max="13989" width="0" style="266" hidden="1" customWidth="1"/>
    <col min="13990" max="13990" width="23.5703125" style="266" customWidth="1"/>
    <col min="13991" max="13991" width="2.7109375" style="266" customWidth="1"/>
    <col min="13992" max="14011" width="0" style="266" hidden="1" customWidth="1"/>
    <col min="14012" max="14012" width="13.42578125" style="266" customWidth="1"/>
    <col min="14013" max="14013" width="18.140625" style="266" customWidth="1"/>
    <col min="14014" max="14014" width="18.7109375" style="266" customWidth="1"/>
    <col min="14015" max="14015" width="15.42578125" style="266" customWidth="1"/>
    <col min="14016" max="14233" width="11.42578125" style="266"/>
    <col min="14234" max="14234" width="17.42578125" style="266" customWidth="1"/>
    <col min="14235" max="14235" width="9.28515625" style="266" customWidth="1"/>
    <col min="14236" max="14236" width="53.42578125" style="266" customWidth="1"/>
    <col min="14237" max="14237" width="21.85546875" style="266" customWidth="1"/>
    <col min="14238" max="14238" width="18.5703125" style="266" customWidth="1"/>
    <col min="14239" max="14239" width="21.28515625" style="266" customWidth="1"/>
    <col min="14240" max="14242" width="0" style="266" hidden="1" customWidth="1"/>
    <col min="14243" max="14243" width="23.28515625" style="266" customWidth="1"/>
    <col min="14244" max="14245" width="0" style="266" hidden="1" customWidth="1"/>
    <col min="14246" max="14246" width="23.5703125" style="266" customWidth="1"/>
    <col min="14247" max="14247" width="2.7109375" style="266" customWidth="1"/>
    <col min="14248" max="14267" width="0" style="266" hidden="1" customWidth="1"/>
    <col min="14268" max="14268" width="13.42578125" style="266" customWidth="1"/>
    <col min="14269" max="14269" width="18.140625" style="266" customWidth="1"/>
    <col min="14270" max="14270" width="18.7109375" style="266" customWidth="1"/>
    <col min="14271" max="14271" width="15.42578125" style="266" customWidth="1"/>
    <col min="14272" max="14489" width="11.42578125" style="266"/>
    <col min="14490" max="14490" width="17.42578125" style="266" customWidth="1"/>
    <col min="14491" max="14491" width="9.28515625" style="266" customWidth="1"/>
    <col min="14492" max="14492" width="53.42578125" style="266" customWidth="1"/>
    <col min="14493" max="14493" width="21.85546875" style="266" customWidth="1"/>
    <col min="14494" max="14494" width="18.5703125" style="266" customWidth="1"/>
    <col min="14495" max="14495" width="21.28515625" style="266" customWidth="1"/>
    <col min="14496" max="14498" width="0" style="266" hidden="1" customWidth="1"/>
    <col min="14499" max="14499" width="23.28515625" style="266" customWidth="1"/>
    <col min="14500" max="14501" width="0" style="266" hidden="1" customWidth="1"/>
    <col min="14502" max="14502" width="23.5703125" style="266" customWidth="1"/>
    <col min="14503" max="14503" width="2.7109375" style="266" customWidth="1"/>
    <col min="14504" max="14523" width="0" style="266" hidden="1" customWidth="1"/>
    <col min="14524" max="14524" width="13.42578125" style="266" customWidth="1"/>
    <col min="14525" max="14525" width="18.140625" style="266" customWidth="1"/>
    <col min="14526" max="14526" width="18.7109375" style="266" customWidth="1"/>
    <col min="14527" max="14527" width="15.42578125" style="266" customWidth="1"/>
    <col min="14528" max="14745" width="11.42578125" style="266"/>
    <col min="14746" max="14746" width="17.42578125" style="266" customWidth="1"/>
    <col min="14747" max="14747" width="9.28515625" style="266" customWidth="1"/>
    <col min="14748" max="14748" width="53.42578125" style="266" customWidth="1"/>
    <col min="14749" max="14749" width="21.85546875" style="266" customWidth="1"/>
    <col min="14750" max="14750" width="18.5703125" style="266" customWidth="1"/>
    <col min="14751" max="14751" width="21.28515625" style="266" customWidth="1"/>
    <col min="14752" max="14754" width="0" style="266" hidden="1" customWidth="1"/>
    <col min="14755" max="14755" width="23.28515625" style="266" customWidth="1"/>
    <col min="14756" max="14757" width="0" style="266" hidden="1" customWidth="1"/>
    <col min="14758" max="14758" width="23.5703125" style="266" customWidth="1"/>
    <col min="14759" max="14759" width="2.7109375" style="266" customWidth="1"/>
    <col min="14760" max="14779" width="0" style="266" hidden="1" customWidth="1"/>
    <col min="14780" max="14780" width="13.42578125" style="266" customWidth="1"/>
    <col min="14781" max="14781" width="18.140625" style="266" customWidth="1"/>
    <col min="14782" max="14782" width="18.7109375" style="266" customWidth="1"/>
    <col min="14783" max="14783" width="15.42578125" style="266" customWidth="1"/>
    <col min="14784" max="15001" width="11.42578125" style="266"/>
    <col min="15002" max="15002" width="17.42578125" style="266" customWidth="1"/>
    <col min="15003" max="15003" width="9.28515625" style="266" customWidth="1"/>
    <col min="15004" max="15004" width="53.42578125" style="266" customWidth="1"/>
    <col min="15005" max="15005" width="21.85546875" style="266" customWidth="1"/>
    <col min="15006" max="15006" width="18.5703125" style="266" customWidth="1"/>
    <col min="15007" max="15007" width="21.28515625" style="266" customWidth="1"/>
    <col min="15008" max="15010" width="0" style="266" hidden="1" customWidth="1"/>
    <col min="15011" max="15011" width="23.28515625" style="266" customWidth="1"/>
    <col min="15012" max="15013" width="0" style="266" hidden="1" customWidth="1"/>
    <col min="15014" max="15014" width="23.5703125" style="266" customWidth="1"/>
    <col min="15015" max="15015" width="2.7109375" style="266" customWidth="1"/>
    <col min="15016" max="15035" width="0" style="266" hidden="1" customWidth="1"/>
    <col min="15036" max="15036" width="13.42578125" style="266" customWidth="1"/>
    <col min="15037" max="15037" width="18.140625" style="266" customWidth="1"/>
    <col min="15038" max="15038" width="18.7109375" style="266" customWidth="1"/>
    <col min="15039" max="15039" width="15.42578125" style="266" customWidth="1"/>
    <col min="15040" max="15257" width="11.42578125" style="266"/>
    <col min="15258" max="15258" width="17.42578125" style="266" customWidth="1"/>
    <col min="15259" max="15259" width="9.28515625" style="266" customWidth="1"/>
    <col min="15260" max="15260" width="53.42578125" style="266" customWidth="1"/>
    <col min="15261" max="15261" width="21.85546875" style="266" customWidth="1"/>
    <col min="15262" max="15262" width="18.5703125" style="266" customWidth="1"/>
    <col min="15263" max="15263" width="21.28515625" style="266" customWidth="1"/>
    <col min="15264" max="15266" width="0" style="266" hidden="1" customWidth="1"/>
    <col min="15267" max="15267" width="23.28515625" style="266" customWidth="1"/>
    <col min="15268" max="15269" width="0" style="266" hidden="1" customWidth="1"/>
    <col min="15270" max="15270" width="23.5703125" style="266" customWidth="1"/>
    <col min="15271" max="15271" width="2.7109375" style="266" customWidth="1"/>
    <col min="15272" max="15291" width="0" style="266" hidden="1" customWidth="1"/>
    <col min="15292" max="15292" width="13.42578125" style="266" customWidth="1"/>
    <col min="15293" max="15293" width="18.140625" style="266" customWidth="1"/>
    <col min="15294" max="15294" width="18.7109375" style="266" customWidth="1"/>
    <col min="15295" max="15295" width="15.42578125" style="266" customWidth="1"/>
    <col min="15296" max="15513" width="11.42578125" style="266"/>
    <col min="15514" max="15514" width="17.42578125" style="266" customWidth="1"/>
    <col min="15515" max="15515" width="9.28515625" style="266" customWidth="1"/>
    <col min="15516" max="15516" width="53.42578125" style="266" customWidth="1"/>
    <col min="15517" max="15517" width="21.85546875" style="266" customWidth="1"/>
    <col min="15518" max="15518" width="18.5703125" style="266" customWidth="1"/>
    <col min="15519" max="15519" width="21.28515625" style="266" customWidth="1"/>
    <col min="15520" max="15522" width="0" style="266" hidden="1" customWidth="1"/>
    <col min="15523" max="15523" width="23.28515625" style="266" customWidth="1"/>
    <col min="15524" max="15525" width="0" style="266" hidden="1" customWidth="1"/>
    <col min="15526" max="15526" width="23.5703125" style="266" customWidth="1"/>
    <col min="15527" max="15527" width="2.7109375" style="266" customWidth="1"/>
    <col min="15528" max="15547" width="0" style="266" hidden="1" customWidth="1"/>
    <col min="15548" max="15548" width="13.42578125" style="266" customWidth="1"/>
    <col min="15549" max="15549" width="18.140625" style="266" customWidth="1"/>
    <col min="15550" max="15550" width="18.7109375" style="266" customWidth="1"/>
    <col min="15551" max="15551" width="15.42578125" style="266" customWidth="1"/>
    <col min="15552" max="15769" width="11.42578125" style="266"/>
    <col min="15770" max="15770" width="17.42578125" style="266" customWidth="1"/>
    <col min="15771" max="15771" width="9.28515625" style="266" customWidth="1"/>
    <col min="15772" max="15772" width="53.42578125" style="266" customWidth="1"/>
    <col min="15773" max="15773" width="21.85546875" style="266" customWidth="1"/>
    <col min="15774" max="15774" width="18.5703125" style="266" customWidth="1"/>
    <col min="15775" max="15775" width="21.28515625" style="266" customWidth="1"/>
    <col min="15776" max="15778" width="0" style="266" hidden="1" customWidth="1"/>
    <col min="15779" max="15779" width="23.28515625" style="266" customWidth="1"/>
    <col min="15780" max="15781" width="0" style="266" hidden="1" customWidth="1"/>
    <col min="15782" max="15782" width="23.5703125" style="266" customWidth="1"/>
    <col min="15783" max="15783" width="2.7109375" style="266" customWidth="1"/>
    <col min="15784" max="15803" width="0" style="266" hidden="1" customWidth="1"/>
    <col min="15804" max="15804" width="13.42578125" style="266" customWidth="1"/>
    <col min="15805" max="15805" width="18.140625" style="266" customWidth="1"/>
    <col min="15806" max="15806" width="18.7109375" style="266" customWidth="1"/>
    <col min="15807" max="15807" width="15.42578125" style="266" customWidth="1"/>
    <col min="15808" max="16025" width="11.42578125" style="266"/>
    <col min="16026" max="16026" width="17.42578125" style="266" customWidth="1"/>
    <col min="16027" max="16027" width="9.28515625" style="266" customWidth="1"/>
    <col min="16028" max="16028" width="53.42578125" style="266" customWidth="1"/>
    <col min="16029" max="16029" width="21.85546875" style="266" customWidth="1"/>
    <col min="16030" max="16030" width="18.5703125" style="266" customWidth="1"/>
    <col min="16031" max="16031" width="21.28515625" style="266" customWidth="1"/>
    <col min="16032" max="16034" width="0" style="266" hidden="1" customWidth="1"/>
    <col min="16035" max="16035" width="23.28515625" style="266" customWidth="1"/>
    <col min="16036" max="16037" width="0" style="266" hidden="1" customWidth="1"/>
    <col min="16038" max="16038" width="23.5703125" style="266" customWidth="1"/>
    <col min="16039" max="16039" width="2.7109375" style="266" customWidth="1"/>
    <col min="16040" max="16059" width="0" style="266" hidden="1" customWidth="1"/>
    <col min="16060" max="16060" width="13.42578125" style="266" customWidth="1"/>
    <col min="16061" max="16061" width="18.140625" style="266" customWidth="1"/>
    <col min="16062" max="16062" width="18.7109375" style="266" customWidth="1"/>
    <col min="16063" max="16063" width="15.42578125" style="266" customWidth="1"/>
    <col min="16064" max="16384" width="11.42578125" style="266"/>
  </cols>
  <sheetData>
    <row r="1" spans="1:15" ht="27.75" customHeight="1" x14ac:dyDescent="0.25">
      <c r="A1" s="566" t="s">
        <v>0</v>
      </c>
      <c r="B1" s="566"/>
      <c r="C1" s="566"/>
      <c r="D1" s="566"/>
      <c r="E1" s="566"/>
      <c r="F1" s="566"/>
      <c r="G1" s="566"/>
      <c r="H1" s="566"/>
      <c r="I1" s="566"/>
      <c r="J1" s="566"/>
      <c r="K1" s="566"/>
      <c r="L1" s="566"/>
      <c r="M1" s="566"/>
      <c r="N1" s="566"/>
    </row>
    <row r="2" spans="1:15" ht="24.95" customHeight="1" x14ac:dyDescent="0.25">
      <c r="A2" s="567" t="s">
        <v>418</v>
      </c>
      <c r="B2" s="567"/>
      <c r="C2" s="567"/>
      <c r="D2" s="567"/>
      <c r="E2" s="567"/>
      <c r="F2" s="567"/>
      <c r="G2" s="567"/>
      <c r="H2" s="567"/>
      <c r="I2" s="567"/>
      <c r="J2" s="567"/>
      <c r="K2" s="567"/>
      <c r="L2" s="567"/>
      <c r="M2" s="567"/>
      <c r="N2" s="567"/>
    </row>
    <row r="3" spans="1:15" ht="24.95" customHeight="1" x14ac:dyDescent="0.25">
      <c r="A3" s="568" t="s">
        <v>501</v>
      </c>
      <c r="B3" s="568"/>
      <c r="C3" s="568"/>
      <c r="D3" s="568"/>
      <c r="E3" s="568"/>
      <c r="F3" s="568"/>
      <c r="G3" s="568"/>
      <c r="H3" s="568"/>
      <c r="I3" s="568"/>
      <c r="J3" s="568"/>
      <c r="K3" s="568"/>
      <c r="L3" s="568"/>
      <c r="M3" s="568"/>
      <c r="N3" s="568"/>
    </row>
    <row r="4" spans="1:15" ht="15" customHeight="1" x14ac:dyDescent="0.25">
      <c r="A4" s="390"/>
      <c r="B4" s="390"/>
      <c r="C4" s="390"/>
      <c r="D4" s="390"/>
      <c r="E4" s="390"/>
      <c r="F4" s="390"/>
      <c r="G4" s="390"/>
      <c r="H4" s="390"/>
      <c r="I4" s="390"/>
      <c r="J4" s="390"/>
      <c r="K4" s="390"/>
      <c r="L4" s="390"/>
      <c r="M4" s="390"/>
      <c r="N4" s="390"/>
    </row>
    <row r="5" spans="1:15" ht="18" customHeight="1" x14ac:dyDescent="0.25">
      <c r="H5" s="270" t="s">
        <v>3</v>
      </c>
      <c r="I5" s="271"/>
      <c r="J5" s="272" t="s">
        <v>4</v>
      </c>
      <c r="K5" s="273" t="s">
        <v>5</v>
      </c>
      <c r="L5" s="273"/>
      <c r="M5" s="274"/>
    </row>
    <row r="6" spans="1:15" ht="18" customHeight="1" thickBot="1" x14ac:dyDescent="0.3">
      <c r="H6" s="270"/>
      <c r="I6" s="271"/>
      <c r="J6" s="272"/>
      <c r="K6" s="273"/>
      <c r="L6" s="273"/>
      <c r="M6" s="274"/>
    </row>
    <row r="7" spans="1:15" ht="23.1" customHeight="1" x14ac:dyDescent="0.25">
      <c r="A7" s="537" t="s">
        <v>6</v>
      </c>
      <c r="B7" s="533" t="s">
        <v>420</v>
      </c>
      <c r="C7" s="533" t="s">
        <v>8</v>
      </c>
      <c r="D7" s="533" t="s">
        <v>9</v>
      </c>
      <c r="E7" s="533" t="s">
        <v>421</v>
      </c>
      <c r="F7" s="525" t="s">
        <v>422</v>
      </c>
      <c r="G7" s="534" t="s">
        <v>423</v>
      </c>
      <c r="H7" s="525" t="s">
        <v>424</v>
      </c>
      <c r="I7" s="527" t="s">
        <v>14</v>
      </c>
      <c r="J7" s="525" t="s">
        <v>425</v>
      </c>
      <c r="K7" s="525" t="s">
        <v>426</v>
      </c>
      <c r="L7" s="525" t="s">
        <v>427</v>
      </c>
      <c r="M7" s="569" t="s">
        <v>428</v>
      </c>
      <c r="N7" s="569"/>
      <c r="O7" s="570"/>
    </row>
    <row r="8" spans="1:15" ht="57.75" customHeight="1" thickBot="1" x14ac:dyDescent="0.3">
      <c r="A8" s="538"/>
      <c r="B8" s="536"/>
      <c r="C8" s="536"/>
      <c r="D8" s="536"/>
      <c r="E8" s="536"/>
      <c r="F8" s="532"/>
      <c r="G8" s="535"/>
      <c r="H8" s="532"/>
      <c r="I8" s="555"/>
      <c r="J8" s="532"/>
      <c r="K8" s="532"/>
      <c r="L8" s="532"/>
      <c r="M8" s="389" t="s">
        <v>429</v>
      </c>
      <c r="N8" s="389" t="s">
        <v>430</v>
      </c>
      <c r="O8" s="17" t="s">
        <v>466</v>
      </c>
    </row>
    <row r="9" spans="1:15" s="287" customFormat="1" ht="23.1" customHeight="1" thickBot="1" x14ac:dyDescent="0.3">
      <c r="A9" s="113" t="s">
        <v>26</v>
      </c>
      <c r="B9" s="19"/>
      <c r="C9" s="19"/>
      <c r="D9" s="19"/>
      <c r="E9" s="283" t="s">
        <v>27</v>
      </c>
      <c r="F9" s="116">
        <f>+F10+F16</f>
        <v>35431800</v>
      </c>
      <c r="G9" s="117">
        <f>+G10+G16</f>
        <v>0</v>
      </c>
      <c r="H9" s="116">
        <f>+H10+H16</f>
        <v>35431800</v>
      </c>
      <c r="I9" s="306">
        <f>+H9/H72</f>
        <v>2.8096476504760126E-3</v>
      </c>
      <c r="J9" s="116">
        <f>+J10+J16</f>
        <v>35431800</v>
      </c>
      <c r="K9" s="117">
        <f>+K10+K16</f>
        <v>35431800</v>
      </c>
      <c r="L9" s="117">
        <f>+J9-K9</f>
        <v>0</v>
      </c>
      <c r="M9" s="285">
        <f>+J9/H9</f>
        <v>1</v>
      </c>
      <c r="N9" s="285">
        <f>+K9/F9</f>
        <v>1</v>
      </c>
      <c r="O9" s="286">
        <f>K9/J9</f>
        <v>1</v>
      </c>
    </row>
    <row r="10" spans="1:15" ht="33.75" customHeight="1" x14ac:dyDescent="0.25">
      <c r="A10" s="288" t="s">
        <v>87</v>
      </c>
      <c r="B10" s="26"/>
      <c r="C10" s="26"/>
      <c r="D10" s="26"/>
      <c r="E10" s="289" t="s">
        <v>88</v>
      </c>
      <c r="F10" s="123">
        <f>+F11</f>
        <v>4291800</v>
      </c>
      <c r="G10" s="124">
        <f>+G12</f>
        <v>0</v>
      </c>
      <c r="H10" s="125">
        <f t="shared" ref="H10:H18" si="0">+F10-G10</f>
        <v>4291800</v>
      </c>
      <c r="I10" s="290">
        <f>+H10/H72</f>
        <v>3.4032834307918169E-4</v>
      </c>
      <c r="J10" s="123">
        <f>+J11</f>
        <v>4291800</v>
      </c>
      <c r="K10" s="124">
        <f>+K11</f>
        <v>4291800</v>
      </c>
      <c r="L10" s="124">
        <f t="shared" ref="L10:L72" si="1">+J10-K10</f>
        <v>0</v>
      </c>
      <c r="M10" s="291">
        <f t="shared" ref="M10:M72" si="2">+J10/H10</f>
        <v>1</v>
      </c>
      <c r="N10" s="291">
        <f t="shared" ref="N10:N72" si="3">+K10/F10</f>
        <v>1</v>
      </c>
      <c r="O10" s="292">
        <f t="shared" ref="O10:O72" si="4">K10/J10</f>
        <v>1</v>
      </c>
    </row>
    <row r="11" spans="1:15" ht="30" customHeight="1" x14ac:dyDescent="0.25">
      <c r="A11" s="50" t="s">
        <v>97</v>
      </c>
      <c r="B11" s="33"/>
      <c r="C11" s="33"/>
      <c r="D11" s="33"/>
      <c r="E11" s="293" t="s">
        <v>98</v>
      </c>
      <c r="F11" s="129">
        <f>+F12</f>
        <v>4291800</v>
      </c>
      <c r="G11" s="130">
        <f>+G13</f>
        <v>0</v>
      </c>
      <c r="H11" s="131">
        <f t="shared" si="0"/>
        <v>4291800</v>
      </c>
      <c r="I11" s="294">
        <f>+H11/H72</f>
        <v>3.4032834307918169E-4</v>
      </c>
      <c r="J11" s="129">
        <f>+J12</f>
        <v>4291800</v>
      </c>
      <c r="K11" s="130">
        <f>+K12</f>
        <v>4291800</v>
      </c>
      <c r="L11" s="124">
        <f t="shared" si="1"/>
        <v>0</v>
      </c>
      <c r="M11" s="295">
        <f t="shared" si="2"/>
        <v>1</v>
      </c>
      <c r="N11" s="295">
        <f t="shared" si="3"/>
        <v>1</v>
      </c>
      <c r="O11" s="296">
        <f t="shared" si="4"/>
        <v>1</v>
      </c>
    </row>
    <row r="12" spans="1:15" ht="27" customHeight="1" x14ac:dyDescent="0.25">
      <c r="A12" s="50" t="s">
        <v>121</v>
      </c>
      <c r="B12" s="33"/>
      <c r="C12" s="33"/>
      <c r="D12" s="33"/>
      <c r="E12" s="293" t="s">
        <v>122</v>
      </c>
      <c r="F12" s="129">
        <f>SUM(F13:F13)</f>
        <v>4291800</v>
      </c>
      <c r="G12" s="130">
        <f>SUM(G13:G13)</f>
        <v>0</v>
      </c>
      <c r="H12" s="131">
        <f t="shared" si="0"/>
        <v>4291800</v>
      </c>
      <c r="I12" s="294">
        <f>+H12/H72</f>
        <v>3.4032834307918169E-4</v>
      </c>
      <c r="J12" s="129">
        <f>SUM(J13:J13)</f>
        <v>4291800</v>
      </c>
      <c r="K12" s="130">
        <f>SUM(K13:K13)</f>
        <v>4291800</v>
      </c>
      <c r="L12" s="124">
        <f t="shared" si="1"/>
        <v>0</v>
      </c>
      <c r="M12" s="295">
        <f t="shared" si="2"/>
        <v>1</v>
      </c>
      <c r="N12" s="295">
        <f t="shared" si="3"/>
        <v>1</v>
      </c>
      <c r="O12" s="296">
        <f t="shared" si="4"/>
        <v>1</v>
      </c>
    </row>
    <row r="13" spans="1:15" ht="53.25" customHeight="1" x14ac:dyDescent="0.25">
      <c r="A13" s="50" t="s">
        <v>141</v>
      </c>
      <c r="B13" s="40"/>
      <c r="C13" s="40"/>
      <c r="D13" s="40"/>
      <c r="E13" s="293" t="s">
        <v>142</v>
      </c>
      <c r="F13" s="129">
        <f>+F14+F15</f>
        <v>4291800</v>
      </c>
      <c r="G13" s="130">
        <f>SUM(G14:G14)</f>
        <v>0</v>
      </c>
      <c r="H13" s="131">
        <f>+F13-G13</f>
        <v>4291800</v>
      </c>
      <c r="I13" s="294">
        <f>+H13/H72</f>
        <v>3.4032834307918169E-4</v>
      </c>
      <c r="J13" s="129">
        <f>+J14+J15</f>
        <v>4291800</v>
      </c>
      <c r="K13" s="130">
        <f>+K14+K15</f>
        <v>4291800</v>
      </c>
      <c r="L13" s="124">
        <f t="shared" si="1"/>
        <v>0</v>
      </c>
      <c r="M13" s="295">
        <f t="shared" si="2"/>
        <v>1</v>
      </c>
      <c r="N13" s="295">
        <f t="shared" si="3"/>
        <v>1</v>
      </c>
      <c r="O13" s="296">
        <f t="shared" si="4"/>
        <v>1</v>
      </c>
    </row>
    <row r="14" spans="1:15" ht="33" customHeight="1" x14ac:dyDescent="0.25">
      <c r="A14" s="51" t="s">
        <v>145</v>
      </c>
      <c r="B14" s="40" t="s">
        <v>37</v>
      </c>
      <c r="C14" s="40">
        <v>20</v>
      </c>
      <c r="D14" s="40" t="s">
        <v>38</v>
      </c>
      <c r="E14" s="297" t="s">
        <v>146</v>
      </c>
      <c r="F14" s="135">
        <v>3215000</v>
      </c>
      <c r="G14" s="136">
        <v>0</v>
      </c>
      <c r="H14" s="137">
        <f>+F14-G14</f>
        <v>3215000</v>
      </c>
      <c r="I14" s="294">
        <f>+H14/H72</f>
        <v>2.5494096253310248E-4</v>
      </c>
      <c r="J14" s="137">
        <v>3215000</v>
      </c>
      <c r="K14" s="137">
        <v>3215000</v>
      </c>
      <c r="L14" s="137">
        <f t="shared" si="1"/>
        <v>0</v>
      </c>
      <c r="M14" s="298">
        <f t="shared" si="2"/>
        <v>1</v>
      </c>
      <c r="N14" s="298">
        <f t="shared" si="3"/>
        <v>1</v>
      </c>
      <c r="O14" s="299">
        <f t="shared" si="4"/>
        <v>1</v>
      </c>
    </row>
    <row r="15" spans="1:15" ht="23.1" customHeight="1" x14ac:dyDescent="0.25">
      <c r="A15" s="51" t="s">
        <v>149</v>
      </c>
      <c r="B15" s="40" t="s">
        <v>37</v>
      </c>
      <c r="C15" s="40">
        <v>20</v>
      </c>
      <c r="D15" s="40" t="s">
        <v>38</v>
      </c>
      <c r="E15" s="297" t="s">
        <v>150</v>
      </c>
      <c r="F15" s="135">
        <v>1076800</v>
      </c>
      <c r="G15" s="136">
        <v>0</v>
      </c>
      <c r="H15" s="137">
        <f>+F15-G15</f>
        <v>1076800</v>
      </c>
      <c r="I15" s="294">
        <f>+H15/H72</f>
        <v>8.5387380546079241E-5</v>
      </c>
      <c r="J15" s="137">
        <v>1076800</v>
      </c>
      <c r="K15" s="137">
        <v>1076800</v>
      </c>
      <c r="L15" s="137">
        <f t="shared" si="1"/>
        <v>0</v>
      </c>
      <c r="M15" s="298">
        <f t="shared" si="2"/>
        <v>1</v>
      </c>
      <c r="N15" s="298">
        <f t="shared" si="3"/>
        <v>1</v>
      </c>
      <c r="O15" s="299">
        <f t="shared" si="4"/>
        <v>1</v>
      </c>
    </row>
    <row r="16" spans="1:15" ht="23.1" customHeight="1" x14ac:dyDescent="0.25">
      <c r="A16" s="50" t="s">
        <v>169</v>
      </c>
      <c r="B16" s="245"/>
      <c r="C16" s="245"/>
      <c r="D16" s="245"/>
      <c r="E16" s="293" t="s">
        <v>170</v>
      </c>
      <c r="F16" s="129">
        <f t="shared" ref="F16:G18" si="5">+F17</f>
        <v>31140000</v>
      </c>
      <c r="G16" s="130">
        <f t="shared" si="5"/>
        <v>0</v>
      </c>
      <c r="H16" s="130">
        <f>+F16-G16</f>
        <v>31140000</v>
      </c>
      <c r="I16" s="294">
        <f>+H16/H72</f>
        <v>2.4693193073968308E-3</v>
      </c>
      <c r="J16" s="130">
        <f t="shared" ref="J16:K18" si="6">+J17</f>
        <v>31140000</v>
      </c>
      <c r="K16" s="130">
        <f t="shared" si="6"/>
        <v>31140000</v>
      </c>
      <c r="L16" s="130">
        <f t="shared" si="1"/>
        <v>0</v>
      </c>
      <c r="M16" s="295">
        <f t="shared" si="2"/>
        <v>1</v>
      </c>
      <c r="N16" s="295">
        <f t="shared" si="3"/>
        <v>1</v>
      </c>
      <c r="O16" s="296">
        <f t="shared" si="4"/>
        <v>1</v>
      </c>
    </row>
    <row r="17" spans="1:15" ht="23.1" customHeight="1" x14ac:dyDescent="0.25">
      <c r="A17" s="50" t="s">
        <v>187</v>
      </c>
      <c r="B17" s="245"/>
      <c r="C17" s="245"/>
      <c r="D17" s="245"/>
      <c r="E17" s="293" t="s">
        <v>188</v>
      </c>
      <c r="F17" s="129">
        <f t="shared" si="5"/>
        <v>31140000</v>
      </c>
      <c r="G17" s="130">
        <f t="shared" si="5"/>
        <v>0</v>
      </c>
      <c r="H17" s="130">
        <f t="shared" si="0"/>
        <v>31140000</v>
      </c>
      <c r="I17" s="294">
        <f>+H17/H72</f>
        <v>2.4693193073968308E-3</v>
      </c>
      <c r="J17" s="130">
        <f t="shared" si="6"/>
        <v>31140000</v>
      </c>
      <c r="K17" s="130">
        <f t="shared" si="6"/>
        <v>31140000</v>
      </c>
      <c r="L17" s="130">
        <f t="shared" si="1"/>
        <v>0</v>
      </c>
      <c r="M17" s="295">
        <f t="shared" si="2"/>
        <v>1</v>
      </c>
      <c r="N17" s="295">
        <f t="shared" si="3"/>
        <v>1</v>
      </c>
      <c r="O17" s="296">
        <f t="shared" si="4"/>
        <v>1</v>
      </c>
    </row>
    <row r="18" spans="1:15" ht="23.1" customHeight="1" x14ac:dyDescent="0.25">
      <c r="A18" s="50" t="s">
        <v>189</v>
      </c>
      <c r="B18" s="245"/>
      <c r="C18" s="245"/>
      <c r="D18" s="245"/>
      <c r="E18" s="293" t="s">
        <v>190</v>
      </c>
      <c r="F18" s="129">
        <f t="shared" si="5"/>
        <v>31140000</v>
      </c>
      <c r="G18" s="130">
        <f t="shared" si="5"/>
        <v>0</v>
      </c>
      <c r="H18" s="130">
        <f t="shared" si="0"/>
        <v>31140000</v>
      </c>
      <c r="I18" s="294">
        <f>+H18/H72</f>
        <v>2.4693193073968308E-3</v>
      </c>
      <c r="J18" s="130">
        <f t="shared" si="6"/>
        <v>31140000</v>
      </c>
      <c r="K18" s="130">
        <f t="shared" si="6"/>
        <v>31140000</v>
      </c>
      <c r="L18" s="130">
        <f t="shared" si="1"/>
        <v>0</v>
      </c>
      <c r="M18" s="295">
        <f t="shared" si="2"/>
        <v>1</v>
      </c>
      <c r="N18" s="295">
        <f t="shared" si="3"/>
        <v>1</v>
      </c>
      <c r="O18" s="296">
        <f t="shared" si="4"/>
        <v>1</v>
      </c>
    </row>
    <row r="19" spans="1:15" ht="23.1" customHeight="1" thickBot="1" x14ac:dyDescent="0.3">
      <c r="A19" s="52" t="s">
        <v>194</v>
      </c>
      <c r="B19" s="53" t="s">
        <v>37</v>
      </c>
      <c r="C19" s="53">
        <v>20</v>
      </c>
      <c r="D19" s="53" t="s">
        <v>38</v>
      </c>
      <c r="E19" s="300" t="s">
        <v>195</v>
      </c>
      <c r="F19" s="141">
        <v>31140000</v>
      </c>
      <c r="G19" s="142">
        <v>0</v>
      </c>
      <c r="H19" s="143">
        <f>+F19-G19</f>
        <v>31140000</v>
      </c>
      <c r="I19" s="301">
        <f>+H19/H72</f>
        <v>2.4693193073968308E-3</v>
      </c>
      <c r="J19" s="143">
        <v>31140000</v>
      </c>
      <c r="K19" s="143">
        <v>31140000</v>
      </c>
      <c r="L19" s="143">
        <f t="shared" si="1"/>
        <v>0</v>
      </c>
      <c r="M19" s="302">
        <f t="shared" si="2"/>
        <v>1</v>
      </c>
      <c r="N19" s="302">
        <f t="shared" si="3"/>
        <v>1</v>
      </c>
      <c r="O19" s="303">
        <f t="shared" si="4"/>
        <v>1</v>
      </c>
    </row>
    <row r="20" spans="1:15" s="287" customFormat="1" ht="23.1" customHeight="1" thickBot="1" x14ac:dyDescent="0.3">
      <c r="A20" s="304" t="s">
        <v>214</v>
      </c>
      <c r="B20" s="305"/>
      <c r="C20" s="305"/>
      <c r="D20" s="305"/>
      <c r="E20" s="283" t="s">
        <v>431</v>
      </c>
      <c r="F20" s="116">
        <f>+F21+F35+F41+F52+F58</f>
        <v>12575330974.470001</v>
      </c>
      <c r="G20" s="117">
        <f>+G21+G35+G41+G52+G58</f>
        <v>0</v>
      </c>
      <c r="H20" s="116">
        <f>+H21+H35+H41+H52+H58</f>
        <v>12575330974.470001</v>
      </c>
      <c r="I20" s="306">
        <f>+H20/H72</f>
        <v>0.99719035234952402</v>
      </c>
      <c r="J20" s="116">
        <f>+J21+J35+J41+J52+J58</f>
        <v>9705285667.8700008</v>
      </c>
      <c r="K20" s="116">
        <f>+K21+K35+K41+K52+K58</f>
        <v>9292336224.2200012</v>
      </c>
      <c r="L20" s="116">
        <f t="shared" si="1"/>
        <v>412949443.64999962</v>
      </c>
      <c r="M20" s="285">
        <f t="shared" si="2"/>
        <v>0.77177178776235267</v>
      </c>
      <c r="N20" s="357">
        <f t="shared" si="3"/>
        <v>0.73893373010101904</v>
      </c>
      <c r="O20" s="358">
        <f t="shared" si="4"/>
        <v>0.95745107791962303</v>
      </c>
    </row>
    <row r="21" spans="1:15" s="270" customFormat="1" ht="45" customHeight="1" x14ac:dyDescent="0.25">
      <c r="A21" s="288" t="s">
        <v>216</v>
      </c>
      <c r="B21" s="307"/>
      <c r="C21" s="307"/>
      <c r="D21" s="307"/>
      <c r="E21" s="289" t="s">
        <v>217</v>
      </c>
      <c r="F21" s="123">
        <f>+F22</f>
        <v>1462522247.77</v>
      </c>
      <c r="G21" s="124">
        <f>+G22</f>
        <v>0</v>
      </c>
      <c r="H21" s="124">
        <f t="shared" ref="H21:H46" si="7">+F21-G21</f>
        <v>1462522247.77</v>
      </c>
      <c r="I21" s="290">
        <f>+H21/H72</f>
        <v>0.11597413050468441</v>
      </c>
      <c r="J21" s="123">
        <f>+J22</f>
        <v>990095770.76999998</v>
      </c>
      <c r="K21" s="124">
        <f>+K22</f>
        <v>919219525.76999998</v>
      </c>
      <c r="L21" s="123">
        <f t="shared" si="1"/>
        <v>70876245</v>
      </c>
      <c r="M21" s="291">
        <f t="shared" si="2"/>
        <v>0.67697826291508489</v>
      </c>
      <c r="N21" s="291">
        <f t="shared" si="3"/>
        <v>0.62851661037744355</v>
      </c>
      <c r="O21" s="359">
        <f t="shared" si="4"/>
        <v>0.9284147583572856</v>
      </c>
    </row>
    <row r="22" spans="1:15" s="270" customFormat="1" ht="29.25" customHeight="1" x14ac:dyDescent="0.25">
      <c r="A22" s="50" t="s">
        <v>432</v>
      </c>
      <c r="B22" s="245"/>
      <c r="C22" s="245"/>
      <c r="D22" s="245"/>
      <c r="E22" s="293" t="s">
        <v>219</v>
      </c>
      <c r="F22" s="129">
        <f>+F23+F27+F31</f>
        <v>1462522247.77</v>
      </c>
      <c r="G22" s="130">
        <f>+G23+G27+G31</f>
        <v>0</v>
      </c>
      <c r="H22" s="130">
        <f t="shared" si="7"/>
        <v>1462522247.77</v>
      </c>
      <c r="I22" s="294">
        <f>+H22/H72</f>
        <v>0.11597413050468441</v>
      </c>
      <c r="J22" s="129">
        <f>+J23+J27+J31</f>
        <v>990095770.76999998</v>
      </c>
      <c r="K22" s="130">
        <f>+K23+K27+K31</f>
        <v>919219525.76999998</v>
      </c>
      <c r="L22" s="129">
        <f t="shared" si="1"/>
        <v>70876245</v>
      </c>
      <c r="M22" s="295">
        <f t="shared" si="2"/>
        <v>0.67697826291508489</v>
      </c>
      <c r="N22" s="295">
        <f t="shared" si="3"/>
        <v>0.62851661037744355</v>
      </c>
      <c r="O22" s="359">
        <f t="shared" si="4"/>
        <v>0.9284147583572856</v>
      </c>
    </row>
    <row r="23" spans="1:15" ht="54.75" customHeight="1" x14ac:dyDescent="0.25">
      <c r="A23" s="50" t="s">
        <v>433</v>
      </c>
      <c r="B23" s="245"/>
      <c r="C23" s="245"/>
      <c r="D23" s="245"/>
      <c r="E23" s="148" t="s">
        <v>434</v>
      </c>
      <c r="F23" s="129">
        <f t="shared" ref="F23:G25" si="8">+F24</f>
        <v>73590729</v>
      </c>
      <c r="G23" s="130">
        <f t="shared" si="8"/>
        <v>0</v>
      </c>
      <c r="H23" s="130">
        <f t="shared" si="7"/>
        <v>73590729</v>
      </c>
      <c r="I23" s="294">
        <f>+H23/H72</f>
        <v>5.8355493887317878E-3</v>
      </c>
      <c r="J23" s="130">
        <f t="shared" ref="J23:K25" si="9">+J24</f>
        <v>0</v>
      </c>
      <c r="K23" s="130">
        <f t="shared" si="9"/>
        <v>0</v>
      </c>
      <c r="L23" s="130">
        <f t="shared" si="1"/>
        <v>0</v>
      </c>
      <c r="M23" s="295">
        <f t="shared" si="2"/>
        <v>0</v>
      </c>
      <c r="N23" s="295">
        <f t="shared" si="3"/>
        <v>0</v>
      </c>
      <c r="O23" s="359" t="s">
        <v>46</v>
      </c>
    </row>
    <row r="24" spans="1:15" ht="54.75" customHeight="1" x14ac:dyDescent="0.25">
      <c r="A24" s="50" t="s">
        <v>435</v>
      </c>
      <c r="B24" s="245"/>
      <c r="C24" s="245"/>
      <c r="D24" s="245"/>
      <c r="E24" s="149" t="s">
        <v>434</v>
      </c>
      <c r="F24" s="129">
        <f t="shared" si="8"/>
        <v>73590729</v>
      </c>
      <c r="G24" s="130">
        <f t="shared" si="8"/>
        <v>0</v>
      </c>
      <c r="H24" s="130">
        <f t="shared" si="7"/>
        <v>73590729</v>
      </c>
      <c r="I24" s="294">
        <f>+H24/H72</f>
        <v>5.8355493887317878E-3</v>
      </c>
      <c r="J24" s="130">
        <f t="shared" si="9"/>
        <v>0</v>
      </c>
      <c r="K24" s="130">
        <f t="shared" si="9"/>
        <v>0</v>
      </c>
      <c r="L24" s="130">
        <f t="shared" si="1"/>
        <v>0</v>
      </c>
      <c r="M24" s="295">
        <f t="shared" si="2"/>
        <v>0</v>
      </c>
      <c r="N24" s="295">
        <f t="shared" si="3"/>
        <v>0</v>
      </c>
      <c r="O24" s="359" t="s">
        <v>46</v>
      </c>
    </row>
    <row r="25" spans="1:15" ht="26.25" customHeight="1" x14ac:dyDescent="0.25">
      <c r="A25" s="50" t="s">
        <v>436</v>
      </c>
      <c r="B25" s="245"/>
      <c r="C25" s="245"/>
      <c r="D25" s="245"/>
      <c r="E25" s="149" t="s">
        <v>224</v>
      </c>
      <c r="F25" s="129">
        <f t="shared" si="8"/>
        <v>73590729</v>
      </c>
      <c r="G25" s="130">
        <f t="shared" si="8"/>
        <v>0</v>
      </c>
      <c r="H25" s="130">
        <f t="shared" si="7"/>
        <v>73590729</v>
      </c>
      <c r="I25" s="294">
        <f>+H25/H72</f>
        <v>5.8355493887317878E-3</v>
      </c>
      <c r="J25" s="131">
        <f t="shared" si="9"/>
        <v>0</v>
      </c>
      <c r="K25" s="131">
        <f t="shared" si="9"/>
        <v>0</v>
      </c>
      <c r="L25" s="131">
        <f t="shared" si="1"/>
        <v>0</v>
      </c>
      <c r="M25" s="295">
        <f t="shared" si="2"/>
        <v>0</v>
      </c>
      <c r="N25" s="295">
        <f t="shared" si="3"/>
        <v>0</v>
      </c>
      <c r="O25" s="359" t="s">
        <v>46</v>
      </c>
    </row>
    <row r="26" spans="1:15" ht="32.25" customHeight="1" x14ac:dyDescent="0.25">
      <c r="A26" s="39" t="s">
        <v>437</v>
      </c>
      <c r="B26" s="40" t="s">
        <v>192</v>
      </c>
      <c r="C26" s="40">
        <v>11</v>
      </c>
      <c r="D26" s="40" t="s">
        <v>38</v>
      </c>
      <c r="E26" s="150" t="s">
        <v>226</v>
      </c>
      <c r="F26" s="137">
        <v>73590729</v>
      </c>
      <c r="G26" s="136">
        <v>0</v>
      </c>
      <c r="H26" s="137">
        <f t="shared" si="7"/>
        <v>73590729</v>
      </c>
      <c r="I26" s="308">
        <f>+H26/H72</f>
        <v>5.8355493887317878E-3</v>
      </c>
      <c r="J26" s="137">
        <v>0</v>
      </c>
      <c r="K26" s="137">
        <v>0</v>
      </c>
      <c r="L26" s="137">
        <f t="shared" si="1"/>
        <v>0</v>
      </c>
      <c r="M26" s="298">
        <f t="shared" si="2"/>
        <v>0</v>
      </c>
      <c r="N26" s="298">
        <f t="shared" si="3"/>
        <v>0</v>
      </c>
      <c r="O26" s="360" t="s">
        <v>46</v>
      </c>
    </row>
    <row r="27" spans="1:15" s="270" customFormat="1" ht="63.75" customHeight="1" x14ac:dyDescent="0.25">
      <c r="A27" s="50" t="s">
        <v>268</v>
      </c>
      <c r="B27" s="245"/>
      <c r="C27" s="245"/>
      <c r="D27" s="245"/>
      <c r="E27" s="149" t="s">
        <v>271</v>
      </c>
      <c r="F27" s="129">
        <f t="shared" ref="F27:G29" si="10">+F28</f>
        <v>601840522</v>
      </c>
      <c r="G27" s="130">
        <f t="shared" si="10"/>
        <v>0</v>
      </c>
      <c r="H27" s="131">
        <f t="shared" si="7"/>
        <v>601840522</v>
      </c>
      <c r="I27" s="294">
        <f>+H27/H72</f>
        <v>4.772435520065469E-2</v>
      </c>
      <c r="J27" s="130">
        <f t="shared" ref="J27:K29" si="11">+J28</f>
        <v>203004774</v>
      </c>
      <c r="K27" s="130">
        <f t="shared" si="11"/>
        <v>132128529</v>
      </c>
      <c r="L27" s="130">
        <f t="shared" si="1"/>
        <v>70876245</v>
      </c>
      <c r="M27" s="295">
        <f t="shared" si="2"/>
        <v>0.33730658966828425</v>
      </c>
      <c r="N27" s="295">
        <f t="shared" si="3"/>
        <v>0.21954076565153585</v>
      </c>
      <c r="O27" s="359">
        <f t="shared" si="4"/>
        <v>0.65086414667272796</v>
      </c>
    </row>
    <row r="28" spans="1:15" s="270" customFormat="1" ht="63.75" customHeight="1" x14ac:dyDescent="0.25">
      <c r="A28" s="50" t="s">
        <v>270</v>
      </c>
      <c r="B28" s="245"/>
      <c r="C28" s="245"/>
      <c r="D28" s="245"/>
      <c r="E28" s="148" t="s">
        <v>271</v>
      </c>
      <c r="F28" s="129">
        <f t="shared" si="10"/>
        <v>601840522</v>
      </c>
      <c r="G28" s="130">
        <f t="shared" si="10"/>
        <v>0</v>
      </c>
      <c r="H28" s="131">
        <f t="shared" si="7"/>
        <v>601840522</v>
      </c>
      <c r="I28" s="294">
        <f>+H28/H72</f>
        <v>4.772435520065469E-2</v>
      </c>
      <c r="J28" s="130">
        <f t="shared" si="11"/>
        <v>203004774</v>
      </c>
      <c r="K28" s="130">
        <f t="shared" si="11"/>
        <v>132128529</v>
      </c>
      <c r="L28" s="130">
        <f t="shared" si="1"/>
        <v>70876245</v>
      </c>
      <c r="M28" s="295">
        <f t="shared" si="2"/>
        <v>0.33730658966828425</v>
      </c>
      <c r="N28" s="295">
        <f t="shared" si="3"/>
        <v>0.21954076565153585</v>
      </c>
      <c r="O28" s="359">
        <f t="shared" si="4"/>
        <v>0.65086414667272796</v>
      </c>
    </row>
    <row r="29" spans="1:15" ht="63.75" customHeight="1" x14ac:dyDescent="0.25">
      <c r="A29" s="50" t="s">
        <v>272</v>
      </c>
      <c r="B29" s="245"/>
      <c r="C29" s="245"/>
      <c r="D29" s="245"/>
      <c r="E29" s="149" t="s">
        <v>273</v>
      </c>
      <c r="F29" s="129">
        <f t="shared" si="10"/>
        <v>601840522</v>
      </c>
      <c r="G29" s="130">
        <f t="shared" si="10"/>
        <v>0</v>
      </c>
      <c r="H29" s="131">
        <f t="shared" si="7"/>
        <v>601840522</v>
      </c>
      <c r="I29" s="294">
        <f>+H29/H72</f>
        <v>4.772435520065469E-2</v>
      </c>
      <c r="J29" s="131">
        <f t="shared" si="11"/>
        <v>203004774</v>
      </c>
      <c r="K29" s="131">
        <f t="shared" si="11"/>
        <v>132128529</v>
      </c>
      <c r="L29" s="131">
        <f t="shared" si="1"/>
        <v>70876245</v>
      </c>
      <c r="M29" s="295">
        <f t="shared" si="2"/>
        <v>0.33730658966828425</v>
      </c>
      <c r="N29" s="295">
        <f t="shared" si="3"/>
        <v>0.21954076565153585</v>
      </c>
      <c r="O29" s="359">
        <f t="shared" si="4"/>
        <v>0.65086414667272796</v>
      </c>
    </row>
    <row r="30" spans="1:15" ht="33.75" customHeight="1" x14ac:dyDescent="0.25">
      <c r="A30" s="39" t="s">
        <v>274</v>
      </c>
      <c r="B30" s="40" t="s">
        <v>192</v>
      </c>
      <c r="C30" s="40">
        <v>11</v>
      </c>
      <c r="D30" s="40" t="s">
        <v>38</v>
      </c>
      <c r="E30" s="150" t="s">
        <v>226</v>
      </c>
      <c r="F30" s="135">
        <v>601840522</v>
      </c>
      <c r="G30" s="136">
        <v>0</v>
      </c>
      <c r="H30" s="137">
        <f t="shared" si="7"/>
        <v>601840522</v>
      </c>
      <c r="I30" s="308">
        <f>+H30/H72</f>
        <v>4.772435520065469E-2</v>
      </c>
      <c r="J30" s="137">
        <v>203004774</v>
      </c>
      <c r="K30" s="137">
        <v>132128529</v>
      </c>
      <c r="L30" s="137">
        <f t="shared" si="1"/>
        <v>70876245</v>
      </c>
      <c r="M30" s="298">
        <f t="shared" si="2"/>
        <v>0.33730658966828425</v>
      </c>
      <c r="N30" s="298">
        <f t="shared" si="3"/>
        <v>0.21954076565153585</v>
      </c>
      <c r="O30" s="360">
        <f t="shared" si="4"/>
        <v>0.65086414667272796</v>
      </c>
    </row>
    <row r="31" spans="1:15" s="270" customFormat="1" ht="70.5" customHeight="1" x14ac:dyDescent="0.25">
      <c r="A31" s="50" t="s">
        <v>300</v>
      </c>
      <c r="B31" s="245"/>
      <c r="C31" s="245"/>
      <c r="D31" s="245"/>
      <c r="E31" s="149" t="s">
        <v>301</v>
      </c>
      <c r="F31" s="129">
        <f t="shared" ref="F31:G33" si="12">+F32</f>
        <v>787090996.76999998</v>
      </c>
      <c r="G31" s="130">
        <f t="shared" si="12"/>
        <v>0</v>
      </c>
      <c r="H31" s="131">
        <f t="shared" si="7"/>
        <v>787090996.76999998</v>
      </c>
      <c r="I31" s="294">
        <f>+H31/H72</f>
        <v>6.2414225915297931E-2</v>
      </c>
      <c r="J31" s="130">
        <f t="shared" ref="J31:K33" si="13">+J32</f>
        <v>787090996.76999998</v>
      </c>
      <c r="K31" s="130">
        <f t="shared" si="13"/>
        <v>787090996.76999998</v>
      </c>
      <c r="L31" s="130">
        <f t="shared" si="1"/>
        <v>0</v>
      </c>
      <c r="M31" s="295">
        <f t="shared" si="2"/>
        <v>1</v>
      </c>
      <c r="N31" s="295">
        <f t="shared" si="3"/>
        <v>1</v>
      </c>
      <c r="O31" s="359">
        <f t="shared" si="4"/>
        <v>1</v>
      </c>
    </row>
    <row r="32" spans="1:15" s="270" customFormat="1" ht="70.5" customHeight="1" x14ac:dyDescent="0.25">
      <c r="A32" s="50" t="s">
        <v>302</v>
      </c>
      <c r="B32" s="245"/>
      <c r="C32" s="245"/>
      <c r="D32" s="245"/>
      <c r="E32" s="148" t="s">
        <v>301</v>
      </c>
      <c r="F32" s="129">
        <f t="shared" si="12"/>
        <v>787090996.76999998</v>
      </c>
      <c r="G32" s="130">
        <f t="shared" si="12"/>
        <v>0</v>
      </c>
      <c r="H32" s="131">
        <f t="shared" si="7"/>
        <v>787090996.76999998</v>
      </c>
      <c r="I32" s="294">
        <f>+H32/H72</f>
        <v>6.2414225915297931E-2</v>
      </c>
      <c r="J32" s="130">
        <f t="shared" si="13"/>
        <v>787090996.76999998</v>
      </c>
      <c r="K32" s="130">
        <f t="shared" si="13"/>
        <v>787090996.76999998</v>
      </c>
      <c r="L32" s="130">
        <f t="shared" si="1"/>
        <v>0</v>
      </c>
      <c r="M32" s="295">
        <f t="shared" si="2"/>
        <v>1</v>
      </c>
      <c r="N32" s="295">
        <f t="shared" si="3"/>
        <v>1</v>
      </c>
      <c r="O32" s="359">
        <f t="shared" si="4"/>
        <v>1</v>
      </c>
    </row>
    <row r="33" spans="1:15" ht="34.5" customHeight="1" x14ac:dyDescent="0.25">
      <c r="A33" s="50" t="s">
        <v>303</v>
      </c>
      <c r="B33" s="245"/>
      <c r="C33" s="245"/>
      <c r="D33" s="245"/>
      <c r="E33" s="149" t="s">
        <v>236</v>
      </c>
      <c r="F33" s="129">
        <f t="shared" si="12"/>
        <v>787090996.76999998</v>
      </c>
      <c r="G33" s="130">
        <f t="shared" si="12"/>
        <v>0</v>
      </c>
      <c r="H33" s="131">
        <f t="shared" si="7"/>
        <v>787090996.76999998</v>
      </c>
      <c r="I33" s="294">
        <f>+H33/H72</f>
        <v>6.2414225915297931E-2</v>
      </c>
      <c r="J33" s="131">
        <f t="shared" si="13"/>
        <v>787090996.76999998</v>
      </c>
      <c r="K33" s="131">
        <f t="shared" si="13"/>
        <v>787090996.76999998</v>
      </c>
      <c r="L33" s="131">
        <f t="shared" si="1"/>
        <v>0</v>
      </c>
      <c r="M33" s="295">
        <f t="shared" si="2"/>
        <v>1</v>
      </c>
      <c r="N33" s="295">
        <f t="shared" si="3"/>
        <v>1</v>
      </c>
      <c r="O33" s="359">
        <f t="shared" si="4"/>
        <v>1</v>
      </c>
    </row>
    <row r="34" spans="1:15" ht="33" customHeight="1" x14ac:dyDescent="0.25">
      <c r="A34" s="39" t="s">
        <v>304</v>
      </c>
      <c r="B34" s="68" t="s">
        <v>192</v>
      </c>
      <c r="C34" s="68">
        <v>11</v>
      </c>
      <c r="D34" s="40" t="s">
        <v>38</v>
      </c>
      <c r="E34" s="151" t="s">
        <v>226</v>
      </c>
      <c r="F34" s="135">
        <v>787090996.76999998</v>
      </c>
      <c r="G34" s="136">
        <v>0</v>
      </c>
      <c r="H34" s="137">
        <f t="shared" si="7"/>
        <v>787090996.76999998</v>
      </c>
      <c r="I34" s="308">
        <f>+H34/H72</f>
        <v>6.2414225915297931E-2</v>
      </c>
      <c r="J34" s="137">
        <v>787090996.76999998</v>
      </c>
      <c r="K34" s="137">
        <v>787090996.76999998</v>
      </c>
      <c r="L34" s="137">
        <f t="shared" si="1"/>
        <v>0</v>
      </c>
      <c r="M34" s="298">
        <f t="shared" si="2"/>
        <v>1</v>
      </c>
      <c r="N34" s="298">
        <f t="shared" si="3"/>
        <v>1</v>
      </c>
      <c r="O34" s="360">
        <f t="shared" si="4"/>
        <v>1</v>
      </c>
    </row>
    <row r="35" spans="1:15" ht="33.75" customHeight="1" x14ac:dyDescent="0.25">
      <c r="A35" s="50" t="s">
        <v>342</v>
      </c>
      <c r="B35" s="245"/>
      <c r="C35" s="245"/>
      <c r="D35" s="245"/>
      <c r="E35" s="148" t="s">
        <v>343</v>
      </c>
      <c r="F35" s="129">
        <f t="shared" ref="F35:K39" si="14">+F36</f>
        <v>69773065</v>
      </c>
      <c r="G35" s="131">
        <f t="shared" si="14"/>
        <v>0</v>
      </c>
      <c r="H35" s="131">
        <f t="shared" si="7"/>
        <v>69773065</v>
      </c>
      <c r="I35" s="294">
        <f>+H35/H72</f>
        <v>5.532818771379385E-3</v>
      </c>
      <c r="J35" s="130">
        <f t="shared" si="14"/>
        <v>30969564</v>
      </c>
      <c r="K35" s="130">
        <f t="shared" si="14"/>
        <v>5023604</v>
      </c>
      <c r="L35" s="130">
        <f t="shared" si="1"/>
        <v>25945960</v>
      </c>
      <c r="M35" s="295">
        <f t="shared" si="2"/>
        <v>0.44386130951822167</v>
      </c>
      <c r="N35" s="295">
        <f t="shared" si="3"/>
        <v>7.1999187652140556E-2</v>
      </c>
      <c r="O35" s="359">
        <f t="shared" si="4"/>
        <v>0.16221100174351824</v>
      </c>
    </row>
    <row r="36" spans="1:15" ht="33.75" customHeight="1" x14ac:dyDescent="0.25">
      <c r="A36" s="50" t="s">
        <v>344</v>
      </c>
      <c r="B36" s="245"/>
      <c r="C36" s="245"/>
      <c r="D36" s="245"/>
      <c r="E36" s="149" t="s">
        <v>219</v>
      </c>
      <c r="F36" s="129">
        <f t="shared" si="14"/>
        <v>69773065</v>
      </c>
      <c r="G36" s="131">
        <f t="shared" si="14"/>
        <v>0</v>
      </c>
      <c r="H36" s="131">
        <f t="shared" si="7"/>
        <v>69773065</v>
      </c>
      <c r="I36" s="294">
        <f>+H36/H72</f>
        <v>5.532818771379385E-3</v>
      </c>
      <c r="J36" s="130">
        <f t="shared" si="14"/>
        <v>30969564</v>
      </c>
      <c r="K36" s="130">
        <f t="shared" si="14"/>
        <v>5023604</v>
      </c>
      <c r="L36" s="130">
        <f t="shared" si="1"/>
        <v>25945960</v>
      </c>
      <c r="M36" s="295">
        <f t="shared" si="2"/>
        <v>0.44386130951822167</v>
      </c>
      <c r="N36" s="295">
        <f t="shared" si="3"/>
        <v>7.1999187652140556E-2</v>
      </c>
      <c r="O36" s="359">
        <f t="shared" si="4"/>
        <v>0.16221100174351824</v>
      </c>
    </row>
    <row r="37" spans="1:15" ht="58.5" customHeight="1" x14ac:dyDescent="0.25">
      <c r="A37" s="50" t="s">
        <v>345</v>
      </c>
      <c r="B37" s="245"/>
      <c r="C37" s="245"/>
      <c r="D37" s="245"/>
      <c r="E37" s="149" t="s">
        <v>346</v>
      </c>
      <c r="F37" s="129">
        <f t="shared" si="14"/>
        <v>69773065</v>
      </c>
      <c r="G37" s="131">
        <f t="shared" si="14"/>
        <v>0</v>
      </c>
      <c r="H37" s="131">
        <f t="shared" si="7"/>
        <v>69773065</v>
      </c>
      <c r="I37" s="294">
        <f>+H37/H72</f>
        <v>5.532818771379385E-3</v>
      </c>
      <c r="J37" s="130">
        <f t="shared" si="14"/>
        <v>30969564</v>
      </c>
      <c r="K37" s="130">
        <f t="shared" si="14"/>
        <v>5023604</v>
      </c>
      <c r="L37" s="130">
        <f t="shared" si="1"/>
        <v>25945960</v>
      </c>
      <c r="M37" s="295">
        <f t="shared" si="2"/>
        <v>0.44386130951822167</v>
      </c>
      <c r="N37" s="295">
        <f t="shared" si="3"/>
        <v>7.1999187652140556E-2</v>
      </c>
      <c r="O37" s="359">
        <f t="shared" si="4"/>
        <v>0.16221100174351824</v>
      </c>
    </row>
    <row r="38" spans="1:15" ht="58.5" customHeight="1" x14ac:dyDescent="0.25">
      <c r="A38" s="50" t="s">
        <v>347</v>
      </c>
      <c r="B38" s="245"/>
      <c r="C38" s="245"/>
      <c r="D38" s="245"/>
      <c r="E38" s="149" t="s">
        <v>346</v>
      </c>
      <c r="F38" s="129">
        <f t="shared" si="14"/>
        <v>69773065</v>
      </c>
      <c r="G38" s="131">
        <f t="shared" si="14"/>
        <v>0</v>
      </c>
      <c r="H38" s="131">
        <f t="shared" si="7"/>
        <v>69773065</v>
      </c>
      <c r="I38" s="294">
        <f>+H38/H72</f>
        <v>5.532818771379385E-3</v>
      </c>
      <c r="J38" s="130">
        <f t="shared" si="14"/>
        <v>30969564</v>
      </c>
      <c r="K38" s="130">
        <f t="shared" si="14"/>
        <v>5023604</v>
      </c>
      <c r="L38" s="130">
        <f t="shared" si="1"/>
        <v>25945960</v>
      </c>
      <c r="M38" s="295">
        <f t="shared" si="2"/>
        <v>0.44386130951822167</v>
      </c>
      <c r="N38" s="295">
        <f t="shared" si="3"/>
        <v>7.1999187652140556E-2</v>
      </c>
      <c r="O38" s="359">
        <f t="shared" si="4"/>
        <v>0.16221100174351824</v>
      </c>
    </row>
    <row r="39" spans="1:15" ht="33.75" customHeight="1" x14ac:dyDescent="0.25">
      <c r="A39" s="50" t="s">
        <v>348</v>
      </c>
      <c r="B39" s="245"/>
      <c r="C39" s="245"/>
      <c r="D39" s="245"/>
      <c r="E39" s="148" t="s">
        <v>349</v>
      </c>
      <c r="F39" s="129">
        <f t="shared" si="14"/>
        <v>69773065</v>
      </c>
      <c r="G39" s="131">
        <f t="shared" si="14"/>
        <v>0</v>
      </c>
      <c r="H39" s="131">
        <f t="shared" si="7"/>
        <v>69773065</v>
      </c>
      <c r="I39" s="294">
        <f>+H39/H72</f>
        <v>5.532818771379385E-3</v>
      </c>
      <c r="J39" s="130">
        <f t="shared" si="14"/>
        <v>30969564</v>
      </c>
      <c r="K39" s="130">
        <f t="shared" si="14"/>
        <v>5023604</v>
      </c>
      <c r="L39" s="130">
        <f t="shared" si="1"/>
        <v>25945960</v>
      </c>
      <c r="M39" s="295">
        <f t="shared" si="2"/>
        <v>0.44386130951822167</v>
      </c>
      <c r="N39" s="295">
        <f t="shared" si="3"/>
        <v>7.1999187652140556E-2</v>
      </c>
      <c r="O39" s="359">
        <f t="shared" si="4"/>
        <v>0.16221100174351824</v>
      </c>
    </row>
    <row r="40" spans="1:15" ht="33" customHeight="1" x14ac:dyDescent="0.25">
      <c r="A40" s="39" t="s">
        <v>350</v>
      </c>
      <c r="B40" s="68" t="s">
        <v>192</v>
      </c>
      <c r="C40" s="68">
        <v>11</v>
      </c>
      <c r="D40" s="40" t="s">
        <v>38</v>
      </c>
      <c r="E40" s="151" t="s">
        <v>226</v>
      </c>
      <c r="F40" s="135">
        <v>69773065</v>
      </c>
      <c r="G40" s="136">
        <v>0</v>
      </c>
      <c r="H40" s="137">
        <f>+F40-G40</f>
        <v>69773065</v>
      </c>
      <c r="I40" s="308">
        <f>+H40/H72</f>
        <v>5.532818771379385E-3</v>
      </c>
      <c r="J40" s="137">
        <v>30969564</v>
      </c>
      <c r="K40" s="137">
        <v>5023604</v>
      </c>
      <c r="L40" s="137">
        <f t="shared" si="1"/>
        <v>25945960</v>
      </c>
      <c r="M40" s="298">
        <f t="shared" si="2"/>
        <v>0.44386130951822167</v>
      </c>
      <c r="N40" s="298">
        <f t="shared" si="3"/>
        <v>7.1999187652140556E-2</v>
      </c>
      <c r="O40" s="360">
        <f t="shared" si="4"/>
        <v>0.16221100174351824</v>
      </c>
    </row>
    <row r="41" spans="1:15" ht="36" customHeight="1" x14ac:dyDescent="0.25">
      <c r="A41" s="50" t="s">
        <v>351</v>
      </c>
      <c r="B41" s="245"/>
      <c r="C41" s="245"/>
      <c r="D41" s="245"/>
      <c r="E41" s="293" t="s">
        <v>352</v>
      </c>
      <c r="F41" s="131">
        <f>+F42</f>
        <v>7513522534.9200001</v>
      </c>
      <c r="G41" s="131">
        <f>+G42</f>
        <v>0</v>
      </c>
      <c r="H41" s="131">
        <f t="shared" si="7"/>
        <v>7513522534.9200001</v>
      </c>
      <c r="I41" s="294">
        <f>+H41/H72</f>
        <v>0.59580238477967684</v>
      </c>
      <c r="J41" s="131">
        <f>+J42</f>
        <v>7442119728.25</v>
      </c>
      <c r="K41" s="131">
        <f>+K42</f>
        <v>7438895338.25</v>
      </c>
      <c r="L41" s="131">
        <f t="shared" si="1"/>
        <v>3224390</v>
      </c>
      <c r="M41" s="295">
        <f t="shared" si="2"/>
        <v>0.99049676016300647</v>
      </c>
      <c r="N41" s="295">
        <f t="shared" si="3"/>
        <v>0.99006761524662223</v>
      </c>
      <c r="O41" s="359">
        <f t="shared" si="4"/>
        <v>0.9995667376879519</v>
      </c>
    </row>
    <row r="42" spans="1:15" ht="30" customHeight="1" x14ac:dyDescent="0.25">
      <c r="A42" s="50" t="s">
        <v>353</v>
      </c>
      <c r="B42" s="245"/>
      <c r="C42" s="245"/>
      <c r="D42" s="245"/>
      <c r="E42" s="309" t="s">
        <v>219</v>
      </c>
      <c r="F42" s="131">
        <f>+F43+F48</f>
        <v>7513522534.9200001</v>
      </c>
      <c r="G42" s="131">
        <f>+G43</f>
        <v>0</v>
      </c>
      <c r="H42" s="131">
        <f>+H43+H48</f>
        <v>7513522534.9200001</v>
      </c>
      <c r="I42" s="294">
        <f>+H42/H72</f>
        <v>0.59580238477967684</v>
      </c>
      <c r="J42" s="131">
        <f>+J43+J48</f>
        <v>7442119728.25</v>
      </c>
      <c r="K42" s="131">
        <f>+K43+K48</f>
        <v>7438895338.25</v>
      </c>
      <c r="L42" s="131">
        <f t="shared" si="1"/>
        <v>3224390</v>
      </c>
      <c r="M42" s="295">
        <f t="shared" si="2"/>
        <v>0.99049676016300647</v>
      </c>
      <c r="N42" s="295">
        <f t="shared" si="3"/>
        <v>0.99006761524662223</v>
      </c>
      <c r="O42" s="359">
        <f t="shared" si="4"/>
        <v>0.9995667376879519</v>
      </c>
    </row>
    <row r="43" spans="1:15" ht="63.75" customHeight="1" x14ac:dyDescent="0.25">
      <c r="A43" s="50" t="s">
        <v>354</v>
      </c>
      <c r="B43" s="245"/>
      <c r="C43" s="245"/>
      <c r="D43" s="245"/>
      <c r="E43" s="293" t="s">
        <v>355</v>
      </c>
      <c r="F43" s="131">
        <f>+F44+F46</f>
        <v>7434620034.9200001</v>
      </c>
      <c r="G43" s="131">
        <f>+G44+G46</f>
        <v>0</v>
      </c>
      <c r="H43" s="131">
        <f t="shared" si="7"/>
        <v>7434620034.9200001</v>
      </c>
      <c r="I43" s="294">
        <f>+H43/H72</f>
        <v>0.58954562605610972</v>
      </c>
      <c r="J43" s="131">
        <f>+J44+J46</f>
        <v>7434620034.9200001</v>
      </c>
      <c r="K43" s="131">
        <f>+K44+K46</f>
        <v>7434620034.9200001</v>
      </c>
      <c r="L43" s="131">
        <f t="shared" si="1"/>
        <v>0</v>
      </c>
      <c r="M43" s="295">
        <f t="shared" si="2"/>
        <v>1</v>
      </c>
      <c r="N43" s="295">
        <f t="shared" si="3"/>
        <v>1</v>
      </c>
      <c r="O43" s="359">
        <f t="shared" si="4"/>
        <v>1</v>
      </c>
    </row>
    <row r="44" spans="1:15" ht="23.1" customHeight="1" x14ac:dyDescent="0.25">
      <c r="A44" s="50" t="s">
        <v>357</v>
      </c>
      <c r="B44" s="245"/>
      <c r="C44" s="245"/>
      <c r="D44" s="245"/>
      <c r="E44" s="293" t="s">
        <v>358</v>
      </c>
      <c r="F44" s="131">
        <f>+F45</f>
        <v>6808521289</v>
      </c>
      <c r="G44" s="131">
        <f>+G45</f>
        <v>0</v>
      </c>
      <c r="H44" s="131">
        <f t="shared" si="7"/>
        <v>6808521289</v>
      </c>
      <c r="I44" s="294">
        <f>+H44/H72</f>
        <v>0.5398976581165722</v>
      </c>
      <c r="J44" s="131">
        <f>+J45</f>
        <v>6808521289</v>
      </c>
      <c r="K44" s="131">
        <f>+K45</f>
        <v>6808521289</v>
      </c>
      <c r="L44" s="131">
        <f t="shared" si="1"/>
        <v>0</v>
      </c>
      <c r="M44" s="295">
        <f t="shared" si="2"/>
        <v>1</v>
      </c>
      <c r="N44" s="295">
        <f t="shared" si="3"/>
        <v>1</v>
      </c>
      <c r="O44" s="359">
        <f t="shared" si="4"/>
        <v>1</v>
      </c>
    </row>
    <row r="45" spans="1:15" ht="33" customHeight="1" x14ac:dyDescent="0.25">
      <c r="A45" s="39" t="s">
        <v>359</v>
      </c>
      <c r="B45" s="68" t="s">
        <v>37</v>
      </c>
      <c r="C45" s="68">
        <v>20</v>
      </c>
      <c r="D45" s="40" t="s">
        <v>38</v>
      </c>
      <c r="E45" s="151" t="s">
        <v>226</v>
      </c>
      <c r="F45" s="135">
        <v>6808521289</v>
      </c>
      <c r="G45" s="136">
        <v>0</v>
      </c>
      <c r="H45" s="137">
        <f>+F45-G45</f>
        <v>6808521289</v>
      </c>
      <c r="I45" s="308">
        <f>+H45/H72</f>
        <v>0.5398976581165722</v>
      </c>
      <c r="J45" s="137">
        <v>6808521289</v>
      </c>
      <c r="K45" s="137">
        <v>6808521289</v>
      </c>
      <c r="L45" s="137">
        <f t="shared" si="1"/>
        <v>0</v>
      </c>
      <c r="M45" s="298">
        <f t="shared" si="2"/>
        <v>1</v>
      </c>
      <c r="N45" s="298">
        <f t="shared" si="3"/>
        <v>1</v>
      </c>
      <c r="O45" s="360">
        <f t="shared" si="4"/>
        <v>1</v>
      </c>
    </row>
    <row r="46" spans="1:15" ht="23.1" customHeight="1" x14ac:dyDescent="0.25">
      <c r="A46" s="50" t="s">
        <v>360</v>
      </c>
      <c r="B46" s="245"/>
      <c r="C46" s="245"/>
      <c r="D46" s="245"/>
      <c r="E46" s="293" t="s">
        <v>361</v>
      </c>
      <c r="F46" s="131">
        <f>+F47</f>
        <v>626098745.91999996</v>
      </c>
      <c r="G46" s="131">
        <f>+G47</f>
        <v>0</v>
      </c>
      <c r="H46" s="131">
        <f t="shared" si="7"/>
        <v>626098745.91999996</v>
      </c>
      <c r="I46" s="294">
        <f>+H46/H72</f>
        <v>4.9647967939537532E-2</v>
      </c>
      <c r="J46" s="131">
        <f>+J47</f>
        <v>626098745.91999996</v>
      </c>
      <c r="K46" s="131">
        <f>+K47</f>
        <v>626098745.91999996</v>
      </c>
      <c r="L46" s="131">
        <f t="shared" si="1"/>
        <v>0</v>
      </c>
      <c r="M46" s="295">
        <f t="shared" si="2"/>
        <v>1</v>
      </c>
      <c r="N46" s="295">
        <f t="shared" si="3"/>
        <v>1</v>
      </c>
      <c r="O46" s="359">
        <f t="shared" si="4"/>
        <v>1</v>
      </c>
    </row>
    <row r="47" spans="1:15" ht="31.5" customHeight="1" x14ac:dyDescent="0.25">
      <c r="A47" s="51" t="s">
        <v>362</v>
      </c>
      <c r="B47" s="40" t="s">
        <v>37</v>
      </c>
      <c r="C47" s="40">
        <v>20</v>
      </c>
      <c r="D47" s="40" t="s">
        <v>38</v>
      </c>
      <c r="E47" s="297" t="s">
        <v>226</v>
      </c>
      <c r="F47" s="135">
        <v>626098745.91999996</v>
      </c>
      <c r="G47" s="136">
        <v>0</v>
      </c>
      <c r="H47" s="137">
        <f>+F47-G47</f>
        <v>626098745.91999996</v>
      </c>
      <c r="I47" s="308">
        <f>+H47/H72</f>
        <v>4.9647967939537532E-2</v>
      </c>
      <c r="J47" s="137">
        <v>626098745.91999996</v>
      </c>
      <c r="K47" s="137">
        <v>626098745.91999996</v>
      </c>
      <c r="L47" s="137">
        <f t="shared" si="1"/>
        <v>0</v>
      </c>
      <c r="M47" s="298">
        <f t="shared" si="2"/>
        <v>1</v>
      </c>
      <c r="N47" s="298">
        <f t="shared" si="3"/>
        <v>1</v>
      </c>
      <c r="O47" s="360">
        <f t="shared" si="4"/>
        <v>1</v>
      </c>
    </row>
    <row r="48" spans="1:15" ht="52.5" customHeight="1" x14ac:dyDescent="0.25">
      <c r="A48" s="50" t="s">
        <v>363</v>
      </c>
      <c r="B48" s="245"/>
      <c r="C48" s="245"/>
      <c r="D48" s="245"/>
      <c r="E48" s="149" t="s">
        <v>364</v>
      </c>
      <c r="F48" s="153">
        <f t="shared" ref="F48:G50" si="15">+F49</f>
        <v>78902500</v>
      </c>
      <c r="G48" s="131">
        <f t="shared" si="15"/>
        <v>0</v>
      </c>
      <c r="H48" s="131">
        <f t="shared" ref="H48:H63" si="16">+F48-G48</f>
        <v>78902500</v>
      </c>
      <c r="I48" s="294">
        <f>+H48/H72</f>
        <v>6.2567587235670659E-3</v>
      </c>
      <c r="J48" s="131">
        <f t="shared" ref="J48:K50" si="17">+J49</f>
        <v>7499693.3300000001</v>
      </c>
      <c r="K48" s="131">
        <f t="shared" si="17"/>
        <v>4275303.33</v>
      </c>
      <c r="L48" s="131">
        <f t="shared" si="1"/>
        <v>3224390</v>
      </c>
      <c r="M48" s="295">
        <f t="shared" si="2"/>
        <v>9.5050135673774599E-2</v>
      </c>
      <c r="N48" s="295">
        <f t="shared" si="3"/>
        <v>5.4184637115427266E-2</v>
      </c>
      <c r="O48" s="359">
        <f t="shared" si="4"/>
        <v>0.57006375352683925</v>
      </c>
    </row>
    <row r="49" spans="1:15" ht="52.5" customHeight="1" x14ac:dyDescent="0.25">
      <c r="A49" s="50" t="s">
        <v>365</v>
      </c>
      <c r="B49" s="245"/>
      <c r="C49" s="245"/>
      <c r="D49" s="245"/>
      <c r="E49" s="149" t="s">
        <v>364</v>
      </c>
      <c r="F49" s="153">
        <f t="shared" si="15"/>
        <v>78902500</v>
      </c>
      <c r="G49" s="131">
        <f t="shared" si="15"/>
        <v>0</v>
      </c>
      <c r="H49" s="131">
        <f t="shared" si="16"/>
        <v>78902500</v>
      </c>
      <c r="I49" s="294">
        <f>+H49/H72</f>
        <v>6.2567587235670659E-3</v>
      </c>
      <c r="J49" s="131">
        <f t="shared" si="17"/>
        <v>7499693.3300000001</v>
      </c>
      <c r="K49" s="131">
        <f t="shared" si="17"/>
        <v>4275303.33</v>
      </c>
      <c r="L49" s="131">
        <f t="shared" si="1"/>
        <v>3224390</v>
      </c>
      <c r="M49" s="295">
        <f t="shared" si="2"/>
        <v>9.5050135673774599E-2</v>
      </c>
      <c r="N49" s="295">
        <f t="shared" si="3"/>
        <v>5.4184637115427266E-2</v>
      </c>
      <c r="O49" s="359">
        <f t="shared" si="4"/>
        <v>0.57006375352683925</v>
      </c>
    </row>
    <row r="50" spans="1:15" ht="40.5" customHeight="1" x14ac:dyDescent="0.25">
      <c r="A50" s="50" t="s">
        <v>366</v>
      </c>
      <c r="B50" s="245"/>
      <c r="C50" s="245"/>
      <c r="D50" s="245"/>
      <c r="E50" s="149" t="s">
        <v>349</v>
      </c>
      <c r="F50" s="153">
        <f t="shared" si="15"/>
        <v>78902500</v>
      </c>
      <c r="G50" s="131">
        <f t="shared" si="15"/>
        <v>0</v>
      </c>
      <c r="H50" s="131">
        <f t="shared" si="16"/>
        <v>78902500</v>
      </c>
      <c r="I50" s="294">
        <f>+H50/H72</f>
        <v>6.2567587235670659E-3</v>
      </c>
      <c r="J50" s="131">
        <f t="shared" si="17"/>
        <v>7499693.3300000001</v>
      </c>
      <c r="K50" s="131">
        <f t="shared" si="17"/>
        <v>4275303.33</v>
      </c>
      <c r="L50" s="131">
        <f t="shared" si="1"/>
        <v>3224390</v>
      </c>
      <c r="M50" s="295">
        <f t="shared" si="2"/>
        <v>9.5050135673774599E-2</v>
      </c>
      <c r="N50" s="295">
        <f t="shared" si="3"/>
        <v>5.4184637115427266E-2</v>
      </c>
      <c r="O50" s="359">
        <f t="shared" si="4"/>
        <v>0.57006375352683925</v>
      </c>
    </row>
    <row r="51" spans="1:15" ht="31.5" customHeight="1" x14ac:dyDescent="0.25">
      <c r="A51" s="51" t="s">
        <v>367</v>
      </c>
      <c r="B51" s="40" t="s">
        <v>192</v>
      </c>
      <c r="C51" s="40">
        <v>11</v>
      </c>
      <c r="D51" s="40" t="s">
        <v>38</v>
      </c>
      <c r="E51" s="297" t="s">
        <v>226</v>
      </c>
      <c r="F51" s="135">
        <v>78902500</v>
      </c>
      <c r="G51" s="136">
        <v>0</v>
      </c>
      <c r="H51" s="137">
        <f t="shared" si="16"/>
        <v>78902500</v>
      </c>
      <c r="I51" s="308">
        <f>+H51/H72</f>
        <v>6.2567587235670659E-3</v>
      </c>
      <c r="J51" s="137">
        <v>7499693.3300000001</v>
      </c>
      <c r="K51" s="137">
        <v>4275303.33</v>
      </c>
      <c r="L51" s="137">
        <f t="shared" si="1"/>
        <v>3224390</v>
      </c>
      <c r="M51" s="298">
        <f t="shared" si="2"/>
        <v>9.5050135673774599E-2</v>
      </c>
      <c r="N51" s="298">
        <f t="shared" si="3"/>
        <v>5.4184637115427266E-2</v>
      </c>
      <c r="O51" s="360">
        <f t="shared" si="4"/>
        <v>0.57006375352683925</v>
      </c>
    </row>
    <row r="52" spans="1:15" s="310" customFormat="1" ht="42.75" customHeight="1" x14ac:dyDescent="0.25">
      <c r="A52" s="50" t="s">
        <v>368</v>
      </c>
      <c r="B52" s="245"/>
      <c r="C52" s="245"/>
      <c r="D52" s="245"/>
      <c r="E52" s="149" t="s">
        <v>369</v>
      </c>
      <c r="F52" s="129">
        <f t="shared" ref="F52:G56" si="18">+F53</f>
        <v>91609670</v>
      </c>
      <c r="G52" s="130">
        <f t="shared" si="18"/>
        <v>0</v>
      </c>
      <c r="H52" s="131">
        <f t="shared" si="16"/>
        <v>91609670</v>
      </c>
      <c r="I52" s="294">
        <f>+H52/H72</f>
        <v>7.264403560541176E-3</v>
      </c>
      <c r="J52" s="131">
        <f t="shared" ref="J52:K56" si="19">+J53</f>
        <v>42069472</v>
      </c>
      <c r="K52" s="131">
        <f t="shared" si="19"/>
        <v>23895152</v>
      </c>
      <c r="L52" s="131">
        <f t="shared" si="1"/>
        <v>18174320</v>
      </c>
      <c r="M52" s="295">
        <f t="shared" si="2"/>
        <v>0.45922523244543945</v>
      </c>
      <c r="N52" s="295">
        <f t="shared" si="3"/>
        <v>0.26083656889059859</v>
      </c>
      <c r="O52" s="359">
        <f t="shared" si="4"/>
        <v>0.56799267649472762</v>
      </c>
    </row>
    <row r="53" spans="1:15" s="310" customFormat="1" ht="30" customHeight="1" x14ac:dyDescent="0.25">
      <c r="A53" s="50" t="s">
        <v>370</v>
      </c>
      <c r="B53" s="245"/>
      <c r="C53" s="245"/>
      <c r="D53" s="245"/>
      <c r="E53" s="148" t="s">
        <v>219</v>
      </c>
      <c r="F53" s="129">
        <f t="shared" si="18"/>
        <v>91609670</v>
      </c>
      <c r="G53" s="130">
        <f t="shared" si="18"/>
        <v>0</v>
      </c>
      <c r="H53" s="131">
        <f t="shared" si="16"/>
        <v>91609670</v>
      </c>
      <c r="I53" s="294">
        <f>+H53/H72</f>
        <v>7.264403560541176E-3</v>
      </c>
      <c r="J53" s="131">
        <f t="shared" si="19"/>
        <v>42069472</v>
      </c>
      <c r="K53" s="131">
        <f t="shared" si="19"/>
        <v>23895152</v>
      </c>
      <c r="L53" s="131">
        <f t="shared" si="1"/>
        <v>18174320</v>
      </c>
      <c r="M53" s="295">
        <f t="shared" si="2"/>
        <v>0.45922523244543945</v>
      </c>
      <c r="N53" s="295">
        <f t="shared" si="3"/>
        <v>0.26083656889059859</v>
      </c>
      <c r="O53" s="359">
        <f t="shared" si="4"/>
        <v>0.56799267649472762</v>
      </c>
    </row>
    <row r="54" spans="1:15" s="310" customFormat="1" ht="49.5" customHeight="1" x14ac:dyDescent="0.25">
      <c r="A54" s="50" t="s">
        <v>378</v>
      </c>
      <c r="B54" s="245"/>
      <c r="C54" s="245"/>
      <c r="D54" s="245"/>
      <c r="E54" s="149" t="s">
        <v>379</v>
      </c>
      <c r="F54" s="129">
        <f t="shared" si="18"/>
        <v>91609670</v>
      </c>
      <c r="G54" s="130">
        <f t="shared" si="18"/>
        <v>0</v>
      </c>
      <c r="H54" s="131">
        <f t="shared" si="16"/>
        <v>91609670</v>
      </c>
      <c r="I54" s="294">
        <f>+H54/H72</f>
        <v>7.264403560541176E-3</v>
      </c>
      <c r="J54" s="131">
        <f t="shared" si="19"/>
        <v>42069472</v>
      </c>
      <c r="K54" s="131">
        <f t="shared" si="19"/>
        <v>23895152</v>
      </c>
      <c r="L54" s="131">
        <f t="shared" si="1"/>
        <v>18174320</v>
      </c>
      <c r="M54" s="295">
        <f t="shared" si="2"/>
        <v>0.45922523244543945</v>
      </c>
      <c r="N54" s="295">
        <f t="shared" si="3"/>
        <v>0.26083656889059859</v>
      </c>
      <c r="O54" s="359">
        <f t="shared" si="4"/>
        <v>0.56799267649472762</v>
      </c>
    </row>
    <row r="55" spans="1:15" s="310" customFormat="1" ht="49.5" customHeight="1" x14ac:dyDescent="0.25">
      <c r="A55" s="50" t="s">
        <v>380</v>
      </c>
      <c r="B55" s="245"/>
      <c r="C55" s="245"/>
      <c r="D55" s="245"/>
      <c r="E55" s="149" t="s">
        <v>379</v>
      </c>
      <c r="F55" s="129">
        <f t="shared" si="18"/>
        <v>91609670</v>
      </c>
      <c r="G55" s="130">
        <f t="shared" si="18"/>
        <v>0</v>
      </c>
      <c r="H55" s="131">
        <f t="shared" si="16"/>
        <v>91609670</v>
      </c>
      <c r="I55" s="294">
        <f>+H55/H72</f>
        <v>7.264403560541176E-3</v>
      </c>
      <c r="J55" s="131">
        <f t="shared" si="19"/>
        <v>42069472</v>
      </c>
      <c r="K55" s="131">
        <f t="shared" si="19"/>
        <v>23895152</v>
      </c>
      <c r="L55" s="131">
        <f t="shared" si="1"/>
        <v>18174320</v>
      </c>
      <c r="M55" s="295">
        <f t="shared" si="2"/>
        <v>0.45922523244543945</v>
      </c>
      <c r="N55" s="295">
        <f t="shared" si="3"/>
        <v>0.26083656889059859</v>
      </c>
      <c r="O55" s="359">
        <f t="shared" si="4"/>
        <v>0.56799267649472762</v>
      </c>
    </row>
    <row r="56" spans="1:15" s="310" customFormat="1" ht="40.5" customHeight="1" x14ac:dyDescent="0.25">
      <c r="A56" s="50" t="s">
        <v>381</v>
      </c>
      <c r="B56" s="245"/>
      <c r="C56" s="245"/>
      <c r="D56" s="245"/>
      <c r="E56" s="149" t="s">
        <v>349</v>
      </c>
      <c r="F56" s="129">
        <f t="shared" si="18"/>
        <v>91609670</v>
      </c>
      <c r="G56" s="130">
        <f t="shared" si="18"/>
        <v>0</v>
      </c>
      <c r="H56" s="131">
        <f t="shared" si="16"/>
        <v>91609670</v>
      </c>
      <c r="I56" s="294">
        <f>+H56/H72</f>
        <v>7.264403560541176E-3</v>
      </c>
      <c r="J56" s="131">
        <f t="shared" si="19"/>
        <v>42069472</v>
      </c>
      <c r="K56" s="131">
        <f t="shared" si="19"/>
        <v>23895152</v>
      </c>
      <c r="L56" s="131">
        <f t="shared" si="1"/>
        <v>18174320</v>
      </c>
      <c r="M56" s="295">
        <f t="shared" si="2"/>
        <v>0.45922523244543945</v>
      </c>
      <c r="N56" s="295">
        <f t="shared" si="3"/>
        <v>0.26083656889059859</v>
      </c>
      <c r="O56" s="359">
        <f t="shared" si="4"/>
        <v>0.56799267649472762</v>
      </c>
    </row>
    <row r="57" spans="1:15" ht="31.5" customHeight="1" x14ac:dyDescent="0.25">
      <c r="A57" s="51" t="s">
        <v>382</v>
      </c>
      <c r="B57" s="40" t="s">
        <v>192</v>
      </c>
      <c r="C57" s="40">
        <v>11</v>
      </c>
      <c r="D57" s="40" t="s">
        <v>38</v>
      </c>
      <c r="E57" s="297" t="s">
        <v>226</v>
      </c>
      <c r="F57" s="135">
        <v>91609670</v>
      </c>
      <c r="G57" s="136">
        <v>0</v>
      </c>
      <c r="H57" s="137">
        <f t="shared" si="16"/>
        <v>91609670</v>
      </c>
      <c r="I57" s="308">
        <f>+H57/H72</f>
        <v>7.264403560541176E-3</v>
      </c>
      <c r="J57" s="137">
        <v>42069472</v>
      </c>
      <c r="K57" s="137">
        <v>23895152</v>
      </c>
      <c r="L57" s="137">
        <f t="shared" si="1"/>
        <v>18174320</v>
      </c>
      <c r="M57" s="298">
        <f t="shared" si="2"/>
        <v>0.45922523244543945</v>
      </c>
      <c r="N57" s="298">
        <f t="shared" si="3"/>
        <v>0.26083656889059859</v>
      </c>
      <c r="O57" s="360">
        <f t="shared" si="4"/>
        <v>0.56799267649472762</v>
      </c>
    </row>
    <row r="58" spans="1:15" s="310" customFormat="1" ht="53.25" customHeight="1" x14ac:dyDescent="0.25">
      <c r="A58" s="50" t="s">
        <v>383</v>
      </c>
      <c r="B58" s="245"/>
      <c r="C58" s="245"/>
      <c r="D58" s="245"/>
      <c r="E58" s="293" t="s">
        <v>384</v>
      </c>
      <c r="F58" s="311">
        <f>+F60+F64+F68</f>
        <v>3437903456.7799997</v>
      </c>
      <c r="G58" s="311">
        <f>+G59</f>
        <v>0</v>
      </c>
      <c r="H58" s="311">
        <f t="shared" si="16"/>
        <v>3437903456.7799997</v>
      </c>
      <c r="I58" s="294">
        <f>+H58/H72</f>
        <v>0.27261661473324211</v>
      </c>
      <c r="J58" s="311">
        <f>+J59</f>
        <v>1200031132.8500001</v>
      </c>
      <c r="K58" s="311">
        <f>+K59</f>
        <v>905302604.20000005</v>
      </c>
      <c r="L58" s="311">
        <f t="shared" si="1"/>
        <v>294728528.6500001</v>
      </c>
      <c r="M58" s="294">
        <f t="shared" si="2"/>
        <v>0.34905899712901484</v>
      </c>
      <c r="N58" s="294">
        <f t="shared" si="3"/>
        <v>0.26332985075966103</v>
      </c>
      <c r="O58" s="340">
        <f t="shared" si="4"/>
        <v>0.7543992646673775</v>
      </c>
    </row>
    <row r="59" spans="1:15" s="310" customFormat="1" ht="27.75" customHeight="1" x14ac:dyDescent="0.25">
      <c r="A59" s="50" t="s">
        <v>385</v>
      </c>
      <c r="B59" s="245"/>
      <c r="C59" s="245"/>
      <c r="D59" s="245"/>
      <c r="E59" s="309" t="s">
        <v>219</v>
      </c>
      <c r="F59" s="311">
        <f>+F60+F64+F68</f>
        <v>3437903456.7799997</v>
      </c>
      <c r="G59" s="311">
        <f>+G60+G64+G68</f>
        <v>0</v>
      </c>
      <c r="H59" s="311">
        <f t="shared" si="16"/>
        <v>3437903456.7799997</v>
      </c>
      <c r="I59" s="294">
        <f>+H59/H72</f>
        <v>0.27261661473324211</v>
      </c>
      <c r="J59" s="311">
        <f>+J60+J64+J68</f>
        <v>1200031132.8500001</v>
      </c>
      <c r="K59" s="311">
        <f>+K60+K64+K68</f>
        <v>905302604.20000005</v>
      </c>
      <c r="L59" s="311">
        <f t="shared" si="1"/>
        <v>294728528.6500001</v>
      </c>
      <c r="M59" s="294">
        <f t="shared" si="2"/>
        <v>0.34905899712901484</v>
      </c>
      <c r="N59" s="294">
        <f t="shared" si="3"/>
        <v>0.26332985075966103</v>
      </c>
      <c r="O59" s="340">
        <f t="shared" si="4"/>
        <v>0.7543992646673775</v>
      </c>
    </row>
    <row r="60" spans="1:15" s="310" customFormat="1" ht="84.75" customHeight="1" x14ac:dyDescent="0.25">
      <c r="A60" s="50" t="s">
        <v>393</v>
      </c>
      <c r="B60" s="245"/>
      <c r="C60" s="245"/>
      <c r="D60" s="245"/>
      <c r="E60" s="293" t="s">
        <v>396</v>
      </c>
      <c r="F60" s="311">
        <f t="shared" ref="F60:K62" si="20">+F61</f>
        <v>1855566745.4100001</v>
      </c>
      <c r="G60" s="311">
        <f t="shared" si="20"/>
        <v>0</v>
      </c>
      <c r="H60" s="311">
        <f t="shared" si="16"/>
        <v>1855566745.4100001</v>
      </c>
      <c r="I60" s="294">
        <f>+H60/H72</f>
        <v>0.14714151543366771</v>
      </c>
      <c r="J60" s="311">
        <f t="shared" si="20"/>
        <v>916833895.20000005</v>
      </c>
      <c r="K60" s="311">
        <f t="shared" si="20"/>
        <v>880678604.20000005</v>
      </c>
      <c r="L60" s="311">
        <f t="shared" si="1"/>
        <v>36155291</v>
      </c>
      <c r="M60" s="294">
        <f t="shared" si="2"/>
        <v>0.49409911956436758</v>
      </c>
      <c r="N60" s="294">
        <f t="shared" si="3"/>
        <v>0.47461434970123273</v>
      </c>
      <c r="O60" s="340">
        <f t="shared" si="4"/>
        <v>0.96056505852446372</v>
      </c>
    </row>
    <row r="61" spans="1:15" s="310" customFormat="1" ht="84.75" customHeight="1" x14ac:dyDescent="0.25">
      <c r="A61" s="50" t="s">
        <v>395</v>
      </c>
      <c r="B61" s="245"/>
      <c r="C61" s="245"/>
      <c r="D61" s="245"/>
      <c r="E61" s="293" t="s">
        <v>396</v>
      </c>
      <c r="F61" s="311">
        <f t="shared" si="20"/>
        <v>1855566745.4100001</v>
      </c>
      <c r="G61" s="311">
        <f t="shared" si="20"/>
        <v>0</v>
      </c>
      <c r="H61" s="311">
        <f t="shared" si="16"/>
        <v>1855566745.4100001</v>
      </c>
      <c r="I61" s="294">
        <f>+H61/H72</f>
        <v>0.14714151543366771</v>
      </c>
      <c r="J61" s="311">
        <f t="shared" si="20"/>
        <v>916833895.20000005</v>
      </c>
      <c r="K61" s="311">
        <f t="shared" si="20"/>
        <v>880678604.20000005</v>
      </c>
      <c r="L61" s="311">
        <f t="shared" si="1"/>
        <v>36155291</v>
      </c>
      <c r="M61" s="294">
        <f t="shared" si="2"/>
        <v>0.49409911956436758</v>
      </c>
      <c r="N61" s="294">
        <f t="shared" si="3"/>
        <v>0.47461434970123273</v>
      </c>
      <c r="O61" s="340">
        <f t="shared" si="4"/>
        <v>0.96056505852446372</v>
      </c>
    </row>
    <row r="62" spans="1:15" s="310" customFormat="1" ht="35.25" customHeight="1" x14ac:dyDescent="0.25">
      <c r="A62" s="50" t="s">
        <v>397</v>
      </c>
      <c r="B62" s="245"/>
      <c r="C62" s="245"/>
      <c r="D62" s="245"/>
      <c r="E62" s="293" t="s">
        <v>349</v>
      </c>
      <c r="F62" s="311">
        <f t="shared" si="20"/>
        <v>1855566745.4100001</v>
      </c>
      <c r="G62" s="311">
        <f t="shared" si="20"/>
        <v>0</v>
      </c>
      <c r="H62" s="311">
        <f t="shared" si="16"/>
        <v>1855566745.4100001</v>
      </c>
      <c r="I62" s="294">
        <f>+H62/H72</f>
        <v>0.14714151543366771</v>
      </c>
      <c r="J62" s="311">
        <f t="shared" si="20"/>
        <v>916833895.20000005</v>
      </c>
      <c r="K62" s="311">
        <f t="shared" si="20"/>
        <v>880678604.20000005</v>
      </c>
      <c r="L62" s="311">
        <f t="shared" si="1"/>
        <v>36155291</v>
      </c>
      <c r="M62" s="294">
        <f t="shared" si="2"/>
        <v>0.49409911956436758</v>
      </c>
      <c r="N62" s="294">
        <f t="shared" si="3"/>
        <v>0.47461434970123273</v>
      </c>
      <c r="O62" s="340">
        <f t="shared" si="4"/>
        <v>0.96056505852446372</v>
      </c>
    </row>
    <row r="63" spans="1:15" ht="31.5" customHeight="1" x14ac:dyDescent="0.25">
      <c r="A63" s="51" t="s">
        <v>398</v>
      </c>
      <c r="B63" s="40" t="s">
        <v>192</v>
      </c>
      <c r="C63" s="40">
        <v>11</v>
      </c>
      <c r="D63" s="40" t="s">
        <v>38</v>
      </c>
      <c r="E63" s="297" t="s">
        <v>226</v>
      </c>
      <c r="F63" s="135">
        <v>1855566745.4100001</v>
      </c>
      <c r="G63" s="136">
        <v>0</v>
      </c>
      <c r="H63" s="137">
        <f t="shared" si="16"/>
        <v>1855566745.4100001</v>
      </c>
      <c r="I63" s="308">
        <f>+H63/H72</f>
        <v>0.14714151543366771</v>
      </c>
      <c r="J63" s="137">
        <v>916833895.20000005</v>
      </c>
      <c r="K63" s="137">
        <v>880678604.20000005</v>
      </c>
      <c r="L63" s="137">
        <f t="shared" si="1"/>
        <v>36155291</v>
      </c>
      <c r="M63" s="298">
        <f t="shared" si="2"/>
        <v>0.49409911956436758</v>
      </c>
      <c r="N63" s="298">
        <f t="shared" si="3"/>
        <v>0.47461434970123273</v>
      </c>
      <c r="O63" s="360">
        <f t="shared" si="4"/>
        <v>0.96056505852446372</v>
      </c>
    </row>
    <row r="64" spans="1:15" ht="71.25" customHeight="1" x14ac:dyDescent="0.25">
      <c r="A64" s="50" t="s">
        <v>402</v>
      </c>
      <c r="B64" s="245"/>
      <c r="C64" s="245"/>
      <c r="D64" s="245"/>
      <c r="E64" s="293" t="s">
        <v>405</v>
      </c>
      <c r="F64" s="311">
        <f t="shared" ref="F64:G66" si="21">+F65</f>
        <v>1565125111.3699999</v>
      </c>
      <c r="G64" s="311">
        <f t="shared" si="21"/>
        <v>0</v>
      </c>
      <c r="H64" s="311">
        <f>+F64-G64</f>
        <v>1565125111.3699999</v>
      </c>
      <c r="I64" s="294">
        <f>+H64/H72</f>
        <v>0.12411026512516236</v>
      </c>
      <c r="J64" s="311">
        <f t="shared" ref="J64:K66" si="22">+J65</f>
        <v>268221237.65000001</v>
      </c>
      <c r="K64" s="311">
        <f t="shared" si="22"/>
        <v>9648000</v>
      </c>
      <c r="L64" s="311">
        <f t="shared" si="1"/>
        <v>258573237.65000001</v>
      </c>
      <c r="M64" s="294">
        <f t="shared" si="2"/>
        <v>0.17137367211188509</v>
      </c>
      <c r="N64" s="294">
        <f t="shared" si="3"/>
        <v>6.1643634300613979E-3</v>
      </c>
      <c r="O64" s="340">
        <f t="shared" si="4"/>
        <v>3.5970306022484348E-2</v>
      </c>
    </row>
    <row r="65" spans="1:15" ht="66" customHeight="1" x14ac:dyDescent="0.25">
      <c r="A65" s="50" t="s">
        <v>404</v>
      </c>
      <c r="B65" s="245"/>
      <c r="C65" s="245"/>
      <c r="D65" s="245"/>
      <c r="E65" s="293" t="s">
        <v>405</v>
      </c>
      <c r="F65" s="311">
        <f t="shared" si="21"/>
        <v>1565125111.3699999</v>
      </c>
      <c r="G65" s="311">
        <f t="shared" si="21"/>
        <v>0</v>
      </c>
      <c r="H65" s="311">
        <f>+F65-G65</f>
        <v>1565125111.3699999</v>
      </c>
      <c r="I65" s="294">
        <f>+H65/H72</f>
        <v>0.12411026512516236</v>
      </c>
      <c r="J65" s="311">
        <f t="shared" si="22"/>
        <v>268221237.65000001</v>
      </c>
      <c r="K65" s="311">
        <f t="shared" si="22"/>
        <v>9648000</v>
      </c>
      <c r="L65" s="311">
        <f t="shared" si="1"/>
        <v>258573237.65000001</v>
      </c>
      <c r="M65" s="294">
        <f t="shared" si="2"/>
        <v>0.17137367211188509</v>
      </c>
      <c r="N65" s="294">
        <f t="shared" si="3"/>
        <v>6.1643634300613979E-3</v>
      </c>
      <c r="O65" s="340">
        <f t="shared" si="4"/>
        <v>3.5970306022484348E-2</v>
      </c>
    </row>
    <row r="66" spans="1:15" ht="39.75" customHeight="1" x14ac:dyDescent="0.25">
      <c r="A66" s="50" t="s">
        <v>406</v>
      </c>
      <c r="B66" s="245"/>
      <c r="C66" s="245"/>
      <c r="D66" s="245"/>
      <c r="E66" s="293" t="s">
        <v>407</v>
      </c>
      <c r="F66" s="311">
        <f t="shared" si="21"/>
        <v>1565125111.3699999</v>
      </c>
      <c r="G66" s="311">
        <f t="shared" si="21"/>
        <v>0</v>
      </c>
      <c r="H66" s="311">
        <f>+F66-G66</f>
        <v>1565125111.3699999</v>
      </c>
      <c r="I66" s="294">
        <f>+H66/H72</f>
        <v>0.12411026512516236</v>
      </c>
      <c r="J66" s="311">
        <f t="shared" si="22"/>
        <v>268221237.65000001</v>
      </c>
      <c r="K66" s="311">
        <f t="shared" si="22"/>
        <v>9648000</v>
      </c>
      <c r="L66" s="311">
        <f t="shared" si="1"/>
        <v>258573237.65000001</v>
      </c>
      <c r="M66" s="294">
        <f t="shared" si="2"/>
        <v>0.17137367211188509</v>
      </c>
      <c r="N66" s="294">
        <f t="shared" si="3"/>
        <v>6.1643634300613979E-3</v>
      </c>
      <c r="O66" s="340">
        <f t="shared" si="4"/>
        <v>3.5970306022484348E-2</v>
      </c>
    </row>
    <row r="67" spans="1:15" ht="31.5" customHeight="1" x14ac:dyDescent="0.25">
      <c r="A67" s="51" t="s">
        <v>408</v>
      </c>
      <c r="B67" s="40" t="s">
        <v>192</v>
      </c>
      <c r="C67" s="40">
        <v>11</v>
      </c>
      <c r="D67" s="40" t="s">
        <v>38</v>
      </c>
      <c r="E67" s="297" t="s">
        <v>226</v>
      </c>
      <c r="F67" s="135">
        <v>1565125111.3699999</v>
      </c>
      <c r="G67" s="136">
        <v>0</v>
      </c>
      <c r="H67" s="137">
        <f>+F67-G67</f>
        <v>1565125111.3699999</v>
      </c>
      <c r="I67" s="308">
        <f>+H67/H72</f>
        <v>0.12411026512516236</v>
      </c>
      <c r="J67" s="137">
        <v>268221237.65000001</v>
      </c>
      <c r="K67" s="137">
        <v>9648000</v>
      </c>
      <c r="L67" s="137">
        <f t="shared" si="1"/>
        <v>258573237.65000001</v>
      </c>
      <c r="M67" s="298">
        <f t="shared" si="2"/>
        <v>0.17137367211188509</v>
      </c>
      <c r="N67" s="298">
        <f t="shared" si="3"/>
        <v>6.1643634300613979E-3</v>
      </c>
      <c r="O67" s="360">
        <f t="shared" si="4"/>
        <v>3.5970306022484348E-2</v>
      </c>
    </row>
    <row r="68" spans="1:15" ht="65.25" customHeight="1" x14ac:dyDescent="0.25">
      <c r="A68" s="50" t="s">
        <v>409</v>
      </c>
      <c r="B68" s="245"/>
      <c r="C68" s="245"/>
      <c r="D68" s="245"/>
      <c r="E68" s="293" t="s">
        <v>412</v>
      </c>
      <c r="F68" s="311">
        <f t="shared" ref="F68:K70" si="23">+F69</f>
        <v>17211600</v>
      </c>
      <c r="G68" s="311">
        <f t="shared" si="23"/>
        <v>0</v>
      </c>
      <c r="H68" s="311">
        <f>+F68-G68</f>
        <v>17211600</v>
      </c>
      <c r="I68" s="294">
        <f>+H68/H72</f>
        <v>1.3648341744120517E-3</v>
      </c>
      <c r="J68" s="311">
        <f t="shared" si="23"/>
        <v>14976000</v>
      </c>
      <c r="K68" s="311">
        <f t="shared" si="23"/>
        <v>14976000</v>
      </c>
      <c r="L68" s="311">
        <f t="shared" si="1"/>
        <v>0</v>
      </c>
      <c r="M68" s="294">
        <f t="shared" si="2"/>
        <v>0.87011085546956701</v>
      </c>
      <c r="N68" s="294">
        <f t="shared" si="3"/>
        <v>0.87011085546956701</v>
      </c>
      <c r="O68" s="340">
        <f t="shared" si="4"/>
        <v>1</v>
      </c>
    </row>
    <row r="69" spans="1:15" ht="65.25" customHeight="1" x14ac:dyDescent="0.25">
      <c r="A69" s="50" t="s">
        <v>411</v>
      </c>
      <c r="B69" s="245"/>
      <c r="C69" s="245"/>
      <c r="D69" s="245"/>
      <c r="E69" s="293" t="s">
        <v>438</v>
      </c>
      <c r="F69" s="311">
        <f t="shared" si="23"/>
        <v>17211600</v>
      </c>
      <c r="G69" s="311">
        <f t="shared" si="23"/>
        <v>0</v>
      </c>
      <c r="H69" s="311">
        <f t="shared" si="23"/>
        <v>17211600</v>
      </c>
      <c r="I69" s="294">
        <f>+H69/H72</f>
        <v>1.3648341744120517E-3</v>
      </c>
      <c r="J69" s="311">
        <f t="shared" si="23"/>
        <v>14976000</v>
      </c>
      <c r="K69" s="311">
        <f t="shared" si="23"/>
        <v>14976000</v>
      </c>
      <c r="L69" s="311">
        <f t="shared" si="1"/>
        <v>0</v>
      </c>
      <c r="M69" s="294">
        <f t="shared" si="2"/>
        <v>0.87011085546956701</v>
      </c>
      <c r="N69" s="294">
        <f t="shared" si="3"/>
        <v>0.87011085546956701</v>
      </c>
      <c r="O69" s="340">
        <f t="shared" si="4"/>
        <v>1</v>
      </c>
    </row>
    <row r="70" spans="1:15" ht="33" customHeight="1" x14ac:dyDescent="0.25">
      <c r="A70" s="50" t="s">
        <v>413</v>
      </c>
      <c r="B70" s="245"/>
      <c r="C70" s="245"/>
      <c r="D70" s="245"/>
      <c r="E70" s="293" t="s">
        <v>414</v>
      </c>
      <c r="F70" s="311">
        <f t="shared" si="23"/>
        <v>17211600</v>
      </c>
      <c r="G70" s="311">
        <f t="shared" si="23"/>
        <v>0</v>
      </c>
      <c r="H70" s="311">
        <f>+F70-G70</f>
        <v>17211600</v>
      </c>
      <c r="I70" s="294">
        <f>+H70/H72</f>
        <v>1.3648341744120517E-3</v>
      </c>
      <c r="J70" s="311">
        <f t="shared" si="23"/>
        <v>14976000</v>
      </c>
      <c r="K70" s="311">
        <f t="shared" si="23"/>
        <v>14976000</v>
      </c>
      <c r="L70" s="311">
        <f t="shared" si="1"/>
        <v>0</v>
      </c>
      <c r="M70" s="294">
        <f t="shared" si="2"/>
        <v>0.87011085546956701</v>
      </c>
      <c r="N70" s="294">
        <f t="shared" si="3"/>
        <v>0.87011085546956701</v>
      </c>
      <c r="O70" s="340">
        <f t="shared" si="4"/>
        <v>1</v>
      </c>
    </row>
    <row r="71" spans="1:15" ht="31.5" customHeight="1" thickBot="1" x14ac:dyDescent="0.3">
      <c r="A71" s="313" t="s">
        <v>439</v>
      </c>
      <c r="B71" s="53" t="s">
        <v>192</v>
      </c>
      <c r="C71" s="53">
        <v>11</v>
      </c>
      <c r="D71" s="53" t="s">
        <v>38</v>
      </c>
      <c r="E71" s="300" t="s">
        <v>226</v>
      </c>
      <c r="F71" s="141">
        <v>17211600</v>
      </c>
      <c r="G71" s="142">
        <v>0</v>
      </c>
      <c r="H71" s="143">
        <f>+F71-G71</f>
        <v>17211600</v>
      </c>
      <c r="I71" s="301">
        <f>+H71/H72</f>
        <v>1.3648341744120517E-3</v>
      </c>
      <c r="J71" s="143">
        <v>14976000</v>
      </c>
      <c r="K71" s="143">
        <v>14976000</v>
      </c>
      <c r="L71" s="143">
        <f t="shared" si="1"/>
        <v>0</v>
      </c>
      <c r="M71" s="302">
        <f t="shared" si="2"/>
        <v>0.87011085546956701</v>
      </c>
      <c r="N71" s="302">
        <f t="shared" si="3"/>
        <v>0.87011085546956701</v>
      </c>
      <c r="O71" s="361">
        <f t="shared" si="4"/>
        <v>1</v>
      </c>
    </row>
    <row r="72" spans="1:15" s="287" customFormat="1" ht="30" customHeight="1" thickBot="1" x14ac:dyDescent="0.3">
      <c r="A72" s="571" t="s">
        <v>440</v>
      </c>
      <c r="B72" s="572"/>
      <c r="C72" s="572"/>
      <c r="D72" s="572"/>
      <c r="E72" s="572"/>
      <c r="F72" s="362">
        <f>+F9+F20</f>
        <v>12610762774.470001</v>
      </c>
      <c r="G72" s="363">
        <f>+G9+G20</f>
        <v>0</v>
      </c>
      <c r="H72" s="362">
        <f>+H9+H20</f>
        <v>12610762774.470001</v>
      </c>
      <c r="I72" s="364">
        <f>+H72/H72</f>
        <v>1</v>
      </c>
      <c r="J72" s="362">
        <f>+J9+J20</f>
        <v>9740717467.8700008</v>
      </c>
      <c r="K72" s="363">
        <f>+K9+K20</f>
        <v>9327768024.2200012</v>
      </c>
      <c r="L72" s="362">
        <f t="shared" si="1"/>
        <v>412949443.64999962</v>
      </c>
      <c r="M72" s="365">
        <f t="shared" si="2"/>
        <v>0.7724130286226385</v>
      </c>
      <c r="N72" s="365">
        <f t="shared" si="3"/>
        <v>0.7396672343328593</v>
      </c>
      <c r="O72" s="366">
        <f t="shared" si="4"/>
        <v>0.95760584936252147</v>
      </c>
    </row>
    <row r="73" spans="1:15" s="321" customFormat="1" ht="15.75" customHeight="1" x14ac:dyDescent="0.25">
      <c r="A73" s="319" t="s">
        <v>484</v>
      </c>
      <c r="B73" s="320"/>
      <c r="C73" s="320"/>
      <c r="F73" s="322"/>
      <c r="G73" s="367"/>
      <c r="H73" s="367"/>
      <c r="I73" s="367"/>
    </row>
    <row r="74" spans="1:15" s="321" customFormat="1" ht="15.75" customHeight="1" x14ac:dyDescent="0.25">
      <c r="A74" s="319" t="s">
        <v>500</v>
      </c>
      <c r="B74" s="320"/>
      <c r="C74" s="320"/>
      <c r="F74" s="322"/>
      <c r="G74" s="162"/>
      <c r="H74" s="162"/>
      <c r="I74" s="162"/>
    </row>
    <row r="75" spans="1:15" s="321" customFormat="1" ht="18" customHeight="1" x14ac:dyDescent="0.25">
      <c r="A75" s="86" t="s">
        <v>521</v>
      </c>
      <c r="B75" s="320"/>
      <c r="C75" s="320"/>
      <c r="F75" s="322"/>
      <c r="G75" s="162"/>
      <c r="H75" s="162"/>
      <c r="I75" s="162"/>
    </row>
  </sheetData>
  <mergeCells count="17">
    <mergeCell ref="A72:E72"/>
    <mergeCell ref="H7:H8"/>
    <mergeCell ref="I7:I8"/>
    <mergeCell ref="J7:J8"/>
    <mergeCell ref="K7:K8"/>
    <mergeCell ref="L7:L8"/>
    <mergeCell ref="M7:O7"/>
    <mergeCell ref="A1:N1"/>
    <mergeCell ref="A2:N2"/>
    <mergeCell ref="A3:N3"/>
    <mergeCell ref="A7:A8"/>
    <mergeCell ref="B7:B8"/>
    <mergeCell ref="C7:C8"/>
    <mergeCell ref="D7:D8"/>
    <mergeCell ref="E7:E8"/>
    <mergeCell ref="F7:F8"/>
    <mergeCell ref="G7:G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4" man="1"/>
    <brk id="51" max="14"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67671-0C3C-45A8-A385-20F72CD641AF}">
  <dimension ref="A1:O75"/>
  <sheetViews>
    <sheetView view="pageBreakPreview" topLeftCell="D20" zoomScale="84" zoomScaleNormal="80" zoomScaleSheetLayoutView="84" workbookViewId="0">
      <selection activeCell="N24" sqref="N24"/>
    </sheetView>
  </sheetViews>
  <sheetFormatPr baseColWidth="10" defaultColWidth="11.42578125" defaultRowHeight="23.1" customHeight="1" x14ac:dyDescent="0.25"/>
  <cols>
    <col min="1" max="1" width="32.5703125" style="266" customWidth="1"/>
    <col min="2" max="2" width="11.5703125" style="266" customWidth="1"/>
    <col min="3" max="3" width="9.85546875" style="268" customWidth="1"/>
    <col min="4" max="4" width="7.7109375" style="268" customWidth="1"/>
    <col min="5" max="5" width="36.140625" style="266" customWidth="1"/>
    <col min="6" max="6" width="24" style="266" customWidth="1"/>
    <col min="7" max="7" width="15" style="269" customWidth="1"/>
    <col min="8" max="8" width="24.42578125" style="163" customWidth="1"/>
    <col min="9" max="9" width="14.42578125" style="164" customWidth="1"/>
    <col min="10" max="10" width="22.140625" style="163" customWidth="1"/>
    <col min="11" max="11" width="23" style="163" customWidth="1"/>
    <col min="12" max="12" width="15.42578125" style="163" customWidth="1"/>
    <col min="13" max="13" width="13.42578125" style="164" customWidth="1"/>
    <col min="14" max="14" width="12.5703125" style="275" customWidth="1"/>
    <col min="15" max="15" width="11.7109375" style="266" customWidth="1"/>
    <col min="16" max="153" width="11.42578125" style="266"/>
    <col min="154" max="154" width="17.42578125" style="266" customWidth="1"/>
    <col min="155" max="155" width="9.28515625" style="266" customWidth="1"/>
    <col min="156" max="156" width="53.42578125" style="266" customWidth="1"/>
    <col min="157" max="157" width="21.85546875" style="266" customWidth="1"/>
    <col min="158" max="158" width="18.5703125" style="266" customWidth="1"/>
    <col min="159" max="159" width="21.28515625" style="266" customWidth="1"/>
    <col min="160" max="162" width="0" style="266" hidden="1" customWidth="1"/>
    <col min="163" max="163" width="23.28515625" style="266" customWidth="1"/>
    <col min="164" max="165" width="0" style="266" hidden="1" customWidth="1"/>
    <col min="166" max="166" width="23.5703125" style="266" customWidth="1"/>
    <col min="167" max="167" width="2.7109375" style="266" customWidth="1"/>
    <col min="168" max="187" width="0" style="266" hidden="1" customWidth="1"/>
    <col min="188" max="188" width="13.42578125" style="266" customWidth="1"/>
    <col min="189" max="189" width="18.140625" style="266" customWidth="1"/>
    <col min="190" max="190" width="18.7109375" style="266" customWidth="1"/>
    <col min="191" max="191" width="15.42578125" style="266" customWidth="1"/>
    <col min="192" max="409" width="11.42578125" style="266"/>
    <col min="410" max="410" width="17.42578125" style="266" customWidth="1"/>
    <col min="411" max="411" width="9.28515625" style="266" customWidth="1"/>
    <col min="412" max="412" width="53.42578125" style="266" customWidth="1"/>
    <col min="413" max="413" width="21.85546875" style="266" customWidth="1"/>
    <col min="414" max="414" width="18.5703125" style="266" customWidth="1"/>
    <col min="415" max="415" width="21.28515625" style="266" customWidth="1"/>
    <col min="416" max="418" width="0" style="266" hidden="1" customWidth="1"/>
    <col min="419" max="419" width="23.28515625" style="266" customWidth="1"/>
    <col min="420" max="421" width="0" style="266" hidden="1" customWidth="1"/>
    <col min="422" max="422" width="23.5703125" style="266" customWidth="1"/>
    <col min="423" max="423" width="2.7109375" style="266" customWidth="1"/>
    <col min="424" max="443" width="0" style="266" hidden="1" customWidth="1"/>
    <col min="444" max="444" width="13.42578125" style="266" customWidth="1"/>
    <col min="445" max="445" width="18.140625" style="266" customWidth="1"/>
    <col min="446" max="446" width="18.7109375" style="266" customWidth="1"/>
    <col min="447" max="447" width="15.42578125" style="266" customWidth="1"/>
    <col min="448" max="665" width="11.42578125" style="266"/>
    <col min="666" max="666" width="17.42578125" style="266" customWidth="1"/>
    <col min="667" max="667" width="9.28515625" style="266" customWidth="1"/>
    <col min="668" max="668" width="53.42578125" style="266" customWidth="1"/>
    <col min="669" max="669" width="21.85546875" style="266" customWidth="1"/>
    <col min="670" max="670" width="18.5703125" style="266" customWidth="1"/>
    <col min="671" max="671" width="21.28515625" style="266" customWidth="1"/>
    <col min="672" max="674" width="0" style="266" hidden="1" customWidth="1"/>
    <col min="675" max="675" width="23.28515625" style="266" customWidth="1"/>
    <col min="676" max="677" width="0" style="266" hidden="1" customWidth="1"/>
    <col min="678" max="678" width="23.5703125" style="266" customWidth="1"/>
    <col min="679" max="679" width="2.7109375" style="266" customWidth="1"/>
    <col min="680" max="699" width="0" style="266" hidden="1" customWidth="1"/>
    <col min="700" max="700" width="13.42578125" style="266" customWidth="1"/>
    <col min="701" max="701" width="18.140625" style="266" customWidth="1"/>
    <col min="702" max="702" width="18.7109375" style="266" customWidth="1"/>
    <col min="703" max="703" width="15.42578125" style="266" customWidth="1"/>
    <col min="704" max="921" width="11.42578125" style="266"/>
    <col min="922" max="922" width="17.42578125" style="266" customWidth="1"/>
    <col min="923" max="923" width="9.28515625" style="266" customWidth="1"/>
    <col min="924" max="924" width="53.42578125" style="266" customWidth="1"/>
    <col min="925" max="925" width="21.85546875" style="266" customWidth="1"/>
    <col min="926" max="926" width="18.5703125" style="266" customWidth="1"/>
    <col min="927" max="927" width="21.28515625" style="266" customWidth="1"/>
    <col min="928" max="930" width="0" style="266" hidden="1" customWidth="1"/>
    <col min="931" max="931" width="23.28515625" style="266" customWidth="1"/>
    <col min="932" max="933" width="0" style="266" hidden="1" customWidth="1"/>
    <col min="934" max="934" width="23.5703125" style="266" customWidth="1"/>
    <col min="935" max="935" width="2.7109375" style="266" customWidth="1"/>
    <col min="936" max="955" width="0" style="266" hidden="1" customWidth="1"/>
    <col min="956" max="956" width="13.42578125" style="266" customWidth="1"/>
    <col min="957" max="957" width="18.140625" style="266" customWidth="1"/>
    <col min="958" max="958" width="18.7109375" style="266" customWidth="1"/>
    <col min="959" max="959" width="15.42578125" style="266" customWidth="1"/>
    <col min="960" max="1177" width="11.42578125" style="266"/>
    <col min="1178" max="1178" width="17.42578125" style="266" customWidth="1"/>
    <col min="1179" max="1179" width="9.28515625" style="266" customWidth="1"/>
    <col min="1180" max="1180" width="53.42578125" style="266" customWidth="1"/>
    <col min="1181" max="1181" width="21.85546875" style="266" customWidth="1"/>
    <col min="1182" max="1182" width="18.5703125" style="266" customWidth="1"/>
    <col min="1183" max="1183" width="21.28515625" style="266" customWidth="1"/>
    <col min="1184" max="1186" width="0" style="266" hidden="1" customWidth="1"/>
    <col min="1187" max="1187" width="23.28515625" style="266" customWidth="1"/>
    <col min="1188" max="1189" width="0" style="266" hidden="1" customWidth="1"/>
    <col min="1190" max="1190" width="23.5703125" style="266" customWidth="1"/>
    <col min="1191" max="1191" width="2.7109375" style="266" customWidth="1"/>
    <col min="1192" max="1211" width="0" style="266" hidden="1" customWidth="1"/>
    <col min="1212" max="1212" width="13.42578125" style="266" customWidth="1"/>
    <col min="1213" max="1213" width="18.140625" style="266" customWidth="1"/>
    <col min="1214" max="1214" width="18.7109375" style="266" customWidth="1"/>
    <col min="1215" max="1215" width="15.42578125" style="266" customWidth="1"/>
    <col min="1216" max="1433" width="11.42578125" style="266"/>
    <col min="1434" max="1434" width="17.42578125" style="266" customWidth="1"/>
    <col min="1435" max="1435" width="9.28515625" style="266" customWidth="1"/>
    <col min="1436" max="1436" width="53.42578125" style="266" customWidth="1"/>
    <col min="1437" max="1437" width="21.85546875" style="266" customWidth="1"/>
    <col min="1438" max="1438" width="18.5703125" style="266" customWidth="1"/>
    <col min="1439" max="1439" width="21.28515625" style="266" customWidth="1"/>
    <col min="1440" max="1442" width="0" style="266" hidden="1" customWidth="1"/>
    <col min="1443" max="1443" width="23.28515625" style="266" customWidth="1"/>
    <col min="1444" max="1445" width="0" style="266" hidden="1" customWidth="1"/>
    <col min="1446" max="1446" width="23.5703125" style="266" customWidth="1"/>
    <col min="1447" max="1447" width="2.7109375" style="266" customWidth="1"/>
    <col min="1448" max="1467" width="0" style="266" hidden="1" customWidth="1"/>
    <col min="1468" max="1468" width="13.42578125" style="266" customWidth="1"/>
    <col min="1469" max="1469" width="18.140625" style="266" customWidth="1"/>
    <col min="1470" max="1470" width="18.7109375" style="266" customWidth="1"/>
    <col min="1471" max="1471" width="15.42578125" style="266" customWidth="1"/>
    <col min="1472" max="1689" width="11.42578125" style="266"/>
    <col min="1690" max="1690" width="17.42578125" style="266" customWidth="1"/>
    <col min="1691" max="1691" width="9.28515625" style="266" customWidth="1"/>
    <col min="1692" max="1692" width="53.42578125" style="266" customWidth="1"/>
    <col min="1693" max="1693" width="21.85546875" style="266" customWidth="1"/>
    <col min="1694" max="1694" width="18.5703125" style="266" customWidth="1"/>
    <col min="1695" max="1695" width="21.28515625" style="266" customWidth="1"/>
    <col min="1696" max="1698" width="0" style="266" hidden="1" customWidth="1"/>
    <col min="1699" max="1699" width="23.28515625" style="266" customWidth="1"/>
    <col min="1700" max="1701" width="0" style="266" hidden="1" customWidth="1"/>
    <col min="1702" max="1702" width="23.5703125" style="266" customWidth="1"/>
    <col min="1703" max="1703" width="2.7109375" style="266" customWidth="1"/>
    <col min="1704" max="1723" width="0" style="266" hidden="1" customWidth="1"/>
    <col min="1724" max="1724" width="13.42578125" style="266" customWidth="1"/>
    <col min="1725" max="1725" width="18.140625" style="266" customWidth="1"/>
    <col min="1726" max="1726" width="18.7109375" style="266" customWidth="1"/>
    <col min="1727" max="1727" width="15.42578125" style="266" customWidth="1"/>
    <col min="1728" max="1945" width="11.42578125" style="266"/>
    <col min="1946" max="1946" width="17.42578125" style="266" customWidth="1"/>
    <col min="1947" max="1947" width="9.28515625" style="266" customWidth="1"/>
    <col min="1948" max="1948" width="53.42578125" style="266" customWidth="1"/>
    <col min="1949" max="1949" width="21.85546875" style="266" customWidth="1"/>
    <col min="1950" max="1950" width="18.5703125" style="266" customWidth="1"/>
    <col min="1951" max="1951" width="21.28515625" style="266" customWidth="1"/>
    <col min="1952" max="1954" width="0" style="266" hidden="1" customWidth="1"/>
    <col min="1955" max="1955" width="23.28515625" style="266" customWidth="1"/>
    <col min="1956" max="1957" width="0" style="266" hidden="1" customWidth="1"/>
    <col min="1958" max="1958" width="23.5703125" style="266" customWidth="1"/>
    <col min="1959" max="1959" width="2.7109375" style="266" customWidth="1"/>
    <col min="1960" max="1979" width="0" style="266" hidden="1" customWidth="1"/>
    <col min="1980" max="1980" width="13.42578125" style="266" customWidth="1"/>
    <col min="1981" max="1981" width="18.140625" style="266" customWidth="1"/>
    <col min="1982" max="1982" width="18.7109375" style="266" customWidth="1"/>
    <col min="1983" max="1983" width="15.42578125" style="266" customWidth="1"/>
    <col min="1984" max="2201" width="11.42578125" style="266"/>
    <col min="2202" max="2202" width="17.42578125" style="266" customWidth="1"/>
    <col min="2203" max="2203" width="9.28515625" style="266" customWidth="1"/>
    <col min="2204" max="2204" width="53.42578125" style="266" customWidth="1"/>
    <col min="2205" max="2205" width="21.85546875" style="266" customWidth="1"/>
    <col min="2206" max="2206" width="18.5703125" style="266" customWidth="1"/>
    <col min="2207" max="2207" width="21.28515625" style="266" customWidth="1"/>
    <col min="2208" max="2210" width="0" style="266" hidden="1" customWidth="1"/>
    <col min="2211" max="2211" width="23.28515625" style="266" customWidth="1"/>
    <col min="2212" max="2213" width="0" style="266" hidden="1" customWidth="1"/>
    <col min="2214" max="2214" width="23.5703125" style="266" customWidth="1"/>
    <col min="2215" max="2215" width="2.7109375" style="266" customWidth="1"/>
    <col min="2216" max="2235" width="0" style="266" hidden="1" customWidth="1"/>
    <col min="2236" max="2236" width="13.42578125" style="266" customWidth="1"/>
    <col min="2237" max="2237" width="18.140625" style="266" customWidth="1"/>
    <col min="2238" max="2238" width="18.7109375" style="266" customWidth="1"/>
    <col min="2239" max="2239" width="15.42578125" style="266" customWidth="1"/>
    <col min="2240" max="2457" width="11.42578125" style="266"/>
    <col min="2458" max="2458" width="17.42578125" style="266" customWidth="1"/>
    <col min="2459" max="2459" width="9.28515625" style="266" customWidth="1"/>
    <col min="2460" max="2460" width="53.42578125" style="266" customWidth="1"/>
    <col min="2461" max="2461" width="21.85546875" style="266" customWidth="1"/>
    <col min="2462" max="2462" width="18.5703125" style="266" customWidth="1"/>
    <col min="2463" max="2463" width="21.28515625" style="266" customWidth="1"/>
    <col min="2464" max="2466" width="0" style="266" hidden="1" customWidth="1"/>
    <col min="2467" max="2467" width="23.28515625" style="266" customWidth="1"/>
    <col min="2468" max="2469" width="0" style="266" hidden="1" customWidth="1"/>
    <col min="2470" max="2470" width="23.5703125" style="266" customWidth="1"/>
    <col min="2471" max="2471" width="2.7109375" style="266" customWidth="1"/>
    <col min="2472" max="2491" width="0" style="266" hidden="1" customWidth="1"/>
    <col min="2492" max="2492" width="13.42578125" style="266" customWidth="1"/>
    <col min="2493" max="2493" width="18.140625" style="266" customWidth="1"/>
    <col min="2494" max="2494" width="18.7109375" style="266" customWidth="1"/>
    <col min="2495" max="2495" width="15.42578125" style="266" customWidth="1"/>
    <col min="2496" max="2713" width="11.42578125" style="266"/>
    <col min="2714" max="2714" width="17.42578125" style="266" customWidth="1"/>
    <col min="2715" max="2715" width="9.28515625" style="266" customWidth="1"/>
    <col min="2716" max="2716" width="53.42578125" style="266" customWidth="1"/>
    <col min="2717" max="2717" width="21.85546875" style="266" customWidth="1"/>
    <col min="2718" max="2718" width="18.5703125" style="266" customWidth="1"/>
    <col min="2719" max="2719" width="21.28515625" style="266" customWidth="1"/>
    <col min="2720" max="2722" width="0" style="266" hidden="1" customWidth="1"/>
    <col min="2723" max="2723" width="23.28515625" style="266" customWidth="1"/>
    <col min="2724" max="2725" width="0" style="266" hidden="1" customWidth="1"/>
    <col min="2726" max="2726" width="23.5703125" style="266" customWidth="1"/>
    <col min="2727" max="2727" width="2.7109375" style="266" customWidth="1"/>
    <col min="2728" max="2747" width="0" style="266" hidden="1" customWidth="1"/>
    <col min="2748" max="2748" width="13.42578125" style="266" customWidth="1"/>
    <col min="2749" max="2749" width="18.140625" style="266" customWidth="1"/>
    <col min="2750" max="2750" width="18.7109375" style="266" customWidth="1"/>
    <col min="2751" max="2751" width="15.42578125" style="266" customWidth="1"/>
    <col min="2752" max="2969" width="11.42578125" style="266"/>
    <col min="2970" max="2970" width="17.42578125" style="266" customWidth="1"/>
    <col min="2971" max="2971" width="9.28515625" style="266" customWidth="1"/>
    <col min="2972" max="2972" width="53.42578125" style="266" customWidth="1"/>
    <col min="2973" max="2973" width="21.85546875" style="266" customWidth="1"/>
    <col min="2974" max="2974" width="18.5703125" style="266" customWidth="1"/>
    <col min="2975" max="2975" width="21.28515625" style="266" customWidth="1"/>
    <col min="2976" max="2978" width="0" style="266" hidden="1" customWidth="1"/>
    <col min="2979" max="2979" width="23.28515625" style="266" customWidth="1"/>
    <col min="2980" max="2981" width="0" style="266" hidden="1" customWidth="1"/>
    <col min="2982" max="2982" width="23.5703125" style="266" customWidth="1"/>
    <col min="2983" max="2983" width="2.7109375" style="266" customWidth="1"/>
    <col min="2984" max="3003" width="0" style="266" hidden="1" customWidth="1"/>
    <col min="3004" max="3004" width="13.42578125" style="266" customWidth="1"/>
    <col min="3005" max="3005" width="18.140625" style="266" customWidth="1"/>
    <col min="3006" max="3006" width="18.7109375" style="266" customWidth="1"/>
    <col min="3007" max="3007" width="15.42578125" style="266" customWidth="1"/>
    <col min="3008" max="3225" width="11.42578125" style="266"/>
    <col min="3226" max="3226" width="17.42578125" style="266" customWidth="1"/>
    <col min="3227" max="3227" width="9.28515625" style="266" customWidth="1"/>
    <col min="3228" max="3228" width="53.42578125" style="266" customWidth="1"/>
    <col min="3229" max="3229" width="21.85546875" style="266" customWidth="1"/>
    <col min="3230" max="3230" width="18.5703125" style="266" customWidth="1"/>
    <col min="3231" max="3231" width="21.28515625" style="266" customWidth="1"/>
    <col min="3232" max="3234" width="0" style="266" hidden="1" customWidth="1"/>
    <col min="3235" max="3235" width="23.28515625" style="266" customWidth="1"/>
    <col min="3236" max="3237" width="0" style="266" hidden="1" customWidth="1"/>
    <col min="3238" max="3238" width="23.5703125" style="266" customWidth="1"/>
    <col min="3239" max="3239" width="2.7109375" style="266" customWidth="1"/>
    <col min="3240" max="3259" width="0" style="266" hidden="1" customWidth="1"/>
    <col min="3260" max="3260" width="13.42578125" style="266" customWidth="1"/>
    <col min="3261" max="3261" width="18.140625" style="266" customWidth="1"/>
    <col min="3262" max="3262" width="18.7109375" style="266" customWidth="1"/>
    <col min="3263" max="3263" width="15.42578125" style="266" customWidth="1"/>
    <col min="3264" max="3481" width="11.42578125" style="266"/>
    <col min="3482" max="3482" width="17.42578125" style="266" customWidth="1"/>
    <col min="3483" max="3483" width="9.28515625" style="266" customWidth="1"/>
    <col min="3484" max="3484" width="53.42578125" style="266" customWidth="1"/>
    <col min="3485" max="3485" width="21.85546875" style="266" customWidth="1"/>
    <col min="3486" max="3486" width="18.5703125" style="266" customWidth="1"/>
    <col min="3487" max="3487" width="21.28515625" style="266" customWidth="1"/>
    <col min="3488" max="3490" width="0" style="266" hidden="1" customWidth="1"/>
    <col min="3491" max="3491" width="23.28515625" style="266" customWidth="1"/>
    <col min="3492" max="3493" width="0" style="266" hidden="1" customWidth="1"/>
    <col min="3494" max="3494" width="23.5703125" style="266" customWidth="1"/>
    <col min="3495" max="3495" width="2.7109375" style="266" customWidth="1"/>
    <col min="3496" max="3515" width="0" style="266" hidden="1" customWidth="1"/>
    <col min="3516" max="3516" width="13.42578125" style="266" customWidth="1"/>
    <col min="3517" max="3517" width="18.140625" style="266" customWidth="1"/>
    <col min="3518" max="3518" width="18.7109375" style="266" customWidth="1"/>
    <col min="3519" max="3519" width="15.42578125" style="266" customWidth="1"/>
    <col min="3520" max="3737" width="11.42578125" style="266"/>
    <col min="3738" max="3738" width="17.42578125" style="266" customWidth="1"/>
    <col min="3739" max="3739" width="9.28515625" style="266" customWidth="1"/>
    <col min="3740" max="3740" width="53.42578125" style="266" customWidth="1"/>
    <col min="3741" max="3741" width="21.85546875" style="266" customWidth="1"/>
    <col min="3742" max="3742" width="18.5703125" style="266" customWidth="1"/>
    <col min="3743" max="3743" width="21.28515625" style="266" customWidth="1"/>
    <col min="3744" max="3746" width="0" style="266" hidden="1" customWidth="1"/>
    <col min="3747" max="3747" width="23.28515625" style="266" customWidth="1"/>
    <col min="3748" max="3749" width="0" style="266" hidden="1" customWidth="1"/>
    <col min="3750" max="3750" width="23.5703125" style="266" customWidth="1"/>
    <col min="3751" max="3751" width="2.7109375" style="266" customWidth="1"/>
    <col min="3752" max="3771" width="0" style="266" hidden="1" customWidth="1"/>
    <col min="3772" max="3772" width="13.42578125" style="266" customWidth="1"/>
    <col min="3773" max="3773" width="18.140625" style="266" customWidth="1"/>
    <col min="3774" max="3774" width="18.7109375" style="266" customWidth="1"/>
    <col min="3775" max="3775" width="15.42578125" style="266" customWidth="1"/>
    <col min="3776" max="3993" width="11.42578125" style="266"/>
    <col min="3994" max="3994" width="17.42578125" style="266" customWidth="1"/>
    <col min="3995" max="3995" width="9.28515625" style="266" customWidth="1"/>
    <col min="3996" max="3996" width="53.42578125" style="266" customWidth="1"/>
    <col min="3997" max="3997" width="21.85546875" style="266" customWidth="1"/>
    <col min="3998" max="3998" width="18.5703125" style="266" customWidth="1"/>
    <col min="3999" max="3999" width="21.28515625" style="266" customWidth="1"/>
    <col min="4000" max="4002" width="0" style="266" hidden="1" customWidth="1"/>
    <col min="4003" max="4003" width="23.28515625" style="266" customWidth="1"/>
    <col min="4004" max="4005" width="0" style="266" hidden="1" customWidth="1"/>
    <col min="4006" max="4006" width="23.5703125" style="266" customWidth="1"/>
    <col min="4007" max="4007" width="2.7109375" style="266" customWidth="1"/>
    <col min="4008" max="4027" width="0" style="266" hidden="1" customWidth="1"/>
    <col min="4028" max="4028" width="13.42578125" style="266" customWidth="1"/>
    <col min="4029" max="4029" width="18.140625" style="266" customWidth="1"/>
    <col min="4030" max="4030" width="18.7109375" style="266" customWidth="1"/>
    <col min="4031" max="4031" width="15.42578125" style="266" customWidth="1"/>
    <col min="4032" max="4249" width="11.42578125" style="266"/>
    <col min="4250" max="4250" width="17.42578125" style="266" customWidth="1"/>
    <col min="4251" max="4251" width="9.28515625" style="266" customWidth="1"/>
    <col min="4252" max="4252" width="53.42578125" style="266" customWidth="1"/>
    <col min="4253" max="4253" width="21.85546875" style="266" customWidth="1"/>
    <col min="4254" max="4254" width="18.5703125" style="266" customWidth="1"/>
    <col min="4255" max="4255" width="21.28515625" style="266" customWidth="1"/>
    <col min="4256" max="4258" width="0" style="266" hidden="1" customWidth="1"/>
    <col min="4259" max="4259" width="23.28515625" style="266" customWidth="1"/>
    <col min="4260" max="4261" width="0" style="266" hidden="1" customWidth="1"/>
    <col min="4262" max="4262" width="23.5703125" style="266" customWidth="1"/>
    <col min="4263" max="4263" width="2.7109375" style="266" customWidth="1"/>
    <col min="4264" max="4283" width="0" style="266" hidden="1" customWidth="1"/>
    <col min="4284" max="4284" width="13.42578125" style="266" customWidth="1"/>
    <col min="4285" max="4285" width="18.140625" style="266" customWidth="1"/>
    <col min="4286" max="4286" width="18.7109375" style="266" customWidth="1"/>
    <col min="4287" max="4287" width="15.42578125" style="266" customWidth="1"/>
    <col min="4288" max="4505" width="11.42578125" style="266"/>
    <col min="4506" max="4506" width="17.42578125" style="266" customWidth="1"/>
    <col min="4507" max="4507" width="9.28515625" style="266" customWidth="1"/>
    <col min="4508" max="4508" width="53.42578125" style="266" customWidth="1"/>
    <col min="4509" max="4509" width="21.85546875" style="266" customWidth="1"/>
    <col min="4510" max="4510" width="18.5703125" style="266" customWidth="1"/>
    <col min="4511" max="4511" width="21.28515625" style="266" customWidth="1"/>
    <col min="4512" max="4514" width="0" style="266" hidden="1" customWidth="1"/>
    <col min="4515" max="4515" width="23.28515625" style="266" customWidth="1"/>
    <col min="4516" max="4517" width="0" style="266" hidden="1" customWidth="1"/>
    <col min="4518" max="4518" width="23.5703125" style="266" customWidth="1"/>
    <col min="4519" max="4519" width="2.7109375" style="266" customWidth="1"/>
    <col min="4520" max="4539" width="0" style="266" hidden="1" customWidth="1"/>
    <col min="4540" max="4540" width="13.42578125" style="266" customWidth="1"/>
    <col min="4541" max="4541" width="18.140625" style="266" customWidth="1"/>
    <col min="4542" max="4542" width="18.7109375" style="266" customWidth="1"/>
    <col min="4543" max="4543" width="15.42578125" style="266" customWidth="1"/>
    <col min="4544" max="4761" width="11.42578125" style="266"/>
    <col min="4762" max="4762" width="17.42578125" style="266" customWidth="1"/>
    <col min="4763" max="4763" width="9.28515625" style="266" customWidth="1"/>
    <col min="4764" max="4764" width="53.42578125" style="266" customWidth="1"/>
    <col min="4765" max="4765" width="21.85546875" style="266" customWidth="1"/>
    <col min="4766" max="4766" width="18.5703125" style="266" customWidth="1"/>
    <col min="4767" max="4767" width="21.28515625" style="266" customWidth="1"/>
    <col min="4768" max="4770" width="0" style="266" hidden="1" customWidth="1"/>
    <col min="4771" max="4771" width="23.28515625" style="266" customWidth="1"/>
    <col min="4772" max="4773" width="0" style="266" hidden="1" customWidth="1"/>
    <col min="4774" max="4774" width="23.5703125" style="266" customWidth="1"/>
    <col min="4775" max="4775" width="2.7109375" style="266" customWidth="1"/>
    <col min="4776" max="4795" width="0" style="266" hidden="1" customWidth="1"/>
    <col min="4796" max="4796" width="13.42578125" style="266" customWidth="1"/>
    <col min="4797" max="4797" width="18.140625" style="266" customWidth="1"/>
    <col min="4798" max="4798" width="18.7109375" style="266" customWidth="1"/>
    <col min="4799" max="4799" width="15.42578125" style="266" customWidth="1"/>
    <col min="4800" max="5017" width="11.42578125" style="266"/>
    <col min="5018" max="5018" width="17.42578125" style="266" customWidth="1"/>
    <col min="5019" max="5019" width="9.28515625" style="266" customWidth="1"/>
    <col min="5020" max="5020" width="53.42578125" style="266" customWidth="1"/>
    <col min="5021" max="5021" width="21.85546875" style="266" customWidth="1"/>
    <col min="5022" max="5022" width="18.5703125" style="266" customWidth="1"/>
    <col min="5023" max="5023" width="21.28515625" style="266" customWidth="1"/>
    <col min="5024" max="5026" width="0" style="266" hidden="1" customWidth="1"/>
    <col min="5027" max="5027" width="23.28515625" style="266" customWidth="1"/>
    <col min="5028" max="5029" width="0" style="266" hidden="1" customWidth="1"/>
    <col min="5030" max="5030" width="23.5703125" style="266" customWidth="1"/>
    <col min="5031" max="5031" width="2.7109375" style="266" customWidth="1"/>
    <col min="5032" max="5051" width="0" style="266" hidden="1" customWidth="1"/>
    <col min="5052" max="5052" width="13.42578125" style="266" customWidth="1"/>
    <col min="5053" max="5053" width="18.140625" style="266" customWidth="1"/>
    <col min="5054" max="5054" width="18.7109375" style="266" customWidth="1"/>
    <col min="5055" max="5055" width="15.42578125" style="266" customWidth="1"/>
    <col min="5056" max="5273" width="11.42578125" style="266"/>
    <col min="5274" max="5274" width="17.42578125" style="266" customWidth="1"/>
    <col min="5275" max="5275" width="9.28515625" style="266" customWidth="1"/>
    <col min="5276" max="5276" width="53.42578125" style="266" customWidth="1"/>
    <col min="5277" max="5277" width="21.85546875" style="266" customWidth="1"/>
    <col min="5278" max="5278" width="18.5703125" style="266" customWidth="1"/>
    <col min="5279" max="5279" width="21.28515625" style="266" customWidth="1"/>
    <col min="5280" max="5282" width="0" style="266" hidden="1" customWidth="1"/>
    <col min="5283" max="5283" width="23.28515625" style="266" customWidth="1"/>
    <col min="5284" max="5285" width="0" style="266" hidden="1" customWidth="1"/>
    <col min="5286" max="5286" width="23.5703125" style="266" customWidth="1"/>
    <col min="5287" max="5287" width="2.7109375" style="266" customWidth="1"/>
    <col min="5288" max="5307" width="0" style="266" hidden="1" customWidth="1"/>
    <col min="5308" max="5308" width="13.42578125" style="266" customWidth="1"/>
    <col min="5309" max="5309" width="18.140625" style="266" customWidth="1"/>
    <col min="5310" max="5310" width="18.7109375" style="266" customWidth="1"/>
    <col min="5311" max="5311" width="15.42578125" style="266" customWidth="1"/>
    <col min="5312" max="5529" width="11.42578125" style="266"/>
    <col min="5530" max="5530" width="17.42578125" style="266" customWidth="1"/>
    <col min="5531" max="5531" width="9.28515625" style="266" customWidth="1"/>
    <col min="5532" max="5532" width="53.42578125" style="266" customWidth="1"/>
    <col min="5533" max="5533" width="21.85546875" style="266" customWidth="1"/>
    <col min="5534" max="5534" width="18.5703125" style="266" customWidth="1"/>
    <col min="5535" max="5535" width="21.28515625" style="266" customWidth="1"/>
    <col min="5536" max="5538" width="0" style="266" hidden="1" customWidth="1"/>
    <col min="5539" max="5539" width="23.28515625" style="266" customWidth="1"/>
    <col min="5540" max="5541" width="0" style="266" hidden="1" customWidth="1"/>
    <col min="5542" max="5542" width="23.5703125" style="266" customWidth="1"/>
    <col min="5543" max="5543" width="2.7109375" style="266" customWidth="1"/>
    <col min="5544" max="5563" width="0" style="266" hidden="1" customWidth="1"/>
    <col min="5564" max="5564" width="13.42578125" style="266" customWidth="1"/>
    <col min="5565" max="5565" width="18.140625" style="266" customWidth="1"/>
    <col min="5566" max="5566" width="18.7109375" style="266" customWidth="1"/>
    <col min="5567" max="5567" width="15.42578125" style="266" customWidth="1"/>
    <col min="5568" max="5785" width="11.42578125" style="266"/>
    <col min="5786" max="5786" width="17.42578125" style="266" customWidth="1"/>
    <col min="5787" max="5787" width="9.28515625" style="266" customWidth="1"/>
    <col min="5788" max="5788" width="53.42578125" style="266" customWidth="1"/>
    <col min="5789" max="5789" width="21.85546875" style="266" customWidth="1"/>
    <col min="5790" max="5790" width="18.5703125" style="266" customWidth="1"/>
    <col min="5791" max="5791" width="21.28515625" style="266" customWidth="1"/>
    <col min="5792" max="5794" width="0" style="266" hidden="1" customWidth="1"/>
    <col min="5795" max="5795" width="23.28515625" style="266" customWidth="1"/>
    <col min="5796" max="5797" width="0" style="266" hidden="1" customWidth="1"/>
    <col min="5798" max="5798" width="23.5703125" style="266" customWidth="1"/>
    <col min="5799" max="5799" width="2.7109375" style="266" customWidth="1"/>
    <col min="5800" max="5819" width="0" style="266" hidden="1" customWidth="1"/>
    <col min="5820" max="5820" width="13.42578125" style="266" customWidth="1"/>
    <col min="5821" max="5821" width="18.140625" style="266" customWidth="1"/>
    <col min="5822" max="5822" width="18.7109375" style="266" customWidth="1"/>
    <col min="5823" max="5823" width="15.42578125" style="266" customWidth="1"/>
    <col min="5824" max="6041" width="11.42578125" style="266"/>
    <col min="6042" max="6042" width="17.42578125" style="266" customWidth="1"/>
    <col min="6043" max="6043" width="9.28515625" style="266" customWidth="1"/>
    <col min="6044" max="6044" width="53.42578125" style="266" customWidth="1"/>
    <col min="6045" max="6045" width="21.85546875" style="266" customWidth="1"/>
    <col min="6046" max="6046" width="18.5703125" style="266" customWidth="1"/>
    <col min="6047" max="6047" width="21.28515625" style="266" customWidth="1"/>
    <col min="6048" max="6050" width="0" style="266" hidden="1" customWidth="1"/>
    <col min="6051" max="6051" width="23.28515625" style="266" customWidth="1"/>
    <col min="6052" max="6053" width="0" style="266" hidden="1" customWidth="1"/>
    <col min="6054" max="6054" width="23.5703125" style="266" customWidth="1"/>
    <col min="6055" max="6055" width="2.7109375" style="266" customWidth="1"/>
    <col min="6056" max="6075" width="0" style="266" hidden="1" customWidth="1"/>
    <col min="6076" max="6076" width="13.42578125" style="266" customWidth="1"/>
    <col min="6077" max="6077" width="18.140625" style="266" customWidth="1"/>
    <col min="6078" max="6078" width="18.7109375" style="266" customWidth="1"/>
    <col min="6079" max="6079" width="15.42578125" style="266" customWidth="1"/>
    <col min="6080" max="6297" width="11.42578125" style="266"/>
    <col min="6298" max="6298" width="17.42578125" style="266" customWidth="1"/>
    <col min="6299" max="6299" width="9.28515625" style="266" customWidth="1"/>
    <col min="6300" max="6300" width="53.42578125" style="266" customWidth="1"/>
    <col min="6301" max="6301" width="21.85546875" style="266" customWidth="1"/>
    <col min="6302" max="6302" width="18.5703125" style="266" customWidth="1"/>
    <col min="6303" max="6303" width="21.28515625" style="266" customWidth="1"/>
    <col min="6304" max="6306" width="0" style="266" hidden="1" customWidth="1"/>
    <col min="6307" max="6307" width="23.28515625" style="266" customWidth="1"/>
    <col min="6308" max="6309" width="0" style="266" hidden="1" customWidth="1"/>
    <col min="6310" max="6310" width="23.5703125" style="266" customWidth="1"/>
    <col min="6311" max="6311" width="2.7109375" style="266" customWidth="1"/>
    <col min="6312" max="6331" width="0" style="266" hidden="1" customWidth="1"/>
    <col min="6332" max="6332" width="13.42578125" style="266" customWidth="1"/>
    <col min="6333" max="6333" width="18.140625" style="266" customWidth="1"/>
    <col min="6334" max="6334" width="18.7109375" style="266" customWidth="1"/>
    <col min="6335" max="6335" width="15.42578125" style="266" customWidth="1"/>
    <col min="6336" max="6553" width="11.42578125" style="266"/>
    <col min="6554" max="6554" width="17.42578125" style="266" customWidth="1"/>
    <col min="6555" max="6555" width="9.28515625" style="266" customWidth="1"/>
    <col min="6556" max="6556" width="53.42578125" style="266" customWidth="1"/>
    <col min="6557" max="6557" width="21.85546875" style="266" customWidth="1"/>
    <col min="6558" max="6558" width="18.5703125" style="266" customWidth="1"/>
    <col min="6559" max="6559" width="21.28515625" style="266" customWidth="1"/>
    <col min="6560" max="6562" width="0" style="266" hidden="1" customWidth="1"/>
    <col min="6563" max="6563" width="23.28515625" style="266" customWidth="1"/>
    <col min="6564" max="6565" width="0" style="266" hidden="1" customWidth="1"/>
    <col min="6566" max="6566" width="23.5703125" style="266" customWidth="1"/>
    <col min="6567" max="6567" width="2.7109375" style="266" customWidth="1"/>
    <col min="6568" max="6587" width="0" style="266" hidden="1" customWidth="1"/>
    <col min="6588" max="6588" width="13.42578125" style="266" customWidth="1"/>
    <col min="6589" max="6589" width="18.140625" style="266" customWidth="1"/>
    <col min="6590" max="6590" width="18.7109375" style="266" customWidth="1"/>
    <col min="6591" max="6591" width="15.42578125" style="266" customWidth="1"/>
    <col min="6592" max="6809" width="11.42578125" style="266"/>
    <col min="6810" max="6810" width="17.42578125" style="266" customWidth="1"/>
    <col min="6811" max="6811" width="9.28515625" style="266" customWidth="1"/>
    <col min="6812" max="6812" width="53.42578125" style="266" customWidth="1"/>
    <col min="6813" max="6813" width="21.85546875" style="266" customWidth="1"/>
    <col min="6814" max="6814" width="18.5703125" style="266" customWidth="1"/>
    <col min="6815" max="6815" width="21.28515625" style="266" customWidth="1"/>
    <col min="6816" max="6818" width="0" style="266" hidden="1" customWidth="1"/>
    <col min="6819" max="6819" width="23.28515625" style="266" customWidth="1"/>
    <col min="6820" max="6821" width="0" style="266" hidden="1" customWidth="1"/>
    <col min="6822" max="6822" width="23.5703125" style="266" customWidth="1"/>
    <col min="6823" max="6823" width="2.7109375" style="266" customWidth="1"/>
    <col min="6824" max="6843" width="0" style="266" hidden="1" customWidth="1"/>
    <col min="6844" max="6844" width="13.42578125" style="266" customWidth="1"/>
    <col min="6845" max="6845" width="18.140625" style="266" customWidth="1"/>
    <col min="6846" max="6846" width="18.7109375" style="266" customWidth="1"/>
    <col min="6847" max="6847" width="15.42578125" style="266" customWidth="1"/>
    <col min="6848" max="7065" width="11.42578125" style="266"/>
    <col min="7066" max="7066" width="17.42578125" style="266" customWidth="1"/>
    <col min="7067" max="7067" width="9.28515625" style="266" customWidth="1"/>
    <col min="7068" max="7068" width="53.42578125" style="266" customWidth="1"/>
    <col min="7069" max="7069" width="21.85546875" style="266" customWidth="1"/>
    <col min="7070" max="7070" width="18.5703125" style="266" customWidth="1"/>
    <col min="7071" max="7071" width="21.28515625" style="266" customWidth="1"/>
    <col min="7072" max="7074" width="0" style="266" hidden="1" customWidth="1"/>
    <col min="7075" max="7075" width="23.28515625" style="266" customWidth="1"/>
    <col min="7076" max="7077" width="0" style="266" hidden="1" customWidth="1"/>
    <col min="7078" max="7078" width="23.5703125" style="266" customWidth="1"/>
    <col min="7079" max="7079" width="2.7109375" style="266" customWidth="1"/>
    <col min="7080" max="7099" width="0" style="266" hidden="1" customWidth="1"/>
    <col min="7100" max="7100" width="13.42578125" style="266" customWidth="1"/>
    <col min="7101" max="7101" width="18.140625" style="266" customWidth="1"/>
    <col min="7102" max="7102" width="18.7109375" style="266" customWidth="1"/>
    <col min="7103" max="7103" width="15.42578125" style="266" customWidth="1"/>
    <col min="7104" max="7321" width="11.42578125" style="266"/>
    <col min="7322" max="7322" width="17.42578125" style="266" customWidth="1"/>
    <col min="7323" max="7323" width="9.28515625" style="266" customWidth="1"/>
    <col min="7324" max="7324" width="53.42578125" style="266" customWidth="1"/>
    <col min="7325" max="7325" width="21.85546875" style="266" customWidth="1"/>
    <col min="7326" max="7326" width="18.5703125" style="266" customWidth="1"/>
    <col min="7327" max="7327" width="21.28515625" style="266" customWidth="1"/>
    <col min="7328" max="7330" width="0" style="266" hidden="1" customWidth="1"/>
    <col min="7331" max="7331" width="23.28515625" style="266" customWidth="1"/>
    <col min="7332" max="7333" width="0" style="266" hidden="1" customWidth="1"/>
    <col min="7334" max="7334" width="23.5703125" style="266" customWidth="1"/>
    <col min="7335" max="7335" width="2.7109375" style="266" customWidth="1"/>
    <col min="7336" max="7355" width="0" style="266" hidden="1" customWidth="1"/>
    <col min="7356" max="7356" width="13.42578125" style="266" customWidth="1"/>
    <col min="7357" max="7357" width="18.140625" style="266" customWidth="1"/>
    <col min="7358" max="7358" width="18.7109375" style="266" customWidth="1"/>
    <col min="7359" max="7359" width="15.42578125" style="266" customWidth="1"/>
    <col min="7360" max="7577" width="11.42578125" style="266"/>
    <col min="7578" max="7578" width="17.42578125" style="266" customWidth="1"/>
    <col min="7579" max="7579" width="9.28515625" style="266" customWidth="1"/>
    <col min="7580" max="7580" width="53.42578125" style="266" customWidth="1"/>
    <col min="7581" max="7581" width="21.85546875" style="266" customWidth="1"/>
    <col min="7582" max="7582" width="18.5703125" style="266" customWidth="1"/>
    <col min="7583" max="7583" width="21.28515625" style="266" customWidth="1"/>
    <col min="7584" max="7586" width="0" style="266" hidden="1" customWidth="1"/>
    <col min="7587" max="7587" width="23.28515625" style="266" customWidth="1"/>
    <col min="7588" max="7589" width="0" style="266" hidden="1" customWidth="1"/>
    <col min="7590" max="7590" width="23.5703125" style="266" customWidth="1"/>
    <col min="7591" max="7591" width="2.7109375" style="266" customWidth="1"/>
    <col min="7592" max="7611" width="0" style="266" hidden="1" customWidth="1"/>
    <col min="7612" max="7612" width="13.42578125" style="266" customWidth="1"/>
    <col min="7613" max="7613" width="18.140625" style="266" customWidth="1"/>
    <col min="7614" max="7614" width="18.7109375" style="266" customWidth="1"/>
    <col min="7615" max="7615" width="15.42578125" style="266" customWidth="1"/>
    <col min="7616" max="7833" width="11.42578125" style="266"/>
    <col min="7834" max="7834" width="17.42578125" style="266" customWidth="1"/>
    <col min="7835" max="7835" width="9.28515625" style="266" customWidth="1"/>
    <col min="7836" max="7836" width="53.42578125" style="266" customWidth="1"/>
    <col min="7837" max="7837" width="21.85546875" style="266" customWidth="1"/>
    <col min="7838" max="7838" width="18.5703125" style="266" customWidth="1"/>
    <col min="7839" max="7839" width="21.28515625" style="266" customWidth="1"/>
    <col min="7840" max="7842" width="0" style="266" hidden="1" customWidth="1"/>
    <col min="7843" max="7843" width="23.28515625" style="266" customWidth="1"/>
    <col min="7844" max="7845" width="0" style="266" hidden="1" customWidth="1"/>
    <col min="7846" max="7846" width="23.5703125" style="266" customWidth="1"/>
    <col min="7847" max="7847" width="2.7109375" style="266" customWidth="1"/>
    <col min="7848" max="7867" width="0" style="266" hidden="1" customWidth="1"/>
    <col min="7868" max="7868" width="13.42578125" style="266" customWidth="1"/>
    <col min="7869" max="7869" width="18.140625" style="266" customWidth="1"/>
    <col min="7870" max="7870" width="18.7109375" style="266" customWidth="1"/>
    <col min="7871" max="7871" width="15.42578125" style="266" customWidth="1"/>
    <col min="7872" max="8089" width="11.42578125" style="266"/>
    <col min="8090" max="8090" width="17.42578125" style="266" customWidth="1"/>
    <col min="8091" max="8091" width="9.28515625" style="266" customWidth="1"/>
    <col min="8092" max="8092" width="53.42578125" style="266" customWidth="1"/>
    <col min="8093" max="8093" width="21.85546875" style="266" customWidth="1"/>
    <col min="8094" max="8094" width="18.5703125" style="266" customWidth="1"/>
    <col min="8095" max="8095" width="21.28515625" style="266" customWidth="1"/>
    <col min="8096" max="8098" width="0" style="266" hidden="1" customWidth="1"/>
    <col min="8099" max="8099" width="23.28515625" style="266" customWidth="1"/>
    <col min="8100" max="8101" width="0" style="266" hidden="1" customWidth="1"/>
    <col min="8102" max="8102" width="23.5703125" style="266" customWidth="1"/>
    <col min="8103" max="8103" width="2.7109375" style="266" customWidth="1"/>
    <col min="8104" max="8123" width="0" style="266" hidden="1" customWidth="1"/>
    <col min="8124" max="8124" width="13.42578125" style="266" customWidth="1"/>
    <col min="8125" max="8125" width="18.140625" style="266" customWidth="1"/>
    <col min="8126" max="8126" width="18.7109375" style="266" customWidth="1"/>
    <col min="8127" max="8127" width="15.42578125" style="266" customWidth="1"/>
    <col min="8128" max="8345" width="11.42578125" style="266"/>
    <col min="8346" max="8346" width="17.42578125" style="266" customWidth="1"/>
    <col min="8347" max="8347" width="9.28515625" style="266" customWidth="1"/>
    <col min="8348" max="8348" width="53.42578125" style="266" customWidth="1"/>
    <col min="8349" max="8349" width="21.85546875" style="266" customWidth="1"/>
    <col min="8350" max="8350" width="18.5703125" style="266" customWidth="1"/>
    <col min="8351" max="8351" width="21.28515625" style="266" customWidth="1"/>
    <col min="8352" max="8354" width="0" style="266" hidden="1" customWidth="1"/>
    <col min="8355" max="8355" width="23.28515625" style="266" customWidth="1"/>
    <col min="8356" max="8357" width="0" style="266" hidden="1" customWidth="1"/>
    <col min="8358" max="8358" width="23.5703125" style="266" customWidth="1"/>
    <col min="8359" max="8359" width="2.7109375" style="266" customWidth="1"/>
    <col min="8360" max="8379" width="0" style="266" hidden="1" customWidth="1"/>
    <col min="8380" max="8380" width="13.42578125" style="266" customWidth="1"/>
    <col min="8381" max="8381" width="18.140625" style="266" customWidth="1"/>
    <col min="8382" max="8382" width="18.7109375" style="266" customWidth="1"/>
    <col min="8383" max="8383" width="15.42578125" style="266" customWidth="1"/>
    <col min="8384" max="8601" width="11.42578125" style="266"/>
    <col min="8602" max="8602" width="17.42578125" style="266" customWidth="1"/>
    <col min="8603" max="8603" width="9.28515625" style="266" customWidth="1"/>
    <col min="8604" max="8604" width="53.42578125" style="266" customWidth="1"/>
    <col min="8605" max="8605" width="21.85546875" style="266" customWidth="1"/>
    <col min="8606" max="8606" width="18.5703125" style="266" customWidth="1"/>
    <col min="8607" max="8607" width="21.28515625" style="266" customWidth="1"/>
    <col min="8608" max="8610" width="0" style="266" hidden="1" customWidth="1"/>
    <col min="8611" max="8611" width="23.28515625" style="266" customWidth="1"/>
    <col min="8612" max="8613" width="0" style="266" hidden="1" customWidth="1"/>
    <col min="8614" max="8614" width="23.5703125" style="266" customWidth="1"/>
    <col min="8615" max="8615" width="2.7109375" style="266" customWidth="1"/>
    <col min="8616" max="8635" width="0" style="266" hidden="1" customWidth="1"/>
    <col min="8636" max="8636" width="13.42578125" style="266" customWidth="1"/>
    <col min="8637" max="8637" width="18.140625" style="266" customWidth="1"/>
    <col min="8638" max="8638" width="18.7109375" style="266" customWidth="1"/>
    <col min="8639" max="8639" width="15.42578125" style="266" customWidth="1"/>
    <col min="8640" max="8857" width="11.42578125" style="266"/>
    <col min="8858" max="8858" width="17.42578125" style="266" customWidth="1"/>
    <col min="8859" max="8859" width="9.28515625" style="266" customWidth="1"/>
    <col min="8860" max="8860" width="53.42578125" style="266" customWidth="1"/>
    <col min="8861" max="8861" width="21.85546875" style="266" customWidth="1"/>
    <col min="8862" max="8862" width="18.5703125" style="266" customWidth="1"/>
    <col min="8863" max="8863" width="21.28515625" style="266" customWidth="1"/>
    <col min="8864" max="8866" width="0" style="266" hidden="1" customWidth="1"/>
    <col min="8867" max="8867" width="23.28515625" style="266" customWidth="1"/>
    <col min="8868" max="8869" width="0" style="266" hidden="1" customWidth="1"/>
    <col min="8870" max="8870" width="23.5703125" style="266" customWidth="1"/>
    <col min="8871" max="8871" width="2.7109375" style="266" customWidth="1"/>
    <col min="8872" max="8891" width="0" style="266" hidden="1" customWidth="1"/>
    <col min="8892" max="8892" width="13.42578125" style="266" customWidth="1"/>
    <col min="8893" max="8893" width="18.140625" style="266" customWidth="1"/>
    <col min="8894" max="8894" width="18.7109375" style="266" customWidth="1"/>
    <col min="8895" max="8895" width="15.42578125" style="266" customWidth="1"/>
    <col min="8896" max="9113" width="11.42578125" style="266"/>
    <col min="9114" max="9114" width="17.42578125" style="266" customWidth="1"/>
    <col min="9115" max="9115" width="9.28515625" style="266" customWidth="1"/>
    <col min="9116" max="9116" width="53.42578125" style="266" customWidth="1"/>
    <col min="9117" max="9117" width="21.85546875" style="266" customWidth="1"/>
    <col min="9118" max="9118" width="18.5703125" style="266" customWidth="1"/>
    <col min="9119" max="9119" width="21.28515625" style="266" customWidth="1"/>
    <col min="9120" max="9122" width="0" style="266" hidden="1" customWidth="1"/>
    <col min="9123" max="9123" width="23.28515625" style="266" customWidth="1"/>
    <col min="9124" max="9125" width="0" style="266" hidden="1" customWidth="1"/>
    <col min="9126" max="9126" width="23.5703125" style="266" customWidth="1"/>
    <col min="9127" max="9127" width="2.7109375" style="266" customWidth="1"/>
    <col min="9128" max="9147" width="0" style="266" hidden="1" customWidth="1"/>
    <col min="9148" max="9148" width="13.42578125" style="266" customWidth="1"/>
    <col min="9149" max="9149" width="18.140625" style="266" customWidth="1"/>
    <col min="9150" max="9150" width="18.7109375" style="266" customWidth="1"/>
    <col min="9151" max="9151" width="15.42578125" style="266" customWidth="1"/>
    <col min="9152" max="9369" width="11.42578125" style="266"/>
    <col min="9370" max="9370" width="17.42578125" style="266" customWidth="1"/>
    <col min="9371" max="9371" width="9.28515625" style="266" customWidth="1"/>
    <col min="9372" max="9372" width="53.42578125" style="266" customWidth="1"/>
    <col min="9373" max="9373" width="21.85546875" style="266" customWidth="1"/>
    <col min="9374" max="9374" width="18.5703125" style="266" customWidth="1"/>
    <col min="9375" max="9375" width="21.28515625" style="266" customWidth="1"/>
    <col min="9376" max="9378" width="0" style="266" hidden="1" customWidth="1"/>
    <col min="9379" max="9379" width="23.28515625" style="266" customWidth="1"/>
    <col min="9380" max="9381" width="0" style="266" hidden="1" customWidth="1"/>
    <col min="9382" max="9382" width="23.5703125" style="266" customWidth="1"/>
    <col min="9383" max="9383" width="2.7109375" style="266" customWidth="1"/>
    <col min="9384" max="9403" width="0" style="266" hidden="1" customWidth="1"/>
    <col min="9404" max="9404" width="13.42578125" style="266" customWidth="1"/>
    <col min="9405" max="9405" width="18.140625" style="266" customWidth="1"/>
    <col min="9406" max="9406" width="18.7109375" style="266" customWidth="1"/>
    <col min="9407" max="9407" width="15.42578125" style="266" customWidth="1"/>
    <col min="9408" max="9625" width="11.42578125" style="266"/>
    <col min="9626" max="9626" width="17.42578125" style="266" customWidth="1"/>
    <col min="9627" max="9627" width="9.28515625" style="266" customWidth="1"/>
    <col min="9628" max="9628" width="53.42578125" style="266" customWidth="1"/>
    <col min="9629" max="9629" width="21.85546875" style="266" customWidth="1"/>
    <col min="9630" max="9630" width="18.5703125" style="266" customWidth="1"/>
    <col min="9631" max="9631" width="21.28515625" style="266" customWidth="1"/>
    <col min="9632" max="9634" width="0" style="266" hidden="1" customWidth="1"/>
    <col min="9635" max="9635" width="23.28515625" style="266" customWidth="1"/>
    <col min="9636" max="9637" width="0" style="266" hidden="1" customWidth="1"/>
    <col min="9638" max="9638" width="23.5703125" style="266" customWidth="1"/>
    <col min="9639" max="9639" width="2.7109375" style="266" customWidth="1"/>
    <col min="9640" max="9659" width="0" style="266" hidden="1" customWidth="1"/>
    <col min="9660" max="9660" width="13.42578125" style="266" customWidth="1"/>
    <col min="9661" max="9661" width="18.140625" style="266" customWidth="1"/>
    <col min="9662" max="9662" width="18.7109375" style="266" customWidth="1"/>
    <col min="9663" max="9663" width="15.42578125" style="266" customWidth="1"/>
    <col min="9664" max="9881" width="11.42578125" style="266"/>
    <col min="9882" max="9882" width="17.42578125" style="266" customWidth="1"/>
    <col min="9883" max="9883" width="9.28515625" style="266" customWidth="1"/>
    <col min="9884" max="9884" width="53.42578125" style="266" customWidth="1"/>
    <col min="9885" max="9885" width="21.85546875" style="266" customWidth="1"/>
    <col min="9886" max="9886" width="18.5703125" style="266" customWidth="1"/>
    <col min="9887" max="9887" width="21.28515625" style="266" customWidth="1"/>
    <col min="9888" max="9890" width="0" style="266" hidden="1" customWidth="1"/>
    <col min="9891" max="9891" width="23.28515625" style="266" customWidth="1"/>
    <col min="9892" max="9893" width="0" style="266" hidden="1" customWidth="1"/>
    <col min="9894" max="9894" width="23.5703125" style="266" customWidth="1"/>
    <col min="9895" max="9895" width="2.7109375" style="266" customWidth="1"/>
    <col min="9896" max="9915" width="0" style="266" hidden="1" customWidth="1"/>
    <col min="9916" max="9916" width="13.42578125" style="266" customWidth="1"/>
    <col min="9917" max="9917" width="18.140625" style="266" customWidth="1"/>
    <col min="9918" max="9918" width="18.7109375" style="266" customWidth="1"/>
    <col min="9919" max="9919" width="15.42578125" style="266" customWidth="1"/>
    <col min="9920" max="10137" width="11.42578125" style="266"/>
    <col min="10138" max="10138" width="17.42578125" style="266" customWidth="1"/>
    <col min="10139" max="10139" width="9.28515625" style="266" customWidth="1"/>
    <col min="10140" max="10140" width="53.42578125" style="266" customWidth="1"/>
    <col min="10141" max="10141" width="21.85546875" style="266" customWidth="1"/>
    <col min="10142" max="10142" width="18.5703125" style="266" customWidth="1"/>
    <col min="10143" max="10143" width="21.28515625" style="266" customWidth="1"/>
    <col min="10144" max="10146" width="0" style="266" hidden="1" customWidth="1"/>
    <col min="10147" max="10147" width="23.28515625" style="266" customWidth="1"/>
    <col min="10148" max="10149" width="0" style="266" hidden="1" customWidth="1"/>
    <col min="10150" max="10150" width="23.5703125" style="266" customWidth="1"/>
    <col min="10151" max="10151" width="2.7109375" style="266" customWidth="1"/>
    <col min="10152" max="10171" width="0" style="266" hidden="1" customWidth="1"/>
    <col min="10172" max="10172" width="13.42578125" style="266" customWidth="1"/>
    <col min="10173" max="10173" width="18.140625" style="266" customWidth="1"/>
    <col min="10174" max="10174" width="18.7109375" style="266" customWidth="1"/>
    <col min="10175" max="10175" width="15.42578125" style="266" customWidth="1"/>
    <col min="10176" max="10393" width="11.42578125" style="266"/>
    <col min="10394" max="10394" width="17.42578125" style="266" customWidth="1"/>
    <col min="10395" max="10395" width="9.28515625" style="266" customWidth="1"/>
    <col min="10396" max="10396" width="53.42578125" style="266" customWidth="1"/>
    <col min="10397" max="10397" width="21.85546875" style="266" customWidth="1"/>
    <col min="10398" max="10398" width="18.5703125" style="266" customWidth="1"/>
    <col min="10399" max="10399" width="21.28515625" style="266" customWidth="1"/>
    <col min="10400" max="10402" width="0" style="266" hidden="1" customWidth="1"/>
    <col min="10403" max="10403" width="23.28515625" style="266" customWidth="1"/>
    <col min="10404" max="10405" width="0" style="266" hidden="1" customWidth="1"/>
    <col min="10406" max="10406" width="23.5703125" style="266" customWidth="1"/>
    <col min="10407" max="10407" width="2.7109375" style="266" customWidth="1"/>
    <col min="10408" max="10427" width="0" style="266" hidden="1" customWidth="1"/>
    <col min="10428" max="10428" width="13.42578125" style="266" customWidth="1"/>
    <col min="10429" max="10429" width="18.140625" style="266" customWidth="1"/>
    <col min="10430" max="10430" width="18.7109375" style="266" customWidth="1"/>
    <col min="10431" max="10431" width="15.42578125" style="266" customWidth="1"/>
    <col min="10432" max="10649" width="11.42578125" style="266"/>
    <col min="10650" max="10650" width="17.42578125" style="266" customWidth="1"/>
    <col min="10651" max="10651" width="9.28515625" style="266" customWidth="1"/>
    <col min="10652" max="10652" width="53.42578125" style="266" customWidth="1"/>
    <col min="10653" max="10653" width="21.85546875" style="266" customWidth="1"/>
    <col min="10654" max="10654" width="18.5703125" style="266" customWidth="1"/>
    <col min="10655" max="10655" width="21.28515625" style="266" customWidth="1"/>
    <col min="10656" max="10658" width="0" style="266" hidden="1" customWidth="1"/>
    <col min="10659" max="10659" width="23.28515625" style="266" customWidth="1"/>
    <col min="10660" max="10661" width="0" style="266" hidden="1" customWidth="1"/>
    <col min="10662" max="10662" width="23.5703125" style="266" customWidth="1"/>
    <col min="10663" max="10663" width="2.7109375" style="266" customWidth="1"/>
    <col min="10664" max="10683" width="0" style="266" hidden="1" customWidth="1"/>
    <col min="10684" max="10684" width="13.42578125" style="266" customWidth="1"/>
    <col min="10685" max="10685" width="18.140625" style="266" customWidth="1"/>
    <col min="10686" max="10686" width="18.7109375" style="266" customWidth="1"/>
    <col min="10687" max="10687" width="15.42578125" style="266" customWidth="1"/>
    <col min="10688" max="10905" width="11.42578125" style="266"/>
    <col min="10906" max="10906" width="17.42578125" style="266" customWidth="1"/>
    <col min="10907" max="10907" width="9.28515625" style="266" customWidth="1"/>
    <col min="10908" max="10908" width="53.42578125" style="266" customWidth="1"/>
    <col min="10909" max="10909" width="21.85546875" style="266" customWidth="1"/>
    <col min="10910" max="10910" width="18.5703125" style="266" customWidth="1"/>
    <col min="10911" max="10911" width="21.28515625" style="266" customWidth="1"/>
    <col min="10912" max="10914" width="0" style="266" hidden="1" customWidth="1"/>
    <col min="10915" max="10915" width="23.28515625" style="266" customWidth="1"/>
    <col min="10916" max="10917" width="0" style="266" hidden="1" customWidth="1"/>
    <col min="10918" max="10918" width="23.5703125" style="266" customWidth="1"/>
    <col min="10919" max="10919" width="2.7109375" style="266" customWidth="1"/>
    <col min="10920" max="10939" width="0" style="266" hidden="1" customWidth="1"/>
    <col min="10940" max="10940" width="13.42578125" style="266" customWidth="1"/>
    <col min="10941" max="10941" width="18.140625" style="266" customWidth="1"/>
    <col min="10942" max="10942" width="18.7109375" style="266" customWidth="1"/>
    <col min="10943" max="10943" width="15.42578125" style="266" customWidth="1"/>
    <col min="10944" max="11161" width="11.42578125" style="266"/>
    <col min="11162" max="11162" width="17.42578125" style="266" customWidth="1"/>
    <col min="11163" max="11163" width="9.28515625" style="266" customWidth="1"/>
    <col min="11164" max="11164" width="53.42578125" style="266" customWidth="1"/>
    <col min="11165" max="11165" width="21.85546875" style="266" customWidth="1"/>
    <col min="11166" max="11166" width="18.5703125" style="266" customWidth="1"/>
    <col min="11167" max="11167" width="21.28515625" style="266" customWidth="1"/>
    <col min="11168" max="11170" width="0" style="266" hidden="1" customWidth="1"/>
    <col min="11171" max="11171" width="23.28515625" style="266" customWidth="1"/>
    <col min="11172" max="11173" width="0" style="266" hidden="1" customWidth="1"/>
    <col min="11174" max="11174" width="23.5703125" style="266" customWidth="1"/>
    <col min="11175" max="11175" width="2.7109375" style="266" customWidth="1"/>
    <col min="11176" max="11195" width="0" style="266" hidden="1" customWidth="1"/>
    <col min="11196" max="11196" width="13.42578125" style="266" customWidth="1"/>
    <col min="11197" max="11197" width="18.140625" style="266" customWidth="1"/>
    <col min="11198" max="11198" width="18.7109375" style="266" customWidth="1"/>
    <col min="11199" max="11199" width="15.42578125" style="266" customWidth="1"/>
    <col min="11200" max="11417" width="11.42578125" style="266"/>
    <col min="11418" max="11418" width="17.42578125" style="266" customWidth="1"/>
    <col min="11419" max="11419" width="9.28515625" style="266" customWidth="1"/>
    <col min="11420" max="11420" width="53.42578125" style="266" customWidth="1"/>
    <col min="11421" max="11421" width="21.85546875" style="266" customWidth="1"/>
    <col min="11422" max="11422" width="18.5703125" style="266" customWidth="1"/>
    <col min="11423" max="11423" width="21.28515625" style="266" customWidth="1"/>
    <col min="11424" max="11426" width="0" style="266" hidden="1" customWidth="1"/>
    <col min="11427" max="11427" width="23.28515625" style="266" customWidth="1"/>
    <col min="11428" max="11429" width="0" style="266" hidden="1" customWidth="1"/>
    <col min="11430" max="11430" width="23.5703125" style="266" customWidth="1"/>
    <col min="11431" max="11431" width="2.7109375" style="266" customWidth="1"/>
    <col min="11432" max="11451" width="0" style="266" hidden="1" customWidth="1"/>
    <col min="11452" max="11452" width="13.42578125" style="266" customWidth="1"/>
    <col min="11453" max="11453" width="18.140625" style="266" customWidth="1"/>
    <col min="11454" max="11454" width="18.7109375" style="266" customWidth="1"/>
    <col min="11455" max="11455" width="15.42578125" style="266" customWidth="1"/>
    <col min="11456" max="11673" width="11.42578125" style="266"/>
    <col min="11674" max="11674" width="17.42578125" style="266" customWidth="1"/>
    <col min="11675" max="11675" width="9.28515625" style="266" customWidth="1"/>
    <col min="11676" max="11676" width="53.42578125" style="266" customWidth="1"/>
    <col min="11677" max="11677" width="21.85546875" style="266" customWidth="1"/>
    <col min="11678" max="11678" width="18.5703125" style="266" customWidth="1"/>
    <col min="11679" max="11679" width="21.28515625" style="266" customWidth="1"/>
    <col min="11680" max="11682" width="0" style="266" hidden="1" customWidth="1"/>
    <col min="11683" max="11683" width="23.28515625" style="266" customWidth="1"/>
    <col min="11684" max="11685" width="0" style="266" hidden="1" customWidth="1"/>
    <col min="11686" max="11686" width="23.5703125" style="266" customWidth="1"/>
    <col min="11687" max="11687" width="2.7109375" style="266" customWidth="1"/>
    <col min="11688" max="11707" width="0" style="266" hidden="1" customWidth="1"/>
    <col min="11708" max="11708" width="13.42578125" style="266" customWidth="1"/>
    <col min="11709" max="11709" width="18.140625" style="266" customWidth="1"/>
    <col min="11710" max="11710" width="18.7109375" style="266" customWidth="1"/>
    <col min="11711" max="11711" width="15.42578125" style="266" customWidth="1"/>
    <col min="11712" max="11929" width="11.42578125" style="266"/>
    <col min="11930" max="11930" width="17.42578125" style="266" customWidth="1"/>
    <col min="11931" max="11931" width="9.28515625" style="266" customWidth="1"/>
    <col min="11932" max="11932" width="53.42578125" style="266" customWidth="1"/>
    <col min="11933" max="11933" width="21.85546875" style="266" customWidth="1"/>
    <col min="11934" max="11934" width="18.5703125" style="266" customWidth="1"/>
    <col min="11935" max="11935" width="21.28515625" style="266" customWidth="1"/>
    <col min="11936" max="11938" width="0" style="266" hidden="1" customWidth="1"/>
    <col min="11939" max="11939" width="23.28515625" style="266" customWidth="1"/>
    <col min="11940" max="11941" width="0" style="266" hidden="1" customWidth="1"/>
    <col min="11942" max="11942" width="23.5703125" style="266" customWidth="1"/>
    <col min="11943" max="11943" width="2.7109375" style="266" customWidth="1"/>
    <col min="11944" max="11963" width="0" style="266" hidden="1" customWidth="1"/>
    <col min="11964" max="11964" width="13.42578125" style="266" customWidth="1"/>
    <col min="11965" max="11965" width="18.140625" style="266" customWidth="1"/>
    <col min="11966" max="11966" width="18.7109375" style="266" customWidth="1"/>
    <col min="11967" max="11967" width="15.42578125" style="266" customWidth="1"/>
    <col min="11968" max="12185" width="11.42578125" style="266"/>
    <col min="12186" max="12186" width="17.42578125" style="266" customWidth="1"/>
    <col min="12187" max="12187" width="9.28515625" style="266" customWidth="1"/>
    <col min="12188" max="12188" width="53.42578125" style="266" customWidth="1"/>
    <col min="12189" max="12189" width="21.85546875" style="266" customWidth="1"/>
    <col min="12190" max="12190" width="18.5703125" style="266" customWidth="1"/>
    <col min="12191" max="12191" width="21.28515625" style="266" customWidth="1"/>
    <col min="12192" max="12194" width="0" style="266" hidden="1" customWidth="1"/>
    <col min="12195" max="12195" width="23.28515625" style="266" customWidth="1"/>
    <col min="12196" max="12197" width="0" style="266" hidden="1" customWidth="1"/>
    <col min="12198" max="12198" width="23.5703125" style="266" customWidth="1"/>
    <col min="12199" max="12199" width="2.7109375" style="266" customWidth="1"/>
    <col min="12200" max="12219" width="0" style="266" hidden="1" customWidth="1"/>
    <col min="12220" max="12220" width="13.42578125" style="266" customWidth="1"/>
    <col min="12221" max="12221" width="18.140625" style="266" customWidth="1"/>
    <col min="12222" max="12222" width="18.7109375" style="266" customWidth="1"/>
    <col min="12223" max="12223" width="15.42578125" style="266" customWidth="1"/>
    <col min="12224" max="12441" width="11.42578125" style="266"/>
    <col min="12442" max="12442" width="17.42578125" style="266" customWidth="1"/>
    <col min="12443" max="12443" width="9.28515625" style="266" customWidth="1"/>
    <col min="12444" max="12444" width="53.42578125" style="266" customWidth="1"/>
    <col min="12445" max="12445" width="21.85546875" style="266" customWidth="1"/>
    <col min="12446" max="12446" width="18.5703125" style="266" customWidth="1"/>
    <col min="12447" max="12447" width="21.28515625" style="266" customWidth="1"/>
    <col min="12448" max="12450" width="0" style="266" hidden="1" customWidth="1"/>
    <col min="12451" max="12451" width="23.28515625" style="266" customWidth="1"/>
    <col min="12452" max="12453" width="0" style="266" hidden="1" customWidth="1"/>
    <col min="12454" max="12454" width="23.5703125" style="266" customWidth="1"/>
    <col min="12455" max="12455" width="2.7109375" style="266" customWidth="1"/>
    <col min="12456" max="12475" width="0" style="266" hidden="1" customWidth="1"/>
    <col min="12476" max="12476" width="13.42578125" style="266" customWidth="1"/>
    <col min="12477" max="12477" width="18.140625" style="266" customWidth="1"/>
    <col min="12478" max="12478" width="18.7109375" style="266" customWidth="1"/>
    <col min="12479" max="12479" width="15.42578125" style="266" customWidth="1"/>
    <col min="12480" max="12697" width="11.42578125" style="266"/>
    <col min="12698" max="12698" width="17.42578125" style="266" customWidth="1"/>
    <col min="12699" max="12699" width="9.28515625" style="266" customWidth="1"/>
    <col min="12700" max="12700" width="53.42578125" style="266" customWidth="1"/>
    <col min="12701" max="12701" width="21.85546875" style="266" customWidth="1"/>
    <col min="12702" max="12702" width="18.5703125" style="266" customWidth="1"/>
    <col min="12703" max="12703" width="21.28515625" style="266" customWidth="1"/>
    <col min="12704" max="12706" width="0" style="266" hidden="1" customWidth="1"/>
    <col min="12707" max="12707" width="23.28515625" style="266" customWidth="1"/>
    <col min="12708" max="12709" width="0" style="266" hidden="1" customWidth="1"/>
    <col min="12710" max="12710" width="23.5703125" style="266" customWidth="1"/>
    <col min="12711" max="12711" width="2.7109375" style="266" customWidth="1"/>
    <col min="12712" max="12731" width="0" style="266" hidden="1" customWidth="1"/>
    <col min="12732" max="12732" width="13.42578125" style="266" customWidth="1"/>
    <col min="12733" max="12733" width="18.140625" style="266" customWidth="1"/>
    <col min="12734" max="12734" width="18.7109375" style="266" customWidth="1"/>
    <col min="12735" max="12735" width="15.42578125" style="266" customWidth="1"/>
    <col min="12736" max="12953" width="11.42578125" style="266"/>
    <col min="12954" max="12954" width="17.42578125" style="266" customWidth="1"/>
    <col min="12955" max="12955" width="9.28515625" style="266" customWidth="1"/>
    <col min="12956" max="12956" width="53.42578125" style="266" customWidth="1"/>
    <col min="12957" max="12957" width="21.85546875" style="266" customWidth="1"/>
    <col min="12958" max="12958" width="18.5703125" style="266" customWidth="1"/>
    <col min="12959" max="12959" width="21.28515625" style="266" customWidth="1"/>
    <col min="12960" max="12962" width="0" style="266" hidden="1" customWidth="1"/>
    <col min="12963" max="12963" width="23.28515625" style="266" customWidth="1"/>
    <col min="12964" max="12965" width="0" style="266" hidden="1" customWidth="1"/>
    <col min="12966" max="12966" width="23.5703125" style="266" customWidth="1"/>
    <col min="12967" max="12967" width="2.7109375" style="266" customWidth="1"/>
    <col min="12968" max="12987" width="0" style="266" hidden="1" customWidth="1"/>
    <col min="12988" max="12988" width="13.42578125" style="266" customWidth="1"/>
    <col min="12989" max="12989" width="18.140625" style="266" customWidth="1"/>
    <col min="12990" max="12990" width="18.7109375" style="266" customWidth="1"/>
    <col min="12991" max="12991" width="15.42578125" style="266" customWidth="1"/>
    <col min="12992" max="13209" width="11.42578125" style="266"/>
    <col min="13210" max="13210" width="17.42578125" style="266" customWidth="1"/>
    <col min="13211" max="13211" width="9.28515625" style="266" customWidth="1"/>
    <col min="13212" max="13212" width="53.42578125" style="266" customWidth="1"/>
    <col min="13213" max="13213" width="21.85546875" style="266" customWidth="1"/>
    <col min="13214" max="13214" width="18.5703125" style="266" customWidth="1"/>
    <col min="13215" max="13215" width="21.28515625" style="266" customWidth="1"/>
    <col min="13216" max="13218" width="0" style="266" hidden="1" customWidth="1"/>
    <col min="13219" max="13219" width="23.28515625" style="266" customWidth="1"/>
    <col min="13220" max="13221" width="0" style="266" hidden="1" customWidth="1"/>
    <col min="13222" max="13222" width="23.5703125" style="266" customWidth="1"/>
    <col min="13223" max="13223" width="2.7109375" style="266" customWidth="1"/>
    <col min="13224" max="13243" width="0" style="266" hidden="1" customWidth="1"/>
    <col min="13244" max="13244" width="13.42578125" style="266" customWidth="1"/>
    <col min="13245" max="13245" width="18.140625" style="266" customWidth="1"/>
    <col min="13246" max="13246" width="18.7109375" style="266" customWidth="1"/>
    <col min="13247" max="13247" width="15.42578125" style="266" customWidth="1"/>
    <col min="13248" max="13465" width="11.42578125" style="266"/>
    <col min="13466" max="13466" width="17.42578125" style="266" customWidth="1"/>
    <col min="13467" max="13467" width="9.28515625" style="266" customWidth="1"/>
    <col min="13468" max="13468" width="53.42578125" style="266" customWidth="1"/>
    <col min="13469" max="13469" width="21.85546875" style="266" customWidth="1"/>
    <col min="13470" max="13470" width="18.5703125" style="266" customWidth="1"/>
    <col min="13471" max="13471" width="21.28515625" style="266" customWidth="1"/>
    <col min="13472" max="13474" width="0" style="266" hidden="1" customWidth="1"/>
    <col min="13475" max="13475" width="23.28515625" style="266" customWidth="1"/>
    <col min="13476" max="13477" width="0" style="266" hidden="1" customWidth="1"/>
    <col min="13478" max="13478" width="23.5703125" style="266" customWidth="1"/>
    <col min="13479" max="13479" width="2.7109375" style="266" customWidth="1"/>
    <col min="13480" max="13499" width="0" style="266" hidden="1" customWidth="1"/>
    <col min="13500" max="13500" width="13.42578125" style="266" customWidth="1"/>
    <col min="13501" max="13501" width="18.140625" style="266" customWidth="1"/>
    <col min="13502" max="13502" width="18.7109375" style="266" customWidth="1"/>
    <col min="13503" max="13503" width="15.42578125" style="266" customWidth="1"/>
    <col min="13504" max="13721" width="11.42578125" style="266"/>
    <col min="13722" max="13722" width="17.42578125" style="266" customWidth="1"/>
    <col min="13723" max="13723" width="9.28515625" style="266" customWidth="1"/>
    <col min="13724" max="13724" width="53.42578125" style="266" customWidth="1"/>
    <col min="13725" max="13725" width="21.85546875" style="266" customWidth="1"/>
    <col min="13726" max="13726" width="18.5703125" style="266" customWidth="1"/>
    <col min="13727" max="13727" width="21.28515625" style="266" customWidth="1"/>
    <col min="13728" max="13730" width="0" style="266" hidden="1" customWidth="1"/>
    <col min="13731" max="13731" width="23.28515625" style="266" customWidth="1"/>
    <col min="13732" max="13733" width="0" style="266" hidden="1" customWidth="1"/>
    <col min="13734" max="13734" width="23.5703125" style="266" customWidth="1"/>
    <col min="13735" max="13735" width="2.7109375" style="266" customWidth="1"/>
    <col min="13736" max="13755" width="0" style="266" hidden="1" customWidth="1"/>
    <col min="13756" max="13756" width="13.42578125" style="266" customWidth="1"/>
    <col min="13757" max="13757" width="18.140625" style="266" customWidth="1"/>
    <col min="13758" max="13758" width="18.7109375" style="266" customWidth="1"/>
    <col min="13759" max="13759" width="15.42578125" style="266" customWidth="1"/>
    <col min="13760" max="13977" width="11.42578125" style="266"/>
    <col min="13978" max="13978" width="17.42578125" style="266" customWidth="1"/>
    <col min="13979" max="13979" width="9.28515625" style="266" customWidth="1"/>
    <col min="13980" max="13980" width="53.42578125" style="266" customWidth="1"/>
    <col min="13981" max="13981" width="21.85546875" style="266" customWidth="1"/>
    <col min="13982" max="13982" width="18.5703125" style="266" customWidth="1"/>
    <col min="13983" max="13983" width="21.28515625" style="266" customWidth="1"/>
    <col min="13984" max="13986" width="0" style="266" hidden="1" customWidth="1"/>
    <col min="13987" max="13987" width="23.28515625" style="266" customWidth="1"/>
    <col min="13988" max="13989" width="0" style="266" hidden="1" customWidth="1"/>
    <col min="13990" max="13990" width="23.5703125" style="266" customWidth="1"/>
    <col min="13991" max="13991" width="2.7109375" style="266" customWidth="1"/>
    <col min="13992" max="14011" width="0" style="266" hidden="1" customWidth="1"/>
    <col min="14012" max="14012" width="13.42578125" style="266" customWidth="1"/>
    <col min="14013" max="14013" width="18.140625" style="266" customWidth="1"/>
    <col min="14014" max="14014" width="18.7109375" style="266" customWidth="1"/>
    <col min="14015" max="14015" width="15.42578125" style="266" customWidth="1"/>
    <col min="14016" max="14233" width="11.42578125" style="266"/>
    <col min="14234" max="14234" width="17.42578125" style="266" customWidth="1"/>
    <col min="14235" max="14235" width="9.28515625" style="266" customWidth="1"/>
    <col min="14236" max="14236" width="53.42578125" style="266" customWidth="1"/>
    <col min="14237" max="14237" width="21.85546875" style="266" customWidth="1"/>
    <col min="14238" max="14238" width="18.5703125" style="266" customWidth="1"/>
    <col min="14239" max="14239" width="21.28515625" style="266" customWidth="1"/>
    <col min="14240" max="14242" width="0" style="266" hidden="1" customWidth="1"/>
    <col min="14243" max="14243" width="23.28515625" style="266" customWidth="1"/>
    <col min="14244" max="14245" width="0" style="266" hidden="1" customWidth="1"/>
    <col min="14246" max="14246" width="23.5703125" style="266" customWidth="1"/>
    <col min="14247" max="14247" width="2.7109375" style="266" customWidth="1"/>
    <col min="14248" max="14267" width="0" style="266" hidden="1" customWidth="1"/>
    <col min="14268" max="14268" width="13.42578125" style="266" customWidth="1"/>
    <col min="14269" max="14269" width="18.140625" style="266" customWidth="1"/>
    <col min="14270" max="14270" width="18.7109375" style="266" customWidth="1"/>
    <col min="14271" max="14271" width="15.42578125" style="266" customWidth="1"/>
    <col min="14272" max="14489" width="11.42578125" style="266"/>
    <col min="14490" max="14490" width="17.42578125" style="266" customWidth="1"/>
    <col min="14491" max="14491" width="9.28515625" style="266" customWidth="1"/>
    <col min="14492" max="14492" width="53.42578125" style="266" customWidth="1"/>
    <col min="14493" max="14493" width="21.85546875" style="266" customWidth="1"/>
    <col min="14494" max="14494" width="18.5703125" style="266" customWidth="1"/>
    <col min="14495" max="14495" width="21.28515625" style="266" customWidth="1"/>
    <col min="14496" max="14498" width="0" style="266" hidden="1" customWidth="1"/>
    <col min="14499" max="14499" width="23.28515625" style="266" customWidth="1"/>
    <col min="14500" max="14501" width="0" style="266" hidden="1" customWidth="1"/>
    <col min="14502" max="14502" width="23.5703125" style="266" customWidth="1"/>
    <col min="14503" max="14503" width="2.7109375" style="266" customWidth="1"/>
    <col min="14504" max="14523" width="0" style="266" hidden="1" customWidth="1"/>
    <col min="14524" max="14524" width="13.42578125" style="266" customWidth="1"/>
    <col min="14525" max="14525" width="18.140625" style="266" customWidth="1"/>
    <col min="14526" max="14526" width="18.7109375" style="266" customWidth="1"/>
    <col min="14527" max="14527" width="15.42578125" style="266" customWidth="1"/>
    <col min="14528" max="14745" width="11.42578125" style="266"/>
    <col min="14746" max="14746" width="17.42578125" style="266" customWidth="1"/>
    <col min="14747" max="14747" width="9.28515625" style="266" customWidth="1"/>
    <col min="14748" max="14748" width="53.42578125" style="266" customWidth="1"/>
    <col min="14749" max="14749" width="21.85546875" style="266" customWidth="1"/>
    <col min="14750" max="14750" width="18.5703125" style="266" customWidth="1"/>
    <col min="14751" max="14751" width="21.28515625" style="266" customWidth="1"/>
    <col min="14752" max="14754" width="0" style="266" hidden="1" customWidth="1"/>
    <col min="14755" max="14755" width="23.28515625" style="266" customWidth="1"/>
    <col min="14756" max="14757" width="0" style="266" hidden="1" customWidth="1"/>
    <col min="14758" max="14758" width="23.5703125" style="266" customWidth="1"/>
    <col min="14759" max="14759" width="2.7109375" style="266" customWidth="1"/>
    <col min="14760" max="14779" width="0" style="266" hidden="1" customWidth="1"/>
    <col min="14780" max="14780" width="13.42578125" style="266" customWidth="1"/>
    <col min="14781" max="14781" width="18.140625" style="266" customWidth="1"/>
    <col min="14782" max="14782" width="18.7109375" style="266" customWidth="1"/>
    <col min="14783" max="14783" width="15.42578125" style="266" customWidth="1"/>
    <col min="14784" max="15001" width="11.42578125" style="266"/>
    <col min="15002" max="15002" width="17.42578125" style="266" customWidth="1"/>
    <col min="15003" max="15003" width="9.28515625" style="266" customWidth="1"/>
    <col min="15004" max="15004" width="53.42578125" style="266" customWidth="1"/>
    <col min="15005" max="15005" width="21.85546875" style="266" customWidth="1"/>
    <col min="15006" max="15006" width="18.5703125" style="266" customWidth="1"/>
    <col min="15007" max="15007" width="21.28515625" style="266" customWidth="1"/>
    <col min="15008" max="15010" width="0" style="266" hidden="1" customWidth="1"/>
    <col min="15011" max="15011" width="23.28515625" style="266" customWidth="1"/>
    <col min="15012" max="15013" width="0" style="266" hidden="1" customWidth="1"/>
    <col min="15014" max="15014" width="23.5703125" style="266" customWidth="1"/>
    <col min="15015" max="15015" width="2.7109375" style="266" customWidth="1"/>
    <col min="15016" max="15035" width="0" style="266" hidden="1" customWidth="1"/>
    <col min="15036" max="15036" width="13.42578125" style="266" customWidth="1"/>
    <col min="15037" max="15037" width="18.140625" style="266" customWidth="1"/>
    <col min="15038" max="15038" width="18.7109375" style="266" customWidth="1"/>
    <col min="15039" max="15039" width="15.42578125" style="266" customWidth="1"/>
    <col min="15040" max="15257" width="11.42578125" style="266"/>
    <col min="15258" max="15258" width="17.42578125" style="266" customWidth="1"/>
    <col min="15259" max="15259" width="9.28515625" style="266" customWidth="1"/>
    <col min="15260" max="15260" width="53.42578125" style="266" customWidth="1"/>
    <col min="15261" max="15261" width="21.85546875" style="266" customWidth="1"/>
    <col min="15262" max="15262" width="18.5703125" style="266" customWidth="1"/>
    <col min="15263" max="15263" width="21.28515625" style="266" customWidth="1"/>
    <col min="15264" max="15266" width="0" style="266" hidden="1" customWidth="1"/>
    <col min="15267" max="15267" width="23.28515625" style="266" customWidth="1"/>
    <col min="15268" max="15269" width="0" style="266" hidden="1" customWidth="1"/>
    <col min="15270" max="15270" width="23.5703125" style="266" customWidth="1"/>
    <col min="15271" max="15271" width="2.7109375" style="266" customWidth="1"/>
    <col min="15272" max="15291" width="0" style="266" hidden="1" customWidth="1"/>
    <col min="15292" max="15292" width="13.42578125" style="266" customWidth="1"/>
    <col min="15293" max="15293" width="18.140625" style="266" customWidth="1"/>
    <col min="15294" max="15294" width="18.7109375" style="266" customWidth="1"/>
    <col min="15295" max="15295" width="15.42578125" style="266" customWidth="1"/>
    <col min="15296" max="15513" width="11.42578125" style="266"/>
    <col min="15514" max="15514" width="17.42578125" style="266" customWidth="1"/>
    <col min="15515" max="15515" width="9.28515625" style="266" customWidth="1"/>
    <col min="15516" max="15516" width="53.42578125" style="266" customWidth="1"/>
    <col min="15517" max="15517" width="21.85546875" style="266" customWidth="1"/>
    <col min="15518" max="15518" width="18.5703125" style="266" customWidth="1"/>
    <col min="15519" max="15519" width="21.28515625" style="266" customWidth="1"/>
    <col min="15520" max="15522" width="0" style="266" hidden="1" customWidth="1"/>
    <col min="15523" max="15523" width="23.28515625" style="266" customWidth="1"/>
    <col min="15524" max="15525" width="0" style="266" hidden="1" customWidth="1"/>
    <col min="15526" max="15526" width="23.5703125" style="266" customWidth="1"/>
    <col min="15527" max="15527" width="2.7109375" style="266" customWidth="1"/>
    <col min="15528" max="15547" width="0" style="266" hidden="1" customWidth="1"/>
    <col min="15548" max="15548" width="13.42578125" style="266" customWidth="1"/>
    <col min="15549" max="15549" width="18.140625" style="266" customWidth="1"/>
    <col min="15550" max="15550" width="18.7109375" style="266" customWidth="1"/>
    <col min="15551" max="15551" width="15.42578125" style="266" customWidth="1"/>
    <col min="15552" max="15769" width="11.42578125" style="266"/>
    <col min="15770" max="15770" width="17.42578125" style="266" customWidth="1"/>
    <col min="15771" max="15771" width="9.28515625" style="266" customWidth="1"/>
    <col min="15772" max="15772" width="53.42578125" style="266" customWidth="1"/>
    <col min="15773" max="15773" width="21.85546875" style="266" customWidth="1"/>
    <col min="15774" max="15774" width="18.5703125" style="266" customWidth="1"/>
    <col min="15775" max="15775" width="21.28515625" style="266" customWidth="1"/>
    <col min="15776" max="15778" width="0" style="266" hidden="1" customWidth="1"/>
    <col min="15779" max="15779" width="23.28515625" style="266" customWidth="1"/>
    <col min="15780" max="15781" width="0" style="266" hidden="1" customWidth="1"/>
    <col min="15782" max="15782" width="23.5703125" style="266" customWidth="1"/>
    <col min="15783" max="15783" width="2.7109375" style="266" customWidth="1"/>
    <col min="15784" max="15803" width="0" style="266" hidden="1" customWidth="1"/>
    <col min="15804" max="15804" width="13.42578125" style="266" customWidth="1"/>
    <col min="15805" max="15805" width="18.140625" style="266" customWidth="1"/>
    <col min="15806" max="15806" width="18.7109375" style="266" customWidth="1"/>
    <col min="15807" max="15807" width="15.42578125" style="266" customWidth="1"/>
    <col min="15808" max="16025" width="11.42578125" style="266"/>
    <col min="16026" max="16026" width="17.42578125" style="266" customWidth="1"/>
    <col min="16027" max="16027" width="9.28515625" style="266" customWidth="1"/>
    <col min="16028" max="16028" width="53.42578125" style="266" customWidth="1"/>
    <col min="16029" max="16029" width="21.85546875" style="266" customWidth="1"/>
    <col min="16030" max="16030" width="18.5703125" style="266" customWidth="1"/>
    <col min="16031" max="16031" width="21.28515625" style="266" customWidth="1"/>
    <col min="16032" max="16034" width="0" style="266" hidden="1" customWidth="1"/>
    <col min="16035" max="16035" width="23.28515625" style="266" customWidth="1"/>
    <col min="16036" max="16037" width="0" style="266" hidden="1" customWidth="1"/>
    <col min="16038" max="16038" width="23.5703125" style="266" customWidth="1"/>
    <col min="16039" max="16039" width="2.7109375" style="266" customWidth="1"/>
    <col min="16040" max="16059" width="0" style="266" hidden="1" customWidth="1"/>
    <col min="16060" max="16060" width="13.42578125" style="266" customWidth="1"/>
    <col min="16061" max="16061" width="18.140625" style="266" customWidth="1"/>
    <col min="16062" max="16062" width="18.7109375" style="266" customWidth="1"/>
    <col min="16063" max="16063" width="15.42578125" style="266" customWidth="1"/>
    <col min="16064" max="16384" width="11.42578125" style="266"/>
  </cols>
  <sheetData>
    <row r="1" spans="1:15" ht="27.75" customHeight="1" x14ac:dyDescent="0.25">
      <c r="A1" s="566" t="s">
        <v>0</v>
      </c>
      <c r="B1" s="566"/>
      <c r="C1" s="566"/>
      <c r="D1" s="566"/>
      <c r="E1" s="566"/>
      <c r="F1" s="566"/>
      <c r="G1" s="566"/>
      <c r="H1" s="566"/>
      <c r="I1" s="566"/>
      <c r="J1" s="566"/>
      <c r="K1" s="566"/>
      <c r="L1" s="566"/>
      <c r="M1" s="566"/>
      <c r="N1" s="566"/>
    </row>
    <row r="2" spans="1:15" ht="24.95" customHeight="1" x14ac:dyDescent="0.25">
      <c r="A2" s="567" t="s">
        <v>418</v>
      </c>
      <c r="B2" s="567"/>
      <c r="C2" s="567"/>
      <c r="D2" s="567"/>
      <c r="E2" s="567"/>
      <c r="F2" s="567"/>
      <c r="G2" s="567"/>
      <c r="H2" s="567"/>
      <c r="I2" s="567"/>
      <c r="J2" s="567"/>
      <c r="K2" s="567"/>
      <c r="L2" s="567"/>
      <c r="M2" s="567"/>
      <c r="N2" s="567"/>
    </row>
    <row r="3" spans="1:15" ht="24.95" customHeight="1" x14ac:dyDescent="0.25">
      <c r="A3" s="568" t="s">
        <v>507</v>
      </c>
      <c r="B3" s="568"/>
      <c r="C3" s="568"/>
      <c r="D3" s="568"/>
      <c r="E3" s="568"/>
      <c r="F3" s="568"/>
      <c r="G3" s="568"/>
      <c r="H3" s="568"/>
      <c r="I3" s="568"/>
      <c r="J3" s="568"/>
      <c r="K3" s="568"/>
      <c r="L3" s="568"/>
      <c r="M3" s="568"/>
      <c r="N3" s="568"/>
    </row>
    <row r="4" spans="1:15" ht="15" customHeight="1" x14ac:dyDescent="0.25">
      <c r="A4" s="397"/>
      <c r="B4" s="397"/>
      <c r="C4" s="397"/>
      <c r="D4" s="397"/>
      <c r="E4" s="397"/>
      <c r="F4" s="397"/>
      <c r="G4" s="397"/>
      <c r="H4" s="397"/>
      <c r="I4" s="397"/>
      <c r="J4" s="397"/>
      <c r="K4" s="397"/>
      <c r="L4" s="397"/>
      <c r="M4" s="397"/>
      <c r="N4" s="397"/>
    </row>
    <row r="5" spans="1:15" ht="18" customHeight="1" x14ac:dyDescent="0.25">
      <c r="H5" s="270" t="s">
        <v>3</v>
      </c>
      <c r="I5" s="271"/>
      <c r="J5" s="272" t="s">
        <v>4</v>
      </c>
      <c r="K5" s="273" t="s">
        <v>5</v>
      </c>
      <c r="L5" s="273"/>
      <c r="M5" s="274"/>
    </row>
    <row r="6" spans="1:15" ht="18" customHeight="1" thickBot="1" x14ac:dyDescent="0.3">
      <c r="H6" s="270"/>
      <c r="I6" s="271"/>
      <c r="J6" s="272"/>
      <c r="K6" s="273"/>
      <c r="L6" s="273"/>
      <c r="M6" s="274"/>
    </row>
    <row r="7" spans="1:15" ht="23.1" customHeight="1" x14ac:dyDescent="0.25">
      <c r="A7" s="537" t="s">
        <v>6</v>
      </c>
      <c r="B7" s="533" t="s">
        <v>420</v>
      </c>
      <c r="C7" s="533" t="s">
        <v>8</v>
      </c>
      <c r="D7" s="533" t="s">
        <v>9</v>
      </c>
      <c r="E7" s="533" t="s">
        <v>421</v>
      </c>
      <c r="F7" s="525" t="s">
        <v>422</v>
      </c>
      <c r="G7" s="534" t="s">
        <v>423</v>
      </c>
      <c r="H7" s="525" t="s">
        <v>424</v>
      </c>
      <c r="I7" s="527" t="s">
        <v>14</v>
      </c>
      <c r="J7" s="525" t="s">
        <v>425</v>
      </c>
      <c r="K7" s="525" t="s">
        <v>426</v>
      </c>
      <c r="L7" s="525" t="s">
        <v>427</v>
      </c>
      <c r="M7" s="569" t="s">
        <v>428</v>
      </c>
      <c r="N7" s="569"/>
      <c r="O7" s="570"/>
    </row>
    <row r="8" spans="1:15" ht="57.75" customHeight="1" thickBot="1" x14ac:dyDescent="0.3">
      <c r="A8" s="538"/>
      <c r="B8" s="536"/>
      <c r="C8" s="536"/>
      <c r="D8" s="536"/>
      <c r="E8" s="536"/>
      <c r="F8" s="532"/>
      <c r="G8" s="535"/>
      <c r="H8" s="532"/>
      <c r="I8" s="555"/>
      <c r="J8" s="532"/>
      <c r="K8" s="532"/>
      <c r="L8" s="532"/>
      <c r="M8" s="396" t="s">
        <v>429</v>
      </c>
      <c r="N8" s="396" t="s">
        <v>430</v>
      </c>
      <c r="O8" s="17" t="s">
        <v>466</v>
      </c>
    </row>
    <row r="9" spans="1:15" s="287" customFormat="1" ht="23.1" customHeight="1" thickBot="1" x14ac:dyDescent="0.3">
      <c r="A9" s="113" t="s">
        <v>26</v>
      </c>
      <c r="B9" s="19"/>
      <c r="C9" s="19"/>
      <c r="D9" s="19"/>
      <c r="E9" s="283" t="s">
        <v>27</v>
      </c>
      <c r="F9" s="116">
        <f>+F10+F16</f>
        <v>35431800</v>
      </c>
      <c r="G9" s="117">
        <f>+G10+G16</f>
        <v>0</v>
      </c>
      <c r="H9" s="116">
        <f>+H10+H16</f>
        <v>35431800</v>
      </c>
      <c r="I9" s="284">
        <f>+H9/H72</f>
        <v>2.8096476504760126E-3</v>
      </c>
      <c r="J9" s="116">
        <f>+J10+J16</f>
        <v>35431800</v>
      </c>
      <c r="K9" s="117">
        <f>+K10+K16</f>
        <v>35431800</v>
      </c>
      <c r="L9" s="117">
        <f>+J9-K9</f>
        <v>0</v>
      </c>
      <c r="M9" s="285">
        <f>+J9/H9</f>
        <v>1</v>
      </c>
      <c r="N9" s="285">
        <f>+K9/F9</f>
        <v>1</v>
      </c>
      <c r="O9" s="286">
        <f>K9/J9</f>
        <v>1</v>
      </c>
    </row>
    <row r="10" spans="1:15" ht="33.75" customHeight="1" x14ac:dyDescent="0.25">
      <c r="A10" s="288" t="s">
        <v>87</v>
      </c>
      <c r="B10" s="26"/>
      <c r="C10" s="26"/>
      <c r="D10" s="26"/>
      <c r="E10" s="289" t="s">
        <v>88</v>
      </c>
      <c r="F10" s="123">
        <f>+F11</f>
        <v>4291800</v>
      </c>
      <c r="G10" s="124">
        <f>+G12</f>
        <v>0</v>
      </c>
      <c r="H10" s="125">
        <f t="shared" ref="H10:H18" si="0">+F10-G10</f>
        <v>4291800</v>
      </c>
      <c r="I10" s="290">
        <f>+H10/H72</f>
        <v>3.4032834307918169E-4</v>
      </c>
      <c r="J10" s="123">
        <f>+J11</f>
        <v>4291800</v>
      </c>
      <c r="K10" s="124">
        <f>+K11</f>
        <v>4291800</v>
      </c>
      <c r="L10" s="124">
        <f t="shared" ref="L10:L72" si="1">+J10-K10</f>
        <v>0</v>
      </c>
      <c r="M10" s="291">
        <f t="shared" ref="M10:M72" si="2">+J10/H10</f>
        <v>1</v>
      </c>
      <c r="N10" s="291">
        <f t="shared" ref="N10:N72" si="3">+K10/F10</f>
        <v>1</v>
      </c>
      <c r="O10" s="292">
        <f t="shared" ref="O10:O72" si="4">K10/J10</f>
        <v>1</v>
      </c>
    </row>
    <row r="11" spans="1:15" ht="30" customHeight="1" x14ac:dyDescent="0.25">
      <c r="A11" s="50" t="s">
        <v>97</v>
      </c>
      <c r="B11" s="33"/>
      <c r="C11" s="33"/>
      <c r="D11" s="33"/>
      <c r="E11" s="293" t="s">
        <v>98</v>
      </c>
      <c r="F11" s="129">
        <f>+F12</f>
        <v>4291800</v>
      </c>
      <c r="G11" s="130">
        <f>+G13</f>
        <v>0</v>
      </c>
      <c r="H11" s="131">
        <f t="shared" si="0"/>
        <v>4291800</v>
      </c>
      <c r="I11" s="294">
        <f>+H11/H72</f>
        <v>3.4032834307918169E-4</v>
      </c>
      <c r="J11" s="129">
        <f>+J12</f>
        <v>4291800</v>
      </c>
      <c r="K11" s="130">
        <f>+K12</f>
        <v>4291800</v>
      </c>
      <c r="L11" s="124">
        <f t="shared" si="1"/>
        <v>0</v>
      </c>
      <c r="M11" s="295">
        <f t="shared" si="2"/>
        <v>1</v>
      </c>
      <c r="N11" s="295">
        <f t="shared" si="3"/>
        <v>1</v>
      </c>
      <c r="O11" s="296">
        <f t="shared" si="4"/>
        <v>1</v>
      </c>
    </row>
    <row r="12" spans="1:15" ht="27" customHeight="1" x14ac:dyDescent="0.25">
      <c r="A12" s="50" t="s">
        <v>121</v>
      </c>
      <c r="B12" s="33"/>
      <c r="C12" s="33"/>
      <c r="D12" s="33"/>
      <c r="E12" s="293" t="s">
        <v>122</v>
      </c>
      <c r="F12" s="129">
        <f>SUM(F13:F13)</f>
        <v>4291800</v>
      </c>
      <c r="G12" s="130">
        <f>SUM(G13:G13)</f>
        <v>0</v>
      </c>
      <c r="H12" s="131">
        <f t="shared" si="0"/>
        <v>4291800</v>
      </c>
      <c r="I12" s="294">
        <f>+H12/H72</f>
        <v>3.4032834307918169E-4</v>
      </c>
      <c r="J12" s="129">
        <f>SUM(J13:J13)</f>
        <v>4291800</v>
      </c>
      <c r="K12" s="130">
        <f>SUM(K13:K13)</f>
        <v>4291800</v>
      </c>
      <c r="L12" s="124">
        <f t="shared" si="1"/>
        <v>0</v>
      </c>
      <c r="M12" s="295">
        <f t="shared" si="2"/>
        <v>1</v>
      </c>
      <c r="N12" s="295">
        <f t="shared" si="3"/>
        <v>1</v>
      </c>
      <c r="O12" s="296">
        <f t="shared" si="4"/>
        <v>1</v>
      </c>
    </row>
    <row r="13" spans="1:15" ht="53.25" customHeight="1" x14ac:dyDescent="0.25">
      <c r="A13" s="50" t="s">
        <v>141</v>
      </c>
      <c r="B13" s="40"/>
      <c r="C13" s="40"/>
      <c r="D13" s="40"/>
      <c r="E13" s="293" t="s">
        <v>142</v>
      </c>
      <c r="F13" s="129">
        <f>+F14+F15</f>
        <v>4291800</v>
      </c>
      <c r="G13" s="130">
        <f>SUM(G14:G14)</f>
        <v>0</v>
      </c>
      <c r="H13" s="131">
        <f>+F13-G13</f>
        <v>4291800</v>
      </c>
      <c r="I13" s="294">
        <f>+H13/H72</f>
        <v>3.4032834307918169E-4</v>
      </c>
      <c r="J13" s="129">
        <f>+J14+J15</f>
        <v>4291800</v>
      </c>
      <c r="K13" s="130">
        <f>+K14+K15</f>
        <v>4291800</v>
      </c>
      <c r="L13" s="124">
        <f t="shared" si="1"/>
        <v>0</v>
      </c>
      <c r="M13" s="295">
        <f t="shared" si="2"/>
        <v>1</v>
      </c>
      <c r="N13" s="295">
        <f t="shared" si="3"/>
        <v>1</v>
      </c>
      <c r="O13" s="296">
        <f t="shared" si="4"/>
        <v>1</v>
      </c>
    </row>
    <row r="14" spans="1:15" ht="33" customHeight="1" x14ac:dyDescent="0.25">
      <c r="A14" s="51" t="s">
        <v>145</v>
      </c>
      <c r="B14" s="40" t="s">
        <v>37</v>
      </c>
      <c r="C14" s="40">
        <v>20</v>
      </c>
      <c r="D14" s="40" t="s">
        <v>38</v>
      </c>
      <c r="E14" s="297" t="s">
        <v>146</v>
      </c>
      <c r="F14" s="135">
        <v>3215000</v>
      </c>
      <c r="G14" s="136">
        <v>0</v>
      </c>
      <c r="H14" s="137">
        <f>+F14-G14</f>
        <v>3215000</v>
      </c>
      <c r="I14" s="294">
        <f>+H14/H72</f>
        <v>2.5494096253310248E-4</v>
      </c>
      <c r="J14" s="137">
        <v>3215000</v>
      </c>
      <c r="K14" s="137">
        <v>3215000</v>
      </c>
      <c r="L14" s="137">
        <f t="shared" si="1"/>
        <v>0</v>
      </c>
      <c r="M14" s="298">
        <f t="shared" si="2"/>
        <v>1</v>
      </c>
      <c r="N14" s="298">
        <f t="shared" si="3"/>
        <v>1</v>
      </c>
      <c r="O14" s="299">
        <f t="shared" si="4"/>
        <v>1</v>
      </c>
    </row>
    <row r="15" spans="1:15" ht="23.1" customHeight="1" x14ac:dyDescent="0.25">
      <c r="A15" s="51" t="s">
        <v>149</v>
      </c>
      <c r="B15" s="40" t="s">
        <v>37</v>
      </c>
      <c r="C15" s="40">
        <v>20</v>
      </c>
      <c r="D15" s="40" t="s">
        <v>38</v>
      </c>
      <c r="E15" s="297" t="s">
        <v>150</v>
      </c>
      <c r="F15" s="135">
        <v>1076800</v>
      </c>
      <c r="G15" s="136">
        <v>0</v>
      </c>
      <c r="H15" s="137">
        <f>+F15-G15</f>
        <v>1076800</v>
      </c>
      <c r="I15" s="294">
        <f>+H15/H72</f>
        <v>8.5387380546079241E-5</v>
      </c>
      <c r="J15" s="137">
        <v>1076800</v>
      </c>
      <c r="K15" s="137">
        <v>1076800</v>
      </c>
      <c r="L15" s="137">
        <f t="shared" si="1"/>
        <v>0</v>
      </c>
      <c r="M15" s="298">
        <f t="shared" si="2"/>
        <v>1</v>
      </c>
      <c r="N15" s="298">
        <f t="shared" si="3"/>
        <v>1</v>
      </c>
      <c r="O15" s="299">
        <f t="shared" si="4"/>
        <v>1</v>
      </c>
    </row>
    <row r="16" spans="1:15" ht="23.1" customHeight="1" x14ac:dyDescent="0.25">
      <c r="A16" s="50" t="s">
        <v>169</v>
      </c>
      <c r="B16" s="245"/>
      <c r="C16" s="245"/>
      <c r="D16" s="245"/>
      <c r="E16" s="293" t="s">
        <v>170</v>
      </c>
      <c r="F16" s="129">
        <f t="shared" ref="F16:G18" si="5">+F17</f>
        <v>31140000</v>
      </c>
      <c r="G16" s="130">
        <f t="shared" si="5"/>
        <v>0</v>
      </c>
      <c r="H16" s="130">
        <f>+F16-G16</f>
        <v>31140000</v>
      </c>
      <c r="I16" s="294">
        <f>+H16/H72</f>
        <v>2.4693193073968308E-3</v>
      </c>
      <c r="J16" s="130">
        <f t="shared" ref="J16:K18" si="6">+J17</f>
        <v>31140000</v>
      </c>
      <c r="K16" s="130">
        <f t="shared" si="6"/>
        <v>31140000</v>
      </c>
      <c r="L16" s="130">
        <f t="shared" si="1"/>
        <v>0</v>
      </c>
      <c r="M16" s="295">
        <f t="shared" si="2"/>
        <v>1</v>
      </c>
      <c r="N16" s="295">
        <f t="shared" si="3"/>
        <v>1</v>
      </c>
      <c r="O16" s="296">
        <f t="shared" si="4"/>
        <v>1</v>
      </c>
    </row>
    <row r="17" spans="1:15" ht="23.1" customHeight="1" x14ac:dyDescent="0.25">
      <c r="A17" s="50" t="s">
        <v>187</v>
      </c>
      <c r="B17" s="245"/>
      <c r="C17" s="245"/>
      <c r="D17" s="245"/>
      <c r="E17" s="293" t="s">
        <v>188</v>
      </c>
      <c r="F17" s="129">
        <f t="shared" si="5"/>
        <v>31140000</v>
      </c>
      <c r="G17" s="130">
        <f t="shared" si="5"/>
        <v>0</v>
      </c>
      <c r="H17" s="130">
        <f t="shared" si="0"/>
        <v>31140000</v>
      </c>
      <c r="I17" s="294">
        <f>+H17/H72</f>
        <v>2.4693193073968308E-3</v>
      </c>
      <c r="J17" s="130">
        <f t="shared" si="6"/>
        <v>31140000</v>
      </c>
      <c r="K17" s="130">
        <f t="shared" si="6"/>
        <v>31140000</v>
      </c>
      <c r="L17" s="130">
        <f t="shared" si="1"/>
        <v>0</v>
      </c>
      <c r="M17" s="295">
        <f t="shared" si="2"/>
        <v>1</v>
      </c>
      <c r="N17" s="295">
        <f t="shared" si="3"/>
        <v>1</v>
      </c>
      <c r="O17" s="296">
        <f t="shared" si="4"/>
        <v>1</v>
      </c>
    </row>
    <row r="18" spans="1:15" ht="23.1" customHeight="1" x14ac:dyDescent="0.25">
      <c r="A18" s="50" t="s">
        <v>189</v>
      </c>
      <c r="B18" s="245"/>
      <c r="C18" s="245"/>
      <c r="D18" s="245"/>
      <c r="E18" s="293" t="s">
        <v>190</v>
      </c>
      <c r="F18" s="129">
        <f t="shared" si="5"/>
        <v>31140000</v>
      </c>
      <c r="G18" s="130">
        <f t="shared" si="5"/>
        <v>0</v>
      </c>
      <c r="H18" s="130">
        <f t="shared" si="0"/>
        <v>31140000</v>
      </c>
      <c r="I18" s="294">
        <f>+H18/H72</f>
        <v>2.4693193073968308E-3</v>
      </c>
      <c r="J18" s="130">
        <f t="shared" si="6"/>
        <v>31140000</v>
      </c>
      <c r="K18" s="130">
        <f t="shared" si="6"/>
        <v>31140000</v>
      </c>
      <c r="L18" s="130">
        <f t="shared" si="1"/>
        <v>0</v>
      </c>
      <c r="M18" s="295">
        <f t="shared" si="2"/>
        <v>1</v>
      </c>
      <c r="N18" s="295">
        <f t="shared" si="3"/>
        <v>1</v>
      </c>
      <c r="O18" s="296">
        <f t="shared" si="4"/>
        <v>1</v>
      </c>
    </row>
    <row r="19" spans="1:15" ht="23.1" customHeight="1" thickBot="1" x14ac:dyDescent="0.3">
      <c r="A19" s="52" t="s">
        <v>194</v>
      </c>
      <c r="B19" s="53" t="s">
        <v>37</v>
      </c>
      <c r="C19" s="53">
        <v>20</v>
      </c>
      <c r="D19" s="53" t="s">
        <v>38</v>
      </c>
      <c r="E19" s="300" t="s">
        <v>195</v>
      </c>
      <c r="F19" s="141">
        <v>31140000</v>
      </c>
      <c r="G19" s="142">
        <v>0</v>
      </c>
      <c r="H19" s="143">
        <f>+F19-G19</f>
        <v>31140000</v>
      </c>
      <c r="I19" s="301">
        <f>+H19/H72</f>
        <v>2.4693193073968308E-3</v>
      </c>
      <c r="J19" s="143">
        <v>31140000</v>
      </c>
      <c r="K19" s="143">
        <v>31140000</v>
      </c>
      <c r="L19" s="143">
        <f t="shared" si="1"/>
        <v>0</v>
      </c>
      <c r="M19" s="302">
        <f t="shared" si="2"/>
        <v>1</v>
      </c>
      <c r="N19" s="302">
        <f t="shared" si="3"/>
        <v>1</v>
      </c>
      <c r="O19" s="303">
        <f t="shared" si="4"/>
        <v>1</v>
      </c>
    </row>
    <row r="20" spans="1:15" s="287" customFormat="1" ht="23.1" customHeight="1" thickBot="1" x14ac:dyDescent="0.3">
      <c r="A20" s="304" t="s">
        <v>214</v>
      </c>
      <c r="B20" s="305"/>
      <c r="C20" s="305"/>
      <c r="D20" s="305"/>
      <c r="E20" s="283" t="s">
        <v>431</v>
      </c>
      <c r="F20" s="116">
        <f>+F21+F35+F41+F52+F58</f>
        <v>12575330974.470001</v>
      </c>
      <c r="G20" s="117">
        <f>+G21+G35+G41+G52+G58</f>
        <v>0</v>
      </c>
      <c r="H20" s="116">
        <f>+H21+H35+H41+H52+H58</f>
        <v>12575330974.470001</v>
      </c>
      <c r="I20" s="306">
        <f>+H20/H72</f>
        <v>0.99719035234952402</v>
      </c>
      <c r="J20" s="116">
        <f>+J21+J35+J41+J52+J58</f>
        <v>9696321217.8700008</v>
      </c>
      <c r="K20" s="116">
        <f>+K21+K35+K41+K52+K58</f>
        <v>9696321217.8700008</v>
      </c>
      <c r="L20" s="117">
        <f t="shared" si="1"/>
        <v>0</v>
      </c>
      <c r="M20" s="285">
        <f t="shared" si="2"/>
        <v>0.77105892779721941</v>
      </c>
      <c r="N20" s="357">
        <f t="shared" si="3"/>
        <v>0.77105892779721941</v>
      </c>
      <c r="O20" s="358">
        <f t="shared" si="4"/>
        <v>1</v>
      </c>
    </row>
    <row r="21" spans="1:15" s="270" customFormat="1" ht="45" customHeight="1" x14ac:dyDescent="0.25">
      <c r="A21" s="288" t="s">
        <v>216</v>
      </c>
      <c r="B21" s="307"/>
      <c r="C21" s="307"/>
      <c r="D21" s="307"/>
      <c r="E21" s="289" t="s">
        <v>217</v>
      </c>
      <c r="F21" s="123">
        <f>+F22</f>
        <v>1462522247.77</v>
      </c>
      <c r="G21" s="124">
        <f>+G22</f>
        <v>0</v>
      </c>
      <c r="H21" s="124">
        <f t="shared" ref="H21:H46" si="7">+F21-G21</f>
        <v>1462522247.77</v>
      </c>
      <c r="I21" s="290">
        <f>+H21/H72</f>
        <v>0.11597413050468441</v>
      </c>
      <c r="J21" s="123">
        <f>+J22</f>
        <v>991910975.76999998</v>
      </c>
      <c r="K21" s="124">
        <f>+K22</f>
        <v>991910975.76999998</v>
      </c>
      <c r="L21" s="130">
        <f t="shared" si="1"/>
        <v>0</v>
      </c>
      <c r="M21" s="291">
        <f t="shared" si="2"/>
        <v>0.67821940984653684</v>
      </c>
      <c r="N21" s="291">
        <f t="shared" si="3"/>
        <v>0.67821940984653684</v>
      </c>
      <c r="O21" s="359">
        <f t="shared" si="4"/>
        <v>1</v>
      </c>
    </row>
    <row r="22" spans="1:15" s="270" customFormat="1" ht="29.25" customHeight="1" x14ac:dyDescent="0.25">
      <c r="A22" s="50" t="s">
        <v>432</v>
      </c>
      <c r="B22" s="245"/>
      <c r="C22" s="245"/>
      <c r="D22" s="245"/>
      <c r="E22" s="293" t="s">
        <v>219</v>
      </c>
      <c r="F22" s="129">
        <f>+F23+F27+F31</f>
        <v>1462522247.77</v>
      </c>
      <c r="G22" s="130">
        <f>+G23+G27+G31</f>
        <v>0</v>
      </c>
      <c r="H22" s="130">
        <f t="shared" si="7"/>
        <v>1462522247.77</v>
      </c>
      <c r="I22" s="294">
        <f>+H22/H72</f>
        <v>0.11597413050468441</v>
      </c>
      <c r="J22" s="129">
        <f>+J23+J27+J31</f>
        <v>991910975.76999998</v>
      </c>
      <c r="K22" s="130">
        <f>+K23+K27+K31</f>
        <v>991910975.76999998</v>
      </c>
      <c r="L22" s="130">
        <f t="shared" si="1"/>
        <v>0</v>
      </c>
      <c r="M22" s="295">
        <f t="shared" si="2"/>
        <v>0.67821940984653684</v>
      </c>
      <c r="N22" s="295">
        <f t="shared" si="3"/>
        <v>0.67821940984653684</v>
      </c>
      <c r="O22" s="359">
        <f t="shared" si="4"/>
        <v>1</v>
      </c>
    </row>
    <row r="23" spans="1:15" ht="54.75" customHeight="1" x14ac:dyDescent="0.25">
      <c r="A23" s="50" t="s">
        <v>433</v>
      </c>
      <c r="B23" s="245"/>
      <c r="C23" s="245"/>
      <c r="D23" s="245"/>
      <c r="E23" s="148" t="s">
        <v>434</v>
      </c>
      <c r="F23" s="129">
        <f t="shared" ref="F23:G25" si="8">+F24</f>
        <v>73590729</v>
      </c>
      <c r="G23" s="130">
        <f t="shared" si="8"/>
        <v>0</v>
      </c>
      <c r="H23" s="130">
        <f t="shared" si="7"/>
        <v>73590729</v>
      </c>
      <c r="I23" s="294">
        <f>+H23/H72</f>
        <v>5.8355493887317878E-3</v>
      </c>
      <c r="J23" s="130">
        <f t="shared" ref="J23:K25" si="9">+J24</f>
        <v>0</v>
      </c>
      <c r="K23" s="130">
        <f t="shared" si="9"/>
        <v>0</v>
      </c>
      <c r="L23" s="130">
        <f t="shared" si="1"/>
        <v>0</v>
      </c>
      <c r="M23" s="295">
        <f t="shared" si="2"/>
        <v>0</v>
      </c>
      <c r="N23" s="295">
        <f t="shared" si="3"/>
        <v>0</v>
      </c>
      <c r="O23" s="359" t="s">
        <v>46</v>
      </c>
    </row>
    <row r="24" spans="1:15" ht="54.75" customHeight="1" x14ac:dyDescent="0.25">
      <c r="A24" s="50" t="s">
        <v>435</v>
      </c>
      <c r="B24" s="245"/>
      <c r="C24" s="245"/>
      <c r="D24" s="245"/>
      <c r="E24" s="149" t="s">
        <v>434</v>
      </c>
      <c r="F24" s="129">
        <f t="shared" si="8"/>
        <v>73590729</v>
      </c>
      <c r="G24" s="130">
        <f t="shared" si="8"/>
        <v>0</v>
      </c>
      <c r="H24" s="130">
        <f t="shared" si="7"/>
        <v>73590729</v>
      </c>
      <c r="I24" s="294">
        <f>+H24/H72</f>
        <v>5.8355493887317878E-3</v>
      </c>
      <c r="J24" s="130">
        <f t="shared" si="9"/>
        <v>0</v>
      </c>
      <c r="K24" s="130">
        <f t="shared" si="9"/>
        <v>0</v>
      </c>
      <c r="L24" s="130">
        <f t="shared" si="1"/>
        <v>0</v>
      </c>
      <c r="M24" s="295">
        <f t="shared" si="2"/>
        <v>0</v>
      </c>
      <c r="N24" s="295">
        <f t="shared" si="3"/>
        <v>0</v>
      </c>
      <c r="O24" s="359" t="s">
        <v>46</v>
      </c>
    </row>
    <row r="25" spans="1:15" ht="26.25" customHeight="1" x14ac:dyDescent="0.25">
      <c r="A25" s="50" t="s">
        <v>436</v>
      </c>
      <c r="B25" s="245"/>
      <c r="C25" s="245"/>
      <c r="D25" s="245"/>
      <c r="E25" s="149" t="s">
        <v>224</v>
      </c>
      <c r="F25" s="129">
        <f t="shared" si="8"/>
        <v>73590729</v>
      </c>
      <c r="G25" s="130">
        <f t="shared" si="8"/>
        <v>0</v>
      </c>
      <c r="H25" s="130">
        <f t="shared" si="7"/>
        <v>73590729</v>
      </c>
      <c r="I25" s="294">
        <f>+H25/H72</f>
        <v>5.8355493887317878E-3</v>
      </c>
      <c r="J25" s="131">
        <f t="shared" si="9"/>
        <v>0</v>
      </c>
      <c r="K25" s="131">
        <f t="shared" si="9"/>
        <v>0</v>
      </c>
      <c r="L25" s="131">
        <f t="shared" si="1"/>
        <v>0</v>
      </c>
      <c r="M25" s="295">
        <f t="shared" si="2"/>
        <v>0</v>
      </c>
      <c r="N25" s="295">
        <f t="shared" si="3"/>
        <v>0</v>
      </c>
      <c r="O25" s="359" t="s">
        <v>46</v>
      </c>
    </row>
    <row r="26" spans="1:15" ht="32.25" customHeight="1" x14ac:dyDescent="0.25">
      <c r="A26" s="39" t="s">
        <v>437</v>
      </c>
      <c r="B26" s="40" t="s">
        <v>192</v>
      </c>
      <c r="C26" s="40">
        <v>11</v>
      </c>
      <c r="D26" s="40" t="s">
        <v>38</v>
      </c>
      <c r="E26" s="150" t="s">
        <v>226</v>
      </c>
      <c r="F26" s="137">
        <v>73590729</v>
      </c>
      <c r="G26" s="136">
        <v>0</v>
      </c>
      <c r="H26" s="137">
        <f t="shared" si="7"/>
        <v>73590729</v>
      </c>
      <c r="I26" s="308">
        <f>+H26/H72</f>
        <v>5.8355493887317878E-3</v>
      </c>
      <c r="J26" s="137">
        <v>0</v>
      </c>
      <c r="K26" s="137">
        <v>0</v>
      </c>
      <c r="L26" s="137">
        <f t="shared" si="1"/>
        <v>0</v>
      </c>
      <c r="M26" s="298">
        <f t="shared" si="2"/>
        <v>0</v>
      </c>
      <c r="N26" s="298">
        <f t="shared" si="3"/>
        <v>0</v>
      </c>
      <c r="O26" s="360" t="s">
        <v>46</v>
      </c>
    </row>
    <row r="27" spans="1:15" s="270" customFormat="1" ht="63.75" customHeight="1" x14ac:dyDescent="0.25">
      <c r="A27" s="50" t="s">
        <v>268</v>
      </c>
      <c r="B27" s="245"/>
      <c r="C27" s="245"/>
      <c r="D27" s="245"/>
      <c r="E27" s="149" t="s">
        <v>271</v>
      </c>
      <c r="F27" s="129">
        <f t="shared" ref="F27:G29" si="10">+F28</f>
        <v>601840522</v>
      </c>
      <c r="G27" s="130">
        <f t="shared" si="10"/>
        <v>0</v>
      </c>
      <c r="H27" s="131">
        <f t="shared" si="7"/>
        <v>601840522</v>
      </c>
      <c r="I27" s="294">
        <f>+H27/H72</f>
        <v>4.772435520065469E-2</v>
      </c>
      <c r="J27" s="130">
        <f t="shared" ref="J27:K29" si="11">+J28</f>
        <v>204819979</v>
      </c>
      <c r="K27" s="130">
        <f t="shared" si="11"/>
        <v>204819979</v>
      </c>
      <c r="L27" s="130">
        <f t="shared" si="1"/>
        <v>0</v>
      </c>
      <c r="M27" s="295">
        <f t="shared" si="2"/>
        <v>0.34032267936920341</v>
      </c>
      <c r="N27" s="295">
        <f t="shared" si="3"/>
        <v>0.34032267936920341</v>
      </c>
      <c r="O27" s="359">
        <f t="shared" si="4"/>
        <v>1</v>
      </c>
    </row>
    <row r="28" spans="1:15" s="270" customFormat="1" ht="63.75" customHeight="1" x14ac:dyDescent="0.25">
      <c r="A28" s="50" t="s">
        <v>270</v>
      </c>
      <c r="B28" s="245"/>
      <c r="C28" s="245"/>
      <c r="D28" s="245"/>
      <c r="E28" s="148" t="s">
        <v>271</v>
      </c>
      <c r="F28" s="129">
        <f t="shared" si="10"/>
        <v>601840522</v>
      </c>
      <c r="G28" s="130">
        <f t="shared" si="10"/>
        <v>0</v>
      </c>
      <c r="H28" s="131">
        <f t="shared" si="7"/>
        <v>601840522</v>
      </c>
      <c r="I28" s="294">
        <f>+H28/H72</f>
        <v>4.772435520065469E-2</v>
      </c>
      <c r="J28" s="130">
        <f t="shared" si="11"/>
        <v>204819979</v>
      </c>
      <c r="K28" s="130">
        <f t="shared" si="11"/>
        <v>204819979</v>
      </c>
      <c r="L28" s="130">
        <f t="shared" si="1"/>
        <v>0</v>
      </c>
      <c r="M28" s="295">
        <f t="shared" si="2"/>
        <v>0.34032267936920341</v>
      </c>
      <c r="N28" s="295">
        <f t="shared" si="3"/>
        <v>0.34032267936920341</v>
      </c>
      <c r="O28" s="359">
        <f t="shared" si="4"/>
        <v>1</v>
      </c>
    </row>
    <row r="29" spans="1:15" ht="63.75" customHeight="1" x14ac:dyDescent="0.25">
      <c r="A29" s="50" t="s">
        <v>272</v>
      </c>
      <c r="B29" s="245"/>
      <c r="C29" s="245"/>
      <c r="D29" s="245"/>
      <c r="E29" s="149" t="s">
        <v>273</v>
      </c>
      <c r="F29" s="129">
        <f t="shared" si="10"/>
        <v>601840522</v>
      </c>
      <c r="G29" s="130">
        <f t="shared" si="10"/>
        <v>0</v>
      </c>
      <c r="H29" s="131">
        <f t="shared" si="7"/>
        <v>601840522</v>
      </c>
      <c r="I29" s="294">
        <f>+H29/H72</f>
        <v>4.772435520065469E-2</v>
      </c>
      <c r="J29" s="131">
        <f t="shared" si="11"/>
        <v>204819979</v>
      </c>
      <c r="K29" s="131">
        <f t="shared" si="11"/>
        <v>204819979</v>
      </c>
      <c r="L29" s="131">
        <f t="shared" si="1"/>
        <v>0</v>
      </c>
      <c r="M29" s="295">
        <f t="shared" si="2"/>
        <v>0.34032267936920341</v>
      </c>
      <c r="N29" s="295">
        <f t="shared" si="3"/>
        <v>0.34032267936920341</v>
      </c>
      <c r="O29" s="359">
        <f t="shared" si="4"/>
        <v>1</v>
      </c>
    </row>
    <row r="30" spans="1:15" ht="33.75" customHeight="1" x14ac:dyDescent="0.25">
      <c r="A30" s="39" t="s">
        <v>274</v>
      </c>
      <c r="B30" s="40" t="s">
        <v>192</v>
      </c>
      <c r="C30" s="40">
        <v>11</v>
      </c>
      <c r="D30" s="40" t="s">
        <v>38</v>
      </c>
      <c r="E30" s="150" t="s">
        <v>226</v>
      </c>
      <c r="F30" s="135">
        <v>601840522</v>
      </c>
      <c r="G30" s="136">
        <v>0</v>
      </c>
      <c r="H30" s="137">
        <f t="shared" si="7"/>
        <v>601840522</v>
      </c>
      <c r="I30" s="308">
        <f>+H30/H72</f>
        <v>4.772435520065469E-2</v>
      </c>
      <c r="J30" s="137">
        <v>204819979</v>
      </c>
      <c r="K30" s="137">
        <v>204819979</v>
      </c>
      <c r="L30" s="137">
        <f t="shared" si="1"/>
        <v>0</v>
      </c>
      <c r="M30" s="298">
        <f t="shared" si="2"/>
        <v>0.34032267936920341</v>
      </c>
      <c r="N30" s="298">
        <f t="shared" si="3"/>
        <v>0.34032267936920341</v>
      </c>
      <c r="O30" s="360">
        <f t="shared" si="4"/>
        <v>1</v>
      </c>
    </row>
    <row r="31" spans="1:15" s="270" customFormat="1" ht="70.5" customHeight="1" x14ac:dyDescent="0.25">
      <c r="A31" s="50" t="s">
        <v>300</v>
      </c>
      <c r="B31" s="245"/>
      <c r="C31" s="245"/>
      <c r="D31" s="245"/>
      <c r="E31" s="149" t="s">
        <v>301</v>
      </c>
      <c r="F31" s="129">
        <f t="shared" ref="F31:G33" si="12">+F32</f>
        <v>787090996.76999998</v>
      </c>
      <c r="G31" s="130">
        <f t="shared" si="12"/>
        <v>0</v>
      </c>
      <c r="H31" s="131">
        <f t="shared" si="7"/>
        <v>787090996.76999998</v>
      </c>
      <c r="I31" s="294">
        <f>+H31/H72</f>
        <v>6.2414225915297931E-2</v>
      </c>
      <c r="J31" s="130">
        <f t="shared" ref="J31:K33" si="13">+J32</f>
        <v>787090996.76999998</v>
      </c>
      <c r="K31" s="130">
        <f t="shared" si="13"/>
        <v>787090996.76999998</v>
      </c>
      <c r="L31" s="130">
        <f t="shared" si="1"/>
        <v>0</v>
      </c>
      <c r="M31" s="295">
        <f t="shared" si="2"/>
        <v>1</v>
      </c>
      <c r="N31" s="295">
        <f t="shared" si="3"/>
        <v>1</v>
      </c>
      <c r="O31" s="359">
        <f t="shared" si="4"/>
        <v>1</v>
      </c>
    </row>
    <row r="32" spans="1:15" s="270" customFormat="1" ht="70.5" customHeight="1" x14ac:dyDescent="0.25">
      <c r="A32" s="50" t="s">
        <v>302</v>
      </c>
      <c r="B32" s="245"/>
      <c r="C32" s="245"/>
      <c r="D32" s="245"/>
      <c r="E32" s="148" t="s">
        <v>301</v>
      </c>
      <c r="F32" s="129">
        <f t="shared" si="12"/>
        <v>787090996.76999998</v>
      </c>
      <c r="G32" s="130">
        <f t="shared" si="12"/>
        <v>0</v>
      </c>
      <c r="H32" s="131">
        <f t="shared" si="7"/>
        <v>787090996.76999998</v>
      </c>
      <c r="I32" s="294">
        <f>+H32/H72</f>
        <v>6.2414225915297931E-2</v>
      </c>
      <c r="J32" s="130">
        <f t="shared" si="13"/>
        <v>787090996.76999998</v>
      </c>
      <c r="K32" s="130">
        <f t="shared" si="13"/>
        <v>787090996.76999998</v>
      </c>
      <c r="L32" s="130">
        <f t="shared" si="1"/>
        <v>0</v>
      </c>
      <c r="M32" s="295">
        <f t="shared" si="2"/>
        <v>1</v>
      </c>
      <c r="N32" s="295">
        <f t="shared" si="3"/>
        <v>1</v>
      </c>
      <c r="O32" s="359">
        <f t="shared" si="4"/>
        <v>1</v>
      </c>
    </row>
    <row r="33" spans="1:15" ht="34.5" customHeight="1" x14ac:dyDescent="0.25">
      <c r="A33" s="50" t="s">
        <v>303</v>
      </c>
      <c r="B33" s="245"/>
      <c r="C33" s="245"/>
      <c r="D33" s="245"/>
      <c r="E33" s="149" t="s">
        <v>236</v>
      </c>
      <c r="F33" s="129">
        <f t="shared" si="12"/>
        <v>787090996.76999998</v>
      </c>
      <c r="G33" s="130">
        <f t="shared" si="12"/>
        <v>0</v>
      </c>
      <c r="H33" s="131">
        <f t="shared" si="7"/>
        <v>787090996.76999998</v>
      </c>
      <c r="I33" s="294">
        <f>+H33/H72</f>
        <v>6.2414225915297931E-2</v>
      </c>
      <c r="J33" s="131">
        <f t="shared" si="13"/>
        <v>787090996.76999998</v>
      </c>
      <c r="K33" s="131">
        <f t="shared" si="13"/>
        <v>787090996.76999998</v>
      </c>
      <c r="L33" s="131">
        <f t="shared" si="1"/>
        <v>0</v>
      </c>
      <c r="M33" s="295">
        <f t="shared" si="2"/>
        <v>1</v>
      </c>
      <c r="N33" s="295">
        <f t="shared" si="3"/>
        <v>1</v>
      </c>
      <c r="O33" s="359">
        <f t="shared" si="4"/>
        <v>1</v>
      </c>
    </row>
    <row r="34" spans="1:15" ht="33" customHeight="1" x14ac:dyDescent="0.25">
      <c r="A34" s="39" t="s">
        <v>304</v>
      </c>
      <c r="B34" s="68" t="s">
        <v>192</v>
      </c>
      <c r="C34" s="68">
        <v>11</v>
      </c>
      <c r="D34" s="40" t="s">
        <v>38</v>
      </c>
      <c r="E34" s="151" t="s">
        <v>226</v>
      </c>
      <c r="F34" s="135">
        <v>787090996.76999998</v>
      </c>
      <c r="G34" s="136">
        <v>0</v>
      </c>
      <c r="H34" s="137">
        <f t="shared" si="7"/>
        <v>787090996.76999998</v>
      </c>
      <c r="I34" s="308">
        <f>+H34/H72</f>
        <v>6.2414225915297931E-2</v>
      </c>
      <c r="J34" s="137">
        <v>787090996.76999998</v>
      </c>
      <c r="K34" s="137">
        <v>787090996.76999998</v>
      </c>
      <c r="L34" s="137">
        <f t="shared" si="1"/>
        <v>0</v>
      </c>
      <c r="M34" s="298">
        <f t="shared" si="2"/>
        <v>1</v>
      </c>
      <c r="N34" s="298">
        <f t="shared" si="3"/>
        <v>1</v>
      </c>
      <c r="O34" s="360">
        <f t="shared" si="4"/>
        <v>1</v>
      </c>
    </row>
    <row r="35" spans="1:15" ht="33.75" customHeight="1" x14ac:dyDescent="0.25">
      <c r="A35" s="50" t="s">
        <v>342</v>
      </c>
      <c r="B35" s="245"/>
      <c r="C35" s="245"/>
      <c r="D35" s="245"/>
      <c r="E35" s="148" t="s">
        <v>343</v>
      </c>
      <c r="F35" s="129">
        <f t="shared" ref="F35:K39" si="14">+F36</f>
        <v>69773065</v>
      </c>
      <c r="G35" s="131">
        <f t="shared" si="14"/>
        <v>0</v>
      </c>
      <c r="H35" s="131">
        <f t="shared" si="7"/>
        <v>69773065</v>
      </c>
      <c r="I35" s="294">
        <f>+H35/H72</f>
        <v>5.532818771379385E-3</v>
      </c>
      <c r="J35" s="130">
        <f t="shared" si="14"/>
        <v>28159294</v>
      </c>
      <c r="K35" s="130">
        <f t="shared" si="14"/>
        <v>28159294</v>
      </c>
      <c r="L35" s="130">
        <f t="shared" si="1"/>
        <v>0</v>
      </c>
      <c r="M35" s="295">
        <f t="shared" si="2"/>
        <v>0.40358401913403114</v>
      </c>
      <c r="N35" s="295">
        <f t="shared" si="3"/>
        <v>0.40358401913403114</v>
      </c>
      <c r="O35" s="359">
        <f t="shared" si="4"/>
        <v>1</v>
      </c>
    </row>
    <row r="36" spans="1:15" ht="33.75" customHeight="1" x14ac:dyDescent="0.25">
      <c r="A36" s="50" t="s">
        <v>344</v>
      </c>
      <c r="B36" s="245"/>
      <c r="C36" s="245"/>
      <c r="D36" s="245"/>
      <c r="E36" s="149" t="s">
        <v>219</v>
      </c>
      <c r="F36" s="129">
        <f t="shared" si="14"/>
        <v>69773065</v>
      </c>
      <c r="G36" s="131">
        <f t="shared" si="14"/>
        <v>0</v>
      </c>
      <c r="H36" s="131">
        <f t="shared" si="7"/>
        <v>69773065</v>
      </c>
      <c r="I36" s="294">
        <f>+H36/H72</f>
        <v>5.532818771379385E-3</v>
      </c>
      <c r="J36" s="130">
        <f t="shared" si="14"/>
        <v>28159294</v>
      </c>
      <c r="K36" s="130">
        <f t="shared" si="14"/>
        <v>28159294</v>
      </c>
      <c r="L36" s="130">
        <f t="shared" si="1"/>
        <v>0</v>
      </c>
      <c r="M36" s="295">
        <f t="shared" si="2"/>
        <v>0.40358401913403114</v>
      </c>
      <c r="N36" s="295">
        <f t="shared" si="3"/>
        <v>0.40358401913403114</v>
      </c>
      <c r="O36" s="359">
        <f t="shared" si="4"/>
        <v>1</v>
      </c>
    </row>
    <row r="37" spans="1:15" ht="58.5" customHeight="1" x14ac:dyDescent="0.25">
      <c r="A37" s="50" t="s">
        <v>345</v>
      </c>
      <c r="B37" s="245"/>
      <c r="C37" s="245"/>
      <c r="D37" s="245"/>
      <c r="E37" s="149" t="s">
        <v>346</v>
      </c>
      <c r="F37" s="129">
        <f t="shared" si="14"/>
        <v>69773065</v>
      </c>
      <c r="G37" s="131">
        <f t="shared" si="14"/>
        <v>0</v>
      </c>
      <c r="H37" s="131">
        <f t="shared" si="7"/>
        <v>69773065</v>
      </c>
      <c r="I37" s="294">
        <f>+H37/H72</f>
        <v>5.532818771379385E-3</v>
      </c>
      <c r="J37" s="130">
        <f t="shared" si="14"/>
        <v>28159294</v>
      </c>
      <c r="K37" s="130">
        <f t="shared" si="14"/>
        <v>28159294</v>
      </c>
      <c r="L37" s="130">
        <f t="shared" si="1"/>
        <v>0</v>
      </c>
      <c r="M37" s="295">
        <f t="shared" si="2"/>
        <v>0.40358401913403114</v>
      </c>
      <c r="N37" s="295">
        <f t="shared" si="3"/>
        <v>0.40358401913403114</v>
      </c>
      <c r="O37" s="359">
        <f t="shared" si="4"/>
        <v>1</v>
      </c>
    </row>
    <row r="38" spans="1:15" ht="58.5" customHeight="1" x14ac:dyDescent="0.25">
      <c r="A38" s="50" t="s">
        <v>347</v>
      </c>
      <c r="B38" s="245"/>
      <c r="C38" s="245"/>
      <c r="D38" s="245"/>
      <c r="E38" s="149" t="s">
        <v>346</v>
      </c>
      <c r="F38" s="129">
        <f t="shared" si="14"/>
        <v>69773065</v>
      </c>
      <c r="G38" s="131">
        <f t="shared" si="14"/>
        <v>0</v>
      </c>
      <c r="H38" s="131">
        <f t="shared" si="7"/>
        <v>69773065</v>
      </c>
      <c r="I38" s="294">
        <f>+H38/H72</f>
        <v>5.532818771379385E-3</v>
      </c>
      <c r="J38" s="130">
        <f t="shared" si="14"/>
        <v>28159294</v>
      </c>
      <c r="K38" s="130">
        <f t="shared" si="14"/>
        <v>28159294</v>
      </c>
      <c r="L38" s="130">
        <f t="shared" si="1"/>
        <v>0</v>
      </c>
      <c r="M38" s="295">
        <f t="shared" si="2"/>
        <v>0.40358401913403114</v>
      </c>
      <c r="N38" s="295">
        <f t="shared" si="3"/>
        <v>0.40358401913403114</v>
      </c>
      <c r="O38" s="359">
        <f t="shared" si="4"/>
        <v>1</v>
      </c>
    </row>
    <row r="39" spans="1:15" ht="33.75" customHeight="1" x14ac:dyDescent="0.25">
      <c r="A39" s="50" t="s">
        <v>348</v>
      </c>
      <c r="B39" s="245"/>
      <c r="C39" s="245"/>
      <c r="D39" s="245"/>
      <c r="E39" s="148" t="s">
        <v>349</v>
      </c>
      <c r="F39" s="129">
        <f t="shared" si="14"/>
        <v>69773065</v>
      </c>
      <c r="G39" s="131">
        <f t="shared" si="14"/>
        <v>0</v>
      </c>
      <c r="H39" s="131">
        <f t="shared" si="7"/>
        <v>69773065</v>
      </c>
      <c r="I39" s="294">
        <f>+H39/H72</f>
        <v>5.532818771379385E-3</v>
      </c>
      <c r="J39" s="130">
        <f t="shared" si="14"/>
        <v>28159294</v>
      </c>
      <c r="K39" s="130">
        <f t="shared" si="14"/>
        <v>28159294</v>
      </c>
      <c r="L39" s="130">
        <f t="shared" si="1"/>
        <v>0</v>
      </c>
      <c r="M39" s="295">
        <f t="shared" si="2"/>
        <v>0.40358401913403114</v>
      </c>
      <c r="N39" s="295">
        <f t="shared" si="3"/>
        <v>0.40358401913403114</v>
      </c>
      <c r="O39" s="359">
        <f t="shared" si="4"/>
        <v>1</v>
      </c>
    </row>
    <row r="40" spans="1:15" ht="33" customHeight="1" x14ac:dyDescent="0.25">
      <c r="A40" s="39" t="s">
        <v>350</v>
      </c>
      <c r="B40" s="68" t="s">
        <v>192</v>
      </c>
      <c r="C40" s="68">
        <v>11</v>
      </c>
      <c r="D40" s="40" t="s">
        <v>38</v>
      </c>
      <c r="E40" s="151" t="s">
        <v>226</v>
      </c>
      <c r="F40" s="135">
        <v>69773065</v>
      </c>
      <c r="G40" s="136">
        <v>0</v>
      </c>
      <c r="H40" s="137">
        <f>+F40-G40</f>
        <v>69773065</v>
      </c>
      <c r="I40" s="308">
        <f>+H40/H72</f>
        <v>5.532818771379385E-3</v>
      </c>
      <c r="J40" s="137">
        <v>28159294</v>
      </c>
      <c r="K40" s="137">
        <v>28159294</v>
      </c>
      <c r="L40" s="137">
        <f t="shared" si="1"/>
        <v>0</v>
      </c>
      <c r="M40" s="298">
        <f t="shared" si="2"/>
        <v>0.40358401913403114</v>
      </c>
      <c r="N40" s="298">
        <f t="shared" si="3"/>
        <v>0.40358401913403114</v>
      </c>
      <c r="O40" s="360">
        <f t="shared" si="4"/>
        <v>1</v>
      </c>
    </row>
    <row r="41" spans="1:15" ht="36" customHeight="1" x14ac:dyDescent="0.25">
      <c r="A41" s="50" t="s">
        <v>351</v>
      </c>
      <c r="B41" s="245"/>
      <c r="C41" s="245"/>
      <c r="D41" s="245"/>
      <c r="E41" s="293" t="s">
        <v>352</v>
      </c>
      <c r="F41" s="131">
        <f>+F42</f>
        <v>7513522534.9200001</v>
      </c>
      <c r="G41" s="131">
        <f>+G42</f>
        <v>0</v>
      </c>
      <c r="H41" s="131">
        <f t="shared" si="7"/>
        <v>7513522534.9200001</v>
      </c>
      <c r="I41" s="294">
        <f>+H41/H72</f>
        <v>0.59580238477967684</v>
      </c>
      <c r="J41" s="131">
        <f>+J42</f>
        <v>7441755478.25</v>
      </c>
      <c r="K41" s="131">
        <f>+K42</f>
        <v>7441755478.25</v>
      </c>
      <c r="L41" s="131">
        <f t="shared" si="1"/>
        <v>0</v>
      </c>
      <c r="M41" s="295">
        <f t="shared" si="2"/>
        <v>0.9904482809046683</v>
      </c>
      <c r="N41" s="295">
        <f t="shared" si="3"/>
        <v>0.9904482809046683</v>
      </c>
      <c r="O41" s="359">
        <f t="shared" si="4"/>
        <v>1</v>
      </c>
    </row>
    <row r="42" spans="1:15" ht="30" customHeight="1" x14ac:dyDescent="0.25">
      <c r="A42" s="50" t="s">
        <v>353</v>
      </c>
      <c r="B42" s="245"/>
      <c r="C42" s="245"/>
      <c r="D42" s="245"/>
      <c r="E42" s="309" t="s">
        <v>219</v>
      </c>
      <c r="F42" s="131">
        <f>+F43+F48</f>
        <v>7513522534.9200001</v>
      </c>
      <c r="G42" s="131">
        <f>+G43</f>
        <v>0</v>
      </c>
      <c r="H42" s="131">
        <f>+H43+H48</f>
        <v>7513522534.9200001</v>
      </c>
      <c r="I42" s="294">
        <f>+H42/H72</f>
        <v>0.59580238477967684</v>
      </c>
      <c r="J42" s="131">
        <f>+J43+J48</f>
        <v>7441755478.25</v>
      </c>
      <c r="K42" s="131">
        <f>+K43+K48</f>
        <v>7441755478.25</v>
      </c>
      <c r="L42" s="131">
        <f t="shared" si="1"/>
        <v>0</v>
      </c>
      <c r="M42" s="295">
        <f t="shared" si="2"/>
        <v>0.9904482809046683</v>
      </c>
      <c r="N42" s="295">
        <f t="shared" si="3"/>
        <v>0.9904482809046683</v>
      </c>
      <c r="O42" s="359">
        <f t="shared" si="4"/>
        <v>1</v>
      </c>
    </row>
    <row r="43" spans="1:15" ht="63.75" customHeight="1" x14ac:dyDescent="0.25">
      <c r="A43" s="50" t="s">
        <v>354</v>
      </c>
      <c r="B43" s="245"/>
      <c r="C43" s="245"/>
      <c r="D43" s="245"/>
      <c r="E43" s="293" t="s">
        <v>355</v>
      </c>
      <c r="F43" s="131">
        <f>+F44+F46</f>
        <v>7434620034.9200001</v>
      </c>
      <c r="G43" s="131">
        <f>+G44+G46</f>
        <v>0</v>
      </c>
      <c r="H43" s="131">
        <f t="shared" si="7"/>
        <v>7434620034.9200001</v>
      </c>
      <c r="I43" s="294">
        <f>+H43/H72</f>
        <v>0.58954562605610972</v>
      </c>
      <c r="J43" s="131">
        <f>+J44+J46</f>
        <v>7434620034.9200001</v>
      </c>
      <c r="K43" s="131">
        <f>+K44+K46</f>
        <v>7434620034.9200001</v>
      </c>
      <c r="L43" s="131">
        <f t="shared" si="1"/>
        <v>0</v>
      </c>
      <c r="M43" s="295">
        <f t="shared" si="2"/>
        <v>1</v>
      </c>
      <c r="N43" s="295">
        <f t="shared" si="3"/>
        <v>1</v>
      </c>
      <c r="O43" s="359">
        <f t="shared" si="4"/>
        <v>1</v>
      </c>
    </row>
    <row r="44" spans="1:15" ht="23.1" customHeight="1" x14ac:dyDescent="0.25">
      <c r="A44" s="50" t="s">
        <v>357</v>
      </c>
      <c r="B44" s="245"/>
      <c r="C44" s="245"/>
      <c r="D44" s="245"/>
      <c r="E44" s="293" t="s">
        <v>358</v>
      </c>
      <c r="F44" s="131">
        <f>+F45</f>
        <v>6808521289</v>
      </c>
      <c r="G44" s="131">
        <f>+G45</f>
        <v>0</v>
      </c>
      <c r="H44" s="131">
        <f t="shared" si="7"/>
        <v>6808521289</v>
      </c>
      <c r="I44" s="294">
        <f>+H44/H72</f>
        <v>0.5398976581165722</v>
      </c>
      <c r="J44" s="131">
        <f>+J45</f>
        <v>6808521289</v>
      </c>
      <c r="K44" s="131">
        <f>+K45</f>
        <v>6808521289</v>
      </c>
      <c r="L44" s="131">
        <f t="shared" si="1"/>
        <v>0</v>
      </c>
      <c r="M44" s="295">
        <f t="shared" si="2"/>
        <v>1</v>
      </c>
      <c r="N44" s="295">
        <f t="shared" si="3"/>
        <v>1</v>
      </c>
      <c r="O44" s="359">
        <f t="shared" si="4"/>
        <v>1</v>
      </c>
    </row>
    <row r="45" spans="1:15" ht="33" customHeight="1" x14ac:dyDescent="0.25">
      <c r="A45" s="39" t="s">
        <v>359</v>
      </c>
      <c r="B45" s="68" t="s">
        <v>37</v>
      </c>
      <c r="C45" s="68">
        <v>20</v>
      </c>
      <c r="D45" s="40" t="s">
        <v>38</v>
      </c>
      <c r="E45" s="151" t="s">
        <v>226</v>
      </c>
      <c r="F45" s="135">
        <v>6808521289</v>
      </c>
      <c r="G45" s="136">
        <v>0</v>
      </c>
      <c r="H45" s="137">
        <f>+F45-G45</f>
        <v>6808521289</v>
      </c>
      <c r="I45" s="308">
        <f>+H45/H72</f>
        <v>0.5398976581165722</v>
      </c>
      <c r="J45" s="137">
        <v>6808521289</v>
      </c>
      <c r="K45" s="137">
        <v>6808521289</v>
      </c>
      <c r="L45" s="137">
        <f t="shared" si="1"/>
        <v>0</v>
      </c>
      <c r="M45" s="298">
        <f t="shared" si="2"/>
        <v>1</v>
      </c>
      <c r="N45" s="298">
        <f t="shared" si="3"/>
        <v>1</v>
      </c>
      <c r="O45" s="360">
        <f t="shared" si="4"/>
        <v>1</v>
      </c>
    </row>
    <row r="46" spans="1:15" ht="23.1" customHeight="1" x14ac:dyDescent="0.25">
      <c r="A46" s="50" t="s">
        <v>360</v>
      </c>
      <c r="B46" s="245"/>
      <c r="C46" s="245"/>
      <c r="D46" s="245"/>
      <c r="E46" s="293" t="s">
        <v>361</v>
      </c>
      <c r="F46" s="131">
        <f>+F47</f>
        <v>626098745.91999996</v>
      </c>
      <c r="G46" s="131">
        <f>+G47</f>
        <v>0</v>
      </c>
      <c r="H46" s="131">
        <f t="shared" si="7"/>
        <v>626098745.91999996</v>
      </c>
      <c r="I46" s="294">
        <f>+H46/H72</f>
        <v>4.9647967939537532E-2</v>
      </c>
      <c r="J46" s="131">
        <f>+J47</f>
        <v>626098745.91999996</v>
      </c>
      <c r="K46" s="131">
        <f>+K47</f>
        <v>626098745.91999996</v>
      </c>
      <c r="L46" s="131">
        <f t="shared" si="1"/>
        <v>0</v>
      </c>
      <c r="M46" s="295">
        <f t="shared" si="2"/>
        <v>1</v>
      </c>
      <c r="N46" s="295">
        <f t="shared" si="3"/>
        <v>1</v>
      </c>
      <c r="O46" s="359">
        <f t="shared" si="4"/>
        <v>1</v>
      </c>
    </row>
    <row r="47" spans="1:15" ht="31.5" customHeight="1" x14ac:dyDescent="0.25">
      <c r="A47" s="51" t="s">
        <v>362</v>
      </c>
      <c r="B47" s="40" t="s">
        <v>37</v>
      </c>
      <c r="C47" s="40">
        <v>20</v>
      </c>
      <c r="D47" s="40" t="s">
        <v>38</v>
      </c>
      <c r="E47" s="297" t="s">
        <v>226</v>
      </c>
      <c r="F47" s="135">
        <v>626098745.91999996</v>
      </c>
      <c r="G47" s="136">
        <v>0</v>
      </c>
      <c r="H47" s="137">
        <f>+F47-G47</f>
        <v>626098745.91999996</v>
      </c>
      <c r="I47" s="308">
        <f>+H47/H72</f>
        <v>4.9647967939537532E-2</v>
      </c>
      <c r="J47" s="137">
        <v>626098745.91999996</v>
      </c>
      <c r="K47" s="137">
        <v>626098745.91999996</v>
      </c>
      <c r="L47" s="137">
        <f t="shared" si="1"/>
        <v>0</v>
      </c>
      <c r="M47" s="298">
        <f t="shared" si="2"/>
        <v>1</v>
      </c>
      <c r="N47" s="298">
        <f t="shared" si="3"/>
        <v>1</v>
      </c>
      <c r="O47" s="360">
        <f t="shared" si="4"/>
        <v>1</v>
      </c>
    </row>
    <row r="48" spans="1:15" ht="52.5" customHeight="1" x14ac:dyDescent="0.25">
      <c r="A48" s="50" t="s">
        <v>363</v>
      </c>
      <c r="B48" s="245"/>
      <c r="C48" s="245"/>
      <c r="D48" s="245"/>
      <c r="E48" s="149" t="s">
        <v>364</v>
      </c>
      <c r="F48" s="153">
        <f t="shared" ref="F48:G50" si="15">+F49</f>
        <v>78902500</v>
      </c>
      <c r="G48" s="131">
        <f t="shared" si="15"/>
        <v>0</v>
      </c>
      <c r="H48" s="131">
        <f t="shared" ref="H48:H63" si="16">+F48-G48</f>
        <v>78902500</v>
      </c>
      <c r="I48" s="294">
        <f>+H48/H72</f>
        <v>6.2567587235670659E-3</v>
      </c>
      <c r="J48" s="131">
        <f t="shared" ref="J48:K50" si="17">+J49</f>
        <v>7135443.3300000001</v>
      </c>
      <c r="K48" s="131">
        <f t="shared" si="17"/>
        <v>7135443.3300000001</v>
      </c>
      <c r="L48" s="131">
        <f t="shared" si="1"/>
        <v>0</v>
      </c>
      <c r="M48" s="295">
        <f t="shared" si="2"/>
        <v>9.0433678654035038E-2</v>
      </c>
      <c r="N48" s="295">
        <f t="shared" si="3"/>
        <v>9.0433678654035038E-2</v>
      </c>
      <c r="O48" s="359">
        <f t="shared" si="4"/>
        <v>1</v>
      </c>
    </row>
    <row r="49" spans="1:15" ht="52.5" customHeight="1" x14ac:dyDescent="0.25">
      <c r="A49" s="50" t="s">
        <v>365</v>
      </c>
      <c r="B49" s="245"/>
      <c r="C49" s="245"/>
      <c r="D49" s="245"/>
      <c r="E49" s="149" t="s">
        <v>364</v>
      </c>
      <c r="F49" s="153">
        <f t="shared" si="15"/>
        <v>78902500</v>
      </c>
      <c r="G49" s="131">
        <f t="shared" si="15"/>
        <v>0</v>
      </c>
      <c r="H49" s="131">
        <f t="shared" si="16"/>
        <v>78902500</v>
      </c>
      <c r="I49" s="294">
        <f>+H49/H72</f>
        <v>6.2567587235670659E-3</v>
      </c>
      <c r="J49" s="131">
        <f t="shared" si="17"/>
        <v>7135443.3300000001</v>
      </c>
      <c r="K49" s="131">
        <f t="shared" si="17"/>
        <v>7135443.3300000001</v>
      </c>
      <c r="L49" s="131">
        <f t="shared" si="1"/>
        <v>0</v>
      </c>
      <c r="M49" s="295">
        <f t="shared" si="2"/>
        <v>9.0433678654035038E-2</v>
      </c>
      <c r="N49" s="295">
        <f t="shared" si="3"/>
        <v>9.0433678654035038E-2</v>
      </c>
      <c r="O49" s="359">
        <f t="shared" si="4"/>
        <v>1</v>
      </c>
    </row>
    <row r="50" spans="1:15" ht="40.5" customHeight="1" x14ac:dyDescent="0.25">
      <c r="A50" s="50" t="s">
        <v>366</v>
      </c>
      <c r="B50" s="245"/>
      <c r="C50" s="245"/>
      <c r="D50" s="245"/>
      <c r="E50" s="149" t="s">
        <v>349</v>
      </c>
      <c r="F50" s="153">
        <f t="shared" si="15"/>
        <v>78902500</v>
      </c>
      <c r="G50" s="131">
        <f t="shared" si="15"/>
        <v>0</v>
      </c>
      <c r="H50" s="131">
        <f t="shared" si="16"/>
        <v>78902500</v>
      </c>
      <c r="I50" s="294">
        <f>+H50/H72</f>
        <v>6.2567587235670659E-3</v>
      </c>
      <c r="J50" s="131">
        <f t="shared" si="17"/>
        <v>7135443.3300000001</v>
      </c>
      <c r="K50" s="131">
        <f t="shared" si="17"/>
        <v>7135443.3300000001</v>
      </c>
      <c r="L50" s="131">
        <f t="shared" si="1"/>
        <v>0</v>
      </c>
      <c r="M50" s="295">
        <f t="shared" si="2"/>
        <v>9.0433678654035038E-2</v>
      </c>
      <c r="N50" s="295">
        <f t="shared" si="3"/>
        <v>9.0433678654035038E-2</v>
      </c>
      <c r="O50" s="359">
        <f t="shared" si="4"/>
        <v>1</v>
      </c>
    </row>
    <row r="51" spans="1:15" ht="31.5" customHeight="1" x14ac:dyDescent="0.25">
      <c r="A51" s="51" t="s">
        <v>367</v>
      </c>
      <c r="B51" s="40" t="s">
        <v>192</v>
      </c>
      <c r="C51" s="40">
        <v>11</v>
      </c>
      <c r="D51" s="40" t="s">
        <v>38</v>
      </c>
      <c r="E51" s="297" t="s">
        <v>226</v>
      </c>
      <c r="F51" s="135">
        <v>78902500</v>
      </c>
      <c r="G51" s="136">
        <v>0</v>
      </c>
      <c r="H51" s="137">
        <f t="shared" si="16"/>
        <v>78902500</v>
      </c>
      <c r="I51" s="308">
        <f>+H51/H72</f>
        <v>6.2567587235670659E-3</v>
      </c>
      <c r="J51" s="137">
        <v>7135443.3300000001</v>
      </c>
      <c r="K51" s="137">
        <v>7135443.3300000001</v>
      </c>
      <c r="L51" s="137">
        <f t="shared" si="1"/>
        <v>0</v>
      </c>
      <c r="M51" s="298">
        <f t="shared" si="2"/>
        <v>9.0433678654035038E-2</v>
      </c>
      <c r="N51" s="298">
        <f t="shared" si="3"/>
        <v>9.0433678654035038E-2</v>
      </c>
      <c r="O51" s="360">
        <f t="shared" si="4"/>
        <v>1</v>
      </c>
    </row>
    <row r="52" spans="1:15" s="310" customFormat="1" ht="42.75" customHeight="1" x14ac:dyDescent="0.25">
      <c r="A52" s="50" t="s">
        <v>368</v>
      </c>
      <c r="B52" s="245"/>
      <c r="C52" s="245"/>
      <c r="D52" s="245"/>
      <c r="E52" s="149" t="s">
        <v>369</v>
      </c>
      <c r="F52" s="129">
        <f t="shared" ref="F52:G56" si="18">+F53</f>
        <v>91609670</v>
      </c>
      <c r="G52" s="130">
        <f t="shared" si="18"/>
        <v>0</v>
      </c>
      <c r="H52" s="131">
        <f t="shared" si="16"/>
        <v>91609670</v>
      </c>
      <c r="I52" s="294">
        <f>+H52/H72</f>
        <v>7.264403560541176E-3</v>
      </c>
      <c r="J52" s="131">
        <f t="shared" ref="J52:K56" si="19">+J53</f>
        <v>39352067</v>
      </c>
      <c r="K52" s="131">
        <f t="shared" si="19"/>
        <v>39352067</v>
      </c>
      <c r="L52" s="131">
        <f t="shared" si="1"/>
        <v>0</v>
      </c>
      <c r="M52" s="295">
        <f t="shared" si="2"/>
        <v>0.42956237043534817</v>
      </c>
      <c r="N52" s="295">
        <f t="shared" si="3"/>
        <v>0.42956237043534817</v>
      </c>
      <c r="O52" s="359">
        <f t="shared" si="4"/>
        <v>1</v>
      </c>
    </row>
    <row r="53" spans="1:15" s="310" customFormat="1" ht="30" customHeight="1" x14ac:dyDescent="0.25">
      <c r="A53" s="50" t="s">
        <v>370</v>
      </c>
      <c r="B53" s="245"/>
      <c r="C53" s="245"/>
      <c r="D53" s="245"/>
      <c r="E53" s="148" t="s">
        <v>219</v>
      </c>
      <c r="F53" s="129">
        <f t="shared" si="18"/>
        <v>91609670</v>
      </c>
      <c r="G53" s="130">
        <f t="shared" si="18"/>
        <v>0</v>
      </c>
      <c r="H53" s="131">
        <f t="shared" si="16"/>
        <v>91609670</v>
      </c>
      <c r="I53" s="294">
        <f>+H53/H72</f>
        <v>7.264403560541176E-3</v>
      </c>
      <c r="J53" s="131">
        <f t="shared" si="19"/>
        <v>39352067</v>
      </c>
      <c r="K53" s="131">
        <f t="shared" si="19"/>
        <v>39352067</v>
      </c>
      <c r="L53" s="131">
        <f t="shared" si="1"/>
        <v>0</v>
      </c>
      <c r="M53" s="295">
        <f t="shared" si="2"/>
        <v>0.42956237043534817</v>
      </c>
      <c r="N53" s="295">
        <f t="shared" si="3"/>
        <v>0.42956237043534817</v>
      </c>
      <c r="O53" s="359">
        <f t="shared" si="4"/>
        <v>1</v>
      </c>
    </row>
    <row r="54" spans="1:15" s="310" customFormat="1" ht="49.5" customHeight="1" x14ac:dyDescent="0.25">
      <c r="A54" s="50" t="s">
        <v>378</v>
      </c>
      <c r="B54" s="245"/>
      <c r="C54" s="245"/>
      <c r="D54" s="245"/>
      <c r="E54" s="149" t="s">
        <v>379</v>
      </c>
      <c r="F54" s="129">
        <f t="shared" si="18"/>
        <v>91609670</v>
      </c>
      <c r="G54" s="130">
        <f t="shared" si="18"/>
        <v>0</v>
      </c>
      <c r="H54" s="131">
        <f t="shared" si="16"/>
        <v>91609670</v>
      </c>
      <c r="I54" s="294">
        <f>+H54/H72</f>
        <v>7.264403560541176E-3</v>
      </c>
      <c r="J54" s="131">
        <f t="shared" si="19"/>
        <v>39352067</v>
      </c>
      <c r="K54" s="131">
        <f t="shared" si="19"/>
        <v>39352067</v>
      </c>
      <c r="L54" s="131">
        <f t="shared" si="1"/>
        <v>0</v>
      </c>
      <c r="M54" s="295">
        <f t="shared" si="2"/>
        <v>0.42956237043534817</v>
      </c>
      <c r="N54" s="295">
        <f t="shared" si="3"/>
        <v>0.42956237043534817</v>
      </c>
      <c r="O54" s="359">
        <f t="shared" si="4"/>
        <v>1</v>
      </c>
    </row>
    <row r="55" spans="1:15" s="310" customFormat="1" ht="49.5" customHeight="1" x14ac:dyDescent="0.25">
      <c r="A55" s="50" t="s">
        <v>380</v>
      </c>
      <c r="B55" s="245"/>
      <c r="C55" s="245"/>
      <c r="D55" s="245"/>
      <c r="E55" s="149" t="s">
        <v>379</v>
      </c>
      <c r="F55" s="129">
        <f t="shared" si="18"/>
        <v>91609670</v>
      </c>
      <c r="G55" s="130">
        <f t="shared" si="18"/>
        <v>0</v>
      </c>
      <c r="H55" s="131">
        <f t="shared" si="16"/>
        <v>91609670</v>
      </c>
      <c r="I55" s="294">
        <f>+H55/H72</f>
        <v>7.264403560541176E-3</v>
      </c>
      <c r="J55" s="131">
        <f t="shared" si="19"/>
        <v>39352067</v>
      </c>
      <c r="K55" s="131">
        <f t="shared" si="19"/>
        <v>39352067</v>
      </c>
      <c r="L55" s="131">
        <f t="shared" si="1"/>
        <v>0</v>
      </c>
      <c r="M55" s="295">
        <f t="shared" si="2"/>
        <v>0.42956237043534817</v>
      </c>
      <c r="N55" s="295">
        <f t="shared" si="3"/>
        <v>0.42956237043534817</v>
      </c>
      <c r="O55" s="359">
        <f t="shared" si="4"/>
        <v>1</v>
      </c>
    </row>
    <row r="56" spans="1:15" s="310" customFormat="1" ht="40.5" customHeight="1" x14ac:dyDescent="0.25">
      <c r="A56" s="50" t="s">
        <v>381</v>
      </c>
      <c r="B56" s="245"/>
      <c r="C56" s="245"/>
      <c r="D56" s="245"/>
      <c r="E56" s="149" t="s">
        <v>349</v>
      </c>
      <c r="F56" s="129">
        <f t="shared" si="18"/>
        <v>91609670</v>
      </c>
      <c r="G56" s="130">
        <f t="shared" si="18"/>
        <v>0</v>
      </c>
      <c r="H56" s="131">
        <f t="shared" si="16"/>
        <v>91609670</v>
      </c>
      <c r="I56" s="294">
        <f>+H56/H72</f>
        <v>7.264403560541176E-3</v>
      </c>
      <c r="J56" s="131">
        <f t="shared" si="19"/>
        <v>39352067</v>
      </c>
      <c r="K56" s="131">
        <f t="shared" si="19"/>
        <v>39352067</v>
      </c>
      <c r="L56" s="131">
        <f t="shared" si="1"/>
        <v>0</v>
      </c>
      <c r="M56" s="295">
        <f t="shared" si="2"/>
        <v>0.42956237043534817</v>
      </c>
      <c r="N56" s="295">
        <f t="shared" si="3"/>
        <v>0.42956237043534817</v>
      </c>
      <c r="O56" s="359">
        <f t="shared" si="4"/>
        <v>1</v>
      </c>
    </row>
    <row r="57" spans="1:15" ht="31.5" customHeight="1" x14ac:dyDescent="0.25">
      <c r="A57" s="51" t="s">
        <v>382</v>
      </c>
      <c r="B57" s="40" t="s">
        <v>192</v>
      </c>
      <c r="C57" s="40">
        <v>11</v>
      </c>
      <c r="D57" s="40" t="s">
        <v>38</v>
      </c>
      <c r="E57" s="297" t="s">
        <v>226</v>
      </c>
      <c r="F57" s="135">
        <v>91609670</v>
      </c>
      <c r="G57" s="136">
        <v>0</v>
      </c>
      <c r="H57" s="137">
        <f t="shared" si="16"/>
        <v>91609670</v>
      </c>
      <c r="I57" s="308">
        <f>+H57/H72</f>
        <v>7.264403560541176E-3</v>
      </c>
      <c r="J57" s="137">
        <v>39352067</v>
      </c>
      <c r="K57" s="137">
        <v>39352067</v>
      </c>
      <c r="L57" s="137">
        <f t="shared" si="1"/>
        <v>0</v>
      </c>
      <c r="M57" s="298">
        <f t="shared" si="2"/>
        <v>0.42956237043534817</v>
      </c>
      <c r="N57" s="298">
        <f t="shared" si="3"/>
        <v>0.42956237043534817</v>
      </c>
      <c r="O57" s="360">
        <f t="shared" si="4"/>
        <v>1</v>
      </c>
    </row>
    <row r="58" spans="1:15" s="310" customFormat="1" ht="53.25" customHeight="1" x14ac:dyDescent="0.25">
      <c r="A58" s="50" t="s">
        <v>383</v>
      </c>
      <c r="B58" s="245"/>
      <c r="C58" s="245"/>
      <c r="D58" s="245"/>
      <c r="E58" s="293" t="s">
        <v>384</v>
      </c>
      <c r="F58" s="311">
        <f>+F60+F64+F68</f>
        <v>3437903456.7799997</v>
      </c>
      <c r="G58" s="311">
        <f>+G59</f>
        <v>0</v>
      </c>
      <c r="H58" s="311">
        <f t="shared" si="16"/>
        <v>3437903456.7799997</v>
      </c>
      <c r="I58" s="294">
        <f>+H58/H72</f>
        <v>0.27261661473324211</v>
      </c>
      <c r="J58" s="311">
        <f>+J59</f>
        <v>1195143402.8500001</v>
      </c>
      <c r="K58" s="311">
        <f>+K59</f>
        <v>1195143402.8500001</v>
      </c>
      <c r="L58" s="311">
        <f t="shared" si="1"/>
        <v>0</v>
      </c>
      <c r="M58" s="294">
        <f t="shared" si="2"/>
        <v>0.34763727890410057</v>
      </c>
      <c r="N58" s="294">
        <f t="shared" si="3"/>
        <v>0.34763727890410057</v>
      </c>
      <c r="O58" s="340">
        <f t="shared" si="4"/>
        <v>1</v>
      </c>
    </row>
    <row r="59" spans="1:15" s="310" customFormat="1" ht="27.75" customHeight="1" x14ac:dyDescent="0.25">
      <c r="A59" s="50" t="s">
        <v>385</v>
      </c>
      <c r="B59" s="245"/>
      <c r="C59" s="245"/>
      <c r="D59" s="245"/>
      <c r="E59" s="309" t="s">
        <v>219</v>
      </c>
      <c r="F59" s="311">
        <f>+F60+F64+F68</f>
        <v>3437903456.7799997</v>
      </c>
      <c r="G59" s="311">
        <f>+G60+G64+G68</f>
        <v>0</v>
      </c>
      <c r="H59" s="311">
        <f t="shared" si="16"/>
        <v>3437903456.7799997</v>
      </c>
      <c r="I59" s="294">
        <f>+H59/H72</f>
        <v>0.27261661473324211</v>
      </c>
      <c r="J59" s="311">
        <f>+J60+J64+J68</f>
        <v>1195143402.8500001</v>
      </c>
      <c r="K59" s="311">
        <f>+K60+K64+K68</f>
        <v>1195143402.8500001</v>
      </c>
      <c r="L59" s="311">
        <f t="shared" si="1"/>
        <v>0</v>
      </c>
      <c r="M59" s="294">
        <f t="shared" si="2"/>
        <v>0.34763727890410057</v>
      </c>
      <c r="N59" s="294">
        <f t="shared" si="3"/>
        <v>0.34763727890410057</v>
      </c>
      <c r="O59" s="340">
        <f t="shared" si="4"/>
        <v>1</v>
      </c>
    </row>
    <row r="60" spans="1:15" s="310" customFormat="1" ht="84.75" customHeight="1" x14ac:dyDescent="0.25">
      <c r="A60" s="50" t="s">
        <v>393</v>
      </c>
      <c r="B60" s="245"/>
      <c r="C60" s="245"/>
      <c r="D60" s="245"/>
      <c r="E60" s="293" t="s">
        <v>396</v>
      </c>
      <c r="F60" s="311">
        <f t="shared" ref="F60:K62" si="20">+F61</f>
        <v>1855566745.4100001</v>
      </c>
      <c r="G60" s="311">
        <f t="shared" si="20"/>
        <v>0</v>
      </c>
      <c r="H60" s="311">
        <f t="shared" si="16"/>
        <v>1855566745.4100001</v>
      </c>
      <c r="I60" s="294">
        <f>+H60/H72</f>
        <v>0.14714151543366771</v>
      </c>
      <c r="J60" s="311">
        <f t="shared" si="20"/>
        <v>909710565.20000005</v>
      </c>
      <c r="K60" s="311">
        <f t="shared" si="20"/>
        <v>909710565.20000005</v>
      </c>
      <c r="L60" s="311">
        <f t="shared" si="1"/>
        <v>0</v>
      </c>
      <c r="M60" s="294">
        <f t="shared" si="2"/>
        <v>0.49026022235540406</v>
      </c>
      <c r="N60" s="294">
        <f t="shared" si="3"/>
        <v>0.49026022235540406</v>
      </c>
      <c r="O60" s="340">
        <f t="shared" si="4"/>
        <v>1</v>
      </c>
    </row>
    <row r="61" spans="1:15" s="310" customFormat="1" ht="84.75" customHeight="1" x14ac:dyDescent="0.25">
      <c r="A61" s="50" t="s">
        <v>395</v>
      </c>
      <c r="B61" s="245"/>
      <c r="C61" s="245"/>
      <c r="D61" s="245"/>
      <c r="E61" s="293" t="s">
        <v>396</v>
      </c>
      <c r="F61" s="311">
        <f t="shared" si="20"/>
        <v>1855566745.4100001</v>
      </c>
      <c r="G61" s="311">
        <f t="shared" si="20"/>
        <v>0</v>
      </c>
      <c r="H61" s="311">
        <f t="shared" si="16"/>
        <v>1855566745.4100001</v>
      </c>
      <c r="I61" s="294">
        <f>+H61/H72</f>
        <v>0.14714151543366771</v>
      </c>
      <c r="J61" s="311">
        <f t="shared" si="20"/>
        <v>909710565.20000005</v>
      </c>
      <c r="K61" s="311">
        <f t="shared" si="20"/>
        <v>909710565.20000005</v>
      </c>
      <c r="L61" s="311">
        <f t="shared" si="1"/>
        <v>0</v>
      </c>
      <c r="M61" s="294">
        <f t="shared" si="2"/>
        <v>0.49026022235540406</v>
      </c>
      <c r="N61" s="294">
        <f t="shared" si="3"/>
        <v>0.49026022235540406</v>
      </c>
      <c r="O61" s="340">
        <f t="shared" si="4"/>
        <v>1</v>
      </c>
    </row>
    <row r="62" spans="1:15" s="310" customFormat="1" ht="35.25" customHeight="1" x14ac:dyDescent="0.25">
      <c r="A62" s="50" t="s">
        <v>397</v>
      </c>
      <c r="B62" s="245"/>
      <c r="C62" s="245"/>
      <c r="D62" s="245"/>
      <c r="E62" s="293" t="s">
        <v>349</v>
      </c>
      <c r="F62" s="311">
        <f t="shared" si="20"/>
        <v>1855566745.4100001</v>
      </c>
      <c r="G62" s="311">
        <f t="shared" si="20"/>
        <v>0</v>
      </c>
      <c r="H62" s="311">
        <f t="shared" si="16"/>
        <v>1855566745.4100001</v>
      </c>
      <c r="I62" s="294">
        <f>+H62/H72</f>
        <v>0.14714151543366771</v>
      </c>
      <c r="J62" s="311">
        <f t="shared" si="20"/>
        <v>909710565.20000005</v>
      </c>
      <c r="K62" s="311">
        <f t="shared" si="20"/>
        <v>909710565.20000005</v>
      </c>
      <c r="L62" s="311">
        <f t="shared" si="1"/>
        <v>0</v>
      </c>
      <c r="M62" s="294">
        <f t="shared" si="2"/>
        <v>0.49026022235540406</v>
      </c>
      <c r="N62" s="294">
        <f t="shared" si="3"/>
        <v>0.49026022235540406</v>
      </c>
      <c r="O62" s="340">
        <f t="shared" si="4"/>
        <v>1</v>
      </c>
    </row>
    <row r="63" spans="1:15" ht="31.5" customHeight="1" x14ac:dyDescent="0.25">
      <c r="A63" s="51" t="s">
        <v>398</v>
      </c>
      <c r="B63" s="40" t="s">
        <v>192</v>
      </c>
      <c r="C63" s="40">
        <v>11</v>
      </c>
      <c r="D63" s="40" t="s">
        <v>38</v>
      </c>
      <c r="E63" s="297" t="s">
        <v>226</v>
      </c>
      <c r="F63" s="135">
        <v>1855566745.4100001</v>
      </c>
      <c r="G63" s="136">
        <v>0</v>
      </c>
      <c r="H63" s="137">
        <f t="shared" si="16"/>
        <v>1855566745.4100001</v>
      </c>
      <c r="I63" s="308">
        <f>+H63/H72</f>
        <v>0.14714151543366771</v>
      </c>
      <c r="J63" s="137">
        <v>909710565.20000005</v>
      </c>
      <c r="K63" s="137">
        <v>909710565.20000005</v>
      </c>
      <c r="L63" s="137">
        <f t="shared" si="1"/>
        <v>0</v>
      </c>
      <c r="M63" s="298">
        <f t="shared" si="2"/>
        <v>0.49026022235540406</v>
      </c>
      <c r="N63" s="298">
        <f t="shared" si="3"/>
        <v>0.49026022235540406</v>
      </c>
      <c r="O63" s="360">
        <f t="shared" si="4"/>
        <v>1</v>
      </c>
    </row>
    <row r="64" spans="1:15" ht="71.25" customHeight="1" x14ac:dyDescent="0.25">
      <c r="A64" s="50" t="s">
        <v>402</v>
      </c>
      <c r="B64" s="245"/>
      <c r="C64" s="245"/>
      <c r="D64" s="245"/>
      <c r="E64" s="293" t="s">
        <v>405</v>
      </c>
      <c r="F64" s="311">
        <f t="shared" ref="F64:G66" si="21">+F65</f>
        <v>1565125111.3699999</v>
      </c>
      <c r="G64" s="311">
        <f t="shared" si="21"/>
        <v>0</v>
      </c>
      <c r="H64" s="311">
        <f>+F64-G64</f>
        <v>1565125111.3699999</v>
      </c>
      <c r="I64" s="294">
        <f>+H64/H72</f>
        <v>0.12411026512516236</v>
      </c>
      <c r="J64" s="311">
        <f t="shared" ref="J64:K66" si="22">+J65</f>
        <v>268221237.65000001</v>
      </c>
      <c r="K64" s="311">
        <f t="shared" si="22"/>
        <v>268221237.65000001</v>
      </c>
      <c r="L64" s="311">
        <f t="shared" si="1"/>
        <v>0</v>
      </c>
      <c r="M64" s="294">
        <f t="shared" si="2"/>
        <v>0.17137367211188509</v>
      </c>
      <c r="N64" s="294">
        <f t="shared" si="3"/>
        <v>0.17137367211188509</v>
      </c>
      <c r="O64" s="340">
        <f t="shared" si="4"/>
        <v>1</v>
      </c>
    </row>
    <row r="65" spans="1:15" ht="66" customHeight="1" x14ac:dyDescent="0.25">
      <c r="A65" s="50" t="s">
        <v>404</v>
      </c>
      <c r="B65" s="245"/>
      <c r="C65" s="245"/>
      <c r="D65" s="245"/>
      <c r="E65" s="293" t="s">
        <v>405</v>
      </c>
      <c r="F65" s="311">
        <f t="shared" si="21"/>
        <v>1565125111.3699999</v>
      </c>
      <c r="G65" s="311">
        <f t="shared" si="21"/>
        <v>0</v>
      </c>
      <c r="H65" s="311">
        <f>+F65-G65</f>
        <v>1565125111.3699999</v>
      </c>
      <c r="I65" s="294">
        <f>+H65/H72</f>
        <v>0.12411026512516236</v>
      </c>
      <c r="J65" s="311">
        <f t="shared" si="22"/>
        <v>268221237.65000001</v>
      </c>
      <c r="K65" s="311">
        <f t="shared" si="22"/>
        <v>268221237.65000001</v>
      </c>
      <c r="L65" s="311">
        <f t="shared" si="1"/>
        <v>0</v>
      </c>
      <c r="M65" s="294">
        <f t="shared" si="2"/>
        <v>0.17137367211188509</v>
      </c>
      <c r="N65" s="294">
        <f t="shared" si="3"/>
        <v>0.17137367211188509</v>
      </c>
      <c r="O65" s="340">
        <f t="shared" si="4"/>
        <v>1</v>
      </c>
    </row>
    <row r="66" spans="1:15" ht="39.75" customHeight="1" x14ac:dyDescent="0.25">
      <c r="A66" s="50" t="s">
        <v>406</v>
      </c>
      <c r="B66" s="245"/>
      <c r="C66" s="245"/>
      <c r="D66" s="245"/>
      <c r="E66" s="293" t="s">
        <v>407</v>
      </c>
      <c r="F66" s="311">
        <f t="shared" si="21"/>
        <v>1565125111.3699999</v>
      </c>
      <c r="G66" s="311">
        <f t="shared" si="21"/>
        <v>0</v>
      </c>
      <c r="H66" s="311">
        <f>+F66-G66</f>
        <v>1565125111.3699999</v>
      </c>
      <c r="I66" s="294">
        <f>+H66/H72</f>
        <v>0.12411026512516236</v>
      </c>
      <c r="J66" s="311">
        <f t="shared" si="22"/>
        <v>268221237.65000001</v>
      </c>
      <c r="K66" s="311">
        <f t="shared" si="22"/>
        <v>268221237.65000001</v>
      </c>
      <c r="L66" s="311">
        <f t="shared" si="1"/>
        <v>0</v>
      </c>
      <c r="M66" s="294">
        <f t="shared" si="2"/>
        <v>0.17137367211188509</v>
      </c>
      <c r="N66" s="294">
        <f t="shared" si="3"/>
        <v>0.17137367211188509</v>
      </c>
      <c r="O66" s="340">
        <f t="shared" si="4"/>
        <v>1</v>
      </c>
    </row>
    <row r="67" spans="1:15" ht="31.5" customHeight="1" x14ac:dyDescent="0.25">
      <c r="A67" s="51" t="s">
        <v>408</v>
      </c>
      <c r="B67" s="40" t="s">
        <v>192</v>
      </c>
      <c r="C67" s="40">
        <v>11</v>
      </c>
      <c r="D67" s="40" t="s">
        <v>38</v>
      </c>
      <c r="E67" s="297" t="s">
        <v>226</v>
      </c>
      <c r="F67" s="135">
        <v>1565125111.3699999</v>
      </c>
      <c r="G67" s="136">
        <v>0</v>
      </c>
      <c r="H67" s="137">
        <f>+F67-G67</f>
        <v>1565125111.3699999</v>
      </c>
      <c r="I67" s="308">
        <f>+H67/H72</f>
        <v>0.12411026512516236</v>
      </c>
      <c r="J67" s="137">
        <v>268221237.65000001</v>
      </c>
      <c r="K67" s="137">
        <v>268221237.65000001</v>
      </c>
      <c r="L67" s="137">
        <f t="shared" si="1"/>
        <v>0</v>
      </c>
      <c r="M67" s="298">
        <f t="shared" si="2"/>
        <v>0.17137367211188509</v>
      </c>
      <c r="N67" s="298">
        <f t="shared" si="3"/>
        <v>0.17137367211188509</v>
      </c>
      <c r="O67" s="360">
        <f t="shared" si="4"/>
        <v>1</v>
      </c>
    </row>
    <row r="68" spans="1:15" ht="65.25" customHeight="1" x14ac:dyDescent="0.25">
      <c r="A68" s="50" t="s">
        <v>409</v>
      </c>
      <c r="B68" s="245"/>
      <c r="C68" s="245"/>
      <c r="D68" s="245"/>
      <c r="E68" s="293" t="s">
        <v>412</v>
      </c>
      <c r="F68" s="311">
        <f t="shared" ref="F68:K70" si="23">+F69</f>
        <v>17211600</v>
      </c>
      <c r="G68" s="311">
        <f t="shared" si="23"/>
        <v>0</v>
      </c>
      <c r="H68" s="311">
        <f>+F68-G68</f>
        <v>17211600</v>
      </c>
      <c r="I68" s="294">
        <f>+H68/H72</f>
        <v>1.3648341744120517E-3</v>
      </c>
      <c r="J68" s="311">
        <f t="shared" si="23"/>
        <v>17211600</v>
      </c>
      <c r="K68" s="311">
        <f t="shared" si="23"/>
        <v>17211600</v>
      </c>
      <c r="L68" s="311">
        <f t="shared" si="1"/>
        <v>0</v>
      </c>
      <c r="M68" s="294">
        <f t="shared" si="2"/>
        <v>1</v>
      </c>
      <c r="N68" s="294">
        <f t="shared" si="3"/>
        <v>1</v>
      </c>
      <c r="O68" s="340">
        <f t="shared" si="4"/>
        <v>1</v>
      </c>
    </row>
    <row r="69" spans="1:15" ht="65.25" customHeight="1" x14ac:dyDescent="0.25">
      <c r="A69" s="50" t="s">
        <v>411</v>
      </c>
      <c r="B69" s="245"/>
      <c r="C69" s="245"/>
      <c r="D69" s="245"/>
      <c r="E69" s="293" t="s">
        <v>438</v>
      </c>
      <c r="F69" s="311">
        <f t="shared" si="23"/>
        <v>17211600</v>
      </c>
      <c r="G69" s="311">
        <f t="shared" si="23"/>
        <v>0</v>
      </c>
      <c r="H69" s="311">
        <f t="shared" si="23"/>
        <v>17211600</v>
      </c>
      <c r="I69" s="294">
        <f>+H69/H72</f>
        <v>1.3648341744120517E-3</v>
      </c>
      <c r="J69" s="311">
        <f t="shared" si="23"/>
        <v>17211600</v>
      </c>
      <c r="K69" s="311">
        <f t="shared" si="23"/>
        <v>17211600</v>
      </c>
      <c r="L69" s="311">
        <f t="shared" si="1"/>
        <v>0</v>
      </c>
      <c r="M69" s="294">
        <f t="shared" si="2"/>
        <v>1</v>
      </c>
      <c r="N69" s="294">
        <f t="shared" si="3"/>
        <v>1</v>
      </c>
      <c r="O69" s="340">
        <f t="shared" si="4"/>
        <v>1</v>
      </c>
    </row>
    <row r="70" spans="1:15" ht="33" customHeight="1" x14ac:dyDescent="0.25">
      <c r="A70" s="50" t="s">
        <v>413</v>
      </c>
      <c r="B70" s="245"/>
      <c r="C70" s="245"/>
      <c r="D70" s="245"/>
      <c r="E70" s="293" t="s">
        <v>414</v>
      </c>
      <c r="F70" s="311">
        <f t="shared" si="23"/>
        <v>17211600</v>
      </c>
      <c r="G70" s="311">
        <f t="shared" si="23"/>
        <v>0</v>
      </c>
      <c r="H70" s="311">
        <f>+F70-G70</f>
        <v>17211600</v>
      </c>
      <c r="I70" s="294">
        <f>+H70/H72</f>
        <v>1.3648341744120517E-3</v>
      </c>
      <c r="J70" s="311">
        <f t="shared" si="23"/>
        <v>17211600</v>
      </c>
      <c r="K70" s="311">
        <f t="shared" si="23"/>
        <v>17211600</v>
      </c>
      <c r="L70" s="311">
        <f t="shared" si="1"/>
        <v>0</v>
      </c>
      <c r="M70" s="294">
        <f t="shared" si="2"/>
        <v>1</v>
      </c>
      <c r="N70" s="294">
        <f t="shared" si="3"/>
        <v>1</v>
      </c>
      <c r="O70" s="340">
        <f t="shared" si="4"/>
        <v>1</v>
      </c>
    </row>
    <row r="71" spans="1:15" ht="31.5" customHeight="1" thickBot="1" x14ac:dyDescent="0.3">
      <c r="A71" s="313" t="s">
        <v>439</v>
      </c>
      <c r="B71" s="53" t="s">
        <v>192</v>
      </c>
      <c r="C71" s="53">
        <v>11</v>
      </c>
      <c r="D71" s="53" t="s">
        <v>38</v>
      </c>
      <c r="E71" s="300" t="s">
        <v>226</v>
      </c>
      <c r="F71" s="141">
        <v>17211600</v>
      </c>
      <c r="G71" s="142">
        <v>0</v>
      </c>
      <c r="H71" s="143">
        <f>+F71-G71</f>
        <v>17211600</v>
      </c>
      <c r="I71" s="301">
        <f>+H71/H72</f>
        <v>1.3648341744120517E-3</v>
      </c>
      <c r="J71" s="143">
        <v>17211600</v>
      </c>
      <c r="K71" s="143">
        <v>17211600</v>
      </c>
      <c r="L71" s="143">
        <f t="shared" si="1"/>
        <v>0</v>
      </c>
      <c r="M71" s="302">
        <f t="shared" si="2"/>
        <v>1</v>
      </c>
      <c r="N71" s="302">
        <f t="shared" si="3"/>
        <v>1</v>
      </c>
      <c r="O71" s="361">
        <f t="shared" si="4"/>
        <v>1</v>
      </c>
    </row>
    <row r="72" spans="1:15" s="287" customFormat="1" ht="30" customHeight="1" thickBot="1" x14ac:dyDescent="0.3">
      <c r="A72" s="571" t="s">
        <v>440</v>
      </c>
      <c r="B72" s="572"/>
      <c r="C72" s="572"/>
      <c r="D72" s="572"/>
      <c r="E72" s="572"/>
      <c r="F72" s="362">
        <f>+F9+F20</f>
        <v>12610762774.470001</v>
      </c>
      <c r="G72" s="363">
        <f>+G9+G20</f>
        <v>0</v>
      </c>
      <c r="H72" s="362">
        <f>+H9+H20</f>
        <v>12610762774.470001</v>
      </c>
      <c r="I72" s="364">
        <f>+H72/H72</f>
        <v>1</v>
      </c>
      <c r="J72" s="362">
        <f>+J9+J20</f>
        <v>9731753017.8700008</v>
      </c>
      <c r="K72" s="363">
        <f>+K9+K20</f>
        <v>9731753017.8700008</v>
      </c>
      <c r="L72" s="363">
        <f t="shared" si="1"/>
        <v>0</v>
      </c>
      <c r="M72" s="365">
        <f t="shared" si="2"/>
        <v>0.77170217154283138</v>
      </c>
      <c r="N72" s="365">
        <f t="shared" si="3"/>
        <v>0.77170217154283138</v>
      </c>
      <c r="O72" s="366">
        <f t="shared" si="4"/>
        <v>1</v>
      </c>
    </row>
    <row r="73" spans="1:15" s="321" customFormat="1" ht="15.75" customHeight="1" x14ac:dyDescent="0.25">
      <c r="A73" s="319" t="s">
        <v>484</v>
      </c>
      <c r="B73" s="320"/>
      <c r="C73" s="320"/>
      <c r="F73" s="322"/>
      <c r="G73" s="367"/>
      <c r="H73" s="367"/>
      <c r="I73" s="367"/>
    </row>
    <row r="74" spans="1:15" s="321" customFormat="1" ht="15.75" customHeight="1" x14ac:dyDescent="0.25">
      <c r="A74" s="319" t="s">
        <v>508</v>
      </c>
      <c r="B74" s="320"/>
      <c r="C74" s="320"/>
      <c r="F74" s="322"/>
      <c r="G74" s="162"/>
      <c r="H74" s="162"/>
      <c r="I74" s="162"/>
    </row>
    <row r="75" spans="1:15" s="321" customFormat="1" ht="18" customHeight="1" x14ac:dyDescent="0.25">
      <c r="A75" s="319" t="s">
        <v>417</v>
      </c>
      <c r="B75" s="320"/>
      <c r="C75" s="320"/>
      <c r="F75" s="322"/>
      <c r="G75" s="162"/>
      <c r="H75" s="162"/>
      <c r="I75" s="162"/>
    </row>
  </sheetData>
  <mergeCells count="17">
    <mergeCell ref="L7:L8"/>
    <mergeCell ref="M7:O7"/>
    <mergeCell ref="A1:N1"/>
    <mergeCell ref="A2:N2"/>
    <mergeCell ref="A3:N3"/>
    <mergeCell ref="A7:A8"/>
    <mergeCell ref="B7:B8"/>
    <mergeCell ref="C7:C8"/>
    <mergeCell ref="D7:D8"/>
    <mergeCell ref="E7:E8"/>
    <mergeCell ref="F7:F8"/>
    <mergeCell ref="G7:G8"/>
    <mergeCell ref="A72:E72"/>
    <mergeCell ref="H7:H8"/>
    <mergeCell ref="I7:I8"/>
    <mergeCell ref="J7:J8"/>
    <mergeCell ref="K7:K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4" man="1"/>
    <brk id="51" max="14" man="1"/>
  </row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4FD3D-B134-40BF-A162-5FB56FC79361}">
  <dimension ref="A1:O75"/>
  <sheetViews>
    <sheetView view="pageBreakPreview" topLeftCell="F1" zoomScale="84" zoomScaleNormal="80" zoomScaleSheetLayoutView="376" workbookViewId="0">
      <selection activeCell="I9" sqref="I9:I72"/>
    </sheetView>
  </sheetViews>
  <sheetFormatPr baseColWidth="10" defaultColWidth="11.42578125" defaultRowHeight="23.1" customHeight="1" x14ac:dyDescent="0.25"/>
  <cols>
    <col min="1" max="1" width="32.5703125" style="266" customWidth="1"/>
    <col min="2" max="2" width="11.5703125" style="266" customWidth="1"/>
    <col min="3" max="3" width="9.85546875" style="268" customWidth="1"/>
    <col min="4" max="4" width="7.7109375" style="268" customWidth="1"/>
    <col min="5" max="5" width="36.140625" style="266" customWidth="1"/>
    <col min="6" max="6" width="24" style="266" customWidth="1"/>
    <col min="7" max="7" width="14.140625" style="269" customWidth="1"/>
    <col min="8" max="8" width="23.7109375" style="163" customWidth="1"/>
    <col min="9" max="9" width="13.5703125" style="164" customWidth="1"/>
    <col min="10" max="10" width="23.85546875" style="163" customWidth="1"/>
    <col min="11" max="11" width="23.42578125" style="163" customWidth="1"/>
    <col min="12" max="12" width="19.42578125" style="163" customWidth="1"/>
    <col min="13" max="13" width="13.42578125" style="164" customWidth="1"/>
    <col min="14" max="14" width="12.5703125" style="275" customWidth="1"/>
    <col min="15" max="15" width="11.7109375" style="266" customWidth="1"/>
    <col min="16" max="153" width="11.42578125" style="266"/>
    <col min="154" max="154" width="17.42578125" style="266" customWidth="1"/>
    <col min="155" max="155" width="9.28515625" style="266" customWidth="1"/>
    <col min="156" max="156" width="53.42578125" style="266" customWidth="1"/>
    <col min="157" max="157" width="21.85546875" style="266" customWidth="1"/>
    <col min="158" max="158" width="18.5703125" style="266" customWidth="1"/>
    <col min="159" max="159" width="21.28515625" style="266" customWidth="1"/>
    <col min="160" max="162" width="0" style="266" hidden="1" customWidth="1"/>
    <col min="163" max="163" width="23.28515625" style="266" customWidth="1"/>
    <col min="164" max="165" width="0" style="266" hidden="1" customWidth="1"/>
    <col min="166" max="166" width="23.5703125" style="266" customWidth="1"/>
    <col min="167" max="167" width="2.7109375" style="266" customWidth="1"/>
    <col min="168" max="187" width="0" style="266" hidden="1" customWidth="1"/>
    <col min="188" max="188" width="13.42578125" style="266" customWidth="1"/>
    <col min="189" max="189" width="18.140625" style="266" customWidth="1"/>
    <col min="190" max="190" width="18.7109375" style="266" customWidth="1"/>
    <col min="191" max="191" width="15.42578125" style="266" customWidth="1"/>
    <col min="192" max="409" width="11.42578125" style="266"/>
    <col min="410" max="410" width="17.42578125" style="266" customWidth="1"/>
    <col min="411" max="411" width="9.28515625" style="266" customWidth="1"/>
    <col min="412" max="412" width="53.42578125" style="266" customWidth="1"/>
    <col min="413" max="413" width="21.85546875" style="266" customWidth="1"/>
    <col min="414" max="414" width="18.5703125" style="266" customWidth="1"/>
    <col min="415" max="415" width="21.28515625" style="266" customWidth="1"/>
    <col min="416" max="418" width="0" style="266" hidden="1" customWidth="1"/>
    <col min="419" max="419" width="23.28515625" style="266" customWidth="1"/>
    <col min="420" max="421" width="0" style="266" hidden="1" customWidth="1"/>
    <col min="422" max="422" width="23.5703125" style="266" customWidth="1"/>
    <col min="423" max="423" width="2.7109375" style="266" customWidth="1"/>
    <col min="424" max="443" width="0" style="266" hidden="1" customWidth="1"/>
    <col min="444" max="444" width="13.42578125" style="266" customWidth="1"/>
    <col min="445" max="445" width="18.140625" style="266" customWidth="1"/>
    <col min="446" max="446" width="18.7109375" style="266" customWidth="1"/>
    <col min="447" max="447" width="15.42578125" style="266" customWidth="1"/>
    <col min="448" max="665" width="11.42578125" style="266"/>
    <col min="666" max="666" width="17.42578125" style="266" customWidth="1"/>
    <col min="667" max="667" width="9.28515625" style="266" customWidth="1"/>
    <col min="668" max="668" width="53.42578125" style="266" customWidth="1"/>
    <col min="669" max="669" width="21.85546875" style="266" customWidth="1"/>
    <col min="670" max="670" width="18.5703125" style="266" customWidth="1"/>
    <col min="671" max="671" width="21.28515625" style="266" customWidth="1"/>
    <col min="672" max="674" width="0" style="266" hidden="1" customWidth="1"/>
    <col min="675" max="675" width="23.28515625" style="266" customWidth="1"/>
    <col min="676" max="677" width="0" style="266" hidden="1" customWidth="1"/>
    <col min="678" max="678" width="23.5703125" style="266" customWidth="1"/>
    <col min="679" max="679" width="2.7109375" style="266" customWidth="1"/>
    <col min="680" max="699" width="0" style="266" hidden="1" customWidth="1"/>
    <col min="700" max="700" width="13.42578125" style="266" customWidth="1"/>
    <col min="701" max="701" width="18.140625" style="266" customWidth="1"/>
    <col min="702" max="702" width="18.7109375" style="266" customWidth="1"/>
    <col min="703" max="703" width="15.42578125" style="266" customWidth="1"/>
    <col min="704" max="921" width="11.42578125" style="266"/>
    <col min="922" max="922" width="17.42578125" style="266" customWidth="1"/>
    <col min="923" max="923" width="9.28515625" style="266" customWidth="1"/>
    <col min="924" max="924" width="53.42578125" style="266" customWidth="1"/>
    <col min="925" max="925" width="21.85546875" style="266" customWidth="1"/>
    <col min="926" max="926" width="18.5703125" style="266" customWidth="1"/>
    <col min="927" max="927" width="21.28515625" style="266" customWidth="1"/>
    <col min="928" max="930" width="0" style="266" hidden="1" customWidth="1"/>
    <col min="931" max="931" width="23.28515625" style="266" customWidth="1"/>
    <col min="932" max="933" width="0" style="266" hidden="1" customWidth="1"/>
    <col min="934" max="934" width="23.5703125" style="266" customWidth="1"/>
    <col min="935" max="935" width="2.7109375" style="266" customWidth="1"/>
    <col min="936" max="955" width="0" style="266" hidden="1" customWidth="1"/>
    <col min="956" max="956" width="13.42578125" style="266" customWidth="1"/>
    <col min="957" max="957" width="18.140625" style="266" customWidth="1"/>
    <col min="958" max="958" width="18.7109375" style="266" customWidth="1"/>
    <col min="959" max="959" width="15.42578125" style="266" customWidth="1"/>
    <col min="960" max="1177" width="11.42578125" style="266"/>
    <col min="1178" max="1178" width="17.42578125" style="266" customWidth="1"/>
    <col min="1179" max="1179" width="9.28515625" style="266" customWidth="1"/>
    <col min="1180" max="1180" width="53.42578125" style="266" customWidth="1"/>
    <col min="1181" max="1181" width="21.85546875" style="266" customWidth="1"/>
    <col min="1182" max="1182" width="18.5703125" style="266" customWidth="1"/>
    <col min="1183" max="1183" width="21.28515625" style="266" customWidth="1"/>
    <col min="1184" max="1186" width="0" style="266" hidden="1" customWidth="1"/>
    <col min="1187" max="1187" width="23.28515625" style="266" customWidth="1"/>
    <col min="1188" max="1189" width="0" style="266" hidden="1" customWidth="1"/>
    <col min="1190" max="1190" width="23.5703125" style="266" customWidth="1"/>
    <col min="1191" max="1191" width="2.7109375" style="266" customWidth="1"/>
    <col min="1192" max="1211" width="0" style="266" hidden="1" customWidth="1"/>
    <col min="1212" max="1212" width="13.42578125" style="266" customWidth="1"/>
    <col min="1213" max="1213" width="18.140625" style="266" customWidth="1"/>
    <col min="1214" max="1214" width="18.7109375" style="266" customWidth="1"/>
    <col min="1215" max="1215" width="15.42578125" style="266" customWidth="1"/>
    <col min="1216" max="1433" width="11.42578125" style="266"/>
    <col min="1434" max="1434" width="17.42578125" style="266" customWidth="1"/>
    <col min="1435" max="1435" width="9.28515625" style="266" customWidth="1"/>
    <col min="1436" max="1436" width="53.42578125" style="266" customWidth="1"/>
    <col min="1437" max="1437" width="21.85546875" style="266" customWidth="1"/>
    <col min="1438" max="1438" width="18.5703125" style="266" customWidth="1"/>
    <col min="1439" max="1439" width="21.28515625" style="266" customWidth="1"/>
    <col min="1440" max="1442" width="0" style="266" hidden="1" customWidth="1"/>
    <col min="1443" max="1443" width="23.28515625" style="266" customWidth="1"/>
    <col min="1444" max="1445" width="0" style="266" hidden="1" customWidth="1"/>
    <col min="1446" max="1446" width="23.5703125" style="266" customWidth="1"/>
    <col min="1447" max="1447" width="2.7109375" style="266" customWidth="1"/>
    <col min="1448" max="1467" width="0" style="266" hidden="1" customWidth="1"/>
    <col min="1468" max="1468" width="13.42578125" style="266" customWidth="1"/>
    <col min="1469" max="1469" width="18.140625" style="266" customWidth="1"/>
    <col min="1470" max="1470" width="18.7109375" style="266" customWidth="1"/>
    <col min="1471" max="1471" width="15.42578125" style="266" customWidth="1"/>
    <col min="1472" max="1689" width="11.42578125" style="266"/>
    <col min="1690" max="1690" width="17.42578125" style="266" customWidth="1"/>
    <col min="1691" max="1691" width="9.28515625" style="266" customWidth="1"/>
    <col min="1692" max="1692" width="53.42578125" style="266" customWidth="1"/>
    <col min="1693" max="1693" width="21.85546875" style="266" customWidth="1"/>
    <col min="1694" max="1694" width="18.5703125" style="266" customWidth="1"/>
    <col min="1695" max="1695" width="21.28515625" style="266" customWidth="1"/>
    <col min="1696" max="1698" width="0" style="266" hidden="1" customWidth="1"/>
    <col min="1699" max="1699" width="23.28515625" style="266" customWidth="1"/>
    <col min="1700" max="1701" width="0" style="266" hidden="1" customWidth="1"/>
    <col min="1702" max="1702" width="23.5703125" style="266" customWidth="1"/>
    <col min="1703" max="1703" width="2.7109375" style="266" customWidth="1"/>
    <col min="1704" max="1723" width="0" style="266" hidden="1" customWidth="1"/>
    <col min="1724" max="1724" width="13.42578125" style="266" customWidth="1"/>
    <col min="1725" max="1725" width="18.140625" style="266" customWidth="1"/>
    <col min="1726" max="1726" width="18.7109375" style="266" customWidth="1"/>
    <col min="1727" max="1727" width="15.42578125" style="266" customWidth="1"/>
    <col min="1728" max="1945" width="11.42578125" style="266"/>
    <col min="1946" max="1946" width="17.42578125" style="266" customWidth="1"/>
    <col min="1947" max="1947" width="9.28515625" style="266" customWidth="1"/>
    <col min="1948" max="1948" width="53.42578125" style="266" customWidth="1"/>
    <col min="1949" max="1949" width="21.85546875" style="266" customWidth="1"/>
    <col min="1950" max="1950" width="18.5703125" style="266" customWidth="1"/>
    <col min="1951" max="1951" width="21.28515625" style="266" customWidth="1"/>
    <col min="1952" max="1954" width="0" style="266" hidden="1" customWidth="1"/>
    <col min="1955" max="1955" width="23.28515625" style="266" customWidth="1"/>
    <col min="1956" max="1957" width="0" style="266" hidden="1" customWidth="1"/>
    <col min="1958" max="1958" width="23.5703125" style="266" customWidth="1"/>
    <col min="1959" max="1959" width="2.7109375" style="266" customWidth="1"/>
    <col min="1960" max="1979" width="0" style="266" hidden="1" customWidth="1"/>
    <col min="1980" max="1980" width="13.42578125" style="266" customWidth="1"/>
    <col min="1981" max="1981" width="18.140625" style="266" customWidth="1"/>
    <col min="1982" max="1982" width="18.7109375" style="266" customWidth="1"/>
    <col min="1983" max="1983" width="15.42578125" style="266" customWidth="1"/>
    <col min="1984" max="2201" width="11.42578125" style="266"/>
    <col min="2202" max="2202" width="17.42578125" style="266" customWidth="1"/>
    <col min="2203" max="2203" width="9.28515625" style="266" customWidth="1"/>
    <col min="2204" max="2204" width="53.42578125" style="266" customWidth="1"/>
    <col min="2205" max="2205" width="21.85546875" style="266" customWidth="1"/>
    <col min="2206" max="2206" width="18.5703125" style="266" customWidth="1"/>
    <col min="2207" max="2207" width="21.28515625" style="266" customWidth="1"/>
    <col min="2208" max="2210" width="0" style="266" hidden="1" customWidth="1"/>
    <col min="2211" max="2211" width="23.28515625" style="266" customWidth="1"/>
    <col min="2212" max="2213" width="0" style="266" hidden="1" customWidth="1"/>
    <col min="2214" max="2214" width="23.5703125" style="266" customWidth="1"/>
    <col min="2215" max="2215" width="2.7109375" style="266" customWidth="1"/>
    <col min="2216" max="2235" width="0" style="266" hidden="1" customWidth="1"/>
    <col min="2236" max="2236" width="13.42578125" style="266" customWidth="1"/>
    <col min="2237" max="2237" width="18.140625" style="266" customWidth="1"/>
    <col min="2238" max="2238" width="18.7109375" style="266" customWidth="1"/>
    <col min="2239" max="2239" width="15.42578125" style="266" customWidth="1"/>
    <col min="2240" max="2457" width="11.42578125" style="266"/>
    <col min="2458" max="2458" width="17.42578125" style="266" customWidth="1"/>
    <col min="2459" max="2459" width="9.28515625" style="266" customWidth="1"/>
    <col min="2460" max="2460" width="53.42578125" style="266" customWidth="1"/>
    <col min="2461" max="2461" width="21.85546875" style="266" customWidth="1"/>
    <col min="2462" max="2462" width="18.5703125" style="266" customWidth="1"/>
    <col min="2463" max="2463" width="21.28515625" style="266" customWidth="1"/>
    <col min="2464" max="2466" width="0" style="266" hidden="1" customWidth="1"/>
    <col min="2467" max="2467" width="23.28515625" style="266" customWidth="1"/>
    <col min="2468" max="2469" width="0" style="266" hidden="1" customWidth="1"/>
    <col min="2470" max="2470" width="23.5703125" style="266" customWidth="1"/>
    <col min="2471" max="2471" width="2.7109375" style="266" customWidth="1"/>
    <col min="2472" max="2491" width="0" style="266" hidden="1" customWidth="1"/>
    <col min="2492" max="2492" width="13.42578125" style="266" customWidth="1"/>
    <col min="2493" max="2493" width="18.140625" style="266" customWidth="1"/>
    <col min="2494" max="2494" width="18.7109375" style="266" customWidth="1"/>
    <col min="2495" max="2495" width="15.42578125" style="266" customWidth="1"/>
    <col min="2496" max="2713" width="11.42578125" style="266"/>
    <col min="2714" max="2714" width="17.42578125" style="266" customWidth="1"/>
    <col min="2715" max="2715" width="9.28515625" style="266" customWidth="1"/>
    <col min="2716" max="2716" width="53.42578125" style="266" customWidth="1"/>
    <col min="2717" max="2717" width="21.85546875" style="266" customWidth="1"/>
    <col min="2718" max="2718" width="18.5703125" style="266" customWidth="1"/>
    <col min="2719" max="2719" width="21.28515625" style="266" customWidth="1"/>
    <col min="2720" max="2722" width="0" style="266" hidden="1" customWidth="1"/>
    <col min="2723" max="2723" width="23.28515625" style="266" customWidth="1"/>
    <col min="2724" max="2725" width="0" style="266" hidden="1" customWidth="1"/>
    <col min="2726" max="2726" width="23.5703125" style="266" customWidth="1"/>
    <col min="2727" max="2727" width="2.7109375" style="266" customWidth="1"/>
    <col min="2728" max="2747" width="0" style="266" hidden="1" customWidth="1"/>
    <col min="2748" max="2748" width="13.42578125" style="266" customWidth="1"/>
    <col min="2749" max="2749" width="18.140625" style="266" customWidth="1"/>
    <col min="2750" max="2750" width="18.7109375" style="266" customWidth="1"/>
    <col min="2751" max="2751" width="15.42578125" style="266" customWidth="1"/>
    <col min="2752" max="2969" width="11.42578125" style="266"/>
    <col min="2970" max="2970" width="17.42578125" style="266" customWidth="1"/>
    <col min="2971" max="2971" width="9.28515625" style="266" customWidth="1"/>
    <col min="2972" max="2972" width="53.42578125" style="266" customWidth="1"/>
    <col min="2973" max="2973" width="21.85546875" style="266" customWidth="1"/>
    <col min="2974" max="2974" width="18.5703125" style="266" customWidth="1"/>
    <col min="2975" max="2975" width="21.28515625" style="266" customWidth="1"/>
    <col min="2976" max="2978" width="0" style="266" hidden="1" customWidth="1"/>
    <col min="2979" max="2979" width="23.28515625" style="266" customWidth="1"/>
    <col min="2980" max="2981" width="0" style="266" hidden="1" customWidth="1"/>
    <col min="2982" max="2982" width="23.5703125" style="266" customWidth="1"/>
    <col min="2983" max="2983" width="2.7109375" style="266" customWidth="1"/>
    <col min="2984" max="3003" width="0" style="266" hidden="1" customWidth="1"/>
    <col min="3004" max="3004" width="13.42578125" style="266" customWidth="1"/>
    <col min="3005" max="3005" width="18.140625" style="266" customWidth="1"/>
    <col min="3006" max="3006" width="18.7109375" style="266" customWidth="1"/>
    <col min="3007" max="3007" width="15.42578125" style="266" customWidth="1"/>
    <col min="3008" max="3225" width="11.42578125" style="266"/>
    <col min="3226" max="3226" width="17.42578125" style="266" customWidth="1"/>
    <col min="3227" max="3227" width="9.28515625" style="266" customWidth="1"/>
    <col min="3228" max="3228" width="53.42578125" style="266" customWidth="1"/>
    <col min="3229" max="3229" width="21.85546875" style="266" customWidth="1"/>
    <col min="3230" max="3230" width="18.5703125" style="266" customWidth="1"/>
    <col min="3231" max="3231" width="21.28515625" style="266" customWidth="1"/>
    <col min="3232" max="3234" width="0" style="266" hidden="1" customWidth="1"/>
    <col min="3235" max="3235" width="23.28515625" style="266" customWidth="1"/>
    <col min="3236" max="3237" width="0" style="266" hidden="1" customWidth="1"/>
    <col min="3238" max="3238" width="23.5703125" style="266" customWidth="1"/>
    <col min="3239" max="3239" width="2.7109375" style="266" customWidth="1"/>
    <col min="3240" max="3259" width="0" style="266" hidden="1" customWidth="1"/>
    <col min="3260" max="3260" width="13.42578125" style="266" customWidth="1"/>
    <col min="3261" max="3261" width="18.140625" style="266" customWidth="1"/>
    <col min="3262" max="3262" width="18.7109375" style="266" customWidth="1"/>
    <col min="3263" max="3263" width="15.42578125" style="266" customWidth="1"/>
    <col min="3264" max="3481" width="11.42578125" style="266"/>
    <col min="3482" max="3482" width="17.42578125" style="266" customWidth="1"/>
    <col min="3483" max="3483" width="9.28515625" style="266" customWidth="1"/>
    <col min="3484" max="3484" width="53.42578125" style="266" customWidth="1"/>
    <col min="3485" max="3485" width="21.85546875" style="266" customWidth="1"/>
    <col min="3486" max="3486" width="18.5703125" style="266" customWidth="1"/>
    <col min="3487" max="3487" width="21.28515625" style="266" customWidth="1"/>
    <col min="3488" max="3490" width="0" style="266" hidden="1" customWidth="1"/>
    <col min="3491" max="3491" width="23.28515625" style="266" customWidth="1"/>
    <col min="3492" max="3493" width="0" style="266" hidden="1" customWidth="1"/>
    <col min="3494" max="3494" width="23.5703125" style="266" customWidth="1"/>
    <col min="3495" max="3495" width="2.7109375" style="266" customWidth="1"/>
    <col min="3496" max="3515" width="0" style="266" hidden="1" customWidth="1"/>
    <col min="3516" max="3516" width="13.42578125" style="266" customWidth="1"/>
    <col min="3517" max="3517" width="18.140625" style="266" customWidth="1"/>
    <col min="3518" max="3518" width="18.7109375" style="266" customWidth="1"/>
    <col min="3519" max="3519" width="15.42578125" style="266" customWidth="1"/>
    <col min="3520" max="3737" width="11.42578125" style="266"/>
    <col min="3738" max="3738" width="17.42578125" style="266" customWidth="1"/>
    <col min="3739" max="3739" width="9.28515625" style="266" customWidth="1"/>
    <col min="3740" max="3740" width="53.42578125" style="266" customWidth="1"/>
    <col min="3741" max="3741" width="21.85546875" style="266" customWidth="1"/>
    <col min="3742" max="3742" width="18.5703125" style="266" customWidth="1"/>
    <col min="3743" max="3743" width="21.28515625" style="266" customWidth="1"/>
    <col min="3744" max="3746" width="0" style="266" hidden="1" customWidth="1"/>
    <col min="3747" max="3747" width="23.28515625" style="266" customWidth="1"/>
    <col min="3748" max="3749" width="0" style="266" hidden="1" customWidth="1"/>
    <col min="3750" max="3750" width="23.5703125" style="266" customWidth="1"/>
    <col min="3751" max="3751" width="2.7109375" style="266" customWidth="1"/>
    <col min="3752" max="3771" width="0" style="266" hidden="1" customWidth="1"/>
    <col min="3772" max="3772" width="13.42578125" style="266" customWidth="1"/>
    <col min="3773" max="3773" width="18.140625" style="266" customWidth="1"/>
    <col min="3774" max="3774" width="18.7109375" style="266" customWidth="1"/>
    <col min="3775" max="3775" width="15.42578125" style="266" customWidth="1"/>
    <col min="3776" max="3993" width="11.42578125" style="266"/>
    <col min="3994" max="3994" width="17.42578125" style="266" customWidth="1"/>
    <col min="3995" max="3995" width="9.28515625" style="266" customWidth="1"/>
    <col min="3996" max="3996" width="53.42578125" style="266" customWidth="1"/>
    <col min="3997" max="3997" width="21.85546875" style="266" customWidth="1"/>
    <col min="3998" max="3998" width="18.5703125" style="266" customWidth="1"/>
    <col min="3999" max="3999" width="21.28515625" style="266" customWidth="1"/>
    <col min="4000" max="4002" width="0" style="266" hidden="1" customWidth="1"/>
    <col min="4003" max="4003" width="23.28515625" style="266" customWidth="1"/>
    <col min="4004" max="4005" width="0" style="266" hidden="1" customWidth="1"/>
    <col min="4006" max="4006" width="23.5703125" style="266" customWidth="1"/>
    <col min="4007" max="4007" width="2.7109375" style="266" customWidth="1"/>
    <col min="4008" max="4027" width="0" style="266" hidden="1" customWidth="1"/>
    <col min="4028" max="4028" width="13.42578125" style="266" customWidth="1"/>
    <col min="4029" max="4029" width="18.140625" style="266" customWidth="1"/>
    <col min="4030" max="4030" width="18.7109375" style="266" customWidth="1"/>
    <col min="4031" max="4031" width="15.42578125" style="266" customWidth="1"/>
    <col min="4032" max="4249" width="11.42578125" style="266"/>
    <col min="4250" max="4250" width="17.42578125" style="266" customWidth="1"/>
    <col min="4251" max="4251" width="9.28515625" style="266" customWidth="1"/>
    <col min="4252" max="4252" width="53.42578125" style="266" customWidth="1"/>
    <col min="4253" max="4253" width="21.85546875" style="266" customWidth="1"/>
    <col min="4254" max="4254" width="18.5703125" style="266" customWidth="1"/>
    <col min="4255" max="4255" width="21.28515625" style="266" customWidth="1"/>
    <col min="4256" max="4258" width="0" style="266" hidden="1" customWidth="1"/>
    <col min="4259" max="4259" width="23.28515625" style="266" customWidth="1"/>
    <col min="4260" max="4261" width="0" style="266" hidden="1" customWidth="1"/>
    <col min="4262" max="4262" width="23.5703125" style="266" customWidth="1"/>
    <col min="4263" max="4263" width="2.7109375" style="266" customWidth="1"/>
    <col min="4264" max="4283" width="0" style="266" hidden="1" customWidth="1"/>
    <col min="4284" max="4284" width="13.42578125" style="266" customWidth="1"/>
    <col min="4285" max="4285" width="18.140625" style="266" customWidth="1"/>
    <col min="4286" max="4286" width="18.7109375" style="266" customWidth="1"/>
    <col min="4287" max="4287" width="15.42578125" style="266" customWidth="1"/>
    <col min="4288" max="4505" width="11.42578125" style="266"/>
    <col min="4506" max="4506" width="17.42578125" style="266" customWidth="1"/>
    <col min="4507" max="4507" width="9.28515625" style="266" customWidth="1"/>
    <col min="4508" max="4508" width="53.42578125" style="266" customWidth="1"/>
    <col min="4509" max="4509" width="21.85546875" style="266" customWidth="1"/>
    <col min="4510" max="4510" width="18.5703125" style="266" customWidth="1"/>
    <col min="4511" max="4511" width="21.28515625" style="266" customWidth="1"/>
    <col min="4512" max="4514" width="0" style="266" hidden="1" customWidth="1"/>
    <col min="4515" max="4515" width="23.28515625" style="266" customWidth="1"/>
    <col min="4516" max="4517" width="0" style="266" hidden="1" customWidth="1"/>
    <col min="4518" max="4518" width="23.5703125" style="266" customWidth="1"/>
    <col min="4519" max="4519" width="2.7109375" style="266" customWidth="1"/>
    <col min="4520" max="4539" width="0" style="266" hidden="1" customWidth="1"/>
    <col min="4540" max="4540" width="13.42578125" style="266" customWidth="1"/>
    <col min="4541" max="4541" width="18.140625" style="266" customWidth="1"/>
    <col min="4542" max="4542" width="18.7109375" style="266" customWidth="1"/>
    <col min="4543" max="4543" width="15.42578125" style="266" customWidth="1"/>
    <col min="4544" max="4761" width="11.42578125" style="266"/>
    <col min="4762" max="4762" width="17.42578125" style="266" customWidth="1"/>
    <col min="4763" max="4763" width="9.28515625" style="266" customWidth="1"/>
    <col min="4764" max="4764" width="53.42578125" style="266" customWidth="1"/>
    <col min="4765" max="4765" width="21.85546875" style="266" customWidth="1"/>
    <col min="4766" max="4766" width="18.5703125" style="266" customWidth="1"/>
    <col min="4767" max="4767" width="21.28515625" style="266" customWidth="1"/>
    <col min="4768" max="4770" width="0" style="266" hidden="1" customWidth="1"/>
    <col min="4771" max="4771" width="23.28515625" style="266" customWidth="1"/>
    <col min="4772" max="4773" width="0" style="266" hidden="1" customWidth="1"/>
    <col min="4774" max="4774" width="23.5703125" style="266" customWidth="1"/>
    <col min="4775" max="4775" width="2.7109375" style="266" customWidth="1"/>
    <col min="4776" max="4795" width="0" style="266" hidden="1" customWidth="1"/>
    <col min="4796" max="4796" width="13.42578125" style="266" customWidth="1"/>
    <col min="4797" max="4797" width="18.140625" style="266" customWidth="1"/>
    <col min="4798" max="4798" width="18.7109375" style="266" customWidth="1"/>
    <col min="4799" max="4799" width="15.42578125" style="266" customWidth="1"/>
    <col min="4800" max="5017" width="11.42578125" style="266"/>
    <col min="5018" max="5018" width="17.42578125" style="266" customWidth="1"/>
    <col min="5019" max="5019" width="9.28515625" style="266" customWidth="1"/>
    <col min="5020" max="5020" width="53.42578125" style="266" customWidth="1"/>
    <col min="5021" max="5021" width="21.85546875" style="266" customWidth="1"/>
    <col min="5022" max="5022" width="18.5703125" style="266" customWidth="1"/>
    <col min="5023" max="5023" width="21.28515625" style="266" customWidth="1"/>
    <col min="5024" max="5026" width="0" style="266" hidden="1" customWidth="1"/>
    <col min="5027" max="5027" width="23.28515625" style="266" customWidth="1"/>
    <col min="5028" max="5029" width="0" style="266" hidden="1" customWidth="1"/>
    <col min="5030" max="5030" width="23.5703125" style="266" customWidth="1"/>
    <col min="5031" max="5031" width="2.7109375" style="266" customWidth="1"/>
    <col min="5032" max="5051" width="0" style="266" hidden="1" customWidth="1"/>
    <col min="5052" max="5052" width="13.42578125" style="266" customWidth="1"/>
    <col min="5053" max="5053" width="18.140625" style="266" customWidth="1"/>
    <col min="5054" max="5054" width="18.7109375" style="266" customWidth="1"/>
    <col min="5055" max="5055" width="15.42578125" style="266" customWidth="1"/>
    <col min="5056" max="5273" width="11.42578125" style="266"/>
    <col min="5274" max="5274" width="17.42578125" style="266" customWidth="1"/>
    <col min="5275" max="5275" width="9.28515625" style="266" customWidth="1"/>
    <col min="5276" max="5276" width="53.42578125" style="266" customWidth="1"/>
    <col min="5277" max="5277" width="21.85546875" style="266" customWidth="1"/>
    <col min="5278" max="5278" width="18.5703125" style="266" customWidth="1"/>
    <col min="5279" max="5279" width="21.28515625" style="266" customWidth="1"/>
    <col min="5280" max="5282" width="0" style="266" hidden="1" customWidth="1"/>
    <col min="5283" max="5283" width="23.28515625" style="266" customWidth="1"/>
    <col min="5284" max="5285" width="0" style="266" hidden="1" customWidth="1"/>
    <col min="5286" max="5286" width="23.5703125" style="266" customWidth="1"/>
    <col min="5287" max="5287" width="2.7109375" style="266" customWidth="1"/>
    <col min="5288" max="5307" width="0" style="266" hidden="1" customWidth="1"/>
    <col min="5308" max="5308" width="13.42578125" style="266" customWidth="1"/>
    <col min="5309" max="5309" width="18.140625" style="266" customWidth="1"/>
    <col min="5310" max="5310" width="18.7109375" style="266" customWidth="1"/>
    <col min="5311" max="5311" width="15.42578125" style="266" customWidth="1"/>
    <col min="5312" max="5529" width="11.42578125" style="266"/>
    <col min="5530" max="5530" width="17.42578125" style="266" customWidth="1"/>
    <col min="5531" max="5531" width="9.28515625" style="266" customWidth="1"/>
    <col min="5532" max="5532" width="53.42578125" style="266" customWidth="1"/>
    <col min="5533" max="5533" width="21.85546875" style="266" customWidth="1"/>
    <col min="5534" max="5534" width="18.5703125" style="266" customWidth="1"/>
    <col min="5535" max="5535" width="21.28515625" style="266" customWidth="1"/>
    <col min="5536" max="5538" width="0" style="266" hidden="1" customWidth="1"/>
    <col min="5539" max="5539" width="23.28515625" style="266" customWidth="1"/>
    <col min="5540" max="5541" width="0" style="266" hidden="1" customWidth="1"/>
    <col min="5542" max="5542" width="23.5703125" style="266" customWidth="1"/>
    <col min="5543" max="5543" width="2.7109375" style="266" customWidth="1"/>
    <col min="5544" max="5563" width="0" style="266" hidden="1" customWidth="1"/>
    <col min="5564" max="5564" width="13.42578125" style="266" customWidth="1"/>
    <col min="5565" max="5565" width="18.140625" style="266" customWidth="1"/>
    <col min="5566" max="5566" width="18.7109375" style="266" customWidth="1"/>
    <col min="5567" max="5567" width="15.42578125" style="266" customWidth="1"/>
    <col min="5568" max="5785" width="11.42578125" style="266"/>
    <col min="5786" max="5786" width="17.42578125" style="266" customWidth="1"/>
    <col min="5787" max="5787" width="9.28515625" style="266" customWidth="1"/>
    <col min="5788" max="5788" width="53.42578125" style="266" customWidth="1"/>
    <col min="5789" max="5789" width="21.85546875" style="266" customWidth="1"/>
    <col min="5790" max="5790" width="18.5703125" style="266" customWidth="1"/>
    <col min="5791" max="5791" width="21.28515625" style="266" customWidth="1"/>
    <col min="5792" max="5794" width="0" style="266" hidden="1" customWidth="1"/>
    <col min="5795" max="5795" width="23.28515625" style="266" customWidth="1"/>
    <col min="5796" max="5797" width="0" style="266" hidden="1" customWidth="1"/>
    <col min="5798" max="5798" width="23.5703125" style="266" customWidth="1"/>
    <col min="5799" max="5799" width="2.7109375" style="266" customWidth="1"/>
    <col min="5800" max="5819" width="0" style="266" hidden="1" customWidth="1"/>
    <col min="5820" max="5820" width="13.42578125" style="266" customWidth="1"/>
    <col min="5821" max="5821" width="18.140625" style="266" customWidth="1"/>
    <col min="5822" max="5822" width="18.7109375" style="266" customWidth="1"/>
    <col min="5823" max="5823" width="15.42578125" style="266" customWidth="1"/>
    <col min="5824" max="6041" width="11.42578125" style="266"/>
    <col min="6042" max="6042" width="17.42578125" style="266" customWidth="1"/>
    <col min="6043" max="6043" width="9.28515625" style="266" customWidth="1"/>
    <col min="6044" max="6044" width="53.42578125" style="266" customWidth="1"/>
    <col min="6045" max="6045" width="21.85546875" style="266" customWidth="1"/>
    <col min="6046" max="6046" width="18.5703125" style="266" customWidth="1"/>
    <col min="6047" max="6047" width="21.28515625" style="266" customWidth="1"/>
    <col min="6048" max="6050" width="0" style="266" hidden="1" customWidth="1"/>
    <col min="6051" max="6051" width="23.28515625" style="266" customWidth="1"/>
    <col min="6052" max="6053" width="0" style="266" hidden="1" customWidth="1"/>
    <col min="6054" max="6054" width="23.5703125" style="266" customWidth="1"/>
    <col min="6055" max="6055" width="2.7109375" style="266" customWidth="1"/>
    <col min="6056" max="6075" width="0" style="266" hidden="1" customWidth="1"/>
    <col min="6076" max="6076" width="13.42578125" style="266" customWidth="1"/>
    <col min="6077" max="6077" width="18.140625" style="266" customWidth="1"/>
    <col min="6078" max="6078" width="18.7109375" style="266" customWidth="1"/>
    <col min="6079" max="6079" width="15.42578125" style="266" customWidth="1"/>
    <col min="6080" max="6297" width="11.42578125" style="266"/>
    <col min="6298" max="6298" width="17.42578125" style="266" customWidth="1"/>
    <col min="6299" max="6299" width="9.28515625" style="266" customWidth="1"/>
    <col min="6300" max="6300" width="53.42578125" style="266" customWidth="1"/>
    <col min="6301" max="6301" width="21.85546875" style="266" customWidth="1"/>
    <col min="6302" max="6302" width="18.5703125" style="266" customWidth="1"/>
    <col min="6303" max="6303" width="21.28515625" style="266" customWidth="1"/>
    <col min="6304" max="6306" width="0" style="266" hidden="1" customWidth="1"/>
    <col min="6307" max="6307" width="23.28515625" style="266" customWidth="1"/>
    <col min="6308" max="6309" width="0" style="266" hidden="1" customWidth="1"/>
    <col min="6310" max="6310" width="23.5703125" style="266" customWidth="1"/>
    <col min="6311" max="6311" width="2.7109375" style="266" customWidth="1"/>
    <col min="6312" max="6331" width="0" style="266" hidden="1" customWidth="1"/>
    <col min="6332" max="6332" width="13.42578125" style="266" customWidth="1"/>
    <col min="6333" max="6333" width="18.140625" style="266" customWidth="1"/>
    <col min="6334" max="6334" width="18.7109375" style="266" customWidth="1"/>
    <col min="6335" max="6335" width="15.42578125" style="266" customWidth="1"/>
    <col min="6336" max="6553" width="11.42578125" style="266"/>
    <col min="6554" max="6554" width="17.42578125" style="266" customWidth="1"/>
    <col min="6555" max="6555" width="9.28515625" style="266" customWidth="1"/>
    <col min="6556" max="6556" width="53.42578125" style="266" customWidth="1"/>
    <col min="6557" max="6557" width="21.85546875" style="266" customWidth="1"/>
    <col min="6558" max="6558" width="18.5703125" style="266" customWidth="1"/>
    <col min="6559" max="6559" width="21.28515625" style="266" customWidth="1"/>
    <col min="6560" max="6562" width="0" style="266" hidden="1" customWidth="1"/>
    <col min="6563" max="6563" width="23.28515625" style="266" customWidth="1"/>
    <col min="6564" max="6565" width="0" style="266" hidden="1" customWidth="1"/>
    <col min="6566" max="6566" width="23.5703125" style="266" customWidth="1"/>
    <col min="6567" max="6567" width="2.7109375" style="266" customWidth="1"/>
    <col min="6568" max="6587" width="0" style="266" hidden="1" customWidth="1"/>
    <col min="6588" max="6588" width="13.42578125" style="266" customWidth="1"/>
    <col min="6589" max="6589" width="18.140625" style="266" customWidth="1"/>
    <col min="6590" max="6590" width="18.7109375" style="266" customWidth="1"/>
    <col min="6591" max="6591" width="15.42578125" style="266" customWidth="1"/>
    <col min="6592" max="6809" width="11.42578125" style="266"/>
    <col min="6810" max="6810" width="17.42578125" style="266" customWidth="1"/>
    <col min="6811" max="6811" width="9.28515625" style="266" customWidth="1"/>
    <col min="6812" max="6812" width="53.42578125" style="266" customWidth="1"/>
    <col min="6813" max="6813" width="21.85546875" style="266" customWidth="1"/>
    <col min="6814" max="6814" width="18.5703125" style="266" customWidth="1"/>
    <col min="6815" max="6815" width="21.28515625" style="266" customWidth="1"/>
    <col min="6816" max="6818" width="0" style="266" hidden="1" customWidth="1"/>
    <col min="6819" max="6819" width="23.28515625" style="266" customWidth="1"/>
    <col min="6820" max="6821" width="0" style="266" hidden="1" customWidth="1"/>
    <col min="6822" max="6822" width="23.5703125" style="266" customWidth="1"/>
    <col min="6823" max="6823" width="2.7109375" style="266" customWidth="1"/>
    <col min="6824" max="6843" width="0" style="266" hidden="1" customWidth="1"/>
    <col min="6844" max="6844" width="13.42578125" style="266" customWidth="1"/>
    <col min="6845" max="6845" width="18.140625" style="266" customWidth="1"/>
    <col min="6846" max="6846" width="18.7109375" style="266" customWidth="1"/>
    <col min="6847" max="6847" width="15.42578125" style="266" customWidth="1"/>
    <col min="6848" max="7065" width="11.42578125" style="266"/>
    <col min="7066" max="7066" width="17.42578125" style="266" customWidth="1"/>
    <col min="7067" max="7067" width="9.28515625" style="266" customWidth="1"/>
    <col min="7068" max="7068" width="53.42578125" style="266" customWidth="1"/>
    <col min="7069" max="7069" width="21.85546875" style="266" customWidth="1"/>
    <col min="7070" max="7070" width="18.5703125" style="266" customWidth="1"/>
    <col min="7071" max="7071" width="21.28515625" style="266" customWidth="1"/>
    <col min="7072" max="7074" width="0" style="266" hidden="1" customWidth="1"/>
    <col min="7075" max="7075" width="23.28515625" style="266" customWidth="1"/>
    <col min="7076" max="7077" width="0" style="266" hidden="1" customWidth="1"/>
    <col min="7078" max="7078" width="23.5703125" style="266" customWidth="1"/>
    <col min="7079" max="7079" width="2.7109375" style="266" customWidth="1"/>
    <col min="7080" max="7099" width="0" style="266" hidden="1" customWidth="1"/>
    <col min="7100" max="7100" width="13.42578125" style="266" customWidth="1"/>
    <col min="7101" max="7101" width="18.140625" style="266" customWidth="1"/>
    <col min="7102" max="7102" width="18.7109375" style="266" customWidth="1"/>
    <col min="7103" max="7103" width="15.42578125" style="266" customWidth="1"/>
    <col min="7104" max="7321" width="11.42578125" style="266"/>
    <col min="7322" max="7322" width="17.42578125" style="266" customWidth="1"/>
    <col min="7323" max="7323" width="9.28515625" style="266" customWidth="1"/>
    <col min="7324" max="7324" width="53.42578125" style="266" customWidth="1"/>
    <col min="7325" max="7325" width="21.85546875" style="266" customWidth="1"/>
    <col min="7326" max="7326" width="18.5703125" style="266" customWidth="1"/>
    <col min="7327" max="7327" width="21.28515625" style="266" customWidth="1"/>
    <col min="7328" max="7330" width="0" style="266" hidden="1" customWidth="1"/>
    <col min="7331" max="7331" width="23.28515625" style="266" customWidth="1"/>
    <col min="7332" max="7333" width="0" style="266" hidden="1" customWidth="1"/>
    <col min="7334" max="7334" width="23.5703125" style="266" customWidth="1"/>
    <col min="7335" max="7335" width="2.7109375" style="266" customWidth="1"/>
    <col min="7336" max="7355" width="0" style="266" hidden="1" customWidth="1"/>
    <col min="7356" max="7356" width="13.42578125" style="266" customWidth="1"/>
    <col min="7357" max="7357" width="18.140625" style="266" customWidth="1"/>
    <col min="7358" max="7358" width="18.7109375" style="266" customWidth="1"/>
    <col min="7359" max="7359" width="15.42578125" style="266" customWidth="1"/>
    <col min="7360" max="7577" width="11.42578125" style="266"/>
    <col min="7578" max="7578" width="17.42578125" style="266" customWidth="1"/>
    <col min="7579" max="7579" width="9.28515625" style="266" customWidth="1"/>
    <col min="7580" max="7580" width="53.42578125" style="266" customWidth="1"/>
    <col min="7581" max="7581" width="21.85546875" style="266" customWidth="1"/>
    <col min="7582" max="7582" width="18.5703125" style="266" customWidth="1"/>
    <col min="7583" max="7583" width="21.28515625" style="266" customWidth="1"/>
    <col min="7584" max="7586" width="0" style="266" hidden="1" customWidth="1"/>
    <col min="7587" max="7587" width="23.28515625" style="266" customWidth="1"/>
    <col min="7588" max="7589" width="0" style="266" hidden="1" customWidth="1"/>
    <col min="7590" max="7590" width="23.5703125" style="266" customWidth="1"/>
    <col min="7591" max="7591" width="2.7109375" style="266" customWidth="1"/>
    <col min="7592" max="7611" width="0" style="266" hidden="1" customWidth="1"/>
    <col min="7612" max="7612" width="13.42578125" style="266" customWidth="1"/>
    <col min="7613" max="7613" width="18.140625" style="266" customWidth="1"/>
    <col min="7614" max="7614" width="18.7109375" style="266" customWidth="1"/>
    <col min="7615" max="7615" width="15.42578125" style="266" customWidth="1"/>
    <col min="7616" max="7833" width="11.42578125" style="266"/>
    <col min="7834" max="7834" width="17.42578125" style="266" customWidth="1"/>
    <col min="7835" max="7835" width="9.28515625" style="266" customWidth="1"/>
    <col min="7836" max="7836" width="53.42578125" style="266" customWidth="1"/>
    <col min="7837" max="7837" width="21.85546875" style="266" customWidth="1"/>
    <col min="7838" max="7838" width="18.5703125" style="266" customWidth="1"/>
    <col min="7839" max="7839" width="21.28515625" style="266" customWidth="1"/>
    <col min="7840" max="7842" width="0" style="266" hidden="1" customWidth="1"/>
    <col min="7843" max="7843" width="23.28515625" style="266" customWidth="1"/>
    <col min="7844" max="7845" width="0" style="266" hidden="1" customWidth="1"/>
    <col min="7846" max="7846" width="23.5703125" style="266" customWidth="1"/>
    <col min="7847" max="7847" width="2.7109375" style="266" customWidth="1"/>
    <col min="7848" max="7867" width="0" style="266" hidden="1" customWidth="1"/>
    <col min="7868" max="7868" width="13.42578125" style="266" customWidth="1"/>
    <col min="7869" max="7869" width="18.140625" style="266" customWidth="1"/>
    <col min="7870" max="7870" width="18.7109375" style="266" customWidth="1"/>
    <col min="7871" max="7871" width="15.42578125" style="266" customWidth="1"/>
    <col min="7872" max="8089" width="11.42578125" style="266"/>
    <col min="8090" max="8090" width="17.42578125" style="266" customWidth="1"/>
    <col min="8091" max="8091" width="9.28515625" style="266" customWidth="1"/>
    <col min="8092" max="8092" width="53.42578125" style="266" customWidth="1"/>
    <col min="8093" max="8093" width="21.85546875" style="266" customWidth="1"/>
    <col min="8094" max="8094" width="18.5703125" style="266" customWidth="1"/>
    <col min="8095" max="8095" width="21.28515625" style="266" customWidth="1"/>
    <col min="8096" max="8098" width="0" style="266" hidden="1" customWidth="1"/>
    <col min="8099" max="8099" width="23.28515625" style="266" customWidth="1"/>
    <col min="8100" max="8101" width="0" style="266" hidden="1" customWidth="1"/>
    <col min="8102" max="8102" width="23.5703125" style="266" customWidth="1"/>
    <col min="8103" max="8103" width="2.7109375" style="266" customWidth="1"/>
    <col min="8104" max="8123" width="0" style="266" hidden="1" customWidth="1"/>
    <col min="8124" max="8124" width="13.42578125" style="266" customWidth="1"/>
    <col min="8125" max="8125" width="18.140625" style="266" customWidth="1"/>
    <col min="8126" max="8126" width="18.7109375" style="266" customWidth="1"/>
    <col min="8127" max="8127" width="15.42578125" style="266" customWidth="1"/>
    <col min="8128" max="8345" width="11.42578125" style="266"/>
    <col min="8346" max="8346" width="17.42578125" style="266" customWidth="1"/>
    <col min="8347" max="8347" width="9.28515625" style="266" customWidth="1"/>
    <col min="8348" max="8348" width="53.42578125" style="266" customWidth="1"/>
    <col min="8349" max="8349" width="21.85546875" style="266" customWidth="1"/>
    <col min="8350" max="8350" width="18.5703125" style="266" customWidth="1"/>
    <col min="8351" max="8351" width="21.28515625" style="266" customWidth="1"/>
    <col min="8352" max="8354" width="0" style="266" hidden="1" customWidth="1"/>
    <col min="8355" max="8355" width="23.28515625" style="266" customWidth="1"/>
    <col min="8356" max="8357" width="0" style="266" hidden="1" customWidth="1"/>
    <col min="8358" max="8358" width="23.5703125" style="266" customWidth="1"/>
    <col min="8359" max="8359" width="2.7109375" style="266" customWidth="1"/>
    <col min="8360" max="8379" width="0" style="266" hidden="1" customWidth="1"/>
    <col min="8380" max="8380" width="13.42578125" style="266" customWidth="1"/>
    <col min="8381" max="8381" width="18.140625" style="266" customWidth="1"/>
    <col min="8382" max="8382" width="18.7109375" style="266" customWidth="1"/>
    <col min="8383" max="8383" width="15.42578125" style="266" customWidth="1"/>
    <col min="8384" max="8601" width="11.42578125" style="266"/>
    <col min="8602" max="8602" width="17.42578125" style="266" customWidth="1"/>
    <col min="8603" max="8603" width="9.28515625" style="266" customWidth="1"/>
    <col min="8604" max="8604" width="53.42578125" style="266" customWidth="1"/>
    <col min="8605" max="8605" width="21.85546875" style="266" customWidth="1"/>
    <col min="8606" max="8606" width="18.5703125" style="266" customWidth="1"/>
    <col min="8607" max="8607" width="21.28515625" style="266" customWidth="1"/>
    <col min="8608" max="8610" width="0" style="266" hidden="1" customWidth="1"/>
    <col min="8611" max="8611" width="23.28515625" style="266" customWidth="1"/>
    <col min="8612" max="8613" width="0" style="266" hidden="1" customWidth="1"/>
    <col min="8614" max="8614" width="23.5703125" style="266" customWidth="1"/>
    <col min="8615" max="8615" width="2.7109375" style="266" customWidth="1"/>
    <col min="8616" max="8635" width="0" style="266" hidden="1" customWidth="1"/>
    <col min="8636" max="8636" width="13.42578125" style="266" customWidth="1"/>
    <col min="8637" max="8637" width="18.140625" style="266" customWidth="1"/>
    <col min="8638" max="8638" width="18.7109375" style="266" customWidth="1"/>
    <col min="8639" max="8639" width="15.42578125" style="266" customWidth="1"/>
    <col min="8640" max="8857" width="11.42578125" style="266"/>
    <col min="8858" max="8858" width="17.42578125" style="266" customWidth="1"/>
    <col min="8859" max="8859" width="9.28515625" style="266" customWidth="1"/>
    <col min="8860" max="8860" width="53.42578125" style="266" customWidth="1"/>
    <col min="8861" max="8861" width="21.85546875" style="266" customWidth="1"/>
    <col min="8862" max="8862" width="18.5703125" style="266" customWidth="1"/>
    <col min="8863" max="8863" width="21.28515625" style="266" customWidth="1"/>
    <col min="8864" max="8866" width="0" style="266" hidden="1" customWidth="1"/>
    <col min="8867" max="8867" width="23.28515625" style="266" customWidth="1"/>
    <col min="8868" max="8869" width="0" style="266" hidden="1" customWidth="1"/>
    <col min="8870" max="8870" width="23.5703125" style="266" customWidth="1"/>
    <col min="8871" max="8871" width="2.7109375" style="266" customWidth="1"/>
    <col min="8872" max="8891" width="0" style="266" hidden="1" customWidth="1"/>
    <col min="8892" max="8892" width="13.42578125" style="266" customWidth="1"/>
    <col min="8893" max="8893" width="18.140625" style="266" customWidth="1"/>
    <col min="8894" max="8894" width="18.7109375" style="266" customWidth="1"/>
    <col min="8895" max="8895" width="15.42578125" style="266" customWidth="1"/>
    <col min="8896" max="9113" width="11.42578125" style="266"/>
    <col min="9114" max="9114" width="17.42578125" style="266" customWidth="1"/>
    <col min="9115" max="9115" width="9.28515625" style="266" customWidth="1"/>
    <col min="9116" max="9116" width="53.42578125" style="266" customWidth="1"/>
    <col min="9117" max="9117" width="21.85546875" style="266" customWidth="1"/>
    <col min="9118" max="9118" width="18.5703125" style="266" customWidth="1"/>
    <col min="9119" max="9119" width="21.28515625" style="266" customWidth="1"/>
    <col min="9120" max="9122" width="0" style="266" hidden="1" customWidth="1"/>
    <col min="9123" max="9123" width="23.28515625" style="266" customWidth="1"/>
    <col min="9124" max="9125" width="0" style="266" hidden="1" customWidth="1"/>
    <col min="9126" max="9126" width="23.5703125" style="266" customWidth="1"/>
    <col min="9127" max="9127" width="2.7109375" style="266" customWidth="1"/>
    <col min="9128" max="9147" width="0" style="266" hidden="1" customWidth="1"/>
    <col min="9148" max="9148" width="13.42578125" style="266" customWidth="1"/>
    <col min="9149" max="9149" width="18.140625" style="266" customWidth="1"/>
    <col min="9150" max="9150" width="18.7109375" style="266" customWidth="1"/>
    <col min="9151" max="9151" width="15.42578125" style="266" customWidth="1"/>
    <col min="9152" max="9369" width="11.42578125" style="266"/>
    <col min="9370" max="9370" width="17.42578125" style="266" customWidth="1"/>
    <col min="9371" max="9371" width="9.28515625" style="266" customWidth="1"/>
    <col min="9372" max="9372" width="53.42578125" style="266" customWidth="1"/>
    <col min="9373" max="9373" width="21.85546875" style="266" customWidth="1"/>
    <col min="9374" max="9374" width="18.5703125" style="266" customWidth="1"/>
    <col min="9375" max="9375" width="21.28515625" style="266" customWidth="1"/>
    <col min="9376" max="9378" width="0" style="266" hidden="1" customWidth="1"/>
    <col min="9379" max="9379" width="23.28515625" style="266" customWidth="1"/>
    <col min="9380" max="9381" width="0" style="266" hidden="1" customWidth="1"/>
    <col min="9382" max="9382" width="23.5703125" style="266" customWidth="1"/>
    <col min="9383" max="9383" width="2.7109375" style="266" customWidth="1"/>
    <col min="9384" max="9403" width="0" style="266" hidden="1" customWidth="1"/>
    <col min="9404" max="9404" width="13.42578125" style="266" customWidth="1"/>
    <col min="9405" max="9405" width="18.140625" style="266" customWidth="1"/>
    <col min="9406" max="9406" width="18.7109375" style="266" customWidth="1"/>
    <col min="9407" max="9407" width="15.42578125" style="266" customWidth="1"/>
    <col min="9408" max="9625" width="11.42578125" style="266"/>
    <col min="9626" max="9626" width="17.42578125" style="266" customWidth="1"/>
    <col min="9627" max="9627" width="9.28515625" style="266" customWidth="1"/>
    <col min="9628" max="9628" width="53.42578125" style="266" customWidth="1"/>
    <col min="9629" max="9629" width="21.85546875" style="266" customWidth="1"/>
    <col min="9630" max="9630" width="18.5703125" style="266" customWidth="1"/>
    <col min="9631" max="9631" width="21.28515625" style="266" customWidth="1"/>
    <col min="9632" max="9634" width="0" style="266" hidden="1" customWidth="1"/>
    <col min="9635" max="9635" width="23.28515625" style="266" customWidth="1"/>
    <col min="9636" max="9637" width="0" style="266" hidden="1" customWidth="1"/>
    <col min="9638" max="9638" width="23.5703125" style="266" customWidth="1"/>
    <col min="9639" max="9639" width="2.7109375" style="266" customWidth="1"/>
    <col min="9640" max="9659" width="0" style="266" hidden="1" customWidth="1"/>
    <col min="9660" max="9660" width="13.42578125" style="266" customWidth="1"/>
    <col min="9661" max="9661" width="18.140625" style="266" customWidth="1"/>
    <col min="9662" max="9662" width="18.7109375" style="266" customWidth="1"/>
    <col min="9663" max="9663" width="15.42578125" style="266" customWidth="1"/>
    <col min="9664" max="9881" width="11.42578125" style="266"/>
    <col min="9882" max="9882" width="17.42578125" style="266" customWidth="1"/>
    <col min="9883" max="9883" width="9.28515625" style="266" customWidth="1"/>
    <col min="9884" max="9884" width="53.42578125" style="266" customWidth="1"/>
    <col min="9885" max="9885" width="21.85546875" style="266" customWidth="1"/>
    <col min="9886" max="9886" width="18.5703125" style="266" customWidth="1"/>
    <col min="9887" max="9887" width="21.28515625" style="266" customWidth="1"/>
    <col min="9888" max="9890" width="0" style="266" hidden="1" customWidth="1"/>
    <col min="9891" max="9891" width="23.28515625" style="266" customWidth="1"/>
    <col min="9892" max="9893" width="0" style="266" hidden="1" customWidth="1"/>
    <col min="9894" max="9894" width="23.5703125" style="266" customWidth="1"/>
    <col min="9895" max="9895" width="2.7109375" style="266" customWidth="1"/>
    <col min="9896" max="9915" width="0" style="266" hidden="1" customWidth="1"/>
    <col min="9916" max="9916" width="13.42578125" style="266" customWidth="1"/>
    <col min="9917" max="9917" width="18.140625" style="266" customWidth="1"/>
    <col min="9918" max="9918" width="18.7109375" style="266" customWidth="1"/>
    <col min="9919" max="9919" width="15.42578125" style="266" customWidth="1"/>
    <col min="9920" max="10137" width="11.42578125" style="266"/>
    <col min="10138" max="10138" width="17.42578125" style="266" customWidth="1"/>
    <col min="10139" max="10139" width="9.28515625" style="266" customWidth="1"/>
    <col min="10140" max="10140" width="53.42578125" style="266" customWidth="1"/>
    <col min="10141" max="10141" width="21.85546875" style="266" customWidth="1"/>
    <col min="10142" max="10142" width="18.5703125" style="266" customWidth="1"/>
    <col min="10143" max="10143" width="21.28515625" style="266" customWidth="1"/>
    <col min="10144" max="10146" width="0" style="266" hidden="1" customWidth="1"/>
    <col min="10147" max="10147" width="23.28515625" style="266" customWidth="1"/>
    <col min="10148" max="10149" width="0" style="266" hidden="1" customWidth="1"/>
    <col min="10150" max="10150" width="23.5703125" style="266" customWidth="1"/>
    <col min="10151" max="10151" width="2.7109375" style="266" customWidth="1"/>
    <col min="10152" max="10171" width="0" style="266" hidden="1" customWidth="1"/>
    <col min="10172" max="10172" width="13.42578125" style="266" customWidth="1"/>
    <col min="10173" max="10173" width="18.140625" style="266" customWidth="1"/>
    <col min="10174" max="10174" width="18.7109375" style="266" customWidth="1"/>
    <col min="10175" max="10175" width="15.42578125" style="266" customWidth="1"/>
    <col min="10176" max="10393" width="11.42578125" style="266"/>
    <col min="10394" max="10394" width="17.42578125" style="266" customWidth="1"/>
    <col min="10395" max="10395" width="9.28515625" style="266" customWidth="1"/>
    <col min="10396" max="10396" width="53.42578125" style="266" customWidth="1"/>
    <col min="10397" max="10397" width="21.85546875" style="266" customWidth="1"/>
    <col min="10398" max="10398" width="18.5703125" style="266" customWidth="1"/>
    <col min="10399" max="10399" width="21.28515625" style="266" customWidth="1"/>
    <col min="10400" max="10402" width="0" style="266" hidden="1" customWidth="1"/>
    <col min="10403" max="10403" width="23.28515625" style="266" customWidth="1"/>
    <col min="10404" max="10405" width="0" style="266" hidden="1" customWidth="1"/>
    <col min="10406" max="10406" width="23.5703125" style="266" customWidth="1"/>
    <col min="10407" max="10407" width="2.7109375" style="266" customWidth="1"/>
    <col min="10408" max="10427" width="0" style="266" hidden="1" customWidth="1"/>
    <col min="10428" max="10428" width="13.42578125" style="266" customWidth="1"/>
    <col min="10429" max="10429" width="18.140625" style="266" customWidth="1"/>
    <col min="10430" max="10430" width="18.7109375" style="266" customWidth="1"/>
    <col min="10431" max="10431" width="15.42578125" style="266" customWidth="1"/>
    <col min="10432" max="10649" width="11.42578125" style="266"/>
    <col min="10650" max="10650" width="17.42578125" style="266" customWidth="1"/>
    <col min="10651" max="10651" width="9.28515625" style="266" customWidth="1"/>
    <col min="10652" max="10652" width="53.42578125" style="266" customWidth="1"/>
    <col min="10653" max="10653" width="21.85546875" style="266" customWidth="1"/>
    <col min="10654" max="10654" width="18.5703125" style="266" customWidth="1"/>
    <col min="10655" max="10655" width="21.28515625" style="266" customWidth="1"/>
    <col min="10656" max="10658" width="0" style="266" hidden="1" customWidth="1"/>
    <col min="10659" max="10659" width="23.28515625" style="266" customWidth="1"/>
    <col min="10660" max="10661" width="0" style="266" hidden="1" customWidth="1"/>
    <col min="10662" max="10662" width="23.5703125" style="266" customWidth="1"/>
    <col min="10663" max="10663" width="2.7109375" style="266" customWidth="1"/>
    <col min="10664" max="10683" width="0" style="266" hidden="1" customWidth="1"/>
    <col min="10684" max="10684" width="13.42578125" style="266" customWidth="1"/>
    <col min="10685" max="10685" width="18.140625" style="266" customWidth="1"/>
    <col min="10686" max="10686" width="18.7109375" style="266" customWidth="1"/>
    <col min="10687" max="10687" width="15.42578125" style="266" customWidth="1"/>
    <col min="10688" max="10905" width="11.42578125" style="266"/>
    <col min="10906" max="10906" width="17.42578125" style="266" customWidth="1"/>
    <col min="10907" max="10907" width="9.28515625" style="266" customWidth="1"/>
    <col min="10908" max="10908" width="53.42578125" style="266" customWidth="1"/>
    <col min="10909" max="10909" width="21.85546875" style="266" customWidth="1"/>
    <col min="10910" max="10910" width="18.5703125" style="266" customWidth="1"/>
    <col min="10911" max="10911" width="21.28515625" style="266" customWidth="1"/>
    <col min="10912" max="10914" width="0" style="266" hidden="1" customWidth="1"/>
    <col min="10915" max="10915" width="23.28515625" style="266" customWidth="1"/>
    <col min="10916" max="10917" width="0" style="266" hidden="1" customWidth="1"/>
    <col min="10918" max="10918" width="23.5703125" style="266" customWidth="1"/>
    <col min="10919" max="10919" width="2.7109375" style="266" customWidth="1"/>
    <col min="10920" max="10939" width="0" style="266" hidden="1" customWidth="1"/>
    <col min="10940" max="10940" width="13.42578125" style="266" customWidth="1"/>
    <col min="10941" max="10941" width="18.140625" style="266" customWidth="1"/>
    <col min="10942" max="10942" width="18.7109375" style="266" customWidth="1"/>
    <col min="10943" max="10943" width="15.42578125" style="266" customWidth="1"/>
    <col min="10944" max="11161" width="11.42578125" style="266"/>
    <col min="11162" max="11162" width="17.42578125" style="266" customWidth="1"/>
    <col min="11163" max="11163" width="9.28515625" style="266" customWidth="1"/>
    <col min="11164" max="11164" width="53.42578125" style="266" customWidth="1"/>
    <col min="11165" max="11165" width="21.85546875" style="266" customWidth="1"/>
    <col min="11166" max="11166" width="18.5703125" style="266" customWidth="1"/>
    <col min="11167" max="11167" width="21.28515625" style="266" customWidth="1"/>
    <col min="11168" max="11170" width="0" style="266" hidden="1" customWidth="1"/>
    <col min="11171" max="11171" width="23.28515625" style="266" customWidth="1"/>
    <col min="11172" max="11173" width="0" style="266" hidden="1" customWidth="1"/>
    <col min="11174" max="11174" width="23.5703125" style="266" customWidth="1"/>
    <col min="11175" max="11175" width="2.7109375" style="266" customWidth="1"/>
    <col min="11176" max="11195" width="0" style="266" hidden="1" customWidth="1"/>
    <col min="11196" max="11196" width="13.42578125" style="266" customWidth="1"/>
    <col min="11197" max="11197" width="18.140625" style="266" customWidth="1"/>
    <col min="11198" max="11198" width="18.7109375" style="266" customWidth="1"/>
    <col min="11199" max="11199" width="15.42578125" style="266" customWidth="1"/>
    <col min="11200" max="11417" width="11.42578125" style="266"/>
    <col min="11418" max="11418" width="17.42578125" style="266" customWidth="1"/>
    <col min="11419" max="11419" width="9.28515625" style="266" customWidth="1"/>
    <col min="11420" max="11420" width="53.42578125" style="266" customWidth="1"/>
    <col min="11421" max="11421" width="21.85546875" style="266" customWidth="1"/>
    <col min="11422" max="11422" width="18.5703125" style="266" customWidth="1"/>
    <col min="11423" max="11423" width="21.28515625" style="266" customWidth="1"/>
    <col min="11424" max="11426" width="0" style="266" hidden="1" customWidth="1"/>
    <col min="11427" max="11427" width="23.28515625" style="266" customWidth="1"/>
    <col min="11428" max="11429" width="0" style="266" hidden="1" customWidth="1"/>
    <col min="11430" max="11430" width="23.5703125" style="266" customWidth="1"/>
    <col min="11431" max="11431" width="2.7109375" style="266" customWidth="1"/>
    <col min="11432" max="11451" width="0" style="266" hidden="1" customWidth="1"/>
    <col min="11452" max="11452" width="13.42578125" style="266" customWidth="1"/>
    <col min="11453" max="11453" width="18.140625" style="266" customWidth="1"/>
    <col min="11454" max="11454" width="18.7109375" style="266" customWidth="1"/>
    <col min="11455" max="11455" width="15.42578125" style="266" customWidth="1"/>
    <col min="11456" max="11673" width="11.42578125" style="266"/>
    <col min="11674" max="11674" width="17.42578125" style="266" customWidth="1"/>
    <col min="11675" max="11675" width="9.28515625" style="266" customWidth="1"/>
    <col min="11676" max="11676" width="53.42578125" style="266" customWidth="1"/>
    <col min="11677" max="11677" width="21.85546875" style="266" customWidth="1"/>
    <col min="11678" max="11678" width="18.5703125" style="266" customWidth="1"/>
    <col min="11679" max="11679" width="21.28515625" style="266" customWidth="1"/>
    <col min="11680" max="11682" width="0" style="266" hidden="1" customWidth="1"/>
    <col min="11683" max="11683" width="23.28515625" style="266" customWidth="1"/>
    <col min="11684" max="11685" width="0" style="266" hidden="1" customWidth="1"/>
    <col min="11686" max="11686" width="23.5703125" style="266" customWidth="1"/>
    <col min="11687" max="11687" width="2.7109375" style="266" customWidth="1"/>
    <col min="11688" max="11707" width="0" style="266" hidden="1" customWidth="1"/>
    <col min="11708" max="11708" width="13.42578125" style="266" customWidth="1"/>
    <col min="11709" max="11709" width="18.140625" style="266" customWidth="1"/>
    <col min="11710" max="11710" width="18.7109375" style="266" customWidth="1"/>
    <col min="11711" max="11711" width="15.42578125" style="266" customWidth="1"/>
    <col min="11712" max="11929" width="11.42578125" style="266"/>
    <col min="11930" max="11930" width="17.42578125" style="266" customWidth="1"/>
    <col min="11931" max="11931" width="9.28515625" style="266" customWidth="1"/>
    <col min="11932" max="11932" width="53.42578125" style="266" customWidth="1"/>
    <col min="11933" max="11933" width="21.85546875" style="266" customWidth="1"/>
    <col min="11934" max="11934" width="18.5703125" style="266" customWidth="1"/>
    <col min="11935" max="11935" width="21.28515625" style="266" customWidth="1"/>
    <col min="11936" max="11938" width="0" style="266" hidden="1" customWidth="1"/>
    <col min="11939" max="11939" width="23.28515625" style="266" customWidth="1"/>
    <col min="11940" max="11941" width="0" style="266" hidden="1" customWidth="1"/>
    <col min="11942" max="11942" width="23.5703125" style="266" customWidth="1"/>
    <col min="11943" max="11943" width="2.7109375" style="266" customWidth="1"/>
    <col min="11944" max="11963" width="0" style="266" hidden="1" customWidth="1"/>
    <col min="11964" max="11964" width="13.42578125" style="266" customWidth="1"/>
    <col min="11965" max="11965" width="18.140625" style="266" customWidth="1"/>
    <col min="11966" max="11966" width="18.7109375" style="266" customWidth="1"/>
    <col min="11967" max="11967" width="15.42578125" style="266" customWidth="1"/>
    <col min="11968" max="12185" width="11.42578125" style="266"/>
    <col min="12186" max="12186" width="17.42578125" style="266" customWidth="1"/>
    <col min="12187" max="12187" width="9.28515625" style="266" customWidth="1"/>
    <col min="12188" max="12188" width="53.42578125" style="266" customWidth="1"/>
    <col min="12189" max="12189" width="21.85546875" style="266" customWidth="1"/>
    <col min="12190" max="12190" width="18.5703125" style="266" customWidth="1"/>
    <col min="12191" max="12191" width="21.28515625" style="266" customWidth="1"/>
    <col min="12192" max="12194" width="0" style="266" hidden="1" customWidth="1"/>
    <col min="12195" max="12195" width="23.28515625" style="266" customWidth="1"/>
    <col min="12196" max="12197" width="0" style="266" hidden="1" customWidth="1"/>
    <col min="12198" max="12198" width="23.5703125" style="266" customWidth="1"/>
    <col min="12199" max="12199" width="2.7109375" style="266" customWidth="1"/>
    <col min="12200" max="12219" width="0" style="266" hidden="1" customWidth="1"/>
    <col min="12220" max="12220" width="13.42578125" style="266" customWidth="1"/>
    <col min="12221" max="12221" width="18.140625" style="266" customWidth="1"/>
    <col min="12222" max="12222" width="18.7109375" style="266" customWidth="1"/>
    <col min="12223" max="12223" width="15.42578125" style="266" customWidth="1"/>
    <col min="12224" max="12441" width="11.42578125" style="266"/>
    <col min="12442" max="12442" width="17.42578125" style="266" customWidth="1"/>
    <col min="12443" max="12443" width="9.28515625" style="266" customWidth="1"/>
    <col min="12444" max="12444" width="53.42578125" style="266" customWidth="1"/>
    <col min="12445" max="12445" width="21.85546875" style="266" customWidth="1"/>
    <col min="12446" max="12446" width="18.5703125" style="266" customWidth="1"/>
    <col min="12447" max="12447" width="21.28515625" style="266" customWidth="1"/>
    <col min="12448" max="12450" width="0" style="266" hidden="1" customWidth="1"/>
    <col min="12451" max="12451" width="23.28515625" style="266" customWidth="1"/>
    <col min="12452" max="12453" width="0" style="266" hidden="1" customWidth="1"/>
    <col min="12454" max="12454" width="23.5703125" style="266" customWidth="1"/>
    <col min="12455" max="12455" width="2.7109375" style="266" customWidth="1"/>
    <col min="12456" max="12475" width="0" style="266" hidden="1" customWidth="1"/>
    <col min="12476" max="12476" width="13.42578125" style="266" customWidth="1"/>
    <col min="12477" max="12477" width="18.140625" style="266" customWidth="1"/>
    <col min="12478" max="12478" width="18.7109375" style="266" customWidth="1"/>
    <col min="12479" max="12479" width="15.42578125" style="266" customWidth="1"/>
    <col min="12480" max="12697" width="11.42578125" style="266"/>
    <col min="12698" max="12698" width="17.42578125" style="266" customWidth="1"/>
    <col min="12699" max="12699" width="9.28515625" style="266" customWidth="1"/>
    <col min="12700" max="12700" width="53.42578125" style="266" customWidth="1"/>
    <col min="12701" max="12701" width="21.85546875" style="266" customWidth="1"/>
    <col min="12702" max="12702" width="18.5703125" style="266" customWidth="1"/>
    <col min="12703" max="12703" width="21.28515625" style="266" customWidth="1"/>
    <col min="12704" max="12706" width="0" style="266" hidden="1" customWidth="1"/>
    <col min="12707" max="12707" width="23.28515625" style="266" customWidth="1"/>
    <col min="12708" max="12709" width="0" style="266" hidden="1" customWidth="1"/>
    <col min="12710" max="12710" width="23.5703125" style="266" customWidth="1"/>
    <col min="12711" max="12711" width="2.7109375" style="266" customWidth="1"/>
    <col min="12712" max="12731" width="0" style="266" hidden="1" customWidth="1"/>
    <col min="12732" max="12732" width="13.42578125" style="266" customWidth="1"/>
    <col min="12733" max="12733" width="18.140625" style="266" customWidth="1"/>
    <col min="12734" max="12734" width="18.7109375" style="266" customWidth="1"/>
    <col min="12735" max="12735" width="15.42578125" style="266" customWidth="1"/>
    <col min="12736" max="12953" width="11.42578125" style="266"/>
    <col min="12954" max="12954" width="17.42578125" style="266" customWidth="1"/>
    <col min="12955" max="12955" width="9.28515625" style="266" customWidth="1"/>
    <col min="12956" max="12956" width="53.42578125" style="266" customWidth="1"/>
    <col min="12957" max="12957" width="21.85546875" style="266" customWidth="1"/>
    <col min="12958" max="12958" width="18.5703125" style="266" customWidth="1"/>
    <col min="12959" max="12959" width="21.28515625" style="266" customWidth="1"/>
    <col min="12960" max="12962" width="0" style="266" hidden="1" customWidth="1"/>
    <col min="12963" max="12963" width="23.28515625" style="266" customWidth="1"/>
    <col min="12964" max="12965" width="0" style="266" hidden="1" customWidth="1"/>
    <col min="12966" max="12966" width="23.5703125" style="266" customWidth="1"/>
    <col min="12967" max="12967" width="2.7109375" style="266" customWidth="1"/>
    <col min="12968" max="12987" width="0" style="266" hidden="1" customWidth="1"/>
    <col min="12988" max="12988" width="13.42578125" style="266" customWidth="1"/>
    <col min="12989" max="12989" width="18.140625" style="266" customWidth="1"/>
    <col min="12990" max="12990" width="18.7109375" style="266" customWidth="1"/>
    <col min="12991" max="12991" width="15.42578125" style="266" customWidth="1"/>
    <col min="12992" max="13209" width="11.42578125" style="266"/>
    <col min="13210" max="13210" width="17.42578125" style="266" customWidth="1"/>
    <col min="13211" max="13211" width="9.28515625" style="266" customWidth="1"/>
    <col min="13212" max="13212" width="53.42578125" style="266" customWidth="1"/>
    <col min="13213" max="13213" width="21.85546875" style="266" customWidth="1"/>
    <col min="13214" max="13214" width="18.5703125" style="266" customWidth="1"/>
    <col min="13215" max="13215" width="21.28515625" style="266" customWidth="1"/>
    <col min="13216" max="13218" width="0" style="266" hidden="1" customWidth="1"/>
    <col min="13219" max="13219" width="23.28515625" style="266" customWidth="1"/>
    <col min="13220" max="13221" width="0" style="266" hidden="1" customWidth="1"/>
    <col min="13222" max="13222" width="23.5703125" style="266" customWidth="1"/>
    <col min="13223" max="13223" width="2.7109375" style="266" customWidth="1"/>
    <col min="13224" max="13243" width="0" style="266" hidden="1" customWidth="1"/>
    <col min="13244" max="13244" width="13.42578125" style="266" customWidth="1"/>
    <col min="13245" max="13245" width="18.140625" style="266" customWidth="1"/>
    <col min="13246" max="13246" width="18.7109375" style="266" customWidth="1"/>
    <col min="13247" max="13247" width="15.42578125" style="266" customWidth="1"/>
    <col min="13248" max="13465" width="11.42578125" style="266"/>
    <col min="13466" max="13466" width="17.42578125" style="266" customWidth="1"/>
    <col min="13467" max="13467" width="9.28515625" style="266" customWidth="1"/>
    <col min="13468" max="13468" width="53.42578125" style="266" customWidth="1"/>
    <col min="13469" max="13469" width="21.85546875" style="266" customWidth="1"/>
    <col min="13470" max="13470" width="18.5703125" style="266" customWidth="1"/>
    <col min="13471" max="13471" width="21.28515625" style="266" customWidth="1"/>
    <col min="13472" max="13474" width="0" style="266" hidden="1" customWidth="1"/>
    <col min="13475" max="13475" width="23.28515625" style="266" customWidth="1"/>
    <col min="13476" max="13477" width="0" style="266" hidden="1" customWidth="1"/>
    <col min="13478" max="13478" width="23.5703125" style="266" customWidth="1"/>
    <col min="13479" max="13479" width="2.7109375" style="266" customWidth="1"/>
    <col min="13480" max="13499" width="0" style="266" hidden="1" customWidth="1"/>
    <col min="13500" max="13500" width="13.42578125" style="266" customWidth="1"/>
    <col min="13501" max="13501" width="18.140625" style="266" customWidth="1"/>
    <col min="13502" max="13502" width="18.7109375" style="266" customWidth="1"/>
    <col min="13503" max="13503" width="15.42578125" style="266" customWidth="1"/>
    <col min="13504" max="13721" width="11.42578125" style="266"/>
    <col min="13722" max="13722" width="17.42578125" style="266" customWidth="1"/>
    <col min="13723" max="13723" width="9.28515625" style="266" customWidth="1"/>
    <col min="13724" max="13724" width="53.42578125" style="266" customWidth="1"/>
    <col min="13725" max="13725" width="21.85546875" style="266" customWidth="1"/>
    <col min="13726" max="13726" width="18.5703125" style="266" customWidth="1"/>
    <col min="13727" max="13727" width="21.28515625" style="266" customWidth="1"/>
    <col min="13728" max="13730" width="0" style="266" hidden="1" customWidth="1"/>
    <col min="13731" max="13731" width="23.28515625" style="266" customWidth="1"/>
    <col min="13732" max="13733" width="0" style="266" hidden="1" customWidth="1"/>
    <col min="13734" max="13734" width="23.5703125" style="266" customWidth="1"/>
    <col min="13735" max="13735" width="2.7109375" style="266" customWidth="1"/>
    <col min="13736" max="13755" width="0" style="266" hidden="1" customWidth="1"/>
    <col min="13756" max="13756" width="13.42578125" style="266" customWidth="1"/>
    <col min="13757" max="13757" width="18.140625" style="266" customWidth="1"/>
    <col min="13758" max="13758" width="18.7109375" style="266" customWidth="1"/>
    <col min="13759" max="13759" width="15.42578125" style="266" customWidth="1"/>
    <col min="13760" max="13977" width="11.42578125" style="266"/>
    <col min="13978" max="13978" width="17.42578125" style="266" customWidth="1"/>
    <col min="13979" max="13979" width="9.28515625" style="266" customWidth="1"/>
    <col min="13980" max="13980" width="53.42578125" style="266" customWidth="1"/>
    <col min="13981" max="13981" width="21.85546875" style="266" customWidth="1"/>
    <col min="13982" max="13982" width="18.5703125" style="266" customWidth="1"/>
    <col min="13983" max="13983" width="21.28515625" style="266" customWidth="1"/>
    <col min="13984" max="13986" width="0" style="266" hidden="1" customWidth="1"/>
    <col min="13987" max="13987" width="23.28515625" style="266" customWidth="1"/>
    <col min="13988" max="13989" width="0" style="266" hidden="1" customWidth="1"/>
    <col min="13990" max="13990" width="23.5703125" style="266" customWidth="1"/>
    <col min="13991" max="13991" width="2.7109375" style="266" customWidth="1"/>
    <col min="13992" max="14011" width="0" style="266" hidden="1" customWidth="1"/>
    <col min="14012" max="14012" width="13.42578125" style="266" customWidth="1"/>
    <col min="14013" max="14013" width="18.140625" style="266" customWidth="1"/>
    <col min="14014" max="14014" width="18.7109375" style="266" customWidth="1"/>
    <col min="14015" max="14015" width="15.42578125" style="266" customWidth="1"/>
    <col min="14016" max="14233" width="11.42578125" style="266"/>
    <col min="14234" max="14234" width="17.42578125" style="266" customWidth="1"/>
    <col min="14235" max="14235" width="9.28515625" style="266" customWidth="1"/>
    <col min="14236" max="14236" width="53.42578125" style="266" customWidth="1"/>
    <col min="14237" max="14237" width="21.85546875" style="266" customWidth="1"/>
    <col min="14238" max="14238" width="18.5703125" style="266" customWidth="1"/>
    <col min="14239" max="14239" width="21.28515625" style="266" customWidth="1"/>
    <col min="14240" max="14242" width="0" style="266" hidden="1" customWidth="1"/>
    <col min="14243" max="14243" width="23.28515625" style="266" customWidth="1"/>
    <col min="14244" max="14245" width="0" style="266" hidden="1" customWidth="1"/>
    <col min="14246" max="14246" width="23.5703125" style="266" customWidth="1"/>
    <col min="14247" max="14247" width="2.7109375" style="266" customWidth="1"/>
    <col min="14248" max="14267" width="0" style="266" hidden="1" customWidth="1"/>
    <col min="14268" max="14268" width="13.42578125" style="266" customWidth="1"/>
    <col min="14269" max="14269" width="18.140625" style="266" customWidth="1"/>
    <col min="14270" max="14270" width="18.7109375" style="266" customWidth="1"/>
    <col min="14271" max="14271" width="15.42578125" style="266" customWidth="1"/>
    <col min="14272" max="14489" width="11.42578125" style="266"/>
    <col min="14490" max="14490" width="17.42578125" style="266" customWidth="1"/>
    <col min="14491" max="14491" width="9.28515625" style="266" customWidth="1"/>
    <col min="14492" max="14492" width="53.42578125" style="266" customWidth="1"/>
    <col min="14493" max="14493" width="21.85546875" style="266" customWidth="1"/>
    <col min="14494" max="14494" width="18.5703125" style="266" customWidth="1"/>
    <col min="14495" max="14495" width="21.28515625" style="266" customWidth="1"/>
    <col min="14496" max="14498" width="0" style="266" hidden="1" customWidth="1"/>
    <col min="14499" max="14499" width="23.28515625" style="266" customWidth="1"/>
    <col min="14500" max="14501" width="0" style="266" hidden="1" customWidth="1"/>
    <col min="14502" max="14502" width="23.5703125" style="266" customWidth="1"/>
    <col min="14503" max="14503" width="2.7109375" style="266" customWidth="1"/>
    <col min="14504" max="14523" width="0" style="266" hidden="1" customWidth="1"/>
    <col min="14524" max="14524" width="13.42578125" style="266" customWidth="1"/>
    <col min="14525" max="14525" width="18.140625" style="266" customWidth="1"/>
    <col min="14526" max="14526" width="18.7109375" style="266" customWidth="1"/>
    <col min="14527" max="14527" width="15.42578125" style="266" customWidth="1"/>
    <col min="14528" max="14745" width="11.42578125" style="266"/>
    <col min="14746" max="14746" width="17.42578125" style="266" customWidth="1"/>
    <col min="14747" max="14747" width="9.28515625" style="266" customWidth="1"/>
    <col min="14748" max="14748" width="53.42578125" style="266" customWidth="1"/>
    <col min="14749" max="14749" width="21.85546875" style="266" customWidth="1"/>
    <col min="14750" max="14750" width="18.5703125" style="266" customWidth="1"/>
    <col min="14751" max="14751" width="21.28515625" style="266" customWidth="1"/>
    <col min="14752" max="14754" width="0" style="266" hidden="1" customWidth="1"/>
    <col min="14755" max="14755" width="23.28515625" style="266" customWidth="1"/>
    <col min="14756" max="14757" width="0" style="266" hidden="1" customWidth="1"/>
    <col min="14758" max="14758" width="23.5703125" style="266" customWidth="1"/>
    <col min="14759" max="14759" width="2.7109375" style="266" customWidth="1"/>
    <col min="14760" max="14779" width="0" style="266" hidden="1" customWidth="1"/>
    <col min="14780" max="14780" width="13.42578125" style="266" customWidth="1"/>
    <col min="14781" max="14781" width="18.140625" style="266" customWidth="1"/>
    <col min="14782" max="14782" width="18.7109375" style="266" customWidth="1"/>
    <col min="14783" max="14783" width="15.42578125" style="266" customWidth="1"/>
    <col min="14784" max="15001" width="11.42578125" style="266"/>
    <col min="15002" max="15002" width="17.42578125" style="266" customWidth="1"/>
    <col min="15003" max="15003" width="9.28515625" style="266" customWidth="1"/>
    <col min="15004" max="15004" width="53.42578125" style="266" customWidth="1"/>
    <col min="15005" max="15005" width="21.85546875" style="266" customWidth="1"/>
    <col min="15006" max="15006" width="18.5703125" style="266" customWidth="1"/>
    <col min="15007" max="15007" width="21.28515625" style="266" customWidth="1"/>
    <col min="15008" max="15010" width="0" style="266" hidden="1" customWidth="1"/>
    <col min="15011" max="15011" width="23.28515625" style="266" customWidth="1"/>
    <col min="15012" max="15013" width="0" style="266" hidden="1" customWidth="1"/>
    <col min="15014" max="15014" width="23.5703125" style="266" customWidth="1"/>
    <col min="15015" max="15015" width="2.7109375" style="266" customWidth="1"/>
    <col min="15016" max="15035" width="0" style="266" hidden="1" customWidth="1"/>
    <col min="15036" max="15036" width="13.42578125" style="266" customWidth="1"/>
    <col min="15037" max="15037" width="18.140625" style="266" customWidth="1"/>
    <col min="15038" max="15038" width="18.7109375" style="266" customWidth="1"/>
    <col min="15039" max="15039" width="15.42578125" style="266" customWidth="1"/>
    <col min="15040" max="15257" width="11.42578125" style="266"/>
    <col min="15258" max="15258" width="17.42578125" style="266" customWidth="1"/>
    <col min="15259" max="15259" width="9.28515625" style="266" customWidth="1"/>
    <col min="15260" max="15260" width="53.42578125" style="266" customWidth="1"/>
    <col min="15261" max="15261" width="21.85546875" style="266" customWidth="1"/>
    <col min="15262" max="15262" width="18.5703125" style="266" customWidth="1"/>
    <col min="15263" max="15263" width="21.28515625" style="266" customWidth="1"/>
    <col min="15264" max="15266" width="0" style="266" hidden="1" customWidth="1"/>
    <col min="15267" max="15267" width="23.28515625" style="266" customWidth="1"/>
    <col min="15268" max="15269" width="0" style="266" hidden="1" customWidth="1"/>
    <col min="15270" max="15270" width="23.5703125" style="266" customWidth="1"/>
    <col min="15271" max="15271" width="2.7109375" style="266" customWidth="1"/>
    <col min="15272" max="15291" width="0" style="266" hidden="1" customWidth="1"/>
    <col min="15292" max="15292" width="13.42578125" style="266" customWidth="1"/>
    <col min="15293" max="15293" width="18.140625" style="266" customWidth="1"/>
    <col min="15294" max="15294" width="18.7109375" style="266" customWidth="1"/>
    <col min="15295" max="15295" width="15.42578125" style="266" customWidth="1"/>
    <col min="15296" max="15513" width="11.42578125" style="266"/>
    <col min="15514" max="15514" width="17.42578125" style="266" customWidth="1"/>
    <col min="15515" max="15515" width="9.28515625" style="266" customWidth="1"/>
    <col min="15516" max="15516" width="53.42578125" style="266" customWidth="1"/>
    <col min="15517" max="15517" width="21.85546875" style="266" customWidth="1"/>
    <col min="15518" max="15518" width="18.5703125" style="266" customWidth="1"/>
    <col min="15519" max="15519" width="21.28515625" style="266" customWidth="1"/>
    <col min="15520" max="15522" width="0" style="266" hidden="1" customWidth="1"/>
    <col min="15523" max="15523" width="23.28515625" style="266" customWidth="1"/>
    <col min="15524" max="15525" width="0" style="266" hidden="1" customWidth="1"/>
    <col min="15526" max="15526" width="23.5703125" style="266" customWidth="1"/>
    <col min="15527" max="15527" width="2.7109375" style="266" customWidth="1"/>
    <col min="15528" max="15547" width="0" style="266" hidden="1" customWidth="1"/>
    <col min="15548" max="15548" width="13.42578125" style="266" customWidth="1"/>
    <col min="15549" max="15549" width="18.140625" style="266" customWidth="1"/>
    <col min="15550" max="15550" width="18.7109375" style="266" customWidth="1"/>
    <col min="15551" max="15551" width="15.42578125" style="266" customWidth="1"/>
    <col min="15552" max="15769" width="11.42578125" style="266"/>
    <col min="15770" max="15770" width="17.42578125" style="266" customWidth="1"/>
    <col min="15771" max="15771" width="9.28515625" style="266" customWidth="1"/>
    <col min="15772" max="15772" width="53.42578125" style="266" customWidth="1"/>
    <col min="15773" max="15773" width="21.85546875" style="266" customWidth="1"/>
    <col min="15774" max="15774" width="18.5703125" style="266" customWidth="1"/>
    <col min="15775" max="15775" width="21.28515625" style="266" customWidth="1"/>
    <col min="15776" max="15778" width="0" style="266" hidden="1" customWidth="1"/>
    <col min="15779" max="15779" width="23.28515625" style="266" customWidth="1"/>
    <col min="15780" max="15781" width="0" style="266" hidden="1" customWidth="1"/>
    <col min="15782" max="15782" width="23.5703125" style="266" customWidth="1"/>
    <col min="15783" max="15783" width="2.7109375" style="266" customWidth="1"/>
    <col min="15784" max="15803" width="0" style="266" hidden="1" customWidth="1"/>
    <col min="15804" max="15804" width="13.42578125" style="266" customWidth="1"/>
    <col min="15805" max="15805" width="18.140625" style="266" customWidth="1"/>
    <col min="15806" max="15806" width="18.7109375" style="266" customWidth="1"/>
    <col min="15807" max="15807" width="15.42578125" style="266" customWidth="1"/>
    <col min="15808" max="16025" width="11.42578125" style="266"/>
    <col min="16026" max="16026" width="17.42578125" style="266" customWidth="1"/>
    <col min="16027" max="16027" width="9.28515625" style="266" customWidth="1"/>
    <col min="16028" max="16028" width="53.42578125" style="266" customWidth="1"/>
    <col min="16029" max="16029" width="21.85546875" style="266" customWidth="1"/>
    <col min="16030" max="16030" width="18.5703125" style="266" customWidth="1"/>
    <col min="16031" max="16031" width="21.28515625" style="266" customWidth="1"/>
    <col min="16032" max="16034" width="0" style="266" hidden="1" customWidth="1"/>
    <col min="16035" max="16035" width="23.28515625" style="266" customWidth="1"/>
    <col min="16036" max="16037" width="0" style="266" hidden="1" customWidth="1"/>
    <col min="16038" max="16038" width="23.5703125" style="266" customWidth="1"/>
    <col min="16039" max="16039" width="2.7109375" style="266" customWidth="1"/>
    <col min="16040" max="16059" width="0" style="266" hidden="1" customWidth="1"/>
    <col min="16060" max="16060" width="13.42578125" style="266" customWidth="1"/>
    <col min="16061" max="16061" width="18.140625" style="266" customWidth="1"/>
    <col min="16062" max="16062" width="18.7109375" style="266" customWidth="1"/>
    <col min="16063" max="16063" width="15.42578125" style="266" customWidth="1"/>
    <col min="16064" max="16384" width="11.42578125" style="266"/>
  </cols>
  <sheetData>
    <row r="1" spans="1:15" ht="27.75" customHeight="1" x14ac:dyDescent="0.25">
      <c r="A1" s="566" t="s">
        <v>522</v>
      </c>
      <c r="B1" s="566"/>
      <c r="C1" s="566"/>
      <c r="D1" s="566"/>
      <c r="E1" s="566"/>
      <c r="F1" s="566"/>
      <c r="G1" s="566"/>
      <c r="H1" s="566"/>
      <c r="I1" s="566"/>
      <c r="J1" s="566"/>
      <c r="K1" s="566"/>
      <c r="L1" s="566"/>
      <c r="M1" s="566"/>
      <c r="N1" s="566"/>
      <c r="O1" s="566"/>
    </row>
    <row r="2" spans="1:15" ht="24.95" customHeight="1" x14ac:dyDescent="0.25">
      <c r="A2" s="567" t="s">
        <v>418</v>
      </c>
      <c r="B2" s="567"/>
      <c r="C2" s="567"/>
      <c r="D2" s="567"/>
      <c r="E2" s="567"/>
      <c r="F2" s="567"/>
      <c r="G2" s="567"/>
      <c r="H2" s="567"/>
      <c r="I2" s="567"/>
      <c r="J2" s="567"/>
      <c r="K2" s="567"/>
      <c r="L2" s="567"/>
      <c r="M2" s="567"/>
      <c r="N2" s="567"/>
      <c r="O2" s="567"/>
    </row>
    <row r="3" spans="1:15" ht="24.95" customHeight="1" x14ac:dyDescent="0.25">
      <c r="A3" s="568" t="s">
        <v>523</v>
      </c>
      <c r="B3" s="568"/>
      <c r="C3" s="568"/>
      <c r="D3" s="568"/>
      <c r="E3" s="568"/>
      <c r="F3" s="568"/>
      <c r="G3" s="568"/>
      <c r="H3" s="568"/>
      <c r="I3" s="568"/>
      <c r="J3" s="568"/>
      <c r="K3" s="568"/>
      <c r="L3" s="568"/>
      <c r="M3" s="568"/>
      <c r="N3" s="568"/>
      <c r="O3" s="568"/>
    </row>
    <row r="4" spans="1:15" ht="15" customHeight="1" x14ac:dyDescent="0.25">
      <c r="A4" s="441"/>
      <c r="B4" s="441"/>
      <c r="C4" s="441"/>
      <c r="D4" s="441"/>
      <c r="E4" s="441"/>
      <c r="F4" s="441"/>
      <c r="G4" s="441"/>
      <c r="H4" s="441"/>
      <c r="I4" s="441"/>
      <c r="J4" s="441"/>
      <c r="K4" s="441"/>
      <c r="L4" s="441"/>
      <c r="M4" s="441"/>
      <c r="N4" s="441"/>
    </row>
    <row r="5" spans="1:15" ht="18" customHeight="1" x14ac:dyDescent="0.25">
      <c r="H5" s="270" t="s">
        <v>3</v>
      </c>
      <c r="I5" s="271"/>
      <c r="J5" s="272" t="s">
        <v>4</v>
      </c>
      <c r="K5" s="273" t="s">
        <v>5</v>
      </c>
      <c r="L5" s="273"/>
      <c r="M5" s="274"/>
    </row>
    <row r="6" spans="1:15" ht="18" customHeight="1" thickBot="1" x14ac:dyDescent="0.3">
      <c r="H6" s="270"/>
      <c r="I6" s="271"/>
      <c r="J6" s="272"/>
      <c r="K6" s="273"/>
      <c r="L6" s="273"/>
      <c r="M6" s="274"/>
    </row>
    <row r="7" spans="1:15" ht="23.1" customHeight="1" x14ac:dyDescent="0.25">
      <c r="A7" s="537" t="s">
        <v>6</v>
      </c>
      <c r="B7" s="533" t="s">
        <v>420</v>
      </c>
      <c r="C7" s="533" t="s">
        <v>8</v>
      </c>
      <c r="D7" s="533" t="s">
        <v>9</v>
      </c>
      <c r="E7" s="533" t="s">
        <v>421</v>
      </c>
      <c r="F7" s="525" t="s">
        <v>422</v>
      </c>
      <c r="G7" s="534" t="s">
        <v>423</v>
      </c>
      <c r="H7" s="525" t="s">
        <v>424</v>
      </c>
      <c r="I7" s="527" t="s">
        <v>14</v>
      </c>
      <c r="J7" s="525" t="s">
        <v>425</v>
      </c>
      <c r="K7" s="525" t="s">
        <v>426</v>
      </c>
      <c r="L7" s="525" t="s">
        <v>427</v>
      </c>
      <c r="M7" s="569" t="s">
        <v>428</v>
      </c>
      <c r="N7" s="569"/>
      <c r="O7" s="570"/>
    </row>
    <row r="8" spans="1:15" ht="57.75" customHeight="1" thickBot="1" x14ac:dyDescent="0.3">
      <c r="A8" s="538"/>
      <c r="B8" s="536"/>
      <c r="C8" s="536"/>
      <c r="D8" s="536"/>
      <c r="E8" s="536"/>
      <c r="F8" s="532"/>
      <c r="G8" s="535"/>
      <c r="H8" s="532"/>
      <c r="I8" s="555"/>
      <c r="J8" s="532"/>
      <c r="K8" s="532"/>
      <c r="L8" s="532"/>
      <c r="M8" s="440" t="s">
        <v>429</v>
      </c>
      <c r="N8" s="440" t="s">
        <v>430</v>
      </c>
      <c r="O8" s="17" t="s">
        <v>466</v>
      </c>
    </row>
    <row r="9" spans="1:15" s="287" customFormat="1" ht="23.1" customHeight="1" thickBot="1" x14ac:dyDescent="0.3">
      <c r="A9" s="113" t="s">
        <v>26</v>
      </c>
      <c r="B9" s="19"/>
      <c r="C9" s="19"/>
      <c r="D9" s="19"/>
      <c r="E9" s="283" t="s">
        <v>27</v>
      </c>
      <c r="F9" s="116">
        <f>+F10+F16</f>
        <v>35431800</v>
      </c>
      <c r="G9" s="117">
        <f>+G10+G16</f>
        <v>0</v>
      </c>
      <c r="H9" s="116">
        <f>+H10+H16</f>
        <v>35431800</v>
      </c>
      <c r="I9" s="284">
        <f>+H9/H72</f>
        <v>2.8096476504760126E-3</v>
      </c>
      <c r="J9" s="116">
        <f>+J10+J16</f>
        <v>35431800</v>
      </c>
      <c r="K9" s="117">
        <f>+K10+K16</f>
        <v>35431800</v>
      </c>
      <c r="L9" s="117">
        <f>+J9-K9</f>
        <v>0</v>
      </c>
      <c r="M9" s="285">
        <f>+J9/H9</f>
        <v>1</v>
      </c>
      <c r="N9" s="285">
        <f>+K9/F9</f>
        <v>1</v>
      </c>
      <c r="O9" s="286">
        <f>K9/J9</f>
        <v>1</v>
      </c>
    </row>
    <row r="10" spans="1:15" ht="33.75" customHeight="1" x14ac:dyDescent="0.25">
      <c r="A10" s="288" t="s">
        <v>87</v>
      </c>
      <c r="B10" s="26"/>
      <c r="C10" s="26"/>
      <c r="D10" s="26"/>
      <c r="E10" s="289" t="s">
        <v>88</v>
      </c>
      <c r="F10" s="123">
        <f>+F11</f>
        <v>4291800</v>
      </c>
      <c r="G10" s="124">
        <f>+G12</f>
        <v>0</v>
      </c>
      <c r="H10" s="125">
        <f t="shared" ref="H10:H18" si="0">+F10-G10</f>
        <v>4291800</v>
      </c>
      <c r="I10" s="290">
        <f>+H10/H72</f>
        <v>3.4032834307918169E-4</v>
      </c>
      <c r="J10" s="123">
        <f>+J11</f>
        <v>4291800</v>
      </c>
      <c r="K10" s="124">
        <f>+K11</f>
        <v>4291800</v>
      </c>
      <c r="L10" s="124">
        <f t="shared" ref="L10:L72" si="1">+J10-K10</f>
        <v>0</v>
      </c>
      <c r="M10" s="291">
        <f t="shared" ref="M10:M72" si="2">+J10/H10</f>
        <v>1</v>
      </c>
      <c r="N10" s="291">
        <f t="shared" ref="N10:N72" si="3">+K10/F10</f>
        <v>1</v>
      </c>
      <c r="O10" s="292">
        <f t="shared" ref="O10:O72" si="4">K10/J10</f>
        <v>1</v>
      </c>
    </row>
    <row r="11" spans="1:15" ht="30" customHeight="1" x14ac:dyDescent="0.25">
      <c r="A11" s="50" t="s">
        <v>97</v>
      </c>
      <c r="B11" s="33"/>
      <c r="C11" s="33"/>
      <c r="D11" s="33"/>
      <c r="E11" s="293" t="s">
        <v>98</v>
      </c>
      <c r="F11" s="129">
        <f>+F12</f>
        <v>4291800</v>
      </c>
      <c r="G11" s="130">
        <f>+G13</f>
        <v>0</v>
      </c>
      <c r="H11" s="131">
        <f t="shared" si="0"/>
        <v>4291800</v>
      </c>
      <c r="I11" s="294">
        <f>+H11/H72</f>
        <v>3.4032834307918169E-4</v>
      </c>
      <c r="J11" s="129">
        <f>+J12</f>
        <v>4291800</v>
      </c>
      <c r="K11" s="130">
        <f>+K12</f>
        <v>4291800</v>
      </c>
      <c r="L11" s="124">
        <f t="shared" si="1"/>
        <v>0</v>
      </c>
      <c r="M11" s="295">
        <f t="shared" si="2"/>
        <v>1</v>
      </c>
      <c r="N11" s="295">
        <f t="shared" si="3"/>
        <v>1</v>
      </c>
      <c r="O11" s="296">
        <f t="shared" si="4"/>
        <v>1</v>
      </c>
    </row>
    <row r="12" spans="1:15" ht="27" customHeight="1" x14ac:dyDescent="0.25">
      <c r="A12" s="50" t="s">
        <v>121</v>
      </c>
      <c r="B12" s="33"/>
      <c r="C12" s="33"/>
      <c r="D12" s="33"/>
      <c r="E12" s="293" t="s">
        <v>122</v>
      </c>
      <c r="F12" s="129">
        <f>SUM(F13:F13)</f>
        <v>4291800</v>
      </c>
      <c r="G12" s="130">
        <f>SUM(G13:G13)</f>
        <v>0</v>
      </c>
      <c r="H12" s="131">
        <f t="shared" si="0"/>
        <v>4291800</v>
      </c>
      <c r="I12" s="294">
        <f>+H12/H72</f>
        <v>3.4032834307918169E-4</v>
      </c>
      <c r="J12" s="129">
        <f>SUM(J13:J13)</f>
        <v>4291800</v>
      </c>
      <c r="K12" s="130">
        <f>SUM(K13:K13)</f>
        <v>4291800</v>
      </c>
      <c r="L12" s="124">
        <f t="shared" si="1"/>
        <v>0</v>
      </c>
      <c r="M12" s="295">
        <f t="shared" si="2"/>
        <v>1</v>
      </c>
      <c r="N12" s="295">
        <f t="shared" si="3"/>
        <v>1</v>
      </c>
      <c r="O12" s="296">
        <f t="shared" si="4"/>
        <v>1</v>
      </c>
    </row>
    <row r="13" spans="1:15" ht="53.25" customHeight="1" x14ac:dyDescent="0.25">
      <c r="A13" s="50" t="s">
        <v>141</v>
      </c>
      <c r="B13" s="40"/>
      <c r="C13" s="40"/>
      <c r="D13" s="40"/>
      <c r="E13" s="293" t="s">
        <v>142</v>
      </c>
      <c r="F13" s="129">
        <f>+F14+F15</f>
        <v>4291800</v>
      </c>
      <c r="G13" s="130">
        <f>SUM(G14:G14)</f>
        <v>0</v>
      </c>
      <c r="H13" s="131">
        <f>+F13-G13</f>
        <v>4291800</v>
      </c>
      <c r="I13" s="294">
        <f>+H13/H72</f>
        <v>3.4032834307918169E-4</v>
      </c>
      <c r="J13" s="129">
        <f>+J14+J15</f>
        <v>4291800</v>
      </c>
      <c r="K13" s="130">
        <f>+K14+K15</f>
        <v>4291800</v>
      </c>
      <c r="L13" s="124">
        <f t="shared" si="1"/>
        <v>0</v>
      </c>
      <c r="M13" s="295">
        <f t="shared" si="2"/>
        <v>1</v>
      </c>
      <c r="N13" s="295">
        <f t="shared" si="3"/>
        <v>1</v>
      </c>
      <c r="O13" s="296">
        <f t="shared" si="4"/>
        <v>1</v>
      </c>
    </row>
    <row r="14" spans="1:15" ht="33" customHeight="1" x14ac:dyDescent="0.25">
      <c r="A14" s="51" t="s">
        <v>145</v>
      </c>
      <c r="B14" s="40" t="s">
        <v>37</v>
      </c>
      <c r="C14" s="40">
        <v>20</v>
      </c>
      <c r="D14" s="40" t="s">
        <v>38</v>
      </c>
      <c r="E14" s="297" t="s">
        <v>146</v>
      </c>
      <c r="F14" s="135">
        <v>3215000</v>
      </c>
      <c r="G14" s="136">
        <v>0</v>
      </c>
      <c r="H14" s="137">
        <f>+F14-G14</f>
        <v>3215000</v>
      </c>
      <c r="I14" s="294">
        <f>+H14/H72</f>
        <v>2.5494096253310248E-4</v>
      </c>
      <c r="J14" s="137">
        <v>3215000</v>
      </c>
      <c r="K14" s="137">
        <v>3215000</v>
      </c>
      <c r="L14" s="137">
        <f t="shared" si="1"/>
        <v>0</v>
      </c>
      <c r="M14" s="298">
        <f t="shared" si="2"/>
        <v>1</v>
      </c>
      <c r="N14" s="298">
        <f t="shared" si="3"/>
        <v>1</v>
      </c>
      <c r="O14" s="299">
        <f t="shared" si="4"/>
        <v>1</v>
      </c>
    </row>
    <row r="15" spans="1:15" ht="23.1" customHeight="1" x14ac:dyDescent="0.25">
      <c r="A15" s="51" t="s">
        <v>149</v>
      </c>
      <c r="B15" s="40" t="s">
        <v>37</v>
      </c>
      <c r="C15" s="40">
        <v>20</v>
      </c>
      <c r="D15" s="40" t="s">
        <v>38</v>
      </c>
      <c r="E15" s="297" t="s">
        <v>150</v>
      </c>
      <c r="F15" s="135">
        <v>1076800</v>
      </c>
      <c r="G15" s="136">
        <v>0</v>
      </c>
      <c r="H15" s="137">
        <f>+F15-G15</f>
        <v>1076800</v>
      </c>
      <c r="I15" s="294">
        <f>+H15/H72</f>
        <v>8.5387380546079241E-5</v>
      </c>
      <c r="J15" s="137">
        <v>1076800</v>
      </c>
      <c r="K15" s="137">
        <v>1076800</v>
      </c>
      <c r="L15" s="137">
        <f t="shared" si="1"/>
        <v>0</v>
      </c>
      <c r="M15" s="298">
        <f t="shared" si="2"/>
        <v>1</v>
      </c>
      <c r="N15" s="298">
        <f t="shared" si="3"/>
        <v>1</v>
      </c>
      <c r="O15" s="299">
        <f t="shared" si="4"/>
        <v>1</v>
      </c>
    </row>
    <row r="16" spans="1:15" ht="23.1" customHeight="1" x14ac:dyDescent="0.25">
      <c r="A16" s="50" t="s">
        <v>169</v>
      </c>
      <c r="B16" s="245"/>
      <c r="C16" s="245"/>
      <c r="D16" s="245"/>
      <c r="E16" s="293" t="s">
        <v>170</v>
      </c>
      <c r="F16" s="129">
        <f t="shared" ref="F16:G18" si="5">+F17</f>
        <v>31140000</v>
      </c>
      <c r="G16" s="130">
        <f t="shared" si="5"/>
        <v>0</v>
      </c>
      <c r="H16" s="130">
        <f>+F16-G16</f>
        <v>31140000</v>
      </c>
      <c r="I16" s="294">
        <f>+H16/H72</f>
        <v>2.4693193073968308E-3</v>
      </c>
      <c r="J16" s="130">
        <f t="shared" ref="J16:K18" si="6">+J17</f>
        <v>31140000</v>
      </c>
      <c r="K16" s="130">
        <f t="shared" si="6"/>
        <v>31140000</v>
      </c>
      <c r="L16" s="130">
        <f t="shared" si="1"/>
        <v>0</v>
      </c>
      <c r="M16" s="295">
        <f t="shared" si="2"/>
        <v>1</v>
      </c>
      <c r="N16" s="295">
        <f t="shared" si="3"/>
        <v>1</v>
      </c>
      <c r="O16" s="296">
        <f t="shared" si="4"/>
        <v>1</v>
      </c>
    </row>
    <row r="17" spans="1:15" ht="23.1" customHeight="1" x14ac:dyDescent="0.25">
      <c r="A17" s="50" t="s">
        <v>187</v>
      </c>
      <c r="B17" s="245"/>
      <c r="C17" s="245"/>
      <c r="D17" s="245"/>
      <c r="E17" s="293" t="s">
        <v>188</v>
      </c>
      <c r="F17" s="129">
        <f t="shared" si="5"/>
        <v>31140000</v>
      </c>
      <c r="G17" s="130">
        <f t="shared" si="5"/>
        <v>0</v>
      </c>
      <c r="H17" s="130">
        <f t="shared" si="0"/>
        <v>31140000</v>
      </c>
      <c r="I17" s="294">
        <f>+H17/H72</f>
        <v>2.4693193073968308E-3</v>
      </c>
      <c r="J17" s="130">
        <f t="shared" si="6"/>
        <v>31140000</v>
      </c>
      <c r="K17" s="130">
        <f t="shared" si="6"/>
        <v>31140000</v>
      </c>
      <c r="L17" s="130">
        <f t="shared" si="1"/>
        <v>0</v>
      </c>
      <c r="M17" s="295">
        <f t="shared" si="2"/>
        <v>1</v>
      </c>
      <c r="N17" s="295">
        <f t="shared" si="3"/>
        <v>1</v>
      </c>
      <c r="O17" s="296">
        <f t="shared" si="4"/>
        <v>1</v>
      </c>
    </row>
    <row r="18" spans="1:15" ht="23.1" customHeight="1" x14ac:dyDescent="0.25">
      <c r="A18" s="50" t="s">
        <v>189</v>
      </c>
      <c r="B18" s="245"/>
      <c r="C18" s="245"/>
      <c r="D18" s="245"/>
      <c r="E18" s="293" t="s">
        <v>190</v>
      </c>
      <c r="F18" s="129">
        <f t="shared" si="5"/>
        <v>31140000</v>
      </c>
      <c r="G18" s="130">
        <f t="shared" si="5"/>
        <v>0</v>
      </c>
      <c r="H18" s="130">
        <f t="shared" si="0"/>
        <v>31140000</v>
      </c>
      <c r="I18" s="294">
        <f>+H18/H72</f>
        <v>2.4693193073968308E-3</v>
      </c>
      <c r="J18" s="130">
        <f t="shared" si="6"/>
        <v>31140000</v>
      </c>
      <c r="K18" s="130">
        <f t="shared" si="6"/>
        <v>31140000</v>
      </c>
      <c r="L18" s="130">
        <f t="shared" si="1"/>
        <v>0</v>
      </c>
      <c r="M18" s="295">
        <f t="shared" si="2"/>
        <v>1</v>
      </c>
      <c r="N18" s="295">
        <f t="shared" si="3"/>
        <v>1</v>
      </c>
      <c r="O18" s="296">
        <f t="shared" si="4"/>
        <v>1</v>
      </c>
    </row>
    <row r="19" spans="1:15" ht="23.1" customHeight="1" thickBot="1" x14ac:dyDescent="0.3">
      <c r="A19" s="52" t="s">
        <v>194</v>
      </c>
      <c r="B19" s="53" t="s">
        <v>37</v>
      </c>
      <c r="C19" s="53">
        <v>20</v>
      </c>
      <c r="D19" s="53" t="s">
        <v>38</v>
      </c>
      <c r="E19" s="300" t="s">
        <v>195</v>
      </c>
      <c r="F19" s="141">
        <v>31140000</v>
      </c>
      <c r="G19" s="142">
        <v>0</v>
      </c>
      <c r="H19" s="143">
        <f>+F19-G19</f>
        <v>31140000</v>
      </c>
      <c r="I19" s="301">
        <f>+H19/H72</f>
        <v>2.4693193073968308E-3</v>
      </c>
      <c r="J19" s="143">
        <v>31140000</v>
      </c>
      <c r="K19" s="143">
        <v>31140000</v>
      </c>
      <c r="L19" s="143">
        <f t="shared" si="1"/>
        <v>0</v>
      </c>
      <c r="M19" s="302">
        <f t="shared" si="2"/>
        <v>1</v>
      </c>
      <c r="N19" s="302">
        <f t="shared" si="3"/>
        <v>1</v>
      </c>
      <c r="O19" s="303">
        <f t="shared" si="4"/>
        <v>1</v>
      </c>
    </row>
    <row r="20" spans="1:15" s="287" customFormat="1" ht="23.1" customHeight="1" thickBot="1" x14ac:dyDescent="0.3">
      <c r="A20" s="304" t="s">
        <v>214</v>
      </c>
      <c r="B20" s="305"/>
      <c r="C20" s="305"/>
      <c r="D20" s="305"/>
      <c r="E20" s="283" t="s">
        <v>431</v>
      </c>
      <c r="F20" s="116">
        <f>+F21+F35+F41+F52+F58</f>
        <v>12575330974.470001</v>
      </c>
      <c r="G20" s="117">
        <f>+G21+G35+G41+G52+G58</f>
        <v>0</v>
      </c>
      <c r="H20" s="116">
        <f>+H21+H35+H41+H52+H58</f>
        <v>12575330974.470001</v>
      </c>
      <c r="I20" s="306">
        <f>+H20/H72</f>
        <v>0.99719035234952402</v>
      </c>
      <c r="J20" s="116">
        <f>+J21+J35+J41+J52+J58</f>
        <v>10838727003.07</v>
      </c>
      <c r="K20" s="116">
        <f>+K21+K35+K41+K52+K58</f>
        <v>10808058474.07</v>
      </c>
      <c r="L20" s="117">
        <f t="shared" si="1"/>
        <v>30668529</v>
      </c>
      <c r="M20" s="285">
        <f t="shared" si="2"/>
        <v>0.86190391529848442</v>
      </c>
      <c r="N20" s="357">
        <f t="shared" si="3"/>
        <v>0.85946513026274562</v>
      </c>
      <c r="O20" s="358">
        <f t="shared" si="4"/>
        <v>0.99717046762121475</v>
      </c>
    </row>
    <row r="21" spans="1:15" s="270" customFormat="1" ht="45" customHeight="1" x14ac:dyDescent="0.25">
      <c r="A21" s="288" t="s">
        <v>216</v>
      </c>
      <c r="B21" s="307"/>
      <c r="C21" s="307"/>
      <c r="D21" s="307"/>
      <c r="E21" s="289" t="s">
        <v>217</v>
      </c>
      <c r="F21" s="123">
        <f>+F22</f>
        <v>1462522247.77</v>
      </c>
      <c r="G21" s="124">
        <f>+G22</f>
        <v>0</v>
      </c>
      <c r="H21" s="124">
        <f t="shared" ref="H21:H46" si="7">+F21-G21</f>
        <v>1462522247.77</v>
      </c>
      <c r="I21" s="290">
        <f>+H21/H72</f>
        <v>0.11597413050468441</v>
      </c>
      <c r="J21" s="123">
        <f>+J22</f>
        <v>1023226579.77</v>
      </c>
      <c r="K21" s="124">
        <f>+K22</f>
        <v>997048540.76999998</v>
      </c>
      <c r="L21" s="130">
        <f t="shared" si="1"/>
        <v>26178039</v>
      </c>
      <c r="M21" s="291">
        <f t="shared" si="2"/>
        <v>0.69963146292658329</v>
      </c>
      <c r="N21" s="291">
        <f t="shared" si="3"/>
        <v>0.68173222136638456</v>
      </c>
      <c r="O21" s="359">
        <f t="shared" si="4"/>
        <v>0.97441618550811659</v>
      </c>
    </row>
    <row r="22" spans="1:15" s="270" customFormat="1" ht="29.25" customHeight="1" x14ac:dyDescent="0.25">
      <c r="A22" s="50" t="s">
        <v>432</v>
      </c>
      <c r="B22" s="245"/>
      <c r="C22" s="245"/>
      <c r="D22" s="245"/>
      <c r="E22" s="293" t="s">
        <v>219</v>
      </c>
      <c r="F22" s="129">
        <f>+F23+F27+F31</f>
        <v>1462522247.77</v>
      </c>
      <c r="G22" s="130">
        <f>+G23+G27+G31</f>
        <v>0</v>
      </c>
      <c r="H22" s="130">
        <f t="shared" si="7"/>
        <v>1462522247.77</v>
      </c>
      <c r="I22" s="294">
        <f>+H22/H72</f>
        <v>0.11597413050468441</v>
      </c>
      <c r="J22" s="129">
        <f>+J23+J27+J31</f>
        <v>1023226579.77</v>
      </c>
      <c r="K22" s="130">
        <f>+K23+K27+K31</f>
        <v>997048540.76999998</v>
      </c>
      <c r="L22" s="130">
        <f t="shared" si="1"/>
        <v>26178039</v>
      </c>
      <c r="M22" s="295">
        <f t="shared" si="2"/>
        <v>0.69963146292658329</v>
      </c>
      <c r="N22" s="295">
        <f t="shared" si="3"/>
        <v>0.68173222136638456</v>
      </c>
      <c r="O22" s="359">
        <f t="shared" si="4"/>
        <v>0.97441618550811659</v>
      </c>
    </row>
    <row r="23" spans="1:15" ht="54.75" customHeight="1" x14ac:dyDescent="0.25">
      <c r="A23" s="50" t="s">
        <v>433</v>
      </c>
      <c r="B23" s="245"/>
      <c r="C23" s="245"/>
      <c r="D23" s="245"/>
      <c r="E23" s="148" t="s">
        <v>434</v>
      </c>
      <c r="F23" s="129">
        <f t="shared" ref="F23:G25" si="8">+F24</f>
        <v>73590729</v>
      </c>
      <c r="G23" s="130">
        <f t="shared" si="8"/>
        <v>0</v>
      </c>
      <c r="H23" s="130">
        <f t="shared" si="7"/>
        <v>73590729</v>
      </c>
      <c r="I23" s="294">
        <f>+H23/H72</f>
        <v>5.8355493887317878E-3</v>
      </c>
      <c r="J23" s="130">
        <f t="shared" ref="J23:K25" si="9">+J24</f>
        <v>0</v>
      </c>
      <c r="K23" s="130">
        <f t="shared" si="9"/>
        <v>0</v>
      </c>
      <c r="L23" s="130">
        <f t="shared" si="1"/>
        <v>0</v>
      </c>
      <c r="M23" s="295">
        <f t="shared" si="2"/>
        <v>0</v>
      </c>
      <c r="N23" s="295">
        <f t="shared" si="3"/>
        <v>0</v>
      </c>
      <c r="O23" s="359" t="s">
        <v>46</v>
      </c>
    </row>
    <row r="24" spans="1:15" ht="54.75" customHeight="1" x14ac:dyDescent="0.25">
      <c r="A24" s="50" t="s">
        <v>435</v>
      </c>
      <c r="B24" s="245"/>
      <c r="C24" s="245"/>
      <c r="D24" s="245"/>
      <c r="E24" s="149" t="s">
        <v>434</v>
      </c>
      <c r="F24" s="129">
        <f t="shared" si="8"/>
        <v>73590729</v>
      </c>
      <c r="G24" s="130">
        <f t="shared" si="8"/>
        <v>0</v>
      </c>
      <c r="H24" s="130">
        <f t="shared" si="7"/>
        <v>73590729</v>
      </c>
      <c r="I24" s="294">
        <f>+H24/H72</f>
        <v>5.8355493887317878E-3</v>
      </c>
      <c r="J24" s="130">
        <f t="shared" si="9"/>
        <v>0</v>
      </c>
      <c r="K24" s="130">
        <f t="shared" si="9"/>
        <v>0</v>
      </c>
      <c r="L24" s="130">
        <f t="shared" si="1"/>
        <v>0</v>
      </c>
      <c r="M24" s="295">
        <f t="shared" si="2"/>
        <v>0</v>
      </c>
      <c r="N24" s="295">
        <f t="shared" si="3"/>
        <v>0</v>
      </c>
      <c r="O24" s="359" t="s">
        <v>46</v>
      </c>
    </row>
    <row r="25" spans="1:15" ht="26.25" customHeight="1" x14ac:dyDescent="0.25">
      <c r="A25" s="50" t="s">
        <v>436</v>
      </c>
      <c r="B25" s="245"/>
      <c r="C25" s="245"/>
      <c r="D25" s="245"/>
      <c r="E25" s="149" t="s">
        <v>224</v>
      </c>
      <c r="F25" s="129">
        <f t="shared" si="8"/>
        <v>73590729</v>
      </c>
      <c r="G25" s="130">
        <f t="shared" si="8"/>
        <v>0</v>
      </c>
      <c r="H25" s="130">
        <f t="shared" si="7"/>
        <v>73590729</v>
      </c>
      <c r="I25" s="294">
        <f>+H25/H72</f>
        <v>5.8355493887317878E-3</v>
      </c>
      <c r="J25" s="131">
        <f t="shared" si="9"/>
        <v>0</v>
      </c>
      <c r="K25" s="131">
        <f t="shared" si="9"/>
        <v>0</v>
      </c>
      <c r="L25" s="131">
        <f t="shared" si="1"/>
        <v>0</v>
      </c>
      <c r="M25" s="295">
        <f t="shared" si="2"/>
        <v>0</v>
      </c>
      <c r="N25" s="295">
        <f t="shared" si="3"/>
        <v>0</v>
      </c>
      <c r="O25" s="359" t="s">
        <v>46</v>
      </c>
    </row>
    <row r="26" spans="1:15" ht="32.25" customHeight="1" x14ac:dyDescent="0.25">
      <c r="A26" s="39" t="s">
        <v>437</v>
      </c>
      <c r="B26" s="40" t="s">
        <v>192</v>
      </c>
      <c r="C26" s="40">
        <v>11</v>
      </c>
      <c r="D26" s="40" t="s">
        <v>38</v>
      </c>
      <c r="E26" s="150" t="s">
        <v>226</v>
      </c>
      <c r="F26" s="137">
        <v>73590729</v>
      </c>
      <c r="G26" s="136">
        <v>0</v>
      </c>
      <c r="H26" s="137">
        <f t="shared" si="7"/>
        <v>73590729</v>
      </c>
      <c r="I26" s="308">
        <f>+H26/H72</f>
        <v>5.8355493887317878E-3</v>
      </c>
      <c r="J26" s="137">
        <v>0</v>
      </c>
      <c r="K26" s="137">
        <v>0</v>
      </c>
      <c r="L26" s="137">
        <f t="shared" si="1"/>
        <v>0</v>
      </c>
      <c r="M26" s="298">
        <f t="shared" si="2"/>
        <v>0</v>
      </c>
      <c r="N26" s="298">
        <f t="shared" si="3"/>
        <v>0</v>
      </c>
      <c r="O26" s="360" t="s">
        <v>46</v>
      </c>
    </row>
    <row r="27" spans="1:15" s="270" customFormat="1" ht="63.75" customHeight="1" x14ac:dyDescent="0.25">
      <c r="A27" s="50" t="s">
        <v>268</v>
      </c>
      <c r="B27" s="245"/>
      <c r="C27" s="245"/>
      <c r="D27" s="245"/>
      <c r="E27" s="149" t="s">
        <v>271</v>
      </c>
      <c r="F27" s="129">
        <f t="shared" ref="F27:G29" si="10">+F28</f>
        <v>601840522</v>
      </c>
      <c r="G27" s="130">
        <f t="shared" si="10"/>
        <v>0</v>
      </c>
      <c r="H27" s="131">
        <f t="shared" si="7"/>
        <v>601840522</v>
      </c>
      <c r="I27" s="294">
        <f>+H27/H72</f>
        <v>4.772435520065469E-2</v>
      </c>
      <c r="J27" s="130">
        <f t="shared" ref="J27:K29" si="11">+J28</f>
        <v>236135583</v>
      </c>
      <c r="K27" s="130">
        <f t="shared" si="11"/>
        <v>209957544</v>
      </c>
      <c r="L27" s="130">
        <f t="shared" si="1"/>
        <v>26178039</v>
      </c>
      <c r="M27" s="295">
        <f t="shared" si="2"/>
        <v>0.39235573938306534</v>
      </c>
      <c r="N27" s="295">
        <f t="shared" si="3"/>
        <v>0.34885910191338032</v>
      </c>
      <c r="O27" s="359">
        <f t="shared" si="4"/>
        <v>0.88913979558938394</v>
      </c>
    </row>
    <row r="28" spans="1:15" s="270" customFormat="1" ht="63.75" customHeight="1" x14ac:dyDescent="0.25">
      <c r="A28" s="50" t="s">
        <v>270</v>
      </c>
      <c r="B28" s="245"/>
      <c r="C28" s="245"/>
      <c r="D28" s="245"/>
      <c r="E28" s="148" t="s">
        <v>271</v>
      </c>
      <c r="F28" s="129">
        <f t="shared" si="10"/>
        <v>601840522</v>
      </c>
      <c r="G28" s="130">
        <f t="shared" si="10"/>
        <v>0</v>
      </c>
      <c r="H28" s="131">
        <f t="shared" si="7"/>
        <v>601840522</v>
      </c>
      <c r="I28" s="294">
        <f>+H28/H72</f>
        <v>4.772435520065469E-2</v>
      </c>
      <c r="J28" s="130">
        <f t="shared" si="11"/>
        <v>236135583</v>
      </c>
      <c r="K28" s="130">
        <f t="shared" si="11"/>
        <v>209957544</v>
      </c>
      <c r="L28" s="130">
        <f t="shared" si="1"/>
        <v>26178039</v>
      </c>
      <c r="M28" s="295">
        <f t="shared" si="2"/>
        <v>0.39235573938306534</v>
      </c>
      <c r="N28" s="295">
        <f t="shared" si="3"/>
        <v>0.34885910191338032</v>
      </c>
      <c r="O28" s="359">
        <f t="shared" si="4"/>
        <v>0.88913979558938394</v>
      </c>
    </row>
    <row r="29" spans="1:15" ht="63.75" customHeight="1" x14ac:dyDescent="0.25">
      <c r="A29" s="50" t="s">
        <v>272</v>
      </c>
      <c r="B29" s="245"/>
      <c r="C29" s="245"/>
      <c r="D29" s="245"/>
      <c r="E29" s="149" t="s">
        <v>273</v>
      </c>
      <c r="F29" s="129">
        <f t="shared" si="10"/>
        <v>601840522</v>
      </c>
      <c r="G29" s="130">
        <f t="shared" si="10"/>
        <v>0</v>
      </c>
      <c r="H29" s="131">
        <f t="shared" si="7"/>
        <v>601840522</v>
      </c>
      <c r="I29" s="294">
        <f>+H29/H72</f>
        <v>4.772435520065469E-2</v>
      </c>
      <c r="J29" s="131">
        <f t="shared" si="11"/>
        <v>236135583</v>
      </c>
      <c r="K29" s="131">
        <f t="shared" si="11"/>
        <v>209957544</v>
      </c>
      <c r="L29" s="131">
        <f t="shared" si="1"/>
        <v>26178039</v>
      </c>
      <c r="M29" s="295">
        <f t="shared" si="2"/>
        <v>0.39235573938306534</v>
      </c>
      <c r="N29" s="295">
        <f t="shared" si="3"/>
        <v>0.34885910191338032</v>
      </c>
      <c r="O29" s="359">
        <f t="shared" si="4"/>
        <v>0.88913979558938394</v>
      </c>
    </row>
    <row r="30" spans="1:15" ht="33.75" customHeight="1" x14ac:dyDescent="0.25">
      <c r="A30" s="39" t="s">
        <v>274</v>
      </c>
      <c r="B30" s="40" t="s">
        <v>192</v>
      </c>
      <c r="C30" s="40">
        <v>11</v>
      </c>
      <c r="D30" s="40" t="s">
        <v>38</v>
      </c>
      <c r="E30" s="150" t="s">
        <v>226</v>
      </c>
      <c r="F30" s="135">
        <v>601840522</v>
      </c>
      <c r="G30" s="136">
        <v>0</v>
      </c>
      <c r="H30" s="137">
        <f t="shared" si="7"/>
        <v>601840522</v>
      </c>
      <c r="I30" s="308">
        <f>+H30/H72</f>
        <v>4.772435520065469E-2</v>
      </c>
      <c r="J30" s="137">
        <v>236135583</v>
      </c>
      <c r="K30" s="137">
        <v>209957544</v>
      </c>
      <c r="L30" s="137">
        <f t="shared" si="1"/>
        <v>26178039</v>
      </c>
      <c r="M30" s="298">
        <f t="shared" si="2"/>
        <v>0.39235573938306534</v>
      </c>
      <c r="N30" s="298">
        <f t="shared" si="3"/>
        <v>0.34885910191338032</v>
      </c>
      <c r="O30" s="360">
        <f t="shared" si="4"/>
        <v>0.88913979558938394</v>
      </c>
    </row>
    <row r="31" spans="1:15" s="270" customFormat="1" ht="70.5" customHeight="1" x14ac:dyDescent="0.25">
      <c r="A31" s="50" t="s">
        <v>300</v>
      </c>
      <c r="B31" s="245"/>
      <c r="C31" s="245"/>
      <c r="D31" s="245"/>
      <c r="E31" s="149" t="s">
        <v>301</v>
      </c>
      <c r="F31" s="129">
        <f t="shared" ref="F31:G33" si="12">+F32</f>
        <v>787090996.76999998</v>
      </c>
      <c r="G31" s="130">
        <f t="shared" si="12"/>
        <v>0</v>
      </c>
      <c r="H31" s="131">
        <f t="shared" si="7"/>
        <v>787090996.76999998</v>
      </c>
      <c r="I31" s="294">
        <f>+H31/H72</f>
        <v>6.2414225915297931E-2</v>
      </c>
      <c r="J31" s="130">
        <f t="shared" ref="J31:K33" si="13">+J32</f>
        <v>787090996.76999998</v>
      </c>
      <c r="K31" s="130">
        <f t="shared" si="13"/>
        <v>787090996.76999998</v>
      </c>
      <c r="L31" s="130">
        <f t="shared" si="1"/>
        <v>0</v>
      </c>
      <c r="M31" s="295">
        <f t="shared" si="2"/>
        <v>1</v>
      </c>
      <c r="N31" s="295">
        <f t="shared" si="3"/>
        <v>1</v>
      </c>
      <c r="O31" s="359">
        <f t="shared" si="4"/>
        <v>1</v>
      </c>
    </row>
    <row r="32" spans="1:15" s="270" customFormat="1" ht="70.5" customHeight="1" x14ac:dyDescent="0.25">
      <c r="A32" s="50" t="s">
        <v>302</v>
      </c>
      <c r="B32" s="245"/>
      <c r="C32" s="245"/>
      <c r="D32" s="245"/>
      <c r="E32" s="148" t="s">
        <v>301</v>
      </c>
      <c r="F32" s="129">
        <f t="shared" si="12"/>
        <v>787090996.76999998</v>
      </c>
      <c r="G32" s="130">
        <f t="shared" si="12"/>
        <v>0</v>
      </c>
      <c r="H32" s="131">
        <f t="shared" si="7"/>
        <v>787090996.76999998</v>
      </c>
      <c r="I32" s="294">
        <f>+H32/H72</f>
        <v>6.2414225915297931E-2</v>
      </c>
      <c r="J32" s="130">
        <f t="shared" si="13"/>
        <v>787090996.76999998</v>
      </c>
      <c r="K32" s="130">
        <f t="shared" si="13"/>
        <v>787090996.76999998</v>
      </c>
      <c r="L32" s="130">
        <f t="shared" si="1"/>
        <v>0</v>
      </c>
      <c r="M32" s="295">
        <f t="shared" si="2"/>
        <v>1</v>
      </c>
      <c r="N32" s="295">
        <f t="shared" si="3"/>
        <v>1</v>
      </c>
      <c r="O32" s="359">
        <f t="shared" si="4"/>
        <v>1</v>
      </c>
    </row>
    <row r="33" spans="1:15" ht="34.5" customHeight="1" x14ac:dyDescent="0.25">
      <c r="A33" s="50" t="s">
        <v>303</v>
      </c>
      <c r="B33" s="245"/>
      <c r="C33" s="245"/>
      <c r="D33" s="245"/>
      <c r="E33" s="149" t="s">
        <v>236</v>
      </c>
      <c r="F33" s="129">
        <f t="shared" si="12"/>
        <v>787090996.76999998</v>
      </c>
      <c r="G33" s="130">
        <f t="shared" si="12"/>
        <v>0</v>
      </c>
      <c r="H33" s="131">
        <f t="shared" si="7"/>
        <v>787090996.76999998</v>
      </c>
      <c r="I33" s="294">
        <f>+H33/H72</f>
        <v>6.2414225915297931E-2</v>
      </c>
      <c r="J33" s="131">
        <f t="shared" si="13"/>
        <v>787090996.76999998</v>
      </c>
      <c r="K33" s="131">
        <f t="shared" si="13"/>
        <v>787090996.76999998</v>
      </c>
      <c r="L33" s="131">
        <f t="shared" si="1"/>
        <v>0</v>
      </c>
      <c r="M33" s="295">
        <f t="shared" si="2"/>
        <v>1</v>
      </c>
      <c r="N33" s="295">
        <f t="shared" si="3"/>
        <v>1</v>
      </c>
      <c r="O33" s="359">
        <f t="shared" si="4"/>
        <v>1</v>
      </c>
    </row>
    <row r="34" spans="1:15" ht="33" customHeight="1" x14ac:dyDescent="0.25">
      <c r="A34" s="39" t="s">
        <v>304</v>
      </c>
      <c r="B34" s="68" t="s">
        <v>192</v>
      </c>
      <c r="C34" s="68">
        <v>11</v>
      </c>
      <c r="D34" s="40" t="s">
        <v>38</v>
      </c>
      <c r="E34" s="151" t="s">
        <v>226</v>
      </c>
      <c r="F34" s="135">
        <v>787090996.76999998</v>
      </c>
      <c r="G34" s="136">
        <v>0</v>
      </c>
      <c r="H34" s="137">
        <f t="shared" si="7"/>
        <v>787090996.76999998</v>
      </c>
      <c r="I34" s="308">
        <f>+H34/H72</f>
        <v>6.2414225915297931E-2</v>
      </c>
      <c r="J34" s="137">
        <v>787090996.76999998</v>
      </c>
      <c r="K34" s="137">
        <v>787090996.76999998</v>
      </c>
      <c r="L34" s="137">
        <f t="shared" si="1"/>
        <v>0</v>
      </c>
      <c r="M34" s="298">
        <f t="shared" si="2"/>
        <v>1</v>
      </c>
      <c r="N34" s="298">
        <f t="shared" si="3"/>
        <v>1</v>
      </c>
      <c r="O34" s="360">
        <f t="shared" si="4"/>
        <v>1</v>
      </c>
    </row>
    <row r="35" spans="1:15" ht="33.75" customHeight="1" x14ac:dyDescent="0.25">
      <c r="A35" s="50" t="s">
        <v>342</v>
      </c>
      <c r="B35" s="245"/>
      <c r="C35" s="245"/>
      <c r="D35" s="245"/>
      <c r="E35" s="148" t="s">
        <v>343</v>
      </c>
      <c r="F35" s="129">
        <f t="shared" ref="F35:K39" si="14">+F36</f>
        <v>69773065</v>
      </c>
      <c r="G35" s="131">
        <f t="shared" si="14"/>
        <v>0</v>
      </c>
      <c r="H35" s="131">
        <f t="shared" si="7"/>
        <v>69773065</v>
      </c>
      <c r="I35" s="294">
        <f>+H35/H72</f>
        <v>5.532818771379385E-3</v>
      </c>
      <c r="J35" s="130">
        <f t="shared" si="14"/>
        <v>29036524</v>
      </c>
      <c r="K35" s="130">
        <f t="shared" si="14"/>
        <v>29036524</v>
      </c>
      <c r="L35" s="130">
        <f t="shared" si="1"/>
        <v>0</v>
      </c>
      <c r="M35" s="295">
        <f t="shared" si="2"/>
        <v>0.41615663580208206</v>
      </c>
      <c r="N35" s="295">
        <f t="shared" si="3"/>
        <v>0.41615663580208206</v>
      </c>
      <c r="O35" s="359">
        <f t="shared" si="4"/>
        <v>1</v>
      </c>
    </row>
    <row r="36" spans="1:15" ht="33.75" customHeight="1" x14ac:dyDescent="0.25">
      <c r="A36" s="50" t="s">
        <v>344</v>
      </c>
      <c r="B36" s="245"/>
      <c r="C36" s="245"/>
      <c r="D36" s="245"/>
      <c r="E36" s="149" t="s">
        <v>219</v>
      </c>
      <c r="F36" s="129">
        <f t="shared" si="14"/>
        <v>69773065</v>
      </c>
      <c r="G36" s="131">
        <f t="shared" si="14"/>
        <v>0</v>
      </c>
      <c r="H36" s="131">
        <f t="shared" si="7"/>
        <v>69773065</v>
      </c>
      <c r="I36" s="294">
        <f>+H36/H72</f>
        <v>5.532818771379385E-3</v>
      </c>
      <c r="J36" s="130">
        <f t="shared" si="14"/>
        <v>29036524</v>
      </c>
      <c r="K36" s="130">
        <f t="shared" si="14"/>
        <v>29036524</v>
      </c>
      <c r="L36" s="130">
        <f t="shared" si="1"/>
        <v>0</v>
      </c>
      <c r="M36" s="295">
        <f t="shared" si="2"/>
        <v>0.41615663580208206</v>
      </c>
      <c r="N36" s="295">
        <f t="shared" si="3"/>
        <v>0.41615663580208206</v>
      </c>
      <c r="O36" s="359">
        <f t="shared" si="4"/>
        <v>1</v>
      </c>
    </row>
    <row r="37" spans="1:15" ht="58.5" customHeight="1" x14ac:dyDescent="0.25">
      <c r="A37" s="50" t="s">
        <v>345</v>
      </c>
      <c r="B37" s="245"/>
      <c r="C37" s="245"/>
      <c r="D37" s="245"/>
      <c r="E37" s="149" t="s">
        <v>346</v>
      </c>
      <c r="F37" s="129">
        <f t="shared" si="14"/>
        <v>69773065</v>
      </c>
      <c r="G37" s="131">
        <f t="shared" si="14"/>
        <v>0</v>
      </c>
      <c r="H37" s="131">
        <f t="shared" si="7"/>
        <v>69773065</v>
      </c>
      <c r="I37" s="294">
        <f>+H37/H72</f>
        <v>5.532818771379385E-3</v>
      </c>
      <c r="J37" s="130">
        <f t="shared" si="14"/>
        <v>29036524</v>
      </c>
      <c r="K37" s="130">
        <f t="shared" si="14"/>
        <v>29036524</v>
      </c>
      <c r="L37" s="130">
        <f t="shared" si="1"/>
        <v>0</v>
      </c>
      <c r="M37" s="295">
        <f t="shared" si="2"/>
        <v>0.41615663580208206</v>
      </c>
      <c r="N37" s="295">
        <f t="shared" si="3"/>
        <v>0.41615663580208206</v>
      </c>
      <c r="O37" s="359">
        <f t="shared" si="4"/>
        <v>1</v>
      </c>
    </row>
    <row r="38" spans="1:15" ht="58.5" customHeight="1" x14ac:dyDescent="0.25">
      <c r="A38" s="50" t="s">
        <v>347</v>
      </c>
      <c r="B38" s="245"/>
      <c r="C38" s="245"/>
      <c r="D38" s="245"/>
      <c r="E38" s="149" t="s">
        <v>346</v>
      </c>
      <c r="F38" s="129">
        <f t="shared" si="14"/>
        <v>69773065</v>
      </c>
      <c r="G38" s="131">
        <f t="shared" si="14"/>
        <v>0</v>
      </c>
      <c r="H38" s="131">
        <f t="shared" si="7"/>
        <v>69773065</v>
      </c>
      <c r="I38" s="294">
        <f>+H38/H72</f>
        <v>5.532818771379385E-3</v>
      </c>
      <c r="J38" s="130">
        <f t="shared" si="14"/>
        <v>29036524</v>
      </c>
      <c r="K38" s="130">
        <f t="shared" si="14"/>
        <v>29036524</v>
      </c>
      <c r="L38" s="130">
        <f t="shared" si="1"/>
        <v>0</v>
      </c>
      <c r="M38" s="295">
        <f t="shared" si="2"/>
        <v>0.41615663580208206</v>
      </c>
      <c r="N38" s="295">
        <f t="shared" si="3"/>
        <v>0.41615663580208206</v>
      </c>
      <c r="O38" s="359">
        <f t="shared" si="4"/>
        <v>1</v>
      </c>
    </row>
    <row r="39" spans="1:15" ht="33.75" customHeight="1" x14ac:dyDescent="0.25">
      <c r="A39" s="50" t="s">
        <v>348</v>
      </c>
      <c r="B39" s="245"/>
      <c r="C39" s="245"/>
      <c r="D39" s="245"/>
      <c r="E39" s="148" t="s">
        <v>349</v>
      </c>
      <c r="F39" s="129">
        <f t="shared" si="14"/>
        <v>69773065</v>
      </c>
      <c r="G39" s="131">
        <f t="shared" si="14"/>
        <v>0</v>
      </c>
      <c r="H39" s="131">
        <f t="shared" si="7"/>
        <v>69773065</v>
      </c>
      <c r="I39" s="294">
        <f>+H39/H72</f>
        <v>5.532818771379385E-3</v>
      </c>
      <c r="J39" s="130">
        <f t="shared" si="14"/>
        <v>29036524</v>
      </c>
      <c r="K39" s="130">
        <f t="shared" si="14"/>
        <v>29036524</v>
      </c>
      <c r="L39" s="130">
        <f t="shared" si="1"/>
        <v>0</v>
      </c>
      <c r="M39" s="295">
        <f t="shared" si="2"/>
        <v>0.41615663580208206</v>
      </c>
      <c r="N39" s="295">
        <f t="shared" si="3"/>
        <v>0.41615663580208206</v>
      </c>
      <c r="O39" s="359">
        <f t="shared" si="4"/>
        <v>1</v>
      </c>
    </row>
    <row r="40" spans="1:15" ht="33" customHeight="1" x14ac:dyDescent="0.25">
      <c r="A40" s="39" t="s">
        <v>350</v>
      </c>
      <c r="B40" s="68" t="s">
        <v>192</v>
      </c>
      <c r="C40" s="68">
        <v>11</v>
      </c>
      <c r="D40" s="40" t="s">
        <v>38</v>
      </c>
      <c r="E40" s="151" t="s">
        <v>226</v>
      </c>
      <c r="F40" s="135">
        <v>69773065</v>
      </c>
      <c r="G40" s="136">
        <v>0</v>
      </c>
      <c r="H40" s="137">
        <f>+F40-G40</f>
        <v>69773065</v>
      </c>
      <c r="I40" s="308">
        <f>+H40/H72</f>
        <v>5.532818771379385E-3</v>
      </c>
      <c r="J40" s="137">
        <v>29036524</v>
      </c>
      <c r="K40" s="137">
        <v>29036524</v>
      </c>
      <c r="L40" s="137">
        <f t="shared" si="1"/>
        <v>0</v>
      </c>
      <c r="M40" s="298">
        <f t="shared" si="2"/>
        <v>0.41615663580208206</v>
      </c>
      <c r="N40" s="298">
        <f t="shared" si="3"/>
        <v>0.41615663580208206</v>
      </c>
      <c r="O40" s="360">
        <f t="shared" si="4"/>
        <v>1</v>
      </c>
    </row>
    <row r="41" spans="1:15" ht="36" customHeight="1" x14ac:dyDescent="0.25">
      <c r="A41" s="50" t="s">
        <v>351</v>
      </c>
      <c r="B41" s="245"/>
      <c r="C41" s="245"/>
      <c r="D41" s="245"/>
      <c r="E41" s="293" t="s">
        <v>352</v>
      </c>
      <c r="F41" s="131">
        <f>+F42</f>
        <v>7513522534.9200001</v>
      </c>
      <c r="G41" s="131">
        <f>+G42</f>
        <v>0</v>
      </c>
      <c r="H41" s="131">
        <f t="shared" si="7"/>
        <v>7513522534.9200001</v>
      </c>
      <c r="I41" s="294">
        <f>+H41/H72</f>
        <v>0.59580238477967684</v>
      </c>
      <c r="J41" s="131">
        <f>+J42</f>
        <v>7441755478.25</v>
      </c>
      <c r="K41" s="131">
        <f>+K42</f>
        <v>7441755478.25</v>
      </c>
      <c r="L41" s="131">
        <f t="shared" si="1"/>
        <v>0</v>
      </c>
      <c r="M41" s="295">
        <f t="shared" si="2"/>
        <v>0.9904482809046683</v>
      </c>
      <c r="N41" s="295">
        <f t="shared" si="3"/>
        <v>0.9904482809046683</v>
      </c>
      <c r="O41" s="359">
        <f t="shared" si="4"/>
        <v>1</v>
      </c>
    </row>
    <row r="42" spans="1:15" ht="30" customHeight="1" x14ac:dyDescent="0.25">
      <c r="A42" s="50" t="s">
        <v>353</v>
      </c>
      <c r="B42" s="245"/>
      <c r="C42" s="245"/>
      <c r="D42" s="245"/>
      <c r="E42" s="309" t="s">
        <v>219</v>
      </c>
      <c r="F42" s="131">
        <f>+F43+F48</f>
        <v>7513522534.9200001</v>
      </c>
      <c r="G42" s="131">
        <f>+G43</f>
        <v>0</v>
      </c>
      <c r="H42" s="131">
        <f>+H43+H48</f>
        <v>7513522534.9200001</v>
      </c>
      <c r="I42" s="294">
        <f>+H42/H72</f>
        <v>0.59580238477967684</v>
      </c>
      <c r="J42" s="131">
        <f>+J43+J48</f>
        <v>7441755478.25</v>
      </c>
      <c r="K42" s="131">
        <f>+K43+K48</f>
        <v>7441755478.25</v>
      </c>
      <c r="L42" s="131">
        <f t="shared" si="1"/>
        <v>0</v>
      </c>
      <c r="M42" s="295">
        <f t="shared" si="2"/>
        <v>0.9904482809046683</v>
      </c>
      <c r="N42" s="295">
        <f t="shared" si="3"/>
        <v>0.9904482809046683</v>
      </c>
      <c r="O42" s="359">
        <f t="shared" si="4"/>
        <v>1</v>
      </c>
    </row>
    <row r="43" spans="1:15" ht="63.75" customHeight="1" x14ac:dyDescent="0.25">
      <c r="A43" s="50" t="s">
        <v>354</v>
      </c>
      <c r="B43" s="245"/>
      <c r="C43" s="245"/>
      <c r="D43" s="245"/>
      <c r="E43" s="293" t="s">
        <v>355</v>
      </c>
      <c r="F43" s="131">
        <f>+F44+F46</f>
        <v>7434620034.9200001</v>
      </c>
      <c r="G43" s="131">
        <f>+G44+G46</f>
        <v>0</v>
      </c>
      <c r="H43" s="131">
        <f t="shared" si="7"/>
        <v>7434620034.9200001</v>
      </c>
      <c r="I43" s="294">
        <f>+H43/H72</f>
        <v>0.58954562605610972</v>
      </c>
      <c r="J43" s="131">
        <f>+J44+J46</f>
        <v>7434620034.9200001</v>
      </c>
      <c r="K43" s="131">
        <f>+K44+K46</f>
        <v>7434620034.9200001</v>
      </c>
      <c r="L43" s="131">
        <f t="shared" si="1"/>
        <v>0</v>
      </c>
      <c r="M43" s="295">
        <f t="shared" si="2"/>
        <v>1</v>
      </c>
      <c r="N43" s="295">
        <f t="shared" si="3"/>
        <v>1</v>
      </c>
      <c r="O43" s="359">
        <f t="shared" si="4"/>
        <v>1</v>
      </c>
    </row>
    <row r="44" spans="1:15" ht="23.1" customHeight="1" x14ac:dyDescent="0.25">
      <c r="A44" s="50" t="s">
        <v>357</v>
      </c>
      <c r="B44" s="245"/>
      <c r="C44" s="245"/>
      <c r="D44" s="245"/>
      <c r="E44" s="293" t="s">
        <v>358</v>
      </c>
      <c r="F44" s="131">
        <f>+F45</f>
        <v>6808521289</v>
      </c>
      <c r="G44" s="131">
        <f>+G45</f>
        <v>0</v>
      </c>
      <c r="H44" s="131">
        <f t="shared" si="7"/>
        <v>6808521289</v>
      </c>
      <c r="I44" s="294">
        <f>+H44/H72</f>
        <v>0.5398976581165722</v>
      </c>
      <c r="J44" s="131">
        <f>+J45</f>
        <v>6808521289</v>
      </c>
      <c r="K44" s="131">
        <f>+K45</f>
        <v>6808521289</v>
      </c>
      <c r="L44" s="131">
        <f t="shared" si="1"/>
        <v>0</v>
      </c>
      <c r="M44" s="295">
        <f t="shared" si="2"/>
        <v>1</v>
      </c>
      <c r="N44" s="295">
        <f t="shared" si="3"/>
        <v>1</v>
      </c>
      <c r="O44" s="359">
        <f t="shared" si="4"/>
        <v>1</v>
      </c>
    </row>
    <row r="45" spans="1:15" ht="33" customHeight="1" x14ac:dyDescent="0.25">
      <c r="A45" s="39" t="s">
        <v>359</v>
      </c>
      <c r="B45" s="68" t="s">
        <v>37</v>
      </c>
      <c r="C45" s="68">
        <v>20</v>
      </c>
      <c r="D45" s="40" t="s">
        <v>38</v>
      </c>
      <c r="E45" s="151" t="s">
        <v>226</v>
      </c>
      <c r="F45" s="135">
        <v>6808521289</v>
      </c>
      <c r="G45" s="136">
        <v>0</v>
      </c>
      <c r="H45" s="137">
        <f>+F45-G45</f>
        <v>6808521289</v>
      </c>
      <c r="I45" s="308">
        <f>+H45/H72</f>
        <v>0.5398976581165722</v>
      </c>
      <c r="J45" s="137">
        <v>6808521289</v>
      </c>
      <c r="K45" s="137">
        <v>6808521289</v>
      </c>
      <c r="L45" s="137">
        <f t="shared" si="1"/>
        <v>0</v>
      </c>
      <c r="M45" s="298">
        <f t="shared" si="2"/>
        <v>1</v>
      </c>
      <c r="N45" s="298">
        <f t="shared" si="3"/>
        <v>1</v>
      </c>
      <c r="O45" s="360">
        <f t="shared" si="4"/>
        <v>1</v>
      </c>
    </row>
    <row r="46" spans="1:15" ht="23.1" customHeight="1" x14ac:dyDescent="0.25">
      <c r="A46" s="50" t="s">
        <v>360</v>
      </c>
      <c r="B46" s="245"/>
      <c r="C46" s="245"/>
      <c r="D46" s="245"/>
      <c r="E46" s="293" t="s">
        <v>361</v>
      </c>
      <c r="F46" s="131">
        <f>+F47</f>
        <v>626098745.91999996</v>
      </c>
      <c r="G46" s="131">
        <f>+G47</f>
        <v>0</v>
      </c>
      <c r="H46" s="131">
        <f t="shared" si="7"/>
        <v>626098745.91999996</v>
      </c>
      <c r="I46" s="294">
        <f>+H46/H72</f>
        <v>4.9647967939537532E-2</v>
      </c>
      <c r="J46" s="131">
        <f>+J47</f>
        <v>626098745.91999996</v>
      </c>
      <c r="K46" s="131">
        <f>+K47</f>
        <v>626098745.91999996</v>
      </c>
      <c r="L46" s="131">
        <f t="shared" si="1"/>
        <v>0</v>
      </c>
      <c r="M46" s="295">
        <f t="shared" si="2"/>
        <v>1</v>
      </c>
      <c r="N46" s="295">
        <f t="shared" si="3"/>
        <v>1</v>
      </c>
      <c r="O46" s="359">
        <f t="shared" si="4"/>
        <v>1</v>
      </c>
    </row>
    <row r="47" spans="1:15" ht="31.5" customHeight="1" x14ac:dyDescent="0.25">
      <c r="A47" s="51" t="s">
        <v>362</v>
      </c>
      <c r="B47" s="40" t="s">
        <v>37</v>
      </c>
      <c r="C47" s="40">
        <v>20</v>
      </c>
      <c r="D47" s="40" t="s">
        <v>38</v>
      </c>
      <c r="E47" s="297" t="s">
        <v>226</v>
      </c>
      <c r="F47" s="135">
        <v>626098745.91999996</v>
      </c>
      <c r="G47" s="136">
        <v>0</v>
      </c>
      <c r="H47" s="137">
        <f>+F47-G47</f>
        <v>626098745.91999996</v>
      </c>
      <c r="I47" s="308">
        <f>+H47/H72</f>
        <v>4.9647967939537532E-2</v>
      </c>
      <c r="J47" s="137">
        <v>626098745.91999996</v>
      </c>
      <c r="K47" s="137">
        <v>626098745.91999996</v>
      </c>
      <c r="L47" s="137">
        <f t="shared" si="1"/>
        <v>0</v>
      </c>
      <c r="M47" s="298">
        <f t="shared" si="2"/>
        <v>1</v>
      </c>
      <c r="N47" s="298">
        <f t="shared" si="3"/>
        <v>1</v>
      </c>
      <c r="O47" s="360">
        <f t="shared" si="4"/>
        <v>1</v>
      </c>
    </row>
    <row r="48" spans="1:15" ht="52.5" customHeight="1" x14ac:dyDescent="0.25">
      <c r="A48" s="50" t="s">
        <v>363</v>
      </c>
      <c r="B48" s="245"/>
      <c r="C48" s="245"/>
      <c r="D48" s="245"/>
      <c r="E48" s="149" t="s">
        <v>364</v>
      </c>
      <c r="F48" s="153">
        <f t="shared" ref="F48:G50" si="15">+F49</f>
        <v>78902500</v>
      </c>
      <c r="G48" s="131">
        <f t="shared" si="15"/>
        <v>0</v>
      </c>
      <c r="H48" s="131">
        <f t="shared" ref="H48:H63" si="16">+F48-G48</f>
        <v>78902500</v>
      </c>
      <c r="I48" s="294">
        <f>+H48/H72</f>
        <v>6.2567587235670659E-3</v>
      </c>
      <c r="J48" s="131">
        <f t="shared" ref="J48:K50" si="17">+J49</f>
        <v>7135443.3300000001</v>
      </c>
      <c r="K48" s="131">
        <f t="shared" si="17"/>
        <v>7135443.3300000001</v>
      </c>
      <c r="L48" s="131">
        <f t="shared" si="1"/>
        <v>0</v>
      </c>
      <c r="M48" s="295">
        <f t="shared" si="2"/>
        <v>9.0433678654035038E-2</v>
      </c>
      <c r="N48" s="295">
        <f t="shared" si="3"/>
        <v>9.0433678654035038E-2</v>
      </c>
      <c r="O48" s="359">
        <f t="shared" si="4"/>
        <v>1</v>
      </c>
    </row>
    <row r="49" spans="1:15" ht="52.5" customHeight="1" x14ac:dyDescent="0.25">
      <c r="A49" s="50" t="s">
        <v>365</v>
      </c>
      <c r="B49" s="245"/>
      <c r="C49" s="245"/>
      <c r="D49" s="245"/>
      <c r="E49" s="149" t="s">
        <v>364</v>
      </c>
      <c r="F49" s="153">
        <f t="shared" si="15"/>
        <v>78902500</v>
      </c>
      <c r="G49" s="131">
        <f t="shared" si="15"/>
        <v>0</v>
      </c>
      <c r="H49" s="131">
        <f t="shared" si="16"/>
        <v>78902500</v>
      </c>
      <c r="I49" s="294">
        <f>+H49/H72</f>
        <v>6.2567587235670659E-3</v>
      </c>
      <c r="J49" s="131">
        <f t="shared" si="17"/>
        <v>7135443.3300000001</v>
      </c>
      <c r="K49" s="131">
        <f t="shared" si="17"/>
        <v>7135443.3300000001</v>
      </c>
      <c r="L49" s="131">
        <f t="shared" si="1"/>
        <v>0</v>
      </c>
      <c r="M49" s="295">
        <f t="shared" si="2"/>
        <v>9.0433678654035038E-2</v>
      </c>
      <c r="N49" s="295">
        <f t="shared" si="3"/>
        <v>9.0433678654035038E-2</v>
      </c>
      <c r="O49" s="359">
        <f t="shared" si="4"/>
        <v>1</v>
      </c>
    </row>
    <row r="50" spans="1:15" ht="40.5" customHeight="1" x14ac:dyDescent="0.25">
      <c r="A50" s="50" t="s">
        <v>366</v>
      </c>
      <c r="B50" s="245"/>
      <c r="C50" s="245"/>
      <c r="D50" s="245"/>
      <c r="E50" s="149" t="s">
        <v>349</v>
      </c>
      <c r="F50" s="153">
        <f t="shared" si="15"/>
        <v>78902500</v>
      </c>
      <c r="G50" s="131">
        <f t="shared" si="15"/>
        <v>0</v>
      </c>
      <c r="H50" s="131">
        <f t="shared" si="16"/>
        <v>78902500</v>
      </c>
      <c r="I50" s="294">
        <f>+H50/H72</f>
        <v>6.2567587235670659E-3</v>
      </c>
      <c r="J50" s="131">
        <f t="shared" si="17"/>
        <v>7135443.3300000001</v>
      </c>
      <c r="K50" s="131">
        <f t="shared" si="17"/>
        <v>7135443.3300000001</v>
      </c>
      <c r="L50" s="131">
        <f t="shared" si="1"/>
        <v>0</v>
      </c>
      <c r="M50" s="295">
        <f t="shared" si="2"/>
        <v>9.0433678654035038E-2</v>
      </c>
      <c r="N50" s="295">
        <f t="shared" si="3"/>
        <v>9.0433678654035038E-2</v>
      </c>
      <c r="O50" s="359">
        <f t="shared" si="4"/>
        <v>1</v>
      </c>
    </row>
    <row r="51" spans="1:15" ht="31.5" customHeight="1" x14ac:dyDescent="0.25">
      <c r="A51" s="51" t="s">
        <v>367</v>
      </c>
      <c r="B51" s="40" t="s">
        <v>192</v>
      </c>
      <c r="C51" s="40">
        <v>11</v>
      </c>
      <c r="D51" s="40" t="s">
        <v>38</v>
      </c>
      <c r="E51" s="297" t="s">
        <v>226</v>
      </c>
      <c r="F51" s="135">
        <v>78902500</v>
      </c>
      <c r="G51" s="136">
        <v>0</v>
      </c>
      <c r="H51" s="137">
        <f t="shared" si="16"/>
        <v>78902500</v>
      </c>
      <c r="I51" s="308">
        <f>+H51/H72</f>
        <v>6.2567587235670659E-3</v>
      </c>
      <c r="J51" s="137">
        <v>7135443.3300000001</v>
      </c>
      <c r="K51" s="137">
        <v>7135443.3300000001</v>
      </c>
      <c r="L51" s="137">
        <f t="shared" si="1"/>
        <v>0</v>
      </c>
      <c r="M51" s="298">
        <f t="shared" si="2"/>
        <v>9.0433678654035038E-2</v>
      </c>
      <c r="N51" s="298">
        <f t="shared" si="3"/>
        <v>9.0433678654035038E-2</v>
      </c>
      <c r="O51" s="360">
        <f t="shared" si="4"/>
        <v>1</v>
      </c>
    </row>
    <row r="52" spans="1:15" s="310" customFormat="1" ht="42.75" customHeight="1" x14ac:dyDescent="0.25">
      <c r="A52" s="50" t="s">
        <v>368</v>
      </c>
      <c r="B52" s="245"/>
      <c r="C52" s="245"/>
      <c r="D52" s="245"/>
      <c r="E52" s="149" t="s">
        <v>369</v>
      </c>
      <c r="F52" s="129">
        <f t="shared" ref="F52:G56" si="18">+F53</f>
        <v>91609670</v>
      </c>
      <c r="G52" s="130">
        <f t="shared" si="18"/>
        <v>0</v>
      </c>
      <c r="H52" s="131">
        <f t="shared" si="16"/>
        <v>91609670</v>
      </c>
      <c r="I52" s="294">
        <f>+H52/H72</f>
        <v>7.264403560541176E-3</v>
      </c>
      <c r="J52" s="131">
        <f t="shared" ref="J52:K56" si="19">+J53</f>
        <v>39668117</v>
      </c>
      <c r="K52" s="131">
        <f t="shared" si="19"/>
        <v>39352067</v>
      </c>
      <c r="L52" s="131">
        <f t="shared" si="1"/>
        <v>316050</v>
      </c>
      <c r="M52" s="295">
        <f t="shared" si="2"/>
        <v>0.43301233374162357</v>
      </c>
      <c r="N52" s="295">
        <f t="shared" si="3"/>
        <v>0.42956237043534817</v>
      </c>
      <c r="O52" s="359">
        <f t="shared" si="4"/>
        <v>0.9920326442518056</v>
      </c>
    </row>
    <row r="53" spans="1:15" s="310" customFormat="1" ht="30" customHeight="1" x14ac:dyDescent="0.25">
      <c r="A53" s="50" t="s">
        <v>370</v>
      </c>
      <c r="B53" s="245"/>
      <c r="C53" s="245"/>
      <c r="D53" s="245"/>
      <c r="E53" s="148" t="s">
        <v>219</v>
      </c>
      <c r="F53" s="129">
        <f t="shared" si="18"/>
        <v>91609670</v>
      </c>
      <c r="G53" s="130">
        <f t="shared" si="18"/>
        <v>0</v>
      </c>
      <c r="H53" s="131">
        <f t="shared" si="16"/>
        <v>91609670</v>
      </c>
      <c r="I53" s="294">
        <f>+H53/H72</f>
        <v>7.264403560541176E-3</v>
      </c>
      <c r="J53" s="131">
        <f t="shared" si="19"/>
        <v>39668117</v>
      </c>
      <c r="K53" s="131">
        <f t="shared" si="19"/>
        <v>39352067</v>
      </c>
      <c r="L53" s="131">
        <f t="shared" si="1"/>
        <v>316050</v>
      </c>
      <c r="M53" s="295">
        <f t="shared" si="2"/>
        <v>0.43301233374162357</v>
      </c>
      <c r="N53" s="295">
        <f t="shared" si="3"/>
        <v>0.42956237043534817</v>
      </c>
      <c r="O53" s="359">
        <f t="shared" si="4"/>
        <v>0.9920326442518056</v>
      </c>
    </row>
    <row r="54" spans="1:15" s="310" customFormat="1" ht="49.5" customHeight="1" x14ac:dyDescent="0.25">
      <c r="A54" s="50" t="s">
        <v>378</v>
      </c>
      <c r="B54" s="245"/>
      <c r="C54" s="245"/>
      <c r="D54" s="245"/>
      <c r="E54" s="149" t="s">
        <v>379</v>
      </c>
      <c r="F54" s="129">
        <f t="shared" si="18"/>
        <v>91609670</v>
      </c>
      <c r="G54" s="130">
        <f t="shared" si="18"/>
        <v>0</v>
      </c>
      <c r="H54" s="131">
        <f t="shared" si="16"/>
        <v>91609670</v>
      </c>
      <c r="I54" s="294">
        <f>+H54/H72</f>
        <v>7.264403560541176E-3</v>
      </c>
      <c r="J54" s="131">
        <f t="shared" si="19"/>
        <v>39668117</v>
      </c>
      <c r="K54" s="131">
        <f t="shared" si="19"/>
        <v>39352067</v>
      </c>
      <c r="L54" s="131">
        <f t="shared" si="1"/>
        <v>316050</v>
      </c>
      <c r="M54" s="295">
        <f t="shared" si="2"/>
        <v>0.43301233374162357</v>
      </c>
      <c r="N54" s="295">
        <f t="shared" si="3"/>
        <v>0.42956237043534817</v>
      </c>
      <c r="O54" s="359">
        <f t="shared" si="4"/>
        <v>0.9920326442518056</v>
      </c>
    </row>
    <row r="55" spans="1:15" s="310" customFormat="1" ht="49.5" customHeight="1" x14ac:dyDescent="0.25">
      <c r="A55" s="50" t="s">
        <v>380</v>
      </c>
      <c r="B55" s="245"/>
      <c r="C55" s="245"/>
      <c r="D55" s="245"/>
      <c r="E55" s="149" t="s">
        <v>379</v>
      </c>
      <c r="F55" s="129">
        <f t="shared" si="18"/>
        <v>91609670</v>
      </c>
      <c r="G55" s="130">
        <f t="shared" si="18"/>
        <v>0</v>
      </c>
      <c r="H55" s="131">
        <f t="shared" si="16"/>
        <v>91609670</v>
      </c>
      <c r="I55" s="294">
        <f>+H55/H72</f>
        <v>7.264403560541176E-3</v>
      </c>
      <c r="J55" s="131">
        <f t="shared" si="19"/>
        <v>39668117</v>
      </c>
      <c r="K55" s="131">
        <f t="shared" si="19"/>
        <v>39352067</v>
      </c>
      <c r="L55" s="131">
        <f t="shared" si="1"/>
        <v>316050</v>
      </c>
      <c r="M55" s="295">
        <f t="shared" si="2"/>
        <v>0.43301233374162357</v>
      </c>
      <c r="N55" s="295">
        <f t="shared" si="3"/>
        <v>0.42956237043534817</v>
      </c>
      <c r="O55" s="359">
        <f t="shared" si="4"/>
        <v>0.9920326442518056</v>
      </c>
    </row>
    <row r="56" spans="1:15" s="310" customFormat="1" ht="40.5" customHeight="1" x14ac:dyDescent="0.25">
      <c r="A56" s="50" t="s">
        <v>381</v>
      </c>
      <c r="B56" s="245"/>
      <c r="C56" s="245"/>
      <c r="D56" s="245"/>
      <c r="E56" s="149" t="s">
        <v>349</v>
      </c>
      <c r="F56" s="129">
        <f t="shared" si="18"/>
        <v>91609670</v>
      </c>
      <c r="G56" s="130">
        <f t="shared" si="18"/>
        <v>0</v>
      </c>
      <c r="H56" s="131">
        <f t="shared" si="16"/>
        <v>91609670</v>
      </c>
      <c r="I56" s="294">
        <f>+H56/H72</f>
        <v>7.264403560541176E-3</v>
      </c>
      <c r="J56" s="131">
        <f t="shared" si="19"/>
        <v>39668117</v>
      </c>
      <c r="K56" s="131">
        <f t="shared" si="19"/>
        <v>39352067</v>
      </c>
      <c r="L56" s="131">
        <f t="shared" si="1"/>
        <v>316050</v>
      </c>
      <c r="M56" s="295">
        <f t="shared" si="2"/>
        <v>0.43301233374162357</v>
      </c>
      <c r="N56" s="295">
        <f t="shared" si="3"/>
        <v>0.42956237043534817</v>
      </c>
      <c r="O56" s="359">
        <f t="shared" si="4"/>
        <v>0.9920326442518056</v>
      </c>
    </row>
    <row r="57" spans="1:15" ht="31.5" customHeight="1" x14ac:dyDescent="0.25">
      <c r="A57" s="51" t="s">
        <v>382</v>
      </c>
      <c r="B57" s="40" t="s">
        <v>192</v>
      </c>
      <c r="C57" s="40">
        <v>11</v>
      </c>
      <c r="D57" s="40" t="s">
        <v>38</v>
      </c>
      <c r="E57" s="297" t="s">
        <v>226</v>
      </c>
      <c r="F57" s="135">
        <v>91609670</v>
      </c>
      <c r="G57" s="136">
        <v>0</v>
      </c>
      <c r="H57" s="137">
        <f t="shared" si="16"/>
        <v>91609670</v>
      </c>
      <c r="I57" s="308">
        <f>+H57/H72</f>
        <v>7.264403560541176E-3</v>
      </c>
      <c r="J57" s="137">
        <v>39668117</v>
      </c>
      <c r="K57" s="137">
        <v>39352067</v>
      </c>
      <c r="L57" s="137">
        <f t="shared" si="1"/>
        <v>316050</v>
      </c>
      <c r="M57" s="298">
        <f t="shared" si="2"/>
        <v>0.43301233374162357</v>
      </c>
      <c r="N57" s="298">
        <f t="shared" si="3"/>
        <v>0.42956237043534817</v>
      </c>
      <c r="O57" s="360">
        <f t="shared" si="4"/>
        <v>0.9920326442518056</v>
      </c>
    </row>
    <row r="58" spans="1:15" s="310" customFormat="1" ht="53.25" customHeight="1" x14ac:dyDescent="0.25">
      <c r="A58" s="50" t="s">
        <v>383</v>
      </c>
      <c r="B58" s="245"/>
      <c r="C58" s="245"/>
      <c r="D58" s="245"/>
      <c r="E58" s="293" t="s">
        <v>384</v>
      </c>
      <c r="F58" s="311">
        <f>+F60+F64+F68</f>
        <v>3437903456.7799997</v>
      </c>
      <c r="G58" s="311">
        <f>+G59</f>
        <v>0</v>
      </c>
      <c r="H58" s="311">
        <f t="shared" si="16"/>
        <v>3437903456.7799997</v>
      </c>
      <c r="I58" s="294">
        <f>+H58/H72</f>
        <v>0.27261661473324211</v>
      </c>
      <c r="J58" s="311">
        <f>+J59</f>
        <v>2305040304.0500002</v>
      </c>
      <c r="K58" s="311">
        <f>+K59</f>
        <v>2300865864.0500002</v>
      </c>
      <c r="L58" s="311">
        <f t="shared" si="1"/>
        <v>4174440</v>
      </c>
      <c r="M58" s="294">
        <f t="shared" si="2"/>
        <v>0.67047848580627134</v>
      </c>
      <c r="N58" s="294">
        <f t="shared" si="3"/>
        <v>0.66926424577525256</v>
      </c>
      <c r="O58" s="340">
        <f t="shared" si="4"/>
        <v>0.99818899478995426</v>
      </c>
    </row>
    <row r="59" spans="1:15" s="310" customFormat="1" ht="27.75" customHeight="1" x14ac:dyDescent="0.25">
      <c r="A59" s="50" t="s">
        <v>385</v>
      </c>
      <c r="B59" s="245"/>
      <c r="C59" s="245"/>
      <c r="D59" s="245"/>
      <c r="E59" s="309" t="s">
        <v>219</v>
      </c>
      <c r="F59" s="311">
        <f>+F60+F64+F68</f>
        <v>3437903456.7799997</v>
      </c>
      <c r="G59" s="311">
        <f>+G60+G64+G68</f>
        <v>0</v>
      </c>
      <c r="H59" s="311">
        <f t="shared" si="16"/>
        <v>3437903456.7799997</v>
      </c>
      <c r="I59" s="294">
        <f>+H59/H72</f>
        <v>0.27261661473324211</v>
      </c>
      <c r="J59" s="311">
        <f>+J60+J64+J68</f>
        <v>2305040304.0500002</v>
      </c>
      <c r="K59" s="311">
        <f>+K60+K64+K68</f>
        <v>2300865864.0500002</v>
      </c>
      <c r="L59" s="311">
        <f t="shared" si="1"/>
        <v>4174440</v>
      </c>
      <c r="M59" s="294">
        <f t="shared" si="2"/>
        <v>0.67047848580627134</v>
      </c>
      <c r="N59" s="294">
        <f t="shared" si="3"/>
        <v>0.66926424577525256</v>
      </c>
      <c r="O59" s="340">
        <f t="shared" si="4"/>
        <v>0.99818899478995426</v>
      </c>
    </row>
    <row r="60" spans="1:15" s="310" customFormat="1" ht="84.75" customHeight="1" x14ac:dyDescent="0.25">
      <c r="A60" s="50" t="s">
        <v>393</v>
      </c>
      <c r="B60" s="245"/>
      <c r="C60" s="245"/>
      <c r="D60" s="245"/>
      <c r="E60" s="293" t="s">
        <v>396</v>
      </c>
      <c r="F60" s="311">
        <f t="shared" ref="F60:K62" si="20">+F61</f>
        <v>1855566745.4100001</v>
      </c>
      <c r="G60" s="311">
        <f t="shared" si="20"/>
        <v>0</v>
      </c>
      <c r="H60" s="311">
        <f t="shared" si="16"/>
        <v>1855566745.4100001</v>
      </c>
      <c r="I60" s="294">
        <f>+H60/H72</f>
        <v>0.14714151543366771</v>
      </c>
      <c r="J60" s="311">
        <f t="shared" si="20"/>
        <v>916833895.20000005</v>
      </c>
      <c r="K60" s="311">
        <f t="shared" si="20"/>
        <v>912659455.20000005</v>
      </c>
      <c r="L60" s="311">
        <f t="shared" si="1"/>
        <v>4174440</v>
      </c>
      <c r="M60" s="294">
        <f t="shared" si="2"/>
        <v>0.49409911956436758</v>
      </c>
      <c r="N60" s="294">
        <f t="shared" si="3"/>
        <v>0.49184943492740907</v>
      </c>
      <c r="O60" s="340">
        <f t="shared" si="4"/>
        <v>0.99544689608242576</v>
      </c>
    </row>
    <row r="61" spans="1:15" s="310" customFormat="1" ht="84.75" customHeight="1" x14ac:dyDescent="0.25">
      <c r="A61" s="50" t="s">
        <v>395</v>
      </c>
      <c r="B61" s="245"/>
      <c r="C61" s="245"/>
      <c r="D61" s="245"/>
      <c r="E61" s="293" t="s">
        <v>396</v>
      </c>
      <c r="F61" s="311">
        <f t="shared" si="20"/>
        <v>1855566745.4100001</v>
      </c>
      <c r="G61" s="311">
        <f t="shared" si="20"/>
        <v>0</v>
      </c>
      <c r="H61" s="311">
        <f t="shared" si="16"/>
        <v>1855566745.4100001</v>
      </c>
      <c r="I61" s="294">
        <f>+H61/H72</f>
        <v>0.14714151543366771</v>
      </c>
      <c r="J61" s="311">
        <f t="shared" si="20"/>
        <v>916833895.20000005</v>
      </c>
      <c r="K61" s="311">
        <f t="shared" si="20"/>
        <v>912659455.20000005</v>
      </c>
      <c r="L61" s="311">
        <f t="shared" si="1"/>
        <v>4174440</v>
      </c>
      <c r="M61" s="294">
        <f t="shared" si="2"/>
        <v>0.49409911956436758</v>
      </c>
      <c r="N61" s="294">
        <f t="shared" si="3"/>
        <v>0.49184943492740907</v>
      </c>
      <c r="O61" s="340">
        <f t="shared" si="4"/>
        <v>0.99544689608242576</v>
      </c>
    </row>
    <row r="62" spans="1:15" s="310" customFormat="1" ht="35.25" customHeight="1" x14ac:dyDescent="0.25">
      <c r="A62" s="50" t="s">
        <v>397</v>
      </c>
      <c r="B62" s="245"/>
      <c r="C62" s="245"/>
      <c r="D62" s="245"/>
      <c r="E62" s="293" t="s">
        <v>349</v>
      </c>
      <c r="F62" s="311">
        <f t="shared" si="20"/>
        <v>1855566745.4100001</v>
      </c>
      <c r="G62" s="311">
        <f t="shared" si="20"/>
        <v>0</v>
      </c>
      <c r="H62" s="311">
        <f t="shared" si="16"/>
        <v>1855566745.4100001</v>
      </c>
      <c r="I62" s="294">
        <f>+H62/H72</f>
        <v>0.14714151543366771</v>
      </c>
      <c r="J62" s="311">
        <f t="shared" si="20"/>
        <v>916833895.20000005</v>
      </c>
      <c r="K62" s="311">
        <f t="shared" si="20"/>
        <v>912659455.20000005</v>
      </c>
      <c r="L62" s="311">
        <f t="shared" si="1"/>
        <v>4174440</v>
      </c>
      <c r="M62" s="294">
        <f t="shared" si="2"/>
        <v>0.49409911956436758</v>
      </c>
      <c r="N62" s="294">
        <f t="shared" si="3"/>
        <v>0.49184943492740907</v>
      </c>
      <c r="O62" s="340">
        <f t="shared" si="4"/>
        <v>0.99544689608242576</v>
      </c>
    </row>
    <row r="63" spans="1:15" ht="31.5" customHeight="1" x14ac:dyDescent="0.25">
      <c r="A63" s="51" t="s">
        <v>398</v>
      </c>
      <c r="B63" s="40" t="s">
        <v>192</v>
      </c>
      <c r="C63" s="40">
        <v>11</v>
      </c>
      <c r="D63" s="40" t="s">
        <v>38</v>
      </c>
      <c r="E63" s="297" t="s">
        <v>226</v>
      </c>
      <c r="F63" s="135">
        <v>1855566745.4100001</v>
      </c>
      <c r="G63" s="136">
        <v>0</v>
      </c>
      <c r="H63" s="137">
        <f t="shared" si="16"/>
        <v>1855566745.4100001</v>
      </c>
      <c r="I63" s="308">
        <f>+H63/H72</f>
        <v>0.14714151543366771</v>
      </c>
      <c r="J63" s="137">
        <v>916833895.20000005</v>
      </c>
      <c r="K63" s="137">
        <v>912659455.20000005</v>
      </c>
      <c r="L63" s="137">
        <f t="shared" si="1"/>
        <v>4174440</v>
      </c>
      <c r="M63" s="298">
        <f t="shared" si="2"/>
        <v>0.49409911956436758</v>
      </c>
      <c r="N63" s="298">
        <f t="shared" si="3"/>
        <v>0.49184943492740907</v>
      </c>
      <c r="O63" s="360">
        <f t="shared" si="4"/>
        <v>0.99544689608242576</v>
      </c>
    </row>
    <row r="64" spans="1:15" ht="71.25" customHeight="1" x14ac:dyDescent="0.25">
      <c r="A64" s="50" t="s">
        <v>402</v>
      </c>
      <c r="B64" s="245"/>
      <c r="C64" s="245"/>
      <c r="D64" s="245"/>
      <c r="E64" s="293" t="s">
        <v>405</v>
      </c>
      <c r="F64" s="311">
        <f t="shared" ref="F64:G66" si="21">+F65</f>
        <v>1565125111.3699999</v>
      </c>
      <c r="G64" s="311">
        <f t="shared" si="21"/>
        <v>0</v>
      </c>
      <c r="H64" s="311">
        <f>+F64-G64</f>
        <v>1565125111.3699999</v>
      </c>
      <c r="I64" s="294">
        <f>+H64/H72</f>
        <v>0.12411026512516236</v>
      </c>
      <c r="J64" s="311">
        <f t="shared" ref="J64:K66" si="22">+J65</f>
        <v>1370994808.8499999</v>
      </c>
      <c r="K64" s="311">
        <f t="shared" si="22"/>
        <v>1370994808.8499999</v>
      </c>
      <c r="L64" s="311">
        <f t="shared" si="1"/>
        <v>0</v>
      </c>
      <c r="M64" s="294">
        <f t="shared" si="2"/>
        <v>0.87596499403803441</v>
      </c>
      <c r="N64" s="294">
        <f t="shared" si="3"/>
        <v>0.87596499403803441</v>
      </c>
      <c r="O64" s="340">
        <f t="shared" si="4"/>
        <v>1</v>
      </c>
    </row>
    <row r="65" spans="1:15" ht="66" customHeight="1" x14ac:dyDescent="0.25">
      <c r="A65" s="50" t="s">
        <v>404</v>
      </c>
      <c r="B65" s="245"/>
      <c r="C65" s="245"/>
      <c r="D65" s="245"/>
      <c r="E65" s="293" t="s">
        <v>405</v>
      </c>
      <c r="F65" s="311">
        <f t="shared" si="21"/>
        <v>1565125111.3699999</v>
      </c>
      <c r="G65" s="311">
        <f t="shared" si="21"/>
        <v>0</v>
      </c>
      <c r="H65" s="311">
        <f>+F65-G65</f>
        <v>1565125111.3699999</v>
      </c>
      <c r="I65" s="294">
        <f>+H65/H72</f>
        <v>0.12411026512516236</v>
      </c>
      <c r="J65" s="311">
        <f t="shared" si="22"/>
        <v>1370994808.8499999</v>
      </c>
      <c r="K65" s="311">
        <f t="shared" si="22"/>
        <v>1370994808.8499999</v>
      </c>
      <c r="L65" s="311">
        <f t="shared" si="1"/>
        <v>0</v>
      </c>
      <c r="M65" s="294">
        <f t="shared" si="2"/>
        <v>0.87596499403803441</v>
      </c>
      <c r="N65" s="294">
        <f t="shared" si="3"/>
        <v>0.87596499403803441</v>
      </c>
      <c r="O65" s="340">
        <f t="shared" si="4"/>
        <v>1</v>
      </c>
    </row>
    <row r="66" spans="1:15" ht="39.75" customHeight="1" x14ac:dyDescent="0.25">
      <c r="A66" s="50" t="s">
        <v>406</v>
      </c>
      <c r="B66" s="245"/>
      <c r="C66" s="245"/>
      <c r="D66" s="245"/>
      <c r="E66" s="293" t="s">
        <v>407</v>
      </c>
      <c r="F66" s="311">
        <f t="shared" si="21"/>
        <v>1565125111.3699999</v>
      </c>
      <c r="G66" s="311">
        <f t="shared" si="21"/>
        <v>0</v>
      </c>
      <c r="H66" s="311">
        <f>+F66-G66</f>
        <v>1565125111.3699999</v>
      </c>
      <c r="I66" s="294">
        <f>+H66/H72</f>
        <v>0.12411026512516236</v>
      </c>
      <c r="J66" s="311">
        <f t="shared" si="22"/>
        <v>1370994808.8499999</v>
      </c>
      <c r="K66" s="311">
        <f t="shared" si="22"/>
        <v>1370994808.8499999</v>
      </c>
      <c r="L66" s="311">
        <f t="shared" si="1"/>
        <v>0</v>
      </c>
      <c r="M66" s="294">
        <f t="shared" si="2"/>
        <v>0.87596499403803441</v>
      </c>
      <c r="N66" s="294">
        <f t="shared" si="3"/>
        <v>0.87596499403803441</v>
      </c>
      <c r="O66" s="340">
        <f t="shared" si="4"/>
        <v>1</v>
      </c>
    </row>
    <row r="67" spans="1:15" ht="31.5" customHeight="1" x14ac:dyDescent="0.25">
      <c r="A67" s="51" t="s">
        <v>408</v>
      </c>
      <c r="B67" s="40" t="s">
        <v>192</v>
      </c>
      <c r="C67" s="40">
        <v>11</v>
      </c>
      <c r="D67" s="40" t="s">
        <v>38</v>
      </c>
      <c r="E67" s="297" t="s">
        <v>226</v>
      </c>
      <c r="F67" s="135">
        <v>1565125111.3699999</v>
      </c>
      <c r="G67" s="136">
        <v>0</v>
      </c>
      <c r="H67" s="137">
        <f>+F67-G67</f>
        <v>1565125111.3699999</v>
      </c>
      <c r="I67" s="308">
        <f>+H67/H72</f>
        <v>0.12411026512516236</v>
      </c>
      <c r="J67" s="137">
        <v>1370994808.8499999</v>
      </c>
      <c r="K67" s="137">
        <v>1370994808.8499999</v>
      </c>
      <c r="L67" s="137">
        <f t="shared" si="1"/>
        <v>0</v>
      </c>
      <c r="M67" s="298">
        <f t="shared" si="2"/>
        <v>0.87596499403803441</v>
      </c>
      <c r="N67" s="298">
        <f t="shared" si="3"/>
        <v>0.87596499403803441</v>
      </c>
      <c r="O67" s="360">
        <f t="shared" si="4"/>
        <v>1</v>
      </c>
    </row>
    <row r="68" spans="1:15" ht="65.25" customHeight="1" x14ac:dyDescent="0.25">
      <c r="A68" s="50" t="s">
        <v>409</v>
      </c>
      <c r="B68" s="245"/>
      <c r="C68" s="245"/>
      <c r="D68" s="245"/>
      <c r="E68" s="293" t="s">
        <v>412</v>
      </c>
      <c r="F68" s="311">
        <f t="shared" ref="F68:K70" si="23">+F69</f>
        <v>17211600</v>
      </c>
      <c r="G68" s="311">
        <f t="shared" si="23"/>
        <v>0</v>
      </c>
      <c r="H68" s="311">
        <f>+F68-G68</f>
        <v>17211600</v>
      </c>
      <c r="I68" s="294">
        <f>+H68/H72</f>
        <v>1.3648341744120517E-3</v>
      </c>
      <c r="J68" s="311">
        <f t="shared" si="23"/>
        <v>17211600</v>
      </c>
      <c r="K68" s="311">
        <f t="shared" si="23"/>
        <v>17211600</v>
      </c>
      <c r="L68" s="311">
        <f t="shared" si="1"/>
        <v>0</v>
      </c>
      <c r="M68" s="294">
        <f t="shared" si="2"/>
        <v>1</v>
      </c>
      <c r="N68" s="294">
        <f t="shared" si="3"/>
        <v>1</v>
      </c>
      <c r="O68" s="340">
        <f t="shared" si="4"/>
        <v>1</v>
      </c>
    </row>
    <row r="69" spans="1:15" ht="69" customHeight="1" x14ac:dyDescent="0.25">
      <c r="A69" s="50" t="s">
        <v>411</v>
      </c>
      <c r="B69" s="245"/>
      <c r="C69" s="245"/>
      <c r="D69" s="245"/>
      <c r="E69" s="293" t="s">
        <v>438</v>
      </c>
      <c r="F69" s="311">
        <f t="shared" si="23"/>
        <v>17211600</v>
      </c>
      <c r="G69" s="311">
        <f t="shared" si="23"/>
        <v>0</v>
      </c>
      <c r="H69" s="311">
        <f t="shared" si="23"/>
        <v>17211600</v>
      </c>
      <c r="I69" s="294">
        <f>+H69/H72</f>
        <v>1.3648341744120517E-3</v>
      </c>
      <c r="J69" s="311">
        <f t="shared" si="23"/>
        <v>17211600</v>
      </c>
      <c r="K69" s="311">
        <f t="shared" si="23"/>
        <v>17211600</v>
      </c>
      <c r="L69" s="311">
        <f t="shared" si="1"/>
        <v>0</v>
      </c>
      <c r="M69" s="294">
        <f t="shared" si="2"/>
        <v>1</v>
      </c>
      <c r="N69" s="294">
        <f t="shared" si="3"/>
        <v>1</v>
      </c>
      <c r="O69" s="340">
        <f t="shared" si="4"/>
        <v>1</v>
      </c>
    </row>
    <row r="70" spans="1:15" ht="33" customHeight="1" x14ac:dyDescent="0.25">
      <c r="A70" s="50" t="s">
        <v>413</v>
      </c>
      <c r="B70" s="245"/>
      <c r="C70" s="245"/>
      <c r="D70" s="245"/>
      <c r="E70" s="293" t="s">
        <v>414</v>
      </c>
      <c r="F70" s="311">
        <f t="shared" si="23"/>
        <v>17211600</v>
      </c>
      <c r="G70" s="311">
        <f t="shared" si="23"/>
        <v>0</v>
      </c>
      <c r="H70" s="311">
        <f>+F70-G70</f>
        <v>17211600</v>
      </c>
      <c r="I70" s="294">
        <f>+H70/H72</f>
        <v>1.3648341744120517E-3</v>
      </c>
      <c r="J70" s="311">
        <f t="shared" si="23"/>
        <v>17211600</v>
      </c>
      <c r="K70" s="311">
        <f t="shared" si="23"/>
        <v>17211600</v>
      </c>
      <c r="L70" s="311">
        <f t="shared" si="1"/>
        <v>0</v>
      </c>
      <c r="M70" s="294">
        <f t="shared" si="2"/>
        <v>1</v>
      </c>
      <c r="N70" s="294">
        <f t="shared" si="3"/>
        <v>1</v>
      </c>
      <c r="O70" s="340">
        <f t="shared" si="4"/>
        <v>1</v>
      </c>
    </row>
    <row r="71" spans="1:15" ht="31.5" customHeight="1" thickBot="1" x14ac:dyDescent="0.3">
      <c r="A71" s="313" t="s">
        <v>439</v>
      </c>
      <c r="B71" s="53" t="s">
        <v>192</v>
      </c>
      <c r="C71" s="53">
        <v>11</v>
      </c>
      <c r="D71" s="53" t="s">
        <v>38</v>
      </c>
      <c r="E71" s="300" t="s">
        <v>226</v>
      </c>
      <c r="F71" s="141">
        <v>17211600</v>
      </c>
      <c r="G71" s="142">
        <v>0</v>
      </c>
      <c r="H71" s="143">
        <f>+F71-G71</f>
        <v>17211600</v>
      </c>
      <c r="I71" s="301">
        <f>+H71/H72</f>
        <v>1.3648341744120517E-3</v>
      </c>
      <c r="J71" s="143">
        <v>17211600</v>
      </c>
      <c r="K71" s="143">
        <v>17211600</v>
      </c>
      <c r="L71" s="143">
        <f t="shared" si="1"/>
        <v>0</v>
      </c>
      <c r="M71" s="302">
        <f t="shared" si="2"/>
        <v>1</v>
      </c>
      <c r="N71" s="302">
        <f t="shared" si="3"/>
        <v>1</v>
      </c>
      <c r="O71" s="361">
        <f t="shared" si="4"/>
        <v>1</v>
      </c>
    </row>
    <row r="72" spans="1:15" s="287" customFormat="1" ht="30" customHeight="1" thickBot="1" x14ac:dyDescent="0.3">
      <c r="A72" s="564" t="s">
        <v>440</v>
      </c>
      <c r="B72" s="565"/>
      <c r="C72" s="565"/>
      <c r="D72" s="565"/>
      <c r="E72" s="565"/>
      <c r="F72" s="314">
        <f>+F9+F20</f>
        <v>12610762774.470001</v>
      </c>
      <c r="G72" s="315">
        <f>+G9+G20</f>
        <v>0</v>
      </c>
      <c r="H72" s="314">
        <f>+H9+H20</f>
        <v>12610762774.470001</v>
      </c>
      <c r="I72" s="316">
        <f>+H72/H72</f>
        <v>1</v>
      </c>
      <c r="J72" s="314">
        <f>+J9+J20</f>
        <v>10874158803.07</v>
      </c>
      <c r="K72" s="315">
        <f>+K9+K20</f>
        <v>10843490274.07</v>
      </c>
      <c r="L72" s="315">
        <f t="shared" si="1"/>
        <v>30668529</v>
      </c>
      <c r="M72" s="317">
        <f t="shared" si="2"/>
        <v>0.86229191663840599</v>
      </c>
      <c r="N72" s="317">
        <f t="shared" si="3"/>
        <v>0.85985998372931283</v>
      </c>
      <c r="O72" s="318">
        <f t="shared" si="4"/>
        <v>0.9971796872240507</v>
      </c>
    </row>
    <row r="73" spans="1:15" s="321" customFormat="1" ht="15.75" customHeight="1" x14ac:dyDescent="0.25">
      <c r="A73" s="319" t="s">
        <v>484</v>
      </c>
      <c r="B73" s="320"/>
      <c r="C73" s="320"/>
      <c r="F73" s="322"/>
      <c r="G73" s="367"/>
      <c r="H73" s="367"/>
      <c r="I73" s="367"/>
    </row>
    <row r="74" spans="1:15" s="321" customFormat="1" ht="15.75" customHeight="1" x14ac:dyDescent="0.25">
      <c r="A74" s="319" t="s">
        <v>524</v>
      </c>
      <c r="B74" s="320"/>
      <c r="C74" s="320"/>
      <c r="F74" s="322"/>
      <c r="G74" s="162"/>
      <c r="H74" s="162"/>
      <c r="I74" s="162"/>
    </row>
    <row r="75" spans="1:15" s="321" customFormat="1" ht="18" customHeight="1" x14ac:dyDescent="0.25">
      <c r="A75" s="86" t="s">
        <v>521</v>
      </c>
      <c r="B75" s="320"/>
      <c r="C75" s="320"/>
      <c r="F75" s="322"/>
      <c r="G75" s="162"/>
      <c r="H75" s="162"/>
      <c r="I75" s="162"/>
    </row>
  </sheetData>
  <mergeCells count="17">
    <mergeCell ref="L7:L8"/>
    <mergeCell ref="M7:O7"/>
    <mergeCell ref="A1:O1"/>
    <mergeCell ref="A2:O2"/>
    <mergeCell ref="A3:O3"/>
    <mergeCell ref="A7:A8"/>
    <mergeCell ref="B7:B8"/>
    <mergeCell ref="C7:C8"/>
    <mergeCell ref="D7:D8"/>
    <mergeCell ref="E7:E8"/>
    <mergeCell ref="F7:F8"/>
    <mergeCell ref="G7:G8"/>
    <mergeCell ref="A72:E72"/>
    <mergeCell ref="H7:H8"/>
    <mergeCell ref="I7:I8"/>
    <mergeCell ref="J7:J8"/>
    <mergeCell ref="K7:K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6383" man="1"/>
    <brk id="51"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7C67A-48E7-4BF4-B175-D2977413848E}">
  <dimension ref="A1:O75"/>
  <sheetViews>
    <sheetView view="pageBreakPreview" topLeftCell="A67" zoomScale="84" zoomScaleNormal="80" zoomScaleSheetLayoutView="376" workbookViewId="0">
      <selection activeCell="A75" sqref="A75"/>
    </sheetView>
  </sheetViews>
  <sheetFormatPr baseColWidth="10" defaultColWidth="11.42578125" defaultRowHeight="23.1" customHeight="1" x14ac:dyDescent="0.25"/>
  <cols>
    <col min="1" max="1" width="32.5703125" style="266" customWidth="1"/>
    <col min="2" max="2" width="11.5703125" style="266" customWidth="1"/>
    <col min="3" max="3" width="9.85546875" style="268" customWidth="1"/>
    <col min="4" max="4" width="7.7109375" style="268" customWidth="1"/>
    <col min="5" max="5" width="36.140625" style="266" customWidth="1"/>
    <col min="6" max="6" width="24" style="266" customWidth="1"/>
    <col min="7" max="7" width="14.140625" style="269" customWidth="1"/>
    <col min="8" max="8" width="23.7109375" style="163" customWidth="1"/>
    <col min="9" max="9" width="13.5703125" style="164" customWidth="1"/>
    <col min="10" max="10" width="23.85546875" style="163" customWidth="1"/>
    <col min="11" max="11" width="23.42578125" style="163" customWidth="1"/>
    <col min="12" max="12" width="19.42578125" style="163" customWidth="1"/>
    <col min="13" max="13" width="13.42578125" style="164" customWidth="1"/>
    <col min="14" max="14" width="12.5703125" style="275" customWidth="1"/>
    <col min="15" max="15" width="11.7109375" style="266" customWidth="1"/>
    <col min="16" max="153" width="11.42578125" style="266"/>
    <col min="154" max="154" width="17.42578125" style="266" customWidth="1"/>
    <col min="155" max="155" width="9.28515625" style="266" customWidth="1"/>
    <col min="156" max="156" width="53.42578125" style="266" customWidth="1"/>
    <col min="157" max="157" width="21.85546875" style="266" customWidth="1"/>
    <col min="158" max="158" width="18.5703125" style="266" customWidth="1"/>
    <col min="159" max="159" width="21.28515625" style="266" customWidth="1"/>
    <col min="160" max="162" width="0" style="266" hidden="1" customWidth="1"/>
    <col min="163" max="163" width="23.28515625" style="266" customWidth="1"/>
    <col min="164" max="165" width="0" style="266" hidden="1" customWidth="1"/>
    <col min="166" max="166" width="23.5703125" style="266" customWidth="1"/>
    <col min="167" max="167" width="2.7109375" style="266" customWidth="1"/>
    <col min="168" max="187" width="0" style="266" hidden="1" customWidth="1"/>
    <col min="188" max="188" width="13.42578125" style="266" customWidth="1"/>
    <col min="189" max="189" width="18.140625" style="266" customWidth="1"/>
    <col min="190" max="190" width="18.7109375" style="266" customWidth="1"/>
    <col min="191" max="191" width="15.42578125" style="266" customWidth="1"/>
    <col min="192" max="409" width="11.42578125" style="266"/>
    <col min="410" max="410" width="17.42578125" style="266" customWidth="1"/>
    <col min="411" max="411" width="9.28515625" style="266" customWidth="1"/>
    <col min="412" max="412" width="53.42578125" style="266" customWidth="1"/>
    <col min="413" max="413" width="21.85546875" style="266" customWidth="1"/>
    <col min="414" max="414" width="18.5703125" style="266" customWidth="1"/>
    <col min="415" max="415" width="21.28515625" style="266" customWidth="1"/>
    <col min="416" max="418" width="0" style="266" hidden="1" customWidth="1"/>
    <col min="419" max="419" width="23.28515625" style="266" customWidth="1"/>
    <col min="420" max="421" width="0" style="266" hidden="1" customWidth="1"/>
    <col min="422" max="422" width="23.5703125" style="266" customWidth="1"/>
    <col min="423" max="423" width="2.7109375" style="266" customWidth="1"/>
    <col min="424" max="443" width="0" style="266" hidden="1" customWidth="1"/>
    <col min="444" max="444" width="13.42578125" style="266" customWidth="1"/>
    <col min="445" max="445" width="18.140625" style="266" customWidth="1"/>
    <col min="446" max="446" width="18.7109375" style="266" customWidth="1"/>
    <col min="447" max="447" width="15.42578125" style="266" customWidth="1"/>
    <col min="448" max="665" width="11.42578125" style="266"/>
    <col min="666" max="666" width="17.42578125" style="266" customWidth="1"/>
    <col min="667" max="667" width="9.28515625" style="266" customWidth="1"/>
    <col min="668" max="668" width="53.42578125" style="266" customWidth="1"/>
    <col min="669" max="669" width="21.85546875" style="266" customWidth="1"/>
    <col min="670" max="670" width="18.5703125" style="266" customWidth="1"/>
    <col min="671" max="671" width="21.28515625" style="266" customWidth="1"/>
    <col min="672" max="674" width="0" style="266" hidden="1" customWidth="1"/>
    <col min="675" max="675" width="23.28515625" style="266" customWidth="1"/>
    <col min="676" max="677" width="0" style="266" hidden="1" customWidth="1"/>
    <col min="678" max="678" width="23.5703125" style="266" customWidth="1"/>
    <col min="679" max="679" width="2.7109375" style="266" customWidth="1"/>
    <col min="680" max="699" width="0" style="266" hidden="1" customWidth="1"/>
    <col min="700" max="700" width="13.42578125" style="266" customWidth="1"/>
    <col min="701" max="701" width="18.140625" style="266" customWidth="1"/>
    <col min="702" max="702" width="18.7109375" style="266" customWidth="1"/>
    <col min="703" max="703" width="15.42578125" style="266" customWidth="1"/>
    <col min="704" max="921" width="11.42578125" style="266"/>
    <col min="922" max="922" width="17.42578125" style="266" customWidth="1"/>
    <col min="923" max="923" width="9.28515625" style="266" customWidth="1"/>
    <col min="924" max="924" width="53.42578125" style="266" customWidth="1"/>
    <col min="925" max="925" width="21.85546875" style="266" customWidth="1"/>
    <col min="926" max="926" width="18.5703125" style="266" customWidth="1"/>
    <col min="927" max="927" width="21.28515625" style="266" customWidth="1"/>
    <col min="928" max="930" width="0" style="266" hidden="1" customWidth="1"/>
    <col min="931" max="931" width="23.28515625" style="266" customWidth="1"/>
    <col min="932" max="933" width="0" style="266" hidden="1" customWidth="1"/>
    <col min="934" max="934" width="23.5703125" style="266" customWidth="1"/>
    <col min="935" max="935" width="2.7109375" style="266" customWidth="1"/>
    <col min="936" max="955" width="0" style="266" hidden="1" customWidth="1"/>
    <col min="956" max="956" width="13.42578125" style="266" customWidth="1"/>
    <col min="957" max="957" width="18.140625" style="266" customWidth="1"/>
    <col min="958" max="958" width="18.7109375" style="266" customWidth="1"/>
    <col min="959" max="959" width="15.42578125" style="266" customWidth="1"/>
    <col min="960" max="1177" width="11.42578125" style="266"/>
    <col min="1178" max="1178" width="17.42578125" style="266" customWidth="1"/>
    <col min="1179" max="1179" width="9.28515625" style="266" customWidth="1"/>
    <col min="1180" max="1180" width="53.42578125" style="266" customWidth="1"/>
    <col min="1181" max="1181" width="21.85546875" style="266" customWidth="1"/>
    <col min="1182" max="1182" width="18.5703125" style="266" customWidth="1"/>
    <col min="1183" max="1183" width="21.28515625" style="266" customWidth="1"/>
    <col min="1184" max="1186" width="0" style="266" hidden="1" customWidth="1"/>
    <col min="1187" max="1187" width="23.28515625" style="266" customWidth="1"/>
    <col min="1188" max="1189" width="0" style="266" hidden="1" customWidth="1"/>
    <col min="1190" max="1190" width="23.5703125" style="266" customWidth="1"/>
    <col min="1191" max="1191" width="2.7109375" style="266" customWidth="1"/>
    <col min="1192" max="1211" width="0" style="266" hidden="1" customWidth="1"/>
    <col min="1212" max="1212" width="13.42578125" style="266" customWidth="1"/>
    <col min="1213" max="1213" width="18.140625" style="266" customWidth="1"/>
    <col min="1214" max="1214" width="18.7109375" style="266" customWidth="1"/>
    <col min="1215" max="1215" width="15.42578125" style="266" customWidth="1"/>
    <col min="1216" max="1433" width="11.42578125" style="266"/>
    <col min="1434" max="1434" width="17.42578125" style="266" customWidth="1"/>
    <col min="1435" max="1435" width="9.28515625" style="266" customWidth="1"/>
    <col min="1436" max="1436" width="53.42578125" style="266" customWidth="1"/>
    <col min="1437" max="1437" width="21.85546875" style="266" customWidth="1"/>
    <col min="1438" max="1438" width="18.5703125" style="266" customWidth="1"/>
    <col min="1439" max="1439" width="21.28515625" style="266" customWidth="1"/>
    <col min="1440" max="1442" width="0" style="266" hidden="1" customWidth="1"/>
    <col min="1443" max="1443" width="23.28515625" style="266" customWidth="1"/>
    <col min="1444" max="1445" width="0" style="266" hidden="1" customWidth="1"/>
    <col min="1446" max="1446" width="23.5703125" style="266" customWidth="1"/>
    <col min="1447" max="1447" width="2.7109375" style="266" customWidth="1"/>
    <col min="1448" max="1467" width="0" style="266" hidden="1" customWidth="1"/>
    <col min="1468" max="1468" width="13.42578125" style="266" customWidth="1"/>
    <col min="1469" max="1469" width="18.140625" style="266" customWidth="1"/>
    <col min="1470" max="1470" width="18.7109375" style="266" customWidth="1"/>
    <col min="1471" max="1471" width="15.42578125" style="266" customWidth="1"/>
    <col min="1472" max="1689" width="11.42578125" style="266"/>
    <col min="1690" max="1690" width="17.42578125" style="266" customWidth="1"/>
    <col min="1691" max="1691" width="9.28515625" style="266" customWidth="1"/>
    <col min="1692" max="1692" width="53.42578125" style="266" customWidth="1"/>
    <col min="1693" max="1693" width="21.85546875" style="266" customWidth="1"/>
    <col min="1694" max="1694" width="18.5703125" style="266" customWidth="1"/>
    <col min="1695" max="1695" width="21.28515625" style="266" customWidth="1"/>
    <col min="1696" max="1698" width="0" style="266" hidden="1" customWidth="1"/>
    <col min="1699" max="1699" width="23.28515625" style="266" customWidth="1"/>
    <col min="1700" max="1701" width="0" style="266" hidden="1" customWidth="1"/>
    <col min="1702" max="1702" width="23.5703125" style="266" customWidth="1"/>
    <col min="1703" max="1703" width="2.7109375" style="266" customWidth="1"/>
    <col min="1704" max="1723" width="0" style="266" hidden="1" customWidth="1"/>
    <col min="1724" max="1724" width="13.42578125" style="266" customWidth="1"/>
    <col min="1725" max="1725" width="18.140625" style="266" customWidth="1"/>
    <col min="1726" max="1726" width="18.7109375" style="266" customWidth="1"/>
    <col min="1727" max="1727" width="15.42578125" style="266" customWidth="1"/>
    <col min="1728" max="1945" width="11.42578125" style="266"/>
    <col min="1946" max="1946" width="17.42578125" style="266" customWidth="1"/>
    <col min="1947" max="1947" width="9.28515625" style="266" customWidth="1"/>
    <col min="1948" max="1948" width="53.42578125" style="266" customWidth="1"/>
    <col min="1949" max="1949" width="21.85546875" style="266" customWidth="1"/>
    <col min="1950" max="1950" width="18.5703125" style="266" customWidth="1"/>
    <col min="1951" max="1951" width="21.28515625" style="266" customWidth="1"/>
    <col min="1952" max="1954" width="0" style="266" hidden="1" customWidth="1"/>
    <col min="1955" max="1955" width="23.28515625" style="266" customWidth="1"/>
    <col min="1956" max="1957" width="0" style="266" hidden="1" customWidth="1"/>
    <col min="1958" max="1958" width="23.5703125" style="266" customWidth="1"/>
    <col min="1959" max="1959" width="2.7109375" style="266" customWidth="1"/>
    <col min="1960" max="1979" width="0" style="266" hidden="1" customWidth="1"/>
    <col min="1980" max="1980" width="13.42578125" style="266" customWidth="1"/>
    <col min="1981" max="1981" width="18.140625" style="266" customWidth="1"/>
    <col min="1982" max="1982" width="18.7109375" style="266" customWidth="1"/>
    <col min="1983" max="1983" width="15.42578125" style="266" customWidth="1"/>
    <col min="1984" max="2201" width="11.42578125" style="266"/>
    <col min="2202" max="2202" width="17.42578125" style="266" customWidth="1"/>
    <col min="2203" max="2203" width="9.28515625" style="266" customWidth="1"/>
    <col min="2204" max="2204" width="53.42578125" style="266" customWidth="1"/>
    <col min="2205" max="2205" width="21.85546875" style="266" customWidth="1"/>
    <col min="2206" max="2206" width="18.5703125" style="266" customWidth="1"/>
    <col min="2207" max="2207" width="21.28515625" style="266" customWidth="1"/>
    <col min="2208" max="2210" width="0" style="266" hidden="1" customWidth="1"/>
    <col min="2211" max="2211" width="23.28515625" style="266" customWidth="1"/>
    <col min="2212" max="2213" width="0" style="266" hidden="1" customWidth="1"/>
    <col min="2214" max="2214" width="23.5703125" style="266" customWidth="1"/>
    <col min="2215" max="2215" width="2.7109375" style="266" customWidth="1"/>
    <col min="2216" max="2235" width="0" style="266" hidden="1" customWidth="1"/>
    <col min="2236" max="2236" width="13.42578125" style="266" customWidth="1"/>
    <col min="2237" max="2237" width="18.140625" style="266" customWidth="1"/>
    <col min="2238" max="2238" width="18.7109375" style="266" customWidth="1"/>
    <col min="2239" max="2239" width="15.42578125" style="266" customWidth="1"/>
    <col min="2240" max="2457" width="11.42578125" style="266"/>
    <col min="2458" max="2458" width="17.42578125" style="266" customWidth="1"/>
    <col min="2459" max="2459" width="9.28515625" style="266" customWidth="1"/>
    <col min="2460" max="2460" width="53.42578125" style="266" customWidth="1"/>
    <col min="2461" max="2461" width="21.85546875" style="266" customWidth="1"/>
    <col min="2462" max="2462" width="18.5703125" style="266" customWidth="1"/>
    <col min="2463" max="2463" width="21.28515625" style="266" customWidth="1"/>
    <col min="2464" max="2466" width="0" style="266" hidden="1" customWidth="1"/>
    <col min="2467" max="2467" width="23.28515625" style="266" customWidth="1"/>
    <col min="2468" max="2469" width="0" style="266" hidden="1" customWidth="1"/>
    <col min="2470" max="2470" width="23.5703125" style="266" customWidth="1"/>
    <col min="2471" max="2471" width="2.7109375" style="266" customWidth="1"/>
    <col min="2472" max="2491" width="0" style="266" hidden="1" customWidth="1"/>
    <col min="2492" max="2492" width="13.42578125" style="266" customWidth="1"/>
    <col min="2493" max="2493" width="18.140625" style="266" customWidth="1"/>
    <col min="2494" max="2494" width="18.7109375" style="266" customWidth="1"/>
    <col min="2495" max="2495" width="15.42578125" style="266" customWidth="1"/>
    <col min="2496" max="2713" width="11.42578125" style="266"/>
    <col min="2714" max="2714" width="17.42578125" style="266" customWidth="1"/>
    <col min="2715" max="2715" width="9.28515625" style="266" customWidth="1"/>
    <col min="2716" max="2716" width="53.42578125" style="266" customWidth="1"/>
    <col min="2717" max="2717" width="21.85546875" style="266" customWidth="1"/>
    <col min="2718" max="2718" width="18.5703125" style="266" customWidth="1"/>
    <col min="2719" max="2719" width="21.28515625" style="266" customWidth="1"/>
    <col min="2720" max="2722" width="0" style="266" hidden="1" customWidth="1"/>
    <col min="2723" max="2723" width="23.28515625" style="266" customWidth="1"/>
    <col min="2724" max="2725" width="0" style="266" hidden="1" customWidth="1"/>
    <col min="2726" max="2726" width="23.5703125" style="266" customWidth="1"/>
    <col min="2727" max="2727" width="2.7109375" style="266" customWidth="1"/>
    <col min="2728" max="2747" width="0" style="266" hidden="1" customWidth="1"/>
    <col min="2748" max="2748" width="13.42578125" style="266" customWidth="1"/>
    <col min="2749" max="2749" width="18.140625" style="266" customWidth="1"/>
    <col min="2750" max="2750" width="18.7109375" style="266" customWidth="1"/>
    <col min="2751" max="2751" width="15.42578125" style="266" customWidth="1"/>
    <col min="2752" max="2969" width="11.42578125" style="266"/>
    <col min="2970" max="2970" width="17.42578125" style="266" customWidth="1"/>
    <col min="2971" max="2971" width="9.28515625" style="266" customWidth="1"/>
    <col min="2972" max="2972" width="53.42578125" style="266" customWidth="1"/>
    <col min="2973" max="2973" width="21.85546875" style="266" customWidth="1"/>
    <col min="2974" max="2974" width="18.5703125" style="266" customWidth="1"/>
    <col min="2975" max="2975" width="21.28515625" style="266" customWidth="1"/>
    <col min="2976" max="2978" width="0" style="266" hidden="1" customWidth="1"/>
    <col min="2979" max="2979" width="23.28515625" style="266" customWidth="1"/>
    <col min="2980" max="2981" width="0" style="266" hidden="1" customWidth="1"/>
    <col min="2982" max="2982" width="23.5703125" style="266" customWidth="1"/>
    <col min="2983" max="2983" width="2.7109375" style="266" customWidth="1"/>
    <col min="2984" max="3003" width="0" style="266" hidden="1" customWidth="1"/>
    <col min="3004" max="3004" width="13.42578125" style="266" customWidth="1"/>
    <col min="3005" max="3005" width="18.140625" style="266" customWidth="1"/>
    <col min="3006" max="3006" width="18.7109375" style="266" customWidth="1"/>
    <col min="3007" max="3007" width="15.42578125" style="266" customWidth="1"/>
    <col min="3008" max="3225" width="11.42578125" style="266"/>
    <col min="3226" max="3226" width="17.42578125" style="266" customWidth="1"/>
    <col min="3227" max="3227" width="9.28515625" style="266" customWidth="1"/>
    <col min="3228" max="3228" width="53.42578125" style="266" customWidth="1"/>
    <col min="3229" max="3229" width="21.85546875" style="266" customWidth="1"/>
    <col min="3230" max="3230" width="18.5703125" style="266" customWidth="1"/>
    <col min="3231" max="3231" width="21.28515625" style="266" customWidth="1"/>
    <col min="3232" max="3234" width="0" style="266" hidden="1" customWidth="1"/>
    <col min="3235" max="3235" width="23.28515625" style="266" customWidth="1"/>
    <col min="3236" max="3237" width="0" style="266" hidden="1" customWidth="1"/>
    <col min="3238" max="3238" width="23.5703125" style="266" customWidth="1"/>
    <col min="3239" max="3239" width="2.7109375" style="266" customWidth="1"/>
    <col min="3240" max="3259" width="0" style="266" hidden="1" customWidth="1"/>
    <col min="3260" max="3260" width="13.42578125" style="266" customWidth="1"/>
    <col min="3261" max="3261" width="18.140625" style="266" customWidth="1"/>
    <col min="3262" max="3262" width="18.7109375" style="266" customWidth="1"/>
    <col min="3263" max="3263" width="15.42578125" style="266" customWidth="1"/>
    <col min="3264" max="3481" width="11.42578125" style="266"/>
    <col min="3482" max="3482" width="17.42578125" style="266" customWidth="1"/>
    <col min="3483" max="3483" width="9.28515625" style="266" customWidth="1"/>
    <col min="3484" max="3484" width="53.42578125" style="266" customWidth="1"/>
    <col min="3485" max="3485" width="21.85546875" style="266" customWidth="1"/>
    <col min="3486" max="3486" width="18.5703125" style="266" customWidth="1"/>
    <col min="3487" max="3487" width="21.28515625" style="266" customWidth="1"/>
    <col min="3488" max="3490" width="0" style="266" hidden="1" customWidth="1"/>
    <col min="3491" max="3491" width="23.28515625" style="266" customWidth="1"/>
    <col min="3492" max="3493" width="0" style="266" hidden="1" customWidth="1"/>
    <col min="3494" max="3494" width="23.5703125" style="266" customWidth="1"/>
    <col min="3495" max="3495" width="2.7109375" style="266" customWidth="1"/>
    <col min="3496" max="3515" width="0" style="266" hidden="1" customWidth="1"/>
    <col min="3516" max="3516" width="13.42578125" style="266" customWidth="1"/>
    <col min="3517" max="3517" width="18.140625" style="266" customWidth="1"/>
    <col min="3518" max="3518" width="18.7109375" style="266" customWidth="1"/>
    <col min="3519" max="3519" width="15.42578125" style="266" customWidth="1"/>
    <col min="3520" max="3737" width="11.42578125" style="266"/>
    <col min="3738" max="3738" width="17.42578125" style="266" customWidth="1"/>
    <col min="3739" max="3739" width="9.28515625" style="266" customWidth="1"/>
    <col min="3740" max="3740" width="53.42578125" style="266" customWidth="1"/>
    <col min="3741" max="3741" width="21.85546875" style="266" customWidth="1"/>
    <col min="3742" max="3742" width="18.5703125" style="266" customWidth="1"/>
    <col min="3743" max="3743" width="21.28515625" style="266" customWidth="1"/>
    <col min="3744" max="3746" width="0" style="266" hidden="1" customWidth="1"/>
    <col min="3747" max="3747" width="23.28515625" style="266" customWidth="1"/>
    <col min="3748" max="3749" width="0" style="266" hidden="1" customWidth="1"/>
    <col min="3750" max="3750" width="23.5703125" style="266" customWidth="1"/>
    <col min="3751" max="3751" width="2.7109375" style="266" customWidth="1"/>
    <col min="3752" max="3771" width="0" style="266" hidden="1" customWidth="1"/>
    <col min="3772" max="3772" width="13.42578125" style="266" customWidth="1"/>
    <col min="3773" max="3773" width="18.140625" style="266" customWidth="1"/>
    <col min="3774" max="3774" width="18.7109375" style="266" customWidth="1"/>
    <col min="3775" max="3775" width="15.42578125" style="266" customWidth="1"/>
    <col min="3776" max="3993" width="11.42578125" style="266"/>
    <col min="3994" max="3994" width="17.42578125" style="266" customWidth="1"/>
    <col min="3995" max="3995" width="9.28515625" style="266" customWidth="1"/>
    <col min="3996" max="3996" width="53.42578125" style="266" customWidth="1"/>
    <col min="3997" max="3997" width="21.85546875" style="266" customWidth="1"/>
    <col min="3998" max="3998" width="18.5703125" style="266" customWidth="1"/>
    <col min="3999" max="3999" width="21.28515625" style="266" customWidth="1"/>
    <col min="4000" max="4002" width="0" style="266" hidden="1" customWidth="1"/>
    <col min="4003" max="4003" width="23.28515625" style="266" customWidth="1"/>
    <col min="4004" max="4005" width="0" style="266" hidden="1" customWidth="1"/>
    <col min="4006" max="4006" width="23.5703125" style="266" customWidth="1"/>
    <col min="4007" max="4007" width="2.7109375" style="266" customWidth="1"/>
    <col min="4008" max="4027" width="0" style="266" hidden="1" customWidth="1"/>
    <col min="4028" max="4028" width="13.42578125" style="266" customWidth="1"/>
    <col min="4029" max="4029" width="18.140625" style="266" customWidth="1"/>
    <col min="4030" max="4030" width="18.7109375" style="266" customWidth="1"/>
    <col min="4031" max="4031" width="15.42578125" style="266" customWidth="1"/>
    <col min="4032" max="4249" width="11.42578125" style="266"/>
    <col min="4250" max="4250" width="17.42578125" style="266" customWidth="1"/>
    <col min="4251" max="4251" width="9.28515625" style="266" customWidth="1"/>
    <col min="4252" max="4252" width="53.42578125" style="266" customWidth="1"/>
    <col min="4253" max="4253" width="21.85546875" style="266" customWidth="1"/>
    <col min="4254" max="4254" width="18.5703125" style="266" customWidth="1"/>
    <col min="4255" max="4255" width="21.28515625" style="266" customWidth="1"/>
    <col min="4256" max="4258" width="0" style="266" hidden="1" customWidth="1"/>
    <col min="4259" max="4259" width="23.28515625" style="266" customWidth="1"/>
    <col min="4260" max="4261" width="0" style="266" hidden="1" customWidth="1"/>
    <col min="4262" max="4262" width="23.5703125" style="266" customWidth="1"/>
    <col min="4263" max="4263" width="2.7109375" style="266" customWidth="1"/>
    <col min="4264" max="4283" width="0" style="266" hidden="1" customWidth="1"/>
    <col min="4284" max="4284" width="13.42578125" style="266" customWidth="1"/>
    <col min="4285" max="4285" width="18.140625" style="266" customWidth="1"/>
    <col min="4286" max="4286" width="18.7109375" style="266" customWidth="1"/>
    <col min="4287" max="4287" width="15.42578125" style="266" customWidth="1"/>
    <col min="4288" max="4505" width="11.42578125" style="266"/>
    <col min="4506" max="4506" width="17.42578125" style="266" customWidth="1"/>
    <col min="4507" max="4507" width="9.28515625" style="266" customWidth="1"/>
    <col min="4508" max="4508" width="53.42578125" style="266" customWidth="1"/>
    <col min="4509" max="4509" width="21.85546875" style="266" customWidth="1"/>
    <col min="4510" max="4510" width="18.5703125" style="266" customWidth="1"/>
    <col min="4511" max="4511" width="21.28515625" style="266" customWidth="1"/>
    <col min="4512" max="4514" width="0" style="266" hidden="1" customWidth="1"/>
    <col min="4515" max="4515" width="23.28515625" style="266" customWidth="1"/>
    <col min="4516" max="4517" width="0" style="266" hidden="1" customWidth="1"/>
    <col min="4518" max="4518" width="23.5703125" style="266" customWidth="1"/>
    <col min="4519" max="4519" width="2.7109375" style="266" customWidth="1"/>
    <col min="4520" max="4539" width="0" style="266" hidden="1" customWidth="1"/>
    <col min="4540" max="4540" width="13.42578125" style="266" customWidth="1"/>
    <col min="4541" max="4541" width="18.140625" style="266" customWidth="1"/>
    <col min="4542" max="4542" width="18.7109375" style="266" customWidth="1"/>
    <col min="4543" max="4543" width="15.42578125" style="266" customWidth="1"/>
    <col min="4544" max="4761" width="11.42578125" style="266"/>
    <col min="4762" max="4762" width="17.42578125" style="266" customWidth="1"/>
    <col min="4763" max="4763" width="9.28515625" style="266" customWidth="1"/>
    <col min="4764" max="4764" width="53.42578125" style="266" customWidth="1"/>
    <col min="4765" max="4765" width="21.85546875" style="266" customWidth="1"/>
    <col min="4766" max="4766" width="18.5703125" style="266" customWidth="1"/>
    <col min="4767" max="4767" width="21.28515625" style="266" customWidth="1"/>
    <col min="4768" max="4770" width="0" style="266" hidden="1" customWidth="1"/>
    <col min="4771" max="4771" width="23.28515625" style="266" customWidth="1"/>
    <col min="4772" max="4773" width="0" style="266" hidden="1" customWidth="1"/>
    <col min="4774" max="4774" width="23.5703125" style="266" customWidth="1"/>
    <col min="4775" max="4775" width="2.7109375" style="266" customWidth="1"/>
    <col min="4776" max="4795" width="0" style="266" hidden="1" customWidth="1"/>
    <col min="4796" max="4796" width="13.42578125" style="266" customWidth="1"/>
    <col min="4797" max="4797" width="18.140625" style="266" customWidth="1"/>
    <col min="4798" max="4798" width="18.7109375" style="266" customWidth="1"/>
    <col min="4799" max="4799" width="15.42578125" style="266" customWidth="1"/>
    <col min="4800" max="5017" width="11.42578125" style="266"/>
    <col min="5018" max="5018" width="17.42578125" style="266" customWidth="1"/>
    <col min="5019" max="5019" width="9.28515625" style="266" customWidth="1"/>
    <col min="5020" max="5020" width="53.42578125" style="266" customWidth="1"/>
    <col min="5021" max="5021" width="21.85546875" style="266" customWidth="1"/>
    <col min="5022" max="5022" width="18.5703125" style="266" customWidth="1"/>
    <col min="5023" max="5023" width="21.28515625" style="266" customWidth="1"/>
    <col min="5024" max="5026" width="0" style="266" hidden="1" customWidth="1"/>
    <col min="5027" max="5027" width="23.28515625" style="266" customWidth="1"/>
    <col min="5028" max="5029" width="0" style="266" hidden="1" customWidth="1"/>
    <col min="5030" max="5030" width="23.5703125" style="266" customWidth="1"/>
    <col min="5031" max="5031" width="2.7109375" style="266" customWidth="1"/>
    <col min="5032" max="5051" width="0" style="266" hidden="1" customWidth="1"/>
    <col min="5052" max="5052" width="13.42578125" style="266" customWidth="1"/>
    <col min="5053" max="5053" width="18.140625" style="266" customWidth="1"/>
    <col min="5054" max="5054" width="18.7109375" style="266" customWidth="1"/>
    <col min="5055" max="5055" width="15.42578125" style="266" customWidth="1"/>
    <col min="5056" max="5273" width="11.42578125" style="266"/>
    <col min="5274" max="5274" width="17.42578125" style="266" customWidth="1"/>
    <col min="5275" max="5275" width="9.28515625" style="266" customWidth="1"/>
    <col min="5276" max="5276" width="53.42578125" style="266" customWidth="1"/>
    <col min="5277" max="5277" width="21.85546875" style="266" customWidth="1"/>
    <col min="5278" max="5278" width="18.5703125" style="266" customWidth="1"/>
    <col min="5279" max="5279" width="21.28515625" style="266" customWidth="1"/>
    <col min="5280" max="5282" width="0" style="266" hidden="1" customWidth="1"/>
    <col min="5283" max="5283" width="23.28515625" style="266" customWidth="1"/>
    <col min="5284" max="5285" width="0" style="266" hidden="1" customWidth="1"/>
    <col min="5286" max="5286" width="23.5703125" style="266" customWidth="1"/>
    <col min="5287" max="5287" width="2.7109375" style="266" customWidth="1"/>
    <col min="5288" max="5307" width="0" style="266" hidden="1" customWidth="1"/>
    <col min="5308" max="5308" width="13.42578125" style="266" customWidth="1"/>
    <col min="5309" max="5309" width="18.140625" style="266" customWidth="1"/>
    <col min="5310" max="5310" width="18.7109375" style="266" customWidth="1"/>
    <col min="5311" max="5311" width="15.42578125" style="266" customWidth="1"/>
    <col min="5312" max="5529" width="11.42578125" style="266"/>
    <col min="5530" max="5530" width="17.42578125" style="266" customWidth="1"/>
    <col min="5531" max="5531" width="9.28515625" style="266" customWidth="1"/>
    <col min="5532" max="5532" width="53.42578125" style="266" customWidth="1"/>
    <col min="5533" max="5533" width="21.85546875" style="266" customWidth="1"/>
    <col min="5534" max="5534" width="18.5703125" style="266" customWidth="1"/>
    <col min="5535" max="5535" width="21.28515625" style="266" customWidth="1"/>
    <col min="5536" max="5538" width="0" style="266" hidden="1" customWidth="1"/>
    <col min="5539" max="5539" width="23.28515625" style="266" customWidth="1"/>
    <col min="5540" max="5541" width="0" style="266" hidden="1" customWidth="1"/>
    <col min="5542" max="5542" width="23.5703125" style="266" customWidth="1"/>
    <col min="5543" max="5543" width="2.7109375" style="266" customWidth="1"/>
    <col min="5544" max="5563" width="0" style="266" hidden="1" customWidth="1"/>
    <col min="5564" max="5564" width="13.42578125" style="266" customWidth="1"/>
    <col min="5565" max="5565" width="18.140625" style="266" customWidth="1"/>
    <col min="5566" max="5566" width="18.7109375" style="266" customWidth="1"/>
    <col min="5567" max="5567" width="15.42578125" style="266" customWidth="1"/>
    <col min="5568" max="5785" width="11.42578125" style="266"/>
    <col min="5786" max="5786" width="17.42578125" style="266" customWidth="1"/>
    <col min="5787" max="5787" width="9.28515625" style="266" customWidth="1"/>
    <col min="5788" max="5788" width="53.42578125" style="266" customWidth="1"/>
    <col min="5789" max="5789" width="21.85546875" style="266" customWidth="1"/>
    <col min="5790" max="5790" width="18.5703125" style="266" customWidth="1"/>
    <col min="5791" max="5791" width="21.28515625" style="266" customWidth="1"/>
    <col min="5792" max="5794" width="0" style="266" hidden="1" customWidth="1"/>
    <col min="5795" max="5795" width="23.28515625" style="266" customWidth="1"/>
    <col min="5796" max="5797" width="0" style="266" hidden="1" customWidth="1"/>
    <col min="5798" max="5798" width="23.5703125" style="266" customWidth="1"/>
    <col min="5799" max="5799" width="2.7109375" style="266" customWidth="1"/>
    <col min="5800" max="5819" width="0" style="266" hidden="1" customWidth="1"/>
    <col min="5820" max="5820" width="13.42578125" style="266" customWidth="1"/>
    <col min="5821" max="5821" width="18.140625" style="266" customWidth="1"/>
    <col min="5822" max="5822" width="18.7109375" style="266" customWidth="1"/>
    <col min="5823" max="5823" width="15.42578125" style="266" customWidth="1"/>
    <col min="5824" max="6041" width="11.42578125" style="266"/>
    <col min="6042" max="6042" width="17.42578125" style="266" customWidth="1"/>
    <col min="6043" max="6043" width="9.28515625" style="266" customWidth="1"/>
    <col min="6044" max="6044" width="53.42578125" style="266" customWidth="1"/>
    <col min="6045" max="6045" width="21.85546875" style="266" customWidth="1"/>
    <col min="6046" max="6046" width="18.5703125" style="266" customWidth="1"/>
    <col min="6047" max="6047" width="21.28515625" style="266" customWidth="1"/>
    <col min="6048" max="6050" width="0" style="266" hidden="1" customWidth="1"/>
    <col min="6051" max="6051" width="23.28515625" style="266" customWidth="1"/>
    <col min="6052" max="6053" width="0" style="266" hidden="1" customWidth="1"/>
    <col min="6054" max="6054" width="23.5703125" style="266" customWidth="1"/>
    <col min="6055" max="6055" width="2.7109375" style="266" customWidth="1"/>
    <col min="6056" max="6075" width="0" style="266" hidden="1" customWidth="1"/>
    <col min="6076" max="6076" width="13.42578125" style="266" customWidth="1"/>
    <col min="6077" max="6077" width="18.140625" style="266" customWidth="1"/>
    <col min="6078" max="6078" width="18.7109375" style="266" customWidth="1"/>
    <col min="6079" max="6079" width="15.42578125" style="266" customWidth="1"/>
    <col min="6080" max="6297" width="11.42578125" style="266"/>
    <col min="6298" max="6298" width="17.42578125" style="266" customWidth="1"/>
    <col min="6299" max="6299" width="9.28515625" style="266" customWidth="1"/>
    <col min="6300" max="6300" width="53.42578125" style="266" customWidth="1"/>
    <col min="6301" max="6301" width="21.85546875" style="266" customWidth="1"/>
    <col min="6302" max="6302" width="18.5703125" style="266" customWidth="1"/>
    <col min="6303" max="6303" width="21.28515625" style="266" customWidth="1"/>
    <col min="6304" max="6306" width="0" style="266" hidden="1" customWidth="1"/>
    <col min="6307" max="6307" width="23.28515625" style="266" customWidth="1"/>
    <col min="6308" max="6309" width="0" style="266" hidden="1" customWidth="1"/>
    <col min="6310" max="6310" width="23.5703125" style="266" customWidth="1"/>
    <col min="6311" max="6311" width="2.7109375" style="266" customWidth="1"/>
    <col min="6312" max="6331" width="0" style="266" hidden="1" customWidth="1"/>
    <col min="6332" max="6332" width="13.42578125" style="266" customWidth="1"/>
    <col min="6333" max="6333" width="18.140625" style="266" customWidth="1"/>
    <col min="6334" max="6334" width="18.7109375" style="266" customWidth="1"/>
    <col min="6335" max="6335" width="15.42578125" style="266" customWidth="1"/>
    <col min="6336" max="6553" width="11.42578125" style="266"/>
    <col min="6554" max="6554" width="17.42578125" style="266" customWidth="1"/>
    <col min="6555" max="6555" width="9.28515625" style="266" customWidth="1"/>
    <col min="6556" max="6556" width="53.42578125" style="266" customWidth="1"/>
    <col min="6557" max="6557" width="21.85546875" style="266" customWidth="1"/>
    <col min="6558" max="6558" width="18.5703125" style="266" customWidth="1"/>
    <col min="6559" max="6559" width="21.28515625" style="266" customWidth="1"/>
    <col min="6560" max="6562" width="0" style="266" hidden="1" customWidth="1"/>
    <col min="6563" max="6563" width="23.28515625" style="266" customWidth="1"/>
    <col min="6564" max="6565" width="0" style="266" hidden="1" customWidth="1"/>
    <col min="6566" max="6566" width="23.5703125" style="266" customWidth="1"/>
    <col min="6567" max="6567" width="2.7109375" style="266" customWidth="1"/>
    <col min="6568" max="6587" width="0" style="266" hidden="1" customWidth="1"/>
    <col min="6588" max="6588" width="13.42578125" style="266" customWidth="1"/>
    <col min="6589" max="6589" width="18.140625" style="266" customWidth="1"/>
    <col min="6590" max="6590" width="18.7109375" style="266" customWidth="1"/>
    <col min="6591" max="6591" width="15.42578125" style="266" customWidth="1"/>
    <col min="6592" max="6809" width="11.42578125" style="266"/>
    <col min="6810" max="6810" width="17.42578125" style="266" customWidth="1"/>
    <col min="6811" max="6811" width="9.28515625" style="266" customWidth="1"/>
    <col min="6812" max="6812" width="53.42578125" style="266" customWidth="1"/>
    <col min="6813" max="6813" width="21.85546875" style="266" customWidth="1"/>
    <col min="6814" max="6814" width="18.5703125" style="266" customWidth="1"/>
    <col min="6815" max="6815" width="21.28515625" style="266" customWidth="1"/>
    <col min="6816" max="6818" width="0" style="266" hidden="1" customWidth="1"/>
    <col min="6819" max="6819" width="23.28515625" style="266" customWidth="1"/>
    <col min="6820" max="6821" width="0" style="266" hidden="1" customWidth="1"/>
    <col min="6822" max="6822" width="23.5703125" style="266" customWidth="1"/>
    <col min="6823" max="6823" width="2.7109375" style="266" customWidth="1"/>
    <col min="6824" max="6843" width="0" style="266" hidden="1" customWidth="1"/>
    <col min="6844" max="6844" width="13.42578125" style="266" customWidth="1"/>
    <col min="6845" max="6845" width="18.140625" style="266" customWidth="1"/>
    <col min="6846" max="6846" width="18.7109375" style="266" customWidth="1"/>
    <col min="6847" max="6847" width="15.42578125" style="266" customWidth="1"/>
    <col min="6848" max="7065" width="11.42578125" style="266"/>
    <col min="7066" max="7066" width="17.42578125" style="266" customWidth="1"/>
    <col min="7067" max="7067" width="9.28515625" style="266" customWidth="1"/>
    <col min="7068" max="7068" width="53.42578125" style="266" customWidth="1"/>
    <col min="7069" max="7069" width="21.85546875" style="266" customWidth="1"/>
    <col min="7070" max="7070" width="18.5703125" style="266" customWidth="1"/>
    <col min="7071" max="7071" width="21.28515625" style="266" customWidth="1"/>
    <col min="7072" max="7074" width="0" style="266" hidden="1" customWidth="1"/>
    <col min="7075" max="7075" width="23.28515625" style="266" customWidth="1"/>
    <col min="7076" max="7077" width="0" style="266" hidden="1" customWidth="1"/>
    <col min="7078" max="7078" width="23.5703125" style="266" customWidth="1"/>
    <col min="7079" max="7079" width="2.7109375" style="266" customWidth="1"/>
    <col min="7080" max="7099" width="0" style="266" hidden="1" customWidth="1"/>
    <col min="7100" max="7100" width="13.42578125" style="266" customWidth="1"/>
    <col min="7101" max="7101" width="18.140625" style="266" customWidth="1"/>
    <col min="7102" max="7102" width="18.7109375" style="266" customWidth="1"/>
    <col min="7103" max="7103" width="15.42578125" style="266" customWidth="1"/>
    <col min="7104" max="7321" width="11.42578125" style="266"/>
    <col min="7322" max="7322" width="17.42578125" style="266" customWidth="1"/>
    <col min="7323" max="7323" width="9.28515625" style="266" customWidth="1"/>
    <col min="7324" max="7324" width="53.42578125" style="266" customWidth="1"/>
    <col min="7325" max="7325" width="21.85546875" style="266" customWidth="1"/>
    <col min="7326" max="7326" width="18.5703125" style="266" customWidth="1"/>
    <col min="7327" max="7327" width="21.28515625" style="266" customWidth="1"/>
    <col min="7328" max="7330" width="0" style="266" hidden="1" customWidth="1"/>
    <col min="7331" max="7331" width="23.28515625" style="266" customWidth="1"/>
    <col min="7332" max="7333" width="0" style="266" hidden="1" customWidth="1"/>
    <col min="7334" max="7334" width="23.5703125" style="266" customWidth="1"/>
    <col min="7335" max="7335" width="2.7109375" style="266" customWidth="1"/>
    <col min="7336" max="7355" width="0" style="266" hidden="1" customWidth="1"/>
    <col min="7356" max="7356" width="13.42578125" style="266" customWidth="1"/>
    <col min="7357" max="7357" width="18.140625" style="266" customWidth="1"/>
    <col min="7358" max="7358" width="18.7109375" style="266" customWidth="1"/>
    <col min="7359" max="7359" width="15.42578125" style="266" customWidth="1"/>
    <col min="7360" max="7577" width="11.42578125" style="266"/>
    <col min="7578" max="7578" width="17.42578125" style="266" customWidth="1"/>
    <col min="7579" max="7579" width="9.28515625" style="266" customWidth="1"/>
    <col min="7580" max="7580" width="53.42578125" style="266" customWidth="1"/>
    <col min="7581" max="7581" width="21.85546875" style="266" customWidth="1"/>
    <col min="7582" max="7582" width="18.5703125" style="266" customWidth="1"/>
    <col min="7583" max="7583" width="21.28515625" style="266" customWidth="1"/>
    <col min="7584" max="7586" width="0" style="266" hidden="1" customWidth="1"/>
    <col min="7587" max="7587" width="23.28515625" style="266" customWidth="1"/>
    <col min="7588" max="7589" width="0" style="266" hidden="1" customWidth="1"/>
    <col min="7590" max="7590" width="23.5703125" style="266" customWidth="1"/>
    <col min="7591" max="7591" width="2.7109375" style="266" customWidth="1"/>
    <col min="7592" max="7611" width="0" style="266" hidden="1" customWidth="1"/>
    <col min="7612" max="7612" width="13.42578125" style="266" customWidth="1"/>
    <col min="7613" max="7613" width="18.140625" style="266" customWidth="1"/>
    <col min="7614" max="7614" width="18.7109375" style="266" customWidth="1"/>
    <col min="7615" max="7615" width="15.42578125" style="266" customWidth="1"/>
    <col min="7616" max="7833" width="11.42578125" style="266"/>
    <col min="7834" max="7834" width="17.42578125" style="266" customWidth="1"/>
    <col min="7835" max="7835" width="9.28515625" style="266" customWidth="1"/>
    <col min="7836" max="7836" width="53.42578125" style="266" customWidth="1"/>
    <col min="7837" max="7837" width="21.85546875" style="266" customWidth="1"/>
    <col min="7838" max="7838" width="18.5703125" style="266" customWidth="1"/>
    <col min="7839" max="7839" width="21.28515625" style="266" customWidth="1"/>
    <col min="7840" max="7842" width="0" style="266" hidden="1" customWidth="1"/>
    <col min="7843" max="7843" width="23.28515625" style="266" customWidth="1"/>
    <col min="7844" max="7845" width="0" style="266" hidden="1" customWidth="1"/>
    <col min="7846" max="7846" width="23.5703125" style="266" customWidth="1"/>
    <col min="7847" max="7847" width="2.7109375" style="266" customWidth="1"/>
    <col min="7848" max="7867" width="0" style="266" hidden="1" customWidth="1"/>
    <col min="7868" max="7868" width="13.42578125" style="266" customWidth="1"/>
    <col min="7869" max="7869" width="18.140625" style="266" customWidth="1"/>
    <col min="7870" max="7870" width="18.7109375" style="266" customWidth="1"/>
    <col min="7871" max="7871" width="15.42578125" style="266" customWidth="1"/>
    <col min="7872" max="8089" width="11.42578125" style="266"/>
    <col min="8090" max="8090" width="17.42578125" style="266" customWidth="1"/>
    <col min="8091" max="8091" width="9.28515625" style="266" customWidth="1"/>
    <col min="8092" max="8092" width="53.42578125" style="266" customWidth="1"/>
    <col min="8093" max="8093" width="21.85546875" style="266" customWidth="1"/>
    <col min="8094" max="8094" width="18.5703125" style="266" customWidth="1"/>
    <col min="8095" max="8095" width="21.28515625" style="266" customWidth="1"/>
    <col min="8096" max="8098" width="0" style="266" hidden="1" customWidth="1"/>
    <col min="8099" max="8099" width="23.28515625" style="266" customWidth="1"/>
    <col min="8100" max="8101" width="0" style="266" hidden="1" customWidth="1"/>
    <col min="8102" max="8102" width="23.5703125" style="266" customWidth="1"/>
    <col min="8103" max="8103" width="2.7109375" style="266" customWidth="1"/>
    <col min="8104" max="8123" width="0" style="266" hidden="1" customWidth="1"/>
    <col min="8124" max="8124" width="13.42578125" style="266" customWidth="1"/>
    <col min="8125" max="8125" width="18.140625" style="266" customWidth="1"/>
    <col min="8126" max="8126" width="18.7109375" style="266" customWidth="1"/>
    <col min="8127" max="8127" width="15.42578125" style="266" customWidth="1"/>
    <col min="8128" max="8345" width="11.42578125" style="266"/>
    <col min="8346" max="8346" width="17.42578125" style="266" customWidth="1"/>
    <col min="8347" max="8347" width="9.28515625" style="266" customWidth="1"/>
    <col min="8348" max="8348" width="53.42578125" style="266" customWidth="1"/>
    <col min="8349" max="8349" width="21.85546875" style="266" customWidth="1"/>
    <col min="8350" max="8350" width="18.5703125" style="266" customWidth="1"/>
    <col min="8351" max="8351" width="21.28515625" style="266" customWidth="1"/>
    <col min="8352" max="8354" width="0" style="266" hidden="1" customWidth="1"/>
    <col min="8355" max="8355" width="23.28515625" style="266" customWidth="1"/>
    <col min="8356" max="8357" width="0" style="266" hidden="1" customWidth="1"/>
    <col min="8358" max="8358" width="23.5703125" style="266" customWidth="1"/>
    <col min="8359" max="8359" width="2.7109375" style="266" customWidth="1"/>
    <col min="8360" max="8379" width="0" style="266" hidden="1" customWidth="1"/>
    <col min="8380" max="8380" width="13.42578125" style="266" customWidth="1"/>
    <col min="8381" max="8381" width="18.140625" style="266" customWidth="1"/>
    <col min="8382" max="8382" width="18.7109375" style="266" customWidth="1"/>
    <col min="8383" max="8383" width="15.42578125" style="266" customWidth="1"/>
    <col min="8384" max="8601" width="11.42578125" style="266"/>
    <col min="8602" max="8602" width="17.42578125" style="266" customWidth="1"/>
    <col min="8603" max="8603" width="9.28515625" style="266" customWidth="1"/>
    <col min="8604" max="8604" width="53.42578125" style="266" customWidth="1"/>
    <col min="8605" max="8605" width="21.85546875" style="266" customWidth="1"/>
    <col min="8606" max="8606" width="18.5703125" style="266" customWidth="1"/>
    <col min="8607" max="8607" width="21.28515625" style="266" customWidth="1"/>
    <col min="8608" max="8610" width="0" style="266" hidden="1" customWidth="1"/>
    <col min="8611" max="8611" width="23.28515625" style="266" customWidth="1"/>
    <col min="8612" max="8613" width="0" style="266" hidden="1" customWidth="1"/>
    <col min="8614" max="8614" width="23.5703125" style="266" customWidth="1"/>
    <col min="8615" max="8615" width="2.7109375" style="266" customWidth="1"/>
    <col min="8616" max="8635" width="0" style="266" hidden="1" customWidth="1"/>
    <col min="8636" max="8636" width="13.42578125" style="266" customWidth="1"/>
    <col min="8637" max="8637" width="18.140625" style="266" customWidth="1"/>
    <col min="8638" max="8638" width="18.7109375" style="266" customWidth="1"/>
    <col min="8639" max="8639" width="15.42578125" style="266" customWidth="1"/>
    <col min="8640" max="8857" width="11.42578125" style="266"/>
    <col min="8858" max="8858" width="17.42578125" style="266" customWidth="1"/>
    <col min="8859" max="8859" width="9.28515625" style="266" customWidth="1"/>
    <col min="8860" max="8860" width="53.42578125" style="266" customWidth="1"/>
    <col min="8861" max="8861" width="21.85546875" style="266" customWidth="1"/>
    <col min="8862" max="8862" width="18.5703125" style="266" customWidth="1"/>
    <col min="8863" max="8863" width="21.28515625" style="266" customWidth="1"/>
    <col min="8864" max="8866" width="0" style="266" hidden="1" customWidth="1"/>
    <col min="8867" max="8867" width="23.28515625" style="266" customWidth="1"/>
    <col min="8868" max="8869" width="0" style="266" hidden="1" customWidth="1"/>
    <col min="8870" max="8870" width="23.5703125" style="266" customWidth="1"/>
    <col min="8871" max="8871" width="2.7109375" style="266" customWidth="1"/>
    <col min="8872" max="8891" width="0" style="266" hidden="1" customWidth="1"/>
    <col min="8892" max="8892" width="13.42578125" style="266" customWidth="1"/>
    <col min="8893" max="8893" width="18.140625" style="266" customWidth="1"/>
    <col min="8894" max="8894" width="18.7109375" style="266" customWidth="1"/>
    <col min="8895" max="8895" width="15.42578125" style="266" customWidth="1"/>
    <col min="8896" max="9113" width="11.42578125" style="266"/>
    <col min="9114" max="9114" width="17.42578125" style="266" customWidth="1"/>
    <col min="9115" max="9115" width="9.28515625" style="266" customWidth="1"/>
    <col min="9116" max="9116" width="53.42578125" style="266" customWidth="1"/>
    <col min="9117" max="9117" width="21.85546875" style="266" customWidth="1"/>
    <col min="9118" max="9118" width="18.5703125" style="266" customWidth="1"/>
    <col min="9119" max="9119" width="21.28515625" style="266" customWidth="1"/>
    <col min="9120" max="9122" width="0" style="266" hidden="1" customWidth="1"/>
    <col min="9123" max="9123" width="23.28515625" style="266" customWidth="1"/>
    <col min="9124" max="9125" width="0" style="266" hidden="1" customWidth="1"/>
    <col min="9126" max="9126" width="23.5703125" style="266" customWidth="1"/>
    <col min="9127" max="9127" width="2.7109375" style="266" customWidth="1"/>
    <col min="9128" max="9147" width="0" style="266" hidden="1" customWidth="1"/>
    <col min="9148" max="9148" width="13.42578125" style="266" customWidth="1"/>
    <col min="9149" max="9149" width="18.140625" style="266" customWidth="1"/>
    <col min="9150" max="9150" width="18.7109375" style="266" customWidth="1"/>
    <col min="9151" max="9151" width="15.42578125" style="266" customWidth="1"/>
    <col min="9152" max="9369" width="11.42578125" style="266"/>
    <col min="9370" max="9370" width="17.42578125" style="266" customWidth="1"/>
    <col min="9371" max="9371" width="9.28515625" style="266" customWidth="1"/>
    <col min="9372" max="9372" width="53.42578125" style="266" customWidth="1"/>
    <col min="9373" max="9373" width="21.85546875" style="266" customWidth="1"/>
    <col min="9374" max="9374" width="18.5703125" style="266" customWidth="1"/>
    <col min="9375" max="9375" width="21.28515625" style="266" customWidth="1"/>
    <col min="9376" max="9378" width="0" style="266" hidden="1" customWidth="1"/>
    <col min="9379" max="9379" width="23.28515625" style="266" customWidth="1"/>
    <col min="9380" max="9381" width="0" style="266" hidden="1" customWidth="1"/>
    <col min="9382" max="9382" width="23.5703125" style="266" customWidth="1"/>
    <col min="9383" max="9383" width="2.7109375" style="266" customWidth="1"/>
    <col min="9384" max="9403" width="0" style="266" hidden="1" customWidth="1"/>
    <col min="9404" max="9404" width="13.42578125" style="266" customWidth="1"/>
    <col min="9405" max="9405" width="18.140625" style="266" customWidth="1"/>
    <col min="9406" max="9406" width="18.7109375" style="266" customWidth="1"/>
    <col min="9407" max="9407" width="15.42578125" style="266" customWidth="1"/>
    <col min="9408" max="9625" width="11.42578125" style="266"/>
    <col min="9626" max="9626" width="17.42578125" style="266" customWidth="1"/>
    <col min="9627" max="9627" width="9.28515625" style="266" customWidth="1"/>
    <col min="9628" max="9628" width="53.42578125" style="266" customWidth="1"/>
    <col min="9629" max="9629" width="21.85546875" style="266" customWidth="1"/>
    <col min="9630" max="9630" width="18.5703125" style="266" customWidth="1"/>
    <col min="9631" max="9631" width="21.28515625" style="266" customWidth="1"/>
    <col min="9632" max="9634" width="0" style="266" hidden="1" customWidth="1"/>
    <col min="9635" max="9635" width="23.28515625" style="266" customWidth="1"/>
    <col min="9636" max="9637" width="0" style="266" hidden="1" customWidth="1"/>
    <col min="9638" max="9638" width="23.5703125" style="266" customWidth="1"/>
    <col min="9639" max="9639" width="2.7109375" style="266" customWidth="1"/>
    <col min="9640" max="9659" width="0" style="266" hidden="1" customWidth="1"/>
    <col min="9660" max="9660" width="13.42578125" style="266" customWidth="1"/>
    <col min="9661" max="9661" width="18.140625" style="266" customWidth="1"/>
    <col min="9662" max="9662" width="18.7109375" style="266" customWidth="1"/>
    <col min="9663" max="9663" width="15.42578125" style="266" customWidth="1"/>
    <col min="9664" max="9881" width="11.42578125" style="266"/>
    <col min="9882" max="9882" width="17.42578125" style="266" customWidth="1"/>
    <col min="9883" max="9883" width="9.28515625" style="266" customWidth="1"/>
    <col min="9884" max="9884" width="53.42578125" style="266" customWidth="1"/>
    <col min="9885" max="9885" width="21.85546875" style="266" customWidth="1"/>
    <col min="9886" max="9886" width="18.5703125" style="266" customWidth="1"/>
    <col min="9887" max="9887" width="21.28515625" style="266" customWidth="1"/>
    <col min="9888" max="9890" width="0" style="266" hidden="1" customWidth="1"/>
    <col min="9891" max="9891" width="23.28515625" style="266" customWidth="1"/>
    <col min="9892" max="9893" width="0" style="266" hidden="1" customWidth="1"/>
    <col min="9894" max="9894" width="23.5703125" style="266" customWidth="1"/>
    <col min="9895" max="9895" width="2.7109375" style="266" customWidth="1"/>
    <col min="9896" max="9915" width="0" style="266" hidden="1" customWidth="1"/>
    <col min="9916" max="9916" width="13.42578125" style="266" customWidth="1"/>
    <col min="9917" max="9917" width="18.140625" style="266" customWidth="1"/>
    <col min="9918" max="9918" width="18.7109375" style="266" customWidth="1"/>
    <col min="9919" max="9919" width="15.42578125" style="266" customWidth="1"/>
    <col min="9920" max="10137" width="11.42578125" style="266"/>
    <col min="10138" max="10138" width="17.42578125" style="266" customWidth="1"/>
    <col min="10139" max="10139" width="9.28515625" style="266" customWidth="1"/>
    <col min="10140" max="10140" width="53.42578125" style="266" customWidth="1"/>
    <col min="10141" max="10141" width="21.85546875" style="266" customWidth="1"/>
    <col min="10142" max="10142" width="18.5703125" style="266" customWidth="1"/>
    <col min="10143" max="10143" width="21.28515625" style="266" customWidth="1"/>
    <col min="10144" max="10146" width="0" style="266" hidden="1" customWidth="1"/>
    <col min="10147" max="10147" width="23.28515625" style="266" customWidth="1"/>
    <col min="10148" max="10149" width="0" style="266" hidden="1" customWidth="1"/>
    <col min="10150" max="10150" width="23.5703125" style="266" customWidth="1"/>
    <col min="10151" max="10151" width="2.7109375" style="266" customWidth="1"/>
    <col min="10152" max="10171" width="0" style="266" hidden="1" customWidth="1"/>
    <col min="10172" max="10172" width="13.42578125" style="266" customWidth="1"/>
    <col min="10173" max="10173" width="18.140625" style="266" customWidth="1"/>
    <col min="10174" max="10174" width="18.7109375" style="266" customWidth="1"/>
    <col min="10175" max="10175" width="15.42578125" style="266" customWidth="1"/>
    <col min="10176" max="10393" width="11.42578125" style="266"/>
    <col min="10394" max="10394" width="17.42578125" style="266" customWidth="1"/>
    <col min="10395" max="10395" width="9.28515625" style="266" customWidth="1"/>
    <col min="10396" max="10396" width="53.42578125" style="266" customWidth="1"/>
    <col min="10397" max="10397" width="21.85546875" style="266" customWidth="1"/>
    <col min="10398" max="10398" width="18.5703125" style="266" customWidth="1"/>
    <col min="10399" max="10399" width="21.28515625" style="266" customWidth="1"/>
    <col min="10400" max="10402" width="0" style="266" hidden="1" customWidth="1"/>
    <col min="10403" max="10403" width="23.28515625" style="266" customWidth="1"/>
    <col min="10404" max="10405" width="0" style="266" hidden="1" customWidth="1"/>
    <col min="10406" max="10406" width="23.5703125" style="266" customWidth="1"/>
    <col min="10407" max="10407" width="2.7109375" style="266" customWidth="1"/>
    <col min="10408" max="10427" width="0" style="266" hidden="1" customWidth="1"/>
    <col min="10428" max="10428" width="13.42578125" style="266" customWidth="1"/>
    <col min="10429" max="10429" width="18.140625" style="266" customWidth="1"/>
    <col min="10430" max="10430" width="18.7109375" style="266" customWidth="1"/>
    <col min="10431" max="10431" width="15.42578125" style="266" customWidth="1"/>
    <col min="10432" max="10649" width="11.42578125" style="266"/>
    <col min="10650" max="10650" width="17.42578125" style="266" customWidth="1"/>
    <col min="10651" max="10651" width="9.28515625" style="266" customWidth="1"/>
    <col min="10652" max="10652" width="53.42578125" style="266" customWidth="1"/>
    <col min="10653" max="10653" width="21.85546875" style="266" customWidth="1"/>
    <col min="10654" max="10654" width="18.5703125" style="266" customWidth="1"/>
    <col min="10655" max="10655" width="21.28515625" style="266" customWidth="1"/>
    <col min="10656" max="10658" width="0" style="266" hidden="1" customWidth="1"/>
    <col min="10659" max="10659" width="23.28515625" style="266" customWidth="1"/>
    <col min="10660" max="10661" width="0" style="266" hidden="1" customWidth="1"/>
    <col min="10662" max="10662" width="23.5703125" style="266" customWidth="1"/>
    <col min="10663" max="10663" width="2.7109375" style="266" customWidth="1"/>
    <col min="10664" max="10683" width="0" style="266" hidden="1" customWidth="1"/>
    <col min="10684" max="10684" width="13.42578125" style="266" customWidth="1"/>
    <col min="10685" max="10685" width="18.140625" style="266" customWidth="1"/>
    <col min="10686" max="10686" width="18.7109375" style="266" customWidth="1"/>
    <col min="10687" max="10687" width="15.42578125" style="266" customWidth="1"/>
    <col min="10688" max="10905" width="11.42578125" style="266"/>
    <col min="10906" max="10906" width="17.42578125" style="266" customWidth="1"/>
    <col min="10907" max="10907" width="9.28515625" style="266" customWidth="1"/>
    <col min="10908" max="10908" width="53.42578125" style="266" customWidth="1"/>
    <col min="10909" max="10909" width="21.85546875" style="266" customWidth="1"/>
    <col min="10910" max="10910" width="18.5703125" style="266" customWidth="1"/>
    <col min="10911" max="10911" width="21.28515625" style="266" customWidth="1"/>
    <col min="10912" max="10914" width="0" style="266" hidden="1" customWidth="1"/>
    <col min="10915" max="10915" width="23.28515625" style="266" customWidth="1"/>
    <col min="10916" max="10917" width="0" style="266" hidden="1" customWidth="1"/>
    <col min="10918" max="10918" width="23.5703125" style="266" customWidth="1"/>
    <col min="10919" max="10919" width="2.7109375" style="266" customWidth="1"/>
    <col min="10920" max="10939" width="0" style="266" hidden="1" customWidth="1"/>
    <col min="10940" max="10940" width="13.42578125" style="266" customWidth="1"/>
    <col min="10941" max="10941" width="18.140625" style="266" customWidth="1"/>
    <col min="10942" max="10942" width="18.7109375" style="266" customWidth="1"/>
    <col min="10943" max="10943" width="15.42578125" style="266" customWidth="1"/>
    <col min="10944" max="11161" width="11.42578125" style="266"/>
    <col min="11162" max="11162" width="17.42578125" style="266" customWidth="1"/>
    <col min="11163" max="11163" width="9.28515625" style="266" customWidth="1"/>
    <col min="11164" max="11164" width="53.42578125" style="266" customWidth="1"/>
    <col min="11165" max="11165" width="21.85546875" style="266" customWidth="1"/>
    <col min="11166" max="11166" width="18.5703125" style="266" customWidth="1"/>
    <col min="11167" max="11167" width="21.28515625" style="266" customWidth="1"/>
    <col min="11168" max="11170" width="0" style="266" hidden="1" customWidth="1"/>
    <col min="11171" max="11171" width="23.28515625" style="266" customWidth="1"/>
    <col min="11172" max="11173" width="0" style="266" hidden="1" customWidth="1"/>
    <col min="11174" max="11174" width="23.5703125" style="266" customWidth="1"/>
    <col min="11175" max="11175" width="2.7109375" style="266" customWidth="1"/>
    <col min="11176" max="11195" width="0" style="266" hidden="1" customWidth="1"/>
    <col min="11196" max="11196" width="13.42578125" style="266" customWidth="1"/>
    <col min="11197" max="11197" width="18.140625" style="266" customWidth="1"/>
    <col min="11198" max="11198" width="18.7109375" style="266" customWidth="1"/>
    <col min="11199" max="11199" width="15.42578125" style="266" customWidth="1"/>
    <col min="11200" max="11417" width="11.42578125" style="266"/>
    <col min="11418" max="11418" width="17.42578125" style="266" customWidth="1"/>
    <col min="11419" max="11419" width="9.28515625" style="266" customWidth="1"/>
    <col min="11420" max="11420" width="53.42578125" style="266" customWidth="1"/>
    <col min="11421" max="11421" width="21.85546875" style="266" customWidth="1"/>
    <col min="11422" max="11422" width="18.5703125" style="266" customWidth="1"/>
    <col min="11423" max="11423" width="21.28515625" style="266" customWidth="1"/>
    <col min="11424" max="11426" width="0" style="266" hidden="1" customWidth="1"/>
    <col min="11427" max="11427" width="23.28515625" style="266" customWidth="1"/>
    <col min="11428" max="11429" width="0" style="266" hidden="1" customWidth="1"/>
    <col min="11430" max="11430" width="23.5703125" style="266" customWidth="1"/>
    <col min="11431" max="11431" width="2.7109375" style="266" customWidth="1"/>
    <col min="11432" max="11451" width="0" style="266" hidden="1" customWidth="1"/>
    <col min="11452" max="11452" width="13.42578125" style="266" customWidth="1"/>
    <col min="11453" max="11453" width="18.140625" style="266" customWidth="1"/>
    <col min="11454" max="11454" width="18.7109375" style="266" customWidth="1"/>
    <col min="11455" max="11455" width="15.42578125" style="266" customWidth="1"/>
    <col min="11456" max="11673" width="11.42578125" style="266"/>
    <col min="11674" max="11674" width="17.42578125" style="266" customWidth="1"/>
    <col min="11675" max="11675" width="9.28515625" style="266" customWidth="1"/>
    <col min="11676" max="11676" width="53.42578125" style="266" customWidth="1"/>
    <col min="11677" max="11677" width="21.85546875" style="266" customWidth="1"/>
    <col min="11678" max="11678" width="18.5703125" style="266" customWidth="1"/>
    <col min="11679" max="11679" width="21.28515625" style="266" customWidth="1"/>
    <col min="11680" max="11682" width="0" style="266" hidden="1" customWidth="1"/>
    <col min="11683" max="11683" width="23.28515625" style="266" customWidth="1"/>
    <col min="11684" max="11685" width="0" style="266" hidden="1" customWidth="1"/>
    <col min="11686" max="11686" width="23.5703125" style="266" customWidth="1"/>
    <col min="11687" max="11687" width="2.7109375" style="266" customWidth="1"/>
    <col min="11688" max="11707" width="0" style="266" hidden="1" customWidth="1"/>
    <col min="11708" max="11708" width="13.42578125" style="266" customWidth="1"/>
    <col min="11709" max="11709" width="18.140625" style="266" customWidth="1"/>
    <col min="11710" max="11710" width="18.7109375" style="266" customWidth="1"/>
    <col min="11711" max="11711" width="15.42578125" style="266" customWidth="1"/>
    <col min="11712" max="11929" width="11.42578125" style="266"/>
    <col min="11930" max="11930" width="17.42578125" style="266" customWidth="1"/>
    <col min="11931" max="11931" width="9.28515625" style="266" customWidth="1"/>
    <col min="11932" max="11932" width="53.42578125" style="266" customWidth="1"/>
    <col min="11933" max="11933" width="21.85546875" style="266" customWidth="1"/>
    <col min="11934" max="11934" width="18.5703125" style="266" customWidth="1"/>
    <col min="11935" max="11935" width="21.28515625" style="266" customWidth="1"/>
    <col min="11936" max="11938" width="0" style="266" hidden="1" customWidth="1"/>
    <col min="11939" max="11939" width="23.28515625" style="266" customWidth="1"/>
    <col min="11940" max="11941" width="0" style="266" hidden="1" customWidth="1"/>
    <col min="11942" max="11942" width="23.5703125" style="266" customWidth="1"/>
    <col min="11943" max="11943" width="2.7109375" style="266" customWidth="1"/>
    <col min="11944" max="11963" width="0" style="266" hidden="1" customWidth="1"/>
    <col min="11964" max="11964" width="13.42578125" style="266" customWidth="1"/>
    <col min="11965" max="11965" width="18.140625" style="266" customWidth="1"/>
    <col min="11966" max="11966" width="18.7109375" style="266" customWidth="1"/>
    <col min="11967" max="11967" width="15.42578125" style="266" customWidth="1"/>
    <col min="11968" max="12185" width="11.42578125" style="266"/>
    <col min="12186" max="12186" width="17.42578125" style="266" customWidth="1"/>
    <col min="12187" max="12187" width="9.28515625" style="266" customWidth="1"/>
    <col min="12188" max="12188" width="53.42578125" style="266" customWidth="1"/>
    <col min="12189" max="12189" width="21.85546875" style="266" customWidth="1"/>
    <col min="12190" max="12190" width="18.5703125" style="266" customWidth="1"/>
    <col min="12191" max="12191" width="21.28515625" style="266" customWidth="1"/>
    <col min="12192" max="12194" width="0" style="266" hidden="1" customWidth="1"/>
    <col min="12195" max="12195" width="23.28515625" style="266" customWidth="1"/>
    <col min="12196" max="12197" width="0" style="266" hidden="1" customWidth="1"/>
    <col min="12198" max="12198" width="23.5703125" style="266" customWidth="1"/>
    <col min="12199" max="12199" width="2.7109375" style="266" customWidth="1"/>
    <col min="12200" max="12219" width="0" style="266" hidden="1" customWidth="1"/>
    <col min="12220" max="12220" width="13.42578125" style="266" customWidth="1"/>
    <col min="12221" max="12221" width="18.140625" style="266" customWidth="1"/>
    <col min="12222" max="12222" width="18.7109375" style="266" customWidth="1"/>
    <col min="12223" max="12223" width="15.42578125" style="266" customWidth="1"/>
    <col min="12224" max="12441" width="11.42578125" style="266"/>
    <col min="12442" max="12442" width="17.42578125" style="266" customWidth="1"/>
    <col min="12443" max="12443" width="9.28515625" style="266" customWidth="1"/>
    <col min="12444" max="12444" width="53.42578125" style="266" customWidth="1"/>
    <col min="12445" max="12445" width="21.85546875" style="266" customWidth="1"/>
    <col min="12446" max="12446" width="18.5703125" style="266" customWidth="1"/>
    <col min="12447" max="12447" width="21.28515625" style="266" customWidth="1"/>
    <col min="12448" max="12450" width="0" style="266" hidden="1" customWidth="1"/>
    <col min="12451" max="12451" width="23.28515625" style="266" customWidth="1"/>
    <col min="12452" max="12453" width="0" style="266" hidden="1" customWidth="1"/>
    <col min="12454" max="12454" width="23.5703125" style="266" customWidth="1"/>
    <col min="12455" max="12455" width="2.7109375" style="266" customWidth="1"/>
    <col min="12456" max="12475" width="0" style="266" hidden="1" customWidth="1"/>
    <col min="12476" max="12476" width="13.42578125" style="266" customWidth="1"/>
    <col min="12477" max="12477" width="18.140625" style="266" customWidth="1"/>
    <col min="12478" max="12478" width="18.7109375" style="266" customWidth="1"/>
    <col min="12479" max="12479" width="15.42578125" style="266" customWidth="1"/>
    <col min="12480" max="12697" width="11.42578125" style="266"/>
    <col min="12698" max="12698" width="17.42578125" style="266" customWidth="1"/>
    <col min="12699" max="12699" width="9.28515625" style="266" customWidth="1"/>
    <col min="12700" max="12700" width="53.42578125" style="266" customWidth="1"/>
    <col min="12701" max="12701" width="21.85546875" style="266" customWidth="1"/>
    <col min="12702" max="12702" width="18.5703125" style="266" customWidth="1"/>
    <col min="12703" max="12703" width="21.28515625" style="266" customWidth="1"/>
    <col min="12704" max="12706" width="0" style="266" hidden="1" customWidth="1"/>
    <col min="12707" max="12707" width="23.28515625" style="266" customWidth="1"/>
    <col min="12708" max="12709" width="0" style="266" hidden="1" customWidth="1"/>
    <col min="12710" max="12710" width="23.5703125" style="266" customWidth="1"/>
    <col min="12711" max="12711" width="2.7109375" style="266" customWidth="1"/>
    <col min="12712" max="12731" width="0" style="266" hidden="1" customWidth="1"/>
    <col min="12732" max="12732" width="13.42578125" style="266" customWidth="1"/>
    <col min="12733" max="12733" width="18.140625" style="266" customWidth="1"/>
    <col min="12734" max="12734" width="18.7109375" style="266" customWidth="1"/>
    <col min="12735" max="12735" width="15.42578125" style="266" customWidth="1"/>
    <col min="12736" max="12953" width="11.42578125" style="266"/>
    <col min="12954" max="12954" width="17.42578125" style="266" customWidth="1"/>
    <col min="12955" max="12955" width="9.28515625" style="266" customWidth="1"/>
    <col min="12956" max="12956" width="53.42578125" style="266" customWidth="1"/>
    <col min="12957" max="12957" width="21.85546875" style="266" customWidth="1"/>
    <col min="12958" max="12958" width="18.5703125" style="266" customWidth="1"/>
    <col min="12959" max="12959" width="21.28515625" style="266" customWidth="1"/>
    <col min="12960" max="12962" width="0" style="266" hidden="1" customWidth="1"/>
    <col min="12963" max="12963" width="23.28515625" style="266" customWidth="1"/>
    <col min="12964" max="12965" width="0" style="266" hidden="1" customWidth="1"/>
    <col min="12966" max="12966" width="23.5703125" style="266" customWidth="1"/>
    <col min="12967" max="12967" width="2.7109375" style="266" customWidth="1"/>
    <col min="12968" max="12987" width="0" style="266" hidden="1" customWidth="1"/>
    <col min="12988" max="12988" width="13.42578125" style="266" customWidth="1"/>
    <col min="12989" max="12989" width="18.140625" style="266" customWidth="1"/>
    <col min="12990" max="12990" width="18.7109375" style="266" customWidth="1"/>
    <col min="12991" max="12991" width="15.42578125" style="266" customWidth="1"/>
    <col min="12992" max="13209" width="11.42578125" style="266"/>
    <col min="13210" max="13210" width="17.42578125" style="266" customWidth="1"/>
    <col min="13211" max="13211" width="9.28515625" style="266" customWidth="1"/>
    <col min="13212" max="13212" width="53.42578125" style="266" customWidth="1"/>
    <col min="13213" max="13213" width="21.85546875" style="266" customWidth="1"/>
    <col min="13214" max="13214" width="18.5703125" style="266" customWidth="1"/>
    <col min="13215" max="13215" width="21.28515625" style="266" customWidth="1"/>
    <col min="13216" max="13218" width="0" style="266" hidden="1" customWidth="1"/>
    <col min="13219" max="13219" width="23.28515625" style="266" customWidth="1"/>
    <col min="13220" max="13221" width="0" style="266" hidden="1" customWidth="1"/>
    <col min="13222" max="13222" width="23.5703125" style="266" customWidth="1"/>
    <col min="13223" max="13223" width="2.7109375" style="266" customWidth="1"/>
    <col min="13224" max="13243" width="0" style="266" hidden="1" customWidth="1"/>
    <col min="13244" max="13244" width="13.42578125" style="266" customWidth="1"/>
    <col min="13245" max="13245" width="18.140625" style="266" customWidth="1"/>
    <col min="13246" max="13246" width="18.7109375" style="266" customWidth="1"/>
    <col min="13247" max="13247" width="15.42578125" style="266" customWidth="1"/>
    <col min="13248" max="13465" width="11.42578125" style="266"/>
    <col min="13466" max="13466" width="17.42578125" style="266" customWidth="1"/>
    <col min="13467" max="13467" width="9.28515625" style="266" customWidth="1"/>
    <col min="13468" max="13468" width="53.42578125" style="266" customWidth="1"/>
    <col min="13469" max="13469" width="21.85546875" style="266" customWidth="1"/>
    <col min="13470" max="13470" width="18.5703125" style="266" customWidth="1"/>
    <col min="13471" max="13471" width="21.28515625" style="266" customWidth="1"/>
    <col min="13472" max="13474" width="0" style="266" hidden="1" customWidth="1"/>
    <col min="13475" max="13475" width="23.28515625" style="266" customWidth="1"/>
    <col min="13476" max="13477" width="0" style="266" hidden="1" customWidth="1"/>
    <col min="13478" max="13478" width="23.5703125" style="266" customWidth="1"/>
    <col min="13479" max="13479" width="2.7109375" style="266" customWidth="1"/>
    <col min="13480" max="13499" width="0" style="266" hidden="1" customWidth="1"/>
    <col min="13500" max="13500" width="13.42578125" style="266" customWidth="1"/>
    <col min="13501" max="13501" width="18.140625" style="266" customWidth="1"/>
    <col min="13502" max="13502" width="18.7109375" style="266" customWidth="1"/>
    <col min="13503" max="13503" width="15.42578125" style="266" customWidth="1"/>
    <col min="13504" max="13721" width="11.42578125" style="266"/>
    <col min="13722" max="13722" width="17.42578125" style="266" customWidth="1"/>
    <col min="13723" max="13723" width="9.28515625" style="266" customWidth="1"/>
    <col min="13724" max="13724" width="53.42578125" style="266" customWidth="1"/>
    <col min="13725" max="13725" width="21.85546875" style="266" customWidth="1"/>
    <col min="13726" max="13726" width="18.5703125" style="266" customWidth="1"/>
    <col min="13727" max="13727" width="21.28515625" style="266" customWidth="1"/>
    <col min="13728" max="13730" width="0" style="266" hidden="1" customWidth="1"/>
    <col min="13731" max="13731" width="23.28515625" style="266" customWidth="1"/>
    <col min="13732" max="13733" width="0" style="266" hidden="1" customWidth="1"/>
    <col min="13734" max="13734" width="23.5703125" style="266" customWidth="1"/>
    <col min="13735" max="13735" width="2.7109375" style="266" customWidth="1"/>
    <col min="13736" max="13755" width="0" style="266" hidden="1" customWidth="1"/>
    <col min="13756" max="13756" width="13.42578125" style="266" customWidth="1"/>
    <col min="13757" max="13757" width="18.140625" style="266" customWidth="1"/>
    <col min="13758" max="13758" width="18.7109375" style="266" customWidth="1"/>
    <col min="13759" max="13759" width="15.42578125" style="266" customWidth="1"/>
    <col min="13760" max="13977" width="11.42578125" style="266"/>
    <col min="13978" max="13978" width="17.42578125" style="266" customWidth="1"/>
    <col min="13979" max="13979" width="9.28515625" style="266" customWidth="1"/>
    <col min="13980" max="13980" width="53.42578125" style="266" customWidth="1"/>
    <col min="13981" max="13981" width="21.85546875" style="266" customWidth="1"/>
    <col min="13982" max="13982" width="18.5703125" style="266" customWidth="1"/>
    <col min="13983" max="13983" width="21.28515625" style="266" customWidth="1"/>
    <col min="13984" max="13986" width="0" style="266" hidden="1" customWidth="1"/>
    <col min="13987" max="13987" width="23.28515625" style="266" customWidth="1"/>
    <col min="13988" max="13989" width="0" style="266" hidden="1" customWidth="1"/>
    <col min="13990" max="13990" width="23.5703125" style="266" customWidth="1"/>
    <col min="13991" max="13991" width="2.7109375" style="266" customWidth="1"/>
    <col min="13992" max="14011" width="0" style="266" hidden="1" customWidth="1"/>
    <col min="14012" max="14012" width="13.42578125" style="266" customWidth="1"/>
    <col min="14013" max="14013" width="18.140625" style="266" customWidth="1"/>
    <col min="14014" max="14014" width="18.7109375" style="266" customWidth="1"/>
    <col min="14015" max="14015" width="15.42578125" style="266" customWidth="1"/>
    <col min="14016" max="14233" width="11.42578125" style="266"/>
    <col min="14234" max="14234" width="17.42578125" style="266" customWidth="1"/>
    <col min="14235" max="14235" width="9.28515625" style="266" customWidth="1"/>
    <col min="14236" max="14236" width="53.42578125" style="266" customWidth="1"/>
    <col min="14237" max="14237" width="21.85546875" style="266" customWidth="1"/>
    <col min="14238" max="14238" width="18.5703125" style="266" customWidth="1"/>
    <col min="14239" max="14239" width="21.28515625" style="266" customWidth="1"/>
    <col min="14240" max="14242" width="0" style="266" hidden="1" customWidth="1"/>
    <col min="14243" max="14243" width="23.28515625" style="266" customWidth="1"/>
    <col min="14244" max="14245" width="0" style="266" hidden="1" customWidth="1"/>
    <col min="14246" max="14246" width="23.5703125" style="266" customWidth="1"/>
    <col min="14247" max="14247" width="2.7109375" style="266" customWidth="1"/>
    <col min="14248" max="14267" width="0" style="266" hidden="1" customWidth="1"/>
    <col min="14268" max="14268" width="13.42578125" style="266" customWidth="1"/>
    <col min="14269" max="14269" width="18.140625" style="266" customWidth="1"/>
    <col min="14270" max="14270" width="18.7109375" style="266" customWidth="1"/>
    <col min="14271" max="14271" width="15.42578125" style="266" customWidth="1"/>
    <col min="14272" max="14489" width="11.42578125" style="266"/>
    <col min="14490" max="14490" width="17.42578125" style="266" customWidth="1"/>
    <col min="14491" max="14491" width="9.28515625" style="266" customWidth="1"/>
    <col min="14492" max="14492" width="53.42578125" style="266" customWidth="1"/>
    <col min="14493" max="14493" width="21.85546875" style="266" customWidth="1"/>
    <col min="14494" max="14494" width="18.5703125" style="266" customWidth="1"/>
    <col min="14495" max="14495" width="21.28515625" style="266" customWidth="1"/>
    <col min="14496" max="14498" width="0" style="266" hidden="1" customWidth="1"/>
    <col min="14499" max="14499" width="23.28515625" style="266" customWidth="1"/>
    <col min="14500" max="14501" width="0" style="266" hidden="1" customWidth="1"/>
    <col min="14502" max="14502" width="23.5703125" style="266" customWidth="1"/>
    <col min="14503" max="14503" width="2.7109375" style="266" customWidth="1"/>
    <col min="14504" max="14523" width="0" style="266" hidden="1" customWidth="1"/>
    <col min="14524" max="14524" width="13.42578125" style="266" customWidth="1"/>
    <col min="14525" max="14525" width="18.140625" style="266" customWidth="1"/>
    <col min="14526" max="14526" width="18.7109375" style="266" customWidth="1"/>
    <col min="14527" max="14527" width="15.42578125" style="266" customWidth="1"/>
    <col min="14528" max="14745" width="11.42578125" style="266"/>
    <col min="14746" max="14746" width="17.42578125" style="266" customWidth="1"/>
    <col min="14747" max="14747" width="9.28515625" style="266" customWidth="1"/>
    <col min="14748" max="14748" width="53.42578125" style="266" customWidth="1"/>
    <col min="14749" max="14749" width="21.85546875" style="266" customWidth="1"/>
    <col min="14750" max="14750" width="18.5703125" style="266" customWidth="1"/>
    <col min="14751" max="14751" width="21.28515625" style="266" customWidth="1"/>
    <col min="14752" max="14754" width="0" style="266" hidden="1" customWidth="1"/>
    <col min="14755" max="14755" width="23.28515625" style="266" customWidth="1"/>
    <col min="14756" max="14757" width="0" style="266" hidden="1" customWidth="1"/>
    <col min="14758" max="14758" width="23.5703125" style="266" customWidth="1"/>
    <col min="14759" max="14759" width="2.7109375" style="266" customWidth="1"/>
    <col min="14760" max="14779" width="0" style="266" hidden="1" customWidth="1"/>
    <col min="14780" max="14780" width="13.42578125" style="266" customWidth="1"/>
    <col min="14781" max="14781" width="18.140625" style="266" customWidth="1"/>
    <col min="14782" max="14782" width="18.7109375" style="266" customWidth="1"/>
    <col min="14783" max="14783" width="15.42578125" style="266" customWidth="1"/>
    <col min="14784" max="15001" width="11.42578125" style="266"/>
    <col min="15002" max="15002" width="17.42578125" style="266" customWidth="1"/>
    <col min="15003" max="15003" width="9.28515625" style="266" customWidth="1"/>
    <col min="15004" max="15004" width="53.42578125" style="266" customWidth="1"/>
    <col min="15005" max="15005" width="21.85546875" style="266" customWidth="1"/>
    <col min="15006" max="15006" width="18.5703125" style="266" customWidth="1"/>
    <col min="15007" max="15007" width="21.28515625" style="266" customWidth="1"/>
    <col min="15008" max="15010" width="0" style="266" hidden="1" customWidth="1"/>
    <col min="15011" max="15011" width="23.28515625" style="266" customWidth="1"/>
    <col min="15012" max="15013" width="0" style="266" hidden="1" customWidth="1"/>
    <col min="15014" max="15014" width="23.5703125" style="266" customWidth="1"/>
    <col min="15015" max="15015" width="2.7109375" style="266" customWidth="1"/>
    <col min="15016" max="15035" width="0" style="266" hidden="1" customWidth="1"/>
    <col min="15036" max="15036" width="13.42578125" style="266" customWidth="1"/>
    <col min="15037" max="15037" width="18.140625" style="266" customWidth="1"/>
    <col min="15038" max="15038" width="18.7109375" style="266" customWidth="1"/>
    <col min="15039" max="15039" width="15.42578125" style="266" customWidth="1"/>
    <col min="15040" max="15257" width="11.42578125" style="266"/>
    <col min="15258" max="15258" width="17.42578125" style="266" customWidth="1"/>
    <col min="15259" max="15259" width="9.28515625" style="266" customWidth="1"/>
    <col min="15260" max="15260" width="53.42578125" style="266" customWidth="1"/>
    <col min="15261" max="15261" width="21.85546875" style="266" customWidth="1"/>
    <col min="15262" max="15262" width="18.5703125" style="266" customWidth="1"/>
    <col min="15263" max="15263" width="21.28515625" style="266" customWidth="1"/>
    <col min="15264" max="15266" width="0" style="266" hidden="1" customWidth="1"/>
    <col min="15267" max="15267" width="23.28515625" style="266" customWidth="1"/>
    <col min="15268" max="15269" width="0" style="266" hidden="1" customWidth="1"/>
    <col min="15270" max="15270" width="23.5703125" style="266" customWidth="1"/>
    <col min="15271" max="15271" width="2.7109375" style="266" customWidth="1"/>
    <col min="15272" max="15291" width="0" style="266" hidden="1" customWidth="1"/>
    <col min="15292" max="15292" width="13.42578125" style="266" customWidth="1"/>
    <col min="15293" max="15293" width="18.140625" style="266" customWidth="1"/>
    <col min="15294" max="15294" width="18.7109375" style="266" customWidth="1"/>
    <col min="15295" max="15295" width="15.42578125" style="266" customWidth="1"/>
    <col min="15296" max="15513" width="11.42578125" style="266"/>
    <col min="15514" max="15514" width="17.42578125" style="266" customWidth="1"/>
    <col min="15515" max="15515" width="9.28515625" style="266" customWidth="1"/>
    <col min="15516" max="15516" width="53.42578125" style="266" customWidth="1"/>
    <col min="15517" max="15517" width="21.85546875" style="266" customWidth="1"/>
    <col min="15518" max="15518" width="18.5703125" style="266" customWidth="1"/>
    <col min="15519" max="15519" width="21.28515625" style="266" customWidth="1"/>
    <col min="15520" max="15522" width="0" style="266" hidden="1" customWidth="1"/>
    <col min="15523" max="15523" width="23.28515625" style="266" customWidth="1"/>
    <col min="15524" max="15525" width="0" style="266" hidden="1" customWidth="1"/>
    <col min="15526" max="15526" width="23.5703125" style="266" customWidth="1"/>
    <col min="15527" max="15527" width="2.7109375" style="266" customWidth="1"/>
    <col min="15528" max="15547" width="0" style="266" hidden="1" customWidth="1"/>
    <col min="15548" max="15548" width="13.42578125" style="266" customWidth="1"/>
    <col min="15549" max="15549" width="18.140625" style="266" customWidth="1"/>
    <col min="15550" max="15550" width="18.7109375" style="266" customWidth="1"/>
    <col min="15551" max="15551" width="15.42578125" style="266" customWidth="1"/>
    <col min="15552" max="15769" width="11.42578125" style="266"/>
    <col min="15770" max="15770" width="17.42578125" style="266" customWidth="1"/>
    <col min="15771" max="15771" width="9.28515625" style="266" customWidth="1"/>
    <col min="15772" max="15772" width="53.42578125" style="266" customWidth="1"/>
    <col min="15773" max="15773" width="21.85546875" style="266" customWidth="1"/>
    <col min="15774" max="15774" width="18.5703125" style="266" customWidth="1"/>
    <col min="15775" max="15775" width="21.28515625" style="266" customWidth="1"/>
    <col min="15776" max="15778" width="0" style="266" hidden="1" customWidth="1"/>
    <col min="15779" max="15779" width="23.28515625" style="266" customWidth="1"/>
    <col min="15780" max="15781" width="0" style="266" hidden="1" customWidth="1"/>
    <col min="15782" max="15782" width="23.5703125" style="266" customWidth="1"/>
    <col min="15783" max="15783" width="2.7109375" style="266" customWidth="1"/>
    <col min="15784" max="15803" width="0" style="266" hidden="1" customWidth="1"/>
    <col min="15804" max="15804" width="13.42578125" style="266" customWidth="1"/>
    <col min="15805" max="15805" width="18.140625" style="266" customWidth="1"/>
    <col min="15806" max="15806" width="18.7109375" style="266" customWidth="1"/>
    <col min="15807" max="15807" width="15.42578125" style="266" customWidth="1"/>
    <col min="15808" max="16025" width="11.42578125" style="266"/>
    <col min="16026" max="16026" width="17.42578125" style="266" customWidth="1"/>
    <col min="16027" max="16027" width="9.28515625" style="266" customWidth="1"/>
    <col min="16028" max="16028" width="53.42578125" style="266" customWidth="1"/>
    <col min="16029" max="16029" width="21.85546875" style="266" customWidth="1"/>
    <col min="16030" max="16030" width="18.5703125" style="266" customWidth="1"/>
    <col min="16031" max="16031" width="21.28515625" style="266" customWidth="1"/>
    <col min="16032" max="16034" width="0" style="266" hidden="1" customWidth="1"/>
    <col min="16035" max="16035" width="23.28515625" style="266" customWidth="1"/>
    <col min="16036" max="16037" width="0" style="266" hidden="1" customWidth="1"/>
    <col min="16038" max="16038" width="23.5703125" style="266" customWidth="1"/>
    <col min="16039" max="16039" width="2.7109375" style="266" customWidth="1"/>
    <col min="16040" max="16059" width="0" style="266" hidden="1" customWidth="1"/>
    <col min="16060" max="16060" width="13.42578125" style="266" customWidth="1"/>
    <col min="16061" max="16061" width="18.140625" style="266" customWidth="1"/>
    <col min="16062" max="16062" width="18.7109375" style="266" customWidth="1"/>
    <col min="16063" max="16063" width="15.42578125" style="266" customWidth="1"/>
    <col min="16064" max="16384" width="11.42578125" style="266"/>
  </cols>
  <sheetData>
    <row r="1" spans="1:15" ht="27.75" customHeight="1" x14ac:dyDescent="0.25">
      <c r="A1" s="566" t="s">
        <v>522</v>
      </c>
      <c r="B1" s="566"/>
      <c r="C1" s="566"/>
      <c r="D1" s="566"/>
      <c r="E1" s="566"/>
      <c r="F1" s="566"/>
      <c r="G1" s="566"/>
      <c r="H1" s="566"/>
      <c r="I1" s="566"/>
      <c r="J1" s="566"/>
      <c r="K1" s="566"/>
      <c r="L1" s="566"/>
      <c r="M1" s="566"/>
      <c r="N1" s="566"/>
      <c r="O1" s="566"/>
    </row>
    <row r="2" spans="1:15" ht="24.95" customHeight="1" x14ac:dyDescent="0.25">
      <c r="A2" s="567" t="s">
        <v>418</v>
      </c>
      <c r="B2" s="567"/>
      <c r="C2" s="567"/>
      <c r="D2" s="567"/>
      <c r="E2" s="567"/>
      <c r="F2" s="567"/>
      <c r="G2" s="567"/>
      <c r="H2" s="567"/>
      <c r="I2" s="567"/>
      <c r="J2" s="567"/>
      <c r="K2" s="567"/>
      <c r="L2" s="567"/>
      <c r="M2" s="567"/>
      <c r="N2" s="567"/>
      <c r="O2" s="567"/>
    </row>
    <row r="3" spans="1:15" ht="24.95" customHeight="1" x14ac:dyDescent="0.25">
      <c r="A3" s="568" t="s">
        <v>528</v>
      </c>
      <c r="B3" s="568"/>
      <c r="C3" s="568"/>
      <c r="D3" s="568"/>
      <c r="E3" s="568"/>
      <c r="F3" s="568"/>
      <c r="G3" s="568"/>
      <c r="H3" s="568"/>
      <c r="I3" s="568"/>
      <c r="J3" s="568"/>
      <c r="K3" s="568"/>
      <c r="L3" s="568"/>
      <c r="M3" s="568"/>
      <c r="N3" s="568"/>
      <c r="O3" s="568"/>
    </row>
    <row r="4" spans="1:15" ht="15" customHeight="1" x14ac:dyDescent="0.25">
      <c r="A4" s="485"/>
      <c r="B4" s="485"/>
      <c r="C4" s="485"/>
      <c r="D4" s="485"/>
      <c r="E4" s="485"/>
      <c r="F4" s="485"/>
      <c r="G4" s="485"/>
      <c r="H4" s="485"/>
      <c r="I4" s="485"/>
      <c r="J4" s="485"/>
      <c r="K4" s="485"/>
      <c r="L4" s="485"/>
      <c r="M4" s="485"/>
      <c r="N4" s="485"/>
    </row>
    <row r="5" spans="1:15" ht="18" customHeight="1" x14ac:dyDescent="0.25">
      <c r="H5" s="270" t="s">
        <v>3</v>
      </c>
      <c r="I5" s="271"/>
      <c r="J5" s="272" t="s">
        <v>4</v>
      </c>
      <c r="K5" s="273" t="s">
        <v>5</v>
      </c>
      <c r="L5" s="273"/>
      <c r="M5" s="274"/>
    </row>
    <row r="6" spans="1:15" ht="18" customHeight="1" thickBot="1" x14ac:dyDescent="0.3">
      <c r="H6" s="270"/>
      <c r="I6" s="271"/>
      <c r="J6" s="272"/>
      <c r="K6" s="273"/>
      <c r="L6" s="273"/>
      <c r="M6" s="274"/>
    </row>
    <row r="7" spans="1:15" ht="23.1" customHeight="1" x14ac:dyDescent="0.25">
      <c r="A7" s="537" t="s">
        <v>6</v>
      </c>
      <c r="B7" s="533" t="s">
        <v>420</v>
      </c>
      <c r="C7" s="533" t="s">
        <v>8</v>
      </c>
      <c r="D7" s="533" t="s">
        <v>9</v>
      </c>
      <c r="E7" s="533" t="s">
        <v>421</v>
      </c>
      <c r="F7" s="525" t="s">
        <v>422</v>
      </c>
      <c r="G7" s="534" t="s">
        <v>423</v>
      </c>
      <c r="H7" s="525" t="s">
        <v>424</v>
      </c>
      <c r="I7" s="527" t="s">
        <v>14</v>
      </c>
      <c r="J7" s="525" t="s">
        <v>425</v>
      </c>
      <c r="K7" s="525" t="s">
        <v>426</v>
      </c>
      <c r="L7" s="525" t="s">
        <v>427</v>
      </c>
      <c r="M7" s="569" t="s">
        <v>428</v>
      </c>
      <c r="N7" s="569"/>
      <c r="O7" s="570"/>
    </row>
    <row r="8" spans="1:15" ht="57.75" customHeight="1" thickBot="1" x14ac:dyDescent="0.3">
      <c r="A8" s="538"/>
      <c r="B8" s="536"/>
      <c r="C8" s="536"/>
      <c r="D8" s="536"/>
      <c r="E8" s="536"/>
      <c r="F8" s="532"/>
      <c r="G8" s="535"/>
      <c r="H8" s="532"/>
      <c r="I8" s="555"/>
      <c r="J8" s="532"/>
      <c r="K8" s="532"/>
      <c r="L8" s="532"/>
      <c r="M8" s="484" t="s">
        <v>429</v>
      </c>
      <c r="N8" s="484" t="s">
        <v>430</v>
      </c>
      <c r="O8" s="17" t="s">
        <v>466</v>
      </c>
    </row>
    <row r="9" spans="1:15" s="287" customFormat="1" ht="23.1" customHeight="1" thickBot="1" x14ac:dyDescent="0.3">
      <c r="A9" s="113" t="s">
        <v>26</v>
      </c>
      <c r="B9" s="19"/>
      <c r="C9" s="19"/>
      <c r="D9" s="19"/>
      <c r="E9" s="283" t="s">
        <v>27</v>
      </c>
      <c r="F9" s="116">
        <f>+F10+F16</f>
        <v>35431800</v>
      </c>
      <c r="G9" s="117">
        <f>+G10+G16</f>
        <v>0</v>
      </c>
      <c r="H9" s="116">
        <f>+H10+H16</f>
        <v>35431800</v>
      </c>
      <c r="I9" s="284">
        <f>+H9/H72</f>
        <v>2.8096476504760126E-3</v>
      </c>
      <c r="J9" s="116">
        <f>+J10+J16</f>
        <v>35431800</v>
      </c>
      <c r="K9" s="117">
        <f>+K10+K16</f>
        <v>35431800</v>
      </c>
      <c r="L9" s="117">
        <f>+J9-K9</f>
        <v>0</v>
      </c>
      <c r="M9" s="285">
        <f>+J9/H9</f>
        <v>1</v>
      </c>
      <c r="N9" s="285">
        <f>+K9/F9</f>
        <v>1</v>
      </c>
      <c r="O9" s="286">
        <f>K9/J9</f>
        <v>1</v>
      </c>
    </row>
    <row r="10" spans="1:15" ht="33.75" customHeight="1" x14ac:dyDescent="0.25">
      <c r="A10" s="288" t="s">
        <v>87</v>
      </c>
      <c r="B10" s="26"/>
      <c r="C10" s="26"/>
      <c r="D10" s="26"/>
      <c r="E10" s="289" t="s">
        <v>88</v>
      </c>
      <c r="F10" s="123">
        <f>+F11</f>
        <v>4291800</v>
      </c>
      <c r="G10" s="124">
        <f>+G12</f>
        <v>0</v>
      </c>
      <c r="H10" s="125">
        <f t="shared" ref="H10:H18" si="0">+F10-G10</f>
        <v>4291800</v>
      </c>
      <c r="I10" s="290">
        <f>+H10/H72</f>
        <v>3.4032834307918169E-4</v>
      </c>
      <c r="J10" s="123">
        <f>+J11</f>
        <v>4291800</v>
      </c>
      <c r="K10" s="124">
        <f>+K11</f>
        <v>4291800</v>
      </c>
      <c r="L10" s="124">
        <f t="shared" ref="L10:L72" si="1">+J10-K10</f>
        <v>0</v>
      </c>
      <c r="M10" s="291">
        <f t="shared" ref="M10:M72" si="2">+J10/H10</f>
        <v>1</v>
      </c>
      <c r="N10" s="291">
        <f t="shared" ref="N10:N72" si="3">+K10/F10</f>
        <v>1</v>
      </c>
      <c r="O10" s="292">
        <f t="shared" ref="O10:O72" si="4">K10/J10</f>
        <v>1</v>
      </c>
    </row>
    <row r="11" spans="1:15" ht="30" customHeight="1" x14ac:dyDescent="0.25">
      <c r="A11" s="50" t="s">
        <v>97</v>
      </c>
      <c r="B11" s="33"/>
      <c r="C11" s="33"/>
      <c r="D11" s="33"/>
      <c r="E11" s="293" t="s">
        <v>98</v>
      </c>
      <c r="F11" s="129">
        <f>+F12</f>
        <v>4291800</v>
      </c>
      <c r="G11" s="130">
        <f>+G13</f>
        <v>0</v>
      </c>
      <c r="H11" s="131">
        <f t="shared" si="0"/>
        <v>4291800</v>
      </c>
      <c r="I11" s="294">
        <f>+H11/H72</f>
        <v>3.4032834307918169E-4</v>
      </c>
      <c r="J11" s="129">
        <f>+J12</f>
        <v>4291800</v>
      </c>
      <c r="K11" s="130">
        <f>+K12</f>
        <v>4291800</v>
      </c>
      <c r="L11" s="124">
        <f t="shared" si="1"/>
        <v>0</v>
      </c>
      <c r="M11" s="295">
        <f t="shared" si="2"/>
        <v>1</v>
      </c>
      <c r="N11" s="295">
        <f t="shared" si="3"/>
        <v>1</v>
      </c>
      <c r="O11" s="296">
        <f t="shared" si="4"/>
        <v>1</v>
      </c>
    </row>
    <row r="12" spans="1:15" ht="27" customHeight="1" x14ac:dyDescent="0.25">
      <c r="A12" s="50" t="s">
        <v>121</v>
      </c>
      <c r="B12" s="33"/>
      <c r="C12" s="33"/>
      <c r="D12" s="33"/>
      <c r="E12" s="293" t="s">
        <v>122</v>
      </c>
      <c r="F12" s="129">
        <f>SUM(F13:F13)</f>
        <v>4291800</v>
      </c>
      <c r="G12" s="130">
        <f>SUM(G13:G13)</f>
        <v>0</v>
      </c>
      <c r="H12" s="131">
        <f t="shared" si="0"/>
        <v>4291800</v>
      </c>
      <c r="I12" s="294">
        <f>+H12/H72</f>
        <v>3.4032834307918169E-4</v>
      </c>
      <c r="J12" s="129">
        <f>SUM(J13:J13)</f>
        <v>4291800</v>
      </c>
      <c r="K12" s="130">
        <f>SUM(K13:K13)</f>
        <v>4291800</v>
      </c>
      <c r="L12" s="124">
        <f t="shared" si="1"/>
        <v>0</v>
      </c>
      <c r="M12" s="295">
        <f t="shared" si="2"/>
        <v>1</v>
      </c>
      <c r="N12" s="295">
        <f t="shared" si="3"/>
        <v>1</v>
      </c>
      <c r="O12" s="296">
        <f t="shared" si="4"/>
        <v>1</v>
      </c>
    </row>
    <row r="13" spans="1:15" ht="53.25" customHeight="1" x14ac:dyDescent="0.25">
      <c r="A13" s="50" t="s">
        <v>141</v>
      </c>
      <c r="B13" s="40"/>
      <c r="C13" s="40"/>
      <c r="D13" s="40"/>
      <c r="E13" s="293" t="s">
        <v>142</v>
      </c>
      <c r="F13" s="129">
        <f>+F14+F15</f>
        <v>4291800</v>
      </c>
      <c r="G13" s="130">
        <f>SUM(G14:G14)</f>
        <v>0</v>
      </c>
      <c r="H13" s="131">
        <f>+F13-G13</f>
        <v>4291800</v>
      </c>
      <c r="I13" s="294">
        <f>+H13/H72</f>
        <v>3.4032834307918169E-4</v>
      </c>
      <c r="J13" s="129">
        <f>+J14+J15</f>
        <v>4291800</v>
      </c>
      <c r="K13" s="130">
        <f>+K14+K15</f>
        <v>4291800</v>
      </c>
      <c r="L13" s="124">
        <f t="shared" si="1"/>
        <v>0</v>
      </c>
      <c r="M13" s="295">
        <f t="shared" si="2"/>
        <v>1</v>
      </c>
      <c r="N13" s="295">
        <f t="shared" si="3"/>
        <v>1</v>
      </c>
      <c r="O13" s="296">
        <f t="shared" si="4"/>
        <v>1</v>
      </c>
    </row>
    <row r="14" spans="1:15" ht="33" customHeight="1" x14ac:dyDescent="0.25">
      <c r="A14" s="51" t="s">
        <v>145</v>
      </c>
      <c r="B14" s="40" t="s">
        <v>37</v>
      </c>
      <c r="C14" s="40">
        <v>20</v>
      </c>
      <c r="D14" s="40" t="s">
        <v>38</v>
      </c>
      <c r="E14" s="297" t="s">
        <v>146</v>
      </c>
      <c r="F14" s="135">
        <v>3215000</v>
      </c>
      <c r="G14" s="136">
        <v>0</v>
      </c>
      <c r="H14" s="137">
        <f>+F14-G14</f>
        <v>3215000</v>
      </c>
      <c r="I14" s="294">
        <f>+H14/H72</f>
        <v>2.5494096253310248E-4</v>
      </c>
      <c r="J14" s="137">
        <v>3215000</v>
      </c>
      <c r="K14" s="137">
        <v>3215000</v>
      </c>
      <c r="L14" s="137">
        <f t="shared" si="1"/>
        <v>0</v>
      </c>
      <c r="M14" s="298">
        <f t="shared" si="2"/>
        <v>1</v>
      </c>
      <c r="N14" s="298">
        <f t="shared" si="3"/>
        <v>1</v>
      </c>
      <c r="O14" s="299">
        <f t="shared" si="4"/>
        <v>1</v>
      </c>
    </row>
    <row r="15" spans="1:15" ht="23.1" customHeight="1" x14ac:dyDescent="0.25">
      <c r="A15" s="51" t="s">
        <v>149</v>
      </c>
      <c r="B15" s="40" t="s">
        <v>37</v>
      </c>
      <c r="C15" s="40">
        <v>20</v>
      </c>
      <c r="D15" s="40" t="s">
        <v>38</v>
      </c>
      <c r="E15" s="297" t="s">
        <v>150</v>
      </c>
      <c r="F15" s="135">
        <v>1076800</v>
      </c>
      <c r="G15" s="136">
        <v>0</v>
      </c>
      <c r="H15" s="137">
        <f>+F15-G15</f>
        <v>1076800</v>
      </c>
      <c r="I15" s="294">
        <f>+H15/H72</f>
        <v>8.5387380546079241E-5</v>
      </c>
      <c r="J15" s="137">
        <v>1076800</v>
      </c>
      <c r="K15" s="137">
        <v>1076800</v>
      </c>
      <c r="L15" s="137">
        <f t="shared" si="1"/>
        <v>0</v>
      </c>
      <c r="M15" s="298">
        <f t="shared" si="2"/>
        <v>1</v>
      </c>
      <c r="N15" s="298">
        <f t="shared" si="3"/>
        <v>1</v>
      </c>
      <c r="O15" s="299">
        <f t="shared" si="4"/>
        <v>1</v>
      </c>
    </row>
    <row r="16" spans="1:15" ht="23.1" customHeight="1" x14ac:dyDescent="0.25">
      <c r="A16" s="50" t="s">
        <v>169</v>
      </c>
      <c r="B16" s="245"/>
      <c r="C16" s="245"/>
      <c r="D16" s="245"/>
      <c r="E16" s="293" t="s">
        <v>170</v>
      </c>
      <c r="F16" s="129">
        <f t="shared" ref="F16:G18" si="5">+F17</f>
        <v>31140000</v>
      </c>
      <c r="G16" s="130">
        <f t="shared" si="5"/>
        <v>0</v>
      </c>
      <c r="H16" s="130">
        <f>+F16-G16</f>
        <v>31140000</v>
      </c>
      <c r="I16" s="294">
        <f>+H16/H72</f>
        <v>2.4693193073968308E-3</v>
      </c>
      <c r="J16" s="130">
        <f t="shared" ref="J16:K18" si="6">+J17</f>
        <v>31140000</v>
      </c>
      <c r="K16" s="130">
        <f t="shared" si="6"/>
        <v>31140000</v>
      </c>
      <c r="L16" s="130">
        <f t="shared" si="1"/>
        <v>0</v>
      </c>
      <c r="M16" s="295">
        <f t="shared" si="2"/>
        <v>1</v>
      </c>
      <c r="N16" s="295">
        <f t="shared" si="3"/>
        <v>1</v>
      </c>
      <c r="O16" s="296">
        <f t="shared" si="4"/>
        <v>1</v>
      </c>
    </row>
    <row r="17" spans="1:15" ht="23.1" customHeight="1" x14ac:dyDescent="0.25">
      <c r="A17" s="50" t="s">
        <v>187</v>
      </c>
      <c r="B17" s="245"/>
      <c r="C17" s="245"/>
      <c r="D17" s="245"/>
      <c r="E17" s="293" t="s">
        <v>188</v>
      </c>
      <c r="F17" s="129">
        <f t="shared" si="5"/>
        <v>31140000</v>
      </c>
      <c r="G17" s="130">
        <f t="shared" si="5"/>
        <v>0</v>
      </c>
      <c r="H17" s="130">
        <f t="shared" si="0"/>
        <v>31140000</v>
      </c>
      <c r="I17" s="294">
        <f>+H17/H72</f>
        <v>2.4693193073968308E-3</v>
      </c>
      <c r="J17" s="130">
        <f t="shared" si="6"/>
        <v>31140000</v>
      </c>
      <c r="K17" s="130">
        <f t="shared" si="6"/>
        <v>31140000</v>
      </c>
      <c r="L17" s="130">
        <f t="shared" si="1"/>
        <v>0</v>
      </c>
      <c r="M17" s="295">
        <f t="shared" si="2"/>
        <v>1</v>
      </c>
      <c r="N17" s="295">
        <f t="shared" si="3"/>
        <v>1</v>
      </c>
      <c r="O17" s="296">
        <f t="shared" si="4"/>
        <v>1</v>
      </c>
    </row>
    <row r="18" spans="1:15" ht="23.1" customHeight="1" x14ac:dyDescent="0.25">
      <c r="A18" s="50" t="s">
        <v>189</v>
      </c>
      <c r="B18" s="245"/>
      <c r="C18" s="245"/>
      <c r="D18" s="245"/>
      <c r="E18" s="293" t="s">
        <v>190</v>
      </c>
      <c r="F18" s="129">
        <f t="shared" si="5"/>
        <v>31140000</v>
      </c>
      <c r="G18" s="130">
        <f t="shared" si="5"/>
        <v>0</v>
      </c>
      <c r="H18" s="130">
        <f t="shared" si="0"/>
        <v>31140000</v>
      </c>
      <c r="I18" s="294">
        <f>+H18/H72</f>
        <v>2.4693193073968308E-3</v>
      </c>
      <c r="J18" s="130">
        <f t="shared" si="6"/>
        <v>31140000</v>
      </c>
      <c r="K18" s="130">
        <f t="shared" si="6"/>
        <v>31140000</v>
      </c>
      <c r="L18" s="130">
        <f t="shared" si="1"/>
        <v>0</v>
      </c>
      <c r="M18" s="295">
        <f t="shared" si="2"/>
        <v>1</v>
      </c>
      <c r="N18" s="295">
        <f t="shared" si="3"/>
        <v>1</v>
      </c>
      <c r="O18" s="296">
        <f t="shared" si="4"/>
        <v>1</v>
      </c>
    </row>
    <row r="19" spans="1:15" ht="23.1" customHeight="1" thickBot="1" x14ac:dyDescent="0.3">
      <c r="A19" s="52" t="s">
        <v>194</v>
      </c>
      <c r="B19" s="53" t="s">
        <v>37</v>
      </c>
      <c r="C19" s="53">
        <v>20</v>
      </c>
      <c r="D19" s="53" t="s">
        <v>38</v>
      </c>
      <c r="E19" s="300" t="s">
        <v>195</v>
      </c>
      <c r="F19" s="141">
        <v>31140000</v>
      </c>
      <c r="G19" s="142">
        <v>0</v>
      </c>
      <c r="H19" s="143">
        <f>+F19-G19</f>
        <v>31140000</v>
      </c>
      <c r="I19" s="301">
        <f>+H19/H72</f>
        <v>2.4693193073968308E-3</v>
      </c>
      <c r="J19" s="143">
        <v>31140000</v>
      </c>
      <c r="K19" s="143">
        <v>31140000</v>
      </c>
      <c r="L19" s="143">
        <f t="shared" si="1"/>
        <v>0</v>
      </c>
      <c r="M19" s="302">
        <f t="shared" si="2"/>
        <v>1</v>
      </c>
      <c r="N19" s="302">
        <f t="shared" si="3"/>
        <v>1</v>
      </c>
      <c r="O19" s="303">
        <f t="shared" si="4"/>
        <v>1</v>
      </c>
    </row>
    <row r="20" spans="1:15" s="287" customFormat="1" ht="23.1" customHeight="1" thickBot="1" x14ac:dyDescent="0.3">
      <c r="A20" s="304" t="s">
        <v>214</v>
      </c>
      <c r="B20" s="305"/>
      <c r="C20" s="305"/>
      <c r="D20" s="305"/>
      <c r="E20" s="283" t="s">
        <v>431</v>
      </c>
      <c r="F20" s="116">
        <f>+F21+F35+F41+F52+F58</f>
        <v>12575330974.470001</v>
      </c>
      <c r="G20" s="117">
        <f>+G21+G35+G41+G52+G58</f>
        <v>0</v>
      </c>
      <c r="H20" s="116">
        <f>+H21+H35+H41+H52+H58</f>
        <v>12575330974.470001</v>
      </c>
      <c r="I20" s="306">
        <f>+H20/H72</f>
        <v>0.99719035234952402</v>
      </c>
      <c r="J20" s="116">
        <f>+J21+J35+J41+J52+J58</f>
        <v>11072215055.59</v>
      </c>
      <c r="K20" s="116">
        <f>+K21+K35+K41+K52+K58</f>
        <v>11032857305.59</v>
      </c>
      <c r="L20" s="117">
        <f t="shared" si="1"/>
        <v>39357750</v>
      </c>
      <c r="M20" s="285">
        <f t="shared" si="2"/>
        <v>0.88047106498178263</v>
      </c>
      <c r="N20" s="357">
        <f t="shared" si="3"/>
        <v>0.877341306402871</v>
      </c>
      <c r="O20" s="358">
        <f t="shared" si="4"/>
        <v>0.99644535896364028</v>
      </c>
    </row>
    <row r="21" spans="1:15" s="270" customFormat="1" ht="45" customHeight="1" x14ac:dyDescent="0.25">
      <c r="A21" s="288" t="s">
        <v>216</v>
      </c>
      <c r="B21" s="307"/>
      <c r="C21" s="307"/>
      <c r="D21" s="307"/>
      <c r="E21" s="289" t="s">
        <v>217</v>
      </c>
      <c r="F21" s="123">
        <f>+F22</f>
        <v>1462522247.77</v>
      </c>
      <c r="G21" s="124">
        <f>+G22</f>
        <v>0</v>
      </c>
      <c r="H21" s="124">
        <f t="shared" ref="H21:H46" si="7">+F21-G21</f>
        <v>1462522247.77</v>
      </c>
      <c r="I21" s="290">
        <f>+H21/H72</f>
        <v>0.11597413050468441</v>
      </c>
      <c r="J21" s="123">
        <f>+J22</f>
        <v>1030118869.77</v>
      </c>
      <c r="K21" s="124">
        <f>+K22</f>
        <v>1023226579.77</v>
      </c>
      <c r="L21" s="130">
        <f t="shared" si="1"/>
        <v>6892290</v>
      </c>
      <c r="M21" s="291">
        <f t="shared" si="2"/>
        <v>0.70434406816080042</v>
      </c>
      <c r="N21" s="291">
        <f t="shared" si="3"/>
        <v>0.69963146292658329</v>
      </c>
      <c r="O21" s="359">
        <f t="shared" si="4"/>
        <v>0.99330922847618652</v>
      </c>
    </row>
    <row r="22" spans="1:15" s="270" customFormat="1" ht="29.25" customHeight="1" x14ac:dyDescent="0.25">
      <c r="A22" s="50" t="s">
        <v>432</v>
      </c>
      <c r="B22" s="245"/>
      <c r="C22" s="245"/>
      <c r="D22" s="245"/>
      <c r="E22" s="293" t="s">
        <v>219</v>
      </c>
      <c r="F22" s="129">
        <f>+F23+F27+F31</f>
        <v>1462522247.77</v>
      </c>
      <c r="G22" s="130">
        <f>+G23+G27+G31</f>
        <v>0</v>
      </c>
      <c r="H22" s="130">
        <f t="shared" si="7"/>
        <v>1462522247.77</v>
      </c>
      <c r="I22" s="294">
        <f>+H22/H72</f>
        <v>0.11597413050468441</v>
      </c>
      <c r="J22" s="129">
        <f>+J23+J27+J31</f>
        <v>1030118869.77</v>
      </c>
      <c r="K22" s="130">
        <f>+K23+K27+K31</f>
        <v>1023226579.77</v>
      </c>
      <c r="L22" s="130">
        <f t="shared" si="1"/>
        <v>6892290</v>
      </c>
      <c r="M22" s="295">
        <f t="shared" si="2"/>
        <v>0.70434406816080042</v>
      </c>
      <c r="N22" s="295">
        <f t="shared" si="3"/>
        <v>0.69963146292658329</v>
      </c>
      <c r="O22" s="359">
        <f t="shared" si="4"/>
        <v>0.99330922847618652</v>
      </c>
    </row>
    <row r="23" spans="1:15" ht="54.75" customHeight="1" x14ac:dyDescent="0.25">
      <c r="A23" s="50" t="s">
        <v>433</v>
      </c>
      <c r="B23" s="245"/>
      <c r="C23" s="245"/>
      <c r="D23" s="245"/>
      <c r="E23" s="148" t="s">
        <v>434</v>
      </c>
      <c r="F23" s="129">
        <f t="shared" ref="F23:G25" si="8">+F24</f>
        <v>73590729</v>
      </c>
      <c r="G23" s="130">
        <f t="shared" si="8"/>
        <v>0</v>
      </c>
      <c r="H23" s="130">
        <f t="shared" si="7"/>
        <v>73590729</v>
      </c>
      <c r="I23" s="294">
        <f>+H23/H72</f>
        <v>5.8355493887317878E-3</v>
      </c>
      <c r="J23" s="130">
        <f t="shared" ref="J23:K25" si="9">+J24</f>
        <v>0</v>
      </c>
      <c r="K23" s="130">
        <f t="shared" si="9"/>
        <v>0</v>
      </c>
      <c r="L23" s="130">
        <f t="shared" si="1"/>
        <v>0</v>
      </c>
      <c r="M23" s="295">
        <f t="shared" si="2"/>
        <v>0</v>
      </c>
      <c r="N23" s="295">
        <f t="shared" si="3"/>
        <v>0</v>
      </c>
      <c r="O23" s="359" t="s">
        <v>46</v>
      </c>
    </row>
    <row r="24" spans="1:15" ht="54.75" customHeight="1" x14ac:dyDescent="0.25">
      <c r="A24" s="50" t="s">
        <v>435</v>
      </c>
      <c r="B24" s="245"/>
      <c r="C24" s="245"/>
      <c r="D24" s="245"/>
      <c r="E24" s="149" t="s">
        <v>434</v>
      </c>
      <c r="F24" s="129">
        <f t="shared" si="8"/>
        <v>73590729</v>
      </c>
      <c r="G24" s="130">
        <f t="shared" si="8"/>
        <v>0</v>
      </c>
      <c r="H24" s="130">
        <f t="shared" si="7"/>
        <v>73590729</v>
      </c>
      <c r="I24" s="294">
        <f>+H24/H72</f>
        <v>5.8355493887317878E-3</v>
      </c>
      <c r="J24" s="130">
        <f t="shared" si="9"/>
        <v>0</v>
      </c>
      <c r="K24" s="130">
        <f t="shared" si="9"/>
        <v>0</v>
      </c>
      <c r="L24" s="130">
        <f t="shared" si="1"/>
        <v>0</v>
      </c>
      <c r="M24" s="295">
        <f t="shared" si="2"/>
        <v>0</v>
      </c>
      <c r="N24" s="295">
        <f t="shared" si="3"/>
        <v>0</v>
      </c>
      <c r="O24" s="359" t="s">
        <v>46</v>
      </c>
    </row>
    <row r="25" spans="1:15" ht="26.25" customHeight="1" x14ac:dyDescent="0.25">
      <c r="A25" s="50" t="s">
        <v>436</v>
      </c>
      <c r="B25" s="245"/>
      <c r="C25" s="245"/>
      <c r="D25" s="245"/>
      <c r="E25" s="149" t="s">
        <v>224</v>
      </c>
      <c r="F25" s="129">
        <f t="shared" si="8"/>
        <v>73590729</v>
      </c>
      <c r="G25" s="130">
        <f t="shared" si="8"/>
        <v>0</v>
      </c>
      <c r="H25" s="130">
        <f t="shared" si="7"/>
        <v>73590729</v>
      </c>
      <c r="I25" s="294">
        <f>+H25/H72</f>
        <v>5.8355493887317878E-3</v>
      </c>
      <c r="J25" s="131">
        <f t="shared" si="9"/>
        <v>0</v>
      </c>
      <c r="K25" s="131">
        <f t="shared" si="9"/>
        <v>0</v>
      </c>
      <c r="L25" s="131">
        <f t="shared" si="1"/>
        <v>0</v>
      </c>
      <c r="M25" s="295">
        <f t="shared" si="2"/>
        <v>0</v>
      </c>
      <c r="N25" s="295">
        <f t="shared" si="3"/>
        <v>0</v>
      </c>
      <c r="O25" s="359" t="s">
        <v>46</v>
      </c>
    </row>
    <row r="26" spans="1:15" ht="32.25" customHeight="1" x14ac:dyDescent="0.25">
      <c r="A26" s="39" t="s">
        <v>437</v>
      </c>
      <c r="B26" s="40" t="s">
        <v>192</v>
      </c>
      <c r="C26" s="40">
        <v>11</v>
      </c>
      <c r="D26" s="40" t="s">
        <v>38</v>
      </c>
      <c r="E26" s="150" t="s">
        <v>226</v>
      </c>
      <c r="F26" s="137">
        <v>73590729</v>
      </c>
      <c r="G26" s="136">
        <v>0</v>
      </c>
      <c r="H26" s="137">
        <f t="shared" si="7"/>
        <v>73590729</v>
      </c>
      <c r="I26" s="308">
        <f>+H26/H72</f>
        <v>5.8355493887317878E-3</v>
      </c>
      <c r="J26" s="137">
        <v>0</v>
      </c>
      <c r="K26" s="137">
        <v>0</v>
      </c>
      <c r="L26" s="137">
        <f t="shared" si="1"/>
        <v>0</v>
      </c>
      <c r="M26" s="298">
        <f t="shared" si="2"/>
        <v>0</v>
      </c>
      <c r="N26" s="298">
        <f t="shared" si="3"/>
        <v>0</v>
      </c>
      <c r="O26" s="360" t="s">
        <v>46</v>
      </c>
    </row>
    <row r="27" spans="1:15" s="270" customFormat="1" ht="63.75" customHeight="1" x14ac:dyDescent="0.25">
      <c r="A27" s="50" t="s">
        <v>268</v>
      </c>
      <c r="B27" s="245"/>
      <c r="C27" s="245"/>
      <c r="D27" s="245"/>
      <c r="E27" s="149" t="s">
        <v>271</v>
      </c>
      <c r="F27" s="129">
        <f t="shared" ref="F27:G29" si="10">+F28</f>
        <v>601840522</v>
      </c>
      <c r="G27" s="130">
        <f t="shared" si="10"/>
        <v>0</v>
      </c>
      <c r="H27" s="131">
        <f t="shared" si="7"/>
        <v>601840522</v>
      </c>
      <c r="I27" s="294">
        <f>+H27/H72</f>
        <v>4.772435520065469E-2</v>
      </c>
      <c r="J27" s="130">
        <f t="shared" ref="J27:K29" si="11">+J28</f>
        <v>243027873</v>
      </c>
      <c r="K27" s="130">
        <f t="shared" si="11"/>
        <v>236135583</v>
      </c>
      <c r="L27" s="130">
        <f t="shared" si="1"/>
        <v>6892290</v>
      </c>
      <c r="M27" s="295">
        <f t="shared" si="2"/>
        <v>0.40380775989025214</v>
      </c>
      <c r="N27" s="295">
        <f t="shared" si="3"/>
        <v>0.39235573938306534</v>
      </c>
      <c r="O27" s="359">
        <f t="shared" si="4"/>
        <v>0.97163991967291752</v>
      </c>
    </row>
    <row r="28" spans="1:15" s="270" customFormat="1" ht="63.75" customHeight="1" x14ac:dyDescent="0.25">
      <c r="A28" s="50" t="s">
        <v>270</v>
      </c>
      <c r="B28" s="245"/>
      <c r="C28" s="245"/>
      <c r="D28" s="245"/>
      <c r="E28" s="148" t="s">
        <v>271</v>
      </c>
      <c r="F28" s="129">
        <f t="shared" si="10"/>
        <v>601840522</v>
      </c>
      <c r="G28" s="130">
        <f t="shared" si="10"/>
        <v>0</v>
      </c>
      <c r="H28" s="131">
        <f t="shared" si="7"/>
        <v>601840522</v>
      </c>
      <c r="I28" s="294">
        <f>+H28/H72</f>
        <v>4.772435520065469E-2</v>
      </c>
      <c r="J28" s="130">
        <f t="shared" si="11"/>
        <v>243027873</v>
      </c>
      <c r="K28" s="130">
        <f t="shared" si="11"/>
        <v>236135583</v>
      </c>
      <c r="L28" s="130">
        <f t="shared" si="1"/>
        <v>6892290</v>
      </c>
      <c r="M28" s="295">
        <f t="shared" si="2"/>
        <v>0.40380775989025214</v>
      </c>
      <c r="N28" s="295">
        <f t="shared" si="3"/>
        <v>0.39235573938306534</v>
      </c>
      <c r="O28" s="359">
        <f t="shared" si="4"/>
        <v>0.97163991967291752</v>
      </c>
    </row>
    <row r="29" spans="1:15" ht="63.75" customHeight="1" x14ac:dyDescent="0.25">
      <c r="A29" s="50" t="s">
        <v>272</v>
      </c>
      <c r="B29" s="245"/>
      <c r="C29" s="245"/>
      <c r="D29" s="245"/>
      <c r="E29" s="149" t="s">
        <v>273</v>
      </c>
      <c r="F29" s="129">
        <f t="shared" si="10"/>
        <v>601840522</v>
      </c>
      <c r="G29" s="130">
        <f t="shared" si="10"/>
        <v>0</v>
      </c>
      <c r="H29" s="131">
        <f t="shared" si="7"/>
        <v>601840522</v>
      </c>
      <c r="I29" s="294">
        <f>+H29/H72</f>
        <v>4.772435520065469E-2</v>
      </c>
      <c r="J29" s="131">
        <f t="shared" si="11"/>
        <v>243027873</v>
      </c>
      <c r="K29" s="131">
        <f t="shared" si="11"/>
        <v>236135583</v>
      </c>
      <c r="L29" s="131">
        <f t="shared" si="1"/>
        <v>6892290</v>
      </c>
      <c r="M29" s="295">
        <f t="shared" si="2"/>
        <v>0.40380775989025214</v>
      </c>
      <c r="N29" s="295">
        <f t="shared" si="3"/>
        <v>0.39235573938306534</v>
      </c>
      <c r="O29" s="359">
        <f t="shared" si="4"/>
        <v>0.97163991967291752</v>
      </c>
    </row>
    <row r="30" spans="1:15" ht="33.75" customHeight="1" x14ac:dyDescent="0.25">
      <c r="A30" s="39" t="s">
        <v>274</v>
      </c>
      <c r="B30" s="40" t="s">
        <v>192</v>
      </c>
      <c r="C30" s="40">
        <v>11</v>
      </c>
      <c r="D30" s="40" t="s">
        <v>38</v>
      </c>
      <c r="E30" s="150" t="s">
        <v>226</v>
      </c>
      <c r="F30" s="135">
        <v>601840522</v>
      </c>
      <c r="G30" s="136">
        <v>0</v>
      </c>
      <c r="H30" s="137">
        <f t="shared" si="7"/>
        <v>601840522</v>
      </c>
      <c r="I30" s="308">
        <f>+H30/H72</f>
        <v>4.772435520065469E-2</v>
      </c>
      <c r="J30" s="137">
        <v>243027873</v>
      </c>
      <c r="K30" s="137">
        <v>236135583</v>
      </c>
      <c r="L30" s="137">
        <f t="shared" si="1"/>
        <v>6892290</v>
      </c>
      <c r="M30" s="298">
        <f t="shared" si="2"/>
        <v>0.40380775989025214</v>
      </c>
      <c r="N30" s="298">
        <f t="shared" si="3"/>
        <v>0.39235573938306534</v>
      </c>
      <c r="O30" s="360">
        <f t="shared" si="4"/>
        <v>0.97163991967291752</v>
      </c>
    </row>
    <row r="31" spans="1:15" s="270" customFormat="1" ht="70.5" customHeight="1" x14ac:dyDescent="0.25">
      <c r="A31" s="50" t="s">
        <v>300</v>
      </c>
      <c r="B31" s="245"/>
      <c r="C31" s="245"/>
      <c r="D31" s="245"/>
      <c r="E31" s="149" t="s">
        <v>301</v>
      </c>
      <c r="F31" s="129">
        <f t="shared" ref="F31:G33" si="12">+F32</f>
        <v>787090996.76999998</v>
      </c>
      <c r="G31" s="130">
        <f t="shared" si="12"/>
        <v>0</v>
      </c>
      <c r="H31" s="131">
        <f t="shared" si="7"/>
        <v>787090996.76999998</v>
      </c>
      <c r="I31" s="294">
        <f>+H31/H72</f>
        <v>6.2414225915297931E-2</v>
      </c>
      <c r="J31" s="130">
        <f t="shared" ref="J31:K33" si="13">+J32</f>
        <v>787090996.76999998</v>
      </c>
      <c r="K31" s="130">
        <f t="shared" si="13"/>
        <v>787090996.76999998</v>
      </c>
      <c r="L31" s="130">
        <f t="shared" si="1"/>
        <v>0</v>
      </c>
      <c r="M31" s="295">
        <f t="shared" si="2"/>
        <v>1</v>
      </c>
      <c r="N31" s="295">
        <f t="shared" si="3"/>
        <v>1</v>
      </c>
      <c r="O31" s="359">
        <f t="shared" si="4"/>
        <v>1</v>
      </c>
    </row>
    <row r="32" spans="1:15" s="270" customFormat="1" ht="70.5" customHeight="1" x14ac:dyDescent="0.25">
      <c r="A32" s="50" t="s">
        <v>302</v>
      </c>
      <c r="B32" s="245"/>
      <c r="C32" s="245"/>
      <c r="D32" s="245"/>
      <c r="E32" s="148" t="s">
        <v>301</v>
      </c>
      <c r="F32" s="129">
        <f t="shared" si="12"/>
        <v>787090996.76999998</v>
      </c>
      <c r="G32" s="130">
        <f t="shared" si="12"/>
        <v>0</v>
      </c>
      <c r="H32" s="131">
        <f t="shared" si="7"/>
        <v>787090996.76999998</v>
      </c>
      <c r="I32" s="294">
        <f>+H32/H72</f>
        <v>6.2414225915297931E-2</v>
      </c>
      <c r="J32" s="130">
        <f t="shared" si="13"/>
        <v>787090996.76999998</v>
      </c>
      <c r="K32" s="130">
        <f t="shared" si="13"/>
        <v>787090996.76999998</v>
      </c>
      <c r="L32" s="130">
        <f t="shared" si="1"/>
        <v>0</v>
      </c>
      <c r="M32" s="295">
        <f t="shared" si="2"/>
        <v>1</v>
      </c>
      <c r="N32" s="295">
        <f t="shared" si="3"/>
        <v>1</v>
      </c>
      <c r="O32" s="359">
        <f t="shared" si="4"/>
        <v>1</v>
      </c>
    </row>
    <row r="33" spans="1:15" ht="34.5" customHeight="1" x14ac:dyDescent="0.25">
      <c r="A33" s="50" t="s">
        <v>303</v>
      </c>
      <c r="B33" s="245"/>
      <c r="C33" s="245"/>
      <c r="D33" s="245"/>
      <c r="E33" s="149" t="s">
        <v>236</v>
      </c>
      <c r="F33" s="129">
        <f t="shared" si="12"/>
        <v>787090996.76999998</v>
      </c>
      <c r="G33" s="130">
        <f t="shared" si="12"/>
        <v>0</v>
      </c>
      <c r="H33" s="131">
        <f t="shared" si="7"/>
        <v>787090996.76999998</v>
      </c>
      <c r="I33" s="294">
        <f>+H33/H72</f>
        <v>6.2414225915297931E-2</v>
      </c>
      <c r="J33" s="131">
        <f t="shared" si="13"/>
        <v>787090996.76999998</v>
      </c>
      <c r="K33" s="131">
        <f t="shared" si="13"/>
        <v>787090996.76999998</v>
      </c>
      <c r="L33" s="131">
        <f t="shared" si="1"/>
        <v>0</v>
      </c>
      <c r="M33" s="295">
        <f t="shared" si="2"/>
        <v>1</v>
      </c>
      <c r="N33" s="295">
        <f t="shared" si="3"/>
        <v>1</v>
      </c>
      <c r="O33" s="359">
        <f t="shared" si="4"/>
        <v>1</v>
      </c>
    </row>
    <row r="34" spans="1:15" ht="33" customHeight="1" x14ac:dyDescent="0.25">
      <c r="A34" s="39" t="s">
        <v>304</v>
      </c>
      <c r="B34" s="68" t="s">
        <v>192</v>
      </c>
      <c r="C34" s="68">
        <v>11</v>
      </c>
      <c r="D34" s="40" t="s">
        <v>38</v>
      </c>
      <c r="E34" s="151" t="s">
        <v>226</v>
      </c>
      <c r="F34" s="135">
        <v>787090996.76999998</v>
      </c>
      <c r="G34" s="136">
        <v>0</v>
      </c>
      <c r="H34" s="137">
        <f t="shared" si="7"/>
        <v>787090996.76999998</v>
      </c>
      <c r="I34" s="308">
        <f>+H34/H72</f>
        <v>6.2414225915297931E-2</v>
      </c>
      <c r="J34" s="137">
        <v>787090996.76999998</v>
      </c>
      <c r="K34" s="137">
        <v>787090996.76999998</v>
      </c>
      <c r="L34" s="137">
        <f t="shared" si="1"/>
        <v>0</v>
      </c>
      <c r="M34" s="298">
        <f t="shared" si="2"/>
        <v>1</v>
      </c>
      <c r="N34" s="298">
        <f t="shared" si="3"/>
        <v>1</v>
      </c>
      <c r="O34" s="360">
        <f t="shared" si="4"/>
        <v>1</v>
      </c>
    </row>
    <row r="35" spans="1:15" ht="33.75" customHeight="1" x14ac:dyDescent="0.25">
      <c r="A35" s="50" t="s">
        <v>342</v>
      </c>
      <c r="B35" s="245"/>
      <c r="C35" s="245"/>
      <c r="D35" s="245"/>
      <c r="E35" s="148" t="s">
        <v>343</v>
      </c>
      <c r="F35" s="129">
        <f t="shared" ref="F35:G39" si="14">+F36</f>
        <v>69773065</v>
      </c>
      <c r="G35" s="131">
        <f t="shared" si="14"/>
        <v>0</v>
      </c>
      <c r="H35" s="131">
        <f t="shared" si="7"/>
        <v>69773065</v>
      </c>
      <c r="I35" s="294">
        <f>+H35/H72</f>
        <v>5.532818771379385E-3</v>
      </c>
      <c r="J35" s="130">
        <f t="shared" ref="J35:K39" si="15">+J36</f>
        <v>29069704</v>
      </c>
      <c r="K35" s="130">
        <f t="shared" si="15"/>
        <v>29036524</v>
      </c>
      <c r="L35" s="130">
        <f t="shared" si="1"/>
        <v>33180</v>
      </c>
      <c r="M35" s="295">
        <f t="shared" si="2"/>
        <v>0.41663217747421588</v>
      </c>
      <c r="N35" s="295">
        <f t="shared" si="3"/>
        <v>0.41615663580208206</v>
      </c>
      <c r="O35" s="359">
        <f t="shared" si="4"/>
        <v>0.99885860550902061</v>
      </c>
    </row>
    <row r="36" spans="1:15" ht="33.75" customHeight="1" x14ac:dyDescent="0.25">
      <c r="A36" s="50" t="s">
        <v>344</v>
      </c>
      <c r="B36" s="245"/>
      <c r="C36" s="245"/>
      <c r="D36" s="245"/>
      <c r="E36" s="149" t="s">
        <v>219</v>
      </c>
      <c r="F36" s="129">
        <f t="shared" si="14"/>
        <v>69773065</v>
      </c>
      <c r="G36" s="131">
        <f t="shared" si="14"/>
        <v>0</v>
      </c>
      <c r="H36" s="131">
        <f t="shared" si="7"/>
        <v>69773065</v>
      </c>
      <c r="I36" s="294">
        <f>+H36/H72</f>
        <v>5.532818771379385E-3</v>
      </c>
      <c r="J36" s="130">
        <f t="shared" si="15"/>
        <v>29069704</v>
      </c>
      <c r="K36" s="130">
        <f t="shared" si="15"/>
        <v>29036524</v>
      </c>
      <c r="L36" s="130">
        <f t="shared" si="1"/>
        <v>33180</v>
      </c>
      <c r="M36" s="295">
        <f t="shared" si="2"/>
        <v>0.41663217747421588</v>
      </c>
      <c r="N36" s="295">
        <f t="shared" si="3"/>
        <v>0.41615663580208206</v>
      </c>
      <c r="O36" s="359">
        <f t="shared" si="4"/>
        <v>0.99885860550902061</v>
      </c>
    </row>
    <row r="37" spans="1:15" ht="58.5" customHeight="1" x14ac:dyDescent="0.25">
      <c r="A37" s="50" t="s">
        <v>345</v>
      </c>
      <c r="B37" s="245"/>
      <c r="C37" s="245"/>
      <c r="D37" s="245"/>
      <c r="E37" s="149" t="s">
        <v>346</v>
      </c>
      <c r="F37" s="129">
        <f t="shared" si="14"/>
        <v>69773065</v>
      </c>
      <c r="G37" s="131">
        <f t="shared" si="14"/>
        <v>0</v>
      </c>
      <c r="H37" s="131">
        <f t="shared" si="7"/>
        <v>69773065</v>
      </c>
      <c r="I37" s="294">
        <f>+H37/H72</f>
        <v>5.532818771379385E-3</v>
      </c>
      <c r="J37" s="130">
        <f t="shared" si="15"/>
        <v>29069704</v>
      </c>
      <c r="K37" s="130">
        <f t="shared" si="15"/>
        <v>29036524</v>
      </c>
      <c r="L37" s="130">
        <f t="shared" si="1"/>
        <v>33180</v>
      </c>
      <c r="M37" s="295">
        <f t="shared" si="2"/>
        <v>0.41663217747421588</v>
      </c>
      <c r="N37" s="295">
        <f t="shared" si="3"/>
        <v>0.41615663580208206</v>
      </c>
      <c r="O37" s="359">
        <f t="shared" si="4"/>
        <v>0.99885860550902061</v>
      </c>
    </row>
    <row r="38" spans="1:15" ht="58.5" customHeight="1" x14ac:dyDescent="0.25">
      <c r="A38" s="50" t="s">
        <v>347</v>
      </c>
      <c r="B38" s="245"/>
      <c r="C38" s="245"/>
      <c r="D38" s="245"/>
      <c r="E38" s="149" t="s">
        <v>346</v>
      </c>
      <c r="F38" s="129">
        <f t="shared" si="14"/>
        <v>69773065</v>
      </c>
      <c r="G38" s="131">
        <f t="shared" si="14"/>
        <v>0</v>
      </c>
      <c r="H38" s="131">
        <f t="shared" si="7"/>
        <v>69773065</v>
      </c>
      <c r="I38" s="294">
        <f>+H38/H72</f>
        <v>5.532818771379385E-3</v>
      </c>
      <c r="J38" s="130">
        <f t="shared" si="15"/>
        <v>29069704</v>
      </c>
      <c r="K38" s="130">
        <f t="shared" si="15"/>
        <v>29036524</v>
      </c>
      <c r="L38" s="130">
        <f t="shared" si="1"/>
        <v>33180</v>
      </c>
      <c r="M38" s="295">
        <f t="shared" si="2"/>
        <v>0.41663217747421588</v>
      </c>
      <c r="N38" s="295">
        <f t="shared" si="3"/>
        <v>0.41615663580208206</v>
      </c>
      <c r="O38" s="359">
        <f t="shared" si="4"/>
        <v>0.99885860550902061</v>
      </c>
    </row>
    <row r="39" spans="1:15" ht="33.75" customHeight="1" x14ac:dyDescent="0.25">
      <c r="A39" s="50" t="s">
        <v>348</v>
      </c>
      <c r="B39" s="245"/>
      <c r="C39" s="245"/>
      <c r="D39" s="245"/>
      <c r="E39" s="148" t="s">
        <v>349</v>
      </c>
      <c r="F39" s="129">
        <f t="shared" si="14"/>
        <v>69773065</v>
      </c>
      <c r="G39" s="131">
        <f t="shared" si="14"/>
        <v>0</v>
      </c>
      <c r="H39" s="131">
        <f t="shared" si="7"/>
        <v>69773065</v>
      </c>
      <c r="I39" s="294">
        <f>+H39/H72</f>
        <v>5.532818771379385E-3</v>
      </c>
      <c r="J39" s="130">
        <f t="shared" si="15"/>
        <v>29069704</v>
      </c>
      <c r="K39" s="130">
        <f t="shared" si="15"/>
        <v>29036524</v>
      </c>
      <c r="L39" s="130">
        <f t="shared" si="1"/>
        <v>33180</v>
      </c>
      <c r="M39" s="295">
        <f t="shared" si="2"/>
        <v>0.41663217747421588</v>
      </c>
      <c r="N39" s="295">
        <f t="shared" si="3"/>
        <v>0.41615663580208206</v>
      </c>
      <c r="O39" s="359">
        <f t="shared" si="4"/>
        <v>0.99885860550902061</v>
      </c>
    </row>
    <row r="40" spans="1:15" ht="33" customHeight="1" x14ac:dyDescent="0.25">
      <c r="A40" s="39" t="s">
        <v>350</v>
      </c>
      <c r="B40" s="68" t="s">
        <v>192</v>
      </c>
      <c r="C40" s="68">
        <v>11</v>
      </c>
      <c r="D40" s="40" t="s">
        <v>38</v>
      </c>
      <c r="E40" s="151" t="s">
        <v>226</v>
      </c>
      <c r="F40" s="135">
        <v>69773065</v>
      </c>
      <c r="G40" s="136">
        <v>0</v>
      </c>
      <c r="H40" s="137">
        <f>+F40-G40</f>
        <v>69773065</v>
      </c>
      <c r="I40" s="308">
        <f>+H40/H72</f>
        <v>5.532818771379385E-3</v>
      </c>
      <c r="J40" s="137">
        <v>29069704</v>
      </c>
      <c r="K40" s="137">
        <v>29036524</v>
      </c>
      <c r="L40" s="137">
        <f t="shared" si="1"/>
        <v>33180</v>
      </c>
      <c r="M40" s="298">
        <f t="shared" si="2"/>
        <v>0.41663217747421588</v>
      </c>
      <c r="N40" s="298">
        <f t="shared" si="3"/>
        <v>0.41615663580208206</v>
      </c>
      <c r="O40" s="360">
        <f t="shared" si="4"/>
        <v>0.99885860550902061</v>
      </c>
    </row>
    <row r="41" spans="1:15" ht="36" customHeight="1" x14ac:dyDescent="0.25">
      <c r="A41" s="50" t="s">
        <v>351</v>
      </c>
      <c r="B41" s="245"/>
      <c r="C41" s="245"/>
      <c r="D41" s="245"/>
      <c r="E41" s="293" t="s">
        <v>352</v>
      </c>
      <c r="F41" s="131">
        <f>+F42</f>
        <v>7513522534.9200001</v>
      </c>
      <c r="G41" s="131">
        <f>+G42</f>
        <v>0</v>
      </c>
      <c r="H41" s="131">
        <f t="shared" si="7"/>
        <v>7513522534.9200001</v>
      </c>
      <c r="I41" s="294">
        <f>+H41/H72</f>
        <v>0.59580238477967684</v>
      </c>
      <c r="J41" s="131">
        <f>+J42</f>
        <v>7441755478.25</v>
      </c>
      <c r="K41" s="131">
        <f>+K42</f>
        <v>7441755478.25</v>
      </c>
      <c r="L41" s="131">
        <f t="shared" si="1"/>
        <v>0</v>
      </c>
      <c r="M41" s="295">
        <f t="shared" si="2"/>
        <v>0.9904482809046683</v>
      </c>
      <c r="N41" s="295">
        <f t="shared" si="3"/>
        <v>0.9904482809046683</v>
      </c>
      <c r="O41" s="359">
        <f t="shared" si="4"/>
        <v>1</v>
      </c>
    </row>
    <row r="42" spans="1:15" ht="30" customHeight="1" x14ac:dyDescent="0.25">
      <c r="A42" s="50" t="s">
        <v>353</v>
      </c>
      <c r="B42" s="245"/>
      <c r="C42" s="245"/>
      <c r="D42" s="245"/>
      <c r="E42" s="309" t="s">
        <v>219</v>
      </c>
      <c r="F42" s="131">
        <f>+F43+F48</f>
        <v>7513522534.9200001</v>
      </c>
      <c r="G42" s="131">
        <f>+G43</f>
        <v>0</v>
      </c>
      <c r="H42" s="131">
        <f>+H43+H48</f>
        <v>7513522534.9200001</v>
      </c>
      <c r="I42" s="294">
        <f>+H42/H72</f>
        <v>0.59580238477967684</v>
      </c>
      <c r="J42" s="131">
        <f>+J43+J48</f>
        <v>7441755478.25</v>
      </c>
      <c r="K42" s="131">
        <f>+K43+K48</f>
        <v>7441755478.25</v>
      </c>
      <c r="L42" s="131">
        <f t="shared" si="1"/>
        <v>0</v>
      </c>
      <c r="M42" s="295">
        <f t="shared" si="2"/>
        <v>0.9904482809046683</v>
      </c>
      <c r="N42" s="295">
        <f t="shared" si="3"/>
        <v>0.9904482809046683</v>
      </c>
      <c r="O42" s="359">
        <f t="shared" si="4"/>
        <v>1</v>
      </c>
    </row>
    <row r="43" spans="1:15" ht="63.75" customHeight="1" x14ac:dyDescent="0.25">
      <c r="A43" s="50" t="s">
        <v>354</v>
      </c>
      <c r="B43" s="245"/>
      <c r="C43" s="245"/>
      <c r="D43" s="245"/>
      <c r="E43" s="293" t="s">
        <v>355</v>
      </c>
      <c r="F43" s="131">
        <f>+F44+F46</f>
        <v>7434620034.9200001</v>
      </c>
      <c r="G43" s="131">
        <f>+G44+G46</f>
        <v>0</v>
      </c>
      <c r="H43" s="131">
        <f t="shared" si="7"/>
        <v>7434620034.9200001</v>
      </c>
      <c r="I43" s="294">
        <f>+H43/H72</f>
        <v>0.58954562605610972</v>
      </c>
      <c r="J43" s="131">
        <f>+J44+J46</f>
        <v>7434620034.9200001</v>
      </c>
      <c r="K43" s="131">
        <f>+K44+K46</f>
        <v>7434620034.9200001</v>
      </c>
      <c r="L43" s="131">
        <f t="shared" si="1"/>
        <v>0</v>
      </c>
      <c r="M43" s="295">
        <f t="shared" si="2"/>
        <v>1</v>
      </c>
      <c r="N43" s="295">
        <f t="shared" si="3"/>
        <v>1</v>
      </c>
      <c r="O43" s="359">
        <f t="shared" si="4"/>
        <v>1</v>
      </c>
    </row>
    <row r="44" spans="1:15" ht="23.1" customHeight="1" x14ac:dyDescent="0.25">
      <c r="A44" s="50" t="s">
        <v>357</v>
      </c>
      <c r="B44" s="245"/>
      <c r="C44" s="245"/>
      <c r="D44" s="245"/>
      <c r="E44" s="293" t="s">
        <v>358</v>
      </c>
      <c r="F44" s="131">
        <f>+F45</f>
        <v>6808521289</v>
      </c>
      <c r="G44" s="131">
        <f>+G45</f>
        <v>0</v>
      </c>
      <c r="H44" s="131">
        <f t="shared" si="7"/>
        <v>6808521289</v>
      </c>
      <c r="I44" s="294">
        <f>+H44/H72</f>
        <v>0.5398976581165722</v>
      </c>
      <c r="J44" s="131">
        <f>+J45</f>
        <v>6808521289</v>
      </c>
      <c r="K44" s="131">
        <f>+K45</f>
        <v>6808521289</v>
      </c>
      <c r="L44" s="131">
        <f t="shared" si="1"/>
        <v>0</v>
      </c>
      <c r="M44" s="295">
        <f t="shared" si="2"/>
        <v>1</v>
      </c>
      <c r="N44" s="295">
        <f t="shared" si="3"/>
        <v>1</v>
      </c>
      <c r="O44" s="359">
        <f t="shared" si="4"/>
        <v>1</v>
      </c>
    </row>
    <row r="45" spans="1:15" ht="33" customHeight="1" x14ac:dyDescent="0.25">
      <c r="A45" s="39" t="s">
        <v>359</v>
      </c>
      <c r="B45" s="68" t="s">
        <v>37</v>
      </c>
      <c r="C45" s="68">
        <v>20</v>
      </c>
      <c r="D45" s="40" t="s">
        <v>38</v>
      </c>
      <c r="E45" s="151" t="s">
        <v>226</v>
      </c>
      <c r="F45" s="135">
        <v>6808521289</v>
      </c>
      <c r="G45" s="136">
        <v>0</v>
      </c>
      <c r="H45" s="137">
        <f>+F45-G45</f>
        <v>6808521289</v>
      </c>
      <c r="I45" s="308">
        <f>+H45/H72</f>
        <v>0.5398976581165722</v>
      </c>
      <c r="J45" s="137">
        <v>6808521289</v>
      </c>
      <c r="K45" s="137">
        <v>6808521289</v>
      </c>
      <c r="L45" s="137">
        <f t="shared" si="1"/>
        <v>0</v>
      </c>
      <c r="M45" s="298">
        <f t="shared" si="2"/>
        <v>1</v>
      </c>
      <c r="N45" s="298">
        <f t="shared" si="3"/>
        <v>1</v>
      </c>
      <c r="O45" s="360">
        <f t="shared" si="4"/>
        <v>1</v>
      </c>
    </row>
    <row r="46" spans="1:15" ht="23.1" customHeight="1" x14ac:dyDescent="0.25">
      <c r="A46" s="50" t="s">
        <v>360</v>
      </c>
      <c r="B46" s="245"/>
      <c r="C46" s="245"/>
      <c r="D46" s="245"/>
      <c r="E46" s="293" t="s">
        <v>361</v>
      </c>
      <c r="F46" s="131">
        <f>+F47</f>
        <v>626098745.91999996</v>
      </c>
      <c r="G46" s="131">
        <f>+G47</f>
        <v>0</v>
      </c>
      <c r="H46" s="131">
        <f t="shared" si="7"/>
        <v>626098745.91999996</v>
      </c>
      <c r="I46" s="294">
        <f>+H46/H72</f>
        <v>4.9647967939537532E-2</v>
      </c>
      <c r="J46" s="131">
        <f>+J47</f>
        <v>626098745.91999996</v>
      </c>
      <c r="K46" s="131">
        <f>+K47</f>
        <v>626098745.91999996</v>
      </c>
      <c r="L46" s="131">
        <f t="shared" si="1"/>
        <v>0</v>
      </c>
      <c r="M46" s="295">
        <f t="shared" si="2"/>
        <v>1</v>
      </c>
      <c r="N46" s="295">
        <f t="shared" si="3"/>
        <v>1</v>
      </c>
      <c r="O46" s="359">
        <f t="shared" si="4"/>
        <v>1</v>
      </c>
    </row>
    <row r="47" spans="1:15" ht="31.5" customHeight="1" x14ac:dyDescent="0.25">
      <c r="A47" s="51" t="s">
        <v>362</v>
      </c>
      <c r="B47" s="40" t="s">
        <v>37</v>
      </c>
      <c r="C47" s="40">
        <v>20</v>
      </c>
      <c r="D47" s="40" t="s">
        <v>38</v>
      </c>
      <c r="E47" s="297" t="s">
        <v>226</v>
      </c>
      <c r="F47" s="135">
        <v>626098745.91999996</v>
      </c>
      <c r="G47" s="136">
        <v>0</v>
      </c>
      <c r="H47" s="137">
        <f>+F47-G47</f>
        <v>626098745.91999996</v>
      </c>
      <c r="I47" s="308">
        <f>+H47/H72</f>
        <v>4.9647967939537532E-2</v>
      </c>
      <c r="J47" s="137">
        <v>626098745.91999996</v>
      </c>
      <c r="K47" s="137">
        <v>626098745.91999996</v>
      </c>
      <c r="L47" s="137">
        <f t="shared" si="1"/>
        <v>0</v>
      </c>
      <c r="M47" s="298">
        <f t="shared" si="2"/>
        <v>1</v>
      </c>
      <c r="N47" s="298">
        <f t="shared" si="3"/>
        <v>1</v>
      </c>
      <c r="O47" s="360">
        <f t="shared" si="4"/>
        <v>1</v>
      </c>
    </row>
    <row r="48" spans="1:15" ht="52.5" customHeight="1" x14ac:dyDescent="0.25">
      <c r="A48" s="50" t="s">
        <v>363</v>
      </c>
      <c r="B48" s="245"/>
      <c r="C48" s="245"/>
      <c r="D48" s="245"/>
      <c r="E48" s="149" t="s">
        <v>364</v>
      </c>
      <c r="F48" s="153">
        <f t="shared" ref="F48:G50" si="16">+F49</f>
        <v>78902500</v>
      </c>
      <c r="G48" s="131">
        <f t="shared" si="16"/>
        <v>0</v>
      </c>
      <c r="H48" s="131">
        <f t="shared" ref="H48:H63" si="17">+F48-G48</f>
        <v>78902500</v>
      </c>
      <c r="I48" s="294">
        <f>+H48/H72</f>
        <v>6.2567587235670659E-3</v>
      </c>
      <c r="J48" s="131">
        <f t="shared" ref="J48:K50" si="18">+J49</f>
        <v>7135443.3300000001</v>
      </c>
      <c r="K48" s="131">
        <f t="shared" si="18"/>
        <v>7135443.3300000001</v>
      </c>
      <c r="L48" s="131">
        <f t="shared" si="1"/>
        <v>0</v>
      </c>
      <c r="M48" s="295">
        <f t="shared" si="2"/>
        <v>9.0433678654035038E-2</v>
      </c>
      <c r="N48" s="295">
        <f t="shared" si="3"/>
        <v>9.0433678654035038E-2</v>
      </c>
      <c r="O48" s="359">
        <f t="shared" si="4"/>
        <v>1</v>
      </c>
    </row>
    <row r="49" spans="1:15" ht="52.5" customHeight="1" x14ac:dyDescent="0.25">
      <c r="A49" s="50" t="s">
        <v>365</v>
      </c>
      <c r="B49" s="245"/>
      <c r="C49" s="245"/>
      <c r="D49" s="245"/>
      <c r="E49" s="149" t="s">
        <v>364</v>
      </c>
      <c r="F49" s="153">
        <f t="shared" si="16"/>
        <v>78902500</v>
      </c>
      <c r="G49" s="131">
        <f t="shared" si="16"/>
        <v>0</v>
      </c>
      <c r="H49" s="131">
        <f t="shared" si="17"/>
        <v>78902500</v>
      </c>
      <c r="I49" s="294">
        <f>+H49/H72</f>
        <v>6.2567587235670659E-3</v>
      </c>
      <c r="J49" s="131">
        <f t="shared" si="18"/>
        <v>7135443.3300000001</v>
      </c>
      <c r="K49" s="131">
        <f t="shared" si="18"/>
        <v>7135443.3300000001</v>
      </c>
      <c r="L49" s="131">
        <f t="shared" si="1"/>
        <v>0</v>
      </c>
      <c r="M49" s="295">
        <f t="shared" si="2"/>
        <v>9.0433678654035038E-2</v>
      </c>
      <c r="N49" s="295">
        <f t="shared" si="3"/>
        <v>9.0433678654035038E-2</v>
      </c>
      <c r="O49" s="359">
        <f t="shared" si="4"/>
        <v>1</v>
      </c>
    </row>
    <row r="50" spans="1:15" ht="40.5" customHeight="1" x14ac:dyDescent="0.25">
      <c r="A50" s="50" t="s">
        <v>366</v>
      </c>
      <c r="B50" s="245"/>
      <c r="C50" s="245"/>
      <c r="D50" s="245"/>
      <c r="E50" s="149" t="s">
        <v>349</v>
      </c>
      <c r="F50" s="153">
        <f t="shared" si="16"/>
        <v>78902500</v>
      </c>
      <c r="G50" s="131">
        <f t="shared" si="16"/>
        <v>0</v>
      </c>
      <c r="H50" s="131">
        <f t="shared" si="17"/>
        <v>78902500</v>
      </c>
      <c r="I50" s="294">
        <f>+H50/H72</f>
        <v>6.2567587235670659E-3</v>
      </c>
      <c r="J50" s="131">
        <f t="shared" si="18"/>
        <v>7135443.3300000001</v>
      </c>
      <c r="K50" s="131">
        <f t="shared" si="18"/>
        <v>7135443.3300000001</v>
      </c>
      <c r="L50" s="131">
        <f t="shared" si="1"/>
        <v>0</v>
      </c>
      <c r="M50" s="295">
        <f t="shared" si="2"/>
        <v>9.0433678654035038E-2</v>
      </c>
      <c r="N50" s="295">
        <f t="shared" si="3"/>
        <v>9.0433678654035038E-2</v>
      </c>
      <c r="O50" s="359">
        <f t="shared" si="4"/>
        <v>1</v>
      </c>
    </row>
    <row r="51" spans="1:15" ht="31.5" customHeight="1" x14ac:dyDescent="0.25">
      <c r="A51" s="51" t="s">
        <v>367</v>
      </c>
      <c r="B51" s="40" t="s">
        <v>192</v>
      </c>
      <c r="C51" s="40">
        <v>11</v>
      </c>
      <c r="D51" s="40" t="s">
        <v>38</v>
      </c>
      <c r="E51" s="297" t="s">
        <v>226</v>
      </c>
      <c r="F51" s="135">
        <v>78902500</v>
      </c>
      <c r="G51" s="136">
        <v>0</v>
      </c>
      <c r="H51" s="137">
        <f t="shared" si="17"/>
        <v>78902500</v>
      </c>
      <c r="I51" s="308">
        <f>+H51/H72</f>
        <v>6.2567587235670659E-3</v>
      </c>
      <c r="J51" s="137">
        <v>7135443.3300000001</v>
      </c>
      <c r="K51" s="137">
        <v>7135443.3300000001</v>
      </c>
      <c r="L51" s="137">
        <f t="shared" si="1"/>
        <v>0</v>
      </c>
      <c r="M51" s="298">
        <f t="shared" si="2"/>
        <v>9.0433678654035038E-2</v>
      </c>
      <c r="N51" s="298">
        <f t="shared" si="3"/>
        <v>9.0433678654035038E-2</v>
      </c>
      <c r="O51" s="360">
        <f t="shared" si="4"/>
        <v>1</v>
      </c>
    </row>
    <row r="52" spans="1:15" s="310" customFormat="1" ht="42.75" customHeight="1" x14ac:dyDescent="0.25">
      <c r="A52" s="50" t="s">
        <v>368</v>
      </c>
      <c r="B52" s="245"/>
      <c r="C52" s="245"/>
      <c r="D52" s="245"/>
      <c r="E52" s="149" t="s">
        <v>369</v>
      </c>
      <c r="F52" s="129">
        <f t="shared" ref="F52:G56" si="19">+F53</f>
        <v>91609670</v>
      </c>
      <c r="G52" s="130">
        <f t="shared" si="19"/>
        <v>0</v>
      </c>
      <c r="H52" s="131">
        <f t="shared" si="17"/>
        <v>91609670</v>
      </c>
      <c r="I52" s="294">
        <f>+H52/H72</f>
        <v>7.264403560541176E-3</v>
      </c>
      <c r="J52" s="131">
        <f t="shared" ref="J52:K56" si="20">+J53</f>
        <v>40100397</v>
      </c>
      <c r="K52" s="131">
        <f t="shared" si="20"/>
        <v>39668117</v>
      </c>
      <c r="L52" s="131">
        <f t="shared" si="1"/>
        <v>432280</v>
      </c>
      <c r="M52" s="295">
        <f t="shared" si="2"/>
        <v>0.4377310495715136</v>
      </c>
      <c r="N52" s="295">
        <f t="shared" si="3"/>
        <v>0.43301233374162357</v>
      </c>
      <c r="O52" s="359">
        <f t="shared" si="4"/>
        <v>0.98922005684881376</v>
      </c>
    </row>
    <row r="53" spans="1:15" s="310" customFormat="1" ht="30" customHeight="1" x14ac:dyDescent="0.25">
      <c r="A53" s="50" t="s">
        <v>370</v>
      </c>
      <c r="B53" s="245"/>
      <c r="C53" s="245"/>
      <c r="D53" s="245"/>
      <c r="E53" s="148" t="s">
        <v>219</v>
      </c>
      <c r="F53" s="129">
        <f t="shared" si="19"/>
        <v>91609670</v>
      </c>
      <c r="G53" s="130">
        <f t="shared" si="19"/>
        <v>0</v>
      </c>
      <c r="H53" s="131">
        <f t="shared" si="17"/>
        <v>91609670</v>
      </c>
      <c r="I53" s="294">
        <f>+H53/H72</f>
        <v>7.264403560541176E-3</v>
      </c>
      <c r="J53" s="131">
        <f t="shared" si="20"/>
        <v>40100397</v>
      </c>
      <c r="K53" s="131">
        <f t="shared" si="20"/>
        <v>39668117</v>
      </c>
      <c r="L53" s="131">
        <f t="shared" si="1"/>
        <v>432280</v>
      </c>
      <c r="M53" s="295">
        <f t="shared" si="2"/>
        <v>0.4377310495715136</v>
      </c>
      <c r="N53" s="295">
        <f t="shared" si="3"/>
        <v>0.43301233374162357</v>
      </c>
      <c r="O53" s="359">
        <f t="shared" si="4"/>
        <v>0.98922005684881376</v>
      </c>
    </row>
    <row r="54" spans="1:15" s="310" customFormat="1" ht="49.5" customHeight="1" x14ac:dyDescent="0.25">
      <c r="A54" s="50" t="s">
        <v>378</v>
      </c>
      <c r="B54" s="245"/>
      <c r="C54" s="245"/>
      <c r="D54" s="245"/>
      <c r="E54" s="149" t="s">
        <v>379</v>
      </c>
      <c r="F54" s="129">
        <f t="shared" si="19"/>
        <v>91609670</v>
      </c>
      <c r="G54" s="130">
        <f t="shared" si="19"/>
        <v>0</v>
      </c>
      <c r="H54" s="131">
        <f t="shared" si="17"/>
        <v>91609670</v>
      </c>
      <c r="I54" s="294">
        <f>+H54/H72</f>
        <v>7.264403560541176E-3</v>
      </c>
      <c r="J54" s="131">
        <f t="shared" si="20"/>
        <v>40100397</v>
      </c>
      <c r="K54" s="131">
        <f t="shared" si="20"/>
        <v>39668117</v>
      </c>
      <c r="L54" s="131">
        <f t="shared" si="1"/>
        <v>432280</v>
      </c>
      <c r="M54" s="295">
        <f t="shared" si="2"/>
        <v>0.4377310495715136</v>
      </c>
      <c r="N54" s="295">
        <f t="shared" si="3"/>
        <v>0.43301233374162357</v>
      </c>
      <c r="O54" s="359">
        <f t="shared" si="4"/>
        <v>0.98922005684881376</v>
      </c>
    </row>
    <row r="55" spans="1:15" s="310" customFormat="1" ht="49.5" customHeight="1" x14ac:dyDescent="0.25">
      <c r="A55" s="50" t="s">
        <v>380</v>
      </c>
      <c r="B55" s="245"/>
      <c r="C55" s="245"/>
      <c r="D55" s="245"/>
      <c r="E55" s="149" t="s">
        <v>379</v>
      </c>
      <c r="F55" s="129">
        <f t="shared" si="19"/>
        <v>91609670</v>
      </c>
      <c r="G55" s="130">
        <f t="shared" si="19"/>
        <v>0</v>
      </c>
      <c r="H55" s="131">
        <f t="shared" si="17"/>
        <v>91609670</v>
      </c>
      <c r="I55" s="294">
        <f>+H55/H72</f>
        <v>7.264403560541176E-3</v>
      </c>
      <c r="J55" s="131">
        <f t="shared" si="20"/>
        <v>40100397</v>
      </c>
      <c r="K55" s="131">
        <f t="shared" si="20"/>
        <v>39668117</v>
      </c>
      <c r="L55" s="131">
        <f t="shared" si="1"/>
        <v>432280</v>
      </c>
      <c r="M55" s="295">
        <f t="shared" si="2"/>
        <v>0.4377310495715136</v>
      </c>
      <c r="N55" s="295">
        <f t="shared" si="3"/>
        <v>0.43301233374162357</v>
      </c>
      <c r="O55" s="359">
        <f t="shared" si="4"/>
        <v>0.98922005684881376</v>
      </c>
    </row>
    <row r="56" spans="1:15" s="310" customFormat="1" ht="40.5" customHeight="1" x14ac:dyDescent="0.25">
      <c r="A56" s="50" t="s">
        <v>381</v>
      </c>
      <c r="B56" s="245"/>
      <c r="C56" s="245"/>
      <c r="D56" s="245"/>
      <c r="E56" s="149" t="s">
        <v>349</v>
      </c>
      <c r="F56" s="129">
        <f t="shared" si="19"/>
        <v>91609670</v>
      </c>
      <c r="G56" s="130">
        <f t="shared" si="19"/>
        <v>0</v>
      </c>
      <c r="H56" s="131">
        <f t="shared" si="17"/>
        <v>91609670</v>
      </c>
      <c r="I56" s="294">
        <f>+H56/H72</f>
        <v>7.264403560541176E-3</v>
      </c>
      <c r="J56" s="131">
        <f t="shared" si="20"/>
        <v>40100397</v>
      </c>
      <c r="K56" s="131">
        <f t="shared" si="20"/>
        <v>39668117</v>
      </c>
      <c r="L56" s="131">
        <f t="shared" si="1"/>
        <v>432280</v>
      </c>
      <c r="M56" s="295">
        <f t="shared" si="2"/>
        <v>0.4377310495715136</v>
      </c>
      <c r="N56" s="295">
        <f t="shared" si="3"/>
        <v>0.43301233374162357</v>
      </c>
      <c r="O56" s="359">
        <f t="shared" si="4"/>
        <v>0.98922005684881376</v>
      </c>
    </row>
    <row r="57" spans="1:15" ht="31.5" customHeight="1" x14ac:dyDescent="0.25">
      <c r="A57" s="51" t="s">
        <v>382</v>
      </c>
      <c r="B57" s="40" t="s">
        <v>192</v>
      </c>
      <c r="C57" s="40">
        <v>11</v>
      </c>
      <c r="D57" s="40" t="s">
        <v>38</v>
      </c>
      <c r="E57" s="297" t="s">
        <v>226</v>
      </c>
      <c r="F57" s="135">
        <v>91609670</v>
      </c>
      <c r="G57" s="136">
        <v>0</v>
      </c>
      <c r="H57" s="137">
        <f t="shared" si="17"/>
        <v>91609670</v>
      </c>
      <c r="I57" s="308">
        <f>+H57/H72</f>
        <v>7.264403560541176E-3</v>
      </c>
      <c r="J57" s="137">
        <v>40100397</v>
      </c>
      <c r="K57" s="137">
        <v>39668117</v>
      </c>
      <c r="L57" s="137">
        <f t="shared" si="1"/>
        <v>432280</v>
      </c>
      <c r="M57" s="298">
        <f t="shared" si="2"/>
        <v>0.4377310495715136</v>
      </c>
      <c r="N57" s="298">
        <f t="shared" si="3"/>
        <v>0.43301233374162357</v>
      </c>
      <c r="O57" s="360">
        <f t="shared" si="4"/>
        <v>0.98922005684881376</v>
      </c>
    </row>
    <row r="58" spans="1:15" s="310" customFormat="1" ht="53.25" customHeight="1" x14ac:dyDescent="0.25">
      <c r="A58" s="50" t="s">
        <v>383</v>
      </c>
      <c r="B58" s="245"/>
      <c r="C58" s="245"/>
      <c r="D58" s="245"/>
      <c r="E58" s="293" t="s">
        <v>384</v>
      </c>
      <c r="F58" s="311">
        <f>+F60+F64+F68</f>
        <v>3437903456.7799997</v>
      </c>
      <c r="G58" s="311">
        <f>+G59</f>
        <v>0</v>
      </c>
      <c r="H58" s="311">
        <f t="shared" si="17"/>
        <v>3437903456.7799997</v>
      </c>
      <c r="I58" s="294">
        <f>+H58/H72</f>
        <v>0.27261661473324211</v>
      </c>
      <c r="J58" s="311">
        <f>+J59</f>
        <v>2531170606.5699997</v>
      </c>
      <c r="K58" s="311">
        <f>+K59</f>
        <v>2499170606.5699997</v>
      </c>
      <c r="L58" s="311">
        <f t="shared" si="1"/>
        <v>32000000</v>
      </c>
      <c r="M58" s="294">
        <f t="shared" si="2"/>
        <v>0.73625412650206823</v>
      </c>
      <c r="N58" s="294">
        <f t="shared" si="3"/>
        <v>0.72694612806572712</v>
      </c>
      <c r="O58" s="340">
        <f t="shared" si="4"/>
        <v>0.98735762815950079</v>
      </c>
    </row>
    <row r="59" spans="1:15" s="310" customFormat="1" ht="27.75" customHeight="1" x14ac:dyDescent="0.25">
      <c r="A59" s="50" t="s">
        <v>385</v>
      </c>
      <c r="B59" s="245"/>
      <c r="C59" s="245"/>
      <c r="D59" s="245"/>
      <c r="E59" s="309" t="s">
        <v>219</v>
      </c>
      <c r="F59" s="311">
        <f>+F60+F64+F68</f>
        <v>3437903456.7799997</v>
      </c>
      <c r="G59" s="311">
        <f>+G60+G64+G68</f>
        <v>0</v>
      </c>
      <c r="H59" s="311">
        <f t="shared" si="17"/>
        <v>3437903456.7799997</v>
      </c>
      <c r="I59" s="294">
        <f>+H59/H72</f>
        <v>0.27261661473324211</v>
      </c>
      <c r="J59" s="311">
        <f>+J60+J64+J68</f>
        <v>2531170606.5699997</v>
      </c>
      <c r="K59" s="311">
        <f>+K60+K64+K68</f>
        <v>2499170606.5699997</v>
      </c>
      <c r="L59" s="311">
        <f t="shared" si="1"/>
        <v>32000000</v>
      </c>
      <c r="M59" s="294">
        <f t="shared" si="2"/>
        <v>0.73625412650206823</v>
      </c>
      <c r="N59" s="294">
        <f t="shared" si="3"/>
        <v>0.72694612806572712</v>
      </c>
      <c r="O59" s="340">
        <f t="shared" si="4"/>
        <v>0.98735762815950079</v>
      </c>
    </row>
    <row r="60" spans="1:15" s="310" customFormat="1" ht="84.75" customHeight="1" x14ac:dyDescent="0.25">
      <c r="A60" s="50" t="s">
        <v>393</v>
      </c>
      <c r="B60" s="245"/>
      <c r="C60" s="245"/>
      <c r="D60" s="245"/>
      <c r="E60" s="293" t="s">
        <v>396</v>
      </c>
      <c r="F60" s="311">
        <f t="shared" ref="F60:G62" si="21">+F61</f>
        <v>1855566745.4100001</v>
      </c>
      <c r="G60" s="311">
        <f t="shared" si="21"/>
        <v>0</v>
      </c>
      <c r="H60" s="311">
        <f t="shared" si="17"/>
        <v>1855566745.4100001</v>
      </c>
      <c r="I60" s="294">
        <f>+H60/H72</f>
        <v>0.14714151543366771</v>
      </c>
      <c r="J60" s="311">
        <f t="shared" ref="J60:K62" si="22">+J61</f>
        <v>948833895.20000005</v>
      </c>
      <c r="K60" s="311">
        <f t="shared" si="22"/>
        <v>916833895.20000005</v>
      </c>
      <c r="L60" s="311">
        <f t="shared" si="1"/>
        <v>32000000</v>
      </c>
      <c r="M60" s="294">
        <f t="shared" si="2"/>
        <v>0.5113445245486703</v>
      </c>
      <c r="N60" s="294">
        <f t="shared" si="3"/>
        <v>0.49409911956436758</v>
      </c>
      <c r="O60" s="340">
        <f t="shared" si="4"/>
        <v>0.96627439200698573</v>
      </c>
    </row>
    <row r="61" spans="1:15" s="310" customFormat="1" ht="84.75" customHeight="1" x14ac:dyDescent="0.25">
      <c r="A61" s="50" t="s">
        <v>395</v>
      </c>
      <c r="B61" s="245"/>
      <c r="C61" s="245"/>
      <c r="D61" s="245"/>
      <c r="E61" s="293" t="s">
        <v>396</v>
      </c>
      <c r="F61" s="311">
        <f t="shared" si="21"/>
        <v>1855566745.4100001</v>
      </c>
      <c r="G61" s="311">
        <f t="shared" si="21"/>
        <v>0</v>
      </c>
      <c r="H61" s="311">
        <f t="shared" si="17"/>
        <v>1855566745.4100001</v>
      </c>
      <c r="I61" s="294">
        <f>+H61/H72</f>
        <v>0.14714151543366771</v>
      </c>
      <c r="J61" s="311">
        <f t="shared" si="22"/>
        <v>948833895.20000005</v>
      </c>
      <c r="K61" s="311">
        <f t="shared" si="22"/>
        <v>916833895.20000005</v>
      </c>
      <c r="L61" s="311">
        <f t="shared" si="1"/>
        <v>32000000</v>
      </c>
      <c r="M61" s="294">
        <f t="shared" si="2"/>
        <v>0.5113445245486703</v>
      </c>
      <c r="N61" s="294">
        <f t="shared" si="3"/>
        <v>0.49409911956436758</v>
      </c>
      <c r="O61" s="340">
        <f t="shared" si="4"/>
        <v>0.96627439200698573</v>
      </c>
    </row>
    <row r="62" spans="1:15" s="310" customFormat="1" ht="35.25" customHeight="1" x14ac:dyDescent="0.25">
      <c r="A62" s="50" t="s">
        <v>397</v>
      </c>
      <c r="B62" s="245"/>
      <c r="C62" s="245"/>
      <c r="D62" s="245"/>
      <c r="E62" s="293" t="s">
        <v>349</v>
      </c>
      <c r="F62" s="311">
        <f t="shared" si="21"/>
        <v>1855566745.4100001</v>
      </c>
      <c r="G62" s="311">
        <f t="shared" si="21"/>
        <v>0</v>
      </c>
      <c r="H62" s="311">
        <f t="shared" si="17"/>
        <v>1855566745.4100001</v>
      </c>
      <c r="I62" s="294">
        <f>+H62/H72</f>
        <v>0.14714151543366771</v>
      </c>
      <c r="J62" s="311">
        <f t="shared" si="22"/>
        <v>948833895.20000005</v>
      </c>
      <c r="K62" s="311">
        <f t="shared" si="22"/>
        <v>916833895.20000005</v>
      </c>
      <c r="L62" s="311">
        <f t="shared" si="1"/>
        <v>32000000</v>
      </c>
      <c r="M62" s="294">
        <f t="shared" si="2"/>
        <v>0.5113445245486703</v>
      </c>
      <c r="N62" s="294">
        <f t="shared" si="3"/>
        <v>0.49409911956436758</v>
      </c>
      <c r="O62" s="340">
        <f t="shared" si="4"/>
        <v>0.96627439200698573</v>
      </c>
    </row>
    <row r="63" spans="1:15" ht="31.5" customHeight="1" x14ac:dyDescent="0.25">
      <c r="A63" s="51" t="s">
        <v>398</v>
      </c>
      <c r="B63" s="40" t="s">
        <v>192</v>
      </c>
      <c r="C63" s="40">
        <v>11</v>
      </c>
      <c r="D63" s="40" t="s">
        <v>38</v>
      </c>
      <c r="E63" s="297" t="s">
        <v>226</v>
      </c>
      <c r="F63" s="135">
        <v>1855566745.4100001</v>
      </c>
      <c r="G63" s="136">
        <v>0</v>
      </c>
      <c r="H63" s="137">
        <f t="shared" si="17"/>
        <v>1855566745.4100001</v>
      </c>
      <c r="I63" s="308">
        <f>+H63/H72</f>
        <v>0.14714151543366771</v>
      </c>
      <c r="J63" s="137">
        <v>948833895.20000005</v>
      </c>
      <c r="K63" s="137">
        <v>916833895.20000005</v>
      </c>
      <c r="L63" s="137">
        <f t="shared" si="1"/>
        <v>32000000</v>
      </c>
      <c r="M63" s="298">
        <f t="shared" si="2"/>
        <v>0.5113445245486703</v>
      </c>
      <c r="N63" s="298">
        <f t="shared" si="3"/>
        <v>0.49409911956436758</v>
      </c>
      <c r="O63" s="360">
        <f t="shared" si="4"/>
        <v>0.96627439200698573</v>
      </c>
    </row>
    <row r="64" spans="1:15" ht="71.25" customHeight="1" x14ac:dyDescent="0.25">
      <c r="A64" s="50" t="s">
        <v>402</v>
      </c>
      <c r="B64" s="245"/>
      <c r="C64" s="245"/>
      <c r="D64" s="245"/>
      <c r="E64" s="293" t="s">
        <v>405</v>
      </c>
      <c r="F64" s="311">
        <f t="shared" ref="F64:G66" si="23">+F65</f>
        <v>1565125111.3699999</v>
      </c>
      <c r="G64" s="311">
        <f t="shared" si="23"/>
        <v>0</v>
      </c>
      <c r="H64" s="311">
        <f>+F64-G64</f>
        <v>1565125111.3699999</v>
      </c>
      <c r="I64" s="294">
        <f>+H64/H72</f>
        <v>0.12411026512516236</v>
      </c>
      <c r="J64" s="311">
        <f t="shared" ref="J64:K66" si="24">+J65</f>
        <v>1565125111.3699999</v>
      </c>
      <c r="K64" s="311">
        <f t="shared" si="24"/>
        <v>1565125111.3699999</v>
      </c>
      <c r="L64" s="311">
        <f t="shared" si="1"/>
        <v>0</v>
      </c>
      <c r="M64" s="294">
        <f t="shared" si="2"/>
        <v>1</v>
      </c>
      <c r="N64" s="294">
        <f t="shared" si="3"/>
        <v>1</v>
      </c>
      <c r="O64" s="340">
        <f t="shared" si="4"/>
        <v>1</v>
      </c>
    </row>
    <row r="65" spans="1:15" ht="66" customHeight="1" x14ac:dyDescent="0.25">
      <c r="A65" s="50" t="s">
        <v>404</v>
      </c>
      <c r="B65" s="245"/>
      <c r="C65" s="245"/>
      <c r="D65" s="245"/>
      <c r="E65" s="293" t="s">
        <v>405</v>
      </c>
      <c r="F65" s="311">
        <f t="shared" si="23"/>
        <v>1565125111.3699999</v>
      </c>
      <c r="G65" s="311">
        <f t="shared" si="23"/>
        <v>0</v>
      </c>
      <c r="H65" s="311">
        <f>+F65-G65</f>
        <v>1565125111.3699999</v>
      </c>
      <c r="I65" s="294">
        <f>+H65/H72</f>
        <v>0.12411026512516236</v>
      </c>
      <c r="J65" s="311">
        <f t="shared" si="24"/>
        <v>1565125111.3699999</v>
      </c>
      <c r="K65" s="311">
        <f t="shared" si="24"/>
        <v>1565125111.3699999</v>
      </c>
      <c r="L65" s="311">
        <f t="shared" si="1"/>
        <v>0</v>
      </c>
      <c r="M65" s="294">
        <f t="shared" si="2"/>
        <v>1</v>
      </c>
      <c r="N65" s="294">
        <f t="shared" si="3"/>
        <v>1</v>
      </c>
      <c r="O65" s="340">
        <f t="shared" si="4"/>
        <v>1</v>
      </c>
    </row>
    <row r="66" spans="1:15" ht="39.75" customHeight="1" x14ac:dyDescent="0.25">
      <c r="A66" s="50" t="s">
        <v>406</v>
      </c>
      <c r="B66" s="245"/>
      <c r="C66" s="245"/>
      <c r="D66" s="245"/>
      <c r="E66" s="293" t="s">
        <v>407</v>
      </c>
      <c r="F66" s="311">
        <f t="shared" si="23"/>
        <v>1565125111.3699999</v>
      </c>
      <c r="G66" s="311">
        <f t="shared" si="23"/>
        <v>0</v>
      </c>
      <c r="H66" s="311">
        <f>+F66-G66</f>
        <v>1565125111.3699999</v>
      </c>
      <c r="I66" s="294">
        <f>+H66/H72</f>
        <v>0.12411026512516236</v>
      </c>
      <c r="J66" s="311">
        <f t="shared" si="24"/>
        <v>1565125111.3699999</v>
      </c>
      <c r="K66" s="311">
        <f t="shared" si="24"/>
        <v>1565125111.3699999</v>
      </c>
      <c r="L66" s="311">
        <f t="shared" si="1"/>
        <v>0</v>
      </c>
      <c r="M66" s="294">
        <f t="shared" si="2"/>
        <v>1</v>
      </c>
      <c r="N66" s="294">
        <f t="shared" si="3"/>
        <v>1</v>
      </c>
      <c r="O66" s="340">
        <f t="shared" si="4"/>
        <v>1</v>
      </c>
    </row>
    <row r="67" spans="1:15" ht="31.5" customHeight="1" x14ac:dyDescent="0.25">
      <c r="A67" s="51" t="s">
        <v>408</v>
      </c>
      <c r="B67" s="40" t="s">
        <v>192</v>
      </c>
      <c r="C67" s="40">
        <v>11</v>
      </c>
      <c r="D67" s="40" t="s">
        <v>38</v>
      </c>
      <c r="E67" s="297" t="s">
        <v>226</v>
      </c>
      <c r="F67" s="135">
        <v>1565125111.3699999</v>
      </c>
      <c r="G67" s="136">
        <v>0</v>
      </c>
      <c r="H67" s="137">
        <f>+F67-G67</f>
        <v>1565125111.3699999</v>
      </c>
      <c r="I67" s="308">
        <f>+H67/H72</f>
        <v>0.12411026512516236</v>
      </c>
      <c r="J67" s="137">
        <v>1565125111.3699999</v>
      </c>
      <c r="K67" s="137">
        <v>1565125111.3699999</v>
      </c>
      <c r="L67" s="137">
        <f t="shared" si="1"/>
        <v>0</v>
      </c>
      <c r="M67" s="298">
        <f t="shared" si="2"/>
        <v>1</v>
      </c>
      <c r="N67" s="298">
        <f t="shared" si="3"/>
        <v>1</v>
      </c>
      <c r="O67" s="360">
        <f t="shared" si="4"/>
        <v>1</v>
      </c>
    </row>
    <row r="68" spans="1:15" ht="65.25" customHeight="1" x14ac:dyDescent="0.25">
      <c r="A68" s="50" t="s">
        <v>409</v>
      </c>
      <c r="B68" s="245"/>
      <c r="C68" s="245"/>
      <c r="D68" s="245"/>
      <c r="E68" s="293" t="s">
        <v>412</v>
      </c>
      <c r="F68" s="311">
        <f t="shared" ref="F68:H70" si="25">+F69</f>
        <v>17211600</v>
      </c>
      <c r="G68" s="311">
        <f t="shared" si="25"/>
        <v>0</v>
      </c>
      <c r="H68" s="311">
        <f>+F68-G68</f>
        <v>17211600</v>
      </c>
      <c r="I68" s="294">
        <f>+H68/H72</f>
        <v>1.3648341744120517E-3</v>
      </c>
      <c r="J68" s="311">
        <f t="shared" ref="J68:K70" si="26">+J69</f>
        <v>17211600</v>
      </c>
      <c r="K68" s="311">
        <f t="shared" si="26"/>
        <v>17211600</v>
      </c>
      <c r="L68" s="311">
        <f t="shared" si="1"/>
        <v>0</v>
      </c>
      <c r="M68" s="294">
        <f t="shared" si="2"/>
        <v>1</v>
      </c>
      <c r="N68" s="294">
        <f t="shared" si="3"/>
        <v>1</v>
      </c>
      <c r="O68" s="340">
        <f t="shared" si="4"/>
        <v>1</v>
      </c>
    </row>
    <row r="69" spans="1:15" ht="69" customHeight="1" x14ac:dyDescent="0.25">
      <c r="A69" s="50" t="s">
        <v>411</v>
      </c>
      <c r="B69" s="245"/>
      <c r="C69" s="245"/>
      <c r="D69" s="245"/>
      <c r="E69" s="293" t="s">
        <v>438</v>
      </c>
      <c r="F69" s="311">
        <f t="shared" si="25"/>
        <v>17211600</v>
      </c>
      <c r="G69" s="311">
        <f t="shared" si="25"/>
        <v>0</v>
      </c>
      <c r="H69" s="311">
        <f t="shared" si="25"/>
        <v>17211600</v>
      </c>
      <c r="I69" s="294">
        <f>+H69/H72</f>
        <v>1.3648341744120517E-3</v>
      </c>
      <c r="J69" s="311">
        <f t="shared" si="26"/>
        <v>17211600</v>
      </c>
      <c r="K69" s="311">
        <f t="shared" si="26"/>
        <v>17211600</v>
      </c>
      <c r="L69" s="311">
        <f t="shared" si="1"/>
        <v>0</v>
      </c>
      <c r="M69" s="294">
        <f t="shared" si="2"/>
        <v>1</v>
      </c>
      <c r="N69" s="294">
        <f t="shared" si="3"/>
        <v>1</v>
      </c>
      <c r="O69" s="340">
        <f t="shared" si="4"/>
        <v>1</v>
      </c>
    </row>
    <row r="70" spans="1:15" ht="33" customHeight="1" x14ac:dyDescent="0.25">
      <c r="A70" s="50" t="s">
        <v>413</v>
      </c>
      <c r="B70" s="245"/>
      <c r="C70" s="245"/>
      <c r="D70" s="245"/>
      <c r="E70" s="293" t="s">
        <v>414</v>
      </c>
      <c r="F70" s="311">
        <f t="shared" si="25"/>
        <v>17211600</v>
      </c>
      <c r="G70" s="311">
        <f t="shared" si="25"/>
        <v>0</v>
      </c>
      <c r="H70" s="311">
        <f>+F70-G70</f>
        <v>17211600</v>
      </c>
      <c r="I70" s="294">
        <f>+H70/H72</f>
        <v>1.3648341744120517E-3</v>
      </c>
      <c r="J70" s="311">
        <f t="shared" si="26"/>
        <v>17211600</v>
      </c>
      <c r="K70" s="311">
        <f t="shared" si="26"/>
        <v>17211600</v>
      </c>
      <c r="L70" s="311">
        <f t="shared" si="1"/>
        <v>0</v>
      </c>
      <c r="M70" s="294">
        <f t="shared" si="2"/>
        <v>1</v>
      </c>
      <c r="N70" s="294">
        <f t="shared" si="3"/>
        <v>1</v>
      </c>
      <c r="O70" s="340">
        <f t="shared" si="4"/>
        <v>1</v>
      </c>
    </row>
    <row r="71" spans="1:15" ht="31.5" customHeight="1" thickBot="1" x14ac:dyDescent="0.3">
      <c r="A71" s="313" t="s">
        <v>439</v>
      </c>
      <c r="B71" s="53" t="s">
        <v>192</v>
      </c>
      <c r="C71" s="53">
        <v>11</v>
      </c>
      <c r="D71" s="53" t="s">
        <v>38</v>
      </c>
      <c r="E71" s="300" t="s">
        <v>226</v>
      </c>
      <c r="F71" s="141">
        <v>17211600</v>
      </c>
      <c r="G71" s="142">
        <v>0</v>
      </c>
      <c r="H71" s="143">
        <f>+F71-G71</f>
        <v>17211600</v>
      </c>
      <c r="I71" s="301">
        <f>+H71/H72</f>
        <v>1.3648341744120517E-3</v>
      </c>
      <c r="J71" s="143">
        <v>17211600</v>
      </c>
      <c r="K71" s="143">
        <v>17211600</v>
      </c>
      <c r="L71" s="143">
        <f t="shared" si="1"/>
        <v>0</v>
      </c>
      <c r="M71" s="302">
        <f t="shared" si="2"/>
        <v>1</v>
      </c>
      <c r="N71" s="302">
        <f t="shared" si="3"/>
        <v>1</v>
      </c>
      <c r="O71" s="361">
        <f t="shared" si="4"/>
        <v>1</v>
      </c>
    </row>
    <row r="72" spans="1:15" s="287" customFormat="1" ht="30" customHeight="1" thickBot="1" x14ac:dyDescent="0.3">
      <c r="A72" s="564" t="s">
        <v>440</v>
      </c>
      <c r="B72" s="565"/>
      <c r="C72" s="565"/>
      <c r="D72" s="565"/>
      <c r="E72" s="565"/>
      <c r="F72" s="314">
        <f>+F9+F20</f>
        <v>12610762774.470001</v>
      </c>
      <c r="G72" s="315">
        <f>+G9+G20</f>
        <v>0</v>
      </c>
      <c r="H72" s="314">
        <f>+H9+H20</f>
        <v>12610762774.470001</v>
      </c>
      <c r="I72" s="316">
        <f>+H72/H72</f>
        <v>1</v>
      </c>
      <c r="J72" s="362">
        <f>+J9+J20</f>
        <v>11107646855.59</v>
      </c>
      <c r="K72" s="363">
        <f>+K9+K20</f>
        <v>11068289105.59</v>
      </c>
      <c r="L72" s="315">
        <f t="shared" si="1"/>
        <v>39357750</v>
      </c>
      <c r="M72" s="317">
        <f t="shared" si="2"/>
        <v>0.88080689917322041</v>
      </c>
      <c r="N72" s="317">
        <f t="shared" si="3"/>
        <v>0.87768593411314666</v>
      </c>
      <c r="O72" s="318">
        <f t="shared" si="4"/>
        <v>0.99645669775860823</v>
      </c>
    </row>
    <row r="73" spans="1:15" s="321" customFormat="1" ht="15.75" customHeight="1" x14ac:dyDescent="0.25">
      <c r="A73" s="319" t="s">
        <v>484</v>
      </c>
      <c r="B73" s="320"/>
      <c r="C73" s="320"/>
      <c r="F73" s="322"/>
      <c r="G73" s="367"/>
      <c r="H73" s="367"/>
      <c r="I73" s="367"/>
    </row>
    <row r="74" spans="1:15" s="321" customFormat="1" ht="15.75" customHeight="1" x14ac:dyDescent="0.25">
      <c r="A74" s="319" t="s">
        <v>530</v>
      </c>
      <c r="B74" s="320"/>
      <c r="C74" s="320"/>
      <c r="F74" s="322"/>
      <c r="G74" s="162"/>
      <c r="H74" s="162"/>
      <c r="I74" s="162"/>
    </row>
    <row r="75" spans="1:15" s="321" customFormat="1" ht="18" customHeight="1" x14ac:dyDescent="0.25">
      <c r="A75" s="86" t="s">
        <v>521</v>
      </c>
      <c r="B75" s="320"/>
      <c r="C75" s="320"/>
      <c r="F75" s="322"/>
      <c r="G75" s="162"/>
      <c r="H75" s="162"/>
      <c r="I75" s="162"/>
    </row>
  </sheetData>
  <mergeCells count="17">
    <mergeCell ref="L7:L8"/>
    <mergeCell ref="M7:O7"/>
    <mergeCell ref="A1:O1"/>
    <mergeCell ref="A2:O2"/>
    <mergeCell ref="A3:O3"/>
    <mergeCell ref="A7:A8"/>
    <mergeCell ref="B7:B8"/>
    <mergeCell ref="C7:C8"/>
    <mergeCell ref="D7:D8"/>
    <mergeCell ref="E7:E8"/>
    <mergeCell ref="F7:F8"/>
    <mergeCell ref="G7:G8"/>
    <mergeCell ref="A72:E72"/>
    <mergeCell ref="H7:H8"/>
    <mergeCell ref="I7:I8"/>
    <mergeCell ref="J7:J8"/>
    <mergeCell ref="K7:K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6383" man="1"/>
    <brk id="51"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264"/>
  <sheetViews>
    <sheetView view="pageBreakPreview" zoomScale="69" zoomScaleNormal="86" zoomScaleSheetLayoutView="69" workbookViewId="0">
      <pane xSplit="7" ySplit="10" topLeftCell="X216" activePane="bottomRight" state="frozen"/>
      <selection activeCell="K7" sqref="K7:K8"/>
      <selection pane="topRight" activeCell="K7" sqref="K7:K8"/>
      <selection pane="bottomLeft" activeCell="K7" sqref="K7:K8"/>
      <selection pane="bottomRight" activeCell="AA7" sqref="AA7"/>
    </sheetView>
  </sheetViews>
  <sheetFormatPr baseColWidth="10" defaultRowHeight="15.75" x14ac:dyDescent="0.25"/>
  <cols>
    <col min="1" max="1" width="32.5703125" style="7" customWidth="1"/>
    <col min="2" max="2" width="13" style="9" customWidth="1"/>
    <col min="3" max="3" width="8.28515625" style="7" customWidth="1"/>
    <col min="4" max="4" width="8.42578125" style="7" customWidth="1"/>
    <col min="5" max="5" width="49.28515625" style="10" customWidth="1"/>
    <col min="6" max="6" width="26.85546875" style="10" customWidth="1"/>
    <col min="7" max="7" width="14.85546875" style="10" customWidth="1"/>
    <col min="8" max="8" width="15.28515625" style="10" customWidth="1"/>
    <col min="9" max="10" width="21.5703125" style="10" bestFit="1" customWidth="1"/>
    <col min="11" max="11" width="21" style="10" customWidth="1"/>
    <col min="12" max="12" width="26.7109375" style="10" bestFit="1" customWidth="1"/>
    <col min="13" max="13" width="16.140625" style="93" customWidth="1"/>
    <col min="14" max="14" width="25.140625" style="265" customWidth="1"/>
    <col min="15" max="16" width="27.42578125" style="93" bestFit="1"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2.7109375" style="93" customWidth="1"/>
    <col min="24" max="28" width="16.85546875" style="92" customWidth="1"/>
    <col min="29" max="117" width="11.42578125" style="7"/>
    <col min="118" max="118" width="15.42578125" style="7" customWidth="1"/>
    <col min="119" max="119" width="9.5703125" style="7" customWidth="1"/>
    <col min="120" max="120" width="14.42578125" style="7" customWidth="1"/>
    <col min="121" max="121" width="49.85546875" style="7" customWidth="1"/>
    <col min="122" max="122" width="22.5703125" style="7" customWidth="1"/>
    <col min="123" max="123" width="23" style="7" customWidth="1"/>
    <col min="124" max="124" width="22.85546875" style="7" customWidth="1"/>
    <col min="125" max="125" width="23.42578125" style="7" customWidth="1"/>
    <col min="126" max="126" width="22.42578125" style="7" customWidth="1"/>
    <col min="127" max="127" width="13.85546875" style="7" customWidth="1"/>
    <col min="128" max="128" width="20.7109375" style="7" customWidth="1"/>
    <col min="129" max="129" width="18.140625" style="7" customWidth="1"/>
    <col min="130" max="130" width="14.85546875" style="7" bestFit="1" customWidth="1"/>
    <col min="131" max="131" width="11.42578125" style="7"/>
    <col min="132" max="132" width="17.42578125" style="7" customWidth="1"/>
    <col min="133" max="135" width="18.140625" style="7" customWidth="1"/>
    <col min="136" max="139" width="11.42578125" style="7"/>
    <col min="140" max="140" width="34" style="7" customWidth="1"/>
    <col min="141" max="141" width="9.5703125" style="7" customWidth="1"/>
    <col min="142" max="142" width="16.7109375" style="7" customWidth="1"/>
    <col min="143" max="143" width="55.140625" style="7" customWidth="1"/>
    <col min="144" max="144" width="22.5703125" style="7" customWidth="1"/>
    <col min="145" max="145" width="23" style="7" customWidth="1"/>
    <col min="146" max="146" width="22.85546875" style="7" customWidth="1"/>
    <col min="147" max="147" width="23.42578125" style="7" customWidth="1"/>
    <col min="148" max="148" width="28.7109375" style="7" customWidth="1"/>
    <col min="149" max="149" width="12.7109375" style="7" customWidth="1"/>
    <col min="150" max="150" width="11.42578125" style="7"/>
    <col min="151" max="151" width="25.28515625" style="7" customWidth="1"/>
    <col min="152" max="152" width="15.85546875" style="7" bestFit="1" customWidth="1"/>
    <col min="153" max="154" width="18" style="7" bestFit="1" customWidth="1"/>
    <col min="155" max="373" width="11.42578125" style="7"/>
    <col min="374" max="374" width="15.42578125" style="7" customWidth="1"/>
    <col min="375" max="375" width="9.5703125" style="7" customWidth="1"/>
    <col min="376" max="376" width="14.42578125" style="7" customWidth="1"/>
    <col min="377" max="377" width="49.85546875" style="7" customWidth="1"/>
    <col min="378" max="378" width="22.5703125" style="7" customWidth="1"/>
    <col min="379" max="379" width="23" style="7" customWidth="1"/>
    <col min="380" max="380" width="22.85546875" style="7" customWidth="1"/>
    <col min="381" max="381" width="23.42578125" style="7" customWidth="1"/>
    <col min="382" max="382" width="22.42578125" style="7" customWidth="1"/>
    <col min="383" max="383" width="13.85546875" style="7" customWidth="1"/>
    <col min="384" max="384" width="20.7109375" style="7" customWidth="1"/>
    <col min="385" max="385" width="18.140625" style="7" customWidth="1"/>
    <col min="386" max="386" width="14.85546875" style="7" bestFit="1" customWidth="1"/>
    <col min="387" max="387" width="11.42578125" style="7"/>
    <col min="388" max="388" width="17.42578125" style="7" customWidth="1"/>
    <col min="389" max="391" width="18.140625" style="7" customWidth="1"/>
    <col min="392" max="395" width="11.42578125" style="7"/>
    <col min="396" max="396" width="34" style="7" customWidth="1"/>
    <col min="397" max="397" width="9.5703125" style="7" customWidth="1"/>
    <col min="398" max="398" width="16.7109375" style="7" customWidth="1"/>
    <col min="399" max="399" width="55.140625" style="7" customWidth="1"/>
    <col min="400" max="400" width="22.5703125" style="7" customWidth="1"/>
    <col min="401" max="401" width="23" style="7" customWidth="1"/>
    <col min="402" max="402" width="22.85546875" style="7" customWidth="1"/>
    <col min="403" max="403" width="23.42578125" style="7" customWidth="1"/>
    <col min="404" max="404" width="28.7109375" style="7" customWidth="1"/>
    <col min="405" max="405" width="12.7109375" style="7" customWidth="1"/>
    <col min="406" max="406" width="11.42578125" style="7"/>
    <col min="407" max="407" width="25.28515625" style="7" customWidth="1"/>
    <col min="408" max="408" width="15.85546875" style="7" bestFit="1" customWidth="1"/>
    <col min="409" max="410" width="18" style="7" bestFit="1" customWidth="1"/>
    <col min="411" max="629" width="11.42578125" style="7"/>
    <col min="630" max="630" width="15.42578125" style="7" customWidth="1"/>
    <col min="631" max="631" width="9.5703125" style="7" customWidth="1"/>
    <col min="632" max="632" width="14.42578125" style="7" customWidth="1"/>
    <col min="633" max="633" width="49.85546875" style="7" customWidth="1"/>
    <col min="634" max="634" width="22.5703125" style="7" customWidth="1"/>
    <col min="635" max="635" width="23" style="7" customWidth="1"/>
    <col min="636" max="636" width="22.85546875" style="7" customWidth="1"/>
    <col min="637" max="637" width="23.42578125" style="7" customWidth="1"/>
    <col min="638" max="638" width="22.42578125" style="7" customWidth="1"/>
    <col min="639" max="639" width="13.85546875" style="7" customWidth="1"/>
    <col min="640" max="640" width="20.7109375" style="7" customWidth="1"/>
    <col min="641" max="641" width="18.140625" style="7" customWidth="1"/>
    <col min="642" max="642" width="14.85546875" style="7" bestFit="1" customWidth="1"/>
    <col min="643" max="643" width="11.42578125" style="7"/>
    <col min="644" max="644" width="17.42578125" style="7" customWidth="1"/>
    <col min="645" max="647" width="18.140625" style="7" customWidth="1"/>
    <col min="648" max="651" width="11.42578125" style="7"/>
    <col min="652" max="652" width="34" style="7" customWidth="1"/>
    <col min="653" max="653" width="9.5703125" style="7" customWidth="1"/>
    <col min="654" max="654" width="16.7109375" style="7" customWidth="1"/>
    <col min="655" max="655" width="55.140625" style="7" customWidth="1"/>
    <col min="656" max="656" width="22.5703125" style="7" customWidth="1"/>
    <col min="657" max="657" width="23" style="7" customWidth="1"/>
    <col min="658" max="658" width="22.85546875" style="7" customWidth="1"/>
    <col min="659" max="659" width="23.42578125" style="7" customWidth="1"/>
    <col min="660" max="660" width="28.7109375" style="7" customWidth="1"/>
    <col min="661" max="661" width="12.7109375" style="7" customWidth="1"/>
    <col min="662" max="662" width="11.42578125" style="7"/>
    <col min="663" max="663" width="25.28515625" style="7" customWidth="1"/>
    <col min="664" max="664" width="15.85546875" style="7" bestFit="1" customWidth="1"/>
    <col min="665" max="666" width="18" style="7" bestFit="1" customWidth="1"/>
    <col min="667" max="885" width="11.42578125" style="7"/>
    <col min="886" max="886" width="15.42578125" style="7" customWidth="1"/>
    <col min="887" max="887" width="9.5703125" style="7" customWidth="1"/>
    <col min="888" max="888" width="14.42578125" style="7" customWidth="1"/>
    <col min="889" max="889" width="49.85546875" style="7" customWidth="1"/>
    <col min="890" max="890" width="22.5703125" style="7" customWidth="1"/>
    <col min="891" max="891" width="23" style="7" customWidth="1"/>
    <col min="892" max="892" width="22.85546875" style="7" customWidth="1"/>
    <col min="893" max="893" width="23.42578125" style="7" customWidth="1"/>
    <col min="894" max="894" width="22.42578125" style="7" customWidth="1"/>
    <col min="895" max="895" width="13.85546875" style="7" customWidth="1"/>
    <col min="896" max="896" width="20.7109375" style="7" customWidth="1"/>
    <col min="897" max="897" width="18.140625" style="7" customWidth="1"/>
    <col min="898" max="898" width="14.85546875" style="7" bestFit="1" customWidth="1"/>
    <col min="899" max="899" width="11.42578125" style="7"/>
    <col min="900" max="900" width="17.42578125" style="7" customWidth="1"/>
    <col min="901" max="903" width="18.140625" style="7" customWidth="1"/>
    <col min="904" max="907" width="11.42578125" style="7"/>
    <col min="908" max="908" width="34" style="7" customWidth="1"/>
    <col min="909" max="909" width="9.5703125" style="7" customWidth="1"/>
    <col min="910" max="910" width="16.7109375" style="7" customWidth="1"/>
    <col min="911" max="911" width="55.140625" style="7" customWidth="1"/>
    <col min="912" max="912" width="22.5703125" style="7" customWidth="1"/>
    <col min="913" max="913" width="23" style="7" customWidth="1"/>
    <col min="914" max="914" width="22.85546875" style="7" customWidth="1"/>
    <col min="915" max="915" width="23.42578125" style="7" customWidth="1"/>
    <col min="916" max="916" width="28.7109375" style="7" customWidth="1"/>
    <col min="917" max="917" width="12.7109375" style="7" customWidth="1"/>
    <col min="918" max="918" width="11.42578125" style="7"/>
    <col min="919" max="919" width="25.28515625" style="7" customWidth="1"/>
    <col min="920" max="920" width="15.85546875" style="7" bestFit="1" customWidth="1"/>
    <col min="921" max="922" width="18" style="7" bestFit="1" customWidth="1"/>
    <col min="923" max="1141" width="11.42578125" style="7"/>
    <col min="1142" max="1142" width="15.42578125" style="7" customWidth="1"/>
    <col min="1143" max="1143" width="9.5703125" style="7" customWidth="1"/>
    <col min="1144" max="1144" width="14.42578125" style="7" customWidth="1"/>
    <col min="1145" max="1145" width="49.85546875" style="7" customWidth="1"/>
    <col min="1146" max="1146" width="22.5703125" style="7" customWidth="1"/>
    <col min="1147" max="1147" width="23" style="7" customWidth="1"/>
    <col min="1148" max="1148" width="22.85546875" style="7" customWidth="1"/>
    <col min="1149" max="1149" width="23.42578125" style="7" customWidth="1"/>
    <col min="1150" max="1150" width="22.42578125" style="7" customWidth="1"/>
    <col min="1151" max="1151" width="13.85546875" style="7" customWidth="1"/>
    <col min="1152" max="1152" width="20.7109375" style="7" customWidth="1"/>
    <col min="1153" max="1153" width="18.140625" style="7" customWidth="1"/>
    <col min="1154" max="1154" width="14.85546875" style="7" bestFit="1" customWidth="1"/>
    <col min="1155" max="1155" width="11.42578125" style="7"/>
    <col min="1156" max="1156" width="17.42578125" style="7" customWidth="1"/>
    <col min="1157" max="1159" width="18.140625" style="7" customWidth="1"/>
    <col min="1160" max="1163" width="11.42578125" style="7"/>
    <col min="1164" max="1164" width="34" style="7" customWidth="1"/>
    <col min="1165" max="1165" width="9.5703125" style="7" customWidth="1"/>
    <col min="1166" max="1166" width="16.7109375" style="7" customWidth="1"/>
    <col min="1167" max="1167" width="55.140625" style="7" customWidth="1"/>
    <col min="1168" max="1168" width="22.5703125" style="7" customWidth="1"/>
    <col min="1169" max="1169" width="23" style="7" customWidth="1"/>
    <col min="1170" max="1170" width="22.85546875" style="7" customWidth="1"/>
    <col min="1171" max="1171" width="23.42578125" style="7" customWidth="1"/>
    <col min="1172" max="1172" width="28.7109375" style="7" customWidth="1"/>
    <col min="1173" max="1173" width="12.7109375" style="7" customWidth="1"/>
    <col min="1174" max="1174" width="11.42578125" style="7"/>
    <col min="1175" max="1175" width="25.28515625" style="7" customWidth="1"/>
    <col min="1176" max="1176" width="15.85546875" style="7" bestFit="1" customWidth="1"/>
    <col min="1177" max="1178" width="18" style="7" bestFit="1" customWidth="1"/>
    <col min="1179" max="1397" width="11.42578125" style="7"/>
    <col min="1398" max="1398" width="15.42578125" style="7" customWidth="1"/>
    <col min="1399" max="1399" width="9.5703125" style="7" customWidth="1"/>
    <col min="1400" max="1400" width="14.42578125" style="7" customWidth="1"/>
    <col min="1401" max="1401" width="49.85546875" style="7" customWidth="1"/>
    <col min="1402" max="1402" width="22.5703125" style="7" customWidth="1"/>
    <col min="1403" max="1403" width="23" style="7" customWidth="1"/>
    <col min="1404" max="1404" width="22.85546875" style="7" customWidth="1"/>
    <col min="1405" max="1405" width="23.42578125" style="7" customWidth="1"/>
    <col min="1406" max="1406" width="22.42578125" style="7" customWidth="1"/>
    <col min="1407" max="1407" width="13.85546875" style="7" customWidth="1"/>
    <col min="1408" max="1408" width="20.7109375" style="7" customWidth="1"/>
    <col min="1409" max="1409" width="18.140625" style="7" customWidth="1"/>
    <col min="1410" max="1410" width="14.85546875" style="7" bestFit="1" customWidth="1"/>
    <col min="1411" max="1411" width="11.42578125" style="7"/>
    <col min="1412" max="1412" width="17.42578125" style="7" customWidth="1"/>
    <col min="1413" max="1415" width="18.140625" style="7" customWidth="1"/>
    <col min="1416" max="1419" width="11.42578125" style="7"/>
    <col min="1420" max="1420" width="34" style="7" customWidth="1"/>
    <col min="1421" max="1421" width="9.5703125" style="7" customWidth="1"/>
    <col min="1422" max="1422" width="16.7109375" style="7" customWidth="1"/>
    <col min="1423" max="1423" width="55.140625" style="7" customWidth="1"/>
    <col min="1424" max="1424" width="22.5703125" style="7" customWidth="1"/>
    <col min="1425" max="1425" width="23" style="7" customWidth="1"/>
    <col min="1426" max="1426" width="22.85546875" style="7" customWidth="1"/>
    <col min="1427" max="1427" width="23.42578125" style="7" customWidth="1"/>
    <col min="1428" max="1428" width="28.7109375" style="7" customWidth="1"/>
    <col min="1429" max="1429" width="12.7109375" style="7" customWidth="1"/>
    <col min="1430" max="1430" width="11.42578125" style="7"/>
    <col min="1431" max="1431" width="25.28515625" style="7" customWidth="1"/>
    <col min="1432" max="1432" width="15.85546875" style="7" bestFit="1" customWidth="1"/>
    <col min="1433" max="1434" width="18" style="7" bestFit="1" customWidth="1"/>
    <col min="1435" max="1653" width="11.42578125" style="7"/>
    <col min="1654" max="1654" width="15.42578125" style="7" customWidth="1"/>
    <col min="1655" max="1655" width="9.5703125" style="7" customWidth="1"/>
    <col min="1656" max="1656" width="14.42578125" style="7" customWidth="1"/>
    <col min="1657" max="1657" width="49.85546875" style="7" customWidth="1"/>
    <col min="1658" max="1658" width="22.5703125" style="7" customWidth="1"/>
    <col min="1659" max="1659" width="23" style="7" customWidth="1"/>
    <col min="1660" max="1660" width="22.85546875" style="7" customWidth="1"/>
    <col min="1661" max="1661" width="23.42578125" style="7" customWidth="1"/>
    <col min="1662" max="1662" width="22.42578125" style="7" customWidth="1"/>
    <col min="1663" max="1663" width="13.85546875" style="7" customWidth="1"/>
    <col min="1664" max="1664" width="20.7109375" style="7" customWidth="1"/>
    <col min="1665" max="1665" width="18.140625" style="7" customWidth="1"/>
    <col min="1666" max="1666" width="14.85546875" style="7" bestFit="1" customWidth="1"/>
    <col min="1667" max="1667" width="11.42578125" style="7"/>
    <col min="1668" max="1668" width="17.42578125" style="7" customWidth="1"/>
    <col min="1669" max="1671" width="18.140625" style="7" customWidth="1"/>
    <col min="1672" max="1675" width="11.42578125" style="7"/>
    <col min="1676" max="1676" width="34" style="7" customWidth="1"/>
    <col min="1677" max="1677" width="9.5703125" style="7" customWidth="1"/>
    <col min="1678" max="1678" width="16.7109375" style="7" customWidth="1"/>
    <col min="1679" max="1679" width="55.140625" style="7" customWidth="1"/>
    <col min="1680" max="1680" width="22.5703125" style="7" customWidth="1"/>
    <col min="1681" max="1681" width="23" style="7" customWidth="1"/>
    <col min="1682" max="1682" width="22.85546875" style="7" customWidth="1"/>
    <col min="1683" max="1683" width="23.42578125" style="7" customWidth="1"/>
    <col min="1684" max="1684" width="28.7109375" style="7" customWidth="1"/>
    <col min="1685" max="1685" width="12.7109375" style="7" customWidth="1"/>
    <col min="1686" max="1686" width="11.42578125" style="7"/>
    <col min="1687" max="1687" width="25.28515625" style="7" customWidth="1"/>
    <col min="1688" max="1688" width="15.85546875" style="7" bestFit="1" customWidth="1"/>
    <col min="1689" max="1690" width="18" style="7" bestFit="1" customWidth="1"/>
    <col min="1691" max="1909" width="11.42578125" style="7"/>
    <col min="1910" max="1910" width="15.42578125" style="7" customWidth="1"/>
    <col min="1911" max="1911" width="9.5703125" style="7" customWidth="1"/>
    <col min="1912" max="1912" width="14.42578125" style="7" customWidth="1"/>
    <col min="1913" max="1913" width="49.85546875" style="7" customWidth="1"/>
    <col min="1914" max="1914" width="22.5703125" style="7" customWidth="1"/>
    <col min="1915" max="1915" width="23" style="7" customWidth="1"/>
    <col min="1916" max="1916" width="22.85546875" style="7" customWidth="1"/>
    <col min="1917" max="1917" width="23.42578125" style="7" customWidth="1"/>
    <col min="1918" max="1918" width="22.42578125" style="7" customWidth="1"/>
    <col min="1919" max="1919" width="13.85546875" style="7" customWidth="1"/>
    <col min="1920" max="1920" width="20.7109375" style="7" customWidth="1"/>
    <col min="1921" max="1921" width="18.140625" style="7" customWidth="1"/>
    <col min="1922" max="1922" width="14.85546875" style="7" bestFit="1" customWidth="1"/>
    <col min="1923" max="1923" width="11.42578125" style="7"/>
    <col min="1924" max="1924" width="17.42578125" style="7" customWidth="1"/>
    <col min="1925" max="1927" width="18.140625" style="7" customWidth="1"/>
    <col min="1928" max="1931" width="11.42578125" style="7"/>
    <col min="1932" max="1932" width="34" style="7" customWidth="1"/>
    <col min="1933" max="1933" width="9.5703125" style="7" customWidth="1"/>
    <col min="1934" max="1934" width="16.7109375" style="7" customWidth="1"/>
    <col min="1935" max="1935" width="55.140625" style="7" customWidth="1"/>
    <col min="1936" max="1936" width="22.5703125" style="7" customWidth="1"/>
    <col min="1937" max="1937" width="23" style="7" customWidth="1"/>
    <col min="1938" max="1938" width="22.85546875" style="7" customWidth="1"/>
    <col min="1939" max="1939" width="23.42578125" style="7" customWidth="1"/>
    <col min="1940" max="1940" width="28.7109375" style="7" customWidth="1"/>
    <col min="1941" max="1941" width="12.7109375" style="7" customWidth="1"/>
    <col min="1942" max="1942" width="11.42578125" style="7"/>
    <col min="1943" max="1943" width="25.28515625" style="7" customWidth="1"/>
    <col min="1944" max="1944" width="15.85546875" style="7" bestFit="1" customWidth="1"/>
    <col min="1945" max="1946" width="18" style="7" bestFit="1" customWidth="1"/>
    <col min="1947" max="2165" width="11.42578125" style="7"/>
    <col min="2166" max="2166" width="15.42578125" style="7" customWidth="1"/>
    <col min="2167" max="2167" width="9.5703125" style="7" customWidth="1"/>
    <col min="2168" max="2168" width="14.42578125" style="7" customWidth="1"/>
    <col min="2169" max="2169" width="49.85546875" style="7" customWidth="1"/>
    <col min="2170" max="2170" width="22.5703125" style="7" customWidth="1"/>
    <col min="2171" max="2171" width="23" style="7" customWidth="1"/>
    <col min="2172" max="2172" width="22.85546875" style="7" customWidth="1"/>
    <col min="2173" max="2173" width="23.42578125" style="7" customWidth="1"/>
    <col min="2174" max="2174" width="22.42578125" style="7" customWidth="1"/>
    <col min="2175" max="2175" width="13.85546875" style="7" customWidth="1"/>
    <col min="2176" max="2176" width="20.7109375" style="7" customWidth="1"/>
    <col min="2177" max="2177" width="18.140625" style="7" customWidth="1"/>
    <col min="2178" max="2178" width="14.85546875" style="7" bestFit="1" customWidth="1"/>
    <col min="2179" max="2179" width="11.42578125" style="7"/>
    <col min="2180" max="2180" width="17.42578125" style="7" customWidth="1"/>
    <col min="2181" max="2183" width="18.140625" style="7" customWidth="1"/>
    <col min="2184" max="2187" width="11.42578125" style="7"/>
    <col min="2188" max="2188" width="34" style="7" customWidth="1"/>
    <col min="2189" max="2189" width="9.5703125" style="7" customWidth="1"/>
    <col min="2190" max="2190" width="16.7109375" style="7" customWidth="1"/>
    <col min="2191" max="2191" width="55.140625" style="7" customWidth="1"/>
    <col min="2192" max="2192" width="22.5703125" style="7" customWidth="1"/>
    <col min="2193" max="2193" width="23" style="7" customWidth="1"/>
    <col min="2194" max="2194" width="22.85546875" style="7" customWidth="1"/>
    <col min="2195" max="2195" width="23.42578125" style="7" customWidth="1"/>
    <col min="2196" max="2196" width="28.7109375" style="7" customWidth="1"/>
    <col min="2197" max="2197" width="12.7109375" style="7" customWidth="1"/>
    <col min="2198" max="2198" width="11.42578125" style="7"/>
    <col min="2199" max="2199" width="25.28515625" style="7" customWidth="1"/>
    <col min="2200" max="2200" width="15.85546875" style="7" bestFit="1" customWidth="1"/>
    <col min="2201" max="2202" width="18" style="7" bestFit="1" customWidth="1"/>
    <col min="2203" max="2421" width="11.42578125" style="7"/>
    <col min="2422" max="2422" width="15.42578125" style="7" customWidth="1"/>
    <col min="2423" max="2423" width="9.5703125" style="7" customWidth="1"/>
    <col min="2424" max="2424" width="14.42578125" style="7" customWidth="1"/>
    <col min="2425" max="2425" width="49.85546875" style="7" customWidth="1"/>
    <col min="2426" max="2426" width="22.5703125" style="7" customWidth="1"/>
    <col min="2427" max="2427" width="23" style="7" customWidth="1"/>
    <col min="2428" max="2428" width="22.85546875" style="7" customWidth="1"/>
    <col min="2429" max="2429" width="23.42578125" style="7" customWidth="1"/>
    <col min="2430" max="2430" width="22.42578125" style="7" customWidth="1"/>
    <col min="2431" max="2431" width="13.85546875" style="7" customWidth="1"/>
    <col min="2432" max="2432" width="20.7109375" style="7" customWidth="1"/>
    <col min="2433" max="2433" width="18.140625" style="7" customWidth="1"/>
    <col min="2434" max="2434" width="14.85546875" style="7" bestFit="1" customWidth="1"/>
    <col min="2435" max="2435" width="11.42578125" style="7"/>
    <col min="2436" max="2436" width="17.42578125" style="7" customWidth="1"/>
    <col min="2437" max="2439" width="18.140625" style="7" customWidth="1"/>
    <col min="2440" max="2443" width="11.42578125" style="7"/>
    <col min="2444" max="2444" width="34" style="7" customWidth="1"/>
    <col min="2445" max="2445" width="9.5703125" style="7" customWidth="1"/>
    <col min="2446" max="2446" width="16.7109375" style="7" customWidth="1"/>
    <col min="2447" max="2447" width="55.140625" style="7" customWidth="1"/>
    <col min="2448" max="2448" width="22.5703125" style="7" customWidth="1"/>
    <col min="2449" max="2449" width="23" style="7" customWidth="1"/>
    <col min="2450" max="2450" width="22.85546875" style="7" customWidth="1"/>
    <col min="2451" max="2451" width="23.42578125" style="7" customWidth="1"/>
    <col min="2452" max="2452" width="28.7109375" style="7" customWidth="1"/>
    <col min="2453" max="2453" width="12.7109375" style="7" customWidth="1"/>
    <col min="2454" max="2454" width="11.42578125" style="7"/>
    <col min="2455" max="2455" width="25.28515625" style="7" customWidth="1"/>
    <col min="2456" max="2456" width="15.85546875" style="7" bestFit="1" customWidth="1"/>
    <col min="2457" max="2458" width="18" style="7" bestFit="1" customWidth="1"/>
    <col min="2459" max="2677" width="11.42578125" style="7"/>
    <col min="2678" max="2678" width="15.42578125" style="7" customWidth="1"/>
    <col min="2679" max="2679" width="9.5703125" style="7" customWidth="1"/>
    <col min="2680" max="2680" width="14.42578125" style="7" customWidth="1"/>
    <col min="2681" max="2681" width="49.85546875" style="7" customWidth="1"/>
    <col min="2682" max="2682" width="22.5703125" style="7" customWidth="1"/>
    <col min="2683" max="2683" width="23" style="7" customWidth="1"/>
    <col min="2684" max="2684" width="22.85546875" style="7" customWidth="1"/>
    <col min="2685" max="2685" width="23.42578125" style="7" customWidth="1"/>
    <col min="2686" max="2686" width="22.42578125" style="7" customWidth="1"/>
    <col min="2687" max="2687" width="13.85546875" style="7" customWidth="1"/>
    <col min="2688" max="2688" width="20.7109375" style="7" customWidth="1"/>
    <col min="2689" max="2689" width="18.140625" style="7" customWidth="1"/>
    <col min="2690" max="2690" width="14.85546875" style="7" bestFit="1" customWidth="1"/>
    <col min="2691" max="2691" width="11.42578125" style="7"/>
    <col min="2692" max="2692" width="17.42578125" style="7" customWidth="1"/>
    <col min="2693" max="2695" width="18.140625" style="7" customWidth="1"/>
    <col min="2696" max="2699" width="11.42578125" style="7"/>
    <col min="2700" max="2700" width="34" style="7" customWidth="1"/>
    <col min="2701" max="2701" width="9.5703125" style="7" customWidth="1"/>
    <col min="2702" max="2702" width="16.7109375" style="7" customWidth="1"/>
    <col min="2703" max="2703" width="55.140625" style="7" customWidth="1"/>
    <col min="2704" max="2704" width="22.5703125" style="7" customWidth="1"/>
    <col min="2705" max="2705" width="23" style="7" customWidth="1"/>
    <col min="2706" max="2706" width="22.85546875" style="7" customWidth="1"/>
    <col min="2707" max="2707" width="23.42578125" style="7" customWidth="1"/>
    <col min="2708" max="2708" width="28.7109375" style="7" customWidth="1"/>
    <col min="2709" max="2709" width="12.7109375" style="7" customWidth="1"/>
    <col min="2710" max="2710" width="11.42578125" style="7"/>
    <col min="2711" max="2711" width="25.28515625" style="7" customWidth="1"/>
    <col min="2712" max="2712" width="15.85546875" style="7" bestFit="1" customWidth="1"/>
    <col min="2713" max="2714" width="18" style="7" bestFit="1" customWidth="1"/>
    <col min="2715" max="2933" width="11.42578125" style="7"/>
    <col min="2934" max="2934" width="15.42578125" style="7" customWidth="1"/>
    <col min="2935" max="2935" width="9.5703125" style="7" customWidth="1"/>
    <col min="2936" max="2936" width="14.42578125" style="7" customWidth="1"/>
    <col min="2937" max="2937" width="49.85546875" style="7" customWidth="1"/>
    <col min="2938" max="2938" width="22.5703125" style="7" customWidth="1"/>
    <col min="2939" max="2939" width="23" style="7" customWidth="1"/>
    <col min="2940" max="2940" width="22.85546875" style="7" customWidth="1"/>
    <col min="2941" max="2941" width="23.42578125" style="7" customWidth="1"/>
    <col min="2942" max="2942" width="22.42578125" style="7" customWidth="1"/>
    <col min="2943" max="2943" width="13.85546875" style="7" customWidth="1"/>
    <col min="2944" max="2944" width="20.7109375" style="7" customWidth="1"/>
    <col min="2945" max="2945" width="18.140625" style="7" customWidth="1"/>
    <col min="2946" max="2946" width="14.85546875" style="7" bestFit="1" customWidth="1"/>
    <col min="2947" max="2947" width="11.42578125" style="7"/>
    <col min="2948" max="2948" width="17.42578125" style="7" customWidth="1"/>
    <col min="2949" max="2951" width="18.140625" style="7" customWidth="1"/>
    <col min="2952" max="2955" width="11.42578125" style="7"/>
    <col min="2956" max="2956" width="34" style="7" customWidth="1"/>
    <col min="2957" max="2957" width="9.5703125" style="7" customWidth="1"/>
    <col min="2958" max="2958" width="16.7109375" style="7" customWidth="1"/>
    <col min="2959" max="2959" width="55.140625" style="7" customWidth="1"/>
    <col min="2960" max="2960" width="22.5703125" style="7" customWidth="1"/>
    <col min="2961" max="2961" width="23" style="7" customWidth="1"/>
    <col min="2962" max="2962" width="22.85546875" style="7" customWidth="1"/>
    <col min="2963" max="2963" width="23.42578125" style="7" customWidth="1"/>
    <col min="2964" max="2964" width="28.7109375" style="7" customWidth="1"/>
    <col min="2965" max="2965" width="12.7109375" style="7" customWidth="1"/>
    <col min="2966" max="2966" width="11.42578125" style="7"/>
    <col min="2967" max="2967" width="25.28515625" style="7" customWidth="1"/>
    <col min="2968" max="2968" width="15.85546875" style="7" bestFit="1" customWidth="1"/>
    <col min="2969" max="2970" width="18" style="7" bestFit="1" customWidth="1"/>
    <col min="2971" max="3189" width="11.42578125" style="7"/>
    <col min="3190" max="3190" width="15.42578125" style="7" customWidth="1"/>
    <col min="3191" max="3191" width="9.5703125" style="7" customWidth="1"/>
    <col min="3192" max="3192" width="14.42578125" style="7" customWidth="1"/>
    <col min="3193" max="3193" width="49.85546875" style="7" customWidth="1"/>
    <col min="3194" max="3194" width="22.5703125" style="7" customWidth="1"/>
    <col min="3195" max="3195" width="23" style="7" customWidth="1"/>
    <col min="3196" max="3196" width="22.85546875" style="7" customWidth="1"/>
    <col min="3197" max="3197" width="23.42578125" style="7" customWidth="1"/>
    <col min="3198" max="3198" width="22.42578125" style="7" customWidth="1"/>
    <col min="3199" max="3199" width="13.85546875" style="7" customWidth="1"/>
    <col min="3200" max="3200" width="20.7109375" style="7" customWidth="1"/>
    <col min="3201" max="3201" width="18.140625" style="7" customWidth="1"/>
    <col min="3202" max="3202" width="14.85546875" style="7" bestFit="1" customWidth="1"/>
    <col min="3203" max="3203" width="11.42578125" style="7"/>
    <col min="3204" max="3204" width="17.42578125" style="7" customWidth="1"/>
    <col min="3205" max="3207" width="18.140625" style="7" customWidth="1"/>
    <col min="3208" max="3211" width="11.42578125" style="7"/>
    <col min="3212" max="3212" width="34" style="7" customWidth="1"/>
    <col min="3213" max="3213" width="9.5703125" style="7" customWidth="1"/>
    <col min="3214" max="3214" width="16.7109375" style="7" customWidth="1"/>
    <col min="3215" max="3215" width="55.140625" style="7" customWidth="1"/>
    <col min="3216" max="3216" width="22.5703125" style="7" customWidth="1"/>
    <col min="3217" max="3217" width="23" style="7" customWidth="1"/>
    <col min="3218" max="3218" width="22.85546875" style="7" customWidth="1"/>
    <col min="3219" max="3219" width="23.42578125" style="7" customWidth="1"/>
    <col min="3220" max="3220" width="28.7109375" style="7" customWidth="1"/>
    <col min="3221" max="3221" width="12.7109375" style="7" customWidth="1"/>
    <col min="3222" max="3222" width="11.42578125" style="7"/>
    <col min="3223" max="3223" width="25.28515625" style="7" customWidth="1"/>
    <col min="3224" max="3224" width="15.85546875" style="7" bestFit="1" customWidth="1"/>
    <col min="3225" max="3226" width="18" style="7" bestFit="1" customWidth="1"/>
    <col min="3227" max="3445" width="11.42578125" style="7"/>
    <col min="3446" max="3446" width="15.42578125" style="7" customWidth="1"/>
    <col min="3447" max="3447" width="9.5703125" style="7" customWidth="1"/>
    <col min="3448" max="3448" width="14.42578125" style="7" customWidth="1"/>
    <col min="3449" max="3449" width="49.85546875" style="7" customWidth="1"/>
    <col min="3450" max="3450" width="22.5703125" style="7" customWidth="1"/>
    <col min="3451" max="3451" width="23" style="7" customWidth="1"/>
    <col min="3452" max="3452" width="22.85546875" style="7" customWidth="1"/>
    <col min="3453" max="3453" width="23.42578125" style="7" customWidth="1"/>
    <col min="3454" max="3454" width="22.42578125" style="7" customWidth="1"/>
    <col min="3455" max="3455" width="13.85546875" style="7" customWidth="1"/>
    <col min="3456" max="3456" width="20.7109375" style="7" customWidth="1"/>
    <col min="3457" max="3457" width="18.140625" style="7" customWidth="1"/>
    <col min="3458" max="3458" width="14.85546875" style="7" bestFit="1" customWidth="1"/>
    <col min="3459" max="3459" width="11.42578125" style="7"/>
    <col min="3460" max="3460" width="17.42578125" style="7" customWidth="1"/>
    <col min="3461" max="3463" width="18.140625" style="7" customWidth="1"/>
    <col min="3464" max="3467" width="11.42578125" style="7"/>
    <col min="3468" max="3468" width="34" style="7" customWidth="1"/>
    <col min="3469" max="3469" width="9.5703125" style="7" customWidth="1"/>
    <col min="3470" max="3470" width="16.7109375" style="7" customWidth="1"/>
    <col min="3471" max="3471" width="55.140625" style="7" customWidth="1"/>
    <col min="3472" max="3472" width="22.5703125" style="7" customWidth="1"/>
    <col min="3473" max="3473" width="23" style="7" customWidth="1"/>
    <col min="3474" max="3474" width="22.85546875" style="7" customWidth="1"/>
    <col min="3475" max="3475" width="23.42578125" style="7" customWidth="1"/>
    <col min="3476" max="3476" width="28.7109375" style="7" customWidth="1"/>
    <col min="3477" max="3477" width="12.7109375" style="7" customWidth="1"/>
    <col min="3478" max="3478" width="11.42578125" style="7"/>
    <col min="3479" max="3479" width="25.28515625" style="7" customWidth="1"/>
    <col min="3480" max="3480" width="15.85546875" style="7" bestFit="1" customWidth="1"/>
    <col min="3481" max="3482" width="18" style="7" bestFit="1" customWidth="1"/>
    <col min="3483" max="3701" width="11.42578125" style="7"/>
    <col min="3702" max="3702" width="15.42578125" style="7" customWidth="1"/>
    <col min="3703" max="3703" width="9.5703125" style="7" customWidth="1"/>
    <col min="3704" max="3704" width="14.42578125" style="7" customWidth="1"/>
    <col min="3705" max="3705" width="49.85546875" style="7" customWidth="1"/>
    <col min="3706" max="3706" width="22.5703125" style="7" customWidth="1"/>
    <col min="3707" max="3707" width="23" style="7" customWidth="1"/>
    <col min="3708" max="3708" width="22.85546875" style="7" customWidth="1"/>
    <col min="3709" max="3709" width="23.42578125" style="7" customWidth="1"/>
    <col min="3710" max="3710" width="22.42578125" style="7" customWidth="1"/>
    <col min="3711" max="3711" width="13.85546875" style="7" customWidth="1"/>
    <col min="3712" max="3712" width="20.7109375" style="7" customWidth="1"/>
    <col min="3713" max="3713" width="18.140625" style="7" customWidth="1"/>
    <col min="3714" max="3714" width="14.85546875" style="7" bestFit="1" customWidth="1"/>
    <col min="3715" max="3715" width="11.42578125" style="7"/>
    <col min="3716" max="3716" width="17.42578125" style="7" customWidth="1"/>
    <col min="3717" max="3719" width="18.140625" style="7" customWidth="1"/>
    <col min="3720" max="3723" width="11.42578125" style="7"/>
    <col min="3724" max="3724" width="34" style="7" customWidth="1"/>
    <col min="3725" max="3725" width="9.5703125" style="7" customWidth="1"/>
    <col min="3726" max="3726" width="16.7109375" style="7" customWidth="1"/>
    <col min="3727" max="3727" width="55.140625" style="7" customWidth="1"/>
    <col min="3728" max="3728" width="22.5703125" style="7" customWidth="1"/>
    <col min="3729" max="3729" width="23" style="7" customWidth="1"/>
    <col min="3730" max="3730" width="22.85546875" style="7" customWidth="1"/>
    <col min="3731" max="3731" width="23.42578125" style="7" customWidth="1"/>
    <col min="3732" max="3732" width="28.7109375" style="7" customWidth="1"/>
    <col min="3733" max="3733" width="12.7109375" style="7" customWidth="1"/>
    <col min="3734" max="3734" width="11.42578125" style="7"/>
    <col min="3735" max="3735" width="25.28515625" style="7" customWidth="1"/>
    <col min="3736" max="3736" width="15.85546875" style="7" bestFit="1" customWidth="1"/>
    <col min="3737" max="3738" width="18" style="7" bestFit="1" customWidth="1"/>
    <col min="3739" max="3957" width="11.42578125" style="7"/>
    <col min="3958" max="3958" width="15.42578125" style="7" customWidth="1"/>
    <col min="3959" max="3959" width="9.5703125" style="7" customWidth="1"/>
    <col min="3960" max="3960" width="14.42578125" style="7" customWidth="1"/>
    <col min="3961" max="3961" width="49.85546875" style="7" customWidth="1"/>
    <col min="3962" max="3962" width="22.5703125" style="7" customWidth="1"/>
    <col min="3963" max="3963" width="23" style="7" customWidth="1"/>
    <col min="3964" max="3964" width="22.85546875" style="7" customWidth="1"/>
    <col min="3965" max="3965" width="23.42578125" style="7" customWidth="1"/>
    <col min="3966" max="3966" width="22.42578125" style="7" customWidth="1"/>
    <col min="3967" max="3967" width="13.85546875" style="7" customWidth="1"/>
    <col min="3968" max="3968" width="20.7109375" style="7" customWidth="1"/>
    <col min="3969" max="3969" width="18.140625" style="7" customWidth="1"/>
    <col min="3970" max="3970" width="14.85546875" style="7" bestFit="1" customWidth="1"/>
    <col min="3971" max="3971" width="11.42578125" style="7"/>
    <col min="3972" max="3972" width="17.42578125" style="7" customWidth="1"/>
    <col min="3973" max="3975" width="18.140625" style="7" customWidth="1"/>
    <col min="3976" max="3979" width="11.42578125" style="7"/>
    <col min="3980" max="3980" width="34" style="7" customWidth="1"/>
    <col min="3981" max="3981" width="9.5703125" style="7" customWidth="1"/>
    <col min="3982" max="3982" width="16.7109375" style="7" customWidth="1"/>
    <col min="3983" max="3983" width="55.140625" style="7" customWidth="1"/>
    <col min="3984" max="3984" width="22.5703125" style="7" customWidth="1"/>
    <col min="3985" max="3985" width="23" style="7" customWidth="1"/>
    <col min="3986" max="3986" width="22.85546875" style="7" customWidth="1"/>
    <col min="3987" max="3987" width="23.42578125" style="7" customWidth="1"/>
    <col min="3988" max="3988" width="28.7109375" style="7" customWidth="1"/>
    <col min="3989" max="3989" width="12.7109375" style="7" customWidth="1"/>
    <col min="3990" max="3990" width="11.42578125" style="7"/>
    <col min="3991" max="3991" width="25.28515625" style="7" customWidth="1"/>
    <col min="3992" max="3992" width="15.85546875" style="7" bestFit="1" customWidth="1"/>
    <col min="3993" max="3994" width="18" style="7" bestFit="1" customWidth="1"/>
    <col min="3995" max="4213" width="11.42578125" style="7"/>
    <col min="4214" max="4214" width="15.42578125" style="7" customWidth="1"/>
    <col min="4215" max="4215" width="9.5703125" style="7" customWidth="1"/>
    <col min="4216" max="4216" width="14.42578125" style="7" customWidth="1"/>
    <col min="4217" max="4217" width="49.85546875" style="7" customWidth="1"/>
    <col min="4218" max="4218" width="22.5703125" style="7" customWidth="1"/>
    <col min="4219" max="4219" width="23" style="7" customWidth="1"/>
    <col min="4220" max="4220" width="22.85546875" style="7" customWidth="1"/>
    <col min="4221" max="4221" width="23.42578125" style="7" customWidth="1"/>
    <col min="4222" max="4222" width="22.42578125" style="7" customWidth="1"/>
    <col min="4223" max="4223" width="13.85546875" style="7" customWidth="1"/>
    <col min="4224" max="4224" width="20.7109375" style="7" customWidth="1"/>
    <col min="4225" max="4225" width="18.140625" style="7" customWidth="1"/>
    <col min="4226" max="4226" width="14.85546875" style="7" bestFit="1" customWidth="1"/>
    <col min="4227" max="4227" width="11.42578125" style="7"/>
    <col min="4228" max="4228" width="17.42578125" style="7" customWidth="1"/>
    <col min="4229" max="4231" width="18.140625" style="7" customWidth="1"/>
    <col min="4232" max="4235" width="11.42578125" style="7"/>
    <col min="4236" max="4236" width="34" style="7" customWidth="1"/>
    <col min="4237" max="4237" width="9.5703125" style="7" customWidth="1"/>
    <col min="4238" max="4238" width="16.7109375" style="7" customWidth="1"/>
    <col min="4239" max="4239" width="55.140625" style="7" customWidth="1"/>
    <col min="4240" max="4240" width="22.5703125" style="7" customWidth="1"/>
    <col min="4241" max="4241" width="23" style="7" customWidth="1"/>
    <col min="4242" max="4242" width="22.85546875" style="7" customWidth="1"/>
    <col min="4243" max="4243" width="23.42578125" style="7" customWidth="1"/>
    <col min="4244" max="4244" width="28.7109375" style="7" customWidth="1"/>
    <col min="4245" max="4245" width="12.7109375" style="7" customWidth="1"/>
    <col min="4246" max="4246" width="11.42578125" style="7"/>
    <col min="4247" max="4247" width="25.28515625" style="7" customWidth="1"/>
    <col min="4248" max="4248" width="15.85546875" style="7" bestFit="1" customWidth="1"/>
    <col min="4249" max="4250" width="18" style="7" bestFit="1" customWidth="1"/>
    <col min="4251" max="4469" width="11.42578125" style="7"/>
    <col min="4470" max="4470" width="15.42578125" style="7" customWidth="1"/>
    <col min="4471" max="4471" width="9.5703125" style="7" customWidth="1"/>
    <col min="4472" max="4472" width="14.42578125" style="7" customWidth="1"/>
    <col min="4473" max="4473" width="49.85546875" style="7" customWidth="1"/>
    <col min="4474" max="4474" width="22.5703125" style="7" customWidth="1"/>
    <col min="4475" max="4475" width="23" style="7" customWidth="1"/>
    <col min="4476" max="4476" width="22.85546875" style="7" customWidth="1"/>
    <col min="4477" max="4477" width="23.42578125" style="7" customWidth="1"/>
    <col min="4478" max="4478" width="22.42578125" style="7" customWidth="1"/>
    <col min="4479" max="4479" width="13.85546875" style="7" customWidth="1"/>
    <col min="4480" max="4480" width="20.7109375" style="7" customWidth="1"/>
    <col min="4481" max="4481" width="18.140625" style="7" customWidth="1"/>
    <col min="4482" max="4482" width="14.85546875" style="7" bestFit="1" customWidth="1"/>
    <col min="4483" max="4483" width="11.42578125" style="7"/>
    <col min="4484" max="4484" width="17.42578125" style="7" customWidth="1"/>
    <col min="4485" max="4487" width="18.140625" style="7" customWidth="1"/>
    <col min="4488" max="4491" width="11.42578125" style="7"/>
    <col min="4492" max="4492" width="34" style="7" customWidth="1"/>
    <col min="4493" max="4493" width="9.5703125" style="7" customWidth="1"/>
    <col min="4494" max="4494" width="16.7109375" style="7" customWidth="1"/>
    <col min="4495" max="4495" width="55.140625" style="7" customWidth="1"/>
    <col min="4496" max="4496" width="22.5703125" style="7" customWidth="1"/>
    <col min="4497" max="4497" width="23" style="7" customWidth="1"/>
    <col min="4498" max="4498" width="22.85546875" style="7" customWidth="1"/>
    <col min="4499" max="4499" width="23.42578125" style="7" customWidth="1"/>
    <col min="4500" max="4500" width="28.7109375" style="7" customWidth="1"/>
    <col min="4501" max="4501" width="12.7109375" style="7" customWidth="1"/>
    <col min="4502" max="4502" width="11.42578125" style="7"/>
    <col min="4503" max="4503" width="25.28515625" style="7" customWidth="1"/>
    <col min="4504" max="4504" width="15.85546875" style="7" bestFit="1" customWidth="1"/>
    <col min="4505" max="4506" width="18" style="7" bestFit="1" customWidth="1"/>
    <col min="4507" max="4725" width="11.42578125" style="7"/>
    <col min="4726" max="4726" width="15.42578125" style="7" customWidth="1"/>
    <col min="4727" max="4727" width="9.5703125" style="7" customWidth="1"/>
    <col min="4728" max="4728" width="14.42578125" style="7" customWidth="1"/>
    <col min="4729" max="4729" width="49.85546875" style="7" customWidth="1"/>
    <col min="4730" max="4730" width="22.5703125" style="7" customWidth="1"/>
    <col min="4731" max="4731" width="23" style="7" customWidth="1"/>
    <col min="4732" max="4732" width="22.85546875" style="7" customWidth="1"/>
    <col min="4733" max="4733" width="23.42578125" style="7" customWidth="1"/>
    <col min="4734" max="4734" width="22.42578125" style="7" customWidth="1"/>
    <col min="4735" max="4735" width="13.85546875" style="7" customWidth="1"/>
    <col min="4736" max="4736" width="20.7109375" style="7" customWidth="1"/>
    <col min="4737" max="4737" width="18.140625" style="7" customWidth="1"/>
    <col min="4738" max="4738" width="14.85546875" style="7" bestFit="1" customWidth="1"/>
    <col min="4739" max="4739" width="11.42578125" style="7"/>
    <col min="4740" max="4740" width="17.42578125" style="7" customWidth="1"/>
    <col min="4741" max="4743" width="18.140625" style="7" customWidth="1"/>
    <col min="4744" max="4747" width="11.42578125" style="7"/>
    <col min="4748" max="4748" width="34" style="7" customWidth="1"/>
    <col min="4749" max="4749" width="9.5703125" style="7" customWidth="1"/>
    <col min="4750" max="4750" width="16.7109375" style="7" customWidth="1"/>
    <col min="4751" max="4751" width="55.140625" style="7" customWidth="1"/>
    <col min="4752" max="4752" width="22.5703125" style="7" customWidth="1"/>
    <col min="4753" max="4753" width="23" style="7" customWidth="1"/>
    <col min="4754" max="4754" width="22.85546875" style="7" customWidth="1"/>
    <col min="4755" max="4755" width="23.42578125" style="7" customWidth="1"/>
    <col min="4756" max="4756" width="28.7109375" style="7" customWidth="1"/>
    <col min="4757" max="4757" width="12.7109375" style="7" customWidth="1"/>
    <col min="4758" max="4758" width="11.42578125" style="7"/>
    <col min="4759" max="4759" width="25.28515625" style="7" customWidth="1"/>
    <col min="4760" max="4760" width="15.85546875" style="7" bestFit="1" customWidth="1"/>
    <col min="4761" max="4762" width="18" style="7" bestFit="1" customWidth="1"/>
    <col min="4763" max="4981" width="11.42578125" style="7"/>
    <col min="4982" max="4982" width="15.42578125" style="7" customWidth="1"/>
    <col min="4983" max="4983" width="9.5703125" style="7" customWidth="1"/>
    <col min="4984" max="4984" width="14.42578125" style="7" customWidth="1"/>
    <col min="4985" max="4985" width="49.85546875" style="7" customWidth="1"/>
    <col min="4986" max="4986" width="22.5703125" style="7" customWidth="1"/>
    <col min="4987" max="4987" width="23" style="7" customWidth="1"/>
    <col min="4988" max="4988" width="22.85546875" style="7" customWidth="1"/>
    <col min="4989" max="4989" width="23.42578125" style="7" customWidth="1"/>
    <col min="4990" max="4990" width="22.42578125" style="7" customWidth="1"/>
    <col min="4991" max="4991" width="13.85546875" style="7" customWidth="1"/>
    <col min="4992" max="4992" width="20.7109375" style="7" customWidth="1"/>
    <col min="4993" max="4993" width="18.140625" style="7" customWidth="1"/>
    <col min="4994" max="4994" width="14.85546875" style="7" bestFit="1" customWidth="1"/>
    <col min="4995" max="4995" width="11.42578125" style="7"/>
    <col min="4996" max="4996" width="17.42578125" style="7" customWidth="1"/>
    <col min="4997" max="4999" width="18.140625" style="7" customWidth="1"/>
    <col min="5000" max="5003" width="11.42578125" style="7"/>
    <col min="5004" max="5004" width="34" style="7" customWidth="1"/>
    <col min="5005" max="5005" width="9.5703125" style="7" customWidth="1"/>
    <col min="5006" max="5006" width="16.7109375" style="7" customWidth="1"/>
    <col min="5007" max="5007" width="55.140625" style="7" customWidth="1"/>
    <col min="5008" max="5008" width="22.5703125" style="7" customWidth="1"/>
    <col min="5009" max="5009" width="23" style="7" customWidth="1"/>
    <col min="5010" max="5010" width="22.85546875" style="7" customWidth="1"/>
    <col min="5011" max="5011" width="23.42578125" style="7" customWidth="1"/>
    <col min="5012" max="5012" width="28.7109375" style="7" customWidth="1"/>
    <col min="5013" max="5013" width="12.7109375" style="7" customWidth="1"/>
    <col min="5014" max="5014" width="11.42578125" style="7"/>
    <col min="5015" max="5015" width="25.28515625" style="7" customWidth="1"/>
    <col min="5016" max="5016" width="15.85546875" style="7" bestFit="1" customWidth="1"/>
    <col min="5017" max="5018" width="18" style="7" bestFit="1" customWidth="1"/>
    <col min="5019" max="5237" width="11.42578125" style="7"/>
    <col min="5238" max="5238" width="15.42578125" style="7" customWidth="1"/>
    <col min="5239" max="5239" width="9.5703125" style="7" customWidth="1"/>
    <col min="5240" max="5240" width="14.42578125" style="7" customWidth="1"/>
    <col min="5241" max="5241" width="49.85546875" style="7" customWidth="1"/>
    <col min="5242" max="5242" width="22.5703125" style="7" customWidth="1"/>
    <col min="5243" max="5243" width="23" style="7" customWidth="1"/>
    <col min="5244" max="5244" width="22.85546875" style="7" customWidth="1"/>
    <col min="5245" max="5245" width="23.42578125" style="7" customWidth="1"/>
    <col min="5246" max="5246" width="22.42578125" style="7" customWidth="1"/>
    <col min="5247" max="5247" width="13.85546875" style="7" customWidth="1"/>
    <col min="5248" max="5248" width="20.7109375" style="7" customWidth="1"/>
    <col min="5249" max="5249" width="18.140625" style="7" customWidth="1"/>
    <col min="5250" max="5250" width="14.85546875" style="7" bestFit="1" customWidth="1"/>
    <col min="5251" max="5251" width="11.42578125" style="7"/>
    <col min="5252" max="5252" width="17.42578125" style="7" customWidth="1"/>
    <col min="5253" max="5255" width="18.140625" style="7" customWidth="1"/>
    <col min="5256" max="5259" width="11.42578125" style="7"/>
    <col min="5260" max="5260" width="34" style="7" customWidth="1"/>
    <col min="5261" max="5261" width="9.5703125" style="7" customWidth="1"/>
    <col min="5262" max="5262" width="16.7109375" style="7" customWidth="1"/>
    <col min="5263" max="5263" width="55.140625" style="7" customWidth="1"/>
    <col min="5264" max="5264" width="22.5703125" style="7" customWidth="1"/>
    <col min="5265" max="5265" width="23" style="7" customWidth="1"/>
    <col min="5266" max="5266" width="22.85546875" style="7" customWidth="1"/>
    <col min="5267" max="5267" width="23.42578125" style="7" customWidth="1"/>
    <col min="5268" max="5268" width="28.7109375" style="7" customWidth="1"/>
    <col min="5269" max="5269" width="12.7109375" style="7" customWidth="1"/>
    <col min="5270" max="5270" width="11.42578125" style="7"/>
    <col min="5271" max="5271" width="25.28515625" style="7" customWidth="1"/>
    <col min="5272" max="5272" width="15.85546875" style="7" bestFit="1" customWidth="1"/>
    <col min="5273" max="5274" width="18" style="7" bestFit="1" customWidth="1"/>
    <col min="5275" max="5493" width="11.42578125" style="7"/>
    <col min="5494" max="5494" width="15.42578125" style="7" customWidth="1"/>
    <col min="5495" max="5495" width="9.5703125" style="7" customWidth="1"/>
    <col min="5496" max="5496" width="14.42578125" style="7" customWidth="1"/>
    <col min="5497" max="5497" width="49.85546875" style="7" customWidth="1"/>
    <col min="5498" max="5498" width="22.5703125" style="7" customWidth="1"/>
    <col min="5499" max="5499" width="23" style="7" customWidth="1"/>
    <col min="5500" max="5500" width="22.85546875" style="7" customWidth="1"/>
    <col min="5501" max="5501" width="23.42578125" style="7" customWidth="1"/>
    <col min="5502" max="5502" width="22.42578125" style="7" customWidth="1"/>
    <col min="5503" max="5503" width="13.85546875" style="7" customWidth="1"/>
    <col min="5504" max="5504" width="20.7109375" style="7" customWidth="1"/>
    <col min="5505" max="5505" width="18.140625" style="7" customWidth="1"/>
    <col min="5506" max="5506" width="14.85546875" style="7" bestFit="1" customWidth="1"/>
    <col min="5507" max="5507" width="11.42578125" style="7"/>
    <col min="5508" max="5508" width="17.42578125" style="7" customWidth="1"/>
    <col min="5509" max="5511" width="18.140625" style="7" customWidth="1"/>
    <col min="5512" max="5515" width="11.42578125" style="7"/>
    <col min="5516" max="5516" width="34" style="7" customWidth="1"/>
    <col min="5517" max="5517" width="9.5703125" style="7" customWidth="1"/>
    <col min="5518" max="5518" width="16.7109375" style="7" customWidth="1"/>
    <col min="5519" max="5519" width="55.140625" style="7" customWidth="1"/>
    <col min="5520" max="5520" width="22.5703125" style="7" customWidth="1"/>
    <col min="5521" max="5521" width="23" style="7" customWidth="1"/>
    <col min="5522" max="5522" width="22.85546875" style="7" customWidth="1"/>
    <col min="5523" max="5523" width="23.42578125" style="7" customWidth="1"/>
    <col min="5524" max="5524" width="28.7109375" style="7" customWidth="1"/>
    <col min="5525" max="5525" width="12.7109375" style="7" customWidth="1"/>
    <col min="5526" max="5526" width="11.42578125" style="7"/>
    <col min="5527" max="5527" width="25.28515625" style="7" customWidth="1"/>
    <col min="5528" max="5528" width="15.85546875" style="7" bestFit="1" customWidth="1"/>
    <col min="5529" max="5530" width="18" style="7" bestFit="1" customWidth="1"/>
    <col min="5531" max="5749" width="11.42578125" style="7"/>
    <col min="5750" max="5750" width="15.42578125" style="7" customWidth="1"/>
    <col min="5751" max="5751" width="9.5703125" style="7" customWidth="1"/>
    <col min="5752" max="5752" width="14.42578125" style="7" customWidth="1"/>
    <col min="5753" max="5753" width="49.85546875" style="7" customWidth="1"/>
    <col min="5754" max="5754" width="22.5703125" style="7" customWidth="1"/>
    <col min="5755" max="5755" width="23" style="7" customWidth="1"/>
    <col min="5756" max="5756" width="22.85546875" style="7" customWidth="1"/>
    <col min="5757" max="5757" width="23.42578125" style="7" customWidth="1"/>
    <col min="5758" max="5758" width="22.42578125" style="7" customWidth="1"/>
    <col min="5759" max="5759" width="13.85546875" style="7" customWidth="1"/>
    <col min="5760" max="5760" width="20.7109375" style="7" customWidth="1"/>
    <col min="5761" max="5761" width="18.140625" style="7" customWidth="1"/>
    <col min="5762" max="5762" width="14.85546875" style="7" bestFit="1" customWidth="1"/>
    <col min="5763" max="5763" width="11.42578125" style="7"/>
    <col min="5764" max="5764" width="17.42578125" style="7" customWidth="1"/>
    <col min="5765" max="5767" width="18.140625" style="7" customWidth="1"/>
    <col min="5768" max="5771" width="11.42578125" style="7"/>
    <col min="5772" max="5772" width="34" style="7" customWidth="1"/>
    <col min="5773" max="5773" width="9.5703125" style="7" customWidth="1"/>
    <col min="5774" max="5774" width="16.7109375" style="7" customWidth="1"/>
    <col min="5775" max="5775" width="55.140625" style="7" customWidth="1"/>
    <col min="5776" max="5776" width="22.5703125" style="7" customWidth="1"/>
    <col min="5777" max="5777" width="23" style="7" customWidth="1"/>
    <col min="5778" max="5778" width="22.85546875" style="7" customWidth="1"/>
    <col min="5779" max="5779" width="23.42578125" style="7" customWidth="1"/>
    <col min="5780" max="5780" width="28.7109375" style="7" customWidth="1"/>
    <col min="5781" max="5781" width="12.7109375" style="7" customWidth="1"/>
    <col min="5782" max="5782" width="11.42578125" style="7"/>
    <col min="5783" max="5783" width="25.28515625" style="7" customWidth="1"/>
    <col min="5784" max="5784" width="15.85546875" style="7" bestFit="1" customWidth="1"/>
    <col min="5785" max="5786" width="18" style="7" bestFit="1" customWidth="1"/>
    <col min="5787" max="6005" width="11.42578125" style="7"/>
    <col min="6006" max="6006" width="15.42578125" style="7" customWidth="1"/>
    <col min="6007" max="6007" width="9.5703125" style="7" customWidth="1"/>
    <col min="6008" max="6008" width="14.42578125" style="7" customWidth="1"/>
    <col min="6009" max="6009" width="49.85546875" style="7" customWidth="1"/>
    <col min="6010" max="6010" width="22.5703125" style="7" customWidth="1"/>
    <col min="6011" max="6011" width="23" style="7" customWidth="1"/>
    <col min="6012" max="6012" width="22.85546875" style="7" customWidth="1"/>
    <col min="6013" max="6013" width="23.42578125" style="7" customWidth="1"/>
    <col min="6014" max="6014" width="22.42578125" style="7" customWidth="1"/>
    <col min="6015" max="6015" width="13.85546875" style="7" customWidth="1"/>
    <col min="6016" max="6016" width="20.7109375" style="7" customWidth="1"/>
    <col min="6017" max="6017" width="18.140625" style="7" customWidth="1"/>
    <col min="6018" max="6018" width="14.85546875" style="7" bestFit="1" customWidth="1"/>
    <col min="6019" max="6019" width="11.42578125" style="7"/>
    <col min="6020" max="6020" width="17.42578125" style="7" customWidth="1"/>
    <col min="6021" max="6023" width="18.140625" style="7" customWidth="1"/>
    <col min="6024" max="6027" width="11.42578125" style="7"/>
    <col min="6028" max="6028" width="34" style="7" customWidth="1"/>
    <col min="6029" max="6029" width="9.5703125" style="7" customWidth="1"/>
    <col min="6030" max="6030" width="16.7109375" style="7" customWidth="1"/>
    <col min="6031" max="6031" width="55.140625" style="7" customWidth="1"/>
    <col min="6032" max="6032" width="22.5703125" style="7" customWidth="1"/>
    <col min="6033" max="6033" width="23" style="7" customWidth="1"/>
    <col min="6034" max="6034" width="22.85546875" style="7" customWidth="1"/>
    <col min="6035" max="6035" width="23.42578125" style="7" customWidth="1"/>
    <col min="6036" max="6036" width="28.7109375" style="7" customWidth="1"/>
    <col min="6037" max="6037" width="12.7109375" style="7" customWidth="1"/>
    <col min="6038" max="6038" width="11.42578125" style="7"/>
    <col min="6039" max="6039" width="25.28515625" style="7" customWidth="1"/>
    <col min="6040" max="6040" width="15.85546875" style="7" bestFit="1" customWidth="1"/>
    <col min="6041" max="6042" width="18" style="7" bestFit="1" customWidth="1"/>
    <col min="6043" max="6261" width="11.42578125" style="7"/>
    <col min="6262" max="6262" width="15.42578125" style="7" customWidth="1"/>
    <col min="6263" max="6263" width="9.5703125" style="7" customWidth="1"/>
    <col min="6264" max="6264" width="14.42578125" style="7" customWidth="1"/>
    <col min="6265" max="6265" width="49.85546875" style="7" customWidth="1"/>
    <col min="6266" max="6266" width="22.5703125" style="7" customWidth="1"/>
    <col min="6267" max="6267" width="23" style="7" customWidth="1"/>
    <col min="6268" max="6268" width="22.85546875" style="7" customWidth="1"/>
    <col min="6269" max="6269" width="23.42578125" style="7" customWidth="1"/>
    <col min="6270" max="6270" width="22.42578125" style="7" customWidth="1"/>
    <col min="6271" max="6271" width="13.85546875" style="7" customWidth="1"/>
    <col min="6272" max="6272" width="20.7109375" style="7" customWidth="1"/>
    <col min="6273" max="6273" width="18.140625" style="7" customWidth="1"/>
    <col min="6274" max="6274" width="14.85546875" style="7" bestFit="1" customWidth="1"/>
    <col min="6275" max="6275" width="11.42578125" style="7"/>
    <col min="6276" max="6276" width="17.42578125" style="7" customWidth="1"/>
    <col min="6277" max="6279" width="18.140625" style="7" customWidth="1"/>
    <col min="6280" max="6283" width="11.42578125" style="7"/>
    <col min="6284" max="6284" width="34" style="7" customWidth="1"/>
    <col min="6285" max="6285" width="9.5703125" style="7" customWidth="1"/>
    <col min="6286" max="6286" width="16.7109375" style="7" customWidth="1"/>
    <col min="6287" max="6287" width="55.140625" style="7" customWidth="1"/>
    <col min="6288" max="6288" width="22.5703125" style="7" customWidth="1"/>
    <col min="6289" max="6289" width="23" style="7" customWidth="1"/>
    <col min="6290" max="6290" width="22.85546875" style="7" customWidth="1"/>
    <col min="6291" max="6291" width="23.42578125" style="7" customWidth="1"/>
    <col min="6292" max="6292" width="28.7109375" style="7" customWidth="1"/>
    <col min="6293" max="6293" width="12.7109375" style="7" customWidth="1"/>
    <col min="6294" max="6294" width="11.42578125" style="7"/>
    <col min="6295" max="6295" width="25.28515625" style="7" customWidth="1"/>
    <col min="6296" max="6296" width="15.85546875" style="7" bestFit="1" customWidth="1"/>
    <col min="6297" max="6298" width="18" style="7" bestFit="1" customWidth="1"/>
    <col min="6299" max="6517" width="11.42578125" style="7"/>
    <col min="6518" max="6518" width="15.42578125" style="7" customWidth="1"/>
    <col min="6519" max="6519" width="9.5703125" style="7" customWidth="1"/>
    <col min="6520" max="6520" width="14.42578125" style="7" customWidth="1"/>
    <col min="6521" max="6521" width="49.85546875" style="7" customWidth="1"/>
    <col min="6522" max="6522" width="22.5703125" style="7" customWidth="1"/>
    <col min="6523" max="6523" width="23" style="7" customWidth="1"/>
    <col min="6524" max="6524" width="22.85546875" style="7" customWidth="1"/>
    <col min="6525" max="6525" width="23.42578125" style="7" customWidth="1"/>
    <col min="6526" max="6526" width="22.42578125" style="7" customWidth="1"/>
    <col min="6527" max="6527" width="13.85546875" style="7" customWidth="1"/>
    <col min="6528" max="6528" width="20.7109375" style="7" customWidth="1"/>
    <col min="6529" max="6529" width="18.140625" style="7" customWidth="1"/>
    <col min="6530" max="6530" width="14.85546875" style="7" bestFit="1" customWidth="1"/>
    <col min="6531" max="6531" width="11.42578125" style="7"/>
    <col min="6532" max="6532" width="17.42578125" style="7" customWidth="1"/>
    <col min="6533" max="6535" width="18.140625" style="7" customWidth="1"/>
    <col min="6536" max="6539" width="11.42578125" style="7"/>
    <col min="6540" max="6540" width="34" style="7" customWidth="1"/>
    <col min="6541" max="6541" width="9.5703125" style="7" customWidth="1"/>
    <col min="6542" max="6542" width="16.7109375" style="7" customWidth="1"/>
    <col min="6543" max="6543" width="55.140625" style="7" customWidth="1"/>
    <col min="6544" max="6544" width="22.5703125" style="7" customWidth="1"/>
    <col min="6545" max="6545" width="23" style="7" customWidth="1"/>
    <col min="6546" max="6546" width="22.85546875" style="7" customWidth="1"/>
    <col min="6547" max="6547" width="23.42578125" style="7" customWidth="1"/>
    <col min="6548" max="6548" width="28.7109375" style="7" customWidth="1"/>
    <col min="6549" max="6549" width="12.7109375" style="7" customWidth="1"/>
    <col min="6550" max="6550" width="11.42578125" style="7"/>
    <col min="6551" max="6551" width="25.28515625" style="7" customWidth="1"/>
    <col min="6552" max="6552" width="15.85546875" style="7" bestFit="1" customWidth="1"/>
    <col min="6553" max="6554" width="18" style="7" bestFit="1" customWidth="1"/>
    <col min="6555" max="6773" width="11.42578125" style="7"/>
    <col min="6774" max="6774" width="15.42578125" style="7" customWidth="1"/>
    <col min="6775" max="6775" width="9.5703125" style="7" customWidth="1"/>
    <col min="6776" max="6776" width="14.42578125" style="7" customWidth="1"/>
    <col min="6777" max="6777" width="49.85546875" style="7" customWidth="1"/>
    <col min="6778" max="6778" width="22.5703125" style="7" customWidth="1"/>
    <col min="6779" max="6779" width="23" style="7" customWidth="1"/>
    <col min="6780" max="6780" width="22.85546875" style="7" customWidth="1"/>
    <col min="6781" max="6781" width="23.42578125" style="7" customWidth="1"/>
    <col min="6782" max="6782" width="22.42578125" style="7" customWidth="1"/>
    <col min="6783" max="6783" width="13.85546875" style="7" customWidth="1"/>
    <col min="6784" max="6784" width="20.7109375" style="7" customWidth="1"/>
    <col min="6785" max="6785" width="18.140625" style="7" customWidth="1"/>
    <col min="6786" max="6786" width="14.85546875" style="7" bestFit="1" customWidth="1"/>
    <col min="6787" max="6787" width="11.42578125" style="7"/>
    <col min="6788" max="6788" width="17.42578125" style="7" customWidth="1"/>
    <col min="6789" max="6791" width="18.140625" style="7" customWidth="1"/>
    <col min="6792" max="6795" width="11.42578125" style="7"/>
    <col min="6796" max="6796" width="34" style="7" customWidth="1"/>
    <col min="6797" max="6797" width="9.5703125" style="7" customWidth="1"/>
    <col min="6798" max="6798" width="16.7109375" style="7" customWidth="1"/>
    <col min="6799" max="6799" width="55.140625" style="7" customWidth="1"/>
    <col min="6800" max="6800" width="22.5703125" style="7" customWidth="1"/>
    <col min="6801" max="6801" width="23" style="7" customWidth="1"/>
    <col min="6802" max="6802" width="22.85546875" style="7" customWidth="1"/>
    <col min="6803" max="6803" width="23.42578125" style="7" customWidth="1"/>
    <col min="6804" max="6804" width="28.7109375" style="7" customWidth="1"/>
    <col min="6805" max="6805" width="12.7109375" style="7" customWidth="1"/>
    <col min="6806" max="6806" width="11.42578125" style="7"/>
    <col min="6807" max="6807" width="25.28515625" style="7" customWidth="1"/>
    <col min="6808" max="6808" width="15.85546875" style="7" bestFit="1" customWidth="1"/>
    <col min="6809" max="6810" width="18" style="7" bestFit="1" customWidth="1"/>
    <col min="6811" max="7029" width="11.42578125" style="7"/>
    <col min="7030" max="7030" width="15.42578125" style="7" customWidth="1"/>
    <col min="7031" max="7031" width="9.5703125" style="7" customWidth="1"/>
    <col min="7032" max="7032" width="14.42578125" style="7" customWidth="1"/>
    <col min="7033" max="7033" width="49.85546875" style="7" customWidth="1"/>
    <col min="7034" max="7034" width="22.5703125" style="7" customWidth="1"/>
    <col min="7035" max="7035" width="23" style="7" customWidth="1"/>
    <col min="7036" max="7036" width="22.85546875" style="7" customWidth="1"/>
    <col min="7037" max="7037" width="23.42578125" style="7" customWidth="1"/>
    <col min="7038" max="7038" width="22.42578125" style="7" customWidth="1"/>
    <col min="7039" max="7039" width="13.85546875" style="7" customWidth="1"/>
    <col min="7040" max="7040" width="20.7109375" style="7" customWidth="1"/>
    <col min="7041" max="7041" width="18.140625" style="7" customWidth="1"/>
    <col min="7042" max="7042" width="14.85546875" style="7" bestFit="1" customWidth="1"/>
    <col min="7043" max="7043" width="11.42578125" style="7"/>
    <col min="7044" max="7044" width="17.42578125" style="7" customWidth="1"/>
    <col min="7045" max="7047" width="18.140625" style="7" customWidth="1"/>
    <col min="7048" max="7051" width="11.42578125" style="7"/>
    <col min="7052" max="7052" width="34" style="7" customWidth="1"/>
    <col min="7053" max="7053" width="9.5703125" style="7" customWidth="1"/>
    <col min="7054" max="7054" width="16.7109375" style="7" customWidth="1"/>
    <col min="7055" max="7055" width="55.140625" style="7" customWidth="1"/>
    <col min="7056" max="7056" width="22.5703125" style="7" customWidth="1"/>
    <col min="7057" max="7057" width="23" style="7" customWidth="1"/>
    <col min="7058" max="7058" width="22.85546875" style="7" customWidth="1"/>
    <col min="7059" max="7059" width="23.42578125" style="7" customWidth="1"/>
    <col min="7060" max="7060" width="28.7109375" style="7" customWidth="1"/>
    <col min="7061" max="7061" width="12.7109375" style="7" customWidth="1"/>
    <col min="7062" max="7062" width="11.42578125" style="7"/>
    <col min="7063" max="7063" width="25.28515625" style="7" customWidth="1"/>
    <col min="7064" max="7064" width="15.85546875" style="7" bestFit="1" customWidth="1"/>
    <col min="7065" max="7066" width="18" style="7" bestFit="1" customWidth="1"/>
    <col min="7067" max="7285" width="11.42578125" style="7"/>
    <col min="7286" max="7286" width="15.42578125" style="7" customWidth="1"/>
    <col min="7287" max="7287" width="9.5703125" style="7" customWidth="1"/>
    <col min="7288" max="7288" width="14.42578125" style="7" customWidth="1"/>
    <col min="7289" max="7289" width="49.85546875" style="7" customWidth="1"/>
    <col min="7290" max="7290" width="22.5703125" style="7" customWidth="1"/>
    <col min="7291" max="7291" width="23" style="7" customWidth="1"/>
    <col min="7292" max="7292" width="22.85546875" style="7" customWidth="1"/>
    <col min="7293" max="7293" width="23.42578125" style="7" customWidth="1"/>
    <col min="7294" max="7294" width="22.42578125" style="7" customWidth="1"/>
    <col min="7295" max="7295" width="13.85546875" style="7" customWidth="1"/>
    <col min="7296" max="7296" width="20.7109375" style="7" customWidth="1"/>
    <col min="7297" max="7297" width="18.140625" style="7" customWidth="1"/>
    <col min="7298" max="7298" width="14.85546875" style="7" bestFit="1" customWidth="1"/>
    <col min="7299" max="7299" width="11.42578125" style="7"/>
    <col min="7300" max="7300" width="17.42578125" style="7" customWidth="1"/>
    <col min="7301" max="7303" width="18.140625" style="7" customWidth="1"/>
    <col min="7304" max="7307" width="11.42578125" style="7"/>
    <col min="7308" max="7308" width="34" style="7" customWidth="1"/>
    <col min="7309" max="7309" width="9.5703125" style="7" customWidth="1"/>
    <col min="7310" max="7310" width="16.7109375" style="7" customWidth="1"/>
    <col min="7311" max="7311" width="55.140625" style="7" customWidth="1"/>
    <col min="7312" max="7312" width="22.5703125" style="7" customWidth="1"/>
    <col min="7313" max="7313" width="23" style="7" customWidth="1"/>
    <col min="7314" max="7314" width="22.85546875" style="7" customWidth="1"/>
    <col min="7315" max="7315" width="23.42578125" style="7" customWidth="1"/>
    <col min="7316" max="7316" width="28.7109375" style="7" customWidth="1"/>
    <col min="7317" max="7317" width="12.7109375" style="7" customWidth="1"/>
    <col min="7318" max="7318" width="11.42578125" style="7"/>
    <col min="7319" max="7319" width="25.28515625" style="7" customWidth="1"/>
    <col min="7320" max="7320" width="15.85546875" style="7" bestFit="1" customWidth="1"/>
    <col min="7321" max="7322" width="18" style="7" bestFit="1" customWidth="1"/>
    <col min="7323" max="7541" width="11.42578125" style="7"/>
    <col min="7542" max="7542" width="15.42578125" style="7" customWidth="1"/>
    <col min="7543" max="7543" width="9.5703125" style="7" customWidth="1"/>
    <col min="7544" max="7544" width="14.42578125" style="7" customWidth="1"/>
    <col min="7545" max="7545" width="49.85546875" style="7" customWidth="1"/>
    <col min="7546" max="7546" width="22.5703125" style="7" customWidth="1"/>
    <col min="7547" max="7547" width="23" style="7" customWidth="1"/>
    <col min="7548" max="7548" width="22.85546875" style="7" customWidth="1"/>
    <col min="7549" max="7549" width="23.42578125" style="7" customWidth="1"/>
    <col min="7550" max="7550" width="22.42578125" style="7" customWidth="1"/>
    <col min="7551" max="7551" width="13.85546875" style="7" customWidth="1"/>
    <col min="7552" max="7552" width="20.7109375" style="7" customWidth="1"/>
    <col min="7553" max="7553" width="18.140625" style="7" customWidth="1"/>
    <col min="7554" max="7554" width="14.85546875" style="7" bestFit="1" customWidth="1"/>
    <col min="7555" max="7555" width="11.42578125" style="7"/>
    <col min="7556" max="7556" width="17.42578125" style="7" customWidth="1"/>
    <col min="7557" max="7559" width="18.140625" style="7" customWidth="1"/>
    <col min="7560" max="7563" width="11.42578125" style="7"/>
    <col min="7564" max="7564" width="34" style="7" customWidth="1"/>
    <col min="7565" max="7565" width="9.5703125" style="7" customWidth="1"/>
    <col min="7566" max="7566" width="16.7109375" style="7" customWidth="1"/>
    <col min="7567" max="7567" width="55.140625" style="7" customWidth="1"/>
    <col min="7568" max="7568" width="22.5703125" style="7" customWidth="1"/>
    <col min="7569" max="7569" width="23" style="7" customWidth="1"/>
    <col min="7570" max="7570" width="22.85546875" style="7" customWidth="1"/>
    <col min="7571" max="7571" width="23.42578125" style="7" customWidth="1"/>
    <col min="7572" max="7572" width="28.7109375" style="7" customWidth="1"/>
    <col min="7573" max="7573" width="12.7109375" style="7" customWidth="1"/>
    <col min="7574" max="7574" width="11.42578125" style="7"/>
    <col min="7575" max="7575" width="25.28515625" style="7" customWidth="1"/>
    <col min="7576" max="7576" width="15.85546875" style="7" bestFit="1" customWidth="1"/>
    <col min="7577" max="7578" width="18" style="7" bestFit="1" customWidth="1"/>
    <col min="7579" max="7797" width="11.42578125" style="7"/>
    <col min="7798" max="7798" width="15.42578125" style="7" customWidth="1"/>
    <col min="7799" max="7799" width="9.5703125" style="7" customWidth="1"/>
    <col min="7800" max="7800" width="14.42578125" style="7" customWidth="1"/>
    <col min="7801" max="7801" width="49.85546875" style="7" customWidth="1"/>
    <col min="7802" max="7802" width="22.5703125" style="7" customWidth="1"/>
    <col min="7803" max="7803" width="23" style="7" customWidth="1"/>
    <col min="7804" max="7804" width="22.85546875" style="7" customWidth="1"/>
    <col min="7805" max="7805" width="23.42578125" style="7" customWidth="1"/>
    <col min="7806" max="7806" width="22.42578125" style="7" customWidth="1"/>
    <col min="7807" max="7807" width="13.85546875" style="7" customWidth="1"/>
    <col min="7808" max="7808" width="20.7109375" style="7" customWidth="1"/>
    <col min="7809" max="7809" width="18.140625" style="7" customWidth="1"/>
    <col min="7810" max="7810" width="14.85546875" style="7" bestFit="1" customWidth="1"/>
    <col min="7811" max="7811" width="11.42578125" style="7"/>
    <col min="7812" max="7812" width="17.42578125" style="7" customWidth="1"/>
    <col min="7813" max="7815" width="18.140625" style="7" customWidth="1"/>
    <col min="7816" max="7819" width="11.42578125" style="7"/>
    <col min="7820" max="7820" width="34" style="7" customWidth="1"/>
    <col min="7821" max="7821" width="9.5703125" style="7" customWidth="1"/>
    <col min="7822" max="7822" width="16.7109375" style="7" customWidth="1"/>
    <col min="7823" max="7823" width="55.140625" style="7" customWidth="1"/>
    <col min="7824" max="7824" width="22.5703125" style="7" customWidth="1"/>
    <col min="7825" max="7825" width="23" style="7" customWidth="1"/>
    <col min="7826" max="7826" width="22.85546875" style="7" customWidth="1"/>
    <col min="7827" max="7827" width="23.42578125" style="7" customWidth="1"/>
    <col min="7828" max="7828" width="28.7109375" style="7" customWidth="1"/>
    <col min="7829" max="7829" width="12.7109375" style="7" customWidth="1"/>
    <col min="7830" max="7830" width="11.42578125" style="7"/>
    <col min="7831" max="7831" width="25.28515625" style="7" customWidth="1"/>
    <col min="7832" max="7832" width="15.85546875" style="7" bestFit="1" customWidth="1"/>
    <col min="7833" max="7834" width="18" style="7" bestFit="1" customWidth="1"/>
    <col min="7835" max="8053" width="11.42578125" style="7"/>
    <col min="8054" max="8054" width="15.42578125" style="7" customWidth="1"/>
    <col min="8055" max="8055" width="9.5703125" style="7" customWidth="1"/>
    <col min="8056" max="8056" width="14.42578125" style="7" customWidth="1"/>
    <col min="8057" max="8057" width="49.85546875" style="7" customWidth="1"/>
    <col min="8058" max="8058" width="22.5703125" style="7" customWidth="1"/>
    <col min="8059" max="8059" width="23" style="7" customWidth="1"/>
    <col min="8060" max="8060" width="22.85546875" style="7" customWidth="1"/>
    <col min="8061" max="8061" width="23.42578125" style="7" customWidth="1"/>
    <col min="8062" max="8062" width="22.42578125" style="7" customWidth="1"/>
    <col min="8063" max="8063" width="13.85546875" style="7" customWidth="1"/>
    <col min="8064" max="8064" width="20.7109375" style="7" customWidth="1"/>
    <col min="8065" max="8065" width="18.140625" style="7" customWidth="1"/>
    <col min="8066" max="8066" width="14.85546875" style="7" bestFit="1" customWidth="1"/>
    <col min="8067" max="8067" width="11.42578125" style="7"/>
    <col min="8068" max="8068" width="17.42578125" style="7" customWidth="1"/>
    <col min="8069" max="8071" width="18.140625" style="7" customWidth="1"/>
    <col min="8072" max="8075" width="11.42578125" style="7"/>
    <col min="8076" max="8076" width="34" style="7" customWidth="1"/>
    <col min="8077" max="8077" width="9.5703125" style="7" customWidth="1"/>
    <col min="8078" max="8078" width="16.7109375" style="7" customWidth="1"/>
    <col min="8079" max="8079" width="55.140625" style="7" customWidth="1"/>
    <col min="8080" max="8080" width="22.5703125" style="7" customWidth="1"/>
    <col min="8081" max="8081" width="23" style="7" customWidth="1"/>
    <col min="8082" max="8082" width="22.85546875" style="7" customWidth="1"/>
    <col min="8083" max="8083" width="23.42578125" style="7" customWidth="1"/>
    <col min="8084" max="8084" width="28.7109375" style="7" customWidth="1"/>
    <col min="8085" max="8085" width="12.7109375" style="7" customWidth="1"/>
    <col min="8086" max="8086" width="11.42578125" style="7"/>
    <col min="8087" max="8087" width="25.28515625" style="7" customWidth="1"/>
    <col min="8088" max="8088" width="15.85546875" style="7" bestFit="1" customWidth="1"/>
    <col min="8089" max="8090" width="18" style="7" bestFit="1" customWidth="1"/>
    <col min="8091" max="8309" width="11.42578125" style="7"/>
    <col min="8310" max="8310" width="15.42578125" style="7" customWidth="1"/>
    <col min="8311" max="8311" width="9.5703125" style="7" customWidth="1"/>
    <col min="8312" max="8312" width="14.42578125" style="7" customWidth="1"/>
    <col min="8313" max="8313" width="49.85546875" style="7" customWidth="1"/>
    <col min="8314" max="8314" width="22.5703125" style="7" customWidth="1"/>
    <col min="8315" max="8315" width="23" style="7" customWidth="1"/>
    <col min="8316" max="8316" width="22.85546875" style="7" customWidth="1"/>
    <col min="8317" max="8317" width="23.42578125" style="7" customWidth="1"/>
    <col min="8318" max="8318" width="22.42578125" style="7" customWidth="1"/>
    <col min="8319" max="8319" width="13.85546875" style="7" customWidth="1"/>
    <col min="8320" max="8320" width="20.7109375" style="7" customWidth="1"/>
    <col min="8321" max="8321" width="18.140625" style="7" customWidth="1"/>
    <col min="8322" max="8322" width="14.85546875" style="7" bestFit="1" customWidth="1"/>
    <col min="8323" max="8323" width="11.42578125" style="7"/>
    <col min="8324" max="8324" width="17.42578125" style="7" customWidth="1"/>
    <col min="8325" max="8327" width="18.140625" style="7" customWidth="1"/>
    <col min="8328" max="8331" width="11.42578125" style="7"/>
    <col min="8332" max="8332" width="34" style="7" customWidth="1"/>
    <col min="8333" max="8333" width="9.5703125" style="7" customWidth="1"/>
    <col min="8334" max="8334" width="16.7109375" style="7" customWidth="1"/>
    <col min="8335" max="8335" width="55.140625" style="7" customWidth="1"/>
    <col min="8336" max="8336" width="22.5703125" style="7" customWidth="1"/>
    <col min="8337" max="8337" width="23" style="7" customWidth="1"/>
    <col min="8338" max="8338" width="22.85546875" style="7" customWidth="1"/>
    <col min="8339" max="8339" width="23.42578125" style="7" customWidth="1"/>
    <col min="8340" max="8340" width="28.7109375" style="7" customWidth="1"/>
    <col min="8341" max="8341" width="12.7109375" style="7" customWidth="1"/>
    <col min="8342" max="8342" width="11.42578125" style="7"/>
    <col min="8343" max="8343" width="25.28515625" style="7" customWidth="1"/>
    <col min="8344" max="8344" width="15.85546875" style="7" bestFit="1" customWidth="1"/>
    <col min="8345" max="8346" width="18" style="7" bestFit="1" customWidth="1"/>
    <col min="8347" max="8565" width="11.42578125" style="7"/>
    <col min="8566" max="8566" width="15.42578125" style="7" customWidth="1"/>
    <col min="8567" max="8567" width="9.5703125" style="7" customWidth="1"/>
    <col min="8568" max="8568" width="14.42578125" style="7" customWidth="1"/>
    <col min="8569" max="8569" width="49.85546875" style="7" customWidth="1"/>
    <col min="8570" max="8570" width="22.5703125" style="7" customWidth="1"/>
    <col min="8571" max="8571" width="23" style="7" customWidth="1"/>
    <col min="8572" max="8572" width="22.85546875" style="7" customWidth="1"/>
    <col min="8573" max="8573" width="23.42578125" style="7" customWidth="1"/>
    <col min="8574" max="8574" width="22.42578125" style="7" customWidth="1"/>
    <col min="8575" max="8575" width="13.85546875" style="7" customWidth="1"/>
    <col min="8576" max="8576" width="20.7109375" style="7" customWidth="1"/>
    <col min="8577" max="8577" width="18.140625" style="7" customWidth="1"/>
    <col min="8578" max="8578" width="14.85546875" style="7" bestFit="1" customWidth="1"/>
    <col min="8579" max="8579" width="11.42578125" style="7"/>
    <col min="8580" max="8580" width="17.42578125" style="7" customWidth="1"/>
    <col min="8581" max="8583" width="18.140625" style="7" customWidth="1"/>
    <col min="8584" max="8587" width="11.42578125" style="7"/>
    <col min="8588" max="8588" width="34" style="7" customWidth="1"/>
    <col min="8589" max="8589" width="9.5703125" style="7" customWidth="1"/>
    <col min="8590" max="8590" width="16.7109375" style="7" customWidth="1"/>
    <col min="8591" max="8591" width="55.140625" style="7" customWidth="1"/>
    <col min="8592" max="8592" width="22.5703125" style="7" customWidth="1"/>
    <col min="8593" max="8593" width="23" style="7" customWidth="1"/>
    <col min="8594" max="8594" width="22.85546875" style="7" customWidth="1"/>
    <col min="8595" max="8595" width="23.42578125" style="7" customWidth="1"/>
    <col min="8596" max="8596" width="28.7109375" style="7" customWidth="1"/>
    <col min="8597" max="8597" width="12.7109375" style="7" customWidth="1"/>
    <col min="8598" max="8598" width="11.42578125" style="7"/>
    <col min="8599" max="8599" width="25.28515625" style="7" customWidth="1"/>
    <col min="8600" max="8600" width="15.85546875" style="7" bestFit="1" customWidth="1"/>
    <col min="8601" max="8602" width="18" style="7" bestFit="1" customWidth="1"/>
    <col min="8603" max="8821" width="11.42578125" style="7"/>
    <col min="8822" max="8822" width="15.42578125" style="7" customWidth="1"/>
    <col min="8823" max="8823" width="9.5703125" style="7" customWidth="1"/>
    <col min="8824" max="8824" width="14.42578125" style="7" customWidth="1"/>
    <col min="8825" max="8825" width="49.85546875" style="7" customWidth="1"/>
    <col min="8826" max="8826" width="22.5703125" style="7" customWidth="1"/>
    <col min="8827" max="8827" width="23" style="7" customWidth="1"/>
    <col min="8828" max="8828" width="22.85546875" style="7" customWidth="1"/>
    <col min="8829" max="8829" width="23.42578125" style="7" customWidth="1"/>
    <col min="8830" max="8830" width="22.42578125" style="7" customWidth="1"/>
    <col min="8831" max="8831" width="13.85546875" style="7" customWidth="1"/>
    <col min="8832" max="8832" width="20.7109375" style="7" customWidth="1"/>
    <col min="8833" max="8833" width="18.140625" style="7" customWidth="1"/>
    <col min="8834" max="8834" width="14.85546875" style="7" bestFit="1" customWidth="1"/>
    <col min="8835" max="8835" width="11.42578125" style="7"/>
    <col min="8836" max="8836" width="17.42578125" style="7" customWidth="1"/>
    <col min="8837" max="8839" width="18.140625" style="7" customWidth="1"/>
    <col min="8840" max="8843" width="11.42578125" style="7"/>
    <col min="8844" max="8844" width="34" style="7" customWidth="1"/>
    <col min="8845" max="8845" width="9.5703125" style="7" customWidth="1"/>
    <col min="8846" max="8846" width="16.7109375" style="7" customWidth="1"/>
    <col min="8847" max="8847" width="55.140625" style="7" customWidth="1"/>
    <col min="8848" max="8848" width="22.5703125" style="7" customWidth="1"/>
    <col min="8849" max="8849" width="23" style="7" customWidth="1"/>
    <col min="8850" max="8850" width="22.85546875" style="7" customWidth="1"/>
    <col min="8851" max="8851" width="23.42578125" style="7" customWidth="1"/>
    <col min="8852" max="8852" width="28.7109375" style="7" customWidth="1"/>
    <col min="8853" max="8853" width="12.7109375" style="7" customWidth="1"/>
    <col min="8854" max="8854" width="11.42578125" style="7"/>
    <col min="8855" max="8855" width="25.28515625" style="7" customWidth="1"/>
    <col min="8856" max="8856" width="15.85546875" style="7" bestFit="1" customWidth="1"/>
    <col min="8857" max="8858" width="18" style="7" bestFit="1" customWidth="1"/>
    <col min="8859" max="9077" width="11.42578125" style="7"/>
    <col min="9078" max="9078" width="15.42578125" style="7" customWidth="1"/>
    <col min="9079" max="9079" width="9.5703125" style="7" customWidth="1"/>
    <col min="9080" max="9080" width="14.42578125" style="7" customWidth="1"/>
    <col min="9081" max="9081" width="49.85546875" style="7" customWidth="1"/>
    <col min="9082" max="9082" width="22.5703125" style="7" customWidth="1"/>
    <col min="9083" max="9083" width="23" style="7" customWidth="1"/>
    <col min="9084" max="9084" width="22.85546875" style="7" customWidth="1"/>
    <col min="9085" max="9085" width="23.42578125" style="7" customWidth="1"/>
    <col min="9086" max="9086" width="22.42578125" style="7" customWidth="1"/>
    <col min="9087" max="9087" width="13.85546875" style="7" customWidth="1"/>
    <col min="9088" max="9088" width="20.7109375" style="7" customWidth="1"/>
    <col min="9089" max="9089" width="18.140625" style="7" customWidth="1"/>
    <col min="9090" max="9090" width="14.85546875" style="7" bestFit="1" customWidth="1"/>
    <col min="9091" max="9091" width="11.42578125" style="7"/>
    <col min="9092" max="9092" width="17.42578125" style="7" customWidth="1"/>
    <col min="9093" max="9095" width="18.140625" style="7" customWidth="1"/>
    <col min="9096" max="9099" width="11.42578125" style="7"/>
    <col min="9100" max="9100" width="34" style="7" customWidth="1"/>
    <col min="9101" max="9101" width="9.5703125" style="7" customWidth="1"/>
    <col min="9102" max="9102" width="16.7109375" style="7" customWidth="1"/>
    <col min="9103" max="9103" width="55.140625" style="7" customWidth="1"/>
    <col min="9104" max="9104" width="22.5703125" style="7" customWidth="1"/>
    <col min="9105" max="9105" width="23" style="7" customWidth="1"/>
    <col min="9106" max="9106" width="22.85546875" style="7" customWidth="1"/>
    <col min="9107" max="9107" width="23.42578125" style="7" customWidth="1"/>
    <col min="9108" max="9108" width="28.7109375" style="7" customWidth="1"/>
    <col min="9109" max="9109" width="12.7109375" style="7" customWidth="1"/>
    <col min="9110" max="9110" width="11.42578125" style="7"/>
    <col min="9111" max="9111" width="25.28515625" style="7" customWidth="1"/>
    <col min="9112" max="9112" width="15.85546875" style="7" bestFit="1" customWidth="1"/>
    <col min="9113" max="9114" width="18" style="7" bestFit="1" customWidth="1"/>
    <col min="9115" max="9333" width="11.42578125" style="7"/>
    <col min="9334" max="9334" width="15.42578125" style="7" customWidth="1"/>
    <col min="9335" max="9335" width="9.5703125" style="7" customWidth="1"/>
    <col min="9336" max="9336" width="14.42578125" style="7" customWidth="1"/>
    <col min="9337" max="9337" width="49.85546875" style="7" customWidth="1"/>
    <col min="9338" max="9338" width="22.5703125" style="7" customWidth="1"/>
    <col min="9339" max="9339" width="23" style="7" customWidth="1"/>
    <col min="9340" max="9340" width="22.85546875" style="7" customWidth="1"/>
    <col min="9341" max="9341" width="23.42578125" style="7" customWidth="1"/>
    <col min="9342" max="9342" width="22.42578125" style="7" customWidth="1"/>
    <col min="9343" max="9343" width="13.85546875" style="7" customWidth="1"/>
    <col min="9344" max="9344" width="20.7109375" style="7" customWidth="1"/>
    <col min="9345" max="9345" width="18.140625" style="7" customWidth="1"/>
    <col min="9346" max="9346" width="14.85546875" style="7" bestFit="1" customWidth="1"/>
    <col min="9347" max="9347" width="11.42578125" style="7"/>
    <col min="9348" max="9348" width="17.42578125" style="7" customWidth="1"/>
    <col min="9349" max="9351" width="18.140625" style="7" customWidth="1"/>
    <col min="9352" max="9355" width="11.42578125" style="7"/>
    <col min="9356" max="9356" width="34" style="7" customWidth="1"/>
    <col min="9357" max="9357" width="9.5703125" style="7" customWidth="1"/>
    <col min="9358" max="9358" width="16.7109375" style="7" customWidth="1"/>
    <col min="9359" max="9359" width="55.140625" style="7" customWidth="1"/>
    <col min="9360" max="9360" width="22.5703125" style="7" customWidth="1"/>
    <col min="9361" max="9361" width="23" style="7" customWidth="1"/>
    <col min="9362" max="9362" width="22.85546875" style="7" customWidth="1"/>
    <col min="9363" max="9363" width="23.42578125" style="7" customWidth="1"/>
    <col min="9364" max="9364" width="28.7109375" style="7" customWidth="1"/>
    <col min="9365" max="9365" width="12.7109375" style="7" customWidth="1"/>
    <col min="9366" max="9366" width="11.42578125" style="7"/>
    <col min="9367" max="9367" width="25.28515625" style="7" customWidth="1"/>
    <col min="9368" max="9368" width="15.85546875" style="7" bestFit="1" customWidth="1"/>
    <col min="9369" max="9370" width="18" style="7" bestFit="1" customWidth="1"/>
    <col min="9371" max="9589" width="11.42578125" style="7"/>
    <col min="9590" max="9590" width="15.42578125" style="7" customWidth="1"/>
    <col min="9591" max="9591" width="9.5703125" style="7" customWidth="1"/>
    <col min="9592" max="9592" width="14.42578125" style="7" customWidth="1"/>
    <col min="9593" max="9593" width="49.85546875" style="7" customWidth="1"/>
    <col min="9594" max="9594" width="22.5703125" style="7" customWidth="1"/>
    <col min="9595" max="9595" width="23" style="7" customWidth="1"/>
    <col min="9596" max="9596" width="22.85546875" style="7" customWidth="1"/>
    <col min="9597" max="9597" width="23.42578125" style="7" customWidth="1"/>
    <col min="9598" max="9598" width="22.42578125" style="7" customWidth="1"/>
    <col min="9599" max="9599" width="13.85546875" style="7" customWidth="1"/>
    <col min="9600" max="9600" width="20.7109375" style="7" customWidth="1"/>
    <col min="9601" max="9601" width="18.140625" style="7" customWidth="1"/>
    <col min="9602" max="9602" width="14.85546875" style="7" bestFit="1" customWidth="1"/>
    <col min="9603" max="9603" width="11.42578125" style="7"/>
    <col min="9604" max="9604" width="17.42578125" style="7" customWidth="1"/>
    <col min="9605" max="9607" width="18.140625" style="7" customWidth="1"/>
    <col min="9608" max="9611" width="11.42578125" style="7"/>
    <col min="9612" max="9612" width="34" style="7" customWidth="1"/>
    <col min="9613" max="9613" width="9.5703125" style="7" customWidth="1"/>
    <col min="9614" max="9614" width="16.7109375" style="7" customWidth="1"/>
    <col min="9615" max="9615" width="55.140625" style="7" customWidth="1"/>
    <col min="9616" max="9616" width="22.5703125" style="7" customWidth="1"/>
    <col min="9617" max="9617" width="23" style="7" customWidth="1"/>
    <col min="9618" max="9618" width="22.85546875" style="7" customWidth="1"/>
    <col min="9619" max="9619" width="23.42578125" style="7" customWidth="1"/>
    <col min="9620" max="9620" width="28.7109375" style="7" customWidth="1"/>
    <col min="9621" max="9621" width="12.7109375" style="7" customWidth="1"/>
    <col min="9622" max="9622" width="11.42578125" style="7"/>
    <col min="9623" max="9623" width="25.28515625" style="7" customWidth="1"/>
    <col min="9624" max="9624" width="15.85546875" style="7" bestFit="1" customWidth="1"/>
    <col min="9625" max="9626" width="18" style="7" bestFit="1" customWidth="1"/>
    <col min="9627" max="9845" width="11.42578125" style="7"/>
    <col min="9846" max="9846" width="15.42578125" style="7" customWidth="1"/>
    <col min="9847" max="9847" width="9.5703125" style="7" customWidth="1"/>
    <col min="9848" max="9848" width="14.42578125" style="7" customWidth="1"/>
    <col min="9849" max="9849" width="49.85546875" style="7" customWidth="1"/>
    <col min="9850" max="9850" width="22.5703125" style="7" customWidth="1"/>
    <col min="9851" max="9851" width="23" style="7" customWidth="1"/>
    <col min="9852" max="9852" width="22.85546875" style="7" customWidth="1"/>
    <col min="9853" max="9853" width="23.42578125" style="7" customWidth="1"/>
    <col min="9854" max="9854" width="22.42578125" style="7" customWidth="1"/>
    <col min="9855" max="9855" width="13.85546875" style="7" customWidth="1"/>
    <col min="9856" max="9856" width="20.7109375" style="7" customWidth="1"/>
    <col min="9857" max="9857" width="18.140625" style="7" customWidth="1"/>
    <col min="9858" max="9858" width="14.85546875" style="7" bestFit="1" customWidth="1"/>
    <col min="9859" max="9859" width="11.42578125" style="7"/>
    <col min="9860" max="9860" width="17.42578125" style="7" customWidth="1"/>
    <col min="9861" max="9863" width="18.140625" style="7" customWidth="1"/>
    <col min="9864" max="9867" width="11.42578125" style="7"/>
    <col min="9868" max="9868" width="34" style="7" customWidth="1"/>
    <col min="9869" max="9869" width="9.5703125" style="7" customWidth="1"/>
    <col min="9870" max="9870" width="16.7109375" style="7" customWidth="1"/>
    <col min="9871" max="9871" width="55.140625" style="7" customWidth="1"/>
    <col min="9872" max="9872" width="22.5703125" style="7" customWidth="1"/>
    <col min="9873" max="9873" width="23" style="7" customWidth="1"/>
    <col min="9874" max="9874" width="22.85546875" style="7" customWidth="1"/>
    <col min="9875" max="9875" width="23.42578125" style="7" customWidth="1"/>
    <col min="9876" max="9876" width="28.7109375" style="7" customWidth="1"/>
    <col min="9877" max="9877" width="12.7109375" style="7" customWidth="1"/>
    <col min="9878" max="9878" width="11.42578125" style="7"/>
    <col min="9879" max="9879" width="25.28515625" style="7" customWidth="1"/>
    <col min="9880" max="9880" width="15.85546875" style="7" bestFit="1" customWidth="1"/>
    <col min="9881" max="9882" width="18" style="7" bestFit="1" customWidth="1"/>
    <col min="9883" max="10101" width="11.42578125" style="7"/>
    <col min="10102" max="10102" width="15.42578125" style="7" customWidth="1"/>
    <col min="10103" max="10103" width="9.5703125" style="7" customWidth="1"/>
    <col min="10104" max="10104" width="14.42578125" style="7" customWidth="1"/>
    <col min="10105" max="10105" width="49.85546875" style="7" customWidth="1"/>
    <col min="10106" max="10106" width="22.5703125" style="7" customWidth="1"/>
    <col min="10107" max="10107" width="23" style="7" customWidth="1"/>
    <col min="10108" max="10108" width="22.85546875" style="7" customWidth="1"/>
    <col min="10109" max="10109" width="23.42578125" style="7" customWidth="1"/>
    <col min="10110" max="10110" width="22.42578125" style="7" customWidth="1"/>
    <col min="10111" max="10111" width="13.85546875" style="7" customWidth="1"/>
    <col min="10112" max="10112" width="20.7109375" style="7" customWidth="1"/>
    <col min="10113" max="10113" width="18.140625" style="7" customWidth="1"/>
    <col min="10114" max="10114" width="14.85546875" style="7" bestFit="1" customWidth="1"/>
    <col min="10115" max="10115" width="11.42578125" style="7"/>
    <col min="10116" max="10116" width="17.42578125" style="7" customWidth="1"/>
    <col min="10117" max="10119" width="18.140625" style="7" customWidth="1"/>
    <col min="10120" max="10123" width="11.42578125" style="7"/>
    <col min="10124" max="10124" width="34" style="7" customWidth="1"/>
    <col min="10125" max="10125" width="9.5703125" style="7" customWidth="1"/>
    <col min="10126" max="10126" width="16.7109375" style="7" customWidth="1"/>
    <col min="10127" max="10127" width="55.140625" style="7" customWidth="1"/>
    <col min="10128" max="10128" width="22.5703125" style="7" customWidth="1"/>
    <col min="10129" max="10129" width="23" style="7" customWidth="1"/>
    <col min="10130" max="10130" width="22.85546875" style="7" customWidth="1"/>
    <col min="10131" max="10131" width="23.42578125" style="7" customWidth="1"/>
    <col min="10132" max="10132" width="28.7109375" style="7" customWidth="1"/>
    <col min="10133" max="10133" width="12.7109375" style="7" customWidth="1"/>
    <col min="10134" max="10134" width="11.42578125" style="7"/>
    <col min="10135" max="10135" width="25.28515625" style="7" customWidth="1"/>
    <col min="10136" max="10136" width="15.85546875" style="7" bestFit="1" customWidth="1"/>
    <col min="10137" max="10138" width="18" style="7" bestFit="1" customWidth="1"/>
    <col min="10139" max="10357" width="11.42578125" style="7"/>
    <col min="10358" max="10358" width="15.42578125" style="7" customWidth="1"/>
    <col min="10359" max="10359" width="9.5703125" style="7" customWidth="1"/>
    <col min="10360" max="10360" width="14.42578125" style="7" customWidth="1"/>
    <col min="10361" max="10361" width="49.85546875" style="7" customWidth="1"/>
    <col min="10362" max="10362" width="22.5703125" style="7" customWidth="1"/>
    <col min="10363" max="10363" width="23" style="7" customWidth="1"/>
    <col min="10364" max="10364" width="22.85546875" style="7" customWidth="1"/>
    <col min="10365" max="10365" width="23.42578125" style="7" customWidth="1"/>
    <col min="10366" max="10366" width="22.42578125" style="7" customWidth="1"/>
    <col min="10367" max="10367" width="13.85546875" style="7" customWidth="1"/>
    <col min="10368" max="10368" width="20.7109375" style="7" customWidth="1"/>
    <col min="10369" max="10369" width="18.140625" style="7" customWidth="1"/>
    <col min="10370" max="10370" width="14.85546875" style="7" bestFit="1" customWidth="1"/>
    <col min="10371" max="10371" width="11.42578125" style="7"/>
    <col min="10372" max="10372" width="17.42578125" style="7" customWidth="1"/>
    <col min="10373" max="10375" width="18.140625" style="7" customWidth="1"/>
    <col min="10376" max="10379" width="11.42578125" style="7"/>
    <col min="10380" max="10380" width="34" style="7" customWidth="1"/>
    <col min="10381" max="10381" width="9.5703125" style="7" customWidth="1"/>
    <col min="10382" max="10382" width="16.7109375" style="7" customWidth="1"/>
    <col min="10383" max="10383" width="55.140625" style="7" customWidth="1"/>
    <col min="10384" max="10384" width="22.5703125" style="7" customWidth="1"/>
    <col min="10385" max="10385" width="23" style="7" customWidth="1"/>
    <col min="10386" max="10386" width="22.85546875" style="7" customWidth="1"/>
    <col min="10387" max="10387" width="23.42578125" style="7" customWidth="1"/>
    <col min="10388" max="10388" width="28.7109375" style="7" customWidth="1"/>
    <col min="10389" max="10389" width="12.7109375" style="7" customWidth="1"/>
    <col min="10390" max="10390" width="11.42578125" style="7"/>
    <col min="10391" max="10391" width="25.28515625" style="7" customWidth="1"/>
    <col min="10392" max="10392" width="15.85546875" style="7" bestFit="1" customWidth="1"/>
    <col min="10393" max="10394" width="18" style="7" bestFit="1" customWidth="1"/>
    <col min="10395" max="10613" width="11.42578125" style="7"/>
    <col min="10614" max="10614" width="15.42578125" style="7" customWidth="1"/>
    <col min="10615" max="10615" width="9.5703125" style="7" customWidth="1"/>
    <col min="10616" max="10616" width="14.42578125" style="7" customWidth="1"/>
    <col min="10617" max="10617" width="49.85546875" style="7" customWidth="1"/>
    <col min="10618" max="10618" width="22.5703125" style="7" customWidth="1"/>
    <col min="10619" max="10619" width="23" style="7" customWidth="1"/>
    <col min="10620" max="10620" width="22.85546875" style="7" customWidth="1"/>
    <col min="10621" max="10621" width="23.42578125" style="7" customWidth="1"/>
    <col min="10622" max="10622" width="22.42578125" style="7" customWidth="1"/>
    <col min="10623" max="10623" width="13.85546875" style="7" customWidth="1"/>
    <col min="10624" max="10624" width="20.7109375" style="7" customWidth="1"/>
    <col min="10625" max="10625" width="18.140625" style="7" customWidth="1"/>
    <col min="10626" max="10626" width="14.85546875" style="7" bestFit="1" customWidth="1"/>
    <col min="10627" max="10627" width="11.42578125" style="7"/>
    <col min="10628" max="10628" width="17.42578125" style="7" customWidth="1"/>
    <col min="10629" max="10631" width="18.140625" style="7" customWidth="1"/>
    <col min="10632" max="10635" width="11.42578125" style="7"/>
    <col min="10636" max="10636" width="34" style="7" customWidth="1"/>
    <col min="10637" max="10637" width="9.5703125" style="7" customWidth="1"/>
    <col min="10638" max="10638" width="16.7109375" style="7" customWidth="1"/>
    <col min="10639" max="10639" width="55.140625" style="7" customWidth="1"/>
    <col min="10640" max="10640" width="22.5703125" style="7" customWidth="1"/>
    <col min="10641" max="10641" width="23" style="7" customWidth="1"/>
    <col min="10642" max="10642" width="22.85546875" style="7" customWidth="1"/>
    <col min="10643" max="10643" width="23.42578125" style="7" customWidth="1"/>
    <col min="10644" max="10644" width="28.7109375" style="7" customWidth="1"/>
    <col min="10645" max="10645" width="12.7109375" style="7" customWidth="1"/>
    <col min="10646" max="10646" width="11.42578125" style="7"/>
    <col min="10647" max="10647" width="25.28515625" style="7" customWidth="1"/>
    <col min="10648" max="10648" width="15.85546875" style="7" bestFit="1" customWidth="1"/>
    <col min="10649" max="10650" width="18" style="7" bestFit="1" customWidth="1"/>
    <col min="10651" max="10869" width="11.42578125" style="7"/>
    <col min="10870" max="10870" width="15.42578125" style="7" customWidth="1"/>
    <col min="10871" max="10871" width="9.5703125" style="7" customWidth="1"/>
    <col min="10872" max="10872" width="14.42578125" style="7" customWidth="1"/>
    <col min="10873" max="10873" width="49.85546875" style="7" customWidth="1"/>
    <col min="10874" max="10874" width="22.5703125" style="7" customWidth="1"/>
    <col min="10875" max="10875" width="23" style="7" customWidth="1"/>
    <col min="10876" max="10876" width="22.85546875" style="7" customWidth="1"/>
    <col min="10877" max="10877" width="23.42578125" style="7" customWidth="1"/>
    <col min="10878" max="10878" width="22.42578125" style="7" customWidth="1"/>
    <col min="10879" max="10879" width="13.85546875" style="7" customWidth="1"/>
    <col min="10880" max="10880" width="20.7109375" style="7" customWidth="1"/>
    <col min="10881" max="10881" width="18.140625" style="7" customWidth="1"/>
    <col min="10882" max="10882" width="14.85546875" style="7" bestFit="1" customWidth="1"/>
    <col min="10883" max="10883" width="11.42578125" style="7"/>
    <col min="10884" max="10884" width="17.42578125" style="7" customWidth="1"/>
    <col min="10885" max="10887" width="18.140625" style="7" customWidth="1"/>
    <col min="10888" max="10891" width="11.42578125" style="7"/>
    <col min="10892" max="10892" width="34" style="7" customWidth="1"/>
    <col min="10893" max="10893" width="9.5703125" style="7" customWidth="1"/>
    <col min="10894" max="10894" width="16.7109375" style="7" customWidth="1"/>
    <col min="10895" max="10895" width="55.140625" style="7" customWidth="1"/>
    <col min="10896" max="10896" width="22.5703125" style="7" customWidth="1"/>
    <col min="10897" max="10897" width="23" style="7" customWidth="1"/>
    <col min="10898" max="10898" width="22.85546875" style="7" customWidth="1"/>
    <col min="10899" max="10899" width="23.42578125" style="7" customWidth="1"/>
    <col min="10900" max="10900" width="28.7109375" style="7" customWidth="1"/>
    <col min="10901" max="10901" width="12.7109375" style="7" customWidth="1"/>
    <col min="10902" max="10902" width="11.42578125" style="7"/>
    <col min="10903" max="10903" width="25.28515625" style="7" customWidth="1"/>
    <col min="10904" max="10904" width="15.85546875" style="7" bestFit="1" customWidth="1"/>
    <col min="10905" max="10906" width="18" style="7" bestFit="1" customWidth="1"/>
    <col min="10907" max="11125" width="11.42578125" style="7"/>
    <col min="11126" max="11126" width="15.42578125" style="7" customWidth="1"/>
    <col min="11127" max="11127" width="9.5703125" style="7" customWidth="1"/>
    <col min="11128" max="11128" width="14.42578125" style="7" customWidth="1"/>
    <col min="11129" max="11129" width="49.85546875" style="7" customWidth="1"/>
    <col min="11130" max="11130" width="22.5703125" style="7" customWidth="1"/>
    <col min="11131" max="11131" width="23" style="7" customWidth="1"/>
    <col min="11132" max="11132" width="22.85546875" style="7" customWidth="1"/>
    <col min="11133" max="11133" width="23.42578125" style="7" customWidth="1"/>
    <col min="11134" max="11134" width="22.42578125" style="7" customWidth="1"/>
    <col min="11135" max="11135" width="13.85546875" style="7" customWidth="1"/>
    <col min="11136" max="11136" width="20.7109375" style="7" customWidth="1"/>
    <col min="11137" max="11137" width="18.140625" style="7" customWidth="1"/>
    <col min="11138" max="11138" width="14.85546875" style="7" bestFit="1" customWidth="1"/>
    <col min="11139" max="11139" width="11.42578125" style="7"/>
    <col min="11140" max="11140" width="17.42578125" style="7" customWidth="1"/>
    <col min="11141" max="11143" width="18.140625" style="7" customWidth="1"/>
    <col min="11144" max="11147" width="11.42578125" style="7"/>
    <col min="11148" max="11148" width="34" style="7" customWidth="1"/>
    <col min="11149" max="11149" width="9.5703125" style="7" customWidth="1"/>
    <col min="11150" max="11150" width="16.7109375" style="7" customWidth="1"/>
    <col min="11151" max="11151" width="55.140625" style="7" customWidth="1"/>
    <col min="11152" max="11152" width="22.5703125" style="7" customWidth="1"/>
    <col min="11153" max="11153" width="23" style="7" customWidth="1"/>
    <col min="11154" max="11154" width="22.85546875" style="7" customWidth="1"/>
    <col min="11155" max="11155" width="23.42578125" style="7" customWidth="1"/>
    <col min="11156" max="11156" width="28.7109375" style="7" customWidth="1"/>
    <col min="11157" max="11157" width="12.7109375" style="7" customWidth="1"/>
    <col min="11158" max="11158" width="11.42578125" style="7"/>
    <col min="11159" max="11159" width="25.28515625" style="7" customWidth="1"/>
    <col min="11160" max="11160" width="15.85546875" style="7" bestFit="1" customWidth="1"/>
    <col min="11161" max="11162" width="18" style="7" bestFit="1" customWidth="1"/>
    <col min="11163" max="11381" width="11.42578125" style="7"/>
    <col min="11382" max="11382" width="15.42578125" style="7" customWidth="1"/>
    <col min="11383" max="11383" width="9.5703125" style="7" customWidth="1"/>
    <col min="11384" max="11384" width="14.42578125" style="7" customWidth="1"/>
    <col min="11385" max="11385" width="49.85546875" style="7" customWidth="1"/>
    <col min="11386" max="11386" width="22.5703125" style="7" customWidth="1"/>
    <col min="11387" max="11387" width="23" style="7" customWidth="1"/>
    <col min="11388" max="11388" width="22.85546875" style="7" customWidth="1"/>
    <col min="11389" max="11389" width="23.42578125" style="7" customWidth="1"/>
    <col min="11390" max="11390" width="22.42578125" style="7" customWidth="1"/>
    <col min="11391" max="11391" width="13.85546875" style="7" customWidth="1"/>
    <col min="11392" max="11392" width="20.7109375" style="7" customWidth="1"/>
    <col min="11393" max="11393" width="18.140625" style="7" customWidth="1"/>
    <col min="11394" max="11394" width="14.85546875" style="7" bestFit="1" customWidth="1"/>
    <col min="11395" max="11395" width="11.42578125" style="7"/>
    <col min="11396" max="11396" width="17.42578125" style="7" customWidth="1"/>
    <col min="11397" max="11399" width="18.140625" style="7" customWidth="1"/>
    <col min="11400" max="11403" width="11.42578125" style="7"/>
    <col min="11404" max="11404" width="34" style="7" customWidth="1"/>
    <col min="11405" max="11405" width="9.5703125" style="7" customWidth="1"/>
    <col min="11406" max="11406" width="16.7109375" style="7" customWidth="1"/>
    <col min="11407" max="11407" width="55.140625" style="7" customWidth="1"/>
    <col min="11408" max="11408" width="22.5703125" style="7" customWidth="1"/>
    <col min="11409" max="11409" width="23" style="7" customWidth="1"/>
    <col min="11410" max="11410" width="22.85546875" style="7" customWidth="1"/>
    <col min="11411" max="11411" width="23.42578125" style="7" customWidth="1"/>
    <col min="11412" max="11412" width="28.7109375" style="7" customWidth="1"/>
    <col min="11413" max="11413" width="12.7109375" style="7" customWidth="1"/>
    <col min="11414" max="11414" width="11.42578125" style="7"/>
    <col min="11415" max="11415" width="25.28515625" style="7" customWidth="1"/>
    <col min="11416" max="11416" width="15.85546875" style="7" bestFit="1" customWidth="1"/>
    <col min="11417" max="11418" width="18" style="7" bestFit="1" customWidth="1"/>
    <col min="11419" max="11637" width="11.42578125" style="7"/>
    <col min="11638" max="11638" width="15.42578125" style="7" customWidth="1"/>
    <col min="11639" max="11639" width="9.5703125" style="7" customWidth="1"/>
    <col min="11640" max="11640" width="14.42578125" style="7" customWidth="1"/>
    <col min="11641" max="11641" width="49.85546875" style="7" customWidth="1"/>
    <col min="11642" max="11642" width="22.5703125" style="7" customWidth="1"/>
    <col min="11643" max="11643" width="23" style="7" customWidth="1"/>
    <col min="11644" max="11644" width="22.85546875" style="7" customWidth="1"/>
    <col min="11645" max="11645" width="23.42578125" style="7" customWidth="1"/>
    <col min="11646" max="11646" width="22.42578125" style="7" customWidth="1"/>
    <col min="11647" max="11647" width="13.85546875" style="7" customWidth="1"/>
    <col min="11648" max="11648" width="20.7109375" style="7" customWidth="1"/>
    <col min="11649" max="11649" width="18.140625" style="7" customWidth="1"/>
    <col min="11650" max="11650" width="14.85546875" style="7" bestFit="1" customWidth="1"/>
    <col min="11651" max="11651" width="11.42578125" style="7"/>
    <col min="11652" max="11652" width="17.42578125" style="7" customWidth="1"/>
    <col min="11653" max="11655" width="18.140625" style="7" customWidth="1"/>
    <col min="11656" max="11659" width="11.42578125" style="7"/>
    <col min="11660" max="11660" width="34" style="7" customWidth="1"/>
    <col min="11661" max="11661" width="9.5703125" style="7" customWidth="1"/>
    <col min="11662" max="11662" width="16.7109375" style="7" customWidth="1"/>
    <col min="11663" max="11663" width="55.140625" style="7" customWidth="1"/>
    <col min="11664" max="11664" width="22.5703125" style="7" customWidth="1"/>
    <col min="11665" max="11665" width="23" style="7" customWidth="1"/>
    <col min="11666" max="11666" width="22.85546875" style="7" customWidth="1"/>
    <col min="11667" max="11667" width="23.42578125" style="7" customWidth="1"/>
    <col min="11668" max="11668" width="28.7109375" style="7" customWidth="1"/>
    <col min="11669" max="11669" width="12.7109375" style="7" customWidth="1"/>
    <col min="11670" max="11670" width="11.42578125" style="7"/>
    <col min="11671" max="11671" width="25.28515625" style="7" customWidth="1"/>
    <col min="11672" max="11672" width="15.85546875" style="7" bestFit="1" customWidth="1"/>
    <col min="11673" max="11674" width="18" style="7" bestFit="1" customWidth="1"/>
    <col min="11675" max="11893" width="11.42578125" style="7"/>
    <col min="11894" max="11894" width="15.42578125" style="7" customWidth="1"/>
    <col min="11895" max="11895" width="9.5703125" style="7" customWidth="1"/>
    <col min="11896" max="11896" width="14.42578125" style="7" customWidth="1"/>
    <col min="11897" max="11897" width="49.85546875" style="7" customWidth="1"/>
    <col min="11898" max="11898" width="22.5703125" style="7" customWidth="1"/>
    <col min="11899" max="11899" width="23" style="7" customWidth="1"/>
    <col min="11900" max="11900" width="22.85546875" style="7" customWidth="1"/>
    <col min="11901" max="11901" width="23.42578125" style="7" customWidth="1"/>
    <col min="11902" max="11902" width="22.42578125" style="7" customWidth="1"/>
    <col min="11903" max="11903" width="13.85546875" style="7" customWidth="1"/>
    <col min="11904" max="11904" width="20.7109375" style="7" customWidth="1"/>
    <col min="11905" max="11905" width="18.140625" style="7" customWidth="1"/>
    <col min="11906" max="11906" width="14.85546875" style="7" bestFit="1" customWidth="1"/>
    <col min="11907" max="11907" width="11.42578125" style="7"/>
    <col min="11908" max="11908" width="17.42578125" style="7" customWidth="1"/>
    <col min="11909" max="11911" width="18.140625" style="7" customWidth="1"/>
    <col min="11912" max="11915" width="11.42578125" style="7"/>
    <col min="11916" max="11916" width="34" style="7" customWidth="1"/>
    <col min="11917" max="11917" width="9.5703125" style="7" customWidth="1"/>
    <col min="11918" max="11918" width="16.7109375" style="7" customWidth="1"/>
    <col min="11919" max="11919" width="55.140625" style="7" customWidth="1"/>
    <col min="11920" max="11920" width="22.5703125" style="7" customWidth="1"/>
    <col min="11921" max="11921" width="23" style="7" customWidth="1"/>
    <col min="11922" max="11922" width="22.85546875" style="7" customWidth="1"/>
    <col min="11923" max="11923" width="23.42578125" style="7" customWidth="1"/>
    <col min="11924" max="11924" width="28.7109375" style="7" customWidth="1"/>
    <col min="11925" max="11925" width="12.7109375" style="7" customWidth="1"/>
    <col min="11926" max="11926" width="11.42578125" style="7"/>
    <col min="11927" max="11927" width="25.28515625" style="7" customWidth="1"/>
    <col min="11928" max="11928" width="15.85546875" style="7" bestFit="1" customWidth="1"/>
    <col min="11929" max="11930" width="18" style="7" bestFit="1" customWidth="1"/>
    <col min="11931" max="12149" width="11.42578125" style="7"/>
    <col min="12150" max="12150" width="15.42578125" style="7" customWidth="1"/>
    <col min="12151" max="12151" width="9.5703125" style="7" customWidth="1"/>
    <col min="12152" max="12152" width="14.42578125" style="7" customWidth="1"/>
    <col min="12153" max="12153" width="49.85546875" style="7" customWidth="1"/>
    <col min="12154" max="12154" width="22.5703125" style="7" customWidth="1"/>
    <col min="12155" max="12155" width="23" style="7" customWidth="1"/>
    <col min="12156" max="12156" width="22.85546875" style="7" customWidth="1"/>
    <col min="12157" max="12157" width="23.42578125" style="7" customWidth="1"/>
    <col min="12158" max="12158" width="22.42578125" style="7" customWidth="1"/>
    <col min="12159" max="12159" width="13.85546875" style="7" customWidth="1"/>
    <col min="12160" max="12160" width="20.7109375" style="7" customWidth="1"/>
    <col min="12161" max="12161" width="18.140625" style="7" customWidth="1"/>
    <col min="12162" max="12162" width="14.85546875" style="7" bestFit="1" customWidth="1"/>
    <col min="12163" max="12163" width="11.42578125" style="7"/>
    <col min="12164" max="12164" width="17.42578125" style="7" customWidth="1"/>
    <col min="12165" max="12167" width="18.140625" style="7" customWidth="1"/>
    <col min="12168" max="12171" width="11.42578125" style="7"/>
    <col min="12172" max="12172" width="34" style="7" customWidth="1"/>
    <col min="12173" max="12173" width="9.5703125" style="7" customWidth="1"/>
    <col min="12174" max="12174" width="16.7109375" style="7" customWidth="1"/>
    <col min="12175" max="12175" width="55.140625" style="7" customWidth="1"/>
    <col min="12176" max="12176" width="22.5703125" style="7" customWidth="1"/>
    <col min="12177" max="12177" width="23" style="7" customWidth="1"/>
    <col min="12178" max="12178" width="22.85546875" style="7" customWidth="1"/>
    <col min="12179" max="12179" width="23.42578125" style="7" customWidth="1"/>
    <col min="12180" max="12180" width="28.7109375" style="7" customWidth="1"/>
    <col min="12181" max="12181" width="12.7109375" style="7" customWidth="1"/>
    <col min="12182" max="12182" width="11.42578125" style="7"/>
    <col min="12183" max="12183" width="25.28515625" style="7" customWidth="1"/>
    <col min="12184" max="12184" width="15.85546875" style="7" bestFit="1" customWidth="1"/>
    <col min="12185" max="12186" width="18" style="7" bestFit="1" customWidth="1"/>
    <col min="12187" max="12405" width="11.42578125" style="7"/>
    <col min="12406" max="12406" width="15.42578125" style="7" customWidth="1"/>
    <col min="12407" max="12407" width="9.5703125" style="7" customWidth="1"/>
    <col min="12408" max="12408" width="14.42578125" style="7" customWidth="1"/>
    <col min="12409" max="12409" width="49.85546875" style="7" customWidth="1"/>
    <col min="12410" max="12410" width="22.5703125" style="7" customWidth="1"/>
    <col min="12411" max="12411" width="23" style="7" customWidth="1"/>
    <col min="12412" max="12412" width="22.85546875" style="7" customWidth="1"/>
    <col min="12413" max="12413" width="23.42578125" style="7" customWidth="1"/>
    <col min="12414" max="12414" width="22.42578125" style="7" customWidth="1"/>
    <col min="12415" max="12415" width="13.85546875" style="7" customWidth="1"/>
    <col min="12416" max="12416" width="20.7109375" style="7" customWidth="1"/>
    <col min="12417" max="12417" width="18.140625" style="7" customWidth="1"/>
    <col min="12418" max="12418" width="14.85546875" style="7" bestFit="1" customWidth="1"/>
    <col min="12419" max="12419" width="11.42578125" style="7"/>
    <col min="12420" max="12420" width="17.42578125" style="7" customWidth="1"/>
    <col min="12421" max="12423" width="18.140625" style="7" customWidth="1"/>
    <col min="12424" max="12427" width="11.42578125" style="7"/>
    <col min="12428" max="12428" width="34" style="7" customWidth="1"/>
    <col min="12429" max="12429" width="9.5703125" style="7" customWidth="1"/>
    <col min="12430" max="12430" width="16.7109375" style="7" customWidth="1"/>
    <col min="12431" max="12431" width="55.140625" style="7" customWidth="1"/>
    <col min="12432" max="12432" width="22.5703125" style="7" customWidth="1"/>
    <col min="12433" max="12433" width="23" style="7" customWidth="1"/>
    <col min="12434" max="12434" width="22.85546875" style="7" customWidth="1"/>
    <col min="12435" max="12435" width="23.42578125" style="7" customWidth="1"/>
    <col min="12436" max="12436" width="28.7109375" style="7" customWidth="1"/>
    <col min="12437" max="12437" width="12.7109375" style="7" customWidth="1"/>
    <col min="12438" max="12438" width="11.42578125" style="7"/>
    <col min="12439" max="12439" width="25.28515625" style="7" customWidth="1"/>
    <col min="12440" max="12440" width="15.85546875" style="7" bestFit="1" customWidth="1"/>
    <col min="12441" max="12442" width="18" style="7" bestFit="1" customWidth="1"/>
    <col min="12443" max="12661" width="11.42578125" style="7"/>
    <col min="12662" max="12662" width="15.42578125" style="7" customWidth="1"/>
    <col min="12663" max="12663" width="9.5703125" style="7" customWidth="1"/>
    <col min="12664" max="12664" width="14.42578125" style="7" customWidth="1"/>
    <col min="12665" max="12665" width="49.85546875" style="7" customWidth="1"/>
    <col min="12666" max="12666" width="22.5703125" style="7" customWidth="1"/>
    <col min="12667" max="12667" width="23" style="7" customWidth="1"/>
    <col min="12668" max="12668" width="22.85546875" style="7" customWidth="1"/>
    <col min="12669" max="12669" width="23.42578125" style="7" customWidth="1"/>
    <col min="12670" max="12670" width="22.42578125" style="7" customWidth="1"/>
    <col min="12671" max="12671" width="13.85546875" style="7" customWidth="1"/>
    <col min="12672" max="12672" width="20.7109375" style="7" customWidth="1"/>
    <col min="12673" max="12673" width="18.140625" style="7" customWidth="1"/>
    <col min="12674" max="12674" width="14.85546875" style="7" bestFit="1" customWidth="1"/>
    <col min="12675" max="12675" width="11.42578125" style="7"/>
    <col min="12676" max="12676" width="17.42578125" style="7" customWidth="1"/>
    <col min="12677" max="12679" width="18.140625" style="7" customWidth="1"/>
    <col min="12680" max="12683" width="11.42578125" style="7"/>
    <col min="12684" max="12684" width="34" style="7" customWidth="1"/>
    <col min="12685" max="12685" width="9.5703125" style="7" customWidth="1"/>
    <col min="12686" max="12686" width="16.7109375" style="7" customWidth="1"/>
    <col min="12687" max="12687" width="55.140625" style="7" customWidth="1"/>
    <col min="12688" max="12688" width="22.5703125" style="7" customWidth="1"/>
    <col min="12689" max="12689" width="23" style="7" customWidth="1"/>
    <col min="12690" max="12690" width="22.85546875" style="7" customWidth="1"/>
    <col min="12691" max="12691" width="23.42578125" style="7" customWidth="1"/>
    <col min="12692" max="12692" width="28.7109375" style="7" customWidth="1"/>
    <col min="12693" max="12693" width="12.7109375" style="7" customWidth="1"/>
    <col min="12694" max="12694" width="11.42578125" style="7"/>
    <col min="12695" max="12695" width="25.28515625" style="7" customWidth="1"/>
    <col min="12696" max="12696" width="15.85546875" style="7" bestFit="1" customWidth="1"/>
    <col min="12697" max="12698" width="18" style="7" bestFit="1" customWidth="1"/>
    <col min="12699" max="12917" width="11.42578125" style="7"/>
    <col min="12918" max="12918" width="15.42578125" style="7" customWidth="1"/>
    <col min="12919" max="12919" width="9.5703125" style="7" customWidth="1"/>
    <col min="12920" max="12920" width="14.42578125" style="7" customWidth="1"/>
    <col min="12921" max="12921" width="49.85546875" style="7" customWidth="1"/>
    <col min="12922" max="12922" width="22.5703125" style="7" customWidth="1"/>
    <col min="12923" max="12923" width="23" style="7" customWidth="1"/>
    <col min="12924" max="12924" width="22.85546875" style="7" customWidth="1"/>
    <col min="12925" max="12925" width="23.42578125" style="7" customWidth="1"/>
    <col min="12926" max="12926" width="22.42578125" style="7" customWidth="1"/>
    <col min="12927" max="12927" width="13.85546875" style="7" customWidth="1"/>
    <col min="12928" max="12928" width="20.7109375" style="7" customWidth="1"/>
    <col min="12929" max="12929" width="18.140625" style="7" customWidth="1"/>
    <col min="12930" max="12930" width="14.85546875" style="7" bestFit="1" customWidth="1"/>
    <col min="12931" max="12931" width="11.42578125" style="7"/>
    <col min="12932" max="12932" width="17.42578125" style="7" customWidth="1"/>
    <col min="12933" max="12935" width="18.140625" style="7" customWidth="1"/>
    <col min="12936" max="12939" width="11.42578125" style="7"/>
    <col min="12940" max="12940" width="34" style="7" customWidth="1"/>
    <col min="12941" max="12941" width="9.5703125" style="7" customWidth="1"/>
    <col min="12942" max="12942" width="16.7109375" style="7" customWidth="1"/>
    <col min="12943" max="12943" width="55.140625" style="7" customWidth="1"/>
    <col min="12944" max="12944" width="22.5703125" style="7" customWidth="1"/>
    <col min="12945" max="12945" width="23" style="7" customWidth="1"/>
    <col min="12946" max="12946" width="22.85546875" style="7" customWidth="1"/>
    <col min="12947" max="12947" width="23.42578125" style="7" customWidth="1"/>
    <col min="12948" max="12948" width="28.7109375" style="7" customWidth="1"/>
    <col min="12949" max="12949" width="12.7109375" style="7" customWidth="1"/>
    <col min="12950" max="12950" width="11.42578125" style="7"/>
    <col min="12951" max="12951" width="25.28515625" style="7" customWidth="1"/>
    <col min="12952" max="12952" width="15.85546875" style="7" bestFit="1" customWidth="1"/>
    <col min="12953" max="12954" width="18" style="7" bestFit="1" customWidth="1"/>
    <col min="12955" max="13173" width="11.42578125" style="7"/>
    <col min="13174" max="13174" width="15.42578125" style="7" customWidth="1"/>
    <col min="13175" max="13175" width="9.5703125" style="7" customWidth="1"/>
    <col min="13176" max="13176" width="14.42578125" style="7" customWidth="1"/>
    <col min="13177" max="13177" width="49.85546875" style="7" customWidth="1"/>
    <col min="13178" max="13178" width="22.5703125" style="7" customWidth="1"/>
    <col min="13179" max="13179" width="23" style="7" customWidth="1"/>
    <col min="13180" max="13180" width="22.85546875" style="7" customWidth="1"/>
    <col min="13181" max="13181" width="23.42578125" style="7" customWidth="1"/>
    <col min="13182" max="13182" width="22.42578125" style="7" customWidth="1"/>
    <col min="13183" max="13183" width="13.85546875" style="7" customWidth="1"/>
    <col min="13184" max="13184" width="20.7109375" style="7" customWidth="1"/>
    <col min="13185" max="13185" width="18.140625" style="7" customWidth="1"/>
    <col min="13186" max="13186" width="14.85546875" style="7" bestFit="1" customWidth="1"/>
    <col min="13187" max="13187" width="11.42578125" style="7"/>
    <col min="13188" max="13188" width="17.42578125" style="7" customWidth="1"/>
    <col min="13189" max="13191" width="18.140625" style="7" customWidth="1"/>
    <col min="13192" max="13195" width="11.42578125" style="7"/>
    <col min="13196" max="13196" width="34" style="7" customWidth="1"/>
    <col min="13197" max="13197" width="9.5703125" style="7" customWidth="1"/>
    <col min="13198" max="13198" width="16.7109375" style="7" customWidth="1"/>
    <col min="13199" max="13199" width="55.140625" style="7" customWidth="1"/>
    <col min="13200" max="13200" width="22.5703125" style="7" customWidth="1"/>
    <col min="13201" max="13201" width="23" style="7" customWidth="1"/>
    <col min="13202" max="13202" width="22.85546875" style="7" customWidth="1"/>
    <col min="13203" max="13203" width="23.42578125" style="7" customWidth="1"/>
    <col min="13204" max="13204" width="28.7109375" style="7" customWidth="1"/>
    <col min="13205" max="13205" width="12.7109375" style="7" customWidth="1"/>
    <col min="13206" max="13206" width="11.42578125" style="7"/>
    <col min="13207" max="13207" width="25.28515625" style="7" customWidth="1"/>
    <col min="13208" max="13208" width="15.85546875" style="7" bestFit="1" customWidth="1"/>
    <col min="13209" max="13210" width="18" style="7" bestFit="1" customWidth="1"/>
    <col min="13211" max="13429" width="11.42578125" style="7"/>
    <col min="13430" max="13430" width="15.42578125" style="7" customWidth="1"/>
    <col min="13431" max="13431" width="9.5703125" style="7" customWidth="1"/>
    <col min="13432" max="13432" width="14.42578125" style="7" customWidth="1"/>
    <col min="13433" max="13433" width="49.85546875" style="7" customWidth="1"/>
    <col min="13434" max="13434" width="22.5703125" style="7" customWidth="1"/>
    <col min="13435" max="13435" width="23" style="7" customWidth="1"/>
    <col min="13436" max="13436" width="22.85546875" style="7" customWidth="1"/>
    <col min="13437" max="13437" width="23.42578125" style="7" customWidth="1"/>
    <col min="13438" max="13438" width="22.42578125" style="7" customWidth="1"/>
    <col min="13439" max="13439" width="13.85546875" style="7" customWidth="1"/>
    <col min="13440" max="13440" width="20.7109375" style="7" customWidth="1"/>
    <col min="13441" max="13441" width="18.140625" style="7" customWidth="1"/>
    <col min="13442" max="13442" width="14.85546875" style="7" bestFit="1" customWidth="1"/>
    <col min="13443" max="13443" width="11.42578125" style="7"/>
    <col min="13444" max="13444" width="17.42578125" style="7" customWidth="1"/>
    <col min="13445" max="13447" width="18.140625" style="7" customWidth="1"/>
    <col min="13448" max="13451" width="11.42578125" style="7"/>
    <col min="13452" max="13452" width="34" style="7" customWidth="1"/>
    <col min="13453" max="13453" width="9.5703125" style="7" customWidth="1"/>
    <col min="13454" max="13454" width="16.7109375" style="7" customWidth="1"/>
    <col min="13455" max="13455" width="55.140625" style="7" customWidth="1"/>
    <col min="13456" max="13456" width="22.5703125" style="7" customWidth="1"/>
    <col min="13457" max="13457" width="23" style="7" customWidth="1"/>
    <col min="13458" max="13458" width="22.85546875" style="7" customWidth="1"/>
    <col min="13459" max="13459" width="23.42578125" style="7" customWidth="1"/>
    <col min="13460" max="13460" width="28.7109375" style="7" customWidth="1"/>
    <col min="13461" max="13461" width="12.7109375" style="7" customWidth="1"/>
    <col min="13462" max="13462" width="11.42578125" style="7"/>
    <col min="13463" max="13463" width="25.28515625" style="7" customWidth="1"/>
    <col min="13464" max="13464" width="15.85546875" style="7" bestFit="1" customWidth="1"/>
    <col min="13465" max="13466" width="18" style="7" bestFit="1" customWidth="1"/>
    <col min="13467" max="13685" width="11.42578125" style="7"/>
    <col min="13686" max="13686" width="15.42578125" style="7" customWidth="1"/>
    <col min="13687" max="13687" width="9.5703125" style="7" customWidth="1"/>
    <col min="13688" max="13688" width="14.42578125" style="7" customWidth="1"/>
    <col min="13689" max="13689" width="49.85546875" style="7" customWidth="1"/>
    <col min="13690" max="13690" width="22.5703125" style="7" customWidth="1"/>
    <col min="13691" max="13691" width="23" style="7" customWidth="1"/>
    <col min="13692" max="13692" width="22.85546875" style="7" customWidth="1"/>
    <col min="13693" max="13693" width="23.42578125" style="7" customWidth="1"/>
    <col min="13694" max="13694" width="22.42578125" style="7" customWidth="1"/>
    <col min="13695" max="13695" width="13.85546875" style="7" customWidth="1"/>
    <col min="13696" max="13696" width="20.7109375" style="7" customWidth="1"/>
    <col min="13697" max="13697" width="18.140625" style="7" customWidth="1"/>
    <col min="13698" max="13698" width="14.85546875" style="7" bestFit="1" customWidth="1"/>
    <col min="13699" max="13699" width="11.42578125" style="7"/>
    <col min="13700" max="13700" width="17.42578125" style="7" customWidth="1"/>
    <col min="13701" max="13703" width="18.140625" style="7" customWidth="1"/>
    <col min="13704" max="13707" width="11.42578125" style="7"/>
    <col min="13708" max="13708" width="34" style="7" customWidth="1"/>
    <col min="13709" max="13709" width="9.5703125" style="7" customWidth="1"/>
    <col min="13710" max="13710" width="16.7109375" style="7" customWidth="1"/>
    <col min="13711" max="13711" width="55.140625" style="7" customWidth="1"/>
    <col min="13712" max="13712" width="22.5703125" style="7" customWidth="1"/>
    <col min="13713" max="13713" width="23" style="7" customWidth="1"/>
    <col min="13714" max="13714" width="22.85546875" style="7" customWidth="1"/>
    <col min="13715" max="13715" width="23.42578125" style="7" customWidth="1"/>
    <col min="13716" max="13716" width="28.7109375" style="7" customWidth="1"/>
    <col min="13717" max="13717" width="12.7109375" style="7" customWidth="1"/>
    <col min="13718" max="13718" width="11.42578125" style="7"/>
    <col min="13719" max="13719" width="25.28515625" style="7" customWidth="1"/>
    <col min="13720" max="13720" width="15.85546875" style="7" bestFit="1" customWidth="1"/>
    <col min="13721" max="13722" width="18" style="7" bestFit="1" customWidth="1"/>
    <col min="13723" max="13941" width="11.42578125" style="7"/>
    <col min="13942" max="13942" width="15.42578125" style="7" customWidth="1"/>
    <col min="13943" max="13943" width="9.5703125" style="7" customWidth="1"/>
    <col min="13944" max="13944" width="14.42578125" style="7" customWidth="1"/>
    <col min="13945" max="13945" width="49.85546875" style="7" customWidth="1"/>
    <col min="13946" max="13946" width="22.5703125" style="7" customWidth="1"/>
    <col min="13947" max="13947" width="23" style="7" customWidth="1"/>
    <col min="13948" max="13948" width="22.85546875" style="7" customWidth="1"/>
    <col min="13949" max="13949" width="23.42578125" style="7" customWidth="1"/>
    <col min="13950" max="13950" width="22.42578125" style="7" customWidth="1"/>
    <col min="13951" max="13951" width="13.85546875" style="7" customWidth="1"/>
    <col min="13952" max="13952" width="20.7109375" style="7" customWidth="1"/>
    <col min="13953" max="13953" width="18.140625" style="7" customWidth="1"/>
    <col min="13954" max="13954" width="14.85546875" style="7" bestFit="1" customWidth="1"/>
    <col min="13955" max="13955" width="11.42578125" style="7"/>
    <col min="13956" max="13956" width="17.42578125" style="7" customWidth="1"/>
    <col min="13957" max="13959" width="18.140625" style="7" customWidth="1"/>
    <col min="13960" max="13963" width="11.42578125" style="7"/>
    <col min="13964" max="13964" width="34" style="7" customWidth="1"/>
    <col min="13965" max="13965" width="9.5703125" style="7" customWidth="1"/>
    <col min="13966" max="13966" width="16.7109375" style="7" customWidth="1"/>
    <col min="13967" max="13967" width="55.140625" style="7" customWidth="1"/>
    <col min="13968" max="13968" width="22.5703125" style="7" customWidth="1"/>
    <col min="13969" max="13969" width="23" style="7" customWidth="1"/>
    <col min="13970" max="13970" width="22.85546875" style="7" customWidth="1"/>
    <col min="13971" max="13971" width="23.42578125" style="7" customWidth="1"/>
    <col min="13972" max="13972" width="28.7109375" style="7" customWidth="1"/>
    <col min="13973" max="13973" width="12.7109375" style="7" customWidth="1"/>
    <col min="13974" max="13974" width="11.42578125" style="7"/>
    <col min="13975" max="13975" width="25.28515625" style="7" customWidth="1"/>
    <col min="13976" max="13976" width="15.85546875" style="7" bestFit="1" customWidth="1"/>
    <col min="13977" max="13978" width="18" style="7" bestFit="1" customWidth="1"/>
    <col min="13979" max="14197" width="11.42578125" style="7"/>
    <col min="14198" max="14198" width="15.42578125" style="7" customWidth="1"/>
    <col min="14199" max="14199" width="9.5703125" style="7" customWidth="1"/>
    <col min="14200" max="14200" width="14.42578125" style="7" customWidth="1"/>
    <col min="14201" max="14201" width="49.85546875" style="7" customWidth="1"/>
    <col min="14202" max="14202" width="22.5703125" style="7" customWidth="1"/>
    <col min="14203" max="14203" width="23" style="7" customWidth="1"/>
    <col min="14204" max="14204" width="22.85546875" style="7" customWidth="1"/>
    <col min="14205" max="14205" width="23.42578125" style="7" customWidth="1"/>
    <col min="14206" max="14206" width="22.42578125" style="7" customWidth="1"/>
    <col min="14207" max="14207" width="13.85546875" style="7" customWidth="1"/>
    <col min="14208" max="14208" width="20.7109375" style="7" customWidth="1"/>
    <col min="14209" max="14209" width="18.140625" style="7" customWidth="1"/>
    <col min="14210" max="14210" width="14.85546875" style="7" bestFit="1" customWidth="1"/>
    <col min="14211" max="14211" width="11.42578125" style="7"/>
    <col min="14212" max="14212" width="17.42578125" style="7" customWidth="1"/>
    <col min="14213" max="14215" width="18.140625" style="7" customWidth="1"/>
    <col min="14216" max="14219" width="11.42578125" style="7"/>
    <col min="14220" max="14220" width="34" style="7" customWidth="1"/>
    <col min="14221" max="14221" width="9.5703125" style="7" customWidth="1"/>
    <col min="14222" max="14222" width="16.7109375" style="7" customWidth="1"/>
    <col min="14223" max="14223" width="55.140625" style="7" customWidth="1"/>
    <col min="14224" max="14224" width="22.5703125" style="7" customWidth="1"/>
    <col min="14225" max="14225" width="23" style="7" customWidth="1"/>
    <col min="14226" max="14226" width="22.85546875" style="7" customWidth="1"/>
    <col min="14227" max="14227" width="23.42578125" style="7" customWidth="1"/>
    <col min="14228" max="14228" width="28.7109375" style="7" customWidth="1"/>
    <col min="14229" max="14229" width="12.7109375" style="7" customWidth="1"/>
    <col min="14230" max="14230" width="11.42578125" style="7"/>
    <col min="14231" max="14231" width="25.28515625" style="7" customWidth="1"/>
    <col min="14232" max="14232" width="15.85546875" style="7" bestFit="1" customWidth="1"/>
    <col min="14233" max="14234" width="18" style="7" bestFit="1" customWidth="1"/>
    <col min="14235" max="14453" width="11.42578125" style="7"/>
    <col min="14454" max="14454" width="15.42578125" style="7" customWidth="1"/>
    <col min="14455" max="14455" width="9.5703125" style="7" customWidth="1"/>
    <col min="14456" max="14456" width="14.42578125" style="7" customWidth="1"/>
    <col min="14457" max="14457" width="49.85546875" style="7" customWidth="1"/>
    <col min="14458" max="14458" width="22.5703125" style="7" customWidth="1"/>
    <col min="14459" max="14459" width="23" style="7" customWidth="1"/>
    <col min="14460" max="14460" width="22.85546875" style="7" customWidth="1"/>
    <col min="14461" max="14461" width="23.42578125" style="7" customWidth="1"/>
    <col min="14462" max="14462" width="22.42578125" style="7" customWidth="1"/>
    <col min="14463" max="14463" width="13.85546875" style="7" customWidth="1"/>
    <col min="14464" max="14464" width="20.7109375" style="7" customWidth="1"/>
    <col min="14465" max="14465" width="18.140625" style="7" customWidth="1"/>
    <col min="14466" max="14466" width="14.85546875" style="7" bestFit="1" customWidth="1"/>
    <col min="14467" max="14467" width="11.42578125" style="7"/>
    <col min="14468" max="14468" width="17.42578125" style="7" customWidth="1"/>
    <col min="14469" max="14471" width="18.140625" style="7" customWidth="1"/>
    <col min="14472" max="14475" width="11.42578125" style="7"/>
    <col min="14476" max="14476" width="34" style="7" customWidth="1"/>
    <col min="14477" max="14477" width="9.5703125" style="7" customWidth="1"/>
    <col min="14478" max="14478" width="16.7109375" style="7" customWidth="1"/>
    <col min="14479" max="14479" width="55.140625" style="7" customWidth="1"/>
    <col min="14480" max="14480" width="22.5703125" style="7" customWidth="1"/>
    <col min="14481" max="14481" width="23" style="7" customWidth="1"/>
    <col min="14482" max="14482" width="22.85546875" style="7" customWidth="1"/>
    <col min="14483" max="14483" width="23.42578125" style="7" customWidth="1"/>
    <col min="14484" max="14484" width="28.7109375" style="7" customWidth="1"/>
    <col min="14485" max="14485" width="12.7109375" style="7" customWidth="1"/>
    <col min="14486" max="14486" width="11.42578125" style="7"/>
    <col min="14487" max="14487" width="25.28515625" style="7" customWidth="1"/>
    <col min="14488" max="14488" width="15.85546875" style="7" bestFit="1" customWidth="1"/>
    <col min="14489" max="14490" width="18" style="7" bestFit="1" customWidth="1"/>
    <col min="14491" max="14709" width="11.42578125" style="7"/>
    <col min="14710" max="14710" width="15.42578125" style="7" customWidth="1"/>
    <col min="14711" max="14711" width="9.5703125" style="7" customWidth="1"/>
    <col min="14712" max="14712" width="14.42578125" style="7" customWidth="1"/>
    <col min="14713" max="14713" width="49.85546875" style="7" customWidth="1"/>
    <col min="14714" max="14714" width="22.5703125" style="7" customWidth="1"/>
    <col min="14715" max="14715" width="23" style="7" customWidth="1"/>
    <col min="14716" max="14716" width="22.85546875" style="7" customWidth="1"/>
    <col min="14717" max="14717" width="23.42578125" style="7" customWidth="1"/>
    <col min="14718" max="14718" width="22.42578125" style="7" customWidth="1"/>
    <col min="14719" max="14719" width="13.85546875" style="7" customWidth="1"/>
    <col min="14720" max="14720" width="20.7109375" style="7" customWidth="1"/>
    <col min="14721" max="14721" width="18.140625" style="7" customWidth="1"/>
    <col min="14722" max="14722" width="14.85546875" style="7" bestFit="1" customWidth="1"/>
    <col min="14723" max="14723" width="11.42578125" style="7"/>
    <col min="14724" max="14724" width="17.42578125" style="7" customWidth="1"/>
    <col min="14725" max="14727" width="18.140625" style="7" customWidth="1"/>
    <col min="14728" max="14731" width="11.42578125" style="7"/>
    <col min="14732" max="14732" width="34" style="7" customWidth="1"/>
    <col min="14733" max="14733" width="9.5703125" style="7" customWidth="1"/>
    <col min="14734" max="14734" width="16.7109375" style="7" customWidth="1"/>
    <col min="14735" max="14735" width="55.140625" style="7" customWidth="1"/>
    <col min="14736" max="14736" width="22.5703125" style="7" customWidth="1"/>
    <col min="14737" max="14737" width="23" style="7" customWidth="1"/>
    <col min="14738" max="14738" width="22.85546875" style="7" customWidth="1"/>
    <col min="14739" max="14739" width="23.42578125" style="7" customWidth="1"/>
    <col min="14740" max="14740" width="28.7109375" style="7" customWidth="1"/>
    <col min="14741" max="14741" width="12.7109375" style="7" customWidth="1"/>
    <col min="14742" max="14742" width="11.42578125" style="7"/>
    <col min="14743" max="14743" width="25.28515625" style="7" customWidth="1"/>
    <col min="14744" max="14744" width="15.85546875" style="7" bestFit="1" customWidth="1"/>
    <col min="14745" max="14746" width="18" style="7" bestFit="1" customWidth="1"/>
    <col min="14747" max="14965" width="11.42578125" style="7"/>
    <col min="14966" max="14966" width="15.42578125" style="7" customWidth="1"/>
    <col min="14967" max="14967" width="9.5703125" style="7" customWidth="1"/>
    <col min="14968" max="14968" width="14.42578125" style="7" customWidth="1"/>
    <col min="14969" max="14969" width="49.85546875" style="7" customWidth="1"/>
    <col min="14970" max="14970" width="22.5703125" style="7" customWidth="1"/>
    <col min="14971" max="14971" width="23" style="7" customWidth="1"/>
    <col min="14972" max="14972" width="22.85546875" style="7" customWidth="1"/>
    <col min="14973" max="14973" width="23.42578125" style="7" customWidth="1"/>
    <col min="14974" max="14974" width="22.42578125" style="7" customWidth="1"/>
    <col min="14975" max="14975" width="13.85546875" style="7" customWidth="1"/>
    <col min="14976" max="14976" width="20.7109375" style="7" customWidth="1"/>
    <col min="14977" max="14977" width="18.140625" style="7" customWidth="1"/>
    <col min="14978" max="14978" width="14.85546875" style="7" bestFit="1" customWidth="1"/>
    <col min="14979" max="14979" width="11.42578125" style="7"/>
    <col min="14980" max="14980" width="17.42578125" style="7" customWidth="1"/>
    <col min="14981" max="14983" width="18.140625" style="7" customWidth="1"/>
    <col min="14984" max="14987" width="11.42578125" style="7"/>
    <col min="14988" max="14988" width="34" style="7" customWidth="1"/>
    <col min="14989" max="14989" width="9.5703125" style="7" customWidth="1"/>
    <col min="14990" max="14990" width="16.7109375" style="7" customWidth="1"/>
    <col min="14991" max="14991" width="55.140625" style="7" customWidth="1"/>
    <col min="14992" max="14992" width="22.5703125" style="7" customWidth="1"/>
    <col min="14993" max="14993" width="23" style="7" customWidth="1"/>
    <col min="14994" max="14994" width="22.85546875" style="7" customWidth="1"/>
    <col min="14995" max="14995" width="23.42578125" style="7" customWidth="1"/>
    <col min="14996" max="14996" width="28.7109375" style="7" customWidth="1"/>
    <col min="14997" max="14997" width="12.7109375" style="7" customWidth="1"/>
    <col min="14998" max="14998" width="11.42578125" style="7"/>
    <col min="14999" max="14999" width="25.28515625" style="7" customWidth="1"/>
    <col min="15000" max="15000" width="15.85546875" style="7" bestFit="1" customWidth="1"/>
    <col min="15001" max="15002" width="18" style="7" bestFit="1" customWidth="1"/>
    <col min="15003" max="15221" width="11.42578125" style="7"/>
    <col min="15222" max="15222" width="15.42578125" style="7" customWidth="1"/>
    <col min="15223" max="15223" width="9.5703125" style="7" customWidth="1"/>
    <col min="15224" max="15224" width="14.42578125" style="7" customWidth="1"/>
    <col min="15225" max="15225" width="49.85546875" style="7" customWidth="1"/>
    <col min="15226" max="15226" width="22.5703125" style="7" customWidth="1"/>
    <col min="15227" max="15227" width="23" style="7" customWidth="1"/>
    <col min="15228" max="15228" width="22.85546875" style="7" customWidth="1"/>
    <col min="15229" max="15229" width="23.42578125" style="7" customWidth="1"/>
    <col min="15230" max="15230" width="22.42578125" style="7" customWidth="1"/>
    <col min="15231" max="15231" width="13.85546875" style="7" customWidth="1"/>
    <col min="15232" max="15232" width="20.7109375" style="7" customWidth="1"/>
    <col min="15233" max="15233" width="18.140625" style="7" customWidth="1"/>
    <col min="15234" max="15234" width="14.85546875" style="7" bestFit="1" customWidth="1"/>
    <col min="15235" max="15235" width="11.42578125" style="7"/>
    <col min="15236" max="15236" width="17.42578125" style="7" customWidth="1"/>
    <col min="15237" max="15239" width="18.140625" style="7" customWidth="1"/>
    <col min="15240" max="15243" width="11.42578125" style="7"/>
    <col min="15244" max="15244" width="34" style="7" customWidth="1"/>
    <col min="15245" max="15245" width="9.5703125" style="7" customWidth="1"/>
    <col min="15246" max="15246" width="16.7109375" style="7" customWidth="1"/>
    <col min="15247" max="15247" width="55.140625" style="7" customWidth="1"/>
    <col min="15248" max="15248" width="22.5703125" style="7" customWidth="1"/>
    <col min="15249" max="15249" width="23" style="7" customWidth="1"/>
    <col min="15250" max="15250" width="22.85546875" style="7" customWidth="1"/>
    <col min="15251" max="15251" width="23.42578125" style="7" customWidth="1"/>
    <col min="15252" max="15252" width="28.7109375" style="7" customWidth="1"/>
    <col min="15253" max="15253" width="12.7109375" style="7" customWidth="1"/>
    <col min="15254" max="15254" width="11.42578125" style="7"/>
    <col min="15255" max="15255" width="25.28515625" style="7" customWidth="1"/>
    <col min="15256" max="15256" width="15.85546875" style="7" bestFit="1" customWidth="1"/>
    <col min="15257" max="15258" width="18" style="7" bestFit="1" customWidth="1"/>
    <col min="15259" max="15477" width="11.42578125" style="7"/>
    <col min="15478" max="15478" width="15.42578125" style="7" customWidth="1"/>
    <col min="15479" max="15479" width="9.5703125" style="7" customWidth="1"/>
    <col min="15480" max="15480" width="14.42578125" style="7" customWidth="1"/>
    <col min="15481" max="15481" width="49.85546875" style="7" customWidth="1"/>
    <col min="15482" max="15482" width="22.5703125" style="7" customWidth="1"/>
    <col min="15483" max="15483" width="23" style="7" customWidth="1"/>
    <col min="15484" max="15484" width="22.85546875" style="7" customWidth="1"/>
    <col min="15485" max="15485" width="23.42578125" style="7" customWidth="1"/>
    <col min="15486" max="15486" width="22.42578125" style="7" customWidth="1"/>
    <col min="15487" max="15487" width="13.85546875" style="7" customWidth="1"/>
    <col min="15488" max="15488" width="20.7109375" style="7" customWidth="1"/>
    <col min="15489" max="15489" width="18.140625" style="7" customWidth="1"/>
    <col min="15490" max="15490" width="14.85546875" style="7" bestFit="1" customWidth="1"/>
    <col min="15491" max="15491" width="11.42578125" style="7"/>
    <col min="15492" max="15492" width="17.42578125" style="7" customWidth="1"/>
    <col min="15493" max="15495" width="18.140625" style="7" customWidth="1"/>
    <col min="15496" max="15499" width="11.42578125" style="7"/>
    <col min="15500" max="15500" width="34" style="7" customWidth="1"/>
    <col min="15501" max="15501" width="9.5703125" style="7" customWidth="1"/>
    <col min="15502" max="15502" width="16.7109375" style="7" customWidth="1"/>
    <col min="15503" max="15503" width="55.140625" style="7" customWidth="1"/>
    <col min="15504" max="15504" width="22.5703125" style="7" customWidth="1"/>
    <col min="15505" max="15505" width="23" style="7" customWidth="1"/>
    <col min="15506" max="15506" width="22.85546875" style="7" customWidth="1"/>
    <col min="15507" max="15507" width="23.42578125" style="7" customWidth="1"/>
    <col min="15508" max="15508" width="28.7109375" style="7" customWidth="1"/>
    <col min="15509" max="15509" width="12.7109375" style="7" customWidth="1"/>
    <col min="15510" max="15510" width="11.42578125" style="7"/>
    <col min="15511" max="15511" width="25.28515625" style="7" customWidth="1"/>
    <col min="15512" max="15512" width="15.85546875" style="7" bestFit="1" customWidth="1"/>
    <col min="15513" max="15514" width="18" style="7" bestFit="1" customWidth="1"/>
    <col min="15515" max="15733" width="11.42578125" style="7"/>
    <col min="15734" max="15734" width="15.42578125" style="7" customWidth="1"/>
    <col min="15735" max="15735" width="9.5703125" style="7" customWidth="1"/>
    <col min="15736" max="15736" width="14.42578125" style="7" customWidth="1"/>
    <col min="15737" max="15737" width="49.85546875" style="7" customWidth="1"/>
    <col min="15738" max="15738" width="22.5703125" style="7" customWidth="1"/>
    <col min="15739" max="15739" width="23" style="7" customWidth="1"/>
    <col min="15740" max="15740" width="22.85546875" style="7" customWidth="1"/>
    <col min="15741" max="15741" width="23.42578125" style="7" customWidth="1"/>
    <col min="15742" max="15742" width="22.42578125" style="7" customWidth="1"/>
    <col min="15743" max="15743" width="13.85546875" style="7" customWidth="1"/>
    <col min="15744" max="15744" width="20.7109375" style="7" customWidth="1"/>
    <col min="15745" max="15745" width="18.140625" style="7" customWidth="1"/>
    <col min="15746" max="15746" width="14.85546875" style="7" bestFit="1" customWidth="1"/>
    <col min="15747" max="15747" width="11.42578125" style="7"/>
    <col min="15748" max="15748" width="17.42578125" style="7" customWidth="1"/>
    <col min="15749" max="15751" width="18.140625" style="7" customWidth="1"/>
    <col min="15752" max="15755" width="11.42578125" style="7"/>
    <col min="15756" max="15756" width="34" style="7" customWidth="1"/>
    <col min="15757" max="15757" width="9.5703125" style="7" customWidth="1"/>
    <col min="15758" max="15758" width="16.7109375" style="7" customWidth="1"/>
    <col min="15759" max="15759" width="55.140625" style="7" customWidth="1"/>
    <col min="15760" max="15760" width="22.5703125" style="7" customWidth="1"/>
    <col min="15761" max="15761" width="23" style="7" customWidth="1"/>
    <col min="15762" max="15762" width="22.85546875" style="7" customWidth="1"/>
    <col min="15763" max="15763" width="23.42578125" style="7" customWidth="1"/>
    <col min="15764" max="15764" width="28.7109375" style="7" customWidth="1"/>
    <col min="15765" max="15765" width="12.7109375" style="7" customWidth="1"/>
    <col min="15766" max="15766" width="11.42578125" style="7"/>
    <col min="15767" max="15767" width="25.28515625" style="7" customWidth="1"/>
    <col min="15768" max="15768" width="15.85546875" style="7" bestFit="1" customWidth="1"/>
    <col min="15769" max="15770" width="18" style="7" bestFit="1" customWidth="1"/>
    <col min="15771" max="15989" width="11.42578125" style="7"/>
    <col min="15990" max="15990" width="15.42578125" style="7" customWidth="1"/>
    <col min="15991" max="15991" width="9.5703125" style="7" customWidth="1"/>
    <col min="15992" max="15992" width="14.42578125" style="7" customWidth="1"/>
    <col min="15993" max="15993" width="49.85546875" style="7" customWidth="1"/>
    <col min="15994" max="15994" width="22.5703125" style="7" customWidth="1"/>
    <col min="15995" max="15995" width="23" style="7" customWidth="1"/>
    <col min="15996" max="15996" width="22.85546875" style="7" customWidth="1"/>
    <col min="15997" max="15997" width="23.42578125" style="7" customWidth="1"/>
    <col min="15998" max="15998" width="22.42578125" style="7" customWidth="1"/>
    <col min="15999" max="15999" width="13.85546875" style="7" customWidth="1"/>
    <col min="16000" max="16000" width="20.7109375" style="7" customWidth="1"/>
    <col min="16001" max="16001" width="18.140625" style="7" customWidth="1"/>
    <col min="16002" max="16002" width="14.85546875" style="7" bestFit="1" customWidth="1"/>
    <col min="16003" max="16003" width="11.42578125" style="7"/>
    <col min="16004" max="16004" width="17.42578125" style="7" customWidth="1"/>
    <col min="16005" max="16007" width="18.140625" style="7" customWidth="1"/>
    <col min="16008" max="16011" width="11.42578125" style="7"/>
    <col min="16012" max="16012" width="34" style="7" customWidth="1"/>
    <col min="16013" max="16013" width="9.5703125" style="7" customWidth="1"/>
    <col min="16014" max="16014" width="16.7109375" style="7" customWidth="1"/>
    <col min="16015" max="16015" width="55.140625" style="7" customWidth="1"/>
    <col min="16016" max="16016" width="22.5703125" style="7" customWidth="1"/>
    <col min="16017" max="16017" width="23" style="7" customWidth="1"/>
    <col min="16018" max="16018" width="22.85546875" style="7" customWidth="1"/>
    <col min="16019" max="16019" width="23.42578125" style="7" customWidth="1"/>
    <col min="16020" max="16020" width="28.7109375" style="7" customWidth="1"/>
    <col min="16021" max="16021" width="12.7109375" style="7" customWidth="1"/>
    <col min="16022" max="16022" width="11.42578125" style="7"/>
    <col min="16023" max="16023" width="25.28515625" style="7" customWidth="1"/>
    <col min="16024" max="16024" width="15.85546875" style="7" bestFit="1" customWidth="1"/>
    <col min="16025" max="16026" width="18" style="7" bestFit="1" customWidth="1"/>
    <col min="16027" max="16245" width="11.42578125" style="7"/>
    <col min="16246" max="16246" width="15.42578125" style="7" customWidth="1"/>
    <col min="16247" max="16247" width="9.5703125" style="7" customWidth="1"/>
    <col min="16248" max="16248" width="14.42578125" style="7" customWidth="1"/>
    <col min="16249" max="16249" width="49.85546875" style="7" customWidth="1"/>
    <col min="16250" max="16250" width="22.5703125" style="7" customWidth="1"/>
    <col min="16251" max="16251" width="23" style="7" customWidth="1"/>
    <col min="16252" max="16252" width="22.85546875" style="7" customWidth="1"/>
    <col min="16253" max="16253" width="23.42578125" style="7" customWidth="1"/>
    <col min="16254" max="16254" width="22.42578125" style="7" customWidth="1"/>
    <col min="16255" max="16255" width="13.85546875" style="7" customWidth="1"/>
    <col min="16256" max="16256" width="20.7109375" style="7" customWidth="1"/>
    <col min="16257" max="16257" width="18.140625" style="7" customWidth="1"/>
    <col min="16258" max="16258" width="14.85546875" style="7" bestFit="1" customWidth="1"/>
    <col min="16259" max="16259" width="11.42578125" style="7"/>
    <col min="16260" max="16260" width="17.42578125" style="7" customWidth="1"/>
    <col min="16261" max="16263" width="18.140625" style="7" customWidth="1"/>
    <col min="16264" max="16384" width="11.42578125" style="7"/>
  </cols>
  <sheetData>
    <row r="1" spans="1:28" s="234" customFormat="1" ht="23.25" x14ac:dyDescent="0.25">
      <c r="A1" s="1" t="s">
        <v>0</v>
      </c>
      <c r="B1" s="1"/>
      <c r="C1" s="1"/>
      <c r="D1" s="1"/>
      <c r="E1" s="1"/>
      <c r="F1" s="1"/>
      <c r="G1" s="1"/>
      <c r="H1" s="1"/>
      <c r="I1" s="1"/>
      <c r="J1" s="1"/>
      <c r="K1" s="1"/>
      <c r="L1" s="1"/>
      <c r="M1" s="1"/>
      <c r="N1" s="1"/>
      <c r="O1" s="1"/>
      <c r="P1" s="1"/>
      <c r="Q1" s="1"/>
      <c r="R1" s="1"/>
      <c r="S1" s="1"/>
      <c r="T1" s="1"/>
      <c r="U1" s="1"/>
      <c r="V1" s="1"/>
      <c r="W1" s="2"/>
      <c r="X1" s="3"/>
      <c r="Y1" s="3"/>
      <c r="Z1" s="3"/>
      <c r="AA1" s="3"/>
      <c r="AB1" s="3"/>
    </row>
    <row r="2" spans="1:28" s="234" customFormat="1" ht="24.95" customHeight="1" x14ac:dyDescent="0.25">
      <c r="A2" s="4" t="s">
        <v>1</v>
      </c>
      <c r="B2" s="4"/>
      <c r="C2" s="4"/>
      <c r="D2" s="4"/>
      <c r="E2" s="4"/>
      <c r="F2" s="4"/>
      <c r="G2" s="4"/>
      <c r="H2" s="4"/>
      <c r="I2" s="4"/>
      <c r="J2" s="4"/>
      <c r="K2" s="4"/>
      <c r="L2" s="4"/>
      <c r="M2" s="4"/>
      <c r="N2" s="4"/>
      <c r="O2" s="4"/>
      <c r="P2" s="4"/>
      <c r="Q2" s="4"/>
      <c r="R2" s="4"/>
      <c r="S2" s="4"/>
      <c r="T2" s="4"/>
      <c r="U2" s="4"/>
      <c r="V2" s="4"/>
      <c r="W2" s="2"/>
      <c r="X2" s="3"/>
      <c r="Y2" s="3"/>
      <c r="Z2" s="3"/>
      <c r="AA2" s="3"/>
      <c r="AB2" s="3"/>
    </row>
    <row r="3" spans="1:28" ht="24.95" customHeight="1" x14ac:dyDescent="0.25">
      <c r="A3" s="5" t="s">
        <v>468</v>
      </c>
      <c r="B3" s="6"/>
      <c r="C3" s="6"/>
      <c r="D3" s="6"/>
      <c r="E3" s="6"/>
      <c r="F3" s="6"/>
      <c r="G3" s="6"/>
      <c r="H3" s="6"/>
      <c r="I3" s="6"/>
      <c r="J3" s="6"/>
      <c r="K3" s="6"/>
      <c r="L3" s="6"/>
      <c r="M3" s="6"/>
      <c r="N3" s="6"/>
      <c r="O3" s="6"/>
      <c r="P3" s="6"/>
      <c r="Q3" s="6"/>
      <c r="R3" s="6"/>
      <c r="S3" s="6"/>
      <c r="T3" s="6"/>
      <c r="U3" s="6"/>
      <c r="V3" s="6"/>
      <c r="W3" s="6"/>
      <c r="X3" s="3"/>
      <c r="Y3" s="3"/>
      <c r="Z3" s="3"/>
      <c r="AA3" s="3"/>
      <c r="AB3" s="3"/>
    </row>
    <row r="4" spans="1:28" ht="15.75" customHeight="1" x14ac:dyDescent="0.25">
      <c r="A4" s="8"/>
      <c r="M4" s="11"/>
      <c r="N4" s="12"/>
      <c r="O4" s="7"/>
      <c r="P4" s="7"/>
      <c r="Q4" s="8" t="s">
        <v>3</v>
      </c>
      <c r="R4" s="8"/>
      <c r="S4" s="13" t="s">
        <v>4</v>
      </c>
      <c r="T4" s="14" t="s">
        <v>5</v>
      </c>
      <c r="U4" s="13"/>
      <c r="W4" s="14"/>
      <c r="X4" s="15"/>
      <c r="Y4" s="15"/>
      <c r="Z4" s="15"/>
      <c r="AA4" s="15"/>
      <c r="AB4" s="15"/>
    </row>
    <row r="5" spans="1:28" ht="15.75" customHeight="1" thickBot="1" x14ac:dyDescent="0.3">
      <c r="A5" s="8"/>
      <c r="M5" s="11"/>
      <c r="N5" s="12"/>
      <c r="O5" s="7"/>
      <c r="P5" s="7"/>
      <c r="Q5" s="8"/>
      <c r="R5" s="8"/>
      <c r="S5" s="8"/>
      <c r="T5" s="13"/>
      <c r="U5" s="13"/>
      <c r="V5" s="14"/>
      <c r="W5" s="14"/>
      <c r="X5" s="15"/>
      <c r="Y5" s="15"/>
      <c r="Z5" s="15"/>
      <c r="AA5" s="15"/>
      <c r="AB5" s="15"/>
    </row>
    <row r="6" spans="1:28" ht="29.25" customHeight="1" x14ac:dyDescent="0.25">
      <c r="A6" s="537" t="s">
        <v>6</v>
      </c>
      <c r="B6" s="533" t="s">
        <v>7</v>
      </c>
      <c r="C6" s="533" t="s">
        <v>8</v>
      </c>
      <c r="D6" s="533" t="s">
        <v>9</v>
      </c>
      <c r="E6" s="533" t="s">
        <v>10</v>
      </c>
      <c r="F6" s="533" t="s">
        <v>11</v>
      </c>
      <c r="G6" s="533" t="s">
        <v>12</v>
      </c>
      <c r="H6" s="533"/>
      <c r="I6" s="533"/>
      <c r="J6" s="533"/>
      <c r="K6" s="533"/>
      <c r="L6" s="542" t="s">
        <v>13</v>
      </c>
      <c r="M6" s="534" t="s">
        <v>14</v>
      </c>
      <c r="N6" s="534" t="s">
        <v>15</v>
      </c>
      <c r="O6" s="525" t="s">
        <v>16</v>
      </c>
      <c r="P6" s="525" t="s">
        <v>17</v>
      </c>
      <c r="Q6" s="525" t="s">
        <v>18</v>
      </c>
      <c r="R6" s="525" t="s">
        <v>19</v>
      </c>
      <c r="S6" s="525" t="s">
        <v>456</v>
      </c>
      <c r="T6" s="525" t="s">
        <v>457</v>
      </c>
      <c r="U6" s="525" t="s">
        <v>458</v>
      </c>
      <c r="V6" s="525" t="s">
        <v>459</v>
      </c>
      <c r="W6" s="525" t="s">
        <v>460</v>
      </c>
      <c r="X6" s="527" t="s">
        <v>20</v>
      </c>
      <c r="Y6" s="527"/>
      <c r="Z6" s="527"/>
      <c r="AA6" s="527"/>
      <c r="AB6" s="528"/>
    </row>
    <row r="7" spans="1:28" ht="84.75" customHeight="1" thickBot="1" x14ac:dyDescent="0.3">
      <c r="A7" s="540"/>
      <c r="B7" s="539"/>
      <c r="C7" s="539"/>
      <c r="D7" s="539"/>
      <c r="E7" s="539"/>
      <c r="F7" s="539"/>
      <c r="G7" s="235" t="s">
        <v>21</v>
      </c>
      <c r="H7" s="235" t="s">
        <v>22</v>
      </c>
      <c r="I7" s="235" t="s">
        <v>23</v>
      </c>
      <c r="J7" s="235" t="s">
        <v>24</v>
      </c>
      <c r="K7" s="235" t="s">
        <v>25</v>
      </c>
      <c r="L7" s="543"/>
      <c r="M7" s="544"/>
      <c r="N7" s="544"/>
      <c r="O7" s="526"/>
      <c r="P7" s="526"/>
      <c r="Q7" s="526"/>
      <c r="R7" s="526"/>
      <c r="S7" s="526"/>
      <c r="T7" s="526"/>
      <c r="U7" s="526"/>
      <c r="V7" s="526"/>
      <c r="W7" s="526"/>
      <c r="X7" s="195" t="s">
        <v>461</v>
      </c>
      <c r="Y7" s="195" t="s">
        <v>462</v>
      </c>
      <c r="Z7" s="195" t="s">
        <v>463</v>
      </c>
      <c r="AA7" s="195" t="s">
        <v>464</v>
      </c>
      <c r="AB7" s="196" t="s">
        <v>465</v>
      </c>
    </row>
    <row r="8" spans="1:28" s="8" customFormat="1" ht="28.5" customHeight="1" thickBot="1" x14ac:dyDescent="0.3">
      <c r="A8" s="18" t="s">
        <v>26</v>
      </c>
      <c r="B8" s="19"/>
      <c r="C8" s="19"/>
      <c r="D8" s="19"/>
      <c r="E8" s="20" t="s">
        <v>27</v>
      </c>
      <c r="F8" s="21">
        <f>+F9+F37+F79+F93</f>
        <v>101565565000</v>
      </c>
      <c r="G8" s="21">
        <f t="shared" ref="G8:L8" si="0">+G9+G37+G79+G93</f>
        <v>0</v>
      </c>
      <c r="H8" s="21">
        <f t="shared" si="0"/>
        <v>0</v>
      </c>
      <c r="I8" s="21">
        <f t="shared" si="0"/>
        <v>3422220</v>
      </c>
      <c r="J8" s="21">
        <f t="shared" si="0"/>
        <v>3422220</v>
      </c>
      <c r="K8" s="21">
        <f t="shared" si="0"/>
        <v>0</v>
      </c>
      <c r="L8" s="21">
        <f t="shared" si="0"/>
        <v>101565565000</v>
      </c>
      <c r="M8" s="236">
        <f>L8/$L$258</f>
        <v>1.9133381988639505E-2</v>
      </c>
      <c r="N8" s="21">
        <f t="shared" ref="N8:W8" si="1">+N9+N37+N79+N93</f>
        <v>23357358000</v>
      </c>
      <c r="O8" s="21">
        <f t="shared" si="1"/>
        <v>69419401784.449997</v>
      </c>
      <c r="P8" s="21">
        <f t="shared" si="1"/>
        <v>32146163215.549999</v>
      </c>
      <c r="Q8" s="21">
        <f t="shared" si="1"/>
        <v>29126329117.450001</v>
      </c>
      <c r="R8" s="21">
        <f t="shared" si="1"/>
        <v>72439235882.550003</v>
      </c>
      <c r="S8" s="21">
        <f t="shared" si="1"/>
        <v>40293072667</v>
      </c>
      <c r="T8" s="21">
        <f t="shared" si="1"/>
        <v>14170907953.75</v>
      </c>
      <c r="U8" s="21">
        <f t="shared" si="1"/>
        <v>14955421163.700001</v>
      </c>
      <c r="V8" s="21">
        <f t="shared" si="1"/>
        <v>13257299332.75</v>
      </c>
      <c r="W8" s="21">
        <f t="shared" si="1"/>
        <v>913608621</v>
      </c>
      <c r="X8" s="23">
        <f t="shared" ref="X8:X71" si="2">+Q8/L8</f>
        <v>0.2867736630761617</v>
      </c>
      <c r="Y8" s="23">
        <f t="shared" ref="Y8:Y71" si="3">+T8/L8</f>
        <v>0.13952472921063355</v>
      </c>
      <c r="Z8" s="23">
        <f t="shared" ref="Z8:Z71" si="4">+V8/L8</f>
        <v>0.13052946963619019</v>
      </c>
      <c r="AA8" s="23">
        <f>+T8/Q8</f>
        <v>0.48653257664591881</v>
      </c>
      <c r="AB8" s="24">
        <f>+V8/T8</f>
        <v>0.93552928125835189</v>
      </c>
    </row>
    <row r="9" spans="1:28" ht="27" customHeight="1" x14ac:dyDescent="0.25">
      <c r="A9" s="237" t="s">
        <v>28</v>
      </c>
      <c r="B9" s="26"/>
      <c r="C9" s="26"/>
      <c r="D9" s="26"/>
      <c r="E9" s="27" t="s">
        <v>29</v>
      </c>
      <c r="F9" s="28">
        <f>+F10</f>
        <v>48846668000</v>
      </c>
      <c r="G9" s="28">
        <f t="shared" ref="G9:L9" si="5">+G10</f>
        <v>0</v>
      </c>
      <c r="H9" s="28">
        <f t="shared" si="5"/>
        <v>0</v>
      </c>
      <c r="I9" s="28">
        <f t="shared" si="5"/>
        <v>0</v>
      </c>
      <c r="J9" s="28">
        <f t="shared" si="5"/>
        <v>0</v>
      </c>
      <c r="K9" s="28">
        <f t="shared" si="5"/>
        <v>0</v>
      </c>
      <c r="L9" s="28">
        <f t="shared" si="5"/>
        <v>48846668000</v>
      </c>
      <c r="M9" s="29">
        <f t="shared" ref="M9:M72" si="6">L9/$L$258</f>
        <v>9.2019569596866191E-3</v>
      </c>
      <c r="N9" s="28">
        <f t="shared" ref="N9:W9" si="7">+N10</f>
        <v>4590358000</v>
      </c>
      <c r="O9" s="28">
        <f t="shared" si="7"/>
        <v>44256310000</v>
      </c>
      <c r="P9" s="28">
        <f t="shared" si="7"/>
        <v>4590358000</v>
      </c>
      <c r="Q9" s="28">
        <f t="shared" si="7"/>
        <v>7153210180</v>
      </c>
      <c r="R9" s="28">
        <f t="shared" si="7"/>
        <v>41693457820</v>
      </c>
      <c r="S9" s="28">
        <f t="shared" si="7"/>
        <v>37103099820</v>
      </c>
      <c r="T9" s="28">
        <f t="shared" si="7"/>
        <v>7153210180</v>
      </c>
      <c r="U9" s="28">
        <f t="shared" si="7"/>
        <v>0</v>
      </c>
      <c r="V9" s="28">
        <f t="shared" si="7"/>
        <v>6239601559</v>
      </c>
      <c r="W9" s="28">
        <f t="shared" si="7"/>
        <v>913608621</v>
      </c>
      <c r="X9" s="30">
        <f t="shared" si="2"/>
        <v>0.14644213152880767</v>
      </c>
      <c r="Y9" s="30">
        <f t="shared" si="3"/>
        <v>0.14644213152880767</v>
      </c>
      <c r="Z9" s="30">
        <f t="shared" si="4"/>
        <v>0.12773852986246678</v>
      </c>
      <c r="AA9" s="30">
        <f t="shared" ref="AA9:AA34" si="8">+T9/Q9</f>
        <v>1</v>
      </c>
      <c r="AB9" s="30">
        <f t="shared" ref="AB9:AB34" si="9">+V9/T9</f>
        <v>0.87227991377152569</v>
      </c>
    </row>
    <row r="10" spans="1:28" ht="35.25" customHeight="1" x14ac:dyDescent="0.25">
      <c r="A10" s="238" t="s">
        <v>30</v>
      </c>
      <c r="B10" s="33"/>
      <c r="C10" s="33"/>
      <c r="D10" s="33"/>
      <c r="E10" s="34" t="s">
        <v>31</v>
      </c>
      <c r="F10" s="35">
        <f>+F11+F21+F29+F36</f>
        <v>48846668000</v>
      </c>
      <c r="G10" s="35">
        <f t="shared" ref="G10:L10" si="10">+G11+G21+G29+G36</f>
        <v>0</v>
      </c>
      <c r="H10" s="35">
        <f t="shared" si="10"/>
        <v>0</v>
      </c>
      <c r="I10" s="35">
        <f t="shared" si="10"/>
        <v>0</v>
      </c>
      <c r="J10" s="35">
        <f t="shared" si="10"/>
        <v>0</v>
      </c>
      <c r="K10" s="35">
        <f t="shared" si="10"/>
        <v>0</v>
      </c>
      <c r="L10" s="35">
        <f t="shared" si="10"/>
        <v>48846668000</v>
      </c>
      <c r="M10" s="36">
        <f t="shared" si="6"/>
        <v>9.2019569596866191E-3</v>
      </c>
      <c r="N10" s="35">
        <f t="shared" ref="N10:W10" si="11">+N11+N21+N29+N36</f>
        <v>4590358000</v>
      </c>
      <c r="O10" s="35">
        <f t="shared" si="11"/>
        <v>44256310000</v>
      </c>
      <c r="P10" s="35">
        <f t="shared" si="11"/>
        <v>4590358000</v>
      </c>
      <c r="Q10" s="35">
        <f t="shared" si="11"/>
        <v>7153210180</v>
      </c>
      <c r="R10" s="35">
        <f t="shared" si="11"/>
        <v>41693457820</v>
      </c>
      <c r="S10" s="35">
        <f t="shared" si="11"/>
        <v>37103099820</v>
      </c>
      <c r="T10" s="35">
        <f t="shared" si="11"/>
        <v>7153210180</v>
      </c>
      <c r="U10" s="35">
        <f t="shared" si="11"/>
        <v>0</v>
      </c>
      <c r="V10" s="35">
        <f t="shared" si="11"/>
        <v>6239601559</v>
      </c>
      <c r="W10" s="35">
        <f t="shared" si="11"/>
        <v>913608621</v>
      </c>
      <c r="X10" s="37">
        <f t="shared" si="2"/>
        <v>0.14644213152880767</v>
      </c>
      <c r="Y10" s="37">
        <f t="shared" si="3"/>
        <v>0.14644213152880767</v>
      </c>
      <c r="Z10" s="37">
        <f t="shared" si="4"/>
        <v>0.12773852986246678</v>
      </c>
      <c r="AA10" s="37">
        <f t="shared" si="8"/>
        <v>1</v>
      </c>
      <c r="AB10" s="37">
        <f t="shared" si="9"/>
        <v>0.87227991377152569</v>
      </c>
    </row>
    <row r="11" spans="1:28" ht="27" customHeight="1" x14ac:dyDescent="0.25">
      <c r="A11" s="238" t="s">
        <v>32</v>
      </c>
      <c r="B11" s="33"/>
      <c r="C11" s="33"/>
      <c r="D11" s="33"/>
      <c r="E11" s="34" t="s">
        <v>33</v>
      </c>
      <c r="F11" s="35">
        <f>+F12</f>
        <v>28789591000</v>
      </c>
      <c r="G11" s="35">
        <f t="shared" ref="G11:L11" si="12">+G12</f>
        <v>0</v>
      </c>
      <c r="H11" s="35">
        <f t="shared" si="12"/>
        <v>0</v>
      </c>
      <c r="I11" s="35">
        <f t="shared" si="12"/>
        <v>0</v>
      </c>
      <c r="J11" s="35">
        <f t="shared" si="12"/>
        <v>0</v>
      </c>
      <c r="K11" s="35">
        <f t="shared" si="12"/>
        <v>0</v>
      </c>
      <c r="L11" s="35">
        <f t="shared" si="12"/>
        <v>28789591000</v>
      </c>
      <c r="M11" s="36">
        <f t="shared" si="6"/>
        <v>5.4235137854025429E-3</v>
      </c>
      <c r="N11" s="35">
        <f t="shared" ref="N11:W11" si="13">+N12</f>
        <v>0</v>
      </c>
      <c r="O11" s="35">
        <f t="shared" si="13"/>
        <v>28789591000</v>
      </c>
      <c r="P11" s="35">
        <f t="shared" si="13"/>
        <v>0</v>
      </c>
      <c r="Q11" s="35">
        <f t="shared" si="13"/>
        <v>4733460582</v>
      </c>
      <c r="R11" s="35">
        <f t="shared" si="13"/>
        <v>24056130418</v>
      </c>
      <c r="S11" s="35">
        <f t="shared" si="13"/>
        <v>24056130418</v>
      </c>
      <c r="T11" s="35">
        <f t="shared" si="13"/>
        <v>4733460582</v>
      </c>
      <c r="U11" s="35">
        <f t="shared" si="13"/>
        <v>0</v>
      </c>
      <c r="V11" s="35">
        <f t="shared" si="13"/>
        <v>4733460582</v>
      </c>
      <c r="W11" s="35">
        <f t="shared" si="13"/>
        <v>0</v>
      </c>
      <c r="X11" s="37">
        <f t="shared" si="2"/>
        <v>0.16441569392215402</v>
      </c>
      <c r="Y11" s="37">
        <f t="shared" si="3"/>
        <v>0.16441569392215402</v>
      </c>
      <c r="Z11" s="37">
        <f t="shared" si="4"/>
        <v>0.16441569392215402</v>
      </c>
      <c r="AA11" s="37">
        <f t="shared" si="8"/>
        <v>1</v>
      </c>
      <c r="AB11" s="37">
        <f t="shared" si="9"/>
        <v>1</v>
      </c>
    </row>
    <row r="12" spans="1:28" ht="27" customHeight="1" x14ac:dyDescent="0.25">
      <c r="A12" s="238" t="s">
        <v>34</v>
      </c>
      <c r="B12" s="33"/>
      <c r="C12" s="33"/>
      <c r="D12" s="33"/>
      <c r="E12" s="34" t="s">
        <v>35</v>
      </c>
      <c r="F12" s="35">
        <f>SUM(F13:F20)</f>
        <v>28789591000</v>
      </c>
      <c r="G12" s="35">
        <f t="shared" ref="G12:L12" si="14">SUM(G13:G20)</f>
        <v>0</v>
      </c>
      <c r="H12" s="35">
        <f t="shared" si="14"/>
        <v>0</v>
      </c>
      <c r="I12" s="35">
        <f t="shared" si="14"/>
        <v>0</v>
      </c>
      <c r="J12" s="35">
        <f t="shared" si="14"/>
        <v>0</v>
      </c>
      <c r="K12" s="35">
        <f t="shared" si="14"/>
        <v>0</v>
      </c>
      <c r="L12" s="35">
        <f t="shared" si="14"/>
        <v>28789591000</v>
      </c>
      <c r="M12" s="36">
        <f t="shared" si="6"/>
        <v>5.4235137854025429E-3</v>
      </c>
      <c r="N12" s="35">
        <f t="shared" ref="N12:W12" si="15">SUM(N13:N20)</f>
        <v>0</v>
      </c>
      <c r="O12" s="35">
        <f t="shared" si="15"/>
        <v>28789591000</v>
      </c>
      <c r="P12" s="35">
        <f t="shared" si="15"/>
        <v>0</v>
      </c>
      <c r="Q12" s="35">
        <f t="shared" si="15"/>
        <v>4733460582</v>
      </c>
      <c r="R12" s="35">
        <f t="shared" si="15"/>
        <v>24056130418</v>
      </c>
      <c r="S12" s="35">
        <f t="shared" si="15"/>
        <v>24056130418</v>
      </c>
      <c r="T12" s="35">
        <f t="shared" si="15"/>
        <v>4733460582</v>
      </c>
      <c r="U12" s="35">
        <f t="shared" si="15"/>
        <v>0</v>
      </c>
      <c r="V12" s="35">
        <f t="shared" si="15"/>
        <v>4733460582</v>
      </c>
      <c r="W12" s="35">
        <f t="shared" si="15"/>
        <v>0</v>
      </c>
      <c r="X12" s="37">
        <f t="shared" si="2"/>
        <v>0.16441569392215402</v>
      </c>
      <c r="Y12" s="37">
        <f t="shared" si="3"/>
        <v>0.16441569392215402</v>
      </c>
      <c r="Z12" s="37">
        <f t="shared" si="4"/>
        <v>0.16441569392215402</v>
      </c>
      <c r="AA12" s="37">
        <f t="shared" si="8"/>
        <v>1</v>
      </c>
      <c r="AB12" s="37">
        <f t="shared" si="9"/>
        <v>1</v>
      </c>
    </row>
    <row r="13" spans="1:28" ht="27" customHeight="1" x14ac:dyDescent="0.25">
      <c r="A13" s="239" t="s">
        <v>36</v>
      </c>
      <c r="B13" s="40" t="s">
        <v>37</v>
      </c>
      <c r="C13" s="40">
        <v>20</v>
      </c>
      <c r="D13" s="40" t="s">
        <v>38</v>
      </c>
      <c r="E13" s="41" t="s">
        <v>39</v>
      </c>
      <c r="F13" s="42">
        <v>22821279655</v>
      </c>
      <c r="G13" s="240">
        <v>0</v>
      </c>
      <c r="H13" s="240">
        <v>0</v>
      </c>
      <c r="I13" s="240">
        <v>0</v>
      </c>
      <c r="J13" s="240">
        <v>0</v>
      </c>
      <c r="K13" s="240">
        <f t="shared" ref="K13:K71" si="16">+G13-H13+I13-J13</f>
        <v>0</v>
      </c>
      <c r="L13" s="42">
        <f t="shared" ref="L13:L71" si="17">+F13+K13</f>
        <v>22821279655</v>
      </c>
      <c r="M13" s="36">
        <f t="shared" si="6"/>
        <v>4.2991762130076489E-3</v>
      </c>
      <c r="N13" s="240">
        <v>0</v>
      </c>
      <c r="O13" s="240">
        <v>22821279655</v>
      </c>
      <c r="P13" s="240">
        <f t="shared" ref="P13:P71" si="18">L13-O13</f>
        <v>0</v>
      </c>
      <c r="Q13" s="240">
        <v>4107675743</v>
      </c>
      <c r="R13" s="240">
        <f t="shared" ref="R13:R20" si="19">+L13-Q13</f>
        <v>18713603912</v>
      </c>
      <c r="S13" s="240">
        <f>O13-Q13</f>
        <v>18713603912</v>
      </c>
      <c r="T13" s="240">
        <v>4107675743</v>
      </c>
      <c r="U13" s="240">
        <f t="shared" ref="U13:U76" si="20">+Q13-T13</f>
        <v>0</v>
      </c>
      <c r="V13" s="240">
        <v>4107675743</v>
      </c>
      <c r="W13" s="44">
        <f t="shared" ref="W13:W77" si="21">+T13-V13</f>
        <v>0</v>
      </c>
      <c r="X13" s="45">
        <f t="shared" si="2"/>
        <v>0.17999322584437258</v>
      </c>
      <c r="Y13" s="45">
        <f t="shared" si="3"/>
        <v>0.17999322584437258</v>
      </c>
      <c r="Z13" s="45">
        <f t="shared" si="4"/>
        <v>0.17999322584437258</v>
      </c>
      <c r="AA13" s="45">
        <f t="shared" si="8"/>
        <v>1</v>
      </c>
      <c r="AB13" s="45">
        <f t="shared" si="9"/>
        <v>1</v>
      </c>
    </row>
    <row r="14" spans="1:28" ht="27" customHeight="1" x14ac:dyDescent="0.25">
      <c r="A14" s="239" t="s">
        <v>40</v>
      </c>
      <c r="B14" s="40" t="s">
        <v>37</v>
      </c>
      <c r="C14" s="40">
        <v>20</v>
      </c>
      <c r="D14" s="40" t="s">
        <v>38</v>
      </c>
      <c r="E14" s="41" t="s">
        <v>41</v>
      </c>
      <c r="F14" s="42">
        <v>1516830834</v>
      </c>
      <c r="G14" s="240">
        <v>0</v>
      </c>
      <c r="H14" s="240">
        <v>0</v>
      </c>
      <c r="I14" s="240">
        <v>0</v>
      </c>
      <c r="J14" s="240">
        <v>0</v>
      </c>
      <c r="K14" s="240">
        <f t="shared" si="16"/>
        <v>0</v>
      </c>
      <c r="L14" s="42">
        <f t="shared" si="17"/>
        <v>1516830834</v>
      </c>
      <c r="M14" s="43">
        <f t="shared" si="6"/>
        <v>2.857474751316417E-4</v>
      </c>
      <c r="N14" s="240">
        <v>0</v>
      </c>
      <c r="O14" s="240">
        <v>1516830834</v>
      </c>
      <c r="P14" s="240">
        <f t="shared" si="18"/>
        <v>0</v>
      </c>
      <c r="Q14" s="240">
        <v>314837556</v>
      </c>
      <c r="R14" s="240">
        <f t="shared" si="19"/>
        <v>1201993278</v>
      </c>
      <c r="S14" s="240">
        <f t="shared" ref="S14:S28" si="22">O14-Q14</f>
        <v>1201993278</v>
      </c>
      <c r="T14" s="240">
        <v>314837556</v>
      </c>
      <c r="U14" s="240">
        <f t="shared" si="20"/>
        <v>0</v>
      </c>
      <c r="V14" s="240">
        <v>314837556</v>
      </c>
      <c r="W14" s="44">
        <f t="shared" si="21"/>
        <v>0</v>
      </c>
      <c r="X14" s="45">
        <f t="shared" si="2"/>
        <v>0.20756273471165473</v>
      </c>
      <c r="Y14" s="45">
        <f t="shared" si="3"/>
        <v>0.20756273471165473</v>
      </c>
      <c r="Z14" s="45">
        <f t="shared" si="4"/>
        <v>0.20756273471165473</v>
      </c>
      <c r="AA14" s="45">
        <f t="shared" si="8"/>
        <v>1</v>
      </c>
      <c r="AB14" s="45">
        <f t="shared" si="9"/>
        <v>1</v>
      </c>
    </row>
    <row r="15" spans="1:28" ht="27" customHeight="1" x14ac:dyDescent="0.25">
      <c r="A15" s="239" t="s">
        <v>42</v>
      </c>
      <c r="B15" s="40" t="s">
        <v>37</v>
      </c>
      <c r="C15" s="40">
        <v>20</v>
      </c>
      <c r="D15" s="40" t="s">
        <v>38</v>
      </c>
      <c r="E15" s="41" t="s">
        <v>43</v>
      </c>
      <c r="F15" s="42">
        <v>2475792</v>
      </c>
      <c r="G15" s="240">
        <v>0</v>
      </c>
      <c r="H15" s="240">
        <v>0</v>
      </c>
      <c r="I15" s="240">
        <v>0</v>
      </c>
      <c r="J15" s="240">
        <v>0</v>
      </c>
      <c r="K15" s="240">
        <f t="shared" si="16"/>
        <v>0</v>
      </c>
      <c r="L15" s="42">
        <f t="shared" si="17"/>
        <v>2475792</v>
      </c>
      <c r="M15" s="370">
        <f>+L15/L258</f>
        <v>4.6640093087079045E-7</v>
      </c>
      <c r="N15" s="240">
        <v>0</v>
      </c>
      <c r="O15" s="241">
        <v>2475792</v>
      </c>
      <c r="P15" s="241">
        <f t="shared" si="18"/>
        <v>0</v>
      </c>
      <c r="Q15" s="240">
        <v>359132</v>
      </c>
      <c r="R15" s="240">
        <f t="shared" si="19"/>
        <v>2116660</v>
      </c>
      <c r="S15" s="240">
        <f t="shared" si="22"/>
        <v>2116660</v>
      </c>
      <c r="T15" s="240">
        <v>359132</v>
      </c>
      <c r="U15" s="240">
        <f t="shared" si="20"/>
        <v>0</v>
      </c>
      <c r="V15" s="240">
        <v>359132</v>
      </c>
      <c r="W15" s="44">
        <f t="shared" si="21"/>
        <v>0</v>
      </c>
      <c r="X15" s="45">
        <f t="shared" si="2"/>
        <v>0.14505742000943536</v>
      </c>
      <c r="Y15" s="45">
        <f t="shared" si="3"/>
        <v>0.14505742000943536</v>
      </c>
      <c r="Z15" s="45">
        <f t="shared" si="4"/>
        <v>0.14505742000943536</v>
      </c>
      <c r="AA15" s="45">
        <f t="shared" si="8"/>
        <v>1</v>
      </c>
      <c r="AB15" s="45">
        <f t="shared" si="9"/>
        <v>1</v>
      </c>
    </row>
    <row r="16" spans="1:28" ht="27" customHeight="1" x14ac:dyDescent="0.25">
      <c r="A16" s="239" t="s">
        <v>44</v>
      </c>
      <c r="B16" s="40" t="s">
        <v>37</v>
      </c>
      <c r="C16" s="40">
        <v>20</v>
      </c>
      <c r="D16" s="40" t="s">
        <v>38</v>
      </c>
      <c r="E16" s="41" t="s">
        <v>45</v>
      </c>
      <c r="F16" s="42">
        <v>1222067257</v>
      </c>
      <c r="G16" s="240">
        <v>0</v>
      </c>
      <c r="H16" s="240">
        <v>0</v>
      </c>
      <c r="I16" s="240">
        <v>0</v>
      </c>
      <c r="J16" s="240">
        <v>0</v>
      </c>
      <c r="K16" s="240">
        <f t="shared" si="16"/>
        <v>0</v>
      </c>
      <c r="L16" s="42">
        <f t="shared" si="17"/>
        <v>1222067257</v>
      </c>
      <c r="M16" s="43">
        <f t="shared" si="6"/>
        <v>2.3021857500610452E-4</v>
      </c>
      <c r="N16" s="240">
        <v>0</v>
      </c>
      <c r="O16" s="241">
        <v>1222067257</v>
      </c>
      <c r="P16" s="241">
        <f t="shared" si="18"/>
        <v>0</v>
      </c>
      <c r="Q16" s="240">
        <v>20410582</v>
      </c>
      <c r="R16" s="240">
        <f t="shared" si="19"/>
        <v>1201656675</v>
      </c>
      <c r="S16" s="240">
        <f t="shared" si="22"/>
        <v>1201656675</v>
      </c>
      <c r="T16" s="240">
        <v>20410582</v>
      </c>
      <c r="U16" s="240">
        <f t="shared" si="20"/>
        <v>0</v>
      </c>
      <c r="V16" s="240">
        <v>20410582</v>
      </c>
      <c r="W16" s="44">
        <f t="shared" si="21"/>
        <v>0</v>
      </c>
      <c r="X16" s="45">
        <f t="shared" si="2"/>
        <v>1.6701684692956305E-2</v>
      </c>
      <c r="Y16" s="45">
        <f t="shared" si="3"/>
        <v>1.6701684692956305E-2</v>
      </c>
      <c r="Z16" s="45">
        <f t="shared" si="4"/>
        <v>1.6701684692956305E-2</v>
      </c>
      <c r="AA16" s="45">
        <f t="shared" si="8"/>
        <v>1</v>
      </c>
      <c r="AB16" s="45">
        <f t="shared" si="9"/>
        <v>1</v>
      </c>
    </row>
    <row r="17" spans="1:28" ht="27" customHeight="1" x14ac:dyDescent="0.25">
      <c r="A17" s="239" t="s">
        <v>47</v>
      </c>
      <c r="B17" s="40" t="s">
        <v>37</v>
      </c>
      <c r="C17" s="40">
        <v>20</v>
      </c>
      <c r="D17" s="40" t="s">
        <v>38</v>
      </c>
      <c r="E17" s="41" t="s">
        <v>48</v>
      </c>
      <c r="F17" s="42">
        <v>883433667</v>
      </c>
      <c r="G17" s="240">
        <v>0</v>
      </c>
      <c r="H17" s="240">
        <v>0</v>
      </c>
      <c r="I17" s="240">
        <v>0</v>
      </c>
      <c r="J17" s="240">
        <v>0</v>
      </c>
      <c r="K17" s="240">
        <f t="shared" si="16"/>
        <v>0</v>
      </c>
      <c r="L17" s="42">
        <f t="shared" si="17"/>
        <v>883433667</v>
      </c>
      <c r="M17" s="43">
        <f t="shared" si="6"/>
        <v>1.6642524277136203E-4</v>
      </c>
      <c r="N17" s="240">
        <v>0</v>
      </c>
      <c r="O17" s="241">
        <v>883433667</v>
      </c>
      <c r="P17" s="241">
        <f t="shared" si="18"/>
        <v>0</v>
      </c>
      <c r="Q17" s="240">
        <v>135265077</v>
      </c>
      <c r="R17" s="240">
        <f t="shared" si="19"/>
        <v>748168590</v>
      </c>
      <c r="S17" s="240">
        <f t="shared" si="22"/>
        <v>748168590</v>
      </c>
      <c r="T17" s="240">
        <v>135265077</v>
      </c>
      <c r="U17" s="240">
        <f t="shared" si="20"/>
        <v>0</v>
      </c>
      <c r="V17" s="240">
        <v>135265077</v>
      </c>
      <c r="W17" s="44">
        <f t="shared" si="21"/>
        <v>0</v>
      </c>
      <c r="X17" s="45">
        <f t="shared" si="2"/>
        <v>0.15311288447873925</v>
      </c>
      <c r="Y17" s="45">
        <f t="shared" si="3"/>
        <v>0.15311288447873925</v>
      </c>
      <c r="Z17" s="45">
        <f t="shared" si="4"/>
        <v>0.15311288447873925</v>
      </c>
      <c r="AA17" s="45">
        <f t="shared" si="8"/>
        <v>1</v>
      </c>
      <c r="AB17" s="45">
        <f t="shared" si="9"/>
        <v>1</v>
      </c>
    </row>
    <row r="18" spans="1:28" ht="33.75" customHeight="1" x14ac:dyDescent="0.25">
      <c r="A18" s="239" t="s">
        <v>49</v>
      </c>
      <c r="B18" s="40" t="s">
        <v>37</v>
      </c>
      <c r="C18" s="40">
        <v>20</v>
      </c>
      <c r="D18" s="40" t="s">
        <v>38</v>
      </c>
      <c r="E18" s="41" t="s">
        <v>50</v>
      </c>
      <c r="F18" s="42">
        <v>76852744</v>
      </c>
      <c r="G18" s="240">
        <v>0</v>
      </c>
      <c r="H18" s="240">
        <v>0</v>
      </c>
      <c r="I18" s="240">
        <v>0</v>
      </c>
      <c r="J18" s="240">
        <v>0</v>
      </c>
      <c r="K18" s="240">
        <f t="shared" si="16"/>
        <v>0</v>
      </c>
      <c r="L18" s="42">
        <f t="shared" si="17"/>
        <v>76852744</v>
      </c>
      <c r="M18" s="371">
        <f t="shared" si="6"/>
        <v>1.4477868634188396E-5</v>
      </c>
      <c r="N18" s="240">
        <v>0</v>
      </c>
      <c r="O18" s="241">
        <v>76852744</v>
      </c>
      <c r="P18" s="241">
        <f t="shared" si="18"/>
        <v>0</v>
      </c>
      <c r="Q18" s="240">
        <v>4683257</v>
      </c>
      <c r="R18" s="240">
        <f t="shared" si="19"/>
        <v>72169487</v>
      </c>
      <c r="S18" s="240">
        <f t="shared" si="22"/>
        <v>72169487</v>
      </c>
      <c r="T18" s="240">
        <v>4683257</v>
      </c>
      <c r="U18" s="240">
        <f t="shared" si="20"/>
        <v>0</v>
      </c>
      <c r="V18" s="240">
        <v>4683257</v>
      </c>
      <c r="W18" s="44">
        <f t="shared" si="21"/>
        <v>0</v>
      </c>
      <c r="X18" s="45">
        <f t="shared" si="2"/>
        <v>6.0938058373036098E-2</v>
      </c>
      <c r="Y18" s="45">
        <f t="shared" si="3"/>
        <v>6.0938058373036098E-2</v>
      </c>
      <c r="Z18" s="45">
        <f t="shared" si="4"/>
        <v>6.0938058373036098E-2</v>
      </c>
      <c r="AA18" s="45">
        <f t="shared" si="8"/>
        <v>1</v>
      </c>
      <c r="AB18" s="45">
        <f t="shared" si="9"/>
        <v>1</v>
      </c>
    </row>
    <row r="19" spans="1:28" ht="27" customHeight="1" x14ac:dyDescent="0.25">
      <c r="A19" s="239" t="s">
        <v>51</v>
      </c>
      <c r="B19" s="40" t="s">
        <v>37</v>
      </c>
      <c r="C19" s="40">
        <v>20</v>
      </c>
      <c r="D19" s="40" t="s">
        <v>38</v>
      </c>
      <c r="E19" s="41" t="s">
        <v>52</v>
      </c>
      <c r="F19" s="42">
        <v>1271900429</v>
      </c>
      <c r="G19" s="240">
        <v>0</v>
      </c>
      <c r="H19" s="240">
        <v>0</v>
      </c>
      <c r="I19" s="240">
        <v>0</v>
      </c>
      <c r="J19" s="240">
        <v>0</v>
      </c>
      <c r="K19" s="240">
        <f t="shared" si="16"/>
        <v>0</v>
      </c>
      <c r="L19" s="42">
        <f t="shared" si="17"/>
        <v>1271900429</v>
      </c>
      <c r="M19" s="43">
        <f t="shared" si="6"/>
        <v>2.3960637406557488E-4</v>
      </c>
      <c r="N19" s="240">
        <v>0</v>
      </c>
      <c r="O19" s="241">
        <v>1271900429</v>
      </c>
      <c r="P19" s="241">
        <f t="shared" si="18"/>
        <v>0</v>
      </c>
      <c r="Q19" s="240">
        <v>2170042</v>
      </c>
      <c r="R19" s="240">
        <f t="shared" si="19"/>
        <v>1269730387</v>
      </c>
      <c r="S19" s="240">
        <f t="shared" si="22"/>
        <v>1269730387</v>
      </c>
      <c r="T19" s="240">
        <v>2170042</v>
      </c>
      <c r="U19" s="240">
        <f t="shared" si="20"/>
        <v>0</v>
      </c>
      <c r="V19" s="240">
        <v>2170042</v>
      </c>
      <c r="W19" s="44">
        <f t="shared" si="21"/>
        <v>0</v>
      </c>
      <c r="X19" s="45">
        <f t="shared" si="2"/>
        <v>1.7061414168294145E-3</v>
      </c>
      <c r="Y19" s="45">
        <f t="shared" si="3"/>
        <v>1.7061414168294145E-3</v>
      </c>
      <c r="Z19" s="45">
        <f t="shared" si="4"/>
        <v>1.7061414168294145E-3</v>
      </c>
      <c r="AA19" s="45">
        <f t="shared" si="8"/>
        <v>1</v>
      </c>
      <c r="AB19" s="45">
        <f t="shared" si="9"/>
        <v>1</v>
      </c>
    </row>
    <row r="20" spans="1:28" ht="27" customHeight="1" x14ac:dyDescent="0.25">
      <c r="A20" s="239" t="s">
        <v>53</v>
      </c>
      <c r="B20" s="40" t="s">
        <v>37</v>
      </c>
      <c r="C20" s="40">
        <v>20</v>
      </c>
      <c r="D20" s="40" t="s">
        <v>38</v>
      </c>
      <c r="E20" s="41" t="s">
        <v>54</v>
      </c>
      <c r="F20" s="42">
        <v>994750622</v>
      </c>
      <c r="G20" s="240">
        <v>0</v>
      </c>
      <c r="H20" s="240">
        <v>0</v>
      </c>
      <c r="I20" s="240">
        <v>0</v>
      </c>
      <c r="J20" s="240">
        <v>0</v>
      </c>
      <c r="K20" s="240">
        <f t="shared" si="16"/>
        <v>0</v>
      </c>
      <c r="L20" s="42">
        <f t="shared" si="17"/>
        <v>994750622</v>
      </c>
      <c r="M20" s="43">
        <f t="shared" si="6"/>
        <v>1.8739563585515174E-4</v>
      </c>
      <c r="N20" s="240">
        <v>0</v>
      </c>
      <c r="O20" s="241">
        <v>994750622</v>
      </c>
      <c r="P20" s="241">
        <f t="shared" si="18"/>
        <v>0</v>
      </c>
      <c r="Q20" s="240">
        <v>148059193</v>
      </c>
      <c r="R20" s="240">
        <f t="shared" si="19"/>
        <v>846691429</v>
      </c>
      <c r="S20" s="240">
        <f t="shared" si="22"/>
        <v>846691429</v>
      </c>
      <c r="T20" s="240">
        <v>148059193</v>
      </c>
      <c r="U20" s="240">
        <f t="shared" si="20"/>
        <v>0</v>
      </c>
      <c r="V20" s="240">
        <v>148059193</v>
      </c>
      <c r="W20" s="44">
        <f t="shared" si="21"/>
        <v>0</v>
      </c>
      <c r="X20" s="45">
        <f t="shared" si="2"/>
        <v>0.14884051311505489</v>
      </c>
      <c r="Y20" s="45">
        <f t="shared" si="3"/>
        <v>0.14884051311505489</v>
      </c>
      <c r="Z20" s="45">
        <f t="shared" si="4"/>
        <v>0.14884051311505489</v>
      </c>
      <c r="AA20" s="45">
        <f t="shared" si="8"/>
        <v>1</v>
      </c>
      <c r="AB20" s="45">
        <f t="shared" si="9"/>
        <v>1</v>
      </c>
    </row>
    <row r="21" spans="1:28" ht="22.5" customHeight="1" x14ac:dyDescent="0.25">
      <c r="A21" s="238" t="s">
        <v>55</v>
      </c>
      <c r="B21" s="33"/>
      <c r="C21" s="33"/>
      <c r="D21" s="40"/>
      <c r="E21" s="34" t="s">
        <v>56</v>
      </c>
      <c r="F21" s="35">
        <f>SUM(F22:F28)</f>
        <v>10389288000</v>
      </c>
      <c r="G21" s="35">
        <f t="shared" ref="G21:L21" si="23">SUM(G22:G28)</f>
        <v>0</v>
      </c>
      <c r="H21" s="35">
        <f t="shared" si="23"/>
        <v>0</v>
      </c>
      <c r="I21" s="35">
        <f t="shared" si="23"/>
        <v>0</v>
      </c>
      <c r="J21" s="35">
        <f t="shared" si="23"/>
        <v>0</v>
      </c>
      <c r="K21" s="35">
        <f t="shared" si="23"/>
        <v>0</v>
      </c>
      <c r="L21" s="35">
        <f t="shared" si="23"/>
        <v>10389288000</v>
      </c>
      <c r="M21" s="36">
        <f t="shared" si="6"/>
        <v>1.9571812148535634E-3</v>
      </c>
      <c r="N21" s="35">
        <f t="shared" ref="N21:W21" si="24">SUM(N22:N28)</f>
        <v>0</v>
      </c>
      <c r="O21" s="35">
        <f t="shared" si="24"/>
        <v>10389288000</v>
      </c>
      <c r="P21" s="35">
        <f t="shared" si="24"/>
        <v>0</v>
      </c>
      <c r="Q21" s="35">
        <f t="shared" si="24"/>
        <v>1834131501</v>
      </c>
      <c r="R21" s="35">
        <f t="shared" si="24"/>
        <v>8555156499</v>
      </c>
      <c r="S21" s="35">
        <f t="shared" si="24"/>
        <v>8555156499</v>
      </c>
      <c r="T21" s="35">
        <f t="shared" si="24"/>
        <v>1834131501</v>
      </c>
      <c r="U21" s="35">
        <f t="shared" si="24"/>
        <v>0</v>
      </c>
      <c r="V21" s="35">
        <f t="shared" si="24"/>
        <v>920522880</v>
      </c>
      <c r="W21" s="35">
        <f t="shared" si="24"/>
        <v>913608621</v>
      </c>
      <c r="X21" s="37">
        <f t="shared" si="2"/>
        <v>0.17654063502715489</v>
      </c>
      <c r="Y21" s="37">
        <f t="shared" si="3"/>
        <v>0.17654063502715489</v>
      </c>
      <c r="Z21" s="37">
        <f t="shared" si="4"/>
        <v>8.8603076553465457E-2</v>
      </c>
      <c r="AA21" s="37">
        <f t="shared" si="8"/>
        <v>1</v>
      </c>
      <c r="AB21" s="37">
        <f t="shared" si="9"/>
        <v>0.5018848863879799</v>
      </c>
    </row>
    <row r="22" spans="1:28" ht="21.75" customHeight="1" x14ac:dyDescent="0.25">
      <c r="A22" s="239" t="s">
        <v>57</v>
      </c>
      <c r="B22" s="40" t="s">
        <v>37</v>
      </c>
      <c r="C22" s="40">
        <v>20</v>
      </c>
      <c r="D22" s="40" t="s">
        <v>38</v>
      </c>
      <c r="E22" s="41" t="s">
        <v>58</v>
      </c>
      <c r="F22" s="42">
        <v>3540437888</v>
      </c>
      <c r="G22" s="240">
        <v>0</v>
      </c>
      <c r="H22" s="240">
        <v>0</v>
      </c>
      <c r="I22" s="240">
        <v>0</v>
      </c>
      <c r="J22" s="240">
        <v>0</v>
      </c>
      <c r="K22" s="240">
        <f t="shared" si="16"/>
        <v>0</v>
      </c>
      <c r="L22" s="42">
        <f t="shared" si="17"/>
        <v>3540437888</v>
      </c>
      <c r="M22" s="43">
        <f t="shared" si="6"/>
        <v>6.6696375408492126E-4</v>
      </c>
      <c r="N22" s="240">
        <v>0</v>
      </c>
      <c r="O22" s="241">
        <v>3540437888</v>
      </c>
      <c r="P22" s="241">
        <f t="shared" si="18"/>
        <v>0</v>
      </c>
      <c r="Q22" s="240">
        <v>572399200</v>
      </c>
      <c r="R22" s="240">
        <f t="shared" ref="R22:R28" si="25">+L22-Q22</f>
        <v>2968038688</v>
      </c>
      <c r="S22" s="240">
        <f t="shared" si="22"/>
        <v>2968038688</v>
      </c>
      <c r="T22" s="240">
        <v>572399200</v>
      </c>
      <c r="U22" s="240">
        <f t="shared" si="20"/>
        <v>0</v>
      </c>
      <c r="V22" s="240">
        <v>285353500</v>
      </c>
      <c r="W22" s="44">
        <f t="shared" si="21"/>
        <v>287045700</v>
      </c>
      <c r="X22" s="45">
        <f t="shared" si="2"/>
        <v>0.16167469056302225</v>
      </c>
      <c r="Y22" s="45">
        <f t="shared" si="3"/>
        <v>0.16167469056302225</v>
      </c>
      <c r="Z22" s="45">
        <f t="shared" si="4"/>
        <v>8.0598363543442006E-2</v>
      </c>
      <c r="AA22" s="45">
        <f t="shared" si="8"/>
        <v>1</v>
      </c>
      <c r="AB22" s="45">
        <f t="shared" si="9"/>
        <v>0.49852183580969367</v>
      </c>
    </row>
    <row r="23" spans="1:28" ht="21.75" customHeight="1" x14ac:dyDescent="0.25">
      <c r="A23" s="239" t="s">
        <v>59</v>
      </c>
      <c r="B23" s="40" t="s">
        <v>37</v>
      </c>
      <c r="C23" s="40">
        <v>20</v>
      </c>
      <c r="D23" s="40" t="s">
        <v>38</v>
      </c>
      <c r="E23" s="41" t="s">
        <v>60</v>
      </c>
      <c r="F23" s="42">
        <v>2411282700</v>
      </c>
      <c r="G23" s="240">
        <v>0</v>
      </c>
      <c r="H23" s="240">
        <v>0</v>
      </c>
      <c r="I23" s="240">
        <v>0</v>
      </c>
      <c r="J23" s="240">
        <v>0</v>
      </c>
      <c r="K23" s="240">
        <f t="shared" si="16"/>
        <v>0</v>
      </c>
      <c r="L23" s="42">
        <f t="shared" si="17"/>
        <v>2411282700</v>
      </c>
      <c r="M23" s="43">
        <f t="shared" si="6"/>
        <v>4.542483762257221E-4</v>
      </c>
      <c r="N23" s="240">
        <v>0</v>
      </c>
      <c r="O23" s="241">
        <v>2411282700</v>
      </c>
      <c r="P23" s="241">
        <f t="shared" si="18"/>
        <v>0</v>
      </c>
      <c r="Q23" s="240">
        <v>405482600</v>
      </c>
      <c r="R23" s="240">
        <f t="shared" si="25"/>
        <v>2005800100</v>
      </c>
      <c r="S23" s="240">
        <f t="shared" si="22"/>
        <v>2005800100</v>
      </c>
      <c r="T23" s="240">
        <v>405482600</v>
      </c>
      <c r="U23" s="240">
        <f t="shared" si="20"/>
        <v>0</v>
      </c>
      <c r="V23" s="240">
        <v>202142500</v>
      </c>
      <c r="W23" s="44">
        <f t="shared" si="21"/>
        <v>203340100</v>
      </c>
      <c r="X23" s="45">
        <f t="shared" si="2"/>
        <v>0.16816053961652858</v>
      </c>
      <c r="Y23" s="45">
        <f t="shared" si="3"/>
        <v>0.16816053961652858</v>
      </c>
      <c r="Z23" s="45">
        <f t="shared" si="4"/>
        <v>8.3831937250659155E-2</v>
      </c>
      <c r="AA23" s="45">
        <f t="shared" si="8"/>
        <v>1</v>
      </c>
      <c r="AB23" s="45">
        <f t="shared" si="9"/>
        <v>0.49852324119456665</v>
      </c>
    </row>
    <row r="24" spans="1:28" ht="21.75" customHeight="1" x14ac:dyDescent="0.25">
      <c r="A24" s="239" t="s">
        <v>61</v>
      </c>
      <c r="B24" s="40" t="s">
        <v>37</v>
      </c>
      <c r="C24" s="40">
        <v>20</v>
      </c>
      <c r="D24" s="40" t="s">
        <v>38</v>
      </c>
      <c r="E24" s="41" t="s">
        <v>62</v>
      </c>
      <c r="F24" s="42">
        <v>1539154912</v>
      </c>
      <c r="G24" s="240">
        <v>0</v>
      </c>
      <c r="H24" s="240">
        <v>0</v>
      </c>
      <c r="I24" s="240">
        <v>0</v>
      </c>
      <c r="J24" s="240">
        <v>0</v>
      </c>
      <c r="K24" s="240">
        <f t="shared" si="16"/>
        <v>0</v>
      </c>
      <c r="L24" s="42">
        <f t="shared" si="17"/>
        <v>1539154912</v>
      </c>
      <c r="M24" s="43">
        <f t="shared" si="6"/>
        <v>2.8995298624082702E-4</v>
      </c>
      <c r="N24" s="240">
        <v>0</v>
      </c>
      <c r="O24" s="241">
        <v>1539154912</v>
      </c>
      <c r="P24" s="241">
        <f t="shared" si="18"/>
        <v>0</v>
      </c>
      <c r="Q24" s="240">
        <v>412692201</v>
      </c>
      <c r="R24" s="240">
        <f t="shared" si="25"/>
        <v>1126462711</v>
      </c>
      <c r="S24" s="240">
        <f t="shared" si="22"/>
        <v>1126462711</v>
      </c>
      <c r="T24" s="240">
        <v>412692201</v>
      </c>
      <c r="U24" s="240">
        <f t="shared" si="20"/>
        <v>0</v>
      </c>
      <c r="V24" s="240">
        <v>213959580</v>
      </c>
      <c r="W24" s="44">
        <f t="shared" si="21"/>
        <v>198732621</v>
      </c>
      <c r="X24" s="45">
        <f t="shared" si="2"/>
        <v>0.26812908680110814</v>
      </c>
      <c r="Y24" s="45">
        <f t="shared" si="3"/>
        <v>0.26812908680110814</v>
      </c>
      <c r="Z24" s="45">
        <f t="shared" si="4"/>
        <v>0.13901107570905769</v>
      </c>
      <c r="AA24" s="45">
        <f t="shared" si="8"/>
        <v>1</v>
      </c>
      <c r="AB24" s="45">
        <f t="shared" si="9"/>
        <v>0.51844832415430109</v>
      </c>
    </row>
    <row r="25" spans="1:28" ht="21.75" customHeight="1" x14ac:dyDescent="0.25">
      <c r="A25" s="239" t="s">
        <v>63</v>
      </c>
      <c r="B25" s="40" t="s">
        <v>37</v>
      </c>
      <c r="C25" s="40">
        <v>20</v>
      </c>
      <c r="D25" s="40" t="s">
        <v>38</v>
      </c>
      <c r="E25" s="41" t="s">
        <v>64</v>
      </c>
      <c r="F25" s="42">
        <v>1254967000</v>
      </c>
      <c r="G25" s="240">
        <v>0</v>
      </c>
      <c r="H25" s="240">
        <v>0</v>
      </c>
      <c r="I25" s="240">
        <v>0</v>
      </c>
      <c r="J25" s="240">
        <v>0</v>
      </c>
      <c r="K25" s="240">
        <f t="shared" si="16"/>
        <v>0</v>
      </c>
      <c r="L25" s="42">
        <f t="shared" si="17"/>
        <v>1254967000</v>
      </c>
      <c r="M25" s="43">
        <f t="shared" si="6"/>
        <v>2.3641637787508938E-4</v>
      </c>
      <c r="N25" s="240">
        <v>0</v>
      </c>
      <c r="O25" s="241">
        <v>1254967000</v>
      </c>
      <c r="P25" s="241">
        <f t="shared" si="18"/>
        <v>0</v>
      </c>
      <c r="Q25" s="240">
        <v>186594700</v>
      </c>
      <c r="R25" s="240">
        <f t="shared" si="25"/>
        <v>1068372300</v>
      </c>
      <c r="S25" s="240">
        <f t="shared" si="22"/>
        <v>1068372300</v>
      </c>
      <c r="T25" s="240">
        <v>186594700</v>
      </c>
      <c r="U25" s="240">
        <f t="shared" si="20"/>
        <v>0</v>
      </c>
      <c r="V25" s="240">
        <v>92194500</v>
      </c>
      <c r="W25" s="44">
        <f t="shared" si="21"/>
        <v>94400200</v>
      </c>
      <c r="X25" s="45">
        <f t="shared" si="2"/>
        <v>0.14868494550055897</v>
      </c>
      <c r="Y25" s="45">
        <f t="shared" si="3"/>
        <v>0.14868494550055897</v>
      </c>
      <c r="Z25" s="45">
        <f t="shared" si="4"/>
        <v>7.3463684702466281E-2</v>
      </c>
      <c r="AA25" s="45">
        <f t="shared" si="8"/>
        <v>1</v>
      </c>
      <c r="AB25" s="45">
        <f t="shared" si="9"/>
        <v>0.49408959632829874</v>
      </c>
    </row>
    <row r="26" spans="1:28" ht="36.75" customHeight="1" x14ac:dyDescent="0.25">
      <c r="A26" s="239" t="s">
        <v>65</v>
      </c>
      <c r="B26" s="40" t="s">
        <v>37</v>
      </c>
      <c r="C26" s="40">
        <v>20</v>
      </c>
      <c r="D26" s="40" t="s">
        <v>38</v>
      </c>
      <c r="E26" s="41" t="s">
        <v>66</v>
      </c>
      <c r="F26" s="42">
        <v>145133600</v>
      </c>
      <c r="G26" s="240">
        <v>0</v>
      </c>
      <c r="H26" s="240">
        <v>0</v>
      </c>
      <c r="I26" s="240">
        <v>0</v>
      </c>
      <c r="J26" s="240">
        <v>0</v>
      </c>
      <c r="K26" s="240">
        <f t="shared" si="16"/>
        <v>0</v>
      </c>
      <c r="L26" s="42">
        <f t="shared" si="17"/>
        <v>145133600</v>
      </c>
      <c r="M26" s="371">
        <f t="shared" si="6"/>
        <v>2.73409261119791E-5</v>
      </c>
      <c r="N26" s="240">
        <v>0</v>
      </c>
      <c r="O26" s="241">
        <v>145133600</v>
      </c>
      <c r="P26" s="241">
        <f t="shared" si="18"/>
        <v>0</v>
      </c>
      <c r="Q26" s="240">
        <v>23700400</v>
      </c>
      <c r="R26" s="240">
        <f t="shared" si="25"/>
        <v>121433200</v>
      </c>
      <c r="S26" s="240">
        <f t="shared" si="22"/>
        <v>121433200</v>
      </c>
      <c r="T26" s="240">
        <v>23700400</v>
      </c>
      <c r="U26" s="240">
        <f t="shared" si="20"/>
        <v>0</v>
      </c>
      <c r="V26" s="240">
        <v>11619600</v>
      </c>
      <c r="W26" s="44">
        <f t="shared" si="21"/>
        <v>12080800</v>
      </c>
      <c r="X26" s="45">
        <f t="shared" si="2"/>
        <v>0.16330057271369278</v>
      </c>
      <c r="Y26" s="45">
        <f t="shared" si="3"/>
        <v>0.16330057271369278</v>
      </c>
      <c r="Z26" s="45">
        <f t="shared" si="4"/>
        <v>8.0061405491216375E-2</v>
      </c>
      <c r="AA26" s="45">
        <f t="shared" si="8"/>
        <v>1</v>
      </c>
      <c r="AB26" s="45">
        <f t="shared" si="9"/>
        <v>0.49027020641001839</v>
      </c>
    </row>
    <row r="27" spans="1:28" ht="21.75" customHeight="1" x14ac:dyDescent="0.25">
      <c r="A27" s="239" t="s">
        <v>67</v>
      </c>
      <c r="B27" s="40" t="s">
        <v>37</v>
      </c>
      <c r="C27" s="40">
        <v>20</v>
      </c>
      <c r="D27" s="40" t="s">
        <v>38</v>
      </c>
      <c r="E27" s="41" t="s">
        <v>68</v>
      </c>
      <c r="F27" s="42">
        <v>898748700</v>
      </c>
      <c r="G27" s="240">
        <v>0</v>
      </c>
      <c r="H27" s="240">
        <v>0</v>
      </c>
      <c r="I27" s="240">
        <v>0</v>
      </c>
      <c r="J27" s="240">
        <v>0</v>
      </c>
      <c r="K27" s="240">
        <f t="shared" si="16"/>
        <v>0</v>
      </c>
      <c r="L27" s="42">
        <f t="shared" si="17"/>
        <v>898748700</v>
      </c>
      <c r="M27" s="43">
        <f t="shared" si="6"/>
        <v>1.6931035817989266E-4</v>
      </c>
      <c r="N27" s="240">
        <v>0</v>
      </c>
      <c r="O27" s="241">
        <v>898748700</v>
      </c>
      <c r="P27" s="241">
        <f t="shared" si="18"/>
        <v>0</v>
      </c>
      <c r="Q27" s="240">
        <v>139951000</v>
      </c>
      <c r="R27" s="240">
        <f t="shared" si="25"/>
        <v>758797700</v>
      </c>
      <c r="S27" s="240">
        <f t="shared" si="22"/>
        <v>758797700</v>
      </c>
      <c r="T27" s="240">
        <v>139951000</v>
      </c>
      <c r="U27" s="240">
        <f t="shared" si="20"/>
        <v>0</v>
      </c>
      <c r="V27" s="240">
        <v>69148700</v>
      </c>
      <c r="W27" s="44">
        <f t="shared" si="21"/>
        <v>70802300</v>
      </c>
      <c r="X27" s="45">
        <f t="shared" si="2"/>
        <v>0.15571761049557012</v>
      </c>
      <c r="Y27" s="45">
        <f t="shared" si="3"/>
        <v>0.15571761049557012</v>
      </c>
      <c r="Z27" s="45">
        <f t="shared" si="4"/>
        <v>7.6938859549949834E-2</v>
      </c>
      <c r="AA27" s="45">
        <f t="shared" si="8"/>
        <v>1</v>
      </c>
      <c r="AB27" s="45">
        <f t="shared" si="9"/>
        <v>0.49409221799058239</v>
      </c>
    </row>
    <row r="28" spans="1:28" ht="39.75" customHeight="1" x14ac:dyDescent="0.25">
      <c r="A28" s="239" t="s">
        <v>69</v>
      </c>
      <c r="B28" s="40" t="s">
        <v>37</v>
      </c>
      <c r="C28" s="40">
        <v>20</v>
      </c>
      <c r="D28" s="40" t="s">
        <v>38</v>
      </c>
      <c r="E28" s="41" t="s">
        <v>70</v>
      </c>
      <c r="F28" s="42">
        <v>599563200</v>
      </c>
      <c r="G28" s="240">
        <v>0</v>
      </c>
      <c r="H28" s="240">
        <v>0</v>
      </c>
      <c r="I28" s="240">
        <v>0</v>
      </c>
      <c r="J28" s="240">
        <v>0</v>
      </c>
      <c r="K28" s="240">
        <f t="shared" si="16"/>
        <v>0</v>
      </c>
      <c r="L28" s="42">
        <f t="shared" si="17"/>
        <v>599563200</v>
      </c>
      <c r="M28" s="43">
        <f t="shared" si="6"/>
        <v>1.1294843613513168E-4</v>
      </c>
      <c r="N28" s="240">
        <v>0</v>
      </c>
      <c r="O28" s="241">
        <v>599563200</v>
      </c>
      <c r="P28" s="241">
        <f t="shared" si="18"/>
        <v>0</v>
      </c>
      <c r="Q28" s="240">
        <v>93311400</v>
      </c>
      <c r="R28" s="240">
        <f t="shared" si="25"/>
        <v>506251800</v>
      </c>
      <c r="S28" s="240">
        <f t="shared" si="22"/>
        <v>506251800</v>
      </c>
      <c r="T28" s="240">
        <v>93311400</v>
      </c>
      <c r="U28" s="240">
        <f t="shared" si="20"/>
        <v>0</v>
      </c>
      <c r="V28" s="240">
        <v>46104500</v>
      </c>
      <c r="W28" s="44">
        <f t="shared" si="21"/>
        <v>47206900</v>
      </c>
      <c r="X28" s="45">
        <f t="shared" si="2"/>
        <v>0.15563230031462905</v>
      </c>
      <c r="Y28" s="45">
        <f t="shared" si="3"/>
        <v>0.15563230031462905</v>
      </c>
      <c r="Z28" s="45">
        <f t="shared" si="4"/>
        <v>7.6896814214081191E-2</v>
      </c>
      <c r="AA28" s="45">
        <f t="shared" si="8"/>
        <v>1</v>
      </c>
      <c r="AB28" s="45">
        <f t="shared" si="9"/>
        <v>0.49409289754520885</v>
      </c>
    </row>
    <row r="29" spans="1:28" ht="41.25" customHeight="1" x14ac:dyDescent="0.25">
      <c r="A29" s="238" t="s">
        <v>71</v>
      </c>
      <c r="B29" s="33"/>
      <c r="C29" s="33"/>
      <c r="D29" s="40"/>
      <c r="E29" s="34" t="s">
        <v>72</v>
      </c>
      <c r="F29" s="35">
        <f>+F30+F34+F35</f>
        <v>5077431000</v>
      </c>
      <c r="G29" s="35">
        <f t="shared" ref="G29:L29" si="26">+G30+G34+G35</f>
        <v>0</v>
      </c>
      <c r="H29" s="35">
        <f t="shared" si="26"/>
        <v>0</v>
      </c>
      <c r="I29" s="35">
        <f t="shared" si="26"/>
        <v>0</v>
      </c>
      <c r="J29" s="35">
        <f t="shared" si="26"/>
        <v>0</v>
      </c>
      <c r="K29" s="35">
        <f t="shared" si="26"/>
        <v>0</v>
      </c>
      <c r="L29" s="35">
        <f t="shared" si="26"/>
        <v>5077431000</v>
      </c>
      <c r="M29" s="36">
        <f t="shared" si="6"/>
        <v>9.565094906325768E-4</v>
      </c>
      <c r="N29" s="35">
        <f t="shared" ref="N29:W29" si="27">+N30+N34+N35</f>
        <v>0</v>
      </c>
      <c r="O29" s="35">
        <f t="shared" si="27"/>
        <v>5077431000</v>
      </c>
      <c r="P29" s="35">
        <f t="shared" si="27"/>
        <v>0</v>
      </c>
      <c r="Q29" s="35">
        <f t="shared" si="27"/>
        <v>585618097</v>
      </c>
      <c r="R29" s="35">
        <f t="shared" si="27"/>
        <v>4491812903</v>
      </c>
      <c r="S29" s="35">
        <f t="shared" si="27"/>
        <v>4491812903</v>
      </c>
      <c r="T29" s="35">
        <f t="shared" si="27"/>
        <v>585618097</v>
      </c>
      <c r="U29" s="35">
        <f t="shared" si="27"/>
        <v>0</v>
      </c>
      <c r="V29" s="35">
        <f t="shared" si="27"/>
        <v>585618097</v>
      </c>
      <c r="W29" s="35">
        <f t="shared" si="27"/>
        <v>0</v>
      </c>
      <c r="X29" s="37">
        <f t="shared" si="2"/>
        <v>0.11533748011543633</v>
      </c>
      <c r="Y29" s="37">
        <f t="shared" si="3"/>
        <v>0.11533748011543633</v>
      </c>
      <c r="Z29" s="37">
        <f t="shared" si="4"/>
        <v>0.11533748011543633</v>
      </c>
      <c r="AA29" s="37">
        <f t="shared" si="8"/>
        <v>1</v>
      </c>
      <c r="AB29" s="37">
        <f t="shared" si="9"/>
        <v>1</v>
      </c>
    </row>
    <row r="30" spans="1:28" ht="39" customHeight="1" x14ac:dyDescent="0.25">
      <c r="A30" s="239" t="s">
        <v>73</v>
      </c>
      <c r="B30" s="40"/>
      <c r="C30" s="40"/>
      <c r="D30" s="40"/>
      <c r="E30" s="41" t="s">
        <v>74</v>
      </c>
      <c r="F30" s="42">
        <f>+F31+F32+F33</f>
        <v>2059834541</v>
      </c>
      <c r="G30" s="42">
        <f t="shared" ref="G30:L30" si="28">+G31+G32+G33</f>
        <v>0</v>
      </c>
      <c r="H30" s="42">
        <f t="shared" si="28"/>
        <v>0</v>
      </c>
      <c r="I30" s="42">
        <f t="shared" si="28"/>
        <v>0</v>
      </c>
      <c r="J30" s="42">
        <f t="shared" si="28"/>
        <v>0</v>
      </c>
      <c r="K30" s="42">
        <f t="shared" si="28"/>
        <v>0</v>
      </c>
      <c r="L30" s="42">
        <f t="shared" si="28"/>
        <v>2059834541</v>
      </c>
      <c r="M30" s="43">
        <f t="shared" si="6"/>
        <v>3.8804097733662903E-4</v>
      </c>
      <c r="N30" s="42">
        <f t="shared" ref="N30:W30" si="29">+N31+N32+N33</f>
        <v>0</v>
      </c>
      <c r="O30" s="42">
        <f t="shared" si="29"/>
        <v>2059834541</v>
      </c>
      <c r="P30" s="42">
        <f t="shared" si="29"/>
        <v>0</v>
      </c>
      <c r="Q30" s="42">
        <f t="shared" si="29"/>
        <v>212782465</v>
      </c>
      <c r="R30" s="42">
        <f t="shared" si="29"/>
        <v>1847052076</v>
      </c>
      <c r="S30" s="42">
        <f t="shared" si="29"/>
        <v>1847052076</v>
      </c>
      <c r="T30" s="42">
        <f t="shared" si="29"/>
        <v>212782465</v>
      </c>
      <c r="U30" s="42">
        <f t="shared" si="29"/>
        <v>0</v>
      </c>
      <c r="V30" s="42">
        <f t="shared" si="29"/>
        <v>212782465</v>
      </c>
      <c r="W30" s="42">
        <f t="shared" si="29"/>
        <v>0</v>
      </c>
      <c r="X30" s="45">
        <f t="shared" si="2"/>
        <v>0.10330075584454432</v>
      </c>
      <c r="Y30" s="45">
        <f t="shared" si="3"/>
        <v>0.10330075584454432</v>
      </c>
      <c r="Z30" s="45">
        <f t="shared" si="4"/>
        <v>0.10330075584454432</v>
      </c>
      <c r="AA30" s="45">
        <f t="shared" si="8"/>
        <v>1</v>
      </c>
      <c r="AB30" s="45">
        <f t="shared" si="9"/>
        <v>1</v>
      </c>
    </row>
    <row r="31" spans="1:28" ht="21.75" customHeight="1" x14ac:dyDescent="0.25">
      <c r="A31" s="239" t="s">
        <v>75</v>
      </c>
      <c r="B31" s="40" t="s">
        <v>37</v>
      </c>
      <c r="C31" s="40">
        <v>20</v>
      </c>
      <c r="D31" s="40" t="s">
        <v>38</v>
      </c>
      <c r="E31" s="41" t="s">
        <v>76</v>
      </c>
      <c r="F31" s="42">
        <v>1440417805</v>
      </c>
      <c r="G31" s="240">
        <v>0</v>
      </c>
      <c r="H31" s="240">
        <v>0</v>
      </c>
      <c r="I31" s="240">
        <v>0</v>
      </c>
      <c r="J31" s="240">
        <v>0</v>
      </c>
      <c r="K31" s="240">
        <f t="shared" si="16"/>
        <v>0</v>
      </c>
      <c r="L31" s="42">
        <f t="shared" si="17"/>
        <v>1440417805</v>
      </c>
      <c r="M31" s="43">
        <f t="shared" si="6"/>
        <v>2.7135244200436094E-4</v>
      </c>
      <c r="N31" s="240">
        <v>0</v>
      </c>
      <c r="O31" s="241">
        <v>1440417805</v>
      </c>
      <c r="P31" s="241">
        <f t="shared" si="18"/>
        <v>0</v>
      </c>
      <c r="Q31" s="241">
        <v>90283612</v>
      </c>
      <c r="R31" s="241">
        <f t="shared" ref="R31:R36" si="30">+L31-Q31</f>
        <v>1350134193</v>
      </c>
      <c r="S31" s="240">
        <f t="shared" ref="S31:S36" si="31">O31-Q31</f>
        <v>1350134193</v>
      </c>
      <c r="T31" s="240">
        <v>90283612</v>
      </c>
      <c r="U31" s="240">
        <f t="shared" si="20"/>
        <v>0</v>
      </c>
      <c r="V31" s="240">
        <v>90283612</v>
      </c>
      <c r="W31" s="44">
        <f t="shared" si="21"/>
        <v>0</v>
      </c>
      <c r="X31" s="45">
        <f t="shared" si="2"/>
        <v>6.267876701232529E-2</v>
      </c>
      <c r="Y31" s="45">
        <f t="shared" si="3"/>
        <v>6.267876701232529E-2</v>
      </c>
      <c r="Z31" s="45">
        <f t="shared" si="4"/>
        <v>6.267876701232529E-2</v>
      </c>
      <c r="AA31" s="45">
        <f t="shared" si="8"/>
        <v>1</v>
      </c>
      <c r="AB31" s="45">
        <f t="shared" si="9"/>
        <v>1</v>
      </c>
    </row>
    <row r="32" spans="1:28" ht="21.75" customHeight="1" x14ac:dyDescent="0.25">
      <c r="A32" s="239" t="s">
        <v>77</v>
      </c>
      <c r="B32" s="40" t="s">
        <v>37</v>
      </c>
      <c r="C32" s="40">
        <v>20</v>
      </c>
      <c r="D32" s="40" t="s">
        <v>38</v>
      </c>
      <c r="E32" s="41" t="s">
        <v>78</v>
      </c>
      <c r="F32" s="42">
        <v>510000000</v>
      </c>
      <c r="G32" s="240">
        <v>0</v>
      </c>
      <c r="H32" s="240">
        <v>0</v>
      </c>
      <c r="I32" s="240">
        <v>0</v>
      </c>
      <c r="J32" s="240">
        <v>0</v>
      </c>
      <c r="K32" s="240">
        <f t="shared" si="16"/>
        <v>0</v>
      </c>
      <c r="L32" s="42">
        <f t="shared" si="17"/>
        <v>510000000</v>
      </c>
      <c r="M32" s="43">
        <f t="shared" si="6"/>
        <v>9.6076114125945612E-5</v>
      </c>
      <c r="N32" s="240">
        <v>0</v>
      </c>
      <c r="O32" s="241">
        <v>510000000</v>
      </c>
      <c r="P32" s="241">
        <f t="shared" si="18"/>
        <v>0</v>
      </c>
      <c r="Q32" s="241">
        <v>105738063</v>
      </c>
      <c r="R32" s="241">
        <f t="shared" si="30"/>
        <v>404261937</v>
      </c>
      <c r="S32" s="240">
        <f t="shared" si="31"/>
        <v>404261937</v>
      </c>
      <c r="T32" s="240">
        <v>105738063</v>
      </c>
      <c r="U32" s="240">
        <f t="shared" si="20"/>
        <v>0</v>
      </c>
      <c r="V32" s="240">
        <v>105738063</v>
      </c>
      <c r="W32" s="44">
        <f t="shared" si="21"/>
        <v>0</v>
      </c>
      <c r="X32" s="45">
        <f t="shared" si="2"/>
        <v>0.20732953529411766</v>
      </c>
      <c r="Y32" s="45">
        <f t="shared" si="3"/>
        <v>0.20732953529411766</v>
      </c>
      <c r="Z32" s="45">
        <f t="shared" si="4"/>
        <v>0.20732953529411766</v>
      </c>
      <c r="AA32" s="45">
        <f t="shared" si="8"/>
        <v>1</v>
      </c>
      <c r="AB32" s="45">
        <f t="shared" si="9"/>
        <v>1</v>
      </c>
    </row>
    <row r="33" spans="1:28" ht="21.75" customHeight="1" x14ac:dyDescent="0.25">
      <c r="A33" s="239" t="s">
        <v>79</v>
      </c>
      <c r="B33" s="40" t="s">
        <v>37</v>
      </c>
      <c r="C33" s="40">
        <v>20</v>
      </c>
      <c r="D33" s="40" t="s">
        <v>38</v>
      </c>
      <c r="E33" s="41" t="s">
        <v>80</v>
      </c>
      <c r="F33" s="42">
        <v>109416736</v>
      </c>
      <c r="G33" s="240">
        <v>0</v>
      </c>
      <c r="H33" s="240">
        <v>0</v>
      </c>
      <c r="I33" s="240">
        <v>0</v>
      </c>
      <c r="J33" s="240">
        <v>0</v>
      </c>
      <c r="K33" s="240">
        <f t="shared" si="16"/>
        <v>0</v>
      </c>
      <c r="L33" s="42">
        <f t="shared" si="17"/>
        <v>109416736</v>
      </c>
      <c r="M33" s="371">
        <f t="shared" si="6"/>
        <v>2.0612421206322474E-5</v>
      </c>
      <c r="N33" s="240">
        <v>0</v>
      </c>
      <c r="O33" s="241">
        <v>109416736</v>
      </c>
      <c r="P33" s="241">
        <f t="shared" si="18"/>
        <v>0</v>
      </c>
      <c r="Q33" s="240">
        <v>16760790</v>
      </c>
      <c r="R33" s="240">
        <f t="shared" si="30"/>
        <v>92655946</v>
      </c>
      <c r="S33" s="240">
        <f t="shared" si="31"/>
        <v>92655946</v>
      </c>
      <c r="T33" s="240">
        <v>16760790</v>
      </c>
      <c r="U33" s="240">
        <f t="shared" si="20"/>
        <v>0</v>
      </c>
      <c r="V33" s="240">
        <v>16760790</v>
      </c>
      <c r="W33" s="44">
        <f t="shared" si="21"/>
        <v>0</v>
      </c>
      <c r="X33" s="45">
        <f t="shared" si="2"/>
        <v>0.15318305601804827</v>
      </c>
      <c r="Y33" s="45">
        <f t="shared" si="3"/>
        <v>0.15318305601804827</v>
      </c>
      <c r="Z33" s="45">
        <f t="shared" si="4"/>
        <v>0.15318305601804827</v>
      </c>
      <c r="AA33" s="45">
        <f t="shared" si="8"/>
        <v>1</v>
      </c>
      <c r="AB33" s="45">
        <f t="shared" si="9"/>
        <v>1</v>
      </c>
    </row>
    <row r="34" spans="1:28" ht="21.75" customHeight="1" x14ac:dyDescent="0.25">
      <c r="A34" s="239" t="s">
        <v>81</v>
      </c>
      <c r="B34" s="40" t="s">
        <v>37</v>
      </c>
      <c r="C34" s="40">
        <v>20</v>
      </c>
      <c r="D34" s="40" t="s">
        <v>38</v>
      </c>
      <c r="E34" s="41" t="s">
        <v>82</v>
      </c>
      <c r="F34" s="42">
        <v>2897220308</v>
      </c>
      <c r="G34" s="240">
        <v>0</v>
      </c>
      <c r="H34" s="240">
        <v>0</v>
      </c>
      <c r="I34" s="240">
        <v>0</v>
      </c>
      <c r="J34" s="240">
        <v>0</v>
      </c>
      <c r="K34" s="240">
        <f t="shared" si="16"/>
        <v>0</v>
      </c>
      <c r="L34" s="42">
        <f t="shared" si="17"/>
        <v>2897220308</v>
      </c>
      <c r="M34" s="43">
        <f t="shared" si="6"/>
        <v>5.4579150776355939E-4</v>
      </c>
      <c r="N34" s="240">
        <v>0</v>
      </c>
      <c r="O34" s="240">
        <v>2897220308</v>
      </c>
      <c r="P34" s="240">
        <f t="shared" si="18"/>
        <v>0</v>
      </c>
      <c r="Q34" s="240">
        <v>372835632</v>
      </c>
      <c r="R34" s="240">
        <f t="shared" si="30"/>
        <v>2524384676</v>
      </c>
      <c r="S34" s="240">
        <f t="shared" si="31"/>
        <v>2524384676</v>
      </c>
      <c r="T34" s="240">
        <v>372835632</v>
      </c>
      <c r="U34" s="240">
        <f t="shared" si="20"/>
        <v>0</v>
      </c>
      <c r="V34" s="240">
        <v>372835632</v>
      </c>
      <c r="W34" s="44">
        <f t="shared" si="21"/>
        <v>0</v>
      </c>
      <c r="X34" s="45">
        <f t="shared" si="2"/>
        <v>0.12868735973253437</v>
      </c>
      <c r="Y34" s="45">
        <f t="shared" si="3"/>
        <v>0.12868735973253437</v>
      </c>
      <c r="Z34" s="45">
        <f t="shared" si="4"/>
        <v>0.12868735973253437</v>
      </c>
      <c r="AA34" s="45">
        <f t="shared" si="8"/>
        <v>1</v>
      </c>
      <c r="AB34" s="45">
        <f t="shared" si="9"/>
        <v>1</v>
      </c>
    </row>
    <row r="35" spans="1:28" ht="21.75" customHeight="1" x14ac:dyDescent="0.25">
      <c r="A35" s="239" t="s">
        <v>83</v>
      </c>
      <c r="B35" s="40" t="s">
        <v>37</v>
      </c>
      <c r="C35" s="40">
        <v>20</v>
      </c>
      <c r="D35" s="40" t="s">
        <v>38</v>
      </c>
      <c r="E35" s="41" t="s">
        <v>84</v>
      </c>
      <c r="F35" s="42">
        <v>120376151</v>
      </c>
      <c r="G35" s="240">
        <v>0</v>
      </c>
      <c r="H35" s="240">
        <v>0</v>
      </c>
      <c r="I35" s="240">
        <v>0</v>
      </c>
      <c r="J35" s="240">
        <v>0</v>
      </c>
      <c r="K35" s="240">
        <f t="shared" si="16"/>
        <v>0</v>
      </c>
      <c r="L35" s="42">
        <f t="shared" si="17"/>
        <v>120376151</v>
      </c>
      <c r="M35" s="371">
        <f t="shared" si="6"/>
        <v>2.2677005532388356E-5</v>
      </c>
      <c r="N35" s="240">
        <v>0</v>
      </c>
      <c r="O35" s="240">
        <v>120376151</v>
      </c>
      <c r="P35" s="240">
        <f t="shared" si="18"/>
        <v>0</v>
      </c>
      <c r="Q35" s="240">
        <v>0</v>
      </c>
      <c r="R35" s="240">
        <f t="shared" si="30"/>
        <v>120376151</v>
      </c>
      <c r="S35" s="240">
        <f t="shared" si="31"/>
        <v>120376151</v>
      </c>
      <c r="T35" s="240">
        <v>0</v>
      </c>
      <c r="U35" s="240">
        <f t="shared" si="20"/>
        <v>0</v>
      </c>
      <c r="V35" s="240">
        <v>0</v>
      </c>
      <c r="W35" s="44">
        <f t="shared" si="21"/>
        <v>0</v>
      </c>
      <c r="X35" s="45">
        <f t="shared" si="2"/>
        <v>0</v>
      </c>
      <c r="Y35" s="45">
        <f t="shared" si="3"/>
        <v>0</v>
      </c>
      <c r="Z35" s="45">
        <f t="shared" si="4"/>
        <v>0</v>
      </c>
      <c r="AA35" s="45" t="s">
        <v>46</v>
      </c>
      <c r="AB35" s="45" t="s">
        <v>46</v>
      </c>
    </row>
    <row r="36" spans="1:28" s="8" customFormat="1" ht="38.25" customHeight="1" x14ac:dyDescent="0.25">
      <c r="A36" s="238" t="s">
        <v>85</v>
      </c>
      <c r="B36" s="33" t="s">
        <v>37</v>
      </c>
      <c r="C36" s="33">
        <v>20</v>
      </c>
      <c r="D36" s="33" t="s">
        <v>38</v>
      </c>
      <c r="E36" s="34" t="s">
        <v>86</v>
      </c>
      <c r="F36" s="242">
        <v>4590358000</v>
      </c>
      <c r="G36" s="243">
        <v>0</v>
      </c>
      <c r="H36" s="243">
        <v>0</v>
      </c>
      <c r="I36" s="243">
        <v>0</v>
      </c>
      <c r="J36" s="243">
        <v>0</v>
      </c>
      <c r="K36" s="243">
        <f t="shared" si="16"/>
        <v>0</v>
      </c>
      <c r="L36" s="243">
        <f t="shared" si="17"/>
        <v>4590358000</v>
      </c>
      <c r="M36" s="36">
        <f t="shared" si="6"/>
        <v>8.6475246879793622E-4</v>
      </c>
      <c r="N36" s="243">
        <v>4590358000</v>
      </c>
      <c r="O36" s="243">
        <v>0</v>
      </c>
      <c r="P36" s="243">
        <f t="shared" si="18"/>
        <v>4590358000</v>
      </c>
      <c r="Q36" s="243">
        <v>0</v>
      </c>
      <c r="R36" s="243">
        <f t="shared" si="30"/>
        <v>4590358000</v>
      </c>
      <c r="S36" s="244">
        <f t="shared" si="31"/>
        <v>0</v>
      </c>
      <c r="T36" s="243">
        <v>0</v>
      </c>
      <c r="U36" s="243">
        <f t="shared" si="20"/>
        <v>0</v>
      </c>
      <c r="V36" s="243">
        <v>0</v>
      </c>
      <c r="W36" s="47">
        <f t="shared" si="21"/>
        <v>0</v>
      </c>
      <c r="X36" s="45">
        <f t="shared" si="2"/>
        <v>0</v>
      </c>
      <c r="Y36" s="45">
        <f t="shared" si="3"/>
        <v>0</v>
      </c>
      <c r="Z36" s="45">
        <f t="shared" si="4"/>
        <v>0</v>
      </c>
      <c r="AA36" s="45" t="s">
        <v>46</v>
      </c>
      <c r="AB36" s="45" t="s">
        <v>46</v>
      </c>
    </row>
    <row r="37" spans="1:28" ht="27.75" customHeight="1" x14ac:dyDescent="0.25">
      <c r="A37" s="238" t="s">
        <v>87</v>
      </c>
      <c r="B37" s="33"/>
      <c r="C37" s="33"/>
      <c r="D37" s="40"/>
      <c r="E37" s="34" t="s">
        <v>88</v>
      </c>
      <c r="F37" s="244">
        <f>+F38+F42</f>
        <v>19419071000</v>
      </c>
      <c r="G37" s="244">
        <f t="shared" ref="G37:L37" si="32">+G38+G42</f>
        <v>0</v>
      </c>
      <c r="H37" s="244">
        <f t="shared" si="32"/>
        <v>0</v>
      </c>
      <c r="I37" s="244">
        <f t="shared" si="32"/>
        <v>3422220</v>
      </c>
      <c r="J37" s="244">
        <f t="shared" si="32"/>
        <v>3422220</v>
      </c>
      <c r="K37" s="244">
        <f t="shared" si="32"/>
        <v>0</v>
      </c>
      <c r="L37" s="244">
        <f t="shared" si="32"/>
        <v>19419071000</v>
      </c>
      <c r="M37" s="36">
        <f t="shared" si="6"/>
        <v>3.6582527090506683E-3</v>
      </c>
      <c r="N37" s="244">
        <f t="shared" ref="N37:W37" si="33">+N38+N42</f>
        <v>0</v>
      </c>
      <c r="O37" s="244">
        <f t="shared" si="33"/>
        <v>16975777064</v>
      </c>
      <c r="P37" s="244">
        <f t="shared" si="33"/>
        <v>2443293936</v>
      </c>
      <c r="Q37" s="244">
        <f t="shared" si="33"/>
        <v>15618832038</v>
      </c>
      <c r="R37" s="244">
        <f t="shared" si="33"/>
        <v>3800238962</v>
      </c>
      <c r="S37" s="244">
        <f t="shared" si="33"/>
        <v>1356945026</v>
      </c>
      <c r="T37" s="244">
        <f t="shared" si="33"/>
        <v>2365134775.3000002</v>
      </c>
      <c r="U37" s="244">
        <f t="shared" si="33"/>
        <v>13253697262.700001</v>
      </c>
      <c r="V37" s="244">
        <f t="shared" si="33"/>
        <v>2365134775.3000002</v>
      </c>
      <c r="W37" s="244">
        <f t="shared" si="33"/>
        <v>0</v>
      </c>
      <c r="X37" s="37">
        <f t="shared" si="2"/>
        <v>0.80430377117422347</v>
      </c>
      <c r="Y37" s="37">
        <f t="shared" si="3"/>
        <v>0.12179443472347365</v>
      </c>
      <c r="Z37" s="37">
        <f t="shared" si="4"/>
        <v>0.12179443472347365</v>
      </c>
      <c r="AA37" s="37">
        <f t="shared" ref="AA37:AA95" si="34">+T37/Q37</f>
        <v>0.15142840191543908</v>
      </c>
      <c r="AB37" s="37">
        <f t="shared" ref="AB37:AB95" si="35">+V37/T37</f>
        <v>1</v>
      </c>
    </row>
    <row r="38" spans="1:28" ht="27.75" customHeight="1" x14ac:dyDescent="0.25">
      <c r="A38" s="238" t="s">
        <v>89</v>
      </c>
      <c r="B38" s="33"/>
      <c r="C38" s="33"/>
      <c r="D38" s="40"/>
      <c r="E38" s="34" t="s">
        <v>90</v>
      </c>
      <c r="F38" s="244">
        <f>+F39</f>
        <v>20000000</v>
      </c>
      <c r="G38" s="244">
        <f t="shared" ref="G38:L40" si="36">+G39</f>
        <v>0</v>
      </c>
      <c r="H38" s="244">
        <f t="shared" si="36"/>
        <v>0</v>
      </c>
      <c r="I38" s="244">
        <f t="shared" si="36"/>
        <v>0</v>
      </c>
      <c r="J38" s="244">
        <f t="shared" si="36"/>
        <v>0</v>
      </c>
      <c r="K38" s="244">
        <f t="shared" si="36"/>
        <v>0</v>
      </c>
      <c r="L38" s="244">
        <f t="shared" si="36"/>
        <v>20000000</v>
      </c>
      <c r="M38" s="372">
        <f t="shared" si="6"/>
        <v>3.7676907500370827E-6</v>
      </c>
      <c r="N38" s="244">
        <f t="shared" ref="N38:W40" si="37">+N39</f>
        <v>0</v>
      </c>
      <c r="O38" s="244">
        <f t="shared" si="37"/>
        <v>0</v>
      </c>
      <c r="P38" s="244">
        <f t="shared" si="37"/>
        <v>20000000</v>
      </c>
      <c r="Q38" s="244">
        <f t="shared" si="37"/>
        <v>0</v>
      </c>
      <c r="R38" s="244">
        <f t="shared" si="37"/>
        <v>20000000</v>
      </c>
      <c r="S38" s="244">
        <f t="shared" si="37"/>
        <v>0</v>
      </c>
      <c r="T38" s="244">
        <f t="shared" si="37"/>
        <v>0</v>
      </c>
      <c r="U38" s="244">
        <f t="shared" si="37"/>
        <v>0</v>
      </c>
      <c r="V38" s="244">
        <f t="shared" si="37"/>
        <v>0</v>
      </c>
      <c r="W38" s="244">
        <f t="shared" si="37"/>
        <v>0</v>
      </c>
      <c r="X38" s="37">
        <f t="shared" si="2"/>
        <v>0</v>
      </c>
      <c r="Y38" s="37">
        <f t="shared" si="3"/>
        <v>0</v>
      </c>
      <c r="Z38" s="37">
        <f t="shared" si="4"/>
        <v>0</v>
      </c>
      <c r="AA38" s="37" t="s">
        <v>46</v>
      </c>
      <c r="AB38" s="37" t="s">
        <v>46</v>
      </c>
    </row>
    <row r="39" spans="1:28" ht="27.75" customHeight="1" x14ac:dyDescent="0.25">
      <c r="A39" s="238" t="s">
        <v>91</v>
      </c>
      <c r="B39" s="33"/>
      <c r="C39" s="33"/>
      <c r="D39" s="40"/>
      <c r="E39" s="34" t="s">
        <v>92</v>
      </c>
      <c r="F39" s="244">
        <f>+F40</f>
        <v>20000000</v>
      </c>
      <c r="G39" s="244">
        <f t="shared" si="36"/>
        <v>0</v>
      </c>
      <c r="H39" s="244">
        <f t="shared" si="36"/>
        <v>0</v>
      </c>
      <c r="I39" s="244">
        <f t="shared" si="36"/>
        <v>0</v>
      </c>
      <c r="J39" s="244">
        <f t="shared" si="36"/>
        <v>0</v>
      </c>
      <c r="K39" s="244">
        <f t="shared" si="36"/>
        <v>0</v>
      </c>
      <c r="L39" s="244">
        <f t="shared" si="36"/>
        <v>20000000</v>
      </c>
      <c r="M39" s="372">
        <f t="shared" si="6"/>
        <v>3.7676907500370827E-6</v>
      </c>
      <c r="N39" s="244">
        <f t="shared" si="37"/>
        <v>0</v>
      </c>
      <c r="O39" s="244">
        <f t="shared" si="37"/>
        <v>0</v>
      </c>
      <c r="P39" s="244">
        <f t="shared" si="37"/>
        <v>20000000</v>
      </c>
      <c r="Q39" s="244">
        <f t="shared" si="37"/>
        <v>0</v>
      </c>
      <c r="R39" s="244">
        <f t="shared" si="37"/>
        <v>20000000</v>
      </c>
      <c r="S39" s="244">
        <f t="shared" si="37"/>
        <v>0</v>
      </c>
      <c r="T39" s="244">
        <f t="shared" si="37"/>
        <v>0</v>
      </c>
      <c r="U39" s="244">
        <f t="shared" si="37"/>
        <v>0</v>
      </c>
      <c r="V39" s="244">
        <f t="shared" si="37"/>
        <v>0</v>
      </c>
      <c r="W39" s="244">
        <f t="shared" si="37"/>
        <v>0</v>
      </c>
      <c r="X39" s="37">
        <f t="shared" si="2"/>
        <v>0</v>
      </c>
      <c r="Y39" s="37">
        <f t="shared" si="3"/>
        <v>0</v>
      </c>
      <c r="Z39" s="37">
        <f t="shared" si="4"/>
        <v>0</v>
      </c>
      <c r="AA39" s="37" t="s">
        <v>46</v>
      </c>
      <c r="AB39" s="37" t="s">
        <v>46</v>
      </c>
    </row>
    <row r="40" spans="1:28" ht="36" customHeight="1" x14ac:dyDescent="0.25">
      <c r="A40" s="238" t="s">
        <v>93</v>
      </c>
      <c r="B40" s="40"/>
      <c r="C40" s="40"/>
      <c r="D40" s="40"/>
      <c r="E40" s="34" t="s">
        <v>94</v>
      </c>
      <c r="F40" s="35">
        <f>+F41</f>
        <v>20000000</v>
      </c>
      <c r="G40" s="35">
        <f t="shared" si="36"/>
        <v>0</v>
      </c>
      <c r="H40" s="35">
        <f t="shared" si="36"/>
        <v>0</v>
      </c>
      <c r="I40" s="35">
        <f t="shared" si="36"/>
        <v>0</v>
      </c>
      <c r="J40" s="35">
        <f t="shared" si="36"/>
        <v>0</v>
      </c>
      <c r="K40" s="35">
        <f t="shared" si="36"/>
        <v>0</v>
      </c>
      <c r="L40" s="35">
        <f t="shared" si="36"/>
        <v>20000000</v>
      </c>
      <c r="M40" s="372">
        <f t="shared" si="6"/>
        <v>3.7676907500370827E-6</v>
      </c>
      <c r="N40" s="35">
        <f t="shared" si="37"/>
        <v>0</v>
      </c>
      <c r="O40" s="35">
        <f t="shared" si="37"/>
        <v>0</v>
      </c>
      <c r="P40" s="35">
        <f t="shared" si="37"/>
        <v>20000000</v>
      </c>
      <c r="Q40" s="35">
        <f t="shared" si="37"/>
        <v>0</v>
      </c>
      <c r="R40" s="35">
        <f t="shared" si="37"/>
        <v>20000000</v>
      </c>
      <c r="S40" s="35">
        <f t="shared" si="37"/>
        <v>0</v>
      </c>
      <c r="T40" s="35">
        <f t="shared" si="37"/>
        <v>0</v>
      </c>
      <c r="U40" s="35">
        <f t="shared" si="37"/>
        <v>0</v>
      </c>
      <c r="V40" s="35">
        <f t="shared" si="37"/>
        <v>0</v>
      </c>
      <c r="W40" s="35">
        <f t="shared" si="37"/>
        <v>0</v>
      </c>
      <c r="X40" s="37">
        <f t="shared" si="2"/>
        <v>0</v>
      </c>
      <c r="Y40" s="37">
        <f t="shared" si="3"/>
        <v>0</v>
      </c>
      <c r="Z40" s="37">
        <f t="shared" si="4"/>
        <v>0</v>
      </c>
      <c r="AA40" s="37" t="s">
        <v>46</v>
      </c>
      <c r="AB40" s="37" t="s">
        <v>46</v>
      </c>
    </row>
    <row r="41" spans="1:28" ht="39.75" customHeight="1" x14ac:dyDescent="0.25">
      <c r="A41" s="239" t="s">
        <v>95</v>
      </c>
      <c r="B41" s="40" t="s">
        <v>37</v>
      </c>
      <c r="C41" s="40">
        <v>20</v>
      </c>
      <c r="D41" s="40" t="s">
        <v>38</v>
      </c>
      <c r="E41" s="41" t="s">
        <v>96</v>
      </c>
      <c r="F41" s="240">
        <v>20000000</v>
      </c>
      <c r="G41" s="240">
        <v>0</v>
      </c>
      <c r="H41" s="240">
        <v>0</v>
      </c>
      <c r="I41" s="240">
        <v>0</v>
      </c>
      <c r="J41" s="240">
        <v>0</v>
      </c>
      <c r="K41" s="240">
        <f t="shared" si="16"/>
        <v>0</v>
      </c>
      <c r="L41" s="240">
        <f t="shared" si="17"/>
        <v>20000000</v>
      </c>
      <c r="M41" s="373">
        <f t="shared" si="6"/>
        <v>3.7676907500370827E-6</v>
      </c>
      <c r="N41" s="240">
        <v>0</v>
      </c>
      <c r="O41" s="241">
        <v>0</v>
      </c>
      <c r="P41" s="241">
        <f t="shared" si="18"/>
        <v>20000000</v>
      </c>
      <c r="Q41" s="241">
        <v>0</v>
      </c>
      <c r="R41" s="241">
        <f>+L41-Q41</f>
        <v>20000000</v>
      </c>
      <c r="S41" s="240">
        <f t="shared" ref="S41" si="38">O41-Q41</f>
        <v>0</v>
      </c>
      <c r="T41" s="241">
        <v>0</v>
      </c>
      <c r="U41" s="241">
        <f t="shared" si="20"/>
        <v>0</v>
      </c>
      <c r="V41" s="241">
        <v>0</v>
      </c>
      <c r="W41" s="44">
        <f t="shared" si="21"/>
        <v>0</v>
      </c>
      <c r="X41" s="45">
        <f t="shared" si="2"/>
        <v>0</v>
      </c>
      <c r="Y41" s="45">
        <f t="shared" si="3"/>
        <v>0</v>
      </c>
      <c r="Z41" s="45">
        <f t="shared" si="4"/>
        <v>0</v>
      </c>
      <c r="AA41" s="45" t="s">
        <v>46</v>
      </c>
      <c r="AB41" s="45" t="s">
        <v>46</v>
      </c>
    </row>
    <row r="42" spans="1:28" ht="30" customHeight="1" x14ac:dyDescent="0.25">
      <c r="A42" s="238" t="s">
        <v>97</v>
      </c>
      <c r="B42" s="33"/>
      <c r="C42" s="33"/>
      <c r="D42" s="40"/>
      <c r="E42" s="34" t="s">
        <v>98</v>
      </c>
      <c r="F42" s="243">
        <f>+F43+F54</f>
        <v>19399071000</v>
      </c>
      <c r="G42" s="243">
        <f t="shared" ref="G42:L42" si="39">+G43+G54</f>
        <v>0</v>
      </c>
      <c r="H42" s="243">
        <f t="shared" si="39"/>
        <v>0</v>
      </c>
      <c r="I42" s="243">
        <f t="shared" si="39"/>
        <v>3422220</v>
      </c>
      <c r="J42" s="243">
        <f t="shared" si="39"/>
        <v>3422220</v>
      </c>
      <c r="K42" s="243">
        <f t="shared" si="39"/>
        <v>0</v>
      </c>
      <c r="L42" s="243">
        <f t="shared" si="39"/>
        <v>19399071000</v>
      </c>
      <c r="M42" s="36">
        <f t="shared" si="6"/>
        <v>3.6544850183006313E-3</v>
      </c>
      <c r="N42" s="243">
        <f t="shared" ref="N42:W42" si="40">+N43+N54</f>
        <v>0</v>
      </c>
      <c r="O42" s="243">
        <f t="shared" si="40"/>
        <v>16975777064</v>
      </c>
      <c r="P42" s="243">
        <f t="shared" si="40"/>
        <v>2423293936</v>
      </c>
      <c r="Q42" s="243">
        <f t="shared" si="40"/>
        <v>15618832038</v>
      </c>
      <c r="R42" s="243">
        <f t="shared" si="40"/>
        <v>3780238962</v>
      </c>
      <c r="S42" s="243">
        <f t="shared" si="40"/>
        <v>1356945026</v>
      </c>
      <c r="T42" s="243">
        <f t="shared" si="40"/>
        <v>2365134775.3000002</v>
      </c>
      <c r="U42" s="243">
        <f t="shared" si="40"/>
        <v>13253697262.700001</v>
      </c>
      <c r="V42" s="243">
        <f t="shared" si="40"/>
        <v>2365134775.3000002</v>
      </c>
      <c r="W42" s="243">
        <f t="shared" si="40"/>
        <v>0</v>
      </c>
      <c r="X42" s="37">
        <f t="shared" si="2"/>
        <v>0.8051329900282338</v>
      </c>
      <c r="Y42" s="37">
        <f t="shared" si="3"/>
        <v>0.12192000200937458</v>
      </c>
      <c r="Z42" s="37">
        <f t="shared" si="4"/>
        <v>0.12192000200937458</v>
      </c>
      <c r="AA42" s="37">
        <f t="shared" si="34"/>
        <v>0.15142840191543908</v>
      </c>
      <c r="AB42" s="37">
        <f t="shared" si="35"/>
        <v>1</v>
      </c>
    </row>
    <row r="43" spans="1:28" ht="24.75" customHeight="1" x14ac:dyDescent="0.25">
      <c r="A43" s="238" t="s">
        <v>99</v>
      </c>
      <c r="B43" s="33"/>
      <c r="C43" s="33"/>
      <c r="D43" s="40"/>
      <c r="E43" s="34" t="s">
        <v>100</v>
      </c>
      <c r="F43" s="244">
        <f>+F44+F47</f>
        <v>237491820</v>
      </c>
      <c r="G43" s="244">
        <f t="shared" ref="G43:L43" si="41">+G44+G47</f>
        <v>0</v>
      </c>
      <c r="H43" s="244">
        <f t="shared" si="41"/>
        <v>0</v>
      </c>
      <c r="I43" s="244">
        <f t="shared" si="41"/>
        <v>0</v>
      </c>
      <c r="J43" s="244">
        <f t="shared" si="41"/>
        <v>0</v>
      </c>
      <c r="K43" s="244">
        <f t="shared" si="41"/>
        <v>0</v>
      </c>
      <c r="L43" s="244">
        <f t="shared" si="41"/>
        <v>237491820</v>
      </c>
      <c r="M43" s="374">
        <f t="shared" si="6"/>
        <v>4.4739786671173596E-5</v>
      </c>
      <c r="N43" s="244">
        <f t="shared" ref="N43:W43" si="42">+N44+N47</f>
        <v>0</v>
      </c>
      <c r="O43" s="244">
        <f t="shared" si="42"/>
        <v>124752520</v>
      </c>
      <c r="P43" s="244">
        <f t="shared" si="42"/>
        <v>112739300</v>
      </c>
      <c r="Q43" s="244">
        <f t="shared" si="42"/>
        <v>124752520</v>
      </c>
      <c r="R43" s="244">
        <f t="shared" si="42"/>
        <v>112739300</v>
      </c>
      <c r="S43" s="244">
        <f t="shared" si="42"/>
        <v>0</v>
      </c>
      <c r="T43" s="244">
        <f t="shared" si="42"/>
        <v>18144540</v>
      </c>
      <c r="U43" s="244">
        <f t="shared" si="42"/>
        <v>106607980</v>
      </c>
      <c r="V43" s="244">
        <f t="shared" si="42"/>
        <v>18144540</v>
      </c>
      <c r="W43" s="244">
        <f t="shared" si="42"/>
        <v>0</v>
      </c>
      <c r="X43" s="37">
        <f t="shared" si="2"/>
        <v>0.52529186057860855</v>
      </c>
      <c r="Y43" s="37">
        <f t="shared" si="3"/>
        <v>7.6400694558658902E-2</v>
      </c>
      <c r="Z43" s="37">
        <f t="shared" si="4"/>
        <v>7.6400694558658902E-2</v>
      </c>
      <c r="AA43" s="37">
        <f t="shared" si="34"/>
        <v>0.14544427639618021</v>
      </c>
      <c r="AB43" s="37">
        <f t="shared" si="35"/>
        <v>1</v>
      </c>
    </row>
    <row r="44" spans="1:28" ht="54.75" customHeight="1" x14ac:dyDescent="0.25">
      <c r="A44" s="238" t="s">
        <v>101</v>
      </c>
      <c r="B44" s="40"/>
      <c r="C44" s="40"/>
      <c r="D44" s="40"/>
      <c r="E44" s="34" t="s">
        <v>102</v>
      </c>
      <c r="F44" s="244">
        <f>+F45+F46</f>
        <v>39000000</v>
      </c>
      <c r="G44" s="244">
        <f t="shared" ref="G44:L44" si="43">+G45+G46</f>
        <v>0</v>
      </c>
      <c r="H44" s="244">
        <f t="shared" si="43"/>
        <v>0</v>
      </c>
      <c r="I44" s="244">
        <f t="shared" si="43"/>
        <v>0</v>
      </c>
      <c r="J44" s="244">
        <f t="shared" si="43"/>
        <v>0</v>
      </c>
      <c r="K44" s="244">
        <f t="shared" si="43"/>
        <v>0</v>
      </c>
      <c r="L44" s="244">
        <f t="shared" si="43"/>
        <v>39000000</v>
      </c>
      <c r="M44" s="374">
        <f t="shared" si="6"/>
        <v>7.3469969625723113E-6</v>
      </c>
      <c r="N44" s="244">
        <f t="shared" ref="N44:W44" si="44">+N45+N46</f>
        <v>0</v>
      </c>
      <c r="O44" s="244">
        <f t="shared" si="44"/>
        <v>26000000</v>
      </c>
      <c r="P44" s="244">
        <f t="shared" si="44"/>
        <v>13000000</v>
      </c>
      <c r="Q44" s="244">
        <f t="shared" si="44"/>
        <v>26000000</v>
      </c>
      <c r="R44" s="244">
        <f t="shared" si="44"/>
        <v>13000000</v>
      </c>
      <c r="S44" s="244">
        <f t="shared" si="44"/>
        <v>0</v>
      </c>
      <c r="T44" s="244">
        <f t="shared" si="44"/>
        <v>2000000</v>
      </c>
      <c r="U44" s="244">
        <f t="shared" si="44"/>
        <v>24000000</v>
      </c>
      <c r="V44" s="244">
        <f t="shared" si="44"/>
        <v>2000000</v>
      </c>
      <c r="W44" s="244">
        <f t="shared" si="44"/>
        <v>0</v>
      </c>
      <c r="X44" s="37">
        <f t="shared" si="2"/>
        <v>0.66666666666666663</v>
      </c>
      <c r="Y44" s="37">
        <f t="shared" si="3"/>
        <v>5.128205128205128E-2</v>
      </c>
      <c r="Z44" s="37">
        <f t="shared" si="4"/>
        <v>5.128205128205128E-2</v>
      </c>
      <c r="AA44" s="37">
        <f t="shared" si="34"/>
        <v>7.6923076923076927E-2</v>
      </c>
      <c r="AB44" s="37">
        <f t="shared" si="35"/>
        <v>1</v>
      </c>
    </row>
    <row r="45" spans="1:28" ht="48" customHeight="1" x14ac:dyDescent="0.25">
      <c r="A45" s="239" t="s">
        <v>103</v>
      </c>
      <c r="B45" s="40" t="s">
        <v>37</v>
      </c>
      <c r="C45" s="40">
        <v>20</v>
      </c>
      <c r="D45" s="40" t="s">
        <v>38</v>
      </c>
      <c r="E45" s="41" t="s">
        <v>104</v>
      </c>
      <c r="F45" s="240">
        <v>29000000</v>
      </c>
      <c r="G45" s="240">
        <v>0</v>
      </c>
      <c r="H45" s="240">
        <v>0</v>
      </c>
      <c r="I45" s="240">
        <v>0</v>
      </c>
      <c r="J45" s="240">
        <v>0</v>
      </c>
      <c r="K45" s="240">
        <f t="shared" si="16"/>
        <v>0</v>
      </c>
      <c r="L45" s="240">
        <f t="shared" si="17"/>
        <v>29000000</v>
      </c>
      <c r="M45" s="371">
        <f t="shared" si="6"/>
        <v>5.4631515875537701E-6</v>
      </c>
      <c r="N45" s="240">
        <v>0</v>
      </c>
      <c r="O45" s="240">
        <v>26000000</v>
      </c>
      <c r="P45" s="240">
        <f t="shared" si="18"/>
        <v>3000000</v>
      </c>
      <c r="Q45" s="240">
        <v>26000000</v>
      </c>
      <c r="R45" s="240">
        <f>+L45-Q45</f>
        <v>3000000</v>
      </c>
      <c r="S45" s="240">
        <f t="shared" ref="S45:S53" si="45">O45-Q45</f>
        <v>0</v>
      </c>
      <c r="T45" s="240">
        <v>2000000</v>
      </c>
      <c r="U45" s="240">
        <f t="shared" si="20"/>
        <v>24000000</v>
      </c>
      <c r="V45" s="240">
        <v>2000000</v>
      </c>
      <c r="W45" s="44">
        <f t="shared" si="21"/>
        <v>0</v>
      </c>
      <c r="X45" s="45">
        <f t="shared" si="2"/>
        <v>0.89655172413793105</v>
      </c>
      <c r="Y45" s="45">
        <f t="shared" si="3"/>
        <v>6.8965517241379309E-2</v>
      </c>
      <c r="Z45" s="45">
        <f t="shared" si="4"/>
        <v>6.8965517241379309E-2</v>
      </c>
      <c r="AA45" s="45">
        <f t="shared" si="34"/>
        <v>7.6923076923076927E-2</v>
      </c>
      <c r="AB45" s="45">
        <f t="shared" si="35"/>
        <v>1</v>
      </c>
    </row>
    <row r="46" spans="1:28" ht="30.75" customHeight="1" x14ac:dyDescent="0.25">
      <c r="A46" s="239" t="s">
        <v>105</v>
      </c>
      <c r="B46" s="40" t="s">
        <v>37</v>
      </c>
      <c r="C46" s="40">
        <v>20</v>
      </c>
      <c r="D46" s="40" t="s">
        <v>38</v>
      </c>
      <c r="E46" s="41" t="s">
        <v>106</v>
      </c>
      <c r="F46" s="240">
        <v>10000000</v>
      </c>
      <c r="G46" s="240">
        <v>0</v>
      </c>
      <c r="H46" s="240">
        <v>0</v>
      </c>
      <c r="I46" s="240">
        <v>0</v>
      </c>
      <c r="J46" s="240">
        <v>0</v>
      </c>
      <c r="K46" s="240">
        <f t="shared" si="16"/>
        <v>0</v>
      </c>
      <c r="L46" s="240">
        <f t="shared" si="17"/>
        <v>10000000</v>
      </c>
      <c r="M46" s="373">
        <f t="shared" si="6"/>
        <v>1.8838453750185414E-6</v>
      </c>
      <c r="N46" s="240">
        <v>0</v>
      </c>
      <c r="O46" s="240">
        <v>0</v>
      </c>
      <c r="P46" s="240">
        <f t="shared" si="18"/>
        <v>10000000</v>
      </c>
      <c r="Q46" s="240">
        <v>0</v>
      </c>
      <c r="R46" s="240">
        <f>+L46-Q46</f>
        <v>10000000</v>
      </c>
      <c r="S46" s="240">
        <f t="shared" si="45"/>
        <v>0</v>
      </c>
      <c r="T46" s="240">
        <v>0</v>
      </c>
      <c r="U46" s="240">
        <f t="shared" si="20"/>
        <v>0</v>
      </c>
      <c r="V46" s="240">
        <v>0</v>
      </c>
      <c r="W46" s="44">
        <f t="shared" si="21"/>
        <v>0</v>
      </c>
      <c r="X46" s="45">
        <f t="shared" si="2"/>
        <v>0</v>
      </c>
      <c r="Y46" s="45">
        <f t="shared" si="3"/>
        <v>0</v>
      </c>
      <c r="Z46" s="45">
        <f t="shared" si="4"/>
        <v>0</v>
      </c>
      <c r="AA46" s="45" t="s">
        <v>46</v>
      </c>
      <c r="AB46" s="45" t="s">
        <v>46</v>
      </c>
    </row>
    <row r="47" spans="1:28" ht="43.5" customHeight="1" x14ac:dyDescent="0.25">
      <c r="A47" s="245" t="s">
        <v>107</v>
      </c>
      <c r="B47" s="40"/>
      <c r="C47" s="40"/>
      <c r="D47" s="40"/>
      <c r="E47" s="34" t="s">
        <v>108</v>
      </c>
      <c r="F47" s="244">
        <f>+F48+F49+F51+F52+F53+F50</f>
        <v>198491820</v>
      </c>
      <c r="G47" s="244">
        <f t="shared" ref="G47:L47" si="46">+G48+G49+G51+G52+G53+G50</f>
        <v>0</v>
      </c>
      <c r="H47" s="244">
        <f t="shared" si="46"/>
        <v>0</v>
      </c>
      <c r="I47" s="244">
        <f t="shared" si="46"/>
        <v>0</v>
      </c>
      <c r="J47" s="244">
        <f t="shared" si="46"/>
        <v>0</v>
      </c>
      <c r="K47" s="244">
        <f t="shared" si="46"/>
        <v>0</v>
      </c>
      <c r="L47" s="244">
        <f t="shared" si="46"/>
        <v>198491820</v>
      </c>
      <c r="M47" s="374">
        <f t="shared" si="6"/>
        <v>3.7392789708601284E-5</v>
      </c>
      <c r="N47" s="244">
        <f t="shared" ref="N47:W47" si="47">+N48+N49+N51+N52+N53+N50</f>
        <v>0</v>
      </c>
      <c r="O47" s="244">
        <f t="shared" si="47"/>
        <v>98752520</v>
      </c>
      <c r="P47" s="244">
        <f t="shared" si="47"/>
        <v>99739300</v>
      </c>
      <c r="Q47" s="244">
        <f t="shared" si="47"/>
        <v>98752520</v>
      </c>
      <c r="R47" s="244">
        <f t="shared" si="47"/>
        <v>99739300</v>
      </c>
      <c r="S47" s="244">
        <f t="shared" si="47"/>
        <v>0</v>
      </c>
      <c r="T47" s="244">
        <f t="shared" si="47"/>
        <v>16144540</v>
      </c>
      <c r="U47" s="244">
        <f t="shared" si="47"/>
        <v>82607980</v>
      </c>
      <c r="V47" s="244">
        <f t="shared" si="47"/>
        <v>16144540</v>
      </c>
      <c r="W47" s="244">
        <f t="shared" si="47"/>
        <v>0</v>
      </c>
      <c r="X47" s="37">
        <f t="shared" si="2"/>
        <v>0.49751430562730492</v>
      </c>
      <c r="Y47" s="37">
        <f t="shared" si="3"/>
        <v>8.1336046996798153E-2</v>
      </c>
      <c r="Z47" s="37">
        <f t="shared" si="4"/>
        <v>8.1336046996798153E-2</v>
      </c>
      <c r="AA47" s="37">
        <f t="shared" si="34"/>
        <v>0.1634848406906477</v>
      </c>
      <c r="AB47" s="37">
        <f t="shared" si="35"/>
        <v>1</v>
      </c>
    </row>
    <row r="48" spans="1:28" ht="38.25" customHeight="1" x14ac:dyDescent="0.25">
      <c r="A48" s="246" t="s">
        <v>109</v>
      </c>
      <c r="B48" s="40" t="s">
        <v>37</v>
      </c>
      <c r="C48" s="40">
        <v>20</v>
      </c>
      <c r="D48" s="40" t="s">
        <v>38</v>
      </c>
      <c r="E48" s="41" t="s">
        <v>110</v>
      </c>
      <c r="F48" s="240">
        <v>40000000</v>
      </c>
      <c r="G48" s="240">
        <v>0</v>
      </c>
      <c r="H48" s="240">
        <v>0</v>
      </c>
      <c r="I48" s="240">
        <v>0</v>
      </c>
      <c r="J48" s="240">
        <v>0</v>
      </c>
      <c r="K48" s="240">
        <f t="shared" si="16"/>
        <v>0</v>
      </c>
      <c r="L48" s="240">
        <f t="shared" si="17"/>
        <v>40000000</v>
      </c>
      <c r="M48" s="371">
        <f t="shared" si="6"/>
        <v>7.5353815000741655E-6</v>
      </c>
      <c r="N48" s="240">
        <v>0</v>
      </c>
      <c r="O48" s="240">
        <v>15506610</v>
      </c>
      <c r="P48" s="240">
        <f t="shared" si="18"/>
        <v>24493390</v>
      </c>
      <c r="Q48" s="240">
        <v>15506610</v>
      </c>
      <c r="R48" s="240">
        <f t="shared" ref="R48:R109" si="48">+L48-Q48</f>
        <v>24493390</v>
      </c>
      <c r="S48" s="240">
        <f t="shared" si="45"/>
        <v>0</v>
      </c>
      <c r="T48" s="240">
        <v>500000</v>
      </c>
      <c r="U48" s="240">
        <f t="shared" si="20"/>
        <v>15006610</v>
      </c>
      <c r="V48" s="240">
        <v>500000</v>
      </c>
      <c r="W48" s="44">
        <f t="shared" si="21"/>
        <v>0</v>
      </c>
      <c r="X48" s="45">
        <f t="shared" si="2"/>
        <v>0.38766525000000002</v>
      </c>
      <c r="Y48" s="45">
        <f t="shared" si="3"/>
        <v>1.2500000000000001E-2</v>
      </c>
      <c r="Z48" s="45">
        <f t="shared" si="4"/>
        <v>1.2500000000000001E-2</v>
      </c>
      <c r="AA48" s="45">
        <f t="shared" si="34"/>
        <v>3.2244313876469456E-2</v>
      </c>
      <c r="AB48" s="45">
        <f t="shared" si="35"/>
        <v>1</v>
      </c>
    </row>
    <row r="49" spans="1:28" ht="46.5" customHeight="1" x14ac:dyDescent="0.25">
      <c r="A49" s="246" t="s">
        <v>111</v>
      </c>
      <c r="B49" s="40" t="s">
        <v>37</v>
      </c>
      <c r="C49" s="40">
        <v>20</v>
      </c>
      <c r="D49" s="40" t="s">
        <v>38</v>
      </c>
      <c r="E49" s="41" t="s">
        <v>112</v>
      </c>
      <c r="F49" s="240">
        <v>82491820</v>
      </c>
      <c r="G49" s="240">
        <v>0</v>
      </c>
      <c r="H49" s="240">
        <v>0</v>
      </c>
      <c r="I49" s="240">
        <v>0</v>
      </c>
      <c r="J49" s="240">
        <v>0</v>
      </c>
      <c r="K49" s="240">
        <f t="shared" si="16"/>
        <v>0</v>
      </c>
      <c r="L49" s="240">
        <f t="shared" si="17"/>
        <v>82491820</v>
      </c>
      <c r="M49" s="371">
        <f t="shared" si="6"/>
        <v>1.55401833583862E-5</v>
      </c>
      <c r="N49" s="240">
        <v>0</v>
      </c>
      <c r="O49" s="240">
        <v>40245910</v>
      </c>
      <c r="P49" s="240">
        <f t="shared" si="18"/>
        <v>42245910</v>
      </c>
      <c r="Q49" s="240">
        <v>40245910</v>
      </c>
      <c r="R49" s="240">
        <f t="shared" si="48"/>
        <v>42245910</v>
      </c>
      <c r="S49" s="240">
        <f t="shared" si="45"/>
        <v>0</v>
      </c>
      <c r="T49" s="240">
        <v>1500000</v>
      </c>
      <c r="U49" s="240">
        <f t="shared" si="20"/>
        <v>38745910</v>
      </c>
      <c r="V49" s="240">
        <v>1500000</v>
      </c>
      <c r="W49" s="44">
        <f t="shared" si="21"/>
        <v>0</v>
      </c>
      <c r="X49" s="45">
        <f t="shared" si="2"/>
        <v>0.48787758592306485</v>
      </c>
      <c r="Y49" s="45">
        <f t="shared" si="3"/>
        <v>1.8183621115402716E-2</v>
      </c>
      <c r="Z49" s="45">
        <f t="shared" si="4"/>
        <v>1.8183621115402716E-2</v>
      </c>
      <c r="AA49" s="45">
        <f t="shared" si="34"/>
        <v>3.7270868021123144E-2</v>
      </c>
      <c r="AB49" s="45">
        <f t="shared" si="35"/>
        <v>1</v>
      </c>
    </row>
    <row r="50" spans="1:28" ht="38.25" customHeight="1" x14ac:dyDescent="0.25">
      <c r="A50" s="246" t="s">
        <v>113</v>
      </c>
      <c r="B50" s="40" t="s">
        <v>37</v>
      </c>
      <c r="C50" s="40">
        <v>20</v>
      </c>
      <c r="D50" s="40" t="s">
        <v>38</v>
      </c>
      <c r="E50" s="41" t="s">
        <v>114</v>
      </c>
      <c r="F50" s="240">
        <v>2000000</v>
      </c>
      <c r="G50" s="240">
        <v>0</v>
      </c>
      <c r="H50" s="240">
        <v>0</v>
      </c>
      <c r="I50" s="240">
        <v>0</v>
      </c>
      <c r="J50" s="240">
        <v>0</v>
      </c>
      <c r="K50" s="240">
        <f t="shared" si="16"/>
        <v>0</v>
      </c>
      <c r="L50" s="240">
        <f t="shared" si="17"/>
        <v>2000000</v>
      </c>
      <c r="M50" s="370">
        <f t="shared" si="6"/>
        <v>3.7676907500370829E-7</v>
      </c>
      <c r="N50" s="240">
        <v>0</v>
      </c>
      <c r="O50" s="240">
        <v>0</v>
      </c>
      <c r="P50" s="240">
        <f t="shared" si="18"/>
        <v>2000000</v>
      </c>
      <c r="Q50" s="240">
        <v>0</v>
      </c>
      <c r="R50" s="240">
        <f t="shared" si="48"/>
        <v>2000000</v>
      </c>
      <c r="S50" s="240">
        <f t="shared" si="45"/>
        <v>0</v>
      </c>
      <c r="T50" s="240">
        <v>0</v>
      </c>
      <c r="U50" s="240">
        <f t="shared" si="20"/>
        <v>0</v>
      </c>
      <c r="V50" s="240">
        <v>0</v>
      </c>
      <c r="W50" s="44">
        <f t="shared" si="21"/>
        <v>0</v>
      </c>
      <c r="X50" s="45">
        <f t="shared" si="2"/>
        <v>0</v>
      </c>
      <c r="Y50" s="45">
        <f t="shared" si="3"/>
        <v>0</v>
      </c>
      <c r="Z50" s="45">
        <f t="shared" si="4"/>
        <v>0</v>
      </c>
      <c r="AA50" s="45" t="s">
        <v>46</v>
      </c>
      <c r="AB50" s="45" t="s">
        <v>46</v>
      </c>
    </row>
    <row r="51" spans="1:28" ht="45" customHeight="1" x14ac:dyDescent="0.25">
      <c r="A51" s="246" t="s">
        <v>115</v>
      </c>
      <c r="B51" s="40" t="s">
        <v>37</v>
      </c>
      <c r="C51" s="40">
        <v>20</v>
      </c>
      <c r="D51" s="40" t="s">
        <v>38</v>
      </c>
      <c r="E51" s="41" t="s">
        <v>116</v>
      </c>
      <c r="F51" s="240">
        <v>12000000</v>
      </c>
      <c r="G51" s="240">
        <v>0</v>
      </c>
      <c r="H51" s="240">
        <v>0</v>
      </c>
      <c r="I51" s="240">
        <v>0</v>
      </c>
      <c r="J51" s="240">
        <v>0</v>
      </c>
      <c r="K51" s="240">
        <f t="shared" si="16"/>
        <v>0</v>
      </c>
      <c r="L51" s="240">
        <f t="shared" si="17"/>
        <v>12000000</v>
      </c>
      <c r="M51" s="373">
        <f t="shared" si="6"/>
        <v>2.2606144500222496E-6</v>
      </c>
      <c r="N51" s="240">
        <v>0</v>
      </c>
      <c r="O51" s="240">
        <v>7500000</v>
      </c>
      <c r="P51" s="240">
        <f t="shared" si="18"/>
        <v>4500000</v>
      </c>
      <c r="Q51" s="240">
        <v>7500000</v>
      </c>
      <c r="R51" s="240">
        <f t="shared" si="48"/>
        <v>4500000</v>
      </c>
      <c r="S51" s="240">
        <f t="shared" si="45"/>
        <v>0</v>
      </c>
      <c r="T51" s="240">
        <v>500000</v>
      </c>
      <c r="U51" s="240">
        <f t="shared" si="20"/>
        <v>7000000</v>
      </c>
      <c r="V51" s="240">
        <v>500000</v>
      </c>
      <c r="W51" s="44">
        <f t="shared" si="21"/>
        <v>0</v>
      </c>
      <c r="X51" s="45">
        <f t="shared" si="2"/>
        <v>0.625</v>
      </c>
      <c r="Y51" s="45">
        <f t="shared" si="3"/>
        <v>4.1666666666666664E-2</v>
      </c>
      <c r="Z51" s="45">
        <f t="shared" si="4"/>
        <v>4.1666666666666664E-2</v>
      </c>
      <c r="AA51" s="45">
        <f t="shared" si="34"/>
        <v>6.6666666666666666E-2</v>
      </c>
      <c r="AB51" s="45">
        <f t="shared" si="35"/>
        <v>1</v>
      </c>
    </row>
    <row r="52" spans="1:28" ht="38.25" customHeight="1" x14ac:dyDescent="0.25">
      <c r="A52" s="246" t="s">
        <v>117</v>
      </c>
      <c r="B52" s="40" t="s">
        <v>37</v>
      </c>
      <c r="C52" s="40">
        <v>20</v>
      </c>
      <c r="D52" s="40" t="s">
        <v>38</v>
      </c>
      <c r="E52" s="41" t="s">
        <v>118</v>
      </c>
      <c r="F52" s="240">
        <v>10000000</v>
      </c>
      <c r="G52" s="240">
        <v>0</v>
      </c>
      <c r="H52" s="240">
        <v>0</v>
      </c>
      <c r="I52" s="240">
        <v>0</v>
      </c>
      <c r="J52" s="240">
        <v>0</v>
      </c>
      <c r="K52" s="240">
        <f t="shared" si="16"/>
        <v>0</v>
      </c>
      <c r="L52" s="240">
        <f t="shared" si="17"/>
        <v>10000000</v>
      </c>
      <c r="M52" s="373">
        <f t="shared" si="6"/>
        <v>1.8838453750185414E-6</v>
      </c>
      <c r="N52" s="240">
        <v>0</v>
      </c>
      <c r="O52" s="240">
        <v>3500000</v>
      </c>
      <c r="P52" s="240">
        <f t="shared" si="18"/>
        <v>6500000</v>
      </c>
      <c r="Q52" s="240">
        <v>3500000</v>
      </c>
      <c r="R52" s="240">
        <f t="shared" si="48"/>
        <v>6500000</v>
      </c>
      <c r="S52" s="240">
        <f t="shared" si="45"/>
        <v>0</v>
      </c>
      <c r="T52" s="240">
        <v>0</v>
      </c>
      <c r="U52" s="240">
        <f t="shared" si="20"/>
        <v>3500000</v>
      </c>
      <c r="V52" s="240">
        <v>0</v>
      </c>
      <c r="W52" s="44">
        <f t="shared" si="21"/>
        <v>0</v>
      </c>
      <c r="X52" s="45">
        <f t="shared" si="2"/>
        <v>0.35</v>
      </c>
      <c r="Y52" s="45">
        <f t="shared" si="3"/>
        <v>0</v>
      </c>
      <c r="Z52" s="45">
        <f t="shared" si="4"/>
        <v>0</v>
      </c>
      <c r="AA52" s="45">
        <f t="shared" si="34"/>
        <v>0</v>
      </c>
      <c r="AB52" s="45" t="s">
        <v>46</v>
      </c>
    </row>
    <row r="53" spans="1:28" ht="25.5" customHeight="1" x14ac:dyDescent="0.25">
      <c r="A53" s="246" t="s">
        <v>119</v>
      </c>
      <c r="B53" s="40" t="s">
        <v>37</v>
      </c>
      <c r="C53" s="40">
        <v>20</v>
      </c>
      <c r="D53" s="40" t="s">
        <v>38</v>
      </c>
      <c r="E53" s="41" t="s">
        <v>120</v>
      </c>
      <c r="F53" s="240">
        <v>52000000</v>
      </c>
      <c r="G53" s="240">
        <v>0</v>
      </c>
      <c r="H53" s="240">
        <v>0</v>
      </c>
      <c r="I53" s="240">
        <v>0</v>
      </c>
      <c r="J53" s="240">
        <v>0</v>
      </c>
      <c r="K53" s="240">
        <f t="shared" si="16"/>
        <v>0</v>
      </c>
      <c r="L53" s="240">
        <f t="shared" si="17"/>
        <v>52000000</v>
      </c>
      <c r="M53" s="371">
        <f t="shared" si="6"/>
        <v>9.795995950096415E-6</v>
      </c>
      <c r="N53" s="240">
        <v>0</v>
      </c>
      <c r="O53" s="240">
        <v>32000000</v>
      </c>
      <c r="P53" s="240">
        <f t="shared" si="18"/>
        <v>20000000</v>
      </c>
      <c r="Q53" s="240">
        <v>32000000</v>
      </c>
      <c r="R53" s="240">
        <f t="shared" si="48"/>
        <v>20000000</v>
      </c>
      <c r="S53" s="240">
        <f t="shared" si="45"/>
        <v>0</v>
      </c>
      <c r="T53" s="240">
        <v>13644540</v>
      </c>
      <c r="U53" s="240">
        <f t="shared" si="20"/>
        <v>18355460</v>
      </c>
      <c r="V53" s="240">
        <v>13644540</v>
      </c>
      <c r="W53" s="44">
        <f t="shared" si="21"/>
        <v>0</v>
      </c>
      <c r="X53" s="45">
        <f t="shared" si="2"/>
        <v>0.61538461538461542</v>
      </c>
      <c r="Y53" s="45">
        <f t="shared" si="3"/>
        <v>0.26239499999999999</v>
      </c>
      <c r="Z53" s="45">
        <f t="shared" si="4"/>
        <v>0.26239499999999999</v>
      </c>
      <c r="AA53" s="45">
        <f t="shared" si="34"/>
        <v>0.42639187499999998</v>
      </c>
      <c r="AB53" s="45">
        <f t="shared" si="35"/>
        <v>1</v>
      </c>
    </row>
    <row r="54" spans="1:28" ht="27.75" customHeight="1" x14ac:dyDescent="0.25">
      <c r="A54" s="238" t="s">
        <v>121</v>
      </c>
      <c r="B54" s="40"/>
      <c r="C54" s="40"/>
      <c r="D54" s="40"/>
      <c r="E54" s="34" t="s">
        <v>122</v>
      </c>
      <c r="F54" s="244">
        <f>+F55+F65+F72+F78+F61</f>
        <v>19161579180</v>
      </c>
      <c r="G54" s="244">
        <f t="shared" ref="G54:L54" si="49">+G55+G65+G72+G78+G61</f>
        <v>0</v>
      </c>
      <c r="H54" s="244">
        <f t="shared" si="49"/>
        <v>0</v>
      </c>
      <c r="I54" s="244">
        <f t="shared" si="49"/>
        <v>3422220</v>
      </c>
      <c r="J54" s="244">
        <f t="shared" si="49"/>
        <v>3422220</v>
      </c>
      <c r="K54" s="244">
        <f t="shared" si="49"/>
        <v>0</v>
      </c>
      <c r="L54" s="244">
        <f t="shared" si="49"/>
        <v>19161579180</v>
      </c>
      <c r="M54" s="36">
        <f t="shared" si="6"/>
        <v>3.6097452316294575E-3</v>
      </c>
      <c r="N54" s="244">
        <f t="shared" ref="N54:W54" si="50">+N55+N65+N72+N78+N61</f>
        <v>0</v>
      </c>
      <c r="O54" s="244">
        <f t="shared" si="50"/>
        <v>16851024544</v>
      </c>
      <c r="P54" s="244">
        <f t="shared" si="50"/>
        <v>2310554636</v>
      </c>
      <c r="Q54" s="244">
        <f t="shared" si="50"/>
        <v>15494079518</v>
      </c>
      <c r="R54" s="244">
        <f t="shared" si="50"/>
        <v>3667499662</v>
      </c>
      <c r="S54" s="244">
        <f t="shared" si="50"/>
        <v>1356945026</v>
      </c>
      <c r="T54" s="244">
        <f t="shared" si="50"/>
        <v>2346990235.3000002</v>
      </c>
      <c r="U54" s="244">
        <f t="shared" si="50"/>
        <v>13147089282.700001</v>
      </c>
      <c r="V54" s="244">
        <f t="shared" si="50"/>
        <v>2346990235.3000002</v>
      </c>
      <c r="W54" s="244">
        <f t="shared" si="50"/>
        <v>0</v>
      </c>
      <c r="X54" s="37">
        <f t="shared" si="2"/>
        <v>0.80860138783196056</v>
      </c>
      <c r="Y54" s="37">
        <f t="shared" si="3"/>
        <v>0.1224841759258383</v>
      </c>
      <c r="Z54" s="37">
        <f t="shared" si="4"/>
        <v>0.1224841759258383</v>
      </c>
      <c r="AA54" s="37">
        <f t="shared" si="34"/>
        <v>0.15147658385084584</v>
      </c>
      <c r="AB54" s="37">
        <f t="shared" si="35"/>
        <v>1</v>
      </c>
    </row>
    <row r="55" spans="1:28" ht="79.5" customHeight="1" x14ac:dyDescent="0.25">
      <c r="A55" s="238" t="s">
        <v>123</v>
      </c>
      <c r="B55" s="40"/>
      <c r="C55" s="40"/>
      <c r="D55" s="40"/>
      <c r="E55" s="34" t="s">
        <v>124</v>
      </c>
      <c r="F55" s="244">
        <f t="shared" ref="F55:L55" si="51">+F56+F58+F59+F60+F57</f>
        <v>853000000</v>
      </c>
      <c r="G55" s="244">
        <f t="shared" si="51"/>
        <v>0</v>
      </c>
      <c r="H55" s="244">
        <f t="shared" si="51"/>
        <v>0</v>
      </c>
      <c r="I55" s="244">
        <f t="shared" si="51"/>
        <v>3422220</v>
      </c>
      <c r="J55" s="244">
        <f t="shared" si="51"/>
        <v>0</v>
      </c>
      <c r="K55" s="244">
        <f t="shared" si="51"/>
        <v>3422220</v>
      </c>
      <c r="L55" s="244">
        <f t="shared" si="51"/>
        <v>856422220</v>
      </c>
      <c r="M55" s="36">
        <f t="shared" si="6"/>
        <v>1.6133670382101117E-4</v>
      </c>
      <c r="N55" s="244">
        <f t="shared" ref="N55:W55" si="52">+N56+N58+N59+N60+N57</f>
        <v>0</v>
      </c>
      <c r="O55" s="244">
        <f t="shared" si="52"/>
        <v>771638454</v>
      </c>
      <c r="P55" s="244">
        <f t="shared" si="52"/>
        <v>84783766</v>
      </c>
      <c r="Q55" s="244">
        <f t="shared" si="52"/>
        <v>432037470</v>
      </c>
      <c r="R55" s="244">
        <f t="shared" si="52"/>
        <v>424384750</v>
      </c>
      <c r="S55" s="244">
        <f t="shared" si="52"/>
        <v>339600984</v>
      </c>
      <c r="T55" s="244">
        <f t="shared" si="52"/>
        <v>41599016</v>
      </c>
      <c r="U55" s="244">
        <f t="shared" si="52"/>
        <v>390438454</v>
      </c>
      <c r="V55" s="244">
        <f t="shared" si="52"/>
        <v>41599016</v>
      </c>
      <c r="W55" s="244">
        <f t="shared" si="52"/>
        <v>0</v>
      </c>
      <c r="X55" s="37">
        <f t="shared" si="2"/>
        <v>0.504467842975863</v>
      </c>
      <c r="Y55" s="37">
        <f t="shared" si="3"/>
        <v>4.8573022778414132E-2</v>
      </c>
      <c r="Z55" s="37">
        <f t="shared" si="4"/>
        <v>4.8573022778414132E-2</v>
      </c>
      <c r="AA55" s="37">
        <f t="shared" si="34"/>
        <v>9.6285667074200762E-2</v>
      </c>
      <c r="AB55" s="37">
        <f t="shared" si="35"/>
        <v>1</v>
      </c>
    </row>
    <row r="56" spans="1:28" ht="36" customHeight="1" x14ac:dyDescent="0.25">
      <c r="A56" s="239" t="s">
        <v>125</v>
      </c>
      <c r="B56" s="40" t="s">
        <v>37</v>
      </c>
      <c r="C56" s="40">
        <v>20</v>
      </c>
      <c r="D56" s="40" t="s">
        <v>38</v>
      </c>
      <c r="E56" s="41" t="s">
        <v>126</v>
      </c>
      <c r="F56" s="240">
        <v>6000000</v>
      </c>
      <c r="G56" s="240">
        <v>0</v>
      </c>
      <c r="H56" s="240">
        <v>0</v>
      </c>
      <c r="I56" s="240">
        <v>0</v>
      </c>
      <c r="J56" s="240">
        <v>0</v>
      </c>
      <c r="K56" s="240">
        <f t="shared" si="16"/>
        <v>0</v>
      </c>
      <c r="L56" s="240">
        <f t="shared" si="17"/>
        <v>6000000</v>
      </c>
      <c r="M56" s="373">
        <f t="shared" si="6"/>
        <v>1.1303072250111248E-6</v>
      </c>
      <c r="N56" s="240">
        <v>0</v>
      </c>
      <c r="O56" s="240">
        <v>2200000</v>
      </c>
      <c r="P56" s="240">
        <f t="shared" si="18"/>
        <v>3800000</v>
      </c>
      <c r="Q56" s="240">
        <v>2200000</v>
      </c>
      <c r="R56" s="240">
        <f t="shared" si="48"/>
        <v>3800000</v>
      </c>
      <c r="S56" s="240">
        <f t="shared" ref="S56:S78" si="53">O56-Q56</f>
        <v>0</v>
      </c>
      <c r="T56" s="240">
        <v>2200000</v>
      </c>
      <c r="U56" s="240">
        <f t="shared" si="20"/>
        <v>0</v>
      </c>
      <c r="V56" s="240">
        <v>2200000</v>
      </c>
      <c r="W56" s="44">
        <f t="shared" si="21"/>
        <v>0</v>
      </c>
      <c r="X56" s="37">
        <f t="shared" si="2"/>
        <v>0.36666666666666664</v>
      </c>
      <c r="Y56" s="37">
        <f t="shared" si="3"/>
        <v>0.36666666666666664</v>
      </c>
      <c r="Z56" s="37">
        <f t="shared" si="4"/>
        <v>0.36666666666666664</v>
      </c>
      <c r="AA56" s="37">
        <f t="shared" si="34"/>
        <v>1</v>
      </c>
      <c r="AB56" s="37">
        <f t="shared" si="35"/>
        <v>1</v>
      </c>
    </row>
    <row r="57" spans="1:28" ht="36" customHeight="1" x14ac:dyDescent="0.25">
      <c r="A57" s="239" t="s">
        <v>469</v>
      </c>
      <c r="B57" s="40" t="s">
        <v>37</v>
      </c>
      <c r="C57" s="40">
        <v>20</v>
      </c>
      <c r="D57" s="40" t="s">
        <v>38</v>
      </c>
      <c r="E57" s="41" t="s">
        <v>470</v>
      </c>
      <c r="F57" s="240">
        <v>0</v>
      </c>
      <c r="G57" s="240">
        <v>0</v>
      </c>
      <c r="H57" s="240">
        <v>0</v>
      </c>
      <c r="I57" s="240">
        <v>3422220</v>
      </c>
      <c r="J57" s="240">
        <v>0</v>
      </c>
      <c r="K57" s="240">
        <f t="shared" si="16"/>
        <v>3422220</v>
      </c>
      <c r="L57" s="240">
        <f t="shared" si="17"/>
        <v>3422220</v>
      </c>
      <c r="M57" s="373">
        <f t="shared" si="6"/>
        <v>6.4469333192959526E-7</v>
      </c>
      <c r="N57" s="240">
        <v>0</v>
      </c>
      <c r="O57" s="240">
        <v>3422220</v>
      </c>
      <c r="P57" s="240">
        <f t="shared" si="18"/>
        <v>0</v>
      </c>
      <c r="Q57" s="240">
        <v>3422220</v>
      </c>
      <c r="R57" s="240">
        <f t="shared" si="48"/>
        <v>0</v>
      </c>
      <c r="S57" s="240">
        <f t="shared" si="53"/>
        <v>0</v>
      </c>
      <c r="T57" s="240">
        <v>0</v>
      </c>
      <c r="U57" s="240">
        <f t="shared" si="20"/>
        <v>3422220</v>
      </c>
      <c r="V57" s="240">
        <v>0</v>
      </c>
      <c r="W57" s="44">
        <f t="shared" si="21"/>
        <v>0</v>
      </c>
      <c r="X57" s="45">
        <f t="shared" si="2"/>
        <v>1</v>
      </c>
      <c r="Y57" s="45">
        <f t="shared" si="3"/>
        <v>0</v>
      </c>
      <c r="Z57" s="45">
        <f t="shared" si="4"/>
        <v>0</v>
      </c>
      <c r="AA57" s="45">
        <f t="shared" si="34"/>
        <v>0</v>
      </c>
      <c r="AB57" s="45" t="s">
        <v>46</v>
      </c>
    </row>
    <row r="58" spans="1:28" ht="36" customHeight="1" x14ac:dyDescent="0.25">
      <c r="A58" s="239" t="s">
        <v>127</v>
      </c>
      <c r="B58" s="40" t="s">
        <v>37</v>
      </c>
      <c r="C58" s="40">
        <v>20</v>
      </c>
      <c r="D58" s="40" t="s">
        <v>38</v>
      </c>
      <c r="E58" s="41" t="s">
        <v>128</v>
      </c>
      <c r="F58" s="240">
        <v>15000000</v>
      </c>
      <c r="G58" s="240">
        <v>0</v>
      </c>
      <c r="H58" s="240">
        <v>0</v>
      </c>
      <c r="I58" s="240">
        <v>0</v>
      </c>
      <c r="J58" s="240">
        <v>0</v>
      </c>
      <c r="K58" s="240">
        <f t="shared" si="16"/>
        <v>0</v>
      </c>
      <c r="L58" s="240">
        <f t="shared" si="17"/>
        <v>15000000</v>
      </c>
      <c r="M58" s="373">
        <f t="shared" si="6"/>
        <v>2.8257680625278122E-6</v>
      </c>
      <c r="N58" s="240">
        <v>0</v>
      </c>
      <c r="O58" s="240">
        <v>5384650</v>
      </c>
      <c r="P58" s="240">
        <f t="shared" si="18"/>
        <v>9615350</v>
      </c>
      <c r="Q58" s="240">
        <v>5384650</v>
      </c>
      <c r="R58" s="240">
        <f t="shared" si="48"/>
        <v>9615350</v>
      </c>
      <c r="S58" s="240">
        <f t="shared" si="53"/>
        <v>0</v>
      </c>
      <c r="T58" s="240">
        <v>3000000</v>
      </c>
      <c r="U58" s="240">
        <f t="shared" si="20"/>
        <v>2384650</v>
      </c>
      <c r="V58" s="240">
        <v>3000000</v>
      </c>
      <c r="W58" s="44">
        <f t="shared" si="21"/>
        <v>0</v>
      </c>
      <c r="X58" s="45">
        <f t="shared" si="2"/>
        <v>0.35897666666666667</v>
      </c>
      <c r="Y58" s="45">
        <f t="shared" si="3"/>
        <v>0.2</v>
      </c>
      <c r="Z58" s="45">
        <f t="shared" si="4"/>
        <v>0.2</v>
      </c>
      <c r="AA58" s="45">
        <f t="shared" si="34"/>
        <v>0.55713927553322873</v>
      </c>
      <c r="AB58" s="45">
        <f t="shared" si="35"/>
        <v>1</v>
      </c>
    </row>
    <row r="59" spans="1:28" ht="36" customHeight="1" x14ac:dyDescent="0.25">
      <c r="A59" s="239" t="s">
        <v>129</v>
      </c>
      <c r="B59" s="40" t="s">
        <v>37</v>
      </c>
      <c r="C59" s="40">
        <v>20</v>
      </c>
      <c r="D59" s="40" t="s">
        <v>38</v>
      </c>
      <c r="E59" s="41" t="s">
        <v>130</v>
      </c>
      <c r="F59" s="240">
        <v>456000000</v>
      </c>
      <c r="G59" s="240">
        <v>0</v>
      </c>
      <c r="H59" s="240">
        <v>0</v>
      </c>
      <c r="I59" s="240">
        <v>0</v>
      </c>
      <c r="J59" s="240">
        <v>0</v>
      </c>
      <c r="K59" s="240">
        <f t="shared" si="16"/>
        <v>0</v>
      </c>
      <c r="L59" s="240">
        <f t="shared" si="17"/>
        <v>456000000</v>
      </c>
      <c r="M59" s="43">
        <f t="shared" si="6"/>
        <v>8.5903349100845488E-5</v>
      </c>
      <c r="N59" s="240">
        <v>0</v>
      </c>
      <c r="O59" s="240">
        <v>384631584</v>
      </c>
      <c r="P59" s="240">
        <f t="shared" si="18"/>
        <v>71368416</v>
      </c>
      <c r="Q59" s="240">
        <v>384631584</v>
      </c>
      <c r="R59" s="240">
        <f t="shared" si="48"/>
        <v>71368416</v>
      </c>
      <c r="S59" s="240">
        <f t="shared" si="53"/>
        <v>0</v>
      </c>
      <c r="T59" s="240">
        <v>0</v>
      </c>
      <c r="U59" s="240">
        <f t="shared" si="20"/>
        <v>384631584</v>
      </c>
      <c r="V59" s="240">
        <v>0</v>
      </c>
      <c r="W59" s="44">
        <f t="shared" si="21"/>
        <v>0</v>
      </c>
      <c r="X59" s="45">
        <f t="shared" si="2"/>
        <v>0.84349031578947364</v>
      </c>
      <c r="Y59" s="45">
        <f t="shared" si="3"/>
        <v>0</v>
      </c>
      <c r="Z59" s="45">
        <f t="shared" si="4"/>
        <v>0</v>
      </c>
      <c r="AA59" s="45">
        <f t="shared" si="34"/>
        <v>0</v>
      </c>
      <c r="AB59" s="45" t="s">
        <v>46</v>
      </c>
    </row>
    <row r="60" spans="1:28" ht="36" customHeight="1" x14ac:dyDescent="0.25">
      <c r="A60" s="239" t="s">
        <v>131</v>
      </c>
      <c r="B60" s="40" t="s">
        <v>37</v>
      </c>
      <c r="C60" s="40">
        <v>20</v>
      </c>
      <c r="D60" s="40" t="s">
        <v>38</v>
      </c>
      <c r="E60" s="41" t="s">
        <v>132</v>
      </c>
      <c r="F60" s="240">
        <v>376000000</v>
      </c>
      <c r="G60" s="240">
        <v>0</v>
      </c>
      <c r="H60" s="240">
        <v>0</v>
      </c>
      <c r="I60" s="240">
        <v>0</v>
      </c>
      <c r="J60" s="240">
        <v>0</v>
      </c>
      <c r="K60" s="240">
        <f t="shared" si="16"/>
        <v>0</v>
      </c>
      <c r="L60" s="240">
        <f t="shared" si="17"/>
        <v>376000000</v>
      </c>
      <c r="M60" s="43">
        <f t="shared" si="6"/>
        <v>7.0832586100697152E-5</v>
      </c>
      <c r="N60" s="240">
        <v>0</v>
      </c>
      <c r="O60" s="240">
        <v>376000000</v>
      </c>
      <c r="P60" s="240">
        <f t="shared" si="18"/>
        <v>0</v>
      </c>
      <c r="Q60" s="240">
        <v>36399016</v>
      </c>
      <c r="R60" s="240">
        <f t="shared" si="48"/>
        <v>339600984</v>
      </c>
      <c r="S60" s="240">
        <f t="shared" si="53"/>
        <v>339600984</v>
      </c>
      <c r="T60" s="240">
        <v>36399016</v>
      </c>
      <c r="U60" s="240">
        <f t="shared" si="20"/>
        <v>0</v>
      </c>
      <c r="V60" s="240">
        <v>36399016</v>
      </c>
      <c r="W60" s="44">
        <f t="shared" si="21"/>
        <v>0</v>
      </c>
      <c r="X60" s="45">
        <f t="shared" si="2"/>
        <v>9.6805893617021271E-2</v>
      </c>
      <c r="Y60" s="45">
        <f t="shared" si="3"/>
        <v>9.6805893617021271E-2</v>
      </c>
      <c r="Z60" s="45">
        <f t="shared" si="4"/>
        <v>9.6805893617021271E-2</v>
      </c>
      <c r="AA60" s="45">
        <f t="shared" si="34"/>
        <v>1</v>
      </c>
      <c r="AB60" s="45">
        <f t="shared" si="35"/>
        <v>1</v>
      </c>
    </row>
    <row r="61" spans="1:28" ht="49.5" customHeight="1" x14ac:dyDescent="0.25">
      <c r="A61" s="238" t="s">
        <v>133</v>
      </c>
      <c r="B61" s="40"/>
      <c r="C61" s="40"/>
      <c r="D61" s="40"/>
      <c r="E61" s="34" t="s">
        <v>134</v>
      </c>
      <c r="F61" s="244">
        <f>+F62+F63+F64</f>
        <v>9682389879</v>
      </c>
      <c r="G61" s="244">
        <f t="shared" ref="G61:L61" si="54">+G62+G63+G64</f>
        <v>0</v>
      </c>
      <c r="H61" s="244">
        <f t="shared" si="54"/>
        <v>0</v>
      </c>
      <c r="I61" s="244">
        <f t="shared" si="54"/>
        <v>0</v>
      </c>
      <c r="J61" s="244">
        <f t="shared" si="54"/>
        <v>3422220</v>
      </c>
      <c r="K61" s="244">
        <f t="shared" si="54"/>
        <v>-3422220</v>
      </c>
      <c r="L61" s="244">
        <f t="shared" si="54"/>
        <v>9678967659</v>
      </c>
      <c r="M61" s="36">
        <f t="shared" si="6"/>
        <v>1.8233678459361189E-3</v>
      </c>
      <c r="N61" s="244">
        <f t="shared" ref="N61:W61" si="55">+N62+N63+N64</f>
        <v>0</v>
      </c>
      <c r="O61" s="244">
        <f t="shared" si="55"/>
        <v>8790547451</v>
      </c>
      <c r="P61" s="244">
        <f t="shared" si="55"/>
        <v>888420208</v>
      </c>
      <c r="Q61" s="244">
        <f t="shared" si="55"/>
        <v>8270547451</v>
      </c>
      <c r="R61" s="244">
        <f t="shared" si="55"/>
        <v>1408420208</v>
      </c>
      <c r="S61" s="244">
        <f t="shared" si="55"/>
        <v>520000000</v>
      </c>
      <c r="T61" s="244">
        <f t="shared" si="55"/>
        <v>2087404145.3</v>
      </c>
      <c r="U61" s="244">
        <f t="shared" si="55"/>
        <v>6183143305.6999998</v>
      </c>
      <c r="V61" s="244">
        <f t="shared" si="55"/>
        <v>2087404145.3</v>
      </c>
      <c r="W61" s="244">
        <f t="shared" si="55"/>
        <v>0</v>
      </c>
      <c r="X61" s="37">
        <f t="shared" si="2"/>
        <v>0.85448652608210973</v>
      </c>
      <c r="Y61" s="37">
        <f t="shared" si="3"/>
        <v>0.2156639239680716</v>
      </c>
      <c r="Z61" s="37">
        <f t="shared" si="4"/>
        <v>0.2156639239680716</v>
      </c>
      <c r="AA61" s="37">
        <f t="shared" si="34"/>
        <v>0.25239008151118336</v>
      </c>
      <c r="AB61" s="37">
        <f t="shared" si="35"/>
        <v>1</v>
      </c>
    </row>
    <row r="62" spans="1:28" ht="28.5" customHeight="1" x14ac:dyDescent="0.25">
      <c r="A62" s="239" t="s">
        <v>135</v>
      </c>
      <c r="B62" s="40" t="s">
        <v>37</v>
      </c>
      <c r="C62" s="40">
        <v>20</v>
      </c>
      <c r="D62" s="40" t="s">
        <v>38</v>
      </c>
      <c r="E62" s="41" t="s">
        <v>136</v>
      </c>
      <c r="F62" s="240">
        <v>1764740547</v>
      </c>
      <c r="G62" s="240">
        <v>0</v>
      </c>
      <c r="H62" s="240">
        <v>0</v>
      </c>
      <c r="I62" s="240">
        <v>0</v>
      </c>
      <c r="J62" s="240">
        <v>0</v>
      </c>
      <c r="K62" s="240">
        <f t="shared" si="16"/>
        <v>0</v>
      </c>
      <c r="L62" s="240">
        <f t="shared" si="17"/>
        <v>1764740547</v>
      </c>
      <c r="M62" s="43">
        <f t="shared" si="6"/>
        <v>3.3244983175736412E-4</v>
      </c>
      <c r="N62" s="240">
        <v>0</v>
      </c>
      <c r="O62" s="240">
        <v>1017898119</v>
      </c>
      <c r="P62" s="240">
        <f t="shared" si="18"/>
        <v>746842428</v>
      </c>
      <c r="Q62" s="240">
        <v>1017898119</v>
      </c>
      <c r="R62" s="240">
        <f t="shared" si="48"/>
        <v>746842428</v>
      </c>
      <c r="S62" s="240">
        <f t="shared" si="53"/>
        <v>0</v>
      </c>
      <c r="T62" s="240">
        <v>1017381941</v>
      </c>
      <c r="U62" s="240">
        <f t="shared" si="20"/>
        <v>516178</v>
      </c>
      <c r="V62" s="240">
        <v>1017381941</v>
      </c>
      <c r="W62" s="44">
        <f t="shared" si="21"/>
        <v>0</v>
      </c>
      <c r="X62" s="45">
        <f t="shared" si="2"/>
        <v>0.57679760389162749</v>
      </c>
      <c r="Y62" s="45">
        <f t="shared" si="3"/>
        <v>0.57650510877053018</v>
      </c>
      <c r="Z62" s="45">
        <f t="shared" si="4"/>
        <v>0.57650510877053018</v>
      </c>
      <c r="AA62" s="45">
        <f t="shared" si="34"/>
        <v>0.99949289816891784</v>
      </c>
      <c r="AB62" s="45">
        <f t="shared" si="35"/>
        <v>1</v>
      </c>
    </row>
    <row r="63" spans="1:28" ht="28.5" customHeight="1" x14ac:dyDescent="0.25">
      <c r="A63" s="239" t="s">
        <v>137</v>
      </c>
      <c r="B63" s="40" t="s">
        <v>37</v>
      </c>
      <c r="C63" s="40">
        <v>20</v>
      </c>
      <c r="D63" s="40" t="s">
        <v>38</v>
      </c>
      <c r="E63" s="41" t="s">
        <v>138</v>
      </c>
      <c r="F63" s="240">
        <v>7916649332</v>
      </c>
      <c r="G63" s="240">
        <v>0</v>
      </c>
      <c r="H63" s="240">
        <v>0</v>
      </c>
      <c r="I63" s="240">
        <v>0</v>
      </c>
      <c r="J63" s="240">
        <v>3422220</v>
      </c>
      <c r="K63" s="240">
        <f t="shared" si="16"/>
        <v>-3422220</v>
      </c>
      <c r="L63" s="240">
        <f t="shared" si="17"/>
        <v>7913227112</v>
      </c>
      <c r="M63" s="43">
        <f t="shared" si="6"/>
        <v>1.4907296296412529E-3</v>
      </c>
      <c r="N63" s="240">
        <v>0</v>
      </c>
      <c r="O63" s="240">
        <v>7771649332</v>
      </c>
      <c r="P63" s="240">
        <f t="shared" si="18"/>
        <v>141577780</v>
      </c>
      <c r="Q63" s="240">
        <v>7251649332</v>
      </c>
      <c r="R63" s="240">
        <f t="shared" si="48"/>
        <v>661577780</v>
      </c>
      <c r="S63" s="240">
        <f t="shared" si="53"/>
        <v>520000000</v>
      </c>
      <c r="T63" s="240">
        <v>1070022204.3</v>
      </c>
      <c r="U63" s="240">
        <f t="shared" si="20"/>
        <v>6181627127.6999998</v>
      </c>
      <c r="V63" s="240">
        <v>1070022204.3</v>
      </c>
      <c r="W63" s="44">
        <f t="shared" si="21"/>
        <v>0</v>
      </c>
      <c r="X63" s="45">
        <f t="shared" si="2"/>
        <v>0.91639595696719589</v>
      </c>
      <c r="Y63" s="45">
        <f t="shared" si="3"/>
        <v>0.13521944829276625</v>
      </c>
      <c r="Z63" s="45">
        <f t="shared" si="4"/>
        <v>0.13521944829276625</v>
      </c>
      <c r="AA63" s="45">
        <f t="shared" si="34"/>
        <v>0.14755570151168473</v>
      </c>
      <c r="AB63" s="45">
        <f t="shared" si="35"/>
        <v>1</v>
      </c>
    </row>
    <row r="64" spans="1:28" ht="35.25" customHeight="1" x14ac:dyDescent="0.25">
      <c r="A64" s="239" t="s">
        <v>139</v>
      </c>
      <c r="B64" s="40" t="s">
        <v>37</v>
      </c>
      <c r="C64" s="40">
        <v>20</v>
      </c>
      <c r="D64" s="40" t="s">
        <v>38</v>
      </c>
      <c r="E64" s="41" t="s">
        <v>140</v>
      </c>
      <c r="F64" s="240">
        <v>1000000</v>
      </c>
      <c r="G64" s="240">
        <v>0</v>
      </c>
      <c r="H64" s="240">
        <v>0</v>
      </c>
      <c r="I64" s="240">
        <v>0</v>
      </c>
      <c r="J64" s="240">
        <v>0</v>
      </c>
      <c r="K64" s="240">
        <f t="shared" si="16"/>
        <v>0</v>
      </c>
      <c r="L64" s="240">
        <f t="shared" si="17"/>
        <v>1000000</v>
      </c>
      <c r="M64" s="370">
        <f t="shared" si="6"/>
        <v>1.8838453750185415E-7</v>
      </c>
      <c r="N64" s="240">
        <v>0</v>
      </c>
      <c r="O64" s="240">
        <v>1000000</v>
      </c>
      <c r="P64" s="240">
        <f t="shared" si="18"/>
        <v>0</v>
      </c>
      <c r="Q64" s="240">
        <v>1000000</v>
      </c>
      <c r="R64" s="240">
        <f t="shared" si="48"/>
        <v>0</v>
      </c>
      <c r="S64" s="240">
        <f t="shared" si="53"/>
        <v>0</v>
      </c>
      <c r="T64" s="240">
        <v>0</v>
      </c>
      <c r="U64" s="240">
        <f t="shared" si="20"/>
        <v>1000000</v>
      </c>
      <c r="V64" s="240">
        <v>0</v>
      </c>
      <c r="W64" s="44">
        <f t="shared" si="21"/>
        <v>0</v>
      </c>
      <c r="X64" s="45">
        <f t="shared" si="2"/>
        <v>1</v>
      </c>
      <c r="Y64" s="45">
        <f t="shared" si="3"/>
        <v>0</v>
      </c>
      <c r="Z64" s="45">
        <f t="shared" si="4"/>
        <v>0</v>
      </c>
      <c r="AA64" s="45">
        <f t="shared" si="34"/>
        <v>0</v>
      </c>
      <c r="AB64" s="45" t="s">
        <v>46</v>
      </c>
    </row>
    <row r="65" spans="1:28" ht="49.5" customHeight="1" x14ac:dyDescent="0.25">
      <c r="A65" s="238" t="s">
        <v>141</v>
      </c>
      <c r="B65" s="40"/>
      <c r="C65" s="40"/>
      <c r="D65" s="40"/>
      <c r="E65" s="34" t="s">
        <v>142</v>
      </c>
      <c r="F65" s="244">
        <f>SUM(F66:F71)</f>
        <v>8027189301</v>
      </c>
      <c r="G65" s="244">
        <f t="shared" ref="G65:L65" si="56">SUM(G66:G71)</f>
        <v>0</v>
      </c>
      <c r="H65" s="244">
        <f t="shared" si="56"/>
        <v>0</v>
      </c>
      <c r="I65" s="244">
        <f t="shared" si="56"/>
        <v>0</v>
      </c>
      <c r="J65" s="244">
        <f t="shared" si="56"/>
        <v>0</v>
      </c>
      <c r="K65" s="244">
        <f t="shared" si="56"/>
        <v>0</v>
      </c>
      <c r="L65" s="244">
        <f t="shared" si="56"/>
        <v>8027189301</v>
      </c>
      <c r="M65" s="36">
        <f t="shared" si="6"/>
        <v>1.5121983439087168E-3</v>
      </c>
      <c r="N65" s="244">
        <f t="shared" ref="N65:W65" si="57">SUM(N66:N71)</f>
        <v>0</v>
      </c>
      <c r="O65" s="244">
        <f t="shared" si="57"/>
        <v>7009838639</v>
      </c>
      <c r="P65" s="244">
        <f t="shared" si="57"/>
        <v>1017350662</v>
      </c>
      <c r="Q65" s="244">
        <f t="shared" si="57"/>
        <v>6785070267</v>
      </c>
      <c r="R65" s="244">
        <f t="shared" si="57"/>
        <v>1242119034</v>
      </c>
      <c r="S65" s="244">
        <f t="shared" si="57"/>
        <v>224768372</v>
      </c>
      <c r="T65" s="244">
        <f t="shared" si="57"/>
        <v>211562744</v>
      </c>
      <c r="U65" s="244">
        <f t="shared" si="57"/>
        <v>6573507523</v>
      </c>
      <c r="V65" s="244">
        <f t="shared" si="57"/>
        <v>211562744</v>
      </c>
      <c r="W65" s="244">
        <f t="shared" si="57"/>
        <v>0</v>
      </c>
      <c r="X65" s="37">
        <f t="shared" si="2"/>
        <v>0.84526102631648903</v>
      </c>
      <c r="Y65" s="37">
        <f t="shared" si="3"/>
        <v>2.6355768634189831E-2</v>
      </c>
      <c r="Z65" s="37">
        <f t="shared" si="4"/>
        <v>2.6355768634189831E-2</v>
      </c>
      <c r="AA65" s="37">
        <f t="shared" si="34"/>
        <v>3.1180626828429571E-2</v>
      </c>
      <c r="AB65" s="37">
        <f t="shared" si="35"/>
        <v>1</v>
      </c>
    </row>
    <row r="66" spans="1:28" ht="32.25" customHeight="1" x14ac:dyDescent="0.25">
      <c r="A66" s="239" t="s">
        <v>143</v>
      </c>
      <c r="B66" s="40" t="s">
        <v>37</v>
      </c>
      <c r="C66" s="40">
        <v>20</v>
      </c>
      <c r="D66" s="40" t="s">
        <v>38</v>
      </c>
      <c r="E66" s="41" t="s">
        <v>144</v>
      </c>
      <c r="F66" s="240">
        <v>1901794484</v>
      </c>
      <c r="G66" s="240">
        <v>0</v>
      </c>
      <c r="H66" s="240">
        <v>0</v>
      </c>
      <c r="I66" s="240">
        <v>0</v>
      </c>
      <c r="J66" s="240">
        <v>0</v>
      </c>
      <c r="K66" s="240">
        <f t="shared" si="16"/>
        <v>0</v>
      </c>
      <c r="L66" s="240">
        <f t="shared" si="17"/>
        <v>1901794484</v>
      </c>
      <c r="M66" s="43">
        <f t="shared" si="6"/>
        <v>3.5826867429191735E-4</v>
      </c>
      <c r="N66" s="240">
        <v>0</v>
      </c>
      <c r="O66" s="240">
        <v>1884732000</v>
      </c>
      <c r="P66" s="240">
        <f t="shared" si="18"/>
        <v>17062484</v>
      </c>
      <c r="Q66" s="240">
        <v>1884732000</v>
      </c>
      <c r="R66" s="240">
        <f t="shared" si="48"/>
        <v>17062484</v>
      </c>
      <c r="S66" s="240">
        <f t="shared" si="53"/>
        <v>0</v>
      </c>
      <c r="T66" s="240">
        <v>66552000</v>
      </c>
      <c r="U66" s="240">
        <f t="shared" si="20"/>
        <v>1818180000</v>
      </c>
      <c r="V66" s="240">
        <v>66552000</v>
      </c>
      <c r="W66" s="44">
        <f t="shared" si="21"/>
        <v>0</v>
      </c>
      <c r="X66" s="45">
        <f t="shared" si="2"/>
        <v>0.99102821879885106</v>
      </c>
      <c r="Y66" s="45">
        <f t="shared" si="3"/>
        <v>3.4994317503762411E-2</v>
      </c>
      <c r="Z66" s="45">
        <f t="shared" si="4"/>
        <v>3.4994317503762411E-2</v>
      </c>
      <c r="AA66" s="45">
        <f t="shared" si="34"/>
        <v>3.5311121156748018E-2</v>
      </c>
      <c r="AB66" s="45">
        <f t="shared" si="35"/>
        <v>1</v>
      </c>
    </row>
    <row r="67" spans="1:28" ht="32.25" customHeight="1" x14ac:dyDescent="0.25">
      <c r="A67" s="239" t="s">
        <v>145</v>
      </c>
      <c r="B67" s="40" t="s">
        <v>37</v>
      </c>
      <c r="C67" s="40">
        <v>20</v>
      </c>
      <c r="D67" s="40" t="s">
        <v>38</v>
      </c>
      <c r="E67" s="41" t="s">
        <v>146</v>
      </c>
      <c r="F67" s="240">
        <v>3522762176</v>
      </c>
      <c r="G67" s="240">
        <v>0</v>
      </c>
      <c r="H67" s="240">
        <v>0</v>
      </c>
      <c r="I67" s="240">
        <v>0</v>
      </c>
      <c r="J67" s="240">
        <v>0</v>
      </c>
      <c r="K67" s="240">
        <f t="shared" si="16"/>
        <v>0</v>
      </c>
      <c r="L67" s="240">
        <f t="shared" si="17"/>
        <v>3522762176</v>
      </c>
      <c r="M67" s="43">
        <f t="shared" si="6"/>
        <v>6.6363392325478529E-4</v>
      </c>
      <c r="N67" s="240">
        <v>0</v>
      </c>
      <c r="O67" s="240">
        <v>3289308800</v>
      </c>
      <c r="P67" s="240">
        <f t="shared" si="18"/>
        <v>233453376</v>
      </c>
      <c r="Q67" s="240">
        <v>3188553870</v>
      </c>
      <c r="R67" s="240">
        <f t="shared" si="48"/>
        <v>334208306</v>
      </c>
      <c r="S67" s="240">
        <f t="shared" si="53"/>
        <v>100754930</v>
      </c>
      <c r="T67" s="240">
        <v>108507342</v>
      </c>
      <c r="U67" s="240">
        <f t="shared" si="20"/>
        <v>3080046528</v>
      </c>
      <c r="V67" s="240">
        <v>108507342</v>
      </c>
      <c r="W67" s="44">
        <f t="shared" si="21"/>
        <v>0</v>
      </c>
      <c r="X67" s="45">
        <f t="shared" si="2"/>
        <v>0.90512890473364727</v>
      </c>
      <c r="Y67" s="45">
        <f t="shared" si="3"/>
        <v>3.0801778995823988E-2</v>
      </c>
      <c r="Z67" s="45">
        <f t="shared" si="4"/>
        <v>3.0801778995823988E-2</v>
      </c>
      <c r="AA67" s="45">
        <f t="shared" si="34"/>
        <v>3.4030267771514869E-2</v>
      </c>
      <c r="AB67" s="45">
        <f t="shared" si="35"/>
        <v>1</v>
      </c>
    </row>
    <row r="68" spans="1:28" ht="44.25" customHeight="1" x14ac:dyDescent="0.25">
      <c r="A68" s="239" t="s">
        <v>147</v>
      </c>
      <c r="B68" s="40" t="s">
        <v>37</v>
      </c>
      <c r="C68" s="40">
        <v>20</v>
      </c>
      <c r="D68" s="40" t="s">
        <v>38</v>
      </c>
      <c r="E68" s="41" t="s">
        <v>148</v>
      </c>
      <c r="F68" s="240">
        <v>438053756</v>
      </c>
      <c r="G68" s="240">
        <v>0</v>
      </c>
      <c r="H68" s="240">
        <v>0</v>
      </c>
      <c r="I68" s="240">
        <v>0</v>
      </c>
      <c r="J68" s="240">
        <v>0</v>
      </c>
      <c r="K68" s="240">
        <f t="shared" si="16"/>
        <v>0</v>
      </c>
      <c r="L68" s="240">
        <f t="shared" si="17"/>
        <v>438053756</v>
      </c>
      <c r="M68" s="43">
        <f t="shared" si="6"/>
        <v>8.2522554225010063E-5</v>
      </c>
      <c r="N68" s="240">
        <v>0</v>
      </c>
      <c r="O68" s="240">
        <v>288864691</v>
      </c>
      <c r="P68" s="240">
        <f t="shared" si="18"/>
        <v>149189065</v>
      </c>
      <c r="Q68" s="240">
        <v>218412913</v>
      </c>
      <c r="R68" s="240">
        <f t="shared" si="48"/>
        <v>219640843</v>
      </c>
      <c r="S68" s="240">
        <f t="shared" si="53"/>
        <v>70451778</v>
      </c>
      <c r="T68" s="240">
        <v>9548222</v>
      </c>
      <c r="U68" s="240">
        <f t="shared" si="20"/>
        <v>208864691</v>
      </c>
      <c r="V68" s="240">
        <v>9548222</v>
      </c>
      <c r="W68" s="44">
        <f t="shared" si="21"/>
        <v>0</v>
      </c>
      <c r="X68" s="45">
        <f t="shared" si="2"/>
        <v>0.49859842544073518</v>
      </c>
      <c r="Y68" s="45">
        <f t="shared" si="3"/>
        <v>2.1796918458564706E-2</v>
      </c>
      <c r="Z68" s="45">
        <f t="shared" si="4"/>
        <v>2.1796918458564706E-2</v>
      </c>
      <c r="AA68" s="45">
        <f t="shared" si="34"/>
        <v>4.3716380450454409E-2</v>
      </c>
      <c r="AB68" s="45">
        <f t="shared" si="35"/>
        <v>1</v>
      </c>
    </row>
    <row r="69" spans="1:28" ht="32.25" customHeight="1" x14ac:dyDescent="0.25">
      <c r="A69" s="239" t="s">
        <v>149</v>
      </c>
      <c r="B69" s="40" t="s">
        <v>37</v>
      </c>
      <c r="C69" s="40">
        <v>20</v>
      </c>
      <c r="D69" s="40" t="s">
        <v>38</v>
      </c>
      <c r="E69" s="41" t="s">
        <v>150</v>
      </c>
      <c r="F69" s="240">
        <v>1485186461</v>
      </c>
      <c r="G69" s="240">
        <v>0</v>
      </c>
      <c r="H69" s="240">
        <v>0</v>
      </c>
      <c r="I69" s="240">
        <v>0</v>
      </c>
      <c r="J69" s="240">
        <v>0</v>
      </c>
      <c r="K69" s="240">
        <f t="shared" si="16"/>
        <v>0</v>
      </c>
      <c r="L69" s="240">
        <f t="shared" si="17"/>
        <v>1485186461</v>
      </c>
      <c r="M69" s="43">
        <f t="shared" si="6"/>
        <v>2.7978616455950054E-4</v>
      </c>
      <c r="N69" s="240">
        <v>0</v>
      </c>
      <c r="O69" s="240">
        <v>1199978669</v>
      </c>
      <c r="P69" s="240">
        <f t="shared" si="18"/>
        <v>285207792</v>
      </c>
      <c r="Q69" s="240">
        <v>1146417005</v>
      </c>
      <c r="R69" s="240">
        <f t="shared" si="48"/>
        <v>338769456</v>
      </c>
      <c r="S69" s="240">
        <f t="shared" si="53"/>
        <v>53561664</v>
      </c>
      <c r="T69" s="240">
        <v>20292480</v>
      </c>
      <c r="U69" s="240">
        <f t="shared" si="20"/>
        <v>1126124525</v>
      </c>
      <c r="V69" s="240">
        <v>20292480</v>
      </c>
      <c r="W69" s="44">
        <f t="shared" si="21"/>
        <v>0</v>
      </c>
      <c r="X69" s="45">
        <f t="shared" si="2"/>
        <v>0.77190106098065214</v>
      </c>
      <c r="Y69" s="45">
        <f t="shared" si="3"/>
        <v>1.3663254098301398E-2</v>
      </c>
      <c r="Z69" s="45">
        <f t="shared" si="4"/>
        <v>1.3663254098301398E-2</v>
      </c>
      <c r="AA69" s="45">
        <f t="shared" si="34"/>
        <v>1.7700784192397775E-2</v>
      </c>
      <c r="AB69" s="45">
        <f t="shared" si="35"/>
        <v>1</v>
      </c>
    </row>
    <row r="70" spans="1:28" ht="50.25" customHeight="1" x14ac:dyDescent="0.25">
      <c r="A70" s="239" t="s">
        <v>151</v>
      </c>
      <c r="B70" s="40" t="s">
        <v>37</v>
      </c>
      <c r="C70" s="40">
        <v>20</v>
      </c>
      <c r="D70" s="40" t="s">
        <v>38</v>
      </c>
      <c r="E70" s="41" t="s">
        <v>152</v>
      </c>
      <c r="F70" s="240">
        <v>160471120</v>
      </c>
      <c r="G70" s="240">
        <v>0</v>
      </c>
      <c r="H70" s="240">
        <v>0</v>
      </c>
      <c r="I70" s="240">
        <v>0</v>
      </c>
      <c r="J70" s="240">
        <v>0</v>
      </c>
      <c r="K70" s="240">
        <f t="shared" si="16"/>
        <v>0</v>
      </c>
      <c r="L70" s="240">
        <f t="shared" si="17"/>
        <v>160471120</v>
      </c>
      <c r="M70" s="371">
        <f t="shared" si="6"/>
        <v>3.0230277723604537E-5</v>
      </c>
      <c r="N70" s="240">
        <v>0</v>
      </c>
      <c r="O70" s="240">
        <v>87493827</v>
      </c>
      <c r="P70" s="240">
        <f t="shared" si="18"/>
        <v>72977293</v>
      </c>
      <c r="Q70" s="240">
        <v>87493827</v>
      </c>
      <c r="R70" s="240">
        <f t="shared" si="48"/>
        <v>72977293</v>
      </c>
      <c r="S70" s="240">
        <f t="shared" si="53"/>
        <v>0</v>
      </c>
      <c r="T70" s="240">
        <v>6662700</v>
      </c>
      <c r="U70" s="240">
        <f t="shared" si="20"/>
        <v>80831127</v>
      </c>
      <c r="V70" s="240">
        <v>6662700</v>
      </c>
      <c r="W70" s="44">
        <f t="shared" si="21"/>
        <v>0</v>
      </c>
      <c r="X70" s="45">
        <f t="shared" si="2"/>
        <v>0.54523098611139498</v>
      </c>
      <c r="Y70" s="45">
        <f t="shared" si="3"/>
        <v>4.1519620477503988E-2</v>
      </c>
      <c r="Z70" s="45">
        <f t="shared" si="4"/>
        <v>4.1519620477503988E-2</v>
      </c>
      <c r="AA70" s="45">
        <f t="shared" si="34"/>
        <v>7.6150515167201449E-2</v>
      </c>
      <c r="AB70" s="45">
        <f t="shared" si="35"/>
        <v>1</v>
      </c>
    </row>
    <row r="71" spans="1:28" ht="49.5" customHeight="1" x14ac:dyDescent="0.25">
      <c r="A71" s="239" t="s">
        <v>153</v>
      </c>
      <c r="B71" s="40" t="s">
        <v>37</v>
      </c>
      <c r="C71" s="40">
        <v>20</v>
      </c>
      <c r="D71" s="40" t="s">
        <v>38</v>
      </c>
      <c r="E71" s="41" t="s">
        <v>154</v>
      </c>
      <c r="F71" s="240">
        <v>518921304</v>
      </c>
      <c r="G71" s="240">
        <v>0</v>
      </c>
      <c r="H71" s="240">
        <v>0</v>
      </c>
      <c r="I71" s="240">
        <v>0</v>
      </c>
      <c r="J71" s="240">
        <v>0</v>
      </c>
      <c r="K71" s="240">
        <f t="shared" si="16"/>
        <v>0</v>
      </c>
      <c r="L71" s="240">
        <f t="shared" si="17"/>
        <v>518921304</v>
      </c>
      <c r="M71" s="43">
        <f t="shared" si="6"/>
        <v>9.7756749853899057E-5</v>
      </c>
      <c r="N71" s="240">
        <v>0</v>
      </c>
      <c r="O71" s="240">
        <v>259460652</v>
      </c>
      <c r="P71" s="240">
        <f t="shared" si="18"/>
        <v>259460652</v>
      </c>
      <c r="Q71" s="240">
        <v>259460652</v>
      </c>
      <c r="R71" s="240">
        <f t="shared" si="48"/>
        <v>259460652</v>
      </c>
      <c r="S71" s="240">
        <f t="shared" si="53"/>
        <v>0</v>
      </c>
      <c r="T71" s="240">
        <v>0</v>
      </c>
      <c r="U71" s="240">
        <f t="shared" si="20"/>
        <v>259460652</v>
      </c>
      <c r="V71" s="240">
        <v>0</v>
      </c>
      <c r="W71" s="44">
        <f t="shared" si="21"/>
        <v>0</v>
      </c>
      <c r="X71" s="45">
        <f t="shared" si="2"/>
        <v>0.5</v>
      </c>
      <c r="Y71" s="45">
        <f t="shared" si="3"/>
        <v>0</v>
      </c>
      <c r="Z71" s="45">
        <f t="shared" si="4"/>
        <v>0</v>
      </c>
      <c r="AA71" s="45">
        <f t="shared" si="34"/>
        <v>0</v>
      </c>
      <c r="AB71" s="45" t="s">
        <v>46</v>
      </c>
    </row>
    <row r="72" spans="1:28" ht="32.25" customHeight="1" x14ac:dyDescent="0.25">
      <c r="A72" s="238" t="s">
        <v>155</v>
      </c>
      <c r="B72" s="40"/>
      <c r="C72" s="40"/>
      <c r="D72" s="40"/>
      <c r="E72" s="34" t="s">
        <v>156</v>
      </c>
      <c r="F72" s="244">
        <f>SUM(F73:F77)</f>
        <v>563000000</v>
      </c>
      <c r="G72" s="244">
        <f t="shared" ref="G72:L72" si="58">SUM(G73:G77)</f>
        <v>0</v>
      </c>
      <c r="H72" s="244">
        <f t="shared" si="58"/>
        <v>0</v>
      </c>
      <c r="I72" s="244">
        <f t="shared" si="58"/>
        <v>0</v>
      </c>
      <c r="J72" s="244">
        <f t="shared" si="58"/>
        <v>0</v>
      </c>
      <c r="K72" s="244">
        <f t="shared" si="58"/>
        <v>0</v>
      </c>
      <c r="L72" s="244">
        <f t="shared" si="58"/>
        <v>563000000</v>
      </c>
      <c r="M72" s="36">
        <f t="shared" si="6"/>
        <v>1.0606049461354389E-4</v>
      </c>
      <c r="N72" s="244">
        <f t="shared" ref="N72:W72" si="59">SUM(N73:N77)</f>
        <v>0</v>
      </c>
      <c r="O72" s="244">
        <f t="shared" si="59"/>
        <v>273000000</v>
      </c>
      <c r="P72" s="244">
        <f t="shared" si="59"/>
        <v>290000000</v>
      </c>
      <c r="Q72" s="244">
        <f t="shared" si="59"/>
        <v>424330</v>
      </c>
      <c r="R72" s="244">
        <f t="shared" si="59"/>
        <v>562575670</v>
      </c>
      <c r="S72" s="244">
        <f t="shared" si="59"/>
        <v>272575670</v>
      </c>
      <c r="T72" s="244">
        <f t="shared" si="59"/>
        <v>424330</v>
      </c>
      <c r="U72" s="244">
        <f t="shared" si="59"/>
        <v>0</v>
      </c>
      <c r="V72" s="244">
        <f t="shared" si="59"/>
        <v>424330</v>
      </c>
      <c r="W72" s="244">
        <f t="shared" si="59"/>
        <v>0</v>
      </c>
      <c r="X72" s="37">
        <f t="shared" ref="X72:X135" si="60">+Q72/L72</f>
        <v>7.536944937833037E-4</v>
      </c>
      <c r="Y72" s="37">
        <f t="shared" ref="Y72:Y135" si="61">+T72/L72</f>
        <v>7.536944937833037E-4</v>
      </c>
      <c r="Z72" s="37">
        <f t="shared" ref="Z72:Z135" si="62">+V72/L72</f>
        <v>7.536944937833037E-4</v>
      </c>
      <c r="AA72" s="37">
        <f t="shared" si="34"/>
        <v>1</v>
      </c>
      <c r="AB72" s="37">
        <f t="shared" si="35"/>
        <v>1</v>
      </c>
    </row>
    <row r="73" spans="1:28" ht="33" customHeight="1" x14ac:dyDescent="0.25">
      <c r="A73" s="239" t="s">
        <v>157</v>
      </c>
      <c r="B73" s="40" t="s">
        <v>37</v>
      </c>
      <c r="C73" s="40">
        <v>20</v>
      </c>
      <c r="D73" s="40" t="s">
        <v>38</v>
      </c>
      <c r="E73" s="41" t="s">
        <v>158</v>
      </c>
      <c r="F73" s="240">
        <v>270000000</v>
      </c>
      <c r="G73" s="240">
        <v>0</v>
      </c>
      <c r="H73" s="240">
        <v>0</v>
      </c>
      <c r="I73" s="240">
        <v>0</v>
      </c>
      <c r="J73" s="240">
        <v>0</v>
      </c>
      <c r="K73" s="240">
        <f t="shared" ref="K73:K133" si="63">+G73-H73+I73-J73</f>
        <v>0</v>
      </c>
      <c r="L73" s="240">
        <f t="shared" ref="L73:L133" si="64">+F73+K73</f>
        <v>270000000</v>
      </c>
      <c r="M73" s="43">
        <f t="shared" ref="M73:M136" si="65">L73/$L$258</f>
        <v>5.0863825125500617E-5</v>
      </c>
      <c r="N73" s="240">
        <v>0</v>
      </c>
      <c r="O73" s="240">
        <v>270000000</v>
      </c>
      <c r="P73" s="240">
        <f t="shared" ref="P73:P133" si="66">L73-O73</f>
        <v>0</v>
      </c>
      <c r="Q73" s="240">
        <v>0</v>
      </c>
      <c r="R73" s="240">
        <f t="shared" si="48"/>
        <v>270000000</v>
      </c>
      <c r="S73" s="240">
        <f t="shared" si="53"/>
        <v>270000000</v>
      </c>
      <c r="T73" s="240">
        <v>0</v>
      </c>
      <c r="U73" s="240">
        <f t="shared" si="20"/>
        <v>0</v>
      </c>
      <c r="V73" s="240">
        <v>0</v>
      </c>
      <c r="W73" s="44">
        <f t="shared" si="21"/>
        <v>0</v>
      </c>
      <c r="X73" s="45">
        <f t="shared" si="60"/>
        <v>0</v>
      </c>
      <c r="Y73" s="45">
        <f t="shared" si="61"/>
        <v>0</v>
      </c>
      <c r="Z73" s="45">
        <f t="shared" si="62"/>
        <v>0</v>
      </c>
      <c r="AA73" s="45" t="s">
        <v>46</v>
      </c>
      <c r="AB73" s="45" t="s">
        <v>46</v>
      </c>
    </row>
    <row r="74" spans="1:28" ht="33" customHeight="1" x14ac:dyDescent="0.25">
      <c r="A74" s="239" t="s">
        <v>159</v>
      </c>
      <c r="B74" s="40" t="s">
        <v>37</v>
      </c>
      <c r="C74" s="40">
        <v>20</v>
      </c>
      <c r="D74" s="40" t="s">
        <v>38</v>
      </c>
      <c r="E74" s="41" t="s">
        <v>160</v>
      </c>
      <c r="F74" s="240">
        <v>50000000</v>
      </c>
      <c r="G74" s="240">
        <v>0</v>
      </c>
      <c r="H74" s="240">
        <v>0</v>
      </c>
      <c r="I74" s="240">
        <v>0</v>
      </c>
      <c r="J74" s="240">
        <v>0</v>
      </c>
      <c r="K74" s="240">
        <f t="shared" si="63"/>
        <v>0</v>
      </c>
      <c r="L74" s="240">
        <f t="shared" si="64"/>
        <v>50000000</v>
      </c>
      <c r="M74" s="371">
        <f t="shared" si="65"/>
        <v>9.4192268750927066E-6</v>
      </c>
      <c r="N74" s="240">
        <v>0</v>
      </c>
      <c r="O74" s="240">
        <v>0</v>
      </c>
      <c r="P74" s="240">
        <f t="shared" si="66"/>
        <v>50000000</v>
      </c>
      <c r="Q74" s="240">
        <v>0</v>
      </c>
      <c r="R74" s="240">
        <f t="shared" si="48"/>
        <v>50000000</v>
      </c>
      <c r="S74" s="240">
        <f t="shared" si="53"/>
        <v>0</v>
      </c>
      <c r="T74" s="240">
        <v>0</v>
      </c>
      <c r="U74" s="240">
        <f t="shared" si="20"/>
        <v>0</v>
      </c>
      <c r="V74" s="240">
        <v>0</v>
      </c>
      <c r="W74" s="44">
        <f t="shared" si="21"/>
        <v>0</v>
      </c>
      <c r="X74" s="45">
        <f t="shared" si="60"/>
        <v>0</v>
      </c>
      <c r="Y74" s="45">
        <f t="shared" si="61"/>
        <v>0</v>
      </c>
      <c r="Z74" s="45">
        <f t="shared" si="62"/>
        <v>0</v>
      </c>
      <c r="AA74" s="45" t="s">
        <v>46</v>
      </c>
      <c r="AB74" s="45" t="s">
        <v>46</v>
      </c>
    </row>
    <row r="75" spans="1:28" ht="62.25" customHeight="1" x14ac:dyDescent="0.25">
      <c r="A75" s="239" t="s">
        <v>161</v>
      </c>
      <c r="B75" s="40" t="s">
        <v>37</v>
      </c>
      <c r="C75" s="40">
        <v>20</v>
      </c>
      <c r="D75" s="40" t="s">
        <v>38</v>
      </c>
      <c r="E75" s="41" t="s">
        <v>162</v>
      </c>
      <c r="F75" s="240">
        <v>3000000</v>
      </c>
      <c r="G75" s="240">
        <v>0</v>
      </c>
      <c r="H75" s="240">
        <v>0</v>
      </c>
      <c r="I75" s="240">
        <v>0</v>
      </c>
      <c r="J75" s="240">
        <v>0</v>
      </c>
      <c r="K75" s="240">
        <f t="shared" si="63"/>
        <v>0</v>
      </c>
      <c r="L75" s="240">
        <f t="shared" si="64"/>
        <v>3000000</v>
      </c>
      <c r="M75" s="373">
        <f t="shared" si="65"/>
        <v>5.6515361250556239E-7</v>
      </c>
      <c r="N75" s="240">
        <v>0</v>
      </c>
      <c r="O75" s="240">
        <v>3000000</v>
      </c>
      <c r="P75" s="240">
        <f t="shared" si="66"/>
        <v>0</v>
      </c>
      <c r="Q75" s="240">
        <v>424330</v>
      </c>
      <c r="R75" s="240">
        <f t="shared" si="48"/>
        <v>2575670</v>
      </c>
      <c r="S75" s="240">
        <f t="shared" si="53"/>
        <v>2575670</v>
      </c>
      <c r="T75" s="240">
        <v>424330</v>
      </c>
      <c r="U75" s="240">
        <f t="shared" si="20"/>
        <v>0</v>
      </c>
      <c r="V75" s="240">
        <v>424330</v>
      </c>
      <c r="W75" s="44">
        <f t="shared" si="21"/>
        <v>0</v>
      </c>
      <c r="X75" s="45">
        <f t="shared" si="60"/>
        <v>0.14144333333333334</v>
      </c>
      <c r="Y75" s="45">
        <f t="shared" si="61"/>
        <v>0.14144333333333334</v>
      </c>
      <c r="Z75" s="45">
        <f t="shared" si="62"/>
        <v>0.14144333333333334</v>
      </c>
      <c r="AA75" s="45">
        <f t="shared" si="34"/>
        <v>1</v>
      </c>
      <c r="AB75" s="45">
        <f t="shared" si="35"/>
        <v>1</v>
      </c>
    </row>
    <row r="76" spans="1:28" ht="33" customHeight="1" x14ac:dyDescent="0.25">
      <c r="A76" s="239" t="s">
        <v>163</v>
      </c>
      <c r="B76" s="40" t="s">
        <v>37</v>
      </c>
      <c r="C76" s="40">
        <v>20</v>
      </c>
      <c r="D76" s="40" t="s">
        <v>38</v>
      </c>
      <c r="E76" s="41" t="s">
        <v>164</v>
      </c>
      <c r="F76" s="240">
        <v>210000000</v>
      </c>
      <c r="G76" s="240">
        <v>0</v>
      </c>
      <c r="H76" s="240">
        <v>0</v>
      </c>
      <c r="I76" s="240">
        <v>0</v>
      </c>
      <c r="J76" s="240">
        <v>0</v>
      </c>
      <c r="K76" s="240">
        <f t="shared" si="63"/>
        <v>0</v>
      </c>
      <c r="L76" s="240">
        <f t="shared" si="64"/>
        <v>210000000</v>
      </c>
      <c r="M76" s="371">
        <f t="shared" si="65"/>
        <v>3.9560752875389372E-5</v>
      </c>
      <c r="N76" s="240">
        <v>0</v>
      </c>
      <c r="O76" s="240">
        <v>0</v>
      </c>
      <c r="P76" s="240">
        <f t="shared" si="66"/>
        <v>210000000</v>
      </c>
      <c r="Q76" s="240">
        <v>0</v>
      </c>
      <c r="R76" s="240">
        <f t="shared" si="48"/>
        <v>210000000</v>
      </c>
      <c r="S76" s="240">
        <f t="shared" si="53"/>
        <v>0</v>
      </c>
      <c r="T76" s="240">
        <v>0</v>
      </c>
      <c r="U76" s="240">
        <f t="shared" si="20"/>
        <v>0</v>
      </c>
      <c r="V76" s="240">
        <v>0</v>
      </c>
      <c r="W76" s="44">
        <f t="shared" si="21"/>
        <v>0</v>
      </c>
      <c r="X76" s="45">
        <f t="shared" si="60"/>
        <v>0</v>
      </c>
      <c r="Y76" s="45">
        <f t="shared" si="61"/>
        <v>0</v>
      </c>
      <c r="Z76" s="45">
        <f t="shared" si="62"/>
        <v>0</v>
      </c>
      <c r="AA76" s="45" t="s">
        <v>46</v>
      </c>
      <c r="AB76" s="45" t="s">
        <v>46</v>
      </c>
    </row>
    <row r="77" spans="1:28" ht="33" customHeight="1" x14ac:dyDescent="0.25">
      <c r="A77" s="239" t="s">
        <v>165</v>
      </c>
      <c r="B77" s="40" t="s">
        <v>37</v>
      </c>
      <c r="C77" s="40">
        <v>20</v>
      </c>
      <c r="D77" s="40" t="s">
        <v>38</v>
      </c>
      <c r="E77" s="41" t="s">
        <v>166</v>
      </c>
      <c r="F77" s="240">
        <v>30000000</v>
      </c>
      <c r="G77" s="240">
        <v>0</v>
      </c>
      <c r="H77" s="240">
        <v>0</v>
      </c>
      <c r="I77" s="240">
        <v>0</v>
      </c>
      <c r="J77" s="240">
        <v>0</v>
      </c>
      <c r="K77" s="240">
        <f t="shared" si="63"/>
        <v>0</v>
      </c>
      <c r="L77" s="240">
        <f t="shared" si="64"/>
        <v>30000000</v>
      </c>
      <c r="M77" s="371">
        <f t="shared" si="65"/>
        <v>5.6515361250556243E-6</v>
      </c>
      <c r="N77" s="240">
        <v>0</v>
      </c>
      <c r="O77" s="240">
        <v>0</v>
      </c>
      <c r="P77" s="240">
        <f t="shared" si="66"/>
        <v>30000000</v>
      </c>
      <c r="Q77" s="240">
        <v>0</v>
      </c>
      <c r="R77" s="240">
        <f t="shared" si="48"/>
        <v>30000000</v>
      </c>
      <c r="S77" s="240">
        <f t="shared" si="53"/>
        <v>0</v>
      </c>
      <c r="T77" s="240">
        <v>0</v>
      </c>
      <c r="U77" s="240">
        <f t="shared" ref="U77:U137" si="67">+Q77-T77</f>
        <v>0</v>
      </c>
      <c r="V77" s="240">
        <v>0</v>
      </c>
      <c r="W77" s="44">
        <f t="shared" si="21"/>
        <v>0</v>
      </c>
      <c r="X77" s="45">
        <f t="shared" si="60"/>
        <v>0</v>
      </c>
      <c r="Y77" s="45">
        <f t="shared" si="61"/>
        <v>0</v>
      </c>
      <c r="Z77" s="45">
        <f t="shared" si="62"/>
        <v>0</v>
      </c>
      <c r="AA77" s="45" t="s">
        <v>46</v>
      </c>
      <c r="AB77" s="45" t="s">
        <v>46</v>
      </c>
    </row>
    <row r="78" spans="1:28" ht="26.25" customHeight="1" x14ac:dyDescent="0.25">
      <c r="A78" s="238" t="s">
        <v>167</v>
      </c>
      <c r="B78" s="40" t="s">
        <v>37</v>
      </c>
      <c r="C78" s="40">
        <v>20</v>
      </c>
      <c r="D78" s="40" t="s">
        <v>38</v>
      </c>
      <c r="E78" s="34" t="s">
        <v>168</v>
      </c>
      <c r="F78" s="244">
        <v>36000000</v>
      </c>
      <c r="G78" s="244">
        <v>0</v>
      </c>
      <c r="H78" s="244">
        <v>0</v>
      </c>
      <c r="I78" s="244">
        <v>0</v>
      </c>
      <c r="J78" s="244">
        <v>0</v>
      </c>
      <c r="K78" s="244">
        <f t="shared" si="63"/>
        <v>0</v>
      </c>
      <c r="L78" s="244">
        <f t="shared" si="64"/>
        <v>36000000</v>
      </c>
      <c r="M78" s="374">
        <f t="shared" si="65"/>
        <v>6.7818433500667495E-6</v>
      </c>
      <c r="N78" s="244">
        <v>0</v>
      </c>
      <c r="O78" s="244">
        <v>6000000</v>
      </c>
      <c r="P78" s="244">
        <f t="shared" si="66"/>
        <v>30000000</v>
      </c>
      <c r="Q78" s="244">
        <v>6000000</v>
      </c>
      <c r="R78" s="244">
        <f t="shared" si="48"/>
        <v>30000000</v>
      </c>
      <c r="S78" s="244">
        <f t="shared" si="53"/>
        <v>0</v>
      </c>
      <c r="T78" s="244">
        <v>6000000</v>
      </c>
      <c r="U78" s="244">
        <f t="shared" si="67"/>
        <v>0</v>
      </c>
      <c r="V78" s="244">
        <v>6000000</v>
      </c>
      <c r="W78" s="47">
        <f t="shared" ref="W78:W137" si="68">+T78-V78</f>
        <v>0</v>
      </c>
      <c r="X78" s="37">
        <f t="shared" si="60"/>
        <v>0.16666666666666666</v>
      </c>
      <c r="Y78" s="37">
        <f t="shared" si="61"/>
        <v>0.16666666666666666</v>
      </c>
      <c r="Z78" s="37">
        <f t="shared" si="62"/>
        <v>0.16666666666666666</v>
      </c>
      <c r="AA78" s="37">
        <f t="shared" si="34"/>
        <v>1</v>
      </c>
      <c r="AB78" s="37">
        <f t="shared" si="35"/>
        <v>1</v>
      </c>
    </row>
    <row r="79" spans="1:28" ht="26.25" customHeight="1" x14ac:dyDescent="0.25">
      <c r="A79" s="238" t="s">
        <v>169</v>
      </c>
      <c r="B79" s="33"/>
      <c r="C79" s="33"/>
      <c r="D79" s="40"/>
      <c r="E79" s="34" t="s">
        <v>170</v>
      </c>
      <c r="F79" s="244">
        <f>+F80+F83+F88</f>
        <v>27177626000</v>
      </c>
      <c r="G79" s="244">
        <f t="shared" ref="G79:L79" si="69">+G80+G83+G88</f>
        <v>0</v>
      </c>
      <c r="H79" s="244">
        <f t="shared" si="69"/>
        <v>0</v>
      </c>
      <c r="I79" s="244">
        <f t="shared" si="69"/>
        <v>0</v>
      </c>
      <c r="J79" s="244">
        <f t="shared" si="69"/>
        <v>0</v>
      </c>
      <c r="K79" s="244">
        <f t="shared" si="69"/>
        <v>0</v>
      </c>
      <c r="L79" s="244">
        <f t="shared" si="69"/>
        <v>27177626000</v>
      </c>
      <c r="M79" s="36">
        <f t="shared" si="65"/>
        <v>5.1198445044083659E-3</v>
      </c>
      <c r="N79" s="244">
        <f t="shared" ref="N79:W79" si="70">+N80+N83+N88</f>
        <v>18767000000</v>
      </c>
      <c r="O79" s="244">
        <f t="shared" si="70"/>
        <v>3547243445</v>
      </c>
      <c r="P79" s="244">
        <f t="shared" si="70"/>
        <v>23630382555</v>
      </c>
      <c r="Q79" s="244">
        <f t="shared" si="70"/>
        <v>1714215624</v>
      </c>
      <c r="R79" s="244">
        <f t="shared" si="70"/>
        <v>25463410376</v>
      </c>
      <c r="S79" s="244">
        <f t="shared" si="70"/>
        <v>1833027821</v>
      </c>
      <c r="T79" s="244">
        <f t="shared" si="70"/>
        <v>12491723</v>
      </c>
      <c r="U79" s="244">
        <f t="shared" si="70"/>
        <v>1701723901</v>
      </c>
      <c r="V79" s="244">
        <f t="shared" si="70"/>
        <v>12491723</v>
      </c>
      <c r="W79" s="244">
        <f t="shared" si="70"/>
        <v>0</v>
      </c>
      <c r="X79" s="37">
        <f t="shared" si="60"/>
        <v>6.3074516663081615E-2</v>
      </c>
      <c r="Y79" s="37">
        <f t="shared" si="61"/>
        <v>4.5963260367185862E-4</v>
      </c>
      <c r="Z79" s="37">
        <f t="shared" si="62"/>
        <v>4.5963260367185862E-4</v>
      </c>
      <c r="AA79" s="37">
        <f t="shared" si="34"/>
        <v>7.2871363585238214E-3</v>
      </c>
      <c r="AB79" s="37">
        <f t="shared" si="35"/>
        <v>1</v>
      </c>
    </row>
    <row r="80" spans="1:28" ht="26.25" customHeight="1" x14ac:dyDescent="0.25">
      <c r="A80" s="238" t="s">
        <v>171</v>
      </c>
      <c r="B80" s="33"/>
      <c r="C80" s="33"/>
      <c r="D80" s="40"/>
      <c r="E80" s="34" t="s">
        <v>172</v>
      </c>
      <c r="F80" s="244">
        <f t="shared" ref="F80:V81" si="71">+F81</f>
        <v>18767000000</v>
      </c>
      <c r="G80" s="244">
        <f t="shared" si="71"/>
        <v>0</v>
      </c>
      <c r="H80" s="244">
        <f t="shared" si="71"/>
        <v>0</v>
      </c>
      <c r="I80" s="244">
        <f t="shared" si="71"/>
        <v>0</v>
      </c>
      <c r="J80" s="244">
        <f t="shared" si="71"/>
        <v>0</v>
      </c>
      <c r="K80" s="244">
        <f t="shared" si="71"/>
        <v>0</v>
      </c>
      <c r="L80" s="244">
        <f t="shared" si="71"/>
        <v>18767000000</v>
      </c>
      <c r="M80" s="36">
        <f t="shared" si="65"/>
        <v>3.5354126152972965E-3</v>
      </c>
      <c r="N80" s="244">
        <f t="shared" si="71"/>
        <v>18767000000</v>
      </c>
      <c r="O80" s="244">
        <f t="shared" si="71"/>
        <v>0</v>
      </c>
      <c r="P80" s="244">
        <f t="shared" si="71"/>
        <v>18767000000</v>
      </c>
      <c r="Q80" s="244">
        <f t="shared" si="71"/>
        <v>0</v>
      </c>
      <c r="R80" s="244">
        <f t="shared" si="71"/>
        <v>18767000000</v>
      </c>
      <c r="S80" s="244">
        <f t="shared" si="71"/>
        <v>0</v>
      </c>
      <c r="T80" s="244">
        <f t="shared" si="71"/>
        <v>0</v>
      </c>
      <c r="U80" s="244">
        <f t="shared" si="71"/>
        <v>0</v>
      </c>
      <c r="V80" s="244">
        <f t="shared" si="71"/>
        <v>0</v>
      </c>
      <c r="W80" s="244">
        <f t="shared" ref="W80:W81" si="72">+W81</f>
        <v>0</v>
      </c>
      <c r="X80" s="37">
        <f t="shared" si="60"/>
        <v>0</v>
      </c>
      <c r="Y80" s="37">
        <f t="shared" si="61"/>
        <v>0</v>
      </c>
      <c r="Z80" s="37">
        <f t="shared" si="62"/>
        <v>0</v>
      </c>
      <c r="AA80" s="37" t="s">
        <v>46</v>
      </c>
      <c r="AB80" s="37" t="s">
        <v>46</v>
      </c>
    </row>
    <row r="81" spans="1:28" ht="26.25" customHeight="1" x14ac:dyDescent="0.25">
      <c r="A81" s="238" t="s">
        <v>173</v>
      </c>
      <c r="B81" s="33"/>
      <c r="C81" s="33"/>
      <c r="D81" s="40"/>
      <c r="E81" s="34" t="s">
        <v>174</v>
      </c>
      <c r="F81" s="244">
        <f t="shared" si="71"/>
        <v>18767000000</v>
      </c>
      <c r="G81" s="244">
        <f t="shared" si="71"/>
        <v>0</v>
      </c>
      <c r="H81" s="244">
        <f t="shared" si="71"/>
        <v>0</v>
      </c>
      <c r="I81" s="244">
        <f t="shared" si="71"/>
        <v>0</v>
      </c>
      <c r="J81" s="244">
        <f t="shared" si="71"/>
        <v>0</v>
      </c>
      <c r="K81" s="244">
        <f t="shared" si="71"/>
        <v>0</v>
      </c>
      <c r="L81" s="244">
        <f t="shared" si="71"/>
        <v>18767000000</v>
      </c>
      <c r="M81" s="36">
        <f t="shared" si="65"/>
        <v>3.5354126152972965E-3</v>
      </c>
      <c r="N81" s="244">
        <f t="shared" si="71"/>
        <v>18767000000</v>
      </c>
      <c r="O81" s="244">
        <f t="shared" si="71"/>
        <v>0</v>
      </c>
      <c r="P81" s="244">
        <f t="shared" si="71"/>
        <v>18767000000</v>
      </c>
      <c r="Q81" s="244">
        <f t="shared" si="71"/>
        <v>0</v>
      </c>
      <c r="R81" s="244">
        <f t="shared" si="71"/>
        <v>18767000000</v>
      </c>
      <c r="S81" s="244">
        <f t="shared" si="71"/>
        <v>0</v>
      </c>
      <c r="T81" s="244">
        <f t="shared" si="71"/>
        <v>0</v>
      </c>
      <c r="U81" s="244">
        <f t="shared" si="71"/>
        <v>0</v>
      </c>
      <c r="V81" s="244">
        <f t="shared" si="71"/>
        <v>0</v>
      </c>
      <c r="W81" s="244">
        <f t="shared" si="72"/>
        <v>0</v>
      </c>
      <c r="X81" s="37">
        <f t="shared" si="60"/>
        <v>0</v>
      </c>
      <c r="Y81" s="37">
        <f t="shared" si="61"/>
        <v>0</v>
      </c>
      <c r="Z81" s="37">
        <f t="shared" si="62"/>
        <v>0</v>
      </c>
      <c r="AA81" s="37" t="s">
        <v>46</v>
      </c>
      <c r="AB81" s="37" t="s">
        <v>46</v>
      </c>
    </row>
    <row r="82" spans="1:28" ht="49.5" customHeight="1" x14ac:dyDescent="0.25">
      <c r="A82" s="239" t="s">
        <v>175</v>
      </c>
      <c r="B82" s="40" t="s">
        <v>37</v>
      </c>
      <c r="C82" s="40">
        <v>20</v>
      </c>
      <c r="D82" s="40" t="s">
        <v>38</v>
      </c>
      <c r="E82" s="41" t="s">
        <v>176</v>
      </c>
      <c r="F82" s="247">
        <v>18767000000</v>
      </c>
      <c r="G82" s="240">
        <v>0</v>
      </c>
      <c r="H82" s="240">
        <v>0</v>
      </c>
      <c r="I82" s="240">
        <v>0</v>
      </c>
      <c r="J82" s="240">
        <v>0</v>
      </c>
      <c r="K82" s="240">
        <f t="shared" si="63"/>
        <v>0</v>
      </c>
      <c r="L82" s="240">
        <f t="shared" si="64"/>
        <v>18767000000</v>
      </c>
      <c r="M82" s="43">
        <f t="shared" si="65"/>
        <v>3.5354126152972965E-3</v>
      </c>
      <c r="N82" s="240">
        <v>18767000000</v>
      </c>
      <c r="O82" s="240">
        <v>0</v>
      </c>
      <c r="P82" s="240">
        <f t="shared" si="66"/>
        <v>18767000000</v>
      </c>
      <c r="Q82" s="240">
        <v>0</v>
      </c>
      <c r="R82" s="240">
        <f t="shared" si="48"/>
        <v>18767000000</v>
      </c>
      <c r="S82" s="240">
        <f t="shared" ref="S82" si="73">O82-Q82</f>
        <v>0</v>
      </c>
      <c r="T82" s="240">
        <v>0</v>
      </c>
      <c r="U82" s="240">
        <f t="shared" si="67"/>
        <v>0</v>
      </c>
      <c r="V82" s="240">
        <v>0</v>
      </c>
      <c r="W82" s="44">
        <f t="shared" si="68"/>
        <v>0</v>
      </c>
      <c r="X82" s="45">
        <f t="shared" si="60"/>
        <v>0</v>
      </c>
      <c r="Y82" s="45">
        <f t="shared" si="61"/>
        <v>0</v>
      </c>
      <c r="Z82" s="45">
        <f t="shared" si="62"/>
        <v>0</v>
      </c>
      <c r="AA82" s="45" t="s">
        <v>46</v>
      </c>
      <c r="AB82" s="45" t="s">
        <v>46</v>
      </c>
    </row>
    <row r="83" spans="1:28" ht="31.5" customHeight="1" x14ac:dyDescent="0.25">
      <c r="A83" s="238" t="s">
        <v>177</v>
      </c>
      <c r="B83" s="33"/>
      <c r="C83" s="33"/>
      <c r="D83" s="40"/>
      <c r="E83" s="34" t="s">
        <v>178</v>
      </c>
      <c r="F83" s="244">
        <f t="shared" ref="F83:V84" si="74">+F84</f>
        <v>188000000</v>
      </c>
      <c r="G83" s="244">
        <f t="shared" si="74"/>
        <v>0</v>
      </c>
      <c r="H83" s="244">
        <f t="shared" si="74"/>
        <v>0</v>
      </c>
      <c r="I83" s="244">
        <f t="shared" si="74"/>
        <v>0</v>
      </c>
      <c r="J83" s="244">
        <f t="shared" si="74"/>
        <v>0</v>
      </c>
      <c r="K83" s="244">
        <f t="shared" si="74"/>
        <v>0</v>
      </c>
      <c r="L83" s="244">
        <f t="shared" si="74"/>
        <v>188000000</v>
      </c>
      <c r="M83" s="374">
        <f t="shared" si="65"/>
        <v>3.5416293050348576E-5</v>
      </c>
      <c r="N83" s="244">
        <f t="shared" si="74"/>
        <v>0</v>
      </c>
      <c r="O83" s="244">
        <f t="shared" si="74"/>
        <v>188000000</v>
      </c>
      <c r="P83" s="244">
        <f t="shared" si="74"/>
        <v>0</v>
      </c>
      <c r="Q83" s="244">
        <f t="shared" si="74"/>
        <v>14200179</v>
      </c>
      <c r="R83" s="244">
        <f t="shared" si="74"/>
        <v>173799821</v>
      </c>
      <c r="S83" s="244">
        <f t="shared" si="74"/>
        <v>173799821</v>
      </c>
      <c r="T83" s="244">
        <f t="shared" si="74"/>
        <v>12491723</v>
      </c>
      <c r="U83" s="244">
        <f t="shared" si="74"/>
        <v>1708456</v>
      </c>
      <c r="V83" s="244">
        <f t="shared" si="74"/>
        <v>12491723</v>
      </c>
      <c r="W83" s="244">
        <f t="shared" ref="W83:W84" si="75">+W84</f>
        <v>0</v>
      </c>
      <c r="X83" s="37">
        <f t="shared" si="60"/>
        <v>7.5532867021276595E-2</v>
      </c>
      <c r="Y83" s="37">
        <f t="shared" si="61"/>
        <v>6.644533510638298E-2</v>
      </c>
      <c r="Z83" s="37">
        <f t="shared" si="62"/>
        <v>6.644533510638298E-2</v>
      </c>
      <c r="AA83" s="37">
        <f t="shared" si="34"/>
        <v>0.87968771379572042</v>
      </c>
      <c r="AB83" s="37">
        <f t="shared" si="35"/>
        <v>1</v>
      </c>
    </row>
    <row r="84" spans="1:28" ht="31.5" customHeight="1" x14ac:dyDescent="0.25">
      <c r="A84" s="238" t="s">
        <v>179</v>
      </c>
      <c r="B84" s="40"/>
      <c r="C84" s="40"/>
      <c r="D84" s="40"/>
      <c r="E84" s="34" t="s">
        <v>180</v>
      </c>
      <c r="F84" s="244">
        <f t="shared" si="74"/>
        <v>188000000</v>
      </c>
      <c r="G84" s="244">
        <f t="shared" si="74"/>
        <v>0</v>
      </c>
      <c r="H84" s="244">
        <f t="shared" si="74"/>
        <v>0</v>
      </c>
      <c r="I84" s="244">
        <f t="shared" si="74"/>
        <v>0</v>
      </c>
      <c r="J84" s="244">
        <f t="shared" si="74"/>
        <v>0</v>
      </c>
      <c r="K84" s="244">
        <f t="shared" si="74"/>
        <v>0</v>
      </c>
      <c r="L84" s="244">
        <f t="shared" si="74"/>
        <v>188000000</v>
      </c>
      <c r="M84" s="374">
        <f t="shared" si="65"/>
        <v>3.5416293050348576E-5</v>
      </c>
      <c r="N84" s="244">
        <f t="shared" si="74"/>
        <v>0</v>
      </c>
      <c r="O84" s="244">
        <f t="shared" si="74"/>
        <v>188000000</v>
      </c>
      <c r="P84" s="244">
        <f t="shared" si="74"/>
        <v>0</v>
      </c>
      <c r="Q84" s="244">
        <f t="shared" si="74"/>
        <v>14200179</v>
      </c>
      <c r="R84" s="244">
        <f t="shared" si="74"/>
        <v>173799821</v>
      </c>
      <c r="S84" s="244">
        <f t="shared" si="74"/>
        <v>173799821</v>
      </c>
      <c r="T84" s="244">
        <f t="shared" si="74"/>
        <v>12491723</v>
      </c>
      <c r="U84" s="244">
        <f t="shared" si="74"/>
        <v>1708456</v>
      </c>
      <c r="V84" s="244">
        <f t="shared" si="74"/>
        <v>12491723</v>
      </c>
      <c r="W84" s="244">
        <f t="shared" si="75"/>
        <v>0</v>
      </c>
      <c r="X84" s="37">
        <f t="shared" si="60"/>
        <v>7.5532867021276595E-2</v>
      </c>
      <c r="Y84" s="37">
        <f t="shared" si="61"/>
        <v>6.644533510638298E-2</v>
      </c>
      <c r="Z84" s="37">
        <f t="shared" si="62"/>
        <v>6.644533510638298E-2</v>
      </c>
      <c r="AA84" s="37">
        <f t="shared" si="34"/>
        <v>0.87968771379572042</v>
      </c>
      <c r="AB84" s="37">
        <f t="shared" si="35"/>
        <v>1</v>
      </c>
    </row>
    <row r="85" spans="1:28" ht="34.5" customHeight="1" x14ac:dyDescent="0.25">
      <c r="A85" s="238" t="s">
        <v>181</v>
      </c>
      <c r="B85" s="40"/>
      <c r="C85" s="40"/>
      <c r="D85" s="40"/>
      <c r="E85" s="34" t="s">
        <v>182</v>
      </c>
      <c r="F85" s="244">
        <f>+F86+F87</f>
        <v>188000000</v>
      </c>
      <c r="G85" s="244">
        <f t="shared" ref="G85:L85" si="76">+G86+G87</f>
        <v>0</v>
      </c>
      <c r="H85" s="244">
        <f t="shared" si="76"/>
        <v>0</v>
      </c>
      <c r="I85" s="244">
        <f t="shared" si="76"/>
        <v>0</v>
      </c>
      <c r="J85" s="244">
        <f t="shared" si="76"/>
        <v>0</v>
      </c>
      <c r="K85" s="244">
        <f t="shared" si="76"/>
        <v>0</v>
      </c>
      <c r="L85" s="244">
        <f t="shared" si="76"/>
        <v>188000000</v>
      </c>
      <c r="M85" s="374">
        <f t="shared" si="65"/>
        <v>3.5416293050348576E-5</v>
      </c>
      <c r="N85" s="244">
        <f t="shared" ref="N85:W85" si="77">+N86+N87</f>
        <v>0</v>
      </c>
      <c r="O85" s="244">
        <f t="shared" si="77"/>
        <v>188000000</v>
      </c>
      <c r="P85" s="244">
        <f t="shared" si="77"/>
        <v>0</v>
      </c>
      <c r="Q85" s="244">
        <f t="shared" si="77"/>
        <v>14200179</v>
      </c>
      <c r="R85" s="244">
        <f t="shared" si="77"/>
        <v>173799821</v>
      </c>
      <c r="S85" s="244">
        <f t="shared" si="77"/>
        <v>173799821</v>
      </c>
      <c r="T85" s="244">
        <f t="shared" si="77"/>
        <v>12491723</v>
      </c>
      <c r="U85" s="244">
        <f t="shared" si="77"/>
        <v>1708456</v>
      </c>
      <c r="V85" s="244">
        <f t="shared" si="77"/>
        <v>12491723</v>
      </c>
      <c r="W85" s="244">
        <f t="shared" si="77"/>
        <v>0</v>
      </c>
      <c r="X85" s="37">
        <f t="shared" si="60"/>
        <v>7.5532867021276595E-2</v>
      </c>
      <c r="Y85" s="37">
        <f t="shared" si="61"/>
        <v>6.644533510638298E-2</v>
      </c>
      <c r="Z85" s="37">
        <f t="shared" si="62"/>
        <v>6.644533510638298E-2</v>
      </c>
      <c r="AA85" s="37">
        <f t="shared" si="34"/>
        <v>0.87968771379572042</v>
      </c>
      <c r="AB85" s="37">
        <f t="shared" si="35"/>
        <v>1</v>
      </c>
    </row>
    <row r="86" spans="1:28" ht="30" customHeight="1" x14ac:dyDescent="0.25">
      <c r="A86" s="239" t="s">
        <v>183</v>
      </c>
      <c r="B86" s="40" t="s">
        <v>37</v>
      </c>
      <c r="C86" s="40">
        <v>20</v>
      </c>
      <c r="D86" s="40" t="s">
        <v>38</v>
      </c>
      <c r="E86" s="41" t="s">
        <v>184</v>
      </c>
      <c r="F86" s="240">
        <v>68000000</v>
      </c>
      <c r="G86" s="240">
        <v>0</v>
      </c>
      <c r="H86" s="240">
        <v>0</v>
      </c>
      <c r="I86" s="240">
        <v>0</v>
      </c>
      <c r="J86" s="240">
        <v>0</v>
      </c>
      <c r="K86" s="240">
        <f t="shared" si="63"/>
        <v>0</v>
      </c>
      <c r="L86" s="240">
        <f t="shared" si="64"/>
        <v>68000000</v>
      </c>
      <c r="M86" s="371">
        <f t="shared" si="65"/>
        <v>1.2810148550126082E-5</v>
      </c>
      <c r="N86" s="240">
        <v>0</v>
      </c>
      <c r="O86" s="240">
        <v>68000000</v>
      </c>
      <c r="P86" s="240">
        <f t="shared" si="66"/>
        <v>0</v>
      </c>
      <c r="Q86" s="240">
        <v>12491723</v>
      </c>
      <c r="R86" s="240">
        <f t="shared" si="48"/>
        <v>55508277</v>
      </c>
      <c r="S86" s="240">
        <f t="shared" ref="S86:S87" si="78">O86-Q86</f>
        <v>55508277</v>
      </c>
      <c r="T86" s="240">
        <v>12491723</v>
      </c>
      <c r="U86" s="240">
        <f t="shared" si="67"/>
        <v>0</v>
      </c>
      <c r="V86" s="240">
        <v>12491723</v>
      </c>
      <c r="W86" s="44">
        <f t="shared" si="68"/>
        <v>0</v>
      </c>
      <c r="X86" s="45">
        <f t="shared" si="60"/>
        <v>0.18370180882352941</v>
      </c>
      <c r="Y86" s="45">
        <f t="shared" si="61"/>
        <v>0.18370180882352941</v>
      </c>
      <c r="Z86" s="45">
        <f t="shared" si="62"/>
        <v>0.18370180882352941</v>
      </c>
      <c r="AA86" s="45">
        <f t="shared" si="34"/>
        <v>1</v>
      </c>
      <c r="AB86" s="45">
        <f t="shared" si="35"/>
        <v>1</v>
      </c>
    </row>
    <row r="87" spans="1:28" ht="37.5" customHeight="1" x14ac:dyDescent="0.25">
      <c r="A87" s="239" t="s">
        <v>185</v>
      </c>
      <c r="B87" s="40" t="s">
        <v>37</v>
      </c>
      <c r="C87" s="40">
        <v>20</v>
      </c>
      <c r="D87" s="40" t="s">
        <v>38</v>
      </c>
      <c r="E87" s="41" t="s">
        <v>186</v>
      </c>
      <c r="F87" s="240">
        <v>120000000</v>
      </c>
      <c r="G87" s="240">
        <v>0</v>
      </c>
      <c r="H87" s="240">
        <v>0</v>
      </c>
      <c r="I87" s="240">
        <v>0</v>
      </c>
      <c r="J87" s="240">
        <v>0</v>
      </c>
      <c r="K87" s="240">
        <f t="shared" si="63"/>
        <v>0</v>
      </c>
      <c r="L87" s="240">
        <f t="shared" si="64"/>
        <v>120000000</v>
      </c>
      <c r="M87" s="371">
        <f t="shared" si="65"/>
        <v>2.2606144500222497E-5</v>
      </c>
      <c r="N87" s="240">
        <v>0</v>
      </c>
      <c r="O87" s="240">
        <v>120000000</v>
      </c>
      <c r="P87" s="240">
        <f t="shared" si="66"/>
        <v>0</v>
      </c>
      <c r="Q87" s="240">
        <v>1708456</v>
      </c>
      <c r="R87" s="240">
        <f t="shared" si="48"/>
        <v>118291544</v>
      </c>
      <c r="S87" s="240">
        <f t="shared" si="78"/>
        <v>118291544</v>
      </c>
      <c r="T87" s="240">
        <v>0</v>
      </c>
      <c r="U87" s="240">
        <f t="shared" si="67"/>
        <v>1708456</v>
      </c>
      <c r="V87" s="240">
        <v>0</v>
      </c>
      <c r="W87" s="44">
        <f t="shared" si="68"/>
        <v>0</v>
      </c>
      <c r="X87" s="45">
        <f t="shared" si="60"/>
        <v>1.4237133333333334E-2</v>
      </c>
      <c r="Y87" s="45">
        <f t="shared" si="61"/>
        <v>0</v>
      </c>
      <c r="Z87" s="45">
        <f t="shared" si="62"/>
        <v>0</v>
      </c>
      <c r="AA87" s="45">
        <f t="shared" si="34"/>
        <v>0</v>
      </c>
      <c r="AB87" s="45" t="s">
        <v>46</v>
      </c>
    </row>
    <row r="88" spans="1:28" ht="29.25" customHeight="1" x14ac:dyDescent="0.25">
      <c r="A88" s="238" t="s">
        <v>187</v>
      </c>
      <c r="B88" s="33"/>
      <c r="C88" s="33"/>
      <c r="D88" s="40"/>
      <c r="E88" s="34" t="s">
        <v>188</v>
      </c>
      <c r="F88" s="244">
        <f>+F89</f>
        <v>8222626000</v>
      </c>
      <c r="G88" s="244">
        <f t="shared" ref="G88:L88" si="79">+G89</f>
        <v>0</v>
      </c>
      <c r="H88" s="244">
        <f t="shared" si="79"/>
        <v>0</v>
      </c>
      <c r="I88" s="244">
        <f t="shared" si="79"/>
        <v>0</v>
      </c>
      <c r="J88" s="244">
        <f t="shared" si="79"/>
        <v>0</v>
      </c>
      <c r="K88" s="244">
        <f t="shared" si="79"/>
        <v>0</v>
      </c>
      <c r="L88" s="244">
        <f t="shared" si="79"/>
        <v>8222626000</v>
      </c>
      <c r="M88" s="36">
        <f t="shared" si="65"/>
        <v>1.5490155960607209E-3</v>
      </c>
      <c r="N88" s="244">
        <f t="shared" ref="N88:W88" si="80">+N89</f>
        <v>0</v>
      </c>
      <c r="O88" s="244">
        <f t="shared" si="80"/>
        <v>3359243445</v>
      </c>
      <c r="P88" s="244">
        <f t="shared" si="80"/>
        <v>4863382555</v>
      </c>
      <c r="Q88" s="244">
        <f t="shared" si="80"/>
        <v>1700015445</v>
      </c>
      <c r="R88" s="244">
        <f t="shared" si="80"/>
        <v>6522610555</v>
      </c>
      <c r="S88" s="244">
        <f t="shared" si="80"/>
        <v>1659228000</v>
      </c>
      <c r="T88" s="244">
        <f t="shared" si="80"/>
        <v>0</v>
      </c>
      <c r="U88" s="244">
        <f t="shared" si="80"/>
        <v>1700015445</v>
      </c>
      <c r="V88" s="244">
        <f t="shared" si="80"/>
        <v>0</v>
      </c>
      <c r="W88" s="244">
        <f t="shared" si="80"/>
        <v>0</v>
      </c>
      <c r="X88" s="37">
        <f t="shared" si="60"/>
        <v>0.20674848217588881</v>
      </c>
      <c r="Y88" s="37">
        <f t="shared" si="61"/>
        <v>0</v>
      </c>
      <c r="Z88" s="37">
        <f t="shared" si="62"/>
        <v>0</v>
      </c>
      <c r="AA88" s="37">
        <f t="shared" si="34"/>
        <v>0</v>
      </c>
      <c r="AB88" s="37" t="s">
        <v>46</v>
      </c>
    </row>
    <row r="89" spans="1:28" ht="29.25" customHeight="1" x14ac:dyDescent="0.25">
      <c r="A89" s="238" t="s">
        <v>189</v>
      </c>
      <c r="B89" s="33"/>
      <c r="C89" s="33"/>
      <c r="D89" s="40"/>
      <c r="E89" s="34" t="s">
        <v>190</v>
      </c>
      <c r="F89" s="244">
        <f>+F90+F91+F92</f>
        <v>8222626000</v>
      </c>
      <c r="G89" s="244">
        <f t="shared" ref="G89:L89" si="81">+G90+G91+G92</f>
        <v>0</v>
      </c>
      <c r="H89" s="244">
        <f t="shared" si="81"/>
        <v>0</v>
      </c>
      <c r="I89" s="244">
        <f t="shared" si="81"/>
        <v>0</v>
      </c>
      <c r="J89" s="244">
        <f t="shared" si="81"/>
        <v>0</v>
      </c>
      <c r="K89" s="244">
        <f t="shared" si="81"/>
        <v>0</v>
      </c>
      <c r="L89" s="244">
        <f t="shared" si="81"/>
        <v>8222626000</v>
      </c>
      <c r="M89" s="36">
        <f t="shared" si="65"/>
        <v>1.5490155960607209E-3</v>
      </c>
      <c r="N89" s="244">
        <f t="shared" ref="N89:W89" si="82">+N90+N91+N92</f>
        <v>0</v>
      </c>
      <c r="O89" s="244">
        <f t="shared" si="82"/>
        <v>3359243445</v>
      </c>
      <c r="P89" s="244">
        <f t="shared" si="82"/>
        <v>4863382555</v>
      </c>
      <c r="Q89" s="244">
        <f t="shared" si="82"/>
        <v>1700015445</v>
      </c>
      <c r="R89" s="244">
        <f t="shared" si="82"/>
        <v>6522610555</v>
      </c>
      <c r="S89" s="244">
        <f t="shared" si="82"/>
        <v>1659228000</v>
      </c>
      <c r="T89" s="244">
        <f t="shared" si="82"/>
        <v>0</v>
      </c>
      <c r="U89" s="244">
        <f t="shared" si="82"/>
        <v>1700015445</v>
      </c>
      <c r="V89" s="244">
        <f t="shared" si="82"/>
        <v>0</v>
      </c>
      <c r="W89" s="244">
        <f t="shared" si="82"/>
        <v>0</v>
      </c>
      <c r="X89" s="37">
        <f t="shared" si="60"/>
        <v>0.20674848217588881</v>
      </c>
      <c r="Y89" s="37">
        <f t="shared" si="61"/>
        <v>0</v>
      </c>
      <c r="Z89" s="37">
        <f t="shared" si="62"/>
        <v>0</v>
      </c>
      <c r="AA89" s="37">
        <f t="shared" si="34"/>
        <v>0</v>
      </c>
      <c r="AB89" s="37" t="s">
        <v>46</v>
      </c>
    </row>
    <row r="90" spans="1:28" ht="24.75" customHeight="1" x14ac:dyDescent="0.25">
      <c r="A90" s="239" t="s">
        <v>191</v>
      </c>
      <c r="B90" s="40" t="s">
        <v>192</v>
      </c>
      <c r="C90" s="40">
        <v>10</v>
      </c>
      <c r="D90" s="40" t="s">
        <v>38</v>
      </c>
      <c r="E90" s="41" t="s">
        <v>193</v>
      </c>
      <c r="F90" s="240">
        <v>1408779000</v>
      </c>
      <c r="G90" s="240">
        <v>0</v>
      </c>
      <c r="H90" s="240">
        <v>0</v>
      </c>
      <c r="I90" s="240">
        <v>0</v>
      </c>
      <c r="J90" s="240">
        <v>0</v>
      </c>
      <c r="K90" s="240">
        <f t="shared" si="63"/>
        <v>0</v>
      </c>
      <c r="L90" s="240">
        <f t="shared" si="64"/>
        <v>1408779000</v>
      </c>
      <c r="M90" s="43">
        <f t="shared" si="65"/>
        <v>2.653921803573246E-4</v>
      </c>
      <c r="N90" s="240">
        <v>0</v>
      </c>
      <c r="O90" s="240">
        <v>0</v>
      </c>
      <c r="P90" s="240">
        <f t="shared" si="66"/>
        <v>1408779000</v>
      </c>
      <c r="Q90" s="240">
        <v>0</v>
      </c>
      <c r="R90" s="240">
        <f t="shared" si="48"/>
        <v>1408779000</v>
      </c>
      <c r="S90" s="240">
        <f t="shared" ref="S90:S92" si="83">O90-Q90</f>
        <v>0</v>
      </c>
      <c r="T90" s="240">
        <v>0</v>
      </c>
      <c r="U90" s="240">
        <f t="shared" si="67"/>
        <v>0</v>
      </c>
      <c r="V90" s="240">
        <v>0</v>
      </c>
      <c r="W90" s="44">
        <f t="shared" si="68"/>
        <v>0</v>
      </c>
      <c r="X90" s="45">
        <f t="shared" si="60"/>
        <v>0</v>
      </c>
      <c r="Y90" s="45">
        <f t="shared" si="61"/>
        <v>0</v>
      </c>
      <c r="Z90" s="45">
        <f t="shared" si="62"/>
        <v>0</v>
      </c>
      <c r="AA90" s="45" t="s">
        <v>46</v>
      </c>
      <c r="AB90" s="45" t="s">
        <v>46</v>
      </c>
    </row>
    <row r="91" spans="1:28" ht="24.75" customHeight="1" x14ac:dyDescent="0.25">
      <c r="A91" s="239" t="s">
        <v>191</v>
      </c>
      <c r="B91" s="40" t="s">
        <v>37</v>
      </c>
      <c r="C91" s="40">
        <v>20</v>
      </c>
      <c r="D91" s="40" t="s">
        <v>38</v>
      </c>
      <c r="E91" s="41" t="s">
        <v>193</v>
      </c>
      <c r="F91" s="240">
        <v>848378000</v>
      </c>
      <c r="G91" s="240">
        <v>0</v>
      </c>
      <c r="H91" s="240">
        <v>0</v>
      </c>
      <c r="I91" s="240">
        <v>0</v>
      </c>
      <c r="J91" s="240">
        <v>0</v>
      </c>
      <c r="K91" s="240">
        <f t="shared" si="63"/>
        <v>0</v>
      </c>
      <c r="L91" s="240">
        <f t="shared" si="64"/>
        <v>848378000</v>
      </c>
      <c r="M91" s="43">
        <f t="shared" si="65"/>
        <v>1.5982129715674801E-4</v>
      </c>
      <c r="N91" s="240">
        <v>0</v>
      </c>
      <c r="O91" s="240">
        <v>0</v>
      </c>
      <c r="P91" s="240">
        <f t="shared" si="66"/>
        <v>848378000</v>
      </c>
      <c r="Q91" s="240">
        <v>0</v>
      </c>
      <c r="R91" s="240">
        <f t="shared" si="48"/>
        <v>848378000</v>
      </c>
      <c r="S91" s="240">
        <f t="shared" si="83"/>
        <v>0</v>
      </c>
      <c r="T91" s="240">
        <v>0</v>
      </c>
      <c r="U91" s="240">
        <f t="shared" si="67"/>
        <v>0</v>
      </c>
      <c r="V91" s="240">
        <v>0</v>
      </c>
      <c r="W91" s="44">
        <f t="shared" si="68"/>
        <v>0</v>
      </c>
      <c r="X91" s="45">
        <f t="shared" si="60"/>
        <v>0</v>
      </c>
      <c r="Y91" s="45">
        <f t="shared" si="61"/>
        <v>0</v>
      </c>
      <c r="Z91" s="45">
        <f t="shared" si="62"/>
        <v>0</v>
      </c>
      <c r="AA91" s="45" t="s">
        <v>46</v>
      </c>
      <c r="AB91" s="45" t="s">
        <v>46</v>
      </c>
    </row>
    <row r="92" spans="1:28" ht="24.75" customHeight="1" x14ac:dyDescent="0.25">
      <c r="A92" s="239" t="s">
        <v>194</v>
      </c>
      <c r="B92" s="40" t="s">
        <v>37</v>
      </c>
      <c r="C92" s="40">
        <v>20</v>
      </c>
      <c r="D92" s="40" t="s">
        <v>38</v>
      </c>
      <c r="E92" s="41" t="s">
        <v>195</v>
      </c>
      <c r="F92" s="240">
        <v>5965469000</v>
      </c>
      <c r="G92" s="240">
        <v>0</v>
      </c>
      <c r="H92" s="240">
        <v>0</v>
      </c>
      <c r="I92" s="240">
        <v>0</v>
      </c>
      <c r="J92" s="240">
        <v>0</v>
      </c>
      <c r="K92" s="240">
        <f t="shared" si="63"/>
        <v>0</v>
      </c>
      <c r="L92" s="240">
        <f t="shared" si="64"/>
        <v>5965469000</v>
      </c>
      <c r="M92" s="43">
        <f t="shared" si="65"/>
        <v>1.1238021185466483E-3</v>
      </c>
      <c r="N92" s="240">
        <v>0</v>
      </c>
      <c r="O92" s="240">
        <v>3359243445</v>
      </c>
      <c r="P92" s="240">
        <f t="shared" si="66"/>
        <v>2606225555</v>
      </c>
      <c r="Q92" s="240">
        <v>1700015445</v>
      </c>
      <c r="R92" s="240">
        <f t="shared" si="48"/>
        <v>4265453555</v>
      </c>
      <c r="S92" s="240">
        <f t="shared" si="83"/>
        <v>1659228000</v>
      </c>
      <c r="T92" s="240">
        <v>0</v>
      </c>
      <c r="U92" s="240">
        <f t="shared" si="67"/>
        <v>1700015445</v>
      </c>
      <c r="V92" s="240">
        <v>0</v>
      </c>
      <c r="W92" s="44">
        <f t="shared" si="68"/>
        <v>0</v>
      </c>
      <c r="X92" s="45">
        <f t="shared" si="60"/>
        <v>0.28497599182897437</v>
      </c>
      <c r="Y92" s="45">
        <f t="shared" si="61"/>
        <v>0</v>
      </c>
      <c r="Z92" s="45">
        <f t="shared" si="62"/>
        <v>0</v>
      </c>
      <c r="AA92" s="45">
        <f t="shared" si="34"/>
        <v>0</v>
      </c>
      <c r="AB92" s="45" t="s">
        <v>46</v>
      </c>
    </row>
    <row r="93" spans="1:28" ht="33" customHeight="1" x14ac:dyDescent="0.25">
      <c r="A93" s="238" t="s">
        <v>196</v>
      </c>
      <c r="B93" s="33"/>
      <c r="C93" s="33"/>
      <c r="D93" s="40"/>
      <c r="E93" s="34" t="s">
        <v>197</v>
      </c>
      <c r="F93" s="244">
        <f t="shared" ref="F93:V94" si="84">+F94</f>
        <v>6122200000</v>
      </c>
      <c r="G93" s="244">
        <f t="shared" si="84"/>
        <v>0</v>
      </c>
      <c r="H93" s="244">
        <f t="shared" si="84"/>
        <v>0</v>
      </c>
      <c r="I93" s="244">
        <f t="shared" si="84"/>
        <v>0</v>
      </c>
      <c r="J93" s="244">
        <f t="shared" si="84"/>
        <v>0</v>
      </c>
      <c r="K93" s="244">
        <f t="shared" si="84"/>
        <v>0</v>
      </c>
      <c r="L93" s="244">
        <f t="shared" si="84"/>
        <v>6122200000</v>
      </c>
      <c r="M93" s="36">
        <f t="shared" si="65"/>
        <v>1.1533278154938515E-3</v>
      </c>
      <c r="N93" s="244">
        <f t="shared" si="84"/>
        <v>0</v>
      </c>
      <c r="O93" s="244">
        <f t="shared" si="84"/>
        <v>4640071275.4499998</v>
      </c>
      <c r="P93" s="244">
        <f t="shared" si="84"/>
        <v>1482128724.5500002</v>
      </c>
      <c r="Q93" s="244">
        <f t="shared" si="84"/>
        <v>4640071275.4499998</v>
      </c>
      <c r="R93" s="244">
        <f t="shared" si="84"/>
        <v>1482128724.5500002</v>
      </c>
      <c r="S93" s="244">
        <f t="shared" si="84"/>
        <v>0</v>
      </c>
      <c r="T93" s="244">
        <f t="shared" si="84"/>
        <v>4640071275.4499998</v>
      </c>
      <c r="U93" s="244">
        <f t="shared" si="84"/>
        <v>0</v>
      </c>
      <c r="V93" s="244">
        <f t="shared" si="84"/>
        <v>4640071275.4499998</v>
      </c>
      <c r="W93" s="244">
        <f t="shared" ref="W93:W94" si="85">+W94</f>
        <v>0</v>
      </c>
      <c r="X93" s="37">
        <f t="shared" si="60"/>
        <v>0.75790912996145177</v>
      </c>
      <c r="Y93" s="37">
        <f t="shared" si="61"/>
        <v>0.75790912996145177</v>
      </c>
      <c r="Z93" s="37">
        <f t="shared" si="62"/>
        <v>0.75790912996145177</v>
      </c>
      <c r="AA93" s="37">
        <f t="shared" si="34"/>
        <v>1</v>
      </c>
      <c r="AB93" s="37">
        <f t="shared" si="35"/>
        <v>1</v>
      </c>
    </row>
    <row r="94" spans="1:28" ht="33" customHeight="1" x14ac:dyDescent="0.25">
      <c r="A94" s="238" t="s">
        <v>198</v>
      </c>
      <c r="B94" s="33"/>
      <c r="C94" s="33"/>
      <c r="D94" s="40"/>
      <c r="E94" s="34" t="s">
        <v>199</v>
      </c>
      <c r="F94" s="244">
        <f t="shared" si="84"/>
        <v>6122200000</v>
      </c>
      <c r="G94" s="244">
        <f t="shared" si="84"/>
        <v>0</v>
      </c>
      <c r="H94" s="244">
        <f t="shared" si="84"/>
        <v>0</v>
      </c>
      <c r="I94" s="244">
        <f t="shared" si="84"/>
        <v>0</v>
      </c>
      <c r="J94" s="244">
        <f t="shared" si="84"/>
        <v>0</v>
      </c>
      <c r="K94" s="244">
        <f t="shared" si="84"/>
        <v>0</v>
      </c>
      <c r="L94" s="244">
        <f t="shared" si="84"/>
        <v>6122200000</v>
      </c>
      <c r="M94" s="36">
        <f t="shared" si="65"/>
        <v>1.1533278154938515E-3</v>
      </c>
      <c r="N94" s="244">
        <f t="shared" si="84"/>
        <v>0</v>
      </c>
      <c r="O94" s="244">
        <f t="shared" si="84"/>
        <v>4640071275.4499998</v>
      </c>
      <c r="P94" s="244">
        <f t="shared" si="84"/>
        <v>1482128724.5500002</v>
      </c>
      <c r="Q94" s="244">
        <f t="shared" si="84"/>
        <v>4640071275.4499998</v>
      </c>
      <c r="R94" s="244">
        <f t="shared" si="84"/>
        <v>1482128724.5500002</v>
      </c>
      <c r="S94" s="244">
        <f t="shared" si="84"/>
        <v>0</v>
      </c>
      <c r="T94" s="244">
        <f t="shared" si="84"/>
        <v>4640071275.4499998</v>
      </c>
      <c r="U94" s="244">
        <f t="shared" si="84"/>
        <v>0</v>
      </c>
      <c r="V94" s="244">
        <f t="shared" si="84"/>
        <v>4640071275.4499998</v>
      </c>
      <c r="W94" s="244">
        <f t="shared" si="85"/>
        <v>0</v>
      </c>
      <c r="X94" s="37">
        <f t="shared" si="60"/>
        <v>0.75790912996145177</v>
      </c>
      <c r="Y94" s="37">
        <f t="shared" si="61"/>
        <v>0.75790912996145177</v>
      </c>
      <c r="Z94" s="37">
        <f t="shared" si="62"/>
        <v>0.75790912996145177</v>
      </c>
      <c r="AA94" s="37">
        <f t="shared" si="34"/>
        <v>1</v>
      </c>
      <c r="AB94" s="37">
        <f t="shared" si="35"/>
        <v>1</v>
      </c>
    </row>
    <row r="95" spans="1:28" ht="28.5" customHeight="1" thickBot="1" x14ac:dyDescent="0.3">
      <c r="A95" s="248" t="s">
        <v>200</v>
      </c>
      <c r="B95" s="53" t="s">
        <v>37</v>
      </c>
      <c r="C95" s="53">
        <v>20</v>
      </c>
      <c r="D95" s="53" t="s">
        <v>38</v>
      </c>
      <c r="E95" s="54" t="s">
        <v>201</v>
      </c>
      <c r="F95" s="249">
        <v>6122200000</v>
      </c>
      <c r="G95" s="249">
        <v>0</v>
      </c>
      <c r="H95" s="249">
        <v>0</v>
      </c>
      <c r="I95" s="249">
        <v>0</v>
      </c>
      <c r="J95" s="249">
        <v>0</v>
      </c>
      <c r="K95" s="249">
        <f t="shared" si="63"/>
        <v>0</v>
      </c>
      <c r="L95" s="249">
        <f t="shared" si="64"/>
        <v>6122200000</v>
      </c>
      <c r="M95" s="250">
        <f t="shared" si="65"/>
        <v>1.1533278154938515E-3</v>
      </c>
      <c r="N95" s="249">
        <v>0</v>
      </c>
      <c r="O95" s="249">
        <v>4640071275.4499998</v>
      </c>
      <c r="P95" s="249">
        <f t="shared" si="66"/>
        <v>1482128724.5500002</v>
      </c>
      <c r="Q95" s="249">
        <v>4640071275.4499998</v>
      </c>
      <c r="R95" s="249">
        <f t="shared" si="48"/>
        <v>1482128724.5500002</v>
      </c>
      <c r="S95" s="240">
        <f t="shared" ref="S95" si="86">O95-Q95</f>
        <v>0</v>
      </c>
      <c r="T95" s="249">
        <v>4640071275.4499998</v>
      </c>
      <c r="U95" s="249">
        <f t="shared" si="67"/>
        <v>0</v>
      </c>
      <c r="V95" s="249">
        <v>4640071275.4499998</v>
      </c>
      <c r="W95" s="56">
        <f t="shared" si="68"/>
        <v>0</v>
      </c>
      <c r="X95" s="57">
        <f t="shared" si="60"/>
        <v>0.75790912996145177</v>
      </c>
      <c r="Y95" s="57">
        <f t="shared" si="61"/>
        <v>0.75790912996145177</v>
      </c>
      <c r="Z95" s="57">
        <f t="shared" si="62"/>
        <v>0.75790912996145177</v>
      </c>
      <c r="AA95" s="57">
        <f t="shared" si="34"/>
        <v>1</v>
      </c>
      <c r="AB95" s="57">
        <f t="shared" si="35"/>
        <v>1</v>
      </c>
    </row>
    <row r="96" spans="1:28" s="8" customFormat="1" ht="28.5" customHeight="1" thickBot="1" x14ac:dyDescent="0.3">
      <c r="A96" s="18" t="s">
        <v>202</v>
      </c>
      <c r="B96" s="19"/>
      <c r="C96" s="19"/>
      <c r="D96" s="19"/>
      <c r="E96" s="20" t="s">
        <v>203</v>
      </c>
      <c r="F96" s="21">
        <f>F97+F100</f>
        <v>969198470862</v>
      </c>
      <c r="G96" s="21">
        <f t="shared" ref="G96:L96" si="87">G97+G100</f>
        <v>0</v>
      </c>
      <c r="H96" s="21">
        <f t="shared" si="87"/>
        <v>0</v>
      </c>
      <c r="I96" s="21">
        <f t="shared" si="87"/>
        <v>0</v>
      </c>
      <c r="J96" s="21">
        <f t="shared" si="87"/>
        <v>0</v>
      </c>
      <c r="K96" s="21">
        <f t="shared" si="87"/>
        <v>0</v>
      </c>
      <c r="L96" s="21">
        <f t="shared" si="87"/>
        <v>969198470862</v>
      </c>
      <c r="M96" s="236">
        <f t="shared" si="65"/>
        <v>0.18258200568084212</v>
      </c>
      <c r="N96" s="21">
        <f t="shared" ref="N96:W96" si="88">N97+N100</f>
        <v>0</v>
      </c>
      <c r="O96" s="21">
        <f t="shared" si="88"/>
        <v>0</v>
      </c>
      <c r="P96" s="21">
        <f t="shared" si="88"/>
        <v>969198470862</v>
      </c>
      <c r="Q96" s="21">
        <f t="shared" si="88"/>
        <v>0</v>
      </c>
      <c r="R96" s="21">
        <f t="shared" si="88"/>
        <v>969198470862</v>
      </c>
      <c r="S96" s="21">
        <f t="shared" si="88"/>
        <v>0</v>
      </c>
      <c r="T96" s="21">
        <f t="shared" si="88"/>
        <v>0</v>
      </c>
      <c r="U96" s="21">
        <f t="shared" si="88"/>
        <v>0</v>
      </c>
      <c r="V96" s="21">
        <f t="shared" si="88"/>
        <v>0</v>
      </c>
      <c r="W96" s="21">
        <f t="shared" si="88"/>
        <v>0</v>
      </c>
      <c r="X96" s="251">
        <f t="shared" si="60"/>
        <v>0</v>
      </c>
      <c r="Y96" s="251">
        <f t="shared" si="61"/>
        <v>0</v>
      </c>
      <c r="Z96" s="251">
        <f t="shared" si="62"/>
        <v>0</v>
      </c>
      <c r="AA96" s="251" t="s">
        <v>46</v>
      </c>
      <c r="AB96" s="252" t="s">
        <v>46</v>
      </c>
    </row>
    <row r="97" spans="1:28" ht="23.25" customHeight="1" x14ac:dyDescent="0.25">
      <c r="A97" s="237" t="s">
        <v>493</v>
      </c>
      <c r="B97" s="26"/>
      <c r="C97" s="26"/>
      <c r="D97" s="59"/>
      <c r="E97" s="27" t="s">
        <v>204</v>
      </c>
      <c r="F97" s="60">
        <f>F98</f>
        <v>134836170862</v>
      </c>
      <c r="G97" s="60">
        <f t="shared" ref="G97:L97" si="89">G98</f>
        <v>0</v>
      </c>
      <c r="H97" s="60">
        <f t="shared" si="89"/>
        <v>0</v>
      </c>
      <c r="I97" s="60">
        <f t="shared" si="89"/>
        <v>0</v>
      </c>
      <c r="J97" s="60">
        <f t="shared" si="89"/>
        <v>0</v>
      </c>
      <c r="K97" s="60">
        <f t="shared" si="89"/>
        <v>0</v>
      </c>
      <c r="L97" s="60">
        <f t="shared" si="89"/>
        <v>134836170862</v>
      </c>
      <c r="M97" s="29">
        <f t="shared" si="65"/>
        <v>2.5401049686358854E-2</v>
      </c>
      <c r="N97" s="60">
        <f t="shared" ref="N97:W97" si="90">N98</f>
        <v>0</v>
      </c>
      <c r="O97" s="60">
        <f t="shared" si="90"/>
        <v>0</v>
      </c>
      <c r="P97" s="60">
        <f t="shared" si="90"/>
        <v>134836170862</v>
      </c>
      <c r="Q97" s="60">
        <f t="shared" si="90"/>
        <v>0</v>
      </c>
      <c r="R97" s="60">
        <f t="shared" si="90"/>
        <v>134836170862</v>
      </c>
      <c r="S97" s="60">
        <f t="shared" si="90"/>
        <v>0</v>
      </c>
      <c r="T97" s="60">
        <f t="shared" si="90"/>
        <v>0</v>
      </c>
      <c r="U97" s="60">
        <f t="shared" si="90"/>
        <v>0</v>
      </c>
      <c r="V97" s="60">
        <f t="shared" si="90"/>
        <v>0</v>
      </c>
      <c r="W97" s="60">
        <f t="shared" si="90"/>
        <v>0</v>
      </c>
      <c r="X97" s="30">
        <f t="shared" si="60"/>
        <v>0</v>
      </c>
      <c r="Y97" s="30">
        <f t="shared" si="61"/>
        <v>0</v>
      </c>
      <c r="Z97" s="30">
        <f t="shared" si="62"/>
        <v>0</v>
      </c>
      <c r="AA97" s="30" t="s">
        <v>46</v>
      </c>
      <c r="AB97" s="30" t="s">
        <v>46</v>
      </c>
    </row>
    <row r="98" spans="1:28" ht="23.25" customHeight="1" x14ac:dyDescent="0.25">
      <c r="A98" s="238" t="s">
        <v>494</v>
      </c>
      <c r="B98" s="33"/>
      <c r="C98" s="33"/>
      <c r="D98" s="40"/>
      <c r="E98" s="34" t="s">
        <v>205</v>
      </c>
      <c r="F98" s="47">
        <f t="shared" ref="F98:W98" si="91">+F99</f>
        <v>134836170862</v>
      </c>
      <c r="G98" s="47">
        <f t="shared" si="91"/>
        <v>0</v>
      </c>
      <c r="H98" s="47">
        <f t="shared" si="91"/>
        <v>0</v>
      </c>
      <c r="I98" s="47">
        <f t="shared" si="91"/>
        <v>0</v>
      </c>
      <c r="J98" s="47">
        <f t="shared" si="91"/>
        <v>0</v>
      </c>
      <c r="K98" s="47">
        <f t="shared" si="91"/>
        <v>0</v>
      </c>
      <c r="L98" s="47">
        <f t="shared" si="91"/>
        <v>134836170862</v>
      </c>
      <c r="M98" s="36">
        <f t="shared" si="65"/>
        <v>2.5401049686358854E-2</v>
      </c>
      <c r="N98" s="47">
        <f t="shared" si="91"/>
        <v>0</v>
      </c>
      <c r="O98" s="47">
        <f t="shared" si="91"/>
        <v>0</v>
      </c>
      <c r="P98" s="47">
        <f t="shared" si="91"/>
        <v>134836170862</v>
      </c>
      <c r="Q98" s="47">
        <f t="shared" si="91"/>
        <v>0</v>
      </c>
      <c r="R98" s="47">
        <f t="shared" si="91"/>
        <v>134836170862</v>
      </c>
      <c r="S98" s="47">
        <f t="shared" si="91"/>
        <v>0</v>
      </c>
      <c r="T98" s="47">
        <f t="shared" si="91"/>
        <v>0</v>
      </c>
      <c r="U98" s="47">
        <f t="shared" si="91"/>
        <v>0</v>
      </c>
      <c r="V98" s="47">
        <f t="shared" si="91"/>
        <v>0</v>
      </c>
      <c r="W98" s="47">
        <f t="shared" si="91"/>
        <v>0</v>
      </c>
      <c r="X98" s="37">
        <f t="shared" si="60"/>
        <v>0</v>
      </c>
      <c r="Y98" s="37">
        <f t="shared" si="61"/>
        <v>0</v>
      </c>
      <c r="Z98" s="37">
        <f t="shared" si="62"/>
        <v>0</v>
      </c>
      <c r="AA98" s="37" t="s">
        <v>46</v>
      </c>
      <c r="AB98" s="37" t="s">
        <v>46</v>
      </c>
    </row>
    <row r="99" spans="1:28" ht="23.25" customHeight="1" x14ac:dyDescent="0.25">
      <c r="A99" s="239" t="s">
        <v>495</v>
      </c>
      <c r="B99" s="40" t="s">
        <v>192</v>
      </c>
      <c r="C99" s="40">
        <v>11</v>
      </c>
      <c r="D99" s="40" t="s">
        <v>206</v>
      </c>
      <c r="E99" s="41" t="s">
        <v>207</v>
      </c>
      <c r="F99" s="44">
        <v>134836170862</v>
      </c>
      <c r="G99" s="44">
        <v>0</v>
      </c>
      <c r="H99" s="44">
        <v>0</v>
      </c>
      <c r="I99" s="44">
        <v>0</v>
      </c>
      <c r="J99" s="44">
        <v>0</v>
      </c>
      <c r="K99" s="44">
        <f t="shared" si="63"/>
        <v>0</v>
      </c>
      <c r="L99" s="44">
        <f t="shared" si="64"/>
        <v>134836170862</v>
      </c>
      <c r="M99" s="43">
        <f t="shared" si="65"/>
        <v>2.5401049686358854E-2</v>
      </c>
      <c r="N99" s="44">
        <v>0</v>
      </c>
      <c r="O99" s="44">
        <v>0</v>
      </c>
      <c r="P99" s="44">
        <f t="shared" si="66"/>
        <v>134836170862</v>
      </c>
      <c r="Q99" s="44">
        <v>0</v>
      </c>
      <c r="R99" s="44">
        <f t="shared" si="48"/>
        <v>134836170862</v>
      </c>
      <c r="S99" s="240">
        <f t="shared" ref="S99" si="92">O99-Q99</f>
        <v>0</v>
      </c>
      <c r="T99" s="44">
        <v>0</v>
      </c>
      <c r="U99" s="44">
        <f t="shared" si="67"/>
        <v>0</v>
      </c>
      <c r="V99" s="44">
        <v>0</v>
      </c>
      <c r="W99" s="44">
        <f t="shared" si="68"/>
        <v>0</v>
      </c>
      <c r="X99" s="45">
        <f t="shared" si="60"/>
        <v>0</v>
      </c>
      <c r="Y99" s="45">
        <f t="shared" si="61"/>
        <v>0</v>
      </c>
      <c r="Z99" s="45">
        <f t="shared" si="62"/>
        <v>0</v>
      </c>
      <c r="AA99" s="45" t="s">
        <v>46</v>
      </c>
      <c r="AB99" s="45" t="s">
        <v>46</v>
      </c>
    </row>
    <row r="100" spans="1:28" ht="23.25" customHeight="1" x14ac:dyDescent="0.25">
      <c r="A100" s="238" t="s">
        <v>208</v>
      </c>
      <c r="B100" s="33"/>
      <c r="C100" s="33"/>
      <c r="D100" s="40"/>
      <c r="E100" s="34" t="s">
        <v>209</v>
      </c>
      <c r="F100" s="47">
        <f>F101</f>
        <v>834362300000</v>
      </c>
      <c r="G100" s="47">
        <f t="shared" ref="G100:L100" si="93">G101</f>
        <v>0</v>
      </c>
      <c r="H100" s="47">
        <f t="shared" si="93"/>
        <v>0</v>
      </c>
      <c r="I100" s="47">
        <f t="shared" si="93"/>
        <v>0</v>
      </c>
      <c r="J100" s="47">
        <f t="shared" si="93"/>
        <v>0</v>
      </c>
      <c r="K100" s="47">
        <f t="shared" si="93"/>
        <v>0</v>
      </c>
      <c r="L100" s="47">
        <f t="shared" si="93"/>
        <v>834362300000</v>
      </c>
      <c r="M100" s="36">
        <f t="shared" si="65"/>
        <v>0.15718095599448328</v>
      </c>
      <c r="N100" s="47">
        <f t="shared" ref="N100:W100" si="94">N101</f>
        <v>0</v>
      </c>
      <c r="O100" s="47">
        <f t="shared" si="94"/>
        <v>0</v>
      </c>
      <c r="P100" s="47">
        <f t="shared" si="94"/>
        <v>834362300000</v>
      </c>
      <c r="Q100" s="47">
        <f t="shared" si="94"/>
        <v>0</v>
      </c>
      <c r="R100" s="47">
        <f t="shared" si="94"/>
        <v>834362300000</v>
      </c>
      <c r="S100" s="47">
        <f t="shared" si="94"/>
        <v>0</v>
      </c>
      <c r="T100" s="47">
        <f t="shared" si="94"/>
        <v>0</v>
      </c>
      <c r="U100" s="47">
        <f t="shared" si="94"/>
        <v>0</v>
      </c>
      <c r="V100" s="47">
        <f t="shared" si="94"/>
        <v>0</v>
      </c>
      <c r="W100" s="47">
        <f t="shared" si="94"/>
        <v>0</v>
      </c>
      <c r="X100" s="37">
        <f t="shared" si="60"/>
        <v>0</v>
      </c>
      <c r="Y100" s="37">
        <f t="shared" si="61"/>
        <v>0</v>
      </c>
      <c r="Z100" s="37">
        <f t="shared" si="62"/>
        <v>0</v>
      </c>
      <c r="AA100" s="37" t="s">
        <v>46</v>
      </c>
      <c r="AB100" s="37" t="s">
        <v>46</v>
      </c>
    </row>
    <row r="101" spans="1:28" ht="23.25" customHeight="1" x14ac:dyDescent="0.25">
      <c r="A101" s="238" t="s">
        <v>210</v>
      </c>
      <c r="B101" s="33"/>
      <c r="C101" s="33"/>
      <c r="D101" s="40"/>
      <c r="E101" s="34" t="s">
        <v>211</v>
      </c>
      <c r="F101" s="47">
        <f>+F102</f>
        <v>834362300000</v>
      </c>
      <c r="G101" s="47">
        <f t="shared" ref="G101:L101" si="95">+G102</f>
        <v>0</v>
      </c>
      <c r="H101" s="47">
        <f t="shared" si="95"/>
        <v>0</v>
      </c>
      <c r="I101" s="47">
        <f t="shared" si="95"/>
        <v>0</v>
      </c>
      <c r="J101" s="47">
        <f t="shared" si="95"/>
        <v>0</v>
      </c>
      <c r="K101" s="47">
        <f t="shared" si="95"/>
        <v>0</v>
      </c>
      <c r="L101" s="47">
        <f t="shared" si="95"/>
        <v>834362300000</v>
      </c>
      <c r="M101" s="36">
        <f t="shared" si="65"/>
        <v>0.15718095599448328</v>
      </c>
      <c r="N101" s="47">
        <f t="shared" ref="N101:W101" si="96">+N102</f>
        <v>0</v>
      </c>
      <c r="O101" s="47">
        <f t="shared" si="96"/>
        <v>0</v>
      </c>
      <c r="P101" s="47">
        <f t="shared" si="96"/>
        <v>834362300000</v>
      </c>
      <c r="Q101" s="47">
        <f t="shared" si="96"/>
        <v>0</v>
      </c>
      <c r="R101" s="47">
        <f t="shared" si="96"/>
        <v>834362300000</v>
      </c>
      <c r="S101" s="47">
        <f t="shared" si="96"/>
        <v>0</v>
      </c>
      <c r="T101" s="47">
        <f t="shared" si="96"/>
        <v>0</v>
      </c>
      <c r="U101" s="47">
        <f t="shared" si="96"/>
        <v>0</v>
      </c>
      <c r="V101" s="47">
        <f t="shared" si="96"/>
        <v>0</v>
      </c>
      <c r="W101" s="47">
        <f t="shared" si="96"/>
        <v>0</v>
      </c>
      <c r="X101" s="37">
        <f t="shared" si="60"/>
        <v>0</v>
      </c>
      <c r="Y101" s="37">
        <f t="shared" si="61"/>
        <v>0</v>
      </c>
      <c r="Z101" s="37">
        <f t="shared" si="62"/>
        <v>0</v>
      </c>
      <c r="AA101" s="37" t="s">
        <v>46</v>
      </c>
      <c r="AB101" s="37" t="s">
        <v>46</v>
      </c>
    </row>
    <row r="102" spans="1:28" ht="23.25" customHeight="1" thickBot="1" x14ac:dyDescent="0.3">
      <c r="A102" s="248" t="s">
        <v>212</v>
      </c>
      <c r="B102" s="53" t="s">
        <v>192</v>
      </c>
      <c r="C102" s="53">
        <v>11</v>
      </c>
      <c r="D102" s="53" t="s">
        <v>38</v>
      </c>
      <c r="E102" s="54" t="s">
        <v>213</v>
      </c>
      <c r="F102" s="56">
        <v>834362300000</v>
      </c>
      <c r="G102" s="56">
        <v>0</v>
      </c>
      <c r="H102" s="56">
        <v>0</v>
      </c>
      <c r="I102" s="56">
        <v>0</v>
      </c>
      <c r="J102" s="56">
        <v>0</v>
      </c>
      <c r="K102" s="56">
        <f t="shared" si="63"/>
        <v>0</v>
      </c>
      <c r="L102" s="56">
        <f t="shared" si="64"/>
        <v>834362300000</v>
      </c>
      <c r="M102" s="250">
        <f t="shared" si="65"/>
        <v>0.15718095599448328</v>
      </c>
      <c r="N102" s="56">
        <v>0</v>
      </c>
      <c r="O102" s="56">
        <v>0</v>
      </c>
      <c r="P102" s="56">
        <f t="shared" si="66"/>
        <v>834362300000</v>
      </c>
      <c r="Q102" s="56">
        <v>0</v>
      </c>
      <c r="R102" s="56">
        <f t="shared" si="48"/>
        <v>834362300000</v>
      </c>
      <c r="S102" s="240">
        <f t="shared" ref="S102" si="97">O102-Q102</f>
        <v>0</v>
      </c>
      <c r="T102" s="56">
        <v>0</v>
      </c>
      <c r="U102" s="56">
        <f t="shared" si="67"/>
        <v>0</v>
      </c>
      <c r="V102" s="56">
        <v>0</v>
      </c>
      <c r="W102" s="56">
        <f t="shared" si="68"/>
        <v>0</v>
      </c>
      <c r="X102" s="57">
        <f t="shared" si="60"/>
        <v>0</v>
      </c>
      <c r="Y102" s="57">
        <f t="shared" si="61"/>
        <v>0</v>
      </c>
      <c r="Z102" s="57">
        <f t="shared" si="62"/>
        <v>0</v>
      </c>
      <c r="AA102" s="57" t="s">
        <v>46</v>
      </c>
      <c r="AB102" s="57" t="s">
        <v>46</v>
      </c>
    </row>
    <row r="103" spans="1:28" s="8" customFormat="1" ht="24" customHeight="1" thickBot="1" x14ac:dyDescent="0.3">
      <c r="A103" s="18" t="s">
        <v>214</v>
      </c>
      <c r="B103" s="19"/>
      <c r="C103" s="19"/>
      <c r="D103" s="19"/>
      <c r="E103" s="20" t="s">
        <v>215</v>
      </c>
      <c r="F103" s="21">
        <f t="shared" ref="F103:L103" si="98">+F104+F207+F213+F225+F236</f>
        <v>4237527256305</v>
      </c>
      <c r="G103" s="21">
        <f t="shared" si="98"/>
        <v>0</v>
      </c>
      <c r="H103" s="21">
        <f t="shared" si="98"/>
        <v>0</v>
      </c>
      <c r="I103" s="21">
        <f t="shared" si="98"/>
        <v>1990000000</v>
      </c>
      <c r="J103" s="21">
        <f t="shared" si="98"/>
        <v>1990000000</v>
      </c>
      <c r="K103" s="21">
        <f t="shared" si="98"/>
        <v>0</v>
      </c>
      <c r="L103" s="21">
        <f t="shared" si="98"/>
        <v>4237527256305</v>
      </c>
      <c r="M103" s="236">
        <f t="shared" si="65"/>
        <v>0.79828461233051839</v>
      </c>
      <c r="N103" s="21">
        <f t="shared" ref="N103:W103" si="99">+N104+N207+N213+N225+N236</f>
        <v>12719034394</v>
      </c>
      <c r="O103" s="21">
        <f t="shared" si="99"/>
        <v>4147765785537.1997</v>
      </c>
      <c r="P103" s="21">
        <f t="shared" si="99"/>
        <v>89761470767.799988</v>
      </c>
      <c r="Q103" s="21">
        <f t="shared" si="99"/>
        <v>4021556044542.3999</v>
      </c>
      <c r="R103" s="21">
        <f t="shared" si="99"/>
        <v>215971211762.60001</v>
      </c>
      <c r="S103" s="21">
        <f t="shared" si="99"/>
        <v>98510367711.605652</v>
      </c>
      <c r="T103" s="21">
        <f t="shared" si="99"/>
        <v>118913545322.17001</v>
      </c>
      <c r="U103" s="21">
        <f t="shared" si="99"/>
        <v>3902642499220.2305</v>
      </c>
      <c r="V103" s="21">
        <f t="shared" si="99"/>
        <v>118900652282.30002</v>
      </c>
      <c r="W103" s="21">
        <f t="shared" si="99"/>
        <v>12893039.870000005</v>
      </c>
      <c r="X103" s="23">
        <f t="shared" si="60"/>
        <v>0.9490336701808213</v>
      </c>
      <c r="Y103" s="23">
        <f t="shared" si="61"/>
        <v>2.8062013086815905E-2</v>
      </c>
      <c r="Z103" s="23">
        <f t="shared" si="62"/>
        <v>2.8058970501107269E-2</v>
      </c>
      <c r="AA103" s="23">
        <f t="shared" ref="AA103:AA162" si="100">+T103/Q103</f>
        <v>2.9569038453050034E-2</v>
      </c>
      <c r="AB103" s="24">
        <f t="shared" ref="AB103:AB146" si="101">+V103/T103</f>
        <v>0.99989157635629256</v>
      </c>
    </row>
    <row r="104" spans="1:28" ht="24" customHeight="1" x14ac:dyDescent="0.25">
      <c r="A104" s="237" t="s">
        <v>216</v>
      </c>
      <c r="B104" s="26"/>
      <c r="C104" s="26"/>
      <c r="D104" s="59"/>
      <c r="E104" s="27" t="s">
        <v>217</v>
      </c>
      <c r="F104" s="253">
        <f>+F105</f>
        <v>4013197084476</v>
      </c>
      <c r="G104" s="253">
        <f t="shared" ref="G104:L104" si="102">+G105</f>
        <v>0</v>
      </c>
      <c r="H104" s="253">
        <f t="shared" si="102"/>
        <v>0</v>
      </c>
      <c r="I104" s="253">
        <f t="shared" si="102"/>
        <v>0</v>
      </c>
      <c r="J104" s="253">
        <f t="shared" si="102"/>
        <v>0</v>
      </c>
      <c r="K104" s="253">
        <f t="shared" si="102"/>
        <v>0</v>
      </c>
      <c r="L104" s="253">
        <f t="shared" si="102"/>
        <v>4013197084476</v>
      </c>
      <c r="M104" s="29">
        <f t="shared" si="65"/>
        <v>0.7560242766628007</v>
      </c>
      <c r="N104" s="253">
        <f t="shared" ref="N104:W104" si="103">+N105</f>
        <v>6274115000</v>
      </c>
      <c r="O104" s="253">
        <f t="shared" si="103"/>
        <v>3999554538914.3999</v>
      </c>
      <c r="P104" s="253">
        <f t="shared" si="103"/>
        <v>13642545561.6</v>
      </c>
      <c r="Q104" s="253">
        <f t="shared" si="103"/>
        <v>3992526125053.6001</v>
      </c>
      <c r="R104" s="253">
        <f t="shared" si="103"/>
        <v>20670959422.400002</v>
      </c>
      <c r="S104" s="253">
        <f t="shared" si="103"/>
        <v>-20670959422.394348</v>
      </c>
      <c r="T104" s="253">
        <f t="shared" si="103"/>
        <v>118472642027.5</v>
      </c>
      <c r="U104" s="253">
        <f t="shared" si="103"/>
        <v>3874053483026.1001</v>
      </c>
      <c r="V104" s="253">
        <f t="shared" si="103"/>
        <v>118463068758.5</v>
      </c>
      <c r="W104" s="253">
        <f t="shared" si="103"/>
        <v>9573269</v>
      </c>
      <c r="X104" s="30">
        <f t="shared" si="60"/>
        <v>0.99484925385240608</v>
      </c>
      <c r="Y104" s="30">
        <f t="shared" si="61"/>
        <v>2.9520763504433993E-2</v>
      </c>
      <c r="Z104" s="30">
        <f t="shared" si="62"/>
        <v>2.9518378057420431E-2</v>
      </c>
      <c r="AA104" s="30">
        <f t="shared" si="100"/>
        <v>2.967360470957707E-2</v>
      </c>
      <c r="AB104" s="30">
        <f t="shared" si="101"/>
        <v>0.99991919426429454</v>
      </c>
    </row>
    <row r="105" spans="1:28" ht="24" customHeight="1" x14ac:dyDescent="0.25">
      <c r="A105" s="238" t="s">
        <v>218</v>
      </c>
      <c r="B105" s="33"/>
      <c r="C105" s="33"/>
      <c r="D105" s="40"/>
      <c r="E105" s="34" t="s">
        <v>219</v>
      </c>
      <c r="F105" s="244">
        <f t="shared" ref="F105:L105" si="104">+F106+F110+F114+F118+F122+F126+F130+F134+F138+F142+F147+F151+F155+F159+F163+F167+F171+F176+F179+F183+F187+F191+F195+F199</f>
        <v>4013197084476</v>
      </c>
      <c r="G105" s="244">
        <f t="shared" si="104"/>
        <v>0</v>
      </c>
      <c r="H105" s="244">
        <f t="shared" si="104"/>
        <v>0</v>
      </c>
      <c r="I105" s="244">
        <f t="shared" si="104"/>
        <v>0</v>
      </c>
      <c r="J105" s="244">
        <f t="shared" si="104"/>
        <v>0</v>
      </c>
      <c r="K105" s="244">
        <f t="shared" si="104"/>
        <v>0</v>
      </c>
      <c r="L105" s="244">
        <f t="shared" si="104"/>
        <v>4013197084476</v>
      </c>
      <c r="M105" s="36">
        <f t="shared" si="65"/>
        <v>0.7560242766628007</v>
      </c>
      <c r="N105" s="244">
        <f t="shared" ref="N105:W105" si="105">+N106+N110+N114+N118+N122+N126+N130+N134+N138+N142+N147+N151+N155+N159+N163+N167+N171+N176+N179+N183+N187+N191+N195+N199</f>
        <v>6274115000</v>
      </c>
      <c r="O105" s="244">
        <f t="shared" si="105"/>
        <v>3999554538914.3999</v>
      </c>
      <c r="P105" s="244">
        <f t="shared" si="105"/>
        <v>13642545561.6</v>
      </c>
      <c r="Q105" s="244">
        <f t="shared" si="105"/>
        <v>3992526125053.6001</v>
      </c>
      <c r="R105" s="244">
        <f t="shared" si="105"/>
        <v>20670959422.400002</v>
      </c>
      <c r="S105" s="244">
        <f t="shared" si="105"/>
        <v>-20670959422.394348</v>
      </c>
      <c r="T105" s="244">
        <f t="shared" si="105"/>
        <v>118472642027.5</v>
      </c>
      <c r="U105" s="244">
        <f t="shared" si="105"/>
        <v>3874053483026.1001</v>
      </c>
      <c r="V105" s="244">
        <f t="shared" si="105"/>
        <v>118463068758.5</v>
      </c>
      <c r="W105" s="244">
        <f t="shared" si="105"/>
        <v>9573269</v>
      </c>
      <c r="X105" s="37">
        <f t="shared" si="60"/>
        <v>0.99484925385240608</v>
      </c>
      <c r="Y105" s="37">
        <f t="shared" si="61"/>
        <v>2.9520763504433993E-2</v>
      </c>
      <c r="Z105" s="37">
        <f t="shared" si="62"/>
        <v>2.9518378057420431E-2</v>
      </c>
      <c r="AA105" s="37">
        <f t="shared" si="100"/>
        <v>2.967360470957707E-2</v>
      </c>
      <c r="AB105" s="37">
        <f t="shared" si="101"/>
        <v>0.99991919426429454</v>
      </c>
    </row>
    <row r="106" spans="1:28" ht="54" customHeight="1" x14ac:dyDescent="0.25">
      <c r="A106" s="238" t="s">
        <v>220</v>
      </c>
      <c r="B106" s="40"/>
      <c r="C106" s="40"/>
      <c r="D106" s="40"/>
      <c r="E106" s="34" t="s">
        <v>221</v>
      </c>
      <c r="F106" s="244">
        <f t="shared" ref="F106:V108" si="106">+F107</f>
        <v>197403295128</v>
      </c>
      <c r="G106" s="244">
        <f t="shared" si="106"/>
        <v>0</v>
      </c>
      <c r="H106" s="244">
        <f t="shared" si="106"/>
        <v>0</v>
      </c>
      <c r="I106" s="244">
        <f t="shared" si="106"/>
        <v>0</v>
      </c>
      <c r="J106" s="244">
        <f t="shared" si="106"/>
        <v>0</v>
      </c>
      <c r="K106" s="244">
        <f t="shared" si="106"/>
        <v>0</v>
      </c>
      <c r="L106" s="244">
        <f t="shared" si="106"/>
        <v>197403295128</v>
      </c>
      <c r="M106" s="36">
        <f t="shared" si="65"/>
        <v>3.7187728454030296E-2</v>
      </c>
      <c r="N106" s="244">
        <f t="shared" si="106"/>
        <v>0</v>
      </c>
      <c r="O106" s="244">
        <f t="shared" si="106"/>
        <v>197403295128</v>
      </c>
      <c r="P106" s="244">
        <f t="shared" si="106"/>
        <v>0</v>
      </c>
      <c r="Q106" s="244">
        <f t="shared" si="106"/>
        <v>197403295128</v>
      </c>
      <c r="R106" s="244">
        <f t="shared" si="106"/>
        <v>0</v>
      </c>
      <c r="S106" s="244">
        <f t="shared" si="106"/>
        <v>0</v>
      </c>
      <c r="T106" s="244">
        <f t="shared" si="106"/>
        <v>0</v>
      </c>
      <c r="U106" s="244">
        <f t="shared" si="106"/>
        <v>197403295128</v>
      </c>
      <c r="V106" s="244">
        <f t="shared" si="106"/>
        <v>0</v>
      </c>
      <c r="W106" s="244">
        <f t="shared" ref="W106:W108" si="107">+W107</f>
        <v>0</v>
      </c>
      <c r="X106" s="37">
        <f t="shared" si="60"/>
        <v>1</v>
      </c>
      <c r="Y106" s="37">
        <f t="shared" si="61"/>
        <v>0</v>
      </c>
      <c r="Z106" s="37">
        <f t="shared" si="62"/>
        <v>0</v>
      </c>
      <c r="AA106" s="37">
        <f t="shared" si="100"/>
        <v>0</v>
      </c>
      <c r="AB106" s="37" t="s">
        <v>46</v>
      </c>
    </row>
    <row r="107" spans="1:28" ht="54" customHeight="1" x14ac:dyDescent="0.25">
      <c r="A107" s="238" t="s">
        <v>222</v>
      </c>
      <c r="B107" s="68"/>
      <c r="C107" s="68"/>
      <c r="D107" s="40"/>
      <c r="E107" s="34" t="s">
        <v>221</v>
      </c>
      <c r="F107" s="244">
        <f t="shared" si="106"/>
        <v>197403295128</v>
      </c>
      <c r="G107" s="244">
        <f t="shared" si="106"/>
        <v>0</v>
      </c>
      <c r="H107" s="244">
        <f t="shared" si="106"/>
        <v>0</v>
      </c>
      <c r="I107" s="244">
        <f t="shared" si="106"/>
        <v>0</v>
      </c>
      <c r="J107" s="244">
        <f t="shared" si="106"/>
        <v>0</v>
      </c>
      <c r="K107" s="244">
        <f t="shared" si="106"/>
        <v>0</v>
      </c>
      <c r="L107" s="244">
        <f t="shared" si="106"/>
        <v>197403295128</v>
      </c>
      <c r="M107" s="36">
        <f t="shared" si="65"/>
        <v>3.7187728454030296E-2</v>
      </c>
      <c r="N107" s="244">
        <f t="shared" si="106"/>
        <v>0</v>
      </c>
      <c r="O107" s="244">
        <f t="shared" si="106"/>
        <v>197403295128</v>
      </c>
      <c r="P107" s="244">
        <f t="shared" si="106"/>
        <v>0</v>
      </c>
      <c r="Q107" s="244">
        <f t="shared" si="106"/>
        <v>197403295128</v>
      </c>
      <c r="R107" s="244">
        <f t="shared" si="106"/>
        <v>0</v>
      </c>
      <c r="S107" s="244">
        <f t="shared" si="106"/>
        <v>0</v>
      </c>
      <c r="T107" s="244">
        <f t="shared" si="106"/>
        <v>0</v>
      </c>
      <c r="U107" s="244">
        <f t="shared" si="106"/>
        <v>197403295128</v>
      </c>
      <c r="V107" s="244">
        <f t="shared" si="106"/>
        <v>0</v>
      </c>
      <c r="W107" s="244">
        <f t="shared" si="107"/>
        <v>0</v>
      </c>
      <c r="X107" s="37">
        <f t="shared" si="60"/>
        <v>1</v>
      </c>
      <c r="Y107" s="37">
        <f t="shared" si="61"/>
        <v>0</v>
      </c>
      <c r="Z107" s="37">
        <f t="shared" si="62"/>
        <v>0</v>
      </c>
      <c r="AA107" s="37">
        <f t="shared" si="100"/>
        <v>0</v>
      </c>
      <c r="AB107" s="37" t="s">
        <v>46</v>
      </c>
    </row>
    <row r="108" spans="1:28" ht="30" customHeight="1" x14ac:dyDescent="0.25">
      <c r="A108" s="238" t="s">
        <v>223</v>
      </c>
      <c r="B108" s="68"/>
      <c r="C108" s="68"/>
      <c r="D108" s="40"/>
      <c r="E108" s="34" t="s">
        <v>224</v>
      </c>
      <c r="F108" s="244">
        <f t="shared" si="106"/>
        <v>197403295128</v>
      </c>
      <c r="G108" s="244">
        <f t="shared" si="106"/>
        <v>0</v>
      </c>
      <c r="H108" s="244">
        <f t="shared" si="106"/>
        <v>0</v>
      </c>
      <c r="I108" s="244">
        <f t="shared" si="106"/>
        <v>0</v>
      </c>
      <c r="J108" s="244">
        <f t="shared" si="106"/>
        <v>0</v>
      </c>
      <c r="K108" s="244">
        <f t="shared" si="106"/>
        <v>0</v>
      </c>
      <c r="L108" s="244">
        <f t="shared" si="106"/>
        <v>197403295128</v>
      </c>
      <c r="M108" s="36">
        <f t="shared" si="65"/>
        <v>3.7187728454030296E-2</v>
      </c>
      <c r="N108" s="244">
        <f t="shared" si="106"/>
        <v>0</v>
      </c>
      <c r="O108" s="244">
        <f t="shared" si="106"/>
        <v>197403295128</v>
      </c>
      <c r="P108" s="244">
        <f t="shared" si="106"/>
        <v>0</v>
      </c>
      <c r="Q108" s="244">
        <f t="shared" si="106"/>
        <v>197403295128</v>
      </c>
      <c r="R108" s="244">
        <f t="shared" si="106"/>
        <v>0</v>
      </c>
      <c r="S108" s="244">
        <f t="shared" si="106"/>
        <v>0</v>
      </c>
      <c r="T108" s="244">
        <f t="shared" si="106"/>
        <v>0</v>
      </c>
      <c r="U108" s="244">
        <f t="shared" si="106"/>
        <v>197403295128</v>
      </c>
      <c r="V108" s="244">
        <f t="shared" si="106"/>
        <v>0</v>
      </c>
      <c r="W108" s="244">
        <f t="shared" si="107"/>
        <v>0</v>
      </c>
      <c r="X108" s="37">
        <f t="shared" si="60"/>
        <v>1</v>
      </c>
      <c r="Y108" s="37">
        <f t="shared" si="61"/>
        <v>0</v>
      </c>
      <c r="Z108" s="37">
        <f t="shared" si="62"/>
        <v>0</v>
      </c>
      <c r="AA108" s="37">
        <f t="shared" si="100"/>
        <v>0</v>
      </c>
      <c r="AB108" s="37" t="s">
        <v>46</v>
      </c>
    </row>
    <row r="109" spans="1:28" ht="30" customHeight="1" x14ac:dyDescent="0.25">
      <c r="A109" s="239" t="s">
        <v>225</v>
      </c>
      <c r="B109" s="40" t="s">
        <v>192</v>
      </c>
      <c r="C109" s="40">
        <v>11</v>
      </c>
      <c r="D109" s="40" t="s">
        <v>38</v>
      </c>
      <c r="E109" s="41" t="s">
        <v>226</v>
      </c>
      <c r="F109" s="240">
        <v>197403295128</v>
      </c>
      <c r="G109" s="240">
        <v>0</v>
      </c>
      <c r="H109" s="240">
        <v>0</v>
      </c>
      <c r="I109" s="240">
        <v>0</v>
      </c>
      <c r="J109" s="240">
        <v>0</v>
      </c>
      <c r="K109" s="240">
        <f t="shared" si="63"/>
        <v>0</v>
      </c>
      <c r="L109" s="240">
        <f t="shared" si="64"/>
        <v>197403295128</v>
      </c>
      <c r="M109" s="43">
        <f t="shared" si="65"/>
        <v>3.7187728454030296E-2</v>
      </c>
      <c r="N109" s="240">
        <v>0</v>
      </c>
      <c r="O109" s="240">
        <v>197403295128</v>
      </c>
      <c r="P109" s="240">
        <f t="shared" si="66"/>
        <v>0</v>
      </c>
      <c r="Q109" s="240">
        <v>197403295128</v>
      </c>
      <c r="R109" s="240">
        <f t="shared" si="48"/>
        <v>0</v>
      </c>
      <c r="S109" s="240">
        <f t="shared" ref="S109" si="108">O109-Q109</f>
        <v>0</v>
      </c>
      <c r="T109" s="240">
        <v>0</v>
      </c>
      <c r="U109" s="240">
        <f t="shared" si="67"/>
        <v>197403295128</v>
      </c>
      <c r="V109" s="240">
        <v>0</v>
      </c>
      <c r="W109" s="44">
        <f t="shared" si="68"/>
        <v>0</v>
      </c>
      <c r="X109" s="45">
        <f t="shared" si="60"/>
        <v>1</v>
      </c>
      <c r="Y109" s="45">
        <f t="shared" si="61"/>
        <v>0</v>
      </c>
      <c r="Z109" s="45">
        <f t="shared" si="62"/>
        <v>0</v>
      </c>
      <c r="AA109" s="45">
        <f t="shared" si="100"/>
        <v>0</v>
      </c>
      <c r="AB109" s="45" t="s">
        <v>46</v>
      </c>
    </row>
    <row r="110" spans="1:28" ht="49.5" customHeight="1" x14ac:dyDescent="0.25">
      <c r="A110" s="238" t="s">
        <v>227</v>
      </c>
      <c r="B110" s="68"/>
      <c r="C110" s="68"/>
      <c r="D110" s="40"/>
      <c r="E110" s="34" t="s">
        <v>228</v>
      </c>
      <c r="F110" s="244">
        <f t="shared" ref="F110:V112" si="109">+F111</f>
        <v>1740600000</v>
      </c>
      <c r="G110" s="244">
        <f t="shared" si="109"/>
        <v>0</v>
      </c>
      <c r="H110" s="244">
        <f t="shared" si="109"/>
        <v>0</v>
      </c>
      <c r="I110" s="244">
        <f t="shared" si="109"/>
        <v>0</v>
      </c>
      <c r="J110" s="244">
        <f t="shared" si="109"/>
        <v>0</v>
      </c>
      <c r="K110" s="244">
        <f t="shared" si="109"/>
        <v>0</v>
      </c>
      <c r="L110" s="244">
        <f t="shared" si="109"/>
        <v>1740600000</v>
      </c>
      <c r="M110" s="36">
        <f t="shared" si="65"/>
        <v>3.2790212597572733E-4</v>
      </c>
      <c r="N110" s="244">
        <f t="shared" si="109"/>
        <v>0</v>
      </c>
      <c r="O110" s="244">
        <f t="shared" si="109"/>
        <v>1740600000</v>
      </c>
      <c r="P110" s="244">
        <f t="shared" si="109"/>
        <v>0</v>
      </c>
      <c r="Q110" s="244">
        <f t="shared" si="109"/>
        <v>1740600000</v>
      </c>
      <c r="R110" s="244">
        <f t="shared" si="109"/>
        <v>0</v>
      </c>
      <c r="S110" s="244">
        <f t="shared" si="109"/>
        <v>0</v>
      </c>
      <c r="T110" s="244">
        <f t="shared" si="109"/>
        <v>0</v>
      </c>
      <c r="U110" s="244">
        <f t="shared" si="109"/>
        <v>1740600000</v>
      </c>
      <c r="V110" s="244">
        <f t="shared" si="109"/>
        <v>0</v>
      </c>
      <c r="W110" s="244">
        <f t="shared" ref="W110:W112" si="110">+W111</f>
        <v>0</v>
      </c>
      <c r="X110" s="37">
        <f t="shared" si="60"/>
        <v>1</v>
      </c>
      <c r="Y110" s="37">
        <f t="shared" si="61"/>
        <v>0</v>
      </c>
      <c r="Z110" s="37">
        <f t="shared" si="62"/>
        <v>0</v>
      </c>
      <c r="AA110" s="37">
        <f t="shared" si="100"/>
        <v>0</v>
      </c>
      <c r="AB110" s="37" t="s">
        <v>46</v>
      </c>
    </row>
    <row r="111" spans="1:28" ht="49.5" customHeight="1" x14ac:dyDescent="0.25">
      <c r="A111" s="238" t="s">
        <v>229</v>
      </c>
      <c r="B111" s="40"/>
      <c r="C111" s="40"/>
      <c r="D111" s="40"/>
      <c r="E111" s="69" t="s">
        <v>228</v>
      </c>
      <c r="F111" s="244">
        <f t="shared" si="109"/>
        <v>1740600000</v>
      </c>
      <c r="G111" s="244">
        <f t="shared" si="109"/>
        <v>0</v>
      </c>
      <c r="H111" s="244">
        <f t="shared" si="109"/>
        <v>0</v>
      </c>
      <c r="I111" s="244">
        <f t="shared" si="109"/>
        <v>0</v>
      </c>
      <c r="J111" s="244">
        <f t="shared" si="109"/>
        <v>0</v>
      </c>
      <c r="K111" s="244">
        <f t="shared" si="109"/>
        <v>0</v>
      </c>
      <c r="L111" s="244">
        <f t="shared" si="109"/>
        <v>1740600000</v>
      </c>
      <c r="M111" s="36">
        <f t="shared" si="65"/>
        <v>3.2790212597572733E-4</v>
      </c>
      <c r="N111" s="244">
        <f t="shared" si="109"/>
        <v>0</v>
      </c>
      <c r="O111" s="244">
        <f t="shared" si="109"/>
        <v>1740600000</v>
      </c>
      <c r="P111" s="244">
        <f t="shared" si="109"/>
        <v>0</v>
      </c>
      <c r="Q111" s="244">
        <f t="shared" si="109"/>
        <v>1740600000</v>
      </c>
      <c r="R111" s="244">
        <f t="shared" si="109"/>
        <v>0</v>
      </c>
      <c r="S111" s="244">
        <f t="shared" si="109"/>
        <v>0</v>
      </c>
      <c r="T111" s="244">
        <f t="shared" si="109"/>
        <v>0</v>
      </c>
      <c r="U111" s="244">
        <f t="shared" si="109"/>
        <v>1740600000</v>
      </c>
      <c r="V111" s="244">
        <f t="shared" si="109"/>
        <v>0</v>
      </c>
      <c r="W111" s="244">
        <f t="shared" si="110"/>
        <v>0</v>
      </c>
      <c r="X111" s="37">
        <f t="shared" si="60"/>
        <v>1</v>
      </c>
      <c r="Y111" s="37">
        <f t="shared" si="61"/>
        <v>0</v>
      </c>
      <c r="Z111" s="37">
        <f t="shared" si="62"/>
        <v>0</v>
      </c>
      <c r="AA111" s="37">
        <f t="shared" si="100"/>
        <v>0</v>
      </c>
      <c r="AB111" s="37" t="s">
        <v>46</v>
      </c>
    </row>
    <row r="112" spans="1:28" ht="32.25" customHeight="1" x14ac:dyDescent="0.25">
      <c r="A112" s="238" t="s">
        <v>230</v>
      </c>
      <c r="B112" s="40"/>
      <c r="C112" s="40"/>
      <c r="D112" s="40"/>
      <c r="E112" s="34" t="s">
        <v>224</v>
      </c>
      <c r="F112" s="244">
        <f t="shared" si="109"/>
        <v>1740600000</v>
      </c>
      <c r="G112" s="244">
        <f t="shared" si="109"/>
        <v>0</v>
      </c>
      <c r="H112" s="244">
        <f t="shared" si="109"/>
        <v>0</v>
      </c>
      <c r="I112" s="244">
        <f t="shared" si="109"/>
        <v>0</v>
      </c>
      <c r="J112" s="244">
        <f t="shared" si="109"/>
        <v>0</v>
      </c>
      <c r="K112" s="244">
        <f t="shared" si="109"/>
        <v>0</v>
      </c>
      <c r="L112" s="244">
        <f t="shared" si="109"/>
        <v>1740600000</v>
      </c>
      <c r="M112" s="36">
        <f t="shared" si="65"/>
        <v>3.2790212597572733E-4</v>
      </c>
      <c r="N112" s="244">
        <f t="shared" si="109"/>
        <v>0</v>
      </c>
      <c r="O112" s="244">
        <f t="shared" si="109"/>
        <v>1740600000</v>
      </c>
      <c r="P112" s="244">
        <f t="shared" si="109"/>
        <v>0</v>
      </c>
      <c r="Q112" s="244">
        <f t="shared" si="109"/>
        <v>1740600000</v>
      </c>
      <c r="R112" s="244">
        <f t="shared" si="109"/>
        <v>0</v>
      </c>
      <c r="S112" s="244">
        <f t="shared" si="109"/>
        <v>0</v>
      </c>
      <c r="T112" s="244">
        <f t="shared" si="109"/>
        <v>0</v>
      </c>
      <c r="U112" s="244">
        <f t="shared" si="109"/>
        <v>1740600000</v>
      </c>
      <c r="V112" s="244">
        <f t="shared" si="109"/>
        <v>0</v>
      </c>
      <c r="W112" s="244">
        <f t="shared" si="110"/>
        <v>0</v>
      </c>
      <c r="X112" s="37">
        <f t="shared" si="60"/>
        <v>1</v>
      </c>
      <c r="Y112" s="37">
        <f t="shared" si="61"/>
        <v>0</v>
      </c>
      <c r="Z112" s="37">
        <f t="shared" si="62"/>
        <v>0</v>
      </c>
      <c r="AA112" s="37">
        <f t="shared" si="100"/>
        <v>0</v>
      </c>
      <c r="AB112" s="37" t="s">
        <v>46</v>
      </c>
    </row>
    <row r="113" spans="1:28" ht="30" customHeight="1" x14ac:dyDescent="0.25">
      <c r="A113" s="239" t="s">
        <v>231</v>
      </c>
      <c r="B113" s="40" t="s">
        <v>192</v>
      </c>
      <c r="C113" s="40">
        <v>11</v>
      </c>
      <c r="D113" s="40" t="s">
        <v>38</v>
      </c>
      <c r="E113" s="41" t="s">
        <v>226</v>
      </c>
      <c r="F113" s="240">
        <v>1740600000</v>
      </c>
      <c r="G113" s="240">
        <v>0</v>
      </c>
      <c r="H113" s="240">
        <v>0</v>
      </c>
      <c r="I113" s="240">
        <v>0</v>
      </c>
      <c r="J113" s="240">
        <v>0</v>
      </c>
      <c r="K113" s="240">
        <f t="shared" si="63"/>
        <v>0</v>
      </c>
      <c r="L113" s="240">
        <f t="shared" si="64"/>
        <v>1740600000</v>
      </c>
      <c r="M113" s="43">
        <f t="shared" si="65"/>
        <v>3.2790212597572733E-4</v>
      </c>
      <c r="N113" s="240">
        <v>0</v>
      </c>
      <c r="O113" s="240">
        <v>1740600000</v>
      </c>
      <c r="P113" s="240">
        <f t="shared" si="66"/>
        <v>0</v>
      </c>
      <c r="Q113" s="240">
        <v>1740600000</v>
      </c>
      <c r="R113" s="240">
        <f t="shared" ref="R113:R174" si="111">+L113-Q113</f>
        <v>0</v>
      </c>
      <c r="S113" s="240">
        <f t="shared" ref="S113" si="112">O113-Q113</f>
        <v>0</v>
      </c>
      <c r="T113" s="240">
        <v>0</v>
      </c>
      <c r="U113" s="240">
        <f t="shared" si="67"/>
        <v>1740600000</v>
      </c>
      <c r="V113" s="240">
        <v>0</v>
      </c>
      <c r="W113" s="44">
        <f t="shared" si="68"/>
        <v>0</v>
      </c>
      <c r="X113" s="45">
        <f t="shared" si="60"/>
        <v>1</v>
      </c>
      <c r="Y113" s="45">
        <f t="shared" si="61"/>
        <v>0</v>
      </c>
      <c r="Z113" s="45">
        <f t="shared" si="62"/>
        <v>0</v>
      </c>
      <c r="AA113" s="45">
        <f t="shared" si="100"/>
        <v>0</v>
      </c>
      <c r="AB113" s="45" t="s">
        <v>46</v>
      </c>
    </row>
    <row r="114" spans="1:28" ht="87" customHeight="1" x14ac:dyDescent="0.25">
      <c r="A114" s="238" t="s">
        <v>232</v>
      </c>
      <c r="B114" s="40"/>
      <c r="C114" s="40"/>
      <c r="D114" s="40"/>
      <c r="E114" s="34" t="s">
        <v>233</v>
      </c>
      <c r="F114" s="244">
        <f t="shared" ref="F114:V116" si="113">+F115</f>
        <v>152413550265</v>
      </c>
      <c r="G114" s="244">
        <f t="shared" si="113"/>
        <v>0</v>
      </c>
      <c r="H114" s="244">
        <f t="shared" si="113"/>
        <v>0</v>
      </c>
      <c r="I114" s="244">
        <f t="shared" si="113"/>
        <v>0</v>
      </c>
      <c r="J114" s="244">
        <f t="shared" si="113"/>
        <v>0</v>
      </c>
      <c r="K114" s="244">
        <f t="shared" si="113"/>
        <v>0</v>
      </c>
      <c r="L114" s="244">
        <f t="shared" si="113"/>
        <v>152413550265</v>
      </c>
      <c r="M114" s="36">
        <f t="shared" si="65"/>
        <v>2.8712356175687626E-2</v>
      </c>
      <c r="N114" s="244">
        <f t="shared" si="113"/>
        <v>0</v>
      </c>
      <c r="O114" s="244">
        <f t="shared" si="113"/>
        <v>152413550265</v>
      </c>
      <c r="P114" s="244">
        <f t="shared" si="113"/>
        <v>0</v>
      </c>
      <c r="Q114" s="244">
        <f t="shared" si="113"/>
        <v>152413550265</v>
      </c>
      <c r="R114" s="244">
        <f t="shared" si="113"/>
        <v>0</v>
      </c>
      <c r="S114" s="244">
        <f t="shared" si="113"/>
        <v>0</v>
      </c>
      <c r="T114" s="244">
        <f t="shared" si="113"/>
        <v>0</v>
      </c>
      <c r="U114" s="244">
        <f t="shared" si="113"/>
        <v>152413550265</v>
      </c>
      <c r="V114" s="244">
        <f t="shared" si="113"/>
        <v>0</v>
      </c>
      <c r="W114" s="244">
        <f t="shared" ref="W114:W116" si="114">+W115</f>
        <v>0</v>
      </c>
      <c r="X114" s="37">
        <f t="shared" si="60"/>
        <v>1</v>
      </c>
      <c r="Y114" s="37">
        <f t="shared" si="61"/>
        <v>0</v>
      </c>
      <c r="Z114" s="37">
        <f t="shared" si="62"/>
        <v>0</v>
      </c>
      <c r="AA114" s="37">
        <f t="shared" si="100"/>
        <v>0</v>
      </c>
      <c r="AB114" s="37" t="s">
        <v>46</v>
      </c>
    </row>
    <row r="115" spans="1:28" ht="84" customHeight="1" x14ac:dyDescent="0.25">
      <c r="A115" s="238" t="s">
        <v>234</v>
      </c>
      <c r="B115" s="68"/>
      <c r="C115" s="68"/>
      <c r="D115" s="40"/>
      <c r="E115" s="34" t="s">
        <v>233</v>
      </c>
      <c r="F115" s="244">
        <f t="shared" si="113"/>
        <v>152413550265</v>
      </c>
      <c r="G115" s="244">
        <f t="shared" si="113"/>
        <v>0</v>
      </c>
      <c r="H115" s="244">
        <f t="shared" si="113"/>
        <v>0</v>
      </c>
      <c r="I115" s="244">
        <f t="shared" si="113"/>
        <v>0</v>
      </c>
      <c r="J115" s="244">
        <f t="shared" si="113"/>
        <v>0</v>
      </c>
      <c r="K115" s="244">
        <f t="shared" si="113"/>
        <v>0</v>
      </c>
      <c r="L115" s="244">
        <f t="shared" si="113"/>
        <v>152413550265</v>
      </c>
      <c r="M115" s="36">
        <f t="shared" si="65"/>
        <v>2.8712356175687626E-2</v>
      </c>
      <c r="N115" s="244">
        <f t="shared" si="113"/>
        <v>0</v>
      </c>
      <c r="O115" s="244">
        <f t="shared" si="113"/>
        <v>152413550265</v>
      </c>
      <c r="P115" s="244">
        <f t="shared" si="113"/>
        <v>0</v>
      </c>
      <c r="Q115" s="244">
        <f t="shared" si="113"/>
        <v>152413550265</v>
      </c>
      <c r="R115" s="244">
        <f t="shared" si="113"/>
        <v>0</v>
      </c>
      <c r="S115" s="244">
        <f t="shared" si="113"/>
        <v>0</v>
      </c>
      <c r="T115" s="244">
        <f t="shared" si="113"/>
        <v>0</v>
      </c>
      <c r="U115" s="244">
        <f t="shared" si="113"/>
        <v>152413550265</v>
      </c>
      <c r="V115" s="244">
        <f t="shared" si="113"/>
        <v>0</v>
      </c>
      <c r="W115" s="244">
        <f t="shared" si="114"/>
        <v>0</v>
      </c>
      <c r="X115" s="37">
        <f t="shared" si="60"/>
        <v>1</v>
      </c>
      <c r="Y115" s="37">
        <f t="shared" si="61"/>
        <v>0</v>
      </c>
      <c r="Z115" s="37">
        <f t="shared" si="62"/>
        <v>0</v>
      </c>
      <c r="AA115" s="37">
        <f t="shared" si="100"/>
        <v>0</v>
      </c>
      <c r="AB115" s="37" t="s">
        <v>46</v>
      </c>
    </row>
    <row r="116" spans="1:28" ht="32.25" customHeight="1" x14ac:dyDescent="0.25">
      <c r="A116" s="238" t="s">
        <v>235</v>
      </c>
      <c r="B116" s="68"/>
      <c r="C116" s="68"/>
      <c r="D116" s="40"/>
      <c r="E116" s="34" t="s">
        <v>236</v>
      </c>
      <c r="F116" s="244">
        <f t="shared" si="113"/>
        <v>152413550265</v>
      </c>
      <c r="G116" s="244">
        <f t="shared" si="113"/>
        <v>0</v>
      </c>
      <c r="H116" s="244">
        <f t="shared" si="113"/>
        <v>0</v>
      </c>
      <c r="I116" s="244">
        <f t="shared" si="113"/>
        <v>0</v>
      </c>
      <c r="J116" s="244">
        <f t="shared" si="113"/>
        <v>0</v>
      </c>
      <c r="K116" s="244">
        <f t="shared" si="113"/>
        <v>0</v>
      </c>
      <c r="L116" s="244">
        <f t="shared" si="113"/>
        <v>152413550265</v>
      </c>
      <c r="M116" s="36">
        <f t="shared" si="65"/>
        <v>2.8712356175687626E-2</v>
      </c>
      <c r="N116" s="244">
        <f t="shared" si="113"/>
        <v>0</v>
      </c>
      <c r="O116" s="244">
        <f t="shared" si="113"/>
        <v>152413550265</v>
      </c>
      <c r="P116" s="244">
        <f t="shared" si="113"/>
        <v>0</v>
      </c>
      <c r="Q116" s="244">
        <f t="shared" si="113"/>
        <v>152413550265</v>
      </c>
      <c r="R116" s="244">
        <f t="shared" si="113"/>
        <v>0</v>
      </c>
      <c r="S116" s="244">
        <f t="shared" si="113"/>
        <v>0</v>
      </c>
      <c r="T116" s="244">
        <f t="shared" si="113"/>
        <v>0</v>
      </c>
      <c r="U116" s="244">
        <f t="shared" si="113"/>
        <v>152413550265</v>
      </c>
      <c r="V116" s="244">
        <f t="shared" si="113"/>
        <v>0</v>
      </c>
      <c r="W116" s="244">
        <f t="shared" si="114"/>
        <v>0</v>
      </c>
      <c r="X116" s="37">
        <f t="shared" si="60"/>
        <v>1</v>
      </c>
      <c r="Y116" s="37">
        <f t="shared" si="61"/>
        <v>0</v>
      </c>
      <c r="Z116" s="37">
        <f t="shared" si="62"/>
        <v>0</v>
      </c>
      <c r="AA116" s="37">
        <f t="shared" si="100"/>
        <v>0</v>
      </c>
      <c r="AB116" s="37" t="s">
        <v>46</v>
      </c>
    </row>
    <row r="117" spans="1:28" ht="30" customHeight="1" x14ac:dyDescent="0.25">
      <c r="A117" s="239" t="s">
        <v>237</v>
      </c>
      <c r="B117" s="40" t="s">
        <v>192</v>
      </c>
      <c r="C117" s="40">
        <v>11</v>
      </c>
      <c r="D117" s="40" t="s">
        <v>38</v>
      </c>
      <c r="E117" s="41" t="s">
        <v>226</v>
      </c>
      <c r="F117" s="240">
        <v>152413550265</v>
      </c>
      <c r="G117" s="240">
        <v>0</v>
      </c>
      <c r="H117" s="240">
        <v>0</v>
      </c>
      <c r="I117" s="240">
        <v>0</v>
      </c>
      <c r="J117" s="240">
        <v>0</v>
      </c>
      <c r="K117" s="240">
        <f t="shared" si="63"/>
        <v>0</v>
      </c>
      <c r="L117" s="240">
        <f t="shared" si="64"/>
        <v>152413550265</v>
      </c>
      <c r="M117" s="43">
        <f t="shared" si="65"/>
        <v>2.8712356175687626E-2</v>
      </c>
      <c r="N117" s="240">
        <v>0</v>
      </c>
      <c r="O117" s="240">
        <v>152413550265</v>
      </c>
      <c r="P117" s="240">
        <f t="shared" si="66"/>
        <v>0</v>
      </c>
      <c r="Q117" s="240">
        <v>152413550265</v>
      </c>
      <c r="R117" s="240">
        <f t="shared" si="111"/>
        <v>0</v>
      </c>
      <c r="S117" s="240">
        <f t="shared" ref="S117" si="115">O117-Q117</f>
        <v>0</v>
      </c>
      <c r="T117" s="240">
        <v>0</v>
      </c>
      <c r="U117" s="240">
        <f t="shared" si="67"/>
        <v>152413550265</v>
      </c>
      <c r="V117" s="240">
        <v>0</v>
      </c>
      <c r="W117" s="44">
        <f t="shared" si="68"/>
        <v>0</v>
      </c>
      <c r="X117" s="45">
        <f t="shared" si="60"/>
        <v>1</v>
      </c>
      <c r="Y117" s="45">
        <f t="shared" si="61"/>
        <v>0</v>
      </c>
      <c r="Z117" s="45">
        <f t="shared" si="62"/>
        <v>0</v>
      </c>
      <c r="AA117" s="45">
        <f t="shared" si="100"/>
        <v>0</v>
      </c>
      <c r="AB117" s="45" t="s">
        <v>46</v>
      </c>
    </row>
    <row r="118" spans="1:28" ht="80.25" customHeight="1" x14ac:dyDescent="0.25">
      <c r="A118" s="238" t="s">
        <v>238</v>
      </c>
      <c r="B118" s="40"/>
      <c r="C118" s="40"/>
      <c r="D118" s="40"/>
      <c r="E118" s="69" t="s">
        <v>239</v>
      </c>
      <c r="F118" s="244">
        <f t="shared" ref="F118:V120" si="116">+F119</f>
        <v>174246806812</v>
      </c>
      <c r="G118" s="244">
        <f t="shared" si="116"/>
        <v>0</v>
      </c>
      <c r="H118" s="244">
        <f t="shared" si="116"/>
        <v>0</v>
      </c>
      <c r="I118" s="244">
        <f t="shared" si="116"/>
        <v>0</v>
      </c>
      <c r="J118" s="244">
        <f t="shared" si="116"/>
        <v>0</v>
      </c>
      <c r="K118" s="244">
        <f t="shared" si="116"/>
        <v>0</v>
      </c>
      <c r="L118" s="244">
        <f t="shared" si="116"/>
        <v>174246806812</v>
      </c>
      <c r="M118" s="36">
        <f t="shared" si="65"/>
        <v>3.2825404112453549E-2</v>
      </c>
      <c r="N118" s="244">
        <f t="shared" si="116"/>
        <v>0</v>
      </c>
      <c r="O118" s="244">
        <f t="shared" si="116"/>
        <v>174246806812</v>
      </c>
      <c r="P118" s="244">
        <f t="shared" si="116"/>
        <v>0</v>
      </c>
      <c r="Q118" s="244">
        <f t="shared" si="116"/>
        <v>174246806812</v>
      </c>
      <c r="R118" s="244">
        <f t="shared" si="116"/>
        <v>0</v>
      </c>
      <c r="S118" s="244">
        <f t="shared" si="116"/>
        <v>0</v>
      </c>
      <c r="T118" s="244">
        <f t="shared" si="116"/>
        <v>0</v>
      </c>
      <c r="U118" s="244">
        <f t="shared" si="116"/>
        <v>174246806812</v>
      </c>
      <c r="V118" s="244">
        <f t="shared" si="116"/>
        <v>0</v>
      </c>
      <c r="W118" s="244">
        <f t="shared" ref="W118:W120" si="117">+W119</f>
        <v>0</v>
      </c>
      <c r="X118" s="37">
        <f t="shared" si="60"/>
        <v>1</v>
      </c>
      <c r="Y118" s="37">
        <f t="shared" si="61"/>
        <v>0</v>
      </c>
      <c r="Z118" s="37">
        <f t="shared" si="62"/>
        <v>0</v>
      </c>
      <c r="AA118" s="37">
        <f t="shared" si="100"/>
        <v>0</v>
      </c>
      <c r="AB118" s="37" t="s">
        <v>46</v>
      </c>
    </row>
    <row r="119" spans="1:28" ht="80.25" customHeight="1" x14ac:dyDescent="0.25">
      <c r="A119" s="238" t="s">
        <v>240</v>
      </c>
      <c r="B119" s="68"/>
      <c r="C119" s="68"/>
      <c r="D119" s="40"/>
      <c r="E119" s="69" t="s">
        <v>239</v>
      </c>
      <c r="F119" s="244">
        <f t="shared" si="116"/>
        <v>174246806812</v>
      </c>
      <c r="G119" s="244">
        <f t="shared" si="116"/>
        <v>0</v>
      </c>
      <c r="H119" s="244">
        <f t="shared" si="116"/>
        <v>0</v>
      </c>
      <c r="I119" s="244">
        <f t="shared" si="116"/>
        <v>0</v>
      </c>
      <c r="J119" s="244">
        <f t="shared" si="116"/>
        <v>0</v>
      </c>
      <c r="K119" s="244">
        <f t="shared" si="116"/>
        <v>0</v>
      </c>
      <c r="L119" s="244">
        <f t="shared" si="116"/>
        <v>174246806812</v>
      </c>
      <c r="M119" s="36">
        <f t="shared" si="65"/>
        <v>3.2825404112453549E-2</v>
      </c>
      <c r="N119" s="244">
        <f t="shared" si="116"/>
        <v>0</v>
      </c>
      <c r="O119" s="244">
        <f t="shared" si="116"/>
        <v>174246806812</v>
      </c>
      <c r="P119" s="244">
        <f t="shared" si="116"/>
        <v>0</v>
      </c>
      <c r="Q119" s="244">
        <f t="shared" si="116"/>
        <v>174246806812</v>
      </c>
      <c r="R119" s="244">
        <f t="shared" si="116"/>
        <v>0</v>
      </c>
      <c r="S119" s="244">
        <f t="shared" si="116"/>
        <v>0</v>
      </c>
      <c r="T119" s="244">
        <f t="shared" si="116"/>
        <v>0</v>
      </c>
      <c r="U119" s="244">
        <f t="shared" si="116"/>
        <v>174246806812</v>
      </c>
      <c r="V119" s="244">
        <f t="shared" si="116"/>
        <v>0</v>
      </c>
      <c r="W119" s="244">
        <f t="shared" si="117"/>
        <v>0</v>
      </c>
      <c r="X119" s="37">
        <f t="shared" si="60"/>
        <v>1</v>
      </c>
      <c r="Y119" s="37">
        <f t="shared" si="61"/>
        <v>0</v>
      </c>
      <c r="Z119" s="37">
        <f t="shared" si="62"/>
        <v>0</v>
      </c>
      <c r="AA119" s="37">
        <f t="shared" si="100"/>
        <v>0</v>
      </c>
      <c r="AB119" s="37" t="s">
        <v>46</v>
      </c>
    </row>
    <row r="120" spans="1:28" ht="28.5" customHeight="1" x14ac:dyDescent="0.25">
      <c r="A120" s="238" t="s">
        <v>241</v>
      </c>
      <c r="B120" s="68"/>
      <c r="C120" s="68"/>
      <c r="D120" s="40"/>
      <c r="E120" s="34" t="s">
        <v>236</v>
      </c>
      <c r="F120" s="244">
        <f t="shared" si="116"/>
        <v>174246806812</v>
      </c>
      <c r="G120" s="244">
        <f t="shared" si="116"/>
        <v>0</v>
      </c>
      <c r="H120" s="244">
        <f t="shared" si="116"/>
        <v>0</v>
      </c>
      <c r="I120" s="244">
        <f t="shared" si="116"/>
        <v>0</v>
      </c>
      <c r="J120" s="244">
        <f t="shared" si="116"/>
        <v>0</v>
      </c>
      <c r="K120" s="244">
        <f t="shared" si="116"/>
        <v>0</v>
      </c>
      <c r="L120" s="244">
        <f t="shared" si="116"/>
        <v>174246806812</v>
      </c>
      <c r="M120" s="36">
        <f t="shared" si="65"/>
        <v>3.2825404112453549E-2</v>
      </c>
      <c r="N120" s="244">
        <f t="shared" si="116"/>
        <v>0</v>
      </c>
      <c r="O120" s="244">
        <f t="shared" si="116"/>
        <v>174246806812</v>
      </c>
      <c r="P120" s="244">
        <f t="shared" si="116"/>
        <v>0</v>
      </c>
      <c r="Q120" s="244">
        <f t="shared" si="116"/>
        <v>174246806812</v>
      </c>
      <c r="R120" s="244">
        <f t="shared" si="116"/>
        <v>0</v>
      </c>
      <c r="S120" s="244">
        <f t="shared" si="116"/>
        <v>0</v>
      </c>
      <c r="T120" s="244">
        <f t="shared" si="116"/>
        <v>0</v>
      </c>
      <c r="U120" s="244">
        <f t="shared" si="116"/>
        <v>174246806812</v>
      </c>
      <c r="V120" s="244">
        <f t="shared" si="116"/>
        <v>0</v>
      </c>
      <c r="W120" s="244">
        <f t="shared" si="117"/>
        <v>0</v>
      </c>
      <c r="X120" s="37">
        <f t="shared" si="60"/>
        <v>1</v>
      </c>
      <c r="Y120" s="37">
        <f t="shared" si="61"/>
        <v>0</v>
      </c>
      <c r="Z120" s="37">
        <f t="shared" si="62"/>
        <v>0</v>
      </c>
      <c r="AA120" s="37">
        <f t="shared" si="100"/>
        <v>0</v>
      </c>
      <c r="AB120" s="37" t="s">
        <v>46</v>
      </c>
    </row>
    <row r="121" spans="1:28" ht="30" customHeight="1" x14ac:dyDescent="0.25">
      <c r="A121" s="239" t="s">
        <v>242</v>
      </c>
      <c r="B121" s="40" t="s">
        <v>192</v>
      </c>
      <c r="C121" s="40">
        <v>11</v>
      </c>
      <c r="D121" s="40" t="s">
        <v>38</v>
      </c>
      <c r="E121" s="41" t="s">
        <v>226</v>
      </c>
      <c r="F121" s="240">
        <v>174246806812</v>
      </c>
      <c r="G121" s="240">
        <v>0</v>
      </c>
      <c r="H121" s="240">
        <v>0</v>
      </c>
      <c r="I121" s="240">
        <v>0</v>
      </c>
      <c r="J121" s="240">
        <v>0</v>
      </c>
      <c r="K121" s="240">
        <f t="shared" si="63"/>
        <v>0</v>
      </c>
      <c r="L121" s="240">
        <f t="shared" si="64"/>
        <v>174246806812</v>
      </c>
      <c r="M121" s="43">
        <f t="shared" si="65"/>
        <v>3.2825404112453549E-2</v>
      </c>
      <c r="N121" s="240">
        <v>0</v>
      </c>
      <c r="O121" s="240">
        <v>174246806812</v>
      </c>
      <c r="P121" s="240">
        <f t="shared" si="66"/>
        <v>0</v>
      </c>
      <c r="Q121" s="240">
        <v>174246806812</v>
      </c>
      <c r="R121" s="240">
        <f t="shared" si="111"/>
        <v>0</v>
      </c>
      <c r="S121" s="240">
        <f t="shared" ref="S121" si="118">O121-Q121</f>
        <v>0</v>
      </c>
      <c r="T121" s="240">
        <v>0</v>
      </c>
      <c r="U121" s="240">
        <f t="shared" si="67"/>
        <v>174246806812</v>
      </c>
      <c r="V121" s="240">
        <v>0</v>
      </c>
      <c r="W121" s="44">
        <f t="shared" si="68"/>
        <v>0</v>
      </c>
      <c r="X121" s="45">
        <f t="shared" si="60"/>
        <v>1</v>
      </c>
      <c r="Y121" s="45">
        <f t="shared" si="61"/>
        <v>0</v>
      </c>
      <c r="Z121" s="45">
        <f t="shared" si="62"/>
        <v>0</v>
      </c>
      <c r="AA121" s="45">
        <f t="shared" si="100"/>
        <v>0</v>
      </c>
      <c r="AB121" s="45" t="s">
        <v>46</v>
      </c>
    </row>
    <row r="122" spans="1:28" ht="61.5" customHeight="1" x14ac:dyDescent="0.25">
      <c r="A122" s="238" t="s">
        <v>243</v>
      </c>
      <c r="B122" s="33"/>
      <c r="C122" s="33"/>
      <c r="D122" s="33"/>
      <c r="E122" s="34" t="s">
        <v>244</v>
      </c>
      <c r="F122" s="244">
        <f t="shared" ref="F122:V124" si="119">+F123</f>
        <v>251092107058</v>
      </c>
      <c r="G122" s="244">
        <f t="shared" si="119"/>
        <v>0</v>
      </c>
      <c r="H122" s="244">
        <f t="shared" si="119"/>
        <v>0</v>
      </c>
      <c r="I122" s="244">
        <f t="shared" si="119"/>
        <v>0</v>
      </c>
      <c r="J122" s="244">
        <f t="shared" si="119"/>
        <v>0</v>
      </c>
      <c r="K122" s="244">
        <f t="shared" si="119"/>
        <v>0</v>
      </c>
      <c r="L122" s="244">
        <f t="shared" si="119"/>
        <v>251092107058</v>
      </c>
      <c r="M122" s="36">
        <f t="shared" si="65"/>
        <v>4.7301870458487376E-2</v>
      </c>
      <c r="N122" s="244">
        <f t="shared" si="119"/>
        <v>0</v>
      </c>
      <c r="O122" s="244">
        <f t="shared" si="119"/>
        <v>251092107058</v>
      </c>
      <c r="P122" s="244">
        <f t="shared" si="119"/>
        <v>0</v>
      </c>
      <c r="Q122" s="244">
        <f t="shared" si="119"/>
        <v>251092107058</v>
      </c>
      <c r="R122" s="244">
        <f t="shared" si="119"/>
        <v>0</v>
      </c>
      <c r="S122" s="244">
        <f t="shared" si="119"/>
        <v>0</v>
      </c>
      <c r="T122" s="244">
        <f t="shared" si="119"/>
        <v>0</v>
      </c>
      <c r="U122" s="244">
        <f t="shared" si="119"/>
        <v>251092107058</v>
      </c>
      <c r="V122" s="244">
        <f t="shared" si="119"/>
        <v>0</v>
      </c>
      <c r="W122" s="244">
        <f t="shared" ref="W122:W124" si="120">+W123</f>
        <v>0</v>
      </c>
      <c r="X122" s="37">
        <f t="shared" si="60"/>
        <v>1</v>
      </c>
      <c r="Y122" s="37">
        <f t="shared" si="61"/>
        <v>0</v>
      </c>
      <c r="Z122" s="37">
        <f t="shared" si="62"/>
        <v>0</v>
      </c>
      <c r="AA122" s="37">
        <f t="shared" si="100"/>
        <v>0</v>
      </c>
      <c r="AB122" s="37" t="s">
        <v>46</v>
      </c>
    </row>
    <row r="123" spans="1:28" ht="61.5" customHeight="1" x14ac:dyDescent="0.25">
      <c r="A123" s="238" t="s">
        <v>245</v>
      </c>
      <c r="B123" s="70"/>
      <c r="C123" s="70"/>
      <c r="D123" s="33"/>
      <c r="E123" s="69" t="s">
        <v>244</v>
      </c>
      <c r="F123" s="244">
        <f t="shared" si="119"/>
        <v>251092107058</v>
      </c>
      <c r="G123" s="244">
        <f t="shared" si="119"/>
        <v>0</v>
      </c>
      <c r="H123" s="244">
        <f t="shared" si="119"/>
        <v>0</v>
      </c>
      <c r="I123" s="244">
        <f t="shared" si="119"/>
        <v>0</v>
      </c>
      <c r="J123" s="244">
        <f t="shared" si="119"/>
        <v>0</v>
      </c>
      <c r="K123" s="244">
        <f t="shared" si="119"/>
        <v>0</v>
      </c>
      <c r="L123" s="244">
        <f t="shared" si="119"/>
        <v>251092107058</v>
      </c>
      <c r="M123" s="36">
        <f t="shared" si="65"/>
        <v>4.7301870458487376E-2</v>
      </c>
      <c r="N123" s="244">
        <f t="shared" si="119"/>
        <v>0</v>
      </c>
      <c r="O123" s="244">
        <f t="shared" si="119"/>
        <v>251092107058</v>
      </c>
      <c r="P123" s="244">
        <f t="shared" si="119"/>
        <v>0</v>
      </c>
      <c r="Q123" s="244">
        <f t="shared" si="119"/>
        <v>251092107058</v>
      </c>
      <c r="R123" s="244">
        <f t="shared" si="119"/>
        <v>0</v>
      </c>
      <c r="S123" s="244">
        <f t="shared" si="119"/>
        <v>0</v>
      </c>
      <c r="T123" s="244">
        <f t="shared" si="119"/>
        <v>0</v>
      </c>
      <c r="U123" s="244">
        <f t="shared" si="119"/>
        <v>251092107058</v>
      </c>
      <c r="V123" s="244">
        <f t="shared" si="119"/>
        <v>0</v>
      </c>
      <c r="W123" s="244">
        <f t="shared" si="120"/>
        <v>0</v>
      </c>
      <c r="X123" s="37">
        <f t="shared" si="60"/>
        <v>1</v>
      </c>
      <c r="Y123" s="37">
        <f t="shared" si="61"/>
        <v>0</v>
      </c>
      <c r="Z123" s="37">
        <f t="shared" si="62"/>
        <v>0</v>
      </c>
      <c r="AA123" s="37">
        <f t="shared" si="100"/>
        <v>0</v>
      </c>
      <c r="AB123" s="37" t="s">
        <v>46</v>
      </c>
    </row>
    <row r="124" spans="1:28" ht="35.25" customHeight="1" x14ac:dyDescent="0.25">
      <c r="A124" s="238" t="s">
        <v>246</v>
      </c>
      <c r="B124" s="70"/>
      <c r="C124" s="70"/>
      <c r="D124" s="33"/>
      <c r="E124" s="34" t="s">
        <v>236</v>
      </c>
      <c r="F124" s="244">
        <f t="shared" si="119"/>
        <v>251092107058</v>
      </c>
      <c r="G124" s="244">
        <f t="shared" si="119"/>
        <v>0</v>
      </c>
      <c r="H124" s="244">
        <f t="shared" si="119"/>
        <v>0</v>
      </c>
      <c r="I124" s="244">
        <f t="shared" si="119"/>
        <v>0</v>
      </c>
      <c r="J124" s="244">
        <f t="shared" si="119"/>
        <v>0</v>
      </c>
      <c r="K124" s="244">
        <f t="shared" si="119"/>
        <v>0</v>
      </c>
      <c r="L124" s="244">
        <f t="shared" si="119"/>
        <v>251092107058</v>
      </c>
      <c r="M124" s="36">
        <f t="shared" si="65"/>
        <v>4.7301870458487376E-2</v>
      </c>
      <c r="N124" s="244">
        <f t="shared" si="119"/>
        <v>0</v>
      </c>
      <c r="O124" s="244">
        <f t="shared" si="119"/>
        <v>251092107058</v>
      </c>
      <c r="P124" s="244">
        <f t="shared" si="119"/>
        <v>0</v>
      </c>
      <c r="Q124" s="244">
        <f t="shared" si="119"/>
        <v>251092107058</v>
      </c>
      <c r="R124" s="244">
        <f t="shared" si="119"/>
        <v>0</v>
      </c>
      <c r="S124" s="244">
        <f t="shared" si="119"/>
        <v>0</v>
      </c>
      <c r="T124" s="244">
        <f t="shared" si="119"/>
        <v>0</v>
      </c>
      <c r="U124" s="244">
        <f t="shared" si="119"/>
        <v>251092107058</v>
      </c>
      <c r="V124" s="244">
        <f t="shared" si="119"/>
        <v>0</v>
      </c>
      <c r="W124" s="244">
        <f t="shared" si="120"/>
        <v>0</v>
      </c>
      <c r="X124" s="37">
        <f t="shared" si="60"/>
        <v>1</v>
      </c>
      <c r="Y124" s="37">
        <f t="shared" si="61"/>
        <v>0</v>
      </c>
      <c r="Z124" s="37">
        <f t="shared" si="62"/>
        <v>0</v>
      </c>
      <c r="AA124" s="37">
        <f t="shared" si="100"/>
        <v>0</v>
      </c>
      <c r="AB124" s="37" t="s">
        <v>46</v>
      </c>
    </row>
    <row r="125" spans="1:28" ht="30" customHeight="1" x14ac:dyDescent="0.25">
      <c r="A125" s="239" t="s">
        <v>247</v>
      </c>
      <c r="B125" s="40" t="s">
        <v>192</v>
      </c>
      <c r="C125" s="40">
        <v>11</v>
      </c>
      <c r="D125" s="40" t="s">
        <v>38</v>
      </c>
      <c r="E125" s="41" t="s">
        <v>226</v>
      </c>
      <c r="F125" s="240">
        <v>251092107058</v>
      </c>
      <c r="G125" s="240">
        <v>0</v>
      </c>
      <c r="H125" s="240">
        <v>0</v>
      </c>
      <c r="I125" s="240">
        <v>0</v>
      </c>
      <c r="J125" s="240">
        <v>0</v>
      </c>
      <c r="K125" s="240">
        <f t="shared" si="63"/>
        <v>0</v>
      </c>
      <c r="L125" s="240">
        <f t="shared" si="64"/>
        <v>251092107058</v>
      </c>
      <c r="M125" s="43">
        <f t="shared" si="65"/>
        <v>4.7301870458487376E-2</v>
      </c>
      <c r="N125" s="240">
        <v>0</v>
      </c>
      <c r="O125" s="240">
        <v>251092107058</v>
      </c>
      <c r="P125" s="240">
        <f t="shared" si="66"/>
        <v>0</v>
      </c>
      <c r="Q125" s="240">
        <v>251092107058</v>
      </c>
      <c r="R125" s="240">
        <f t="shared" si="111"/>
        <v>0</v>
      </c>
      <c r="S125" s="240">
        <f t="shared" ref="S125" si="121">O125-Q125</f>
        <v>0</v>
      </c>
      <c r="T125" s="240">
        <v>0</v>
      </c>
      <c r="U125" s="240">
        <f t="shared" si="67"/>
        <v>251092107058</v>
      </c>
      <c r="V125" s="240">
        <v>0</v>
      </c>
      <c r="W125" s="44">
        <f t="shared" si="68"/>
        <v>0</v>
      </c>
      <c r="X125" s="45">
        <f t="shared" si="60"/>
        <v>1</v>
      </c>
      <c r="Y125" s="45">
        <f t="shared" si="61"/>
        <v>0</v>
      </c>
      <c r="Z125" s="45">
        <f t="shared" si="62"/>
        <v>0</v>
      </c>
      <c r="AA125" s="45">
        <f t="shared" si="100"/>
        <v>0</v>
      </c>
      <c r="AB125" s="45" t="s">
        <v>46</v>
      </c>
    </row>
    <row r="126" spans="1:28" ht="81.75" customHeight="1" x14ac:dyDescent="0.25">
      <c r="A126" s="238" t="s">
        <v>248</v>
      </c>
      <c r="B126" s="40"/>
      <c r="C126" s="40"/>
      <c r="D126" s="40"/>
      <c r="E126" s="34" t="s">
        <v>249</v>
      </c>
      <c r="F126" s="244">
        <f t="shared" ref="F126:V128" si="122">+F127</f>
        <v>242233026988</v>
      </c>
      <c r="G126" s="244">
        <f t="shared" si="122"/>
        <v>0</v>
      </c>
      <c r="H126" s="244">
        <f t="shared" si="122"/>
        <v>0</v>
      </c>
      <c r="I126" s="244">
        <f t="shared" si="122"/>
        <v>0</v>
      </c>
      <c r="J126" s="244">
        <f t="shared" si="122"/>
        <v>0</v>
      </c>
      <c r="K126" s="244">
        <f t="shared" si="122"/>
        <v>0</v>
      </c>
      <c r="L126" s="244">
        <f t="shared" si="122"/>
        <v>242233026988</v>
      </c>
      <c r="M126" s="36">
        <f t="shared" si="65"/>
        <v>4.5632956756808535E-2</v>
      </c>
      <c r="N126" s="244">
        <f t="shared" si="122"/>
        <v>0</v>
      </c>
      <c r="O126" s="244">
        <f t="shared" si="122"/>
        <v>242233026988</v>
      </c>
      <c r="P126" s="244">
        <f t="shared" si="122"/>
        <v>0</v>
      </c>
      <c r="Q126" s="244">
        <f t="shared" si="122"/>
        <v>242233026988</v>
      </c>
      <c r="R126" s="244">
        <f t="shared" si="122"/>
        <v>0</v>
      </c>
      <c r="S126" s="244">
        <f t="shared" si="122"/>
        <v>0</v>
      </c>
      <c r="T126" s="244">
        <f t="shared" si="122"/>
        <v>8850428804</v>
      </c>
      <c r="U126" s="244">
        <f t="shared" si="122"/>
        <v>233382598184</v>
      </c>
      <c r="V126" s="244">
        <f t="shared" si="122"/>
        <v>8850428804</v>
      </c>
      <c r="W126" s="244">
        <f t="shared" ref="W126:W128" si="123">+W127</f>
        <v>0</v>
      </c>
      <c r="X126" s="37">
        <f t="shared" si="60"/>
        <v>1</v>
      </c>
      <c r="Y126" s="37">
        <f t="shared" si="61"/>
        <v>3.6536837746895853E-2</v>
      </c>
      <c r="Z126" s="37">
        <f t="shared" si="62"/>
        <v>3.6536837746895853E-2</v>
      </c>
      <c r="AA126" s="37">
        <f t="shared" si="100"/>
        <v>3.6536837746895853E-2</v>
      </c>
      <c r="AB126" s="37">
        <f t="shared" si="101"/>
        <v>1</v>
      </c>
    </row>
    <row r="127" spans="1:28" ht="78.75" customHeight="1" x14ac:dyDescent="0.25">
      <c r="A127" s="238" t="s">
        <v>250</v>
      </c>
      <c r="B127" s="68"/>
      <c r="C127" s="68"/>
      <c r="D127" s="40"/>
      <c r="E127" s="34" t="s">
        <v>249</v>
      </c>
      <c r="F127" s="244">
        <f t="shared" si="122"/>
        <v>242233026988</v>
      </c>
      <c r="G127" s="244">
        <f t="shared" si="122"/>
        <v>0</v>
      </c>
      <c r="H127" s="244">
        <f t="shared" si="122"/>
        <v>0</v>
      </c>
      <c r="I127" s="244">
        <f t="shared" si="122"/>
        <v>0</v>
      </c>
      <c r="J127" s="244">
        <f t="shared" si="122"/>
        <v>0</v>
      </c>
      <c r="K127" s="244">
        <f t="shared" si="122"/>
        <v>0</v>
      </c>
      <c r="L127" s="244">
        <f t="shared" si="122"/>
        <v>242233026988</v>
      </c>
      <c r="M127" s="36">
        <f t="shared" si="65"/>
        <v>4.5632956756808535E-2</v>
      </c>
      <c r="N127" s="244">
        <f t="shared" si="122"/>
        <v>0</v>
      </c>
      <c r="O127" s="244">
        <f t="shared" si="122"/>
        <v>242233026988</v>
      </c>
      <c r="P127" s="244">
        <f t="shared" si="122"/>
        <v>0</v>
      </c>
      <c r="Q127" s="244">
        <f t="shared" si="122"/>
        <v>242233026988</v>
      </c>
      <c r="R127" s="244">
        <f t="shared" si="122"/>
        <v>0</v>
      </c>
      <c r="S127" s="244">
        <f t="shared" si="122"/>
        <v>0</v>
      </c>
      <c r="T127" s="244">
        <f t="shared" si="122"/>
        <v>8850428804</v>
      </c>
      <c r="U127" s="244">
        <f t="shared" si="122"/>
        <v>233382598184</v>
      </c>
      <c r="V127" s="244">
        <f t="shared" si="122"/>
        <v>8850428804</v>
      </c>
      <c r="W127" s="244">
        <f t="shared" si="123"/>
        <v>0</v>
      </c>
      <c r="X127" s="37">
        <f t="shared" si="60"/>
        <v>1</v>
      </c>
      <c r="Y127" s="37">
        <f t="shared" si="61"/>
        <v>3.6536837746895853E-2</v>
      </c>
      <c r="Z127" s="37">
        <f t="shared" si="62"/>
        <v>3.6536837746895853E-2</v>
      </c>
      <c r="AA127" s="37">
        <f t="shared" si="100"/>
        <v>3.6536837746895853E-2</v>
      </c>
      <c r="AB127" s="37">
        <f t="shared" si="101"/>
        <v>1</v>
      </c>
    </row>
    <row r="128" spans="1:28" ht="40.5" customHeight="1" x14ac:dyDescent="0.25">
      <c r="A128" s="238" t="s">
        <v>251</v>
      </c>
      <c r="B128" s="68"/>
      <c r="C128" s="68"/>
      <c r="D128" s="40"/>
      <c r="E128" s="34" t="s">
        <v>236</v>
      </c>
      <c r="F128" s="244">
        <f t="shared" si="122"/>
        <v>242233026988</v>
      </c>
      <c r="G128" s="244">
        <f t="shared" si="122"/>
        <v>0</v>
      </c>
      <c r="H128" s="244">
        <f t="shared" si="122"/>
        <v>0</v>
      </c>
      <c r="I128" s="244">
        <f t="shared" si="122"/>
        <v>0</v>
      </c>
      <c r="J128" s="244">
        <f t="shared" si="122"/>
        <v>0</v>
      </c>
      <c r="K128" s="244">
        <f t="shared" si="122"/>
        <v>0</v>
      </c>
      <c r="L128" s="244">
        <f t="shared" si="122"/>
        <v>242233026988</v>
      </c>
      <c r="M128" s="36">
        <f t="shared" si="65"/>
        <v>4.5632956756808535E-2</v>
      </c>
      <c r="N128" s="244">
        <f t="shared" si="122"/>
        <v>0</v>
      </c>
      <c r="O128" s="244">
        <f t="shared" si="122"/>
        <v>242233026988</v>
      </c>
      <c r="P128" s="244">
        <f t="shared" si="122"/>
        <v>0</v>
      </c>
      <c r="Q128" s="244">
        <f t="shared" si="122"/>
        <v>242233026988</v>
      </c>
      <c r="R128" s="244">
        <f t="shared" si="122"/>
        <v>0</v>
      </c>
      <c r="S128" s="244">
        <f t="shared" si="122"/>
        <v>0</v>
      </c>
      <c r="T128" s="244">
        <f t="shared" si="122"/>
        <v>8850428804</v>
      </c>
      <c r="U128" s="244">
        <f t="shared" si="122"/>
        <v>233382598184</v>
      </c>
      <c r="V128" s="244">
        <f t="shared" si="122"/>
        <v>8850428804</v>
      </c>
      <c r="W128" s="244">
        <f t="shared" si="123"/>
        <v>0</v>
      </c>
      <c r="X128" s="37">
        <f t="shared" si="60"/>
        <v>1</v>
      </c>
      <c r="Y128" s="37">
        <f t="shared" si="61"/>
        <v>3.6536837746895853E-2</v>
      </c>
      <c r="Z128" s="37">
        <f t="shared" si="62"/>
        <v>3.6536837746895853E-2</v>
      </c>
      <c r="AA128" s="37">
        <f t="shared" si="100"/>
        <v>3.6536837746895853E-2</v>
      </c>
      <c r="AB128" s="37">
        <f t="shared" si="101"/>
        <v>1</v>
      </c>
    </row>
    <row r="129" spans="1:28" ht="30" customHeight="1" x14ac:dyDescent="0.25">
      <c r="A129" s="239" t="s">
        <v>252</v>
      </c>
      <c r="B129" s="40" t="s">
        <v>192</v>
      </c>
      <c r="C129" s="40">
        <v>11</v>
      </c>
      <c r="D129" s="40" t="s">
        <v>38</v>
      </c>
      <c r="E129" s="41" t="s">
        <v>226</v>
      </c>
      <c r="F129" s="240">
        <v>242233026988</v>
      </c>
      <c r="G129" s="240">
        <v>0</v>
      </c>
      <c r="H129" s="240">
        <v>0</v>
      </c>
      <c r="I129" s="240">
        <v>0</v>
      </c>
      <c r="J129" s="240">
        <v>0</v>
      </c>
      <c r="K129" s="240">
        <f t="shared" si="63"/>
        <v>0</v>
      </c>
      <c r="L129" s="240">
        <f t="shared" si="64"/>
        <v>242233026988</v>
      </c>
      <c r="M129" s="43">
        <f t="shared" si="65"/>
        <v>4.5632956756808535E-2</v>
      </c>
      <c r="N129" s="240">
        <v>0</v>
      </c>
      <c r="O129" s="240">
        <v>242233026988</v>
      </c>
      <c r="P129" s="240">
        <f t="shared" si="66"/>
        <v>0</v>
      </c>
      <c r="Q129" s="240">
        <v>242233026988</v>
      </c>
      <c r="R129" s="240">
        <f t="shared" si="111"/>
        <v>0</v>
      </c>
      <c r="S129" s="240">
        <f t="shared" ref="S129" si="124">O129-Q129</f>
        <v>0</v>
      </c>
      <c r="T129" s="240">
        <v>8850428804</v>
      </c>
      <c r="U129" s="240">
        <f t="shared" si="67"/>
        <v>233382598184</v>
      </c>
      <c r="V129" s="240">
        <v>8850428804</v>
      </c>
      <c r="W129" s="44">
        <f t="shared" si="68"/>
        <v>0</v>
      </c>
      <c r="X129" s="45">
        <f t="shared" si="60"/>
        <v>1</v>
      </c>
      <c r="Y129" s="45">
        <f t="shared" si="61"/>
        <v>3.6536837746895853E-2</v>
      </c>
      <c r="Z129" s="45">
        <f t="shared" si="62"/>
        <v>3.6536837746895853E-2</v>
      </c>
      <c r="AA129" s="45">
        <f t="shared" si="100"/>
        <v>3.6536837746895853E-2</v>
      </c>
      <c r="AB129" s="45">
        <f t="shared" si="101"/>
        <v>1</v>
      </c>
    </row>
    <row r="130" spans="1:28" ht="72.75" customHeight="1" x14ac:dyDescent="0.25">
      <c r="A130" s="238" t="s">
        <v>253</v>
      </c>
      <c r="B130" s="40"/>
      <c r="C130" s="40"/>
      <c r="D130" s="40"/>
      <c r="E130" s="34" t="s">
        <v>254</v>
      </c>
      <c r="F130" s="244">
        <f t="shared" ref="F130:V132" si="125">+F131</f>
        <v>172797196133</v>
      </c>
      <c r="G130" s="244">
        <f t="shared" si="125"/>
        <v>0</v>
      </c>
      <c r="H130" s="244">
        <f t="shared" si="125"/>
        <v>0</v>
      </c>
      <c r="I130" s="244">
        <f t="shared" si="125"/>
        <v>0</v>
      </c>
      <c r="J130" s="244">
        <f t="shared" si="125"/>
        <v>0</v>
      </c>
      <c r="K130" s="244">
        <f t="shared" si="125"/>
        <v>0</v>
      </c>
      <c r="L130" s="244">
        <f t="shared" si="125"/>
        <v>172797196133</v>
      </c>
      <c r="M130" s="36">
        <f t="shared" si="65"/>
        <v>3.2552319875132386E-2</v>
      </c>
      <c r="N130" s="244">
        <f t="shared" si="125"/>
        <v>0</v>
      </c>
      <c r="O130" s="244">
        <f t="shared" si="125"/>
        <v>172797196133</v>
      </c>
      <c r="P130" s="244">
        <f t="shared" si="125"/>
        <v>0</v>
      </c>
      <c r="Q130" s="244">
        <f t="shared" si="125"/>
        <v>172797196133</v>
      </c>
      <c r="R130" s="244">
        <f t="shared" si="125"/>
        <v>0</v>
      </c>
      <c r="S130" s="244">
        <f t="shared" si="125"/>
        <v>0</v>
      </c>
      <c r="T130" s="244">
        <f t="shared" si="125"/>
        <v>11739643239</v>
      </c>
      <c r="U130" s="244">
        <f t="shared" si="125"/>
        <v>161057552894</v>
      </c>
      <c r="V130" s="244">
        <f t="shared" si="125"/>
        <v>11739643239</v>
      </c>
      <c r="W130" s="244">
        <f t="shared" ref="W130:W132" si="126">+W131</f>
        <v>0</v>
      </c>
      <c r="X130" s="37">
        <f t="shared" si="60"/>
        <v>1</v>
      </c>
      <c r="Y130" s="37">
        <f t="shared" si="61"/>
        <v>6.7938852607099781E-2</v>
      </c>
      <c r="Z130" s="37">
        <f t="shared" si="62"/>
        <v>6.7938852607099781E-2</v>
      </c>
      <c r="AA130" s="37">
        <f t="shared" si="100"/>
        <v>6.7938852607099781E-2</v>
      </c>
      <c r="AB130" s="37">
        <f t="shared" si="101"/>
        <v>1</v>
      </c>
    </row>
    <row r="131" spans="1:28" ht="72.75" customHeight="1" x14ac:dyDescent="0.25">
      <c r="A131" s="238" t="s">
        <v>255</v>
      </c>
      <c r="B131" s="68"/>
      <c r="C131" s="68"/>
      <c r="D131" s="40"/>
      <c r="E131" s="69" t="s">
        <v>254</v>
      </c>
      <c r="F131" s="244">
        <f t="shared" si="125"/>
        <v>172797196133</v>
      </c>
      <c r="G131" s="244">
        <f t="shared" si="125"/>
        <v>0</v>
      </c>
      <c r="H131" s="244">
        <f t="shared" si="125"/>
        <v>0</v>
      </c>
      <c r="I131" s="244">
        <f t="shared" si="125"/>
        <v>0</v>
      </c>
      <c r="J131" s="244">
        <f t="shared" si="125"/>
        <v>0</v>
      </c>
      <c r="K131" s="244">
        <f t="shared" si="125"/>
        <v>0</v>
      </c>
      <c r="L131" s="244">
        <f t="shared" si="125"/>
        <v>172797196133</v>
      </c>
      <c r="M131" s="36">
        <f t="shared" si="65"/>
        <v>3.2552319875132386E-2</v>
      </c>
      <c r="N131" s="244">
        <f t="shared" si="125"/>
        <v>0</v>
      </c>
      <c r="O131" s="244">
        <f t="shared" si="125"/>
        <v>172797196133</v>
      </c>
      <c r="P131" s="244">
        <f t="shared" si="125"/>
        <v>0</v>
      </c>
      <c r="Q131" s="244">
        <f t="shared" si="125"/>
        <v>172797196133</v>
      </c>
      <c r="R131" s="244">
        <f t="shared" si="125"/>
        <v>0</v>
      </c>
      <c r="S131" s="244">
        <f t="shared" si="125"/>
        <v>0</v>
      </c>
      <c r="T131" s="244">
        <f t="shared" si="125"/>
        <v>11739643239</v>
      </c>
      <c r="U131" s="244">
        <f t="shared" si="125"/>
        <v>161057552894</v>
      </c>
      <c r="V131" s="244">
        <f t="shared" si="125"/>
        <v>11739643239</v>
      </c>
      <c r="W131" s="244">
        <f t="shared" si="126"/>
        <v>0</v>
      </c>
      <c r="X131" s="37">
        <f t="shared" si="60"/>
        <v>1</v>
      </c>
      <c r="Y131" s="37">
        <f t="shared" si="61"/>
        <v>6.7938852607099781E-2</v>
      </c>
      <c r="Z131" s="37">
        <f t="shared" si="62"/>
        <v>6.7938852607099781E-2</v>
      </c>
      <c r="AA131" s="37">
        <f t="shared" si="100"/>
        <v>6.7938852607099781E-2</v>
      </c>
      <c r="AB131" s="37">
        <f t="shared" si="101"/>
        <v>1</v>
      </c>
    </row>
    <row r="132" spans="1:28" ht="32.25" customHeight="1" x14ac:dyDescent="0.25">
      <c r="A132" s="238" t="s">
        <v>256</v>
      </c>
      <c r="B132" s="68"/>
      <c r="C132" s="68"/>
      <c r="D132" s="40"/>
      <c r="E132" s="34" t="s">
        <v>236</v>
      </c>
      <c r="F132" s="244">
        <f t="shared" si="125"/>
        <v>172797196133</v>
      </c>
      <c r="G132" s="244">
        <f t="shared" si="125"/>
        <v>0</v>
      </c>
      <c r="H132" s="244">
        <f t="shared" si="125"/>
        <v>0</v>
      </c>
      <c r="I132" s="244">
        <f t="shared" si="125"/>
        <v>0</v>
      </c>
      <c r="J132" s="244">
        <f t="shared" si="125"/>
        <v>0</v>
      </c>
      <c r="K132" s="244">
        <f t="shared" si="125"/>
        <v>0</v>
      </c>
      <c r="L132" s="244">
        <f t="shared" si="125"/>
        <v>172797196133</v>
      </c>
      <c r="M132" s="36">
        <f t="shared" si="65"/>
        <v>3.2552319875132386E-2</v>
      </c>
      <c r="N132" s="244">
        <f t="shared" si="125"/>
        <v>0</v>
      </c>
      <c r="O132" s="244">
        <f t="shared" si="125"/>
        <v>172797196133</v>
      </c>
      <c r="P132" s="244">
        <f t="shared" si="125"/>
        <v>0</v>
      </c>
      <c r="Q132" s="244">
        <f t="shared" si="125"/>
        <v>172797196133</v>
      </c>
      <c r="R132" s="244">
        <f t="shared" si="125"/>
        <v>0</v>
      </c>
      <c r="S132" s="244">
        <f t="shared" si="125"/>
        <v>0</v>
      </c>
      <c r="T132" s="244">
        <f t="shared" si="125"/>
        <v>11739643239</v>
      </c>
      <c r="U132" s="244">
        <f t="shared" si="125"/>
        <v>161057552894</v>
      </c>
      <c r="V132" s="244">
        <f t="shared" si="125"/>
        <v>11739643239</v>
      </c>
      <c r="W132" s="244">
        <f t="shared" si="126"/>
        <v>0</v>
      </c>
      <c r="X132" s="37">
        <f t="shared" si="60"/>
        <v>1</v>
      </c>
      <c r="Y132" s="37">
        <f t="shared" si="61"/>
        <v>6.7938852607099781E-2</v>
      </c>
      <c r="Z132" s="37">
        <f t="shared" si="62"/>
        <v>6.7938852607099781E-2</v>
      </c>
      <c r="AA132" s="37">
        <f t="shared" si="100"/>
        <v>6.7938852607099781E-2</v>
      </c>
      <c r="AB132" s="37">
        <f t="shared" si="101"/>
        <v>1</v>
      </c>
    </row>
    <row r="133" spans="1:28" ht="30" customHeight="1" x14ac:dyDescent="0.25">
      <c r="A133" s="239" t="s">
        <v>257</v>
      </c>
      <c r="B133" s="40" t="s">
        <v>192</v>
      </c>
      <c r="C133" s="40">
        <v>11</v>
      </c>
      <c r="D133" s="40" t="s">
        <v>38</v>
      </c>
      <c r="E133" s="41" t="s">
        <v>226</v>
      </c>
      <c r="F133" s="240">
        <v>172797196133</v>
      </c>
      <c r="G133" s="240">
        <v>0</v>
      </c>
      <c r="H133" s="240">
        <v>0</v>
      </c>
      <c r="I133" s="240">
        <v>0</v>
      </c>
      <c r="J133" s="240">
        <v>0</v>
      </c>
      <c r="K133" s="240">
        <f t="shared" si="63"/>
        <v>0</v>
      </c>
      <c r="L133" s="240">
        <f t="shared" si="64"/>
        <v>172797196133</v>
      </c>
      <c r="M133" s="43">
        <f t="shared" si="65"/>
        <v>3.2552319875132386E-2</v>
      </c>
      <c r="N133" s="240">
        <v>0</v>
      </c>
      <c r="O133" s="240">
        <v>172797196133</v>
      </c>
      <c r="P133" s="240">
        <f t="shared" si="66"/>
        <v>0</v>
      </c>
      <c r="Q133" s="240">
        <v>172797196133</v>
      </c>
      <c r="R133" s="240">
        <f t="shared" si="111"/>
        <v>0</v>
      </c>
      <c r="S133" s="240">
        <f t="shared" ref="S133" si="127">O133-Q133</f>
        <v>0</v>
      </c>
      <c r="T133" s="240">
        <v>11739643239</v>
      </c>
      <c r="U133" s="240">
        <f t="shared" si="67"/>
        <v>161057552894</v>
      </c>
      <c r="V133" s="240">
        <v>11739643239</v>
      </c>
      <c r="W133" s="44">
        <f t="shared" si="68"/>
        <v>0</v>
      </c>
      <c r="X133" s="45">
        <f t="shared" si="60"/>
        <v>1</v>
      </c>
      <c r="Y133" s="45">
        <f t="shared" si="61"/>
        <v>6.7938852607099781E-2</v>
      </c>
      <c r="Z133" s="45">
        <f t="shared" si="62"/>
        <v>6.7938852607099781E-2</v>
      </c>
      <c r="AA133" s="45">
        <f t="shared" si="100"/>
        <v>6.7938852607099781E-2</v>
      </c>
      <c r="AB133" s="45">
        <f t="shared" si="101"/>
        <v>1</v>
      </c>
    </row>
    <row r="134" spans="1:28" ht="87" customHeight="1" x14ac:dyDescent="0.25">
      <c r="A134" s="238" t="s">
        <v>258</v>
      </c>
      <c r="B134" s="40"/>
      <c r="C134" s="40"/>
      <c r="D134" s="40"/>
      <c r="E134" s="34" t="s">
        <v>259</v>
      </c>
      <c r="F134" s="244">
        <f t="shared" ref="F134:V136" si="128">+F135</f>
        <v>186940477824</v>
      </c>
      <c r="G134" s="244">
        <f t="shared" si="128"/>
        <v>0</v>
      </c>
      <c r="H134" s="244">
        <f t="shared" si="128"/>
        <v>0</v>
      </c>
      <c r="I134" s="244">
        <f t="shared" si="128"/>
        <v>0</v>
      </c>
      <c r="J134" s="244">
        <f t="shared" si="128"/>
        <v>0</v>
      </c>
      <c r="K134" s="244">
        <f t="shared" si="128"/>
        <v>0</v>
      </c>
      <c r="L134" s="244">
        <f t="shared" si="128"/>
        <v>186940477824</v>
      </c>
      <c r="M134" s="36">
        <f t="shared" si="65"/>
        <v>3.5216695455249858E-2</v>
      </c>
      <c r="N134" s="244">
        <f t="shared" si="128"/>
        <v>0</v>
      </c>
      <c r="O134" s="244">
        <f t="shared" si="128"/>
        <v>186940477824</v>
      </c>
      <c r="P134" s="244">
        <f t="shared" si="128"/>
        <v>0</v>
      </c>
      <c r="Q134" s="244">
        <f t="shared" si="128"/>
        <v>186940477824</v>
      </c>
      <c r="R134" s="244">
        <f t="shared" si="128"/>
        <v>0</v>
      </c>
      <c r="S134" s="244">
        <f t="shared" si="128"/>
        <v>0</v>
      </c>
      <c r="T134" s="244">
        <f t="shared" si="128"/>
        <v>17558442757</v>
      </c>
      <c r="U134" s="244">
        <f t="shared" si="128"/>
        <v>169382035067</v>
      </c>
      <c r="V134" s="244">
        <f t="shared" si="128"/>
        <v>17558442757</v>
      </c>
      <c r="W134" s="244">
        <f t="shared" ref="W134:W136" si="129">+W135</f>
        <v>0</v>
      </c>
      <c r="X134" s="37">
        <f t="shared" si="60"/>
        <v>1</v>
      </c>
      <c r="Y134" s="37">
        <f t="shared" si="61"/>
        <v>9.392531227790514E-2</v>
      </c>
      <c r="Z134" s="37">
        <f t="shared" si="62"/>
        <v>9.392531227790514E-2</v>
      </c>
      <c r="AA134" s="37">
        <f t="shared" si="100"/>
        <v>9.392531227790514E-2</v>
      </c>
      <c r="AB134" s="37">
        <f t="shared" si="101"/>
        <v>1</v>
      </c>
    </row>
    <row r="135" spans="1:28" ht="85.5" customHeight="1" x14ac:dyDescent="0.25">
      <c r="A135" s="238" t="s">
        <v>260</v>
      </c>
      <c r="B135" s="68"/>
      <c r="C135" s="68"/>
      <c r="D135" s="40"/>
      <c r="E135" s="69" t="s">
        <v>259</v>
      </c>
      <c r="F135" s="244">
        <f t="shared" si="128"/>
        <v>186940477824</v>
      </c>
      <c r="G135" s="244">
        <f t="shared" si="128"/>
        <v>0</v>
      </c>
      <c r="H135" s="244">
        <f t="shared" si="128"/>
        <v>0</v>
      </c>
      <c r="I135" s="244">
        <f t="shared" si="128"/>
        <v>0</v>
      </c>
      <c r="J135" s="244">
        <f t="shared" si="128"/>
        <v>0</v>
      </c>
      <c r="K135" s="244">
        <f t="shared" si="128"/>
        <v>0</v>
      </c>
      <c r="L135" s="244">
        <f t="shared" si="128"/>
        <v>186940477824</v>
      </c>
      <c r="M135" s="36">
        <f t="shared" si="65"/>
        <v>3.5216695455249858E-2</v>
      </c>
      <c r="N135" s="244">
        <f t="shared" si="128"/>
        <v>0</v>
      </c>
      <c r="O135" s="244">
        <f t="shared" si="128"/>
        <v>186940477824</v>
      </c>
      <c r="P135" s="244">
        <f t="shared" si="128"/>
        <v>0</v>
      </c>
      <c r="Q135" s="244">
        <f t="shared" si="128"/>
        <v>186940477824</v>
      </c>
      <c r="R135" s="244">
        <f t="shared" si="128"/>
        <v>0</v>
      </c>
      <c r="S135" s="244">
        <f t="shared" si="128"/>
        <v>0</v>
      </c>
      <c r="T135" s="244">
        <f t="shared" si="128"/>
        <v>17558442757</v>
      </c>
      <c r="U135" s="244">
        <f t="shared" si="128"/>
        <v>169382035067</v>
      </c>
      <c r="V135" s="244">
        <f t="shared" si="128"/>
        <v>17558442757</v>
      </c>
      <c r="W135" s="244">
        <f t="shared" si="129"/>
        <v>0</v>
      </c>
      <c r="X135" s="37">
        <f t="shared" si="60"/>
        <v>1</v>
      </c>
      <c r="Y135" s="37">
        <f t="shared" si="61"/>
        <v>9.392531227790514E-2</v>
      </c>
      <c r="Z135" s="37">
        <f t="shared" si="62"/>
        <v>9.392531227790514E-2</v>
      </c>
      <c r="AA135" s="37">
        <f t="shared" si="100"/>
        <v>9.392531227790514E-2</v>
      </c>
      <c r="AB135" s="37">
        <f t="shared" si="101"/>
        <v>1</v>
      </c>
    </row>
    <row r="136" spans="1:28" ht="31.5" customHeight="1" x14ac:dyDescent="0.25">
      <c r="A136" s="238" t="s">
        <v>261</v>
      </c>
      <c r="B136" s="68"/>
      <c r="C136" s="68"/>
      <c r="D136" s="40"/>
      <c r="E136" s="34" t="s">
        <v>236</v>
      </c>
      <c r="F136" s="244">
        <f t="shared" si="128"/>
        <v>186940477824</v>
      </c>
      <c r="G136" s="244">
        <f t="shared" si="128"/>
        <v>0</v>
      </c>
      <c r="H136" s="244">
        <f t="shared" si="128"/>
        <v>0</v>
      </c>
      <c r="I136" s="244">
        <f t="shared" si="128"/>
        <v>0</v>
      </c>
      <c r="J136" s="244">
        <f t="shared" si="128"/>
        <v>0</v>
      </c>
      <c r="K136" s="244">
        <f t="shared" si="128"/>
        <v>0</v>
      </c>
      <c r="L136" s="244">
        <f t="shared" si="128"/>
        <v>186940477824</v>
      </c>
      <c r="M136" s="36">
        <f t="shared" si="65"/>
        <v>3.5216695455249858E-2</v>
      </c>
      <c r="N136" s="244">
        <f t="shared" si="128"/>
        <v>0</v>
      </c>
      <c r="O136" s="244">
        <f t="shared" si="128"/>
        <v>186940477824</v>
      </c>
      <c r="P136" s="244">
        <f t="shared" si="128"/>
        <v>0</v>
      </c>
      <c r="Q136" s="244">
        <f t="shared" si="128"/>
        <v>186940477824</v>
      </c>
      <c r="R136" s="244">
        <f t="shared" si="128"/>
        <v>0</v>
      </c>
      <c r="S136" s="244">
        <f t="shared" si="128"/>
        <v>0</v>
      </c>
      <c r="T136" s="244">
        <f t="shared" si="128"/>
        <v>17558442757</v>
      </c>
      <c r="U136" s="244">
        <f t="shared" si="128"/>
        <v>169382035067</v>
      </c>
      <c r="V136" s="244">
        <f t="shared" si="128"/>
        <v>17558442757</v>
      </c>
      <c r="W136" s="244">
        <f t="shared" si="129"/>
        <v>0</v>
      </c>
      <c r="X136" s="37">
        <f t="shared" ref="X136:X199" si="130">+Q136/L136</f>
        <v>1</v>
      </c>
      <c r="Y136" s="37">
        <f t="shared" ref="Y136:Y199" si="131">+T136/L136</f>
        <v>9.392531227790514E-2</v>
      </c>
      <c r="Z136" s="37">
        <f t="shared" ref="Z136:Z199" si="132">+V136/L136</f>
        <v>9.392531227790514E-2</v>
      </c>
      <c r="AA136" s="37">
        <f t="shared" si="100"/>
        <v>9.392531227790514E-2</v>
      </c>
      <c r="AB136" s="37">
        <f t="shared" si="101"/>
        <v>1</v>
      </c>
    </row>
    <row r="137" spans="1:28" ht="30" customHeight="1" x14ac:dyDescent="0.25">
      <c r="A137" s="239" t="s">
        <v>262</v>
      </c>
      <c r="B137" s="40" t="s">
        <v>192</v>
      </c>
      <c r="C137" s="40">
        <v>11</v>
      </c>
      <c r="D137" s="40" t="s">
        <v>38</v>
      </c>
      <c r="E137" s="41" t="s">
        <v>226</v>
      </c>
      <c r="F137" s="240">
        <v>186940477824</v>
      </c>
      <c r="G137" s="240">
        <v>0</v>
      </c>
      <c r="H137" s="240">
        <v>0</v>
      </c>
      <c r="I137" s="240">
        <v>0</v>
      </c>
      <c r="J137" s="240">
        <v>0</v>
      </c>
      <c r="K137" s="240">
        <f t="shared" ref="K137:K199" si="133">+G137-H137+I137-J137</f>
        <v>0</v>
      </c>
      <c r="L137" s="240">
        <f t="shared" ref="L137:L199" si="134">+F137+K137</f>
        <v>186940477824</v>
      </c>
      <c r="M137" s="43">
        <f t="shared" ref="M137:M200" si="135">L137/$L$258</f>
        <v>3.5216695455249858E-2</v>
      </c>
      <c r="N137" s="240">
        <v>0</v>
      </c>
      <c r="O137" s="240">
        <v>186940477824</v>
      </c>
      <c r="P137" s="240">
        <f t="shared" ref="P137:P199" si="136">L137-O137</f>
        <v>0</v>
      </c>
      <c r="Q137" s="240">
        <v>186940477824</v>
      </c>
      <c r="R137" s="240">
        <f t="shared" si="111"/>
        <v>0</v>
      </c>
      <c r="S137" s="240">
        <f t="shared" ref="S137" si="137">O137-Q137</f>
        <v>0</v>
      </c>
      <c r="T137" s="240">
        <v>17558442757</v>
      </c>
      <c r="U137" s="240">
        <f t="shared" si="67"/>
        <v>169382035067</v>
      </c>
      <c r="V137" s="240">
        <v>17558442757</v>
      </c>
      <c r="W137" s="44">
        <f t="shared" si="68"/>
        <v>0</v>
      </c>
      <c r="X137" s="45">
        <f t="shared" si="130"/>
        <v>1</v>
      </c>
      <c r="Y137" s="45">
        <f t="shared" si="131"/>
        <v>9.392531227790514E-2</v>
      </c>
      <c r="Z137" s="45">
        <f t="shared" si="132"/>
        <v>9.392531227790514E-2</v>
      </c>
      <c r="AA137" s="45">
        <f t="shared" si="100"/>
        <v>9.392531227790514E-2</v>
      </c>
      <c r="AB137" s="45">
        <f t="shared" si="101"/>
        <v>1</v>
      </c>
    </row>
    <row r="138" spans="1:28" ht="65.25" customHeight="1" x14ac:dyDescent="0.25">
      <c r="A138" s="238" t="s">
        <v>263</v>
      </c>
      <c r="B138" s="40"/>
      <c r="C138" s="40"/>
      <c r="D138" s="40"/>
      <c r="E138" s="34" t="s">
        <v>264</v>
      </c>
      <c r="F138" s="244">
        <f t="shared" ref="F138:V140" si="138">+F139</f>
        <v>203096408219</v>
      </c>
      <c r="G138" s="244">
        <f t="shared" si="138"/>
        <v>0</v>
      </c>
      <c r="H138" s="244">
        <f t="shared" si="138"/>
        <v>0</v>
      </c>
      <c r="I138" s="244">
        <f t="shared" si="138"/>
        <v>0</v>
      </c>
      <c r="J138" s="244">
        <f t="shared" si="138"/>
        <v>0</v>
      </c>
      <c r="K138" s="244">
        <f t="shared" si="138"/>
        <v>0</v>
      </c>
      <c r="L138" s="244">
        <f t="shared" si="138"/>
        <v>203096408219</v>
      </c>
      <c r="M138" s="36">
        <f t="shared" si="135"/>
        <v>3.8260222930624081E-2</v>
      </c>
      <c r="N138" s="244">
        <f t="shared" si="138"/>
        <v>0</v>
      </c>
      <c r="O138" s="244">
        <f t="shared" si="138"/>
        <v>203096408219</v>
      </c>
      <c r="P138" s="244">
        <f t="shared" si="138"/>
        <v>0</v>
      </c>
      <c r="Q138" s="244">
        <f t="shared" si="138"/>
        <v>203096408219</v>
      </c>
      <c r="R138" s="244">
        <f t="shared" si="138"/>
        <v>0</v>
      </c>
      <c r="S138" s="244">
        <f t="shared" si="138"/>
        <v>0</v>
      </c>
      <c r="T138" s="244">
        <f t="shared" si="138"/>
        <v>10481033855</v>
      </c>
      <c r="U138" s="244">
        <f t="shared" si="138"/>
        <v>192615374364</v>
      </c>
      <c r="V138" s="244">
        <f t="shared" si="138"/>
        <v>10481033855</v>
      </c>
      <c r="W138" s="244">
        <f t="shared" ref="W138:W140" si="139">+W139</f>
        <v>0</v>
      </c>
      <c r="X138" s="37">
        <f t="shared" si="130"/>
        <v>1</v>
      </c>
      <c r="Y138" s="37">
        <f t="shared" si="131"/>
        <v>5.1606199966363966E-2</v>
      </c>
      <c r="Z138" s="37">
        <f t="shared" si="132"/>
        <v>5.1606199966363966E-2</v>
      </c>
      <c r="AA138" s="37">
        <f t="shared" si="100"/>
        <v>5.1606199966363966E-2</v>
      </c>
      <c r="AB138" s="37">
        <f t="shared" si="101"/>
        <v>1</v>
      </c>
    </row>
    <row r="139" spans="1:28" ht="63.75" customHeight="1" x14ac:dyDescent="0.25">
      <c r="A139" s="238" t="s">
        <v>265</v>
      </c>
      <c r="B139" s="68"/>
      <c r="C139" s="68"/>
      <c r="D139" s="40"/>
      <c r="E139" s="69" t="s">
        <v>264</v>
      </c>
      <c r="F139" s="244">
        <f t="shared" si="138"/>
        <v>203096408219</v>
      </c>
      <c r="G139" s="244">
        <f t="shared" si="138"/>
        <v>0</v>
      </c>
      <c r="H139" s="244">
        <f t="shared" si="138"/>
        <v>0</v>
      </c>
      <c r="I139" s="244">
        <f t="shared" si="138"/>
        <v>0</v>
      </c>
      <c r="J139" s="244">
        <f t="shared" si="138"/>
        <v>0</v>
      </c>
      <c r="K139" s="244">
        <f t="shared" si="138"/>
        <v>0</v>
      </c>
      <c r="L139" s="244">
        <f t="shared" si="138"/>
        <v>203096408219</v>
      </c>
      <c r="M139" s="36">
        <f t="shared" si="135"/>
        <v>3.8260222930624081E-2</v>
      </c>
      <c r="N139" s="244">
        <f t="shared" si="138"/>
        <v>0</v>
      </c>
      <c r="O139" s="244">
        <f t="shared" si="138"/>
        <v>203096408219</v>
      </c>
      <c r="P139" s="244">
        <f t="shared" si="138"/>
        <v>0</v>
      </c>
      <c r="Q139" s="244">
        <f t="shared" si="138"/>
        <v>203096408219</v>
      </c>
      <c r="R139" s="244">
        <f t="shared" si="138"/>
        <v>0</v>
      </c>
      <c r="S139" s="244">
        <f t="shared" si="138"/>
        <v>0</v>
      </c>
      <c r="T139" s="244">
        <f t="shared" si="138"/>
        <v>10481033855</v>
      </c>
      <c r="U139" s="244">
        <f t="shared" si="138"/>
        <v>192615374364</v>
      </c>
      <c r="V139" s="244">
        <f t="shared" si="138"/>
        <v>10481033855</v>
      </c>
      <c r="W139" s="244">
        <f t="shared" si="139"/>
        <v>0</v>
      </c>
      <c r="X139" s="37">
        <f t="shared" si="130"/>
        <v>1</v>
      </c>
      <c r="Y139" s="37">
        <f t="shared" si="131"/>
        <v>5.1606199966363966E-2</v>
      </c>
      <c r="Z139" s="37">
        <f t="shared" si="132"/>
        <v>5.1606199966363966E-2</v>
      </c>
      <c r="AA139" s="37">
        <f t="shared" si="100"/>
        <v>5.1606199966363966E-2</v>
      </c>
      <c r="AB139" s="37">
        <f t="shared" si="101"/>
        <v>1</v>
      </c>
    </row>
    <row r="140" spans="1:28" ht="38.25" customHeight="1" x14ac:dyDescent="0.25">
      <c r="A140" s="238" t="s">
        <v>266</v>
      </c>
      <c r="B140" s="68"/>
      <c r="C140" s="68"/>
      <c r="D140" s="40"/>
      <c r="E140" s="34" t="s">
        <v>236</v>
      </c>
      <c r="F140" s="244">
        <f t="shared" si="138"/>
        <v>203096408219</v>
      </c>
      <c r="G140" s="244">
        <f t="shared" si="138"/>
        <v>0</v>
      </c>
      <c r="H140" s="244">
        <f t="shared" si="138"/>
        <v>0</v>
      </c>
      <c r="I140" s="244">
        <f t="shared" si="138"/>
        <v>0</v>
      </c>
      <c r="J140" s="244">
        <f t="shared" si="138"/>
        <v>0</v>
      </c>
      <c r="K140" s="244">
        <f t="shared" si="138"/>
        <v>0</v>
      </c>
      <c r="L140" s="244">
        <f t="shared" si="138"/>
        <v>203096408219</v>
      </c>
      <c r="M140" s="36">
        <f t="shared" si="135"/>
        <v>3.8260222930624081E-2</v>
      </c>
      <c r="N140" s="244">
        <f t="shared" si="138"/>
        <v>0</v>
      </c>
      <c r="O140" s="244">
        <f t="shared" si="138"/>
        <v>203096408219</v>
      </c>
      <c r="P140" s="244">
        <f t="shared" si="138"/>
        <v>0</v>
      </c>
      <c r="Q140" s="244">
        <f t="shared" si="138"/>
        <v>203096408219</v>
      </c>
      <c r="R140" s="244">
        <f t="shared" si="138"/>
        <v>0</v>
      </c>
      <c r="S140" s="244">
        <f t="shared" si="138"/>
        <v>0</v>
      </c>
      <c r="T140" s="244">
        <f t="shared" si="138"/>
        <v>10481033855</v>
      </c>
      <c r="U140" s="244">
        <f t="shared" si="138"/>
        <v>192615374364</v>
      </c>
      <c r="V140" s="244">
        <f t="shared" si="138"/>
        <v>10481033855</v>
      </c>
      <c r="W140" s="244">
        <f t="shared" si="139"/>
        <v>0</v>
      </c>
      <c r="X140" s="37">
        <f t="shared" si="130"/>
        <v>1</v>
      </c>
      <c r="Y140" s="37">
        <f t="shared" si="131"/>
        <v>5.1606199966363966E-2</v>
      </c>
      <c r="Z140" s="37">
        <f t="shared" si="132"/>
        <v>5.1606199966363966E-2</v>
      </c>
      <c r="AA140" s="37">
        <f t="shared" si="100"/>
        <v>5.1606199966363966E-2</v>
      </c>
      <c r="AB140" s="37">
        <f t="shared" si="101"/>
        <v>1</v>
      </c>
    </row>
    <row r="141" spans="1:28" ht="30" customHeight="1" x14ac:dyDescent="0.25">
      <c r="A141" s="239" t="s">
        <v>267</v>
      </c>
      <c r="B141" s="40" t="s">
        <v>192</v>
      </c>
      <c r="C141" s="40">
        <v>11</v>
      </c>
      <c r="D141" s="40" t="s">
        <v>38</v>
      </c>
      <c r="E141" s="41" t="s">
        <v>226</v>
      </c>
      <c r="F141" s="240">
        <v>203096408219</v>
      </c>
      <c r="G141" s="240">
        <v>0</v>
      </c>
      <c r="H141" s="240">
        <v>0</v>
      </c>
      <c r="I141" s="240">
        <v>0</v>
      </c>
      <c r="J141" s="240">
        <v>0</v>
      </c>
      <c r="K141" s="240">
        <f t="shared" si="133"/>
        <v>0</v>
      </c>
      <c r="L141" s="240">
        <f t="shared" si="134"/>
        <v>203096408219</v>
      </c>
      <c r="M141" s="43">
        <f t="shared" si="135"/>
        <v>3.8260222930624081E-2</v>
      </c>
      <c r="N141" s="240">
        <v>0</v>
      </c>
      <c r="O141" s="240">
        <v>203096408219</v>
      </c>
      <c r="P141" s="240">
        <f t="shared" si="136"/>
        <v>0</v>
      </c>
      <c r="Q141" s="240">
        <v>203096408219</v>
      </c>
      <c r="R141" s="240">
        <f t="shared" si="111"/>
        <v>0</v>
      </c>
      <c r="S141" s="240">
        <f t="shared" ref="S141" si="140">O141-Q141</f>
        <v>0</v>
      </c>
      <c r="T141" s="240">
        <v>10481033855</v>
      </c>
      <c r="U141" s="240">
        <f t="shared" ref="U141:U199" si="141">+Q141-T141</f>
        <v>192615374364</v>
      </c>
      <c r="V141" s="240">
        <v>10481033855</v>
      </c>
      <c r="W141" s="44">
        <f t="shared" ref="W141:W199" si="142">+T141-V141</f>
        <v>0</v>
      </c>
      <c r="X141" s="45">
        <f t="shared" si="130"/>
        <v>1</v>
      </c>
      <c r="Y141" s="45">
        <f t="shared" si="131"/>
        <v>5.1606199966363966E-2</v>
      </c>
      <c r="Z141" s="45">
        <f t="shared" si="132"/>
        <v>5.1606199966363966E-2</v>
      </c>
      <c r="AA141" s="45">
        <f t="shared" si="100"/>
        <v>5.1606199966363966E-2</v>
      </c>
      <c r="AB141" s="45">
        <f t="shared" si="101"/>
        <v>1</v>
      </c>
    </row>
    <row r="142" spans="1:28" ht="49.5" customHeight="1" x14ac:dyDescent="0.25">
      <c r="A142" s="238" t="s">
        <v>268</v>
      </c>
      <c r="B142" s="40"/>
      <c r="C142" s="40"/>
      <c r="D142" s="40"/>
      <c r="E142" s="34" t="s">
        <v>269</v>
      </c>
      <c r="F142" s="244">
        <v>15000000000</v>
      </c>
      <c r="G142" s="244">
        <v>0</v>
      </c>
      <c r="H142" s="244">
        <v>0</v>
      </c>
      <c r="I142" s="244">
        <v>0</v>
      </c>
      <c r="J142" s="244">
        <v>0</v>
      </c>
      <c r="K142" s="244">
        <f t="shared" si="133"/>
        <v>0</v>
      </c>
      <c r="L142" s="244">
        <f t="shared" si="134"/>
        <v>15000000000</v>
      </c>
      <c r="M142" s="36">
        <f t="shared" si="135"/>
        <v>2.8257680625278121E-3</v>
      </c>
      <c r="N142" s="244">
        <v>1000000000</v>
      </c>
      <c r="O142" s="244">
        <f t="shared" ref="O142:W142" si="143">+O143</f>
        <v>10606307388.4</v>
      </c>
      <c r="P142" s="244">
        <f t="shared" si="136"/>
        <v>4393692611.6000004</v>
      </c>
      <c r="Q142" s="244">
        <f t="shared" si="143"/>
        <v>8974778527.5999985</v>
      </c>
      <c r="R142" s="244">
        <f t="shared" si="111"/>
        <v>6025221472.4000015</v>
      </c>
      <c r="S142" s="244">
        <f>+M142-R142</f>
        <v>-6025221472.3971758</v>
      </c>
      <c r="T142" s="244">
        <f t="shared" si="143"/>
        <v>396043898.5</v>
      </c>
      <c r="U142" s="244">
        <f t="shared" si="141"/>
        <v>8578734629.0999985</v>
      </c>
      <c r="V142" s="244">
        <f t="shared" si="143"/>
        <v>386470629.5</v>
      </c>
      <c r="W142" s="244">
        <f t="shared" si="143"/>
        <v>9573269</v>
      </c>
      <c r="X142" s="37">
        <f t="shared" si="130"/>
        <v>0.59831856850666654</v>
      </c>
      <c r="Y142" s="37">
        <f t="shared" si="131"/>
        <v>2.6402926566666665E-2</v>
      </c>
      <c r="Z142" s="37">
        <f t="shared" si="132"/>
        <v>2.5764708633333334E-2</v>
      </c>
      <c r="AA142" s="37">
        <f t="shared" si="100"/>
        <v>4.4128542813847975E-2</v>
      </c>
      <c r="AB142" s="37">
        <f t="shared" si="101"/>
        <v>0.97582775789184395</v>
      </c>
    </row>
    <row r="143" spans="1:28" ht="49.5" customHeight="1" x14ac:dyDescent="0.25">
      <c r="A143" s="238" t="s">
        <v>270</v>
      </c>
      <c r="B143" s="68"/>
      <c r="C143" s="68"/>
      <c r="D143" s="40"/>
      <c r="E143" s="34" t="s">
        <v>271</v>
      </c>
      <c r="F143" s="244">
        <f t="shared" ref="F143:W143" si="144">+F144</f>
        <v>14000000000</v>
      </c>
      <c r="G143" s="244">
        <f t="shared" si="144"/>
        <v>0</v>
      </c>
      <c r="H143" s="244">
        <f t="shared" si="144"/>
        <v>0</v>
      </c>
      <c r="I143" s="244">
        <f t="shared" si="144"/>
        <v>0</v>
      </c>
      <c r="J143" s="244">
        <f t="shared" si="144"/>
        <v>0</v>
      </c>
      <c r="K143" s="244">
        <f t="shared" si="144"/>
        <v>0</v>
      </c>
      <c r="L143" s="244">
        <f t="shared" si="144"/>
        <v>14000000000</v>
      </c>
      <c r="M143" s="36">
        <f t="shared" si="135"/>
        <v>2.6373835250259581E-3</v>
      </c>
      <c r="N143" s="244">
        <f t="shared" si="144"/>
        <v>0</v>
      </c>
      <c r="O143" s="244">
        <f t="shared" si="144"/>
        <v>10606307388.4</v>
      </c>
      <c r="P143" s="244">
        <f t="shared" si="144"/>
        <v>3393692611.6000004</v>
      </c>
      <c r="Q143" s="244">
        <f t="shared" si="144"/>
        <v>8974778527.5999985</v>
      </c>
      <c r="R143" s="244">
        <f t="shared" si="144"/>
        <v>5025221472.4000006</v>
      </c>
      <c r="S143" s="244">
        <f t="shared" si="144"/>
        <v>1631528860.8000002</v>
      </c>
      <c r="T143" s="244">
        <f t="shared" si="144"/>
        <v>396043898.5</v>
      </c>
      <c r="U143" s="244">
        <f t="shared" si="144"/>
        <v>8578734629.0999985</v>
      </c>
      <c r="V143" s="244">
        <f t="shared" si="144"/>
        <v>386470629.5</v>
      </c>
      <c r="W143" s="244">
        <f t="shared" si="144"/>
        <v>9573269</v>
      </c>
      <c r="X143" s="37">
        <f t="shared" si="130"/>
        <v>0.64105560911428561</v>
      </c>
      <c r="Y143" s="37">
        <f t="shared" si="131"/>
        <v>2.8288849892857144E-2</v>
      </c>
      <c r="Z143" s="37">
        <f t="shared" si="132"/>
        <v>2.7605044964285716E-2</v>
      </c>
      <c r="AA143" s="37">
        <f t="shared" si="100"/>
        <v>4.4128542813847975E-2</v>
      </c>
      <c r="AB143" s="37">
        <f t="shared" si="101"/>
        <v>0.97582775789184395</v>
      </c>
    </row>
    <row r="144" spans="1:28" ht="49.5" customHeight="1" x14ac:dyDescent="0.25">
      <c r="A144" s="238" t="s">
        <v>272</v>
      </c>
      <c r="B144" s="68"/>
      <c r="C144" s="68"/>
      <c r="D144" s="40"/>
      <c r="E144" s="34" t="s">
        <v>273</v>
      </c>
      <c r="F144" s="244">
        <f>SUM(F145:F146)</f>
        <v>14000000000</v>
      </c>
      <c r="G144" s="244">
        <f t="shared" ref="G144:L144" si="145">SUM(G145:G146)</f>
        <v>0</v>
      </c>
      <c r="H144" s="244">
        <f t="shared" si="145"/>
        <v>0</v>
      </c>
      <c r="I144" s="244">
        <f t="shared" si="145"/>
        <v>0</v>
      </c>
      <c r="J144" s="244">
        <f t="shared" si="145"/>
        <v>0</v>
      </c>
      <c r="K144" s="244">
        <f t="shared" si="145"/>
        <v>0</v>
      </c>
      <c r="L144" s="244">
        <f t="shared" si="145"/>
        <v>14000000000</v>
      </c>
      <c r="M144" s="36">
        <f t="shared" si="135"/>
        <v>2.6373835250259581E-3</v>
      </c>
      <c r="N144" s="244">
        <f t="shared" ref="N144:W144" si="146">SUM(N145:N146)</f>
        <v>0</v>
      </c>
      <c r="O144" s="244">
        <f t="shared" si="146"/>
        <v>10606307388.4</v>
      </c>
      <c r="P144" s="244">
        <f t="shared" si="146"/>
        <v>3393692611.6000004</v>
      </c>
      <c r="Q144" s="244">
        <f t="shared" si="146"/>
        <v>8974778527.5999985</v>
      </c>
      <c r="R144" s="244">
        <f t="shared" si="146"/>
        <v>5025221472.4000006</v>
      </c>
      <c r="S144" s="244">
        <f t="shared" si="146"/>
        <v>1631528860.8000002</v>
      </c>
      <c r="T144" s="244">
        <f t="shared" si="146"/>
        <v>396043898.5</v>
      </c>
      <c r="U144" s="244">
        <f t="shared" si="146"/>
        <v>8578734629.0999985</v>
      </c>
      <c r="V144" s="244">
        <f t="shared" si="146"/>
        <v>386470629.5</v>
      </c>
      <c r="W144" s="244">
        <f t="shared" si="146"/>
        <v>9573269</v>
      </c>
      <c r="X144" s="37">
        <f t="shared" si="130"/>
        <v>0.64105560911428561</v>
      </c>
      <c r="Y144" s="37">
        <f t="shared" si="131"/>
        <v>2.8288849892857144E-2</v>
      </c>
      <c r="Z144" s="37">
        <f t="shared" si="132"/>
        <v>2.7605044964285716E-2</v>
      </c>
      <c r="AA144" s="37">
        <f t="shared" si="100"/>
        <v>4.4128542813847975E-2</v>
      </c>
      <c r="AB144" s="37">
        <f t="shared" si="101"/>
        <v>0.97582775789184395</v>
      </c>
    </row>
    <row r="145" spans="1:28" ht="30" customHeight="1" x14ac:dyDescent="0.25">
      <c r="A145" s="239" t="s">
        <v>274</v>
      </c>
      <c r="B145" s="40" t="s">
        <v>192</v>
      </c>
      <c r="C145" s="40">
        <v>11</v>
      </c>
      <c r="D145" s="40" t="s">
        <v>38</v>
      </c>
      <c r="E145" s="41" t="s">
        <v>226</v>
      </c>
      <c r="F145" s="240">
        <v>6455000000</v>
      </c>
      <c r="G145" s="240">
        <v>0</v>
      </c>
      <c r="H145" s="240">
        <v>0</v>
      </c>
      <c r="I145" s="240">
        <v>0</v>
      </c>
      <c r="J145" s="240">
        <v>0</v>
      </c>
      <c r="K145" s="240">
        <f t="shared" si="133"/>
        <v>0</v>
      </c>
      <c r="L145" s="240">
        <f t="shared" si="134"/>
        <v>6455000000</v>
      </c>
      <c r="M145" s="43">
        <f t="shared" si="135"/>
        <v>1.2160221895744685E-3</v>
      </c>
      <c r="N145" s="240">
        <v>0</v>
      </c>
      <c r="O145" s="240">
        <v>6274759997.3999996</v>
      </c>
      <c r="P145" s="240">
        <f t="shared" si="136"/>
        <v>180240002.60000038</v>
      </c>
      <c r="Q145" s="240">
        <v>6120544954.3999996</v>
      </c>
      <c r="R145" s="240">
        <f t="shared" si="111"/>
        <v>334455045.60000038</v>
      </c>
      <c r="S145" s="240">
        <f t="shared" ref="S145:S146" si="147">O145-Q145</f>
        <v>154215043</v>
      </c>
      <c r="T145" s="240">
        <v>250730098.81</v>
      </c>
      <c r="U145" s="240">
        <f t="shared" si="141"/>
        <v>5869814855.5899992</v>
      </c>
      <c r="V145" s="240">
        <v>250730098.81</v>
      </c>
      <c r="W145" s="44">
        <f t="shared" si="142"/>
        <v>0</v>
      </c>
      <c r="X145" s="45">
        <f t="shared" si="130"/>
        <v>0.94818666993028655</v>
      </c>
      <c r="Y145" s="45">
        <f t="shared" si="131"/>
        <v>3.8842772859798605E-2</v>
      </c>
      <c r="Z145" s="45">
        <f t="shared" si="132"/>
        <v>3.8842772859798605E-2</v>
      </c>
      <c r="AA145" s="45">
        <f t="shared" si="100"/>
        <v>4.0965322643329756E-2</v>
      </c>
      <c r="AB145" s="45">
        <f t="shared" si="101"/>
        <v>1</v>
      </c>
    </row>
    <row r="146" spans="1:28" ht="30" customHeight="1" x14ac:dyDescent="0.25">
      <c r="A146" s="239" t="s">
        <v>274</v>
      </c>
      <c r="B146" s="40" t="s">
        <v>37</v>
      </c>
      <c r="C146" s="40">
        <v>20</v>
      </c>
      <c r="D146" s="40" t="s">
        <v>38</v>
      </c>
      <c r="E146" s="41" t="s">
        <v>226</v>
      </c>
      <c r="F146" s="240">
        <v>7545000000</v>
      </c>
      <c r="G146" s="240">
        <v>0</v>
      </c>
      <c r="H146" s="240">
        <v>0</v>
      </c>
      <c r="I146" s="240">
        <v>0</v>
      </c>
      <c r="J146" s="240">
        <v>0</v>
      </c>
      <c r="K146" s="240">
        <f t="shared" si="133"/>
        <v>0</v>
      </c>
      <c r="L146" s="240">
        <f t="shared" si="134"/>
        <v>7545000000</v>
      </c>
      <c r="M146" s="43">
        <f t="shared" si="135"/>
        <v>1.4213613354514896E-3</v>
      </c>
      <c r="N146" s="240">
        <v>0</v>
      </c>
      <c r="O146" s="240">
        <v>4331547391</v>
      </c>
      <c r="P146" s="240">
        <f t="shared" si="136"/>
        <v>3213452609</v>
      </c>
      <c r="Q146" s="240">
        <v>2854233573.1999998</v>
      </c>
      <c r="R146" s="240">
        <f t="shared" si="111"/>
        <v>4690766426.8000002</v>
      </c>
      <c r="S146" s="240">
        <f t="shared" si="147"/>
        <v>1477313817.8000002</v>
      </c>
      <c r="T146" s="240">
        <v>145313799.69</v>
      </c>
      <c r="U146" s="240">
        <f t="shared" si="141"/>
        <v>2708919773.5099998</v>
      </c>
      <c r="V146" s="240">
        <v>135740530.69</v>
      </c>
      <c r="W146" s="44">
        <f t="shared" si="142"/>
        <v>9573269</v>
      </c>
      <c r="X146" s="45">
        <f t="shared" si="130"/>
        <v>0.37829470817760102</v>
      </c>
      <c r="Y146" s="45">
        <f t="shared" si="131"/>
        <v>1.9259615598409541E-2</v>
      </c>
      <c r="Z146" s="45">
        <f t="shared" si="132"/>
        <v>1.799079266931743E-2</v>
      </c>
      <c r="AA146" s="45">
        <f t="shared" si="100"/>
        <v>5.0911670668593062E-2</v>
      </c>
      <c r="AB146" s="45">
        <f t="shared" si="101"/>
        <v>0.93412002837705166</v>
      </c>
    </row>
    <row r="147" spans="1:28" ht="69.75" customHeight="1" x14ac:dyDescent="0.25">
      <c r="A147" s="238" t="s">
        <v>275</v>
      </c>
      <c r="B147" s="68"/>
      <c r="C147" s="68"/>
      <c r="D147" s="40"/>
      <c r="E147" s="34" t="s">
        <v>276</v>
      </c>
      <c r="F147" s="244">
        <f t="shared" ref="F147:V149" si="148">+F148</f>
        <v>232164420822</v>
      </c>
      <c r="G147" s="244">
        <f t="shared" si="148"/>
        <v>0</v>
      </c>
      <c r="H147" s="244">
        <f t="shared" si="148"/>
        <v>0</v>
      </c>
      <c r="I147" s="244">
        <f t="shared" si="148"/>
        <v>0</v>
      </c>
      <c r="J147" s="244">
        <f t="shared" si="148"/>
        <v>0</v>
      </c>
      <c r="K147" s="244">
        <f t="shared" si="148"/>
        <v>0</v>
      </c>
      <c r="L147" s="244">
        <f t="shared" si="148"/>
        <v>232164420822</v>
      </c>
      <c r="M147" s="36">
        <f t="shared" si="135"/>
        <v>4.3736187040938304E-2</v>
      </c>
      <c r="N147" s="244">
        <f t="shared" si="148"/>
        <v>0</v>
      </c>
      <c r="O147" s="244">
        <f t="shared" si="148"/>
        <v>232164420822</v>
      </c>
      <c r="P147" s="244">
        <f t="shared" si="148"/>
        <v>0</v>
      </c>
      <c r="Q147" s="244">
        <f t="shared" si="148"/>
        <v>232164420822</v>
      </c>
      <c r="R147" s="244">
        <f t="shared" si="148"/>
        <v>0</v>
      </c>
      <c r="S147" s="244">
        <f t="shared" si="148"/>
        <v>0</v>
      </c>
      <c r="T147" s="244">
        <f t="shared" si="148"/>
        <v>0</v>
      </c>
      <c r="U147" s="244">
        <f t="shared" si="148"/>
        <v>232164420822</v>
      </c>
      <c r="V147" s="244">
        <f t="shared" si="148"/>
        <v>0</v>
      </c>
      <c r="W147" s="244">
        <f t="shared" ref="W147:W149" si="149">+W148</f>
        <v>0</v>
      </c>
      <c r="X147" s="37">
        <f t="shared" si="130"/>
        <v>1</v>
      </c>
      <c r="Y147" s="37">
        <f t="shared" si="131"/>
        <v>0</v>
      </c>
      <c r="Z147" s="37">
        <f t="shared" si="132"/>
        <v>0</v>
      </c>
      <c r="AA147" s="37">
        <f t="shared" si="100"/>
        <v>0</v>
      </c>
      <c r="AB147" s="37" t="s">
        <v>46</v>
      </c>
    </row>
    <row r="148" spans="1:28" ht="70.5" customHeight="1" x14ac:dyDescent="0.25">
      <c r="A148" s="238" t="s">
        <v>277</v>
      </c>
      <c r="B148" s="40"/>
      <c r="C148" s="40"/>
      <c r="D148" s="40"/>
      <c r="E148" s="69" t="s">
        <v>276</v>
      </c>
      <c r="F148" s="244">
        <f t="shared" si="148"/>
        <v>232164420822</v>
      </c>
      <c r="G148" s="244">
        <f t="shared" si="148"/>
        <v>0</v>
      </c>
      <c r="H148" s="244">
        <f t="shared" si="148"/>
        <v>0</v>
      </c>
      <c r="I148" s="244">
        <f t="shared" si="148"/>
        <v>0</v>
      </c>
      <c r="J148" s="244">
        <f t="shared" si="148"/>
        <v>0</v>
      </c>
      <c r="K148" s="244">
        <f t="shared" si="148"/>
        <v>0</v>
      </c>
      <c r="L148" s="244">
        <f t="shared" si="148"/>
        <v>232164420822</v>
      </c>
      <c r="M148" s="36">
        <f t="shared" si="135"/>
        <v>4.3736187040938304E-2</v>
      </c>
      <c r="N148" s="244">
        <f t="shared" si="148"/>
        <v>0</v>
      </c>
      <c r="O148" s="244">
        <f t="shared" si="148"/>
        <v>232164420822</v>
      </c>
      <c r="P148" s="244">
        <f t="shared" si="148"/>
        <v>0</v>
      </c>
      <c r="Q148" s="244">
        <f t="shared" si="148"/>
        <v>232164420822</v>
      </c>
      <c r="R148" s="244">
        <f t="shared" si="148"/>
        <v>0</v>
      </c>
      <c r="S148" s="244">
        <f t="shared" si="148"/>
        <v>0</v>
      </c>
      <c r="T148" s="244">
        <f t="shared" si="148"/>
        <v>0</v>
      </c>
      <c r="U148" s="244">
        <f t="shared" si="148"/>
        <v>232164420822</v>
      </c>
      <c r="V148" s="244">
        <f t="shared" si="148"/>
        <v>0</v>
      </c>
      <c r="W148" s="244">
        <f t="shared" si="149"/>
        <v>0</v>
      </c>
      <c r="X148" s="37">
        <f t="shared" si="130"/>
        <v>1</v>
      </c>
      <c r="Y148" s="37">
        <f t="shared" si="131"/>
        <v>0</v>
      </c>
      <c r="Z148" s="37">
        <f t="shared" si="132"/>
        <v>0</v>
      </c>
      <c r="AA148" s="37">
        <f t="shared" si="100"/>
        <v>0</v>
      </c>
      <c r="AB148" s="37" t="s">
        <v>46</v>
      </c>
    </row>
    <row r="149" spans="1:28" ht="29.25" customHeight="1" x14ac:dyDescent="0.25">
      <c r="A149" s="238" t="s">
        <v>278</v>
      </c>
      <c r="B149" s="40"/>
      <c r="C149" s="40"/>
      <c r="D149" s="40"/>
      <c r="E149" s="34" t="s">
        <v>236</v>
      </c>
      <c r="F149" s="244">
        <f>+F150</f>
        <v>232164420822</v>
      </c>
      <c r="G149" s="244">
        <f t="shared" si="148"/>
        <v>0</v>
      </c>
      <c r="H149" s="244">
        <f t="shared" si="148"/>
        <v>0</v>
      </c>
      <c r="I149" s="244">
        <f t="shared" si="148"/>
        <v>0</v>
      </c>
      <c r="J149" s="244">
        <f t="shared" si="148"/>
        <v>0</v>
      </c>
      <c r="K149" s="244">
        <f t="shared" si="148"/>
        <v>0</v>
      </c>
      <c r="L149" s="244">
        <f t="shared" si="148"/>
        <v>232164420822</v>
      </c>
      <c r="M149" s="36">
        <f t="shared" si="135"/>
        <v>4.3736187040938304E-2</v>
      </c>
      <c r="N149" s="244">
        <f t="shared" si="148"/>
        <v>0</v>
      </c>
      <c r="O149" s="244">
        <f t="shared" si="148"/>
        <v>232164420822</v>
      </c>
      <c r="P149" s="244">
        <f t="shared" si="148"/>
        <v>0</v>
      </c>
      <c r="Q149" s="244">
        <f t="shared" si="148"/>
        <v>232164420822</v>
      </c>
      <c r="R149" s="244">
        <f t="shared" si="148"/>
        <v>0</v>
      </c>
      <c r="S149" s="244">
        <f t="shared" si="148"/>
        <v>0</v>
      </c>
      <c r="T149" s="244">
        <f t="shared" si="148"/>
        <v>0</v>
      </c>
      <c r="U149" s="244">
        <f t="shared" si="148"/>
        <v>232164420822</v>
      </c>
      <c r="V149" s="244">
        <f t="shared" si="148"/>
        <v>0</v>
      </c>
      <c r="W149" s="244">
        <f t="shared" si="149"/>
        <v>0</v>
      </c>
      <c r="X149" s="37">
        <f t="shared" si="130"/>
        <v>1</v>
      </c>
      <c r="Y149" s="37">
        <f t="shared" si="131"/>
        <v>0</v>
      </c>
      <c r="Z149" s="37">
        <f t="shared" si="132"/>
        <v>0</v>
      </c>
      <c r="AA149" s="37">
        <f t="shared" si="100"/>
        <v>0</v>
      </c>
      <c r="AB149" s="37" t="s">
        <v>46</v>
      </c>
    </row>
    <row r="150" spans="1:28" ht="30" customHeight="1" x14ac:dyDescent="0.25">
      <c r="A150" s="239" t="s">
        <v>279</v>
      </c>
      <c r="B150" s="40" t="s">
        <v>192</v>
      </c>
      <c r="C150" s="40">
        <v>11</v>
      </c>
      <c r="D150" s="40" t="s">
        <v>38</v>
      </c>
      <c r="E150" s="41" t="s">
        <v>226</v>
      </c>
      <c r="F150" s="240">
        <v>232164420822</v>
      </c>
      <c r="G150" s="240">
        <v>0</v>
      </c>
      <c r="H150" s="240">
        <v>0</v>
      </c>
      <c r="I150" s="240">
        <v>0</v>
      </c>
      <c r="J150" s="240">
        <v>0</v>
      </c>
      <c r="K150" s="240">
        <f t="shared" si="133"/>
        <v>0</v>
      </c>
      <c r="L150" s="240">
        <f t="shared" si="134"/>
        <v>232164420822</v>
      </c>
      <c r="M150" s="36">
        <f t="shared" si="135"/>
        <v>4.3736187040938304E-2</v>
      </c>
      <c r="N150" s="240">
        <v>0</v>
      </c>
      <c r="O150" s="240">
        <v>232164420822</v>
      </c>
      <c r="P150" s="240">
        <f t="shared" si="136"/>
        <v>0</v>
      </c>
      <c r="Q150" s="240">
        <v>232164420822</v>
      </c>
      <c r="R150" s="240">
        <f t="shared" si="111"/>
        <v>0</v>
      </c>
      <c r="S150" s="240">
        <f t="shared" ref="S150" si="150">O150-Q150</f>
        <v>0</v>
      </c>
      <c r="T150" s="240">
        <v>0</v>
      </c>
      <c r="U150" s="240">
        <f t="shared" si="141"/>
        <v>232164420822</v>
      </c>
      <c r="V150" s="240">
        <v>0</v>
      </c>
      <c r="W150" s="44">
        <f t="shared" si="142"/>
        <v>0</v>
      </c>
      <c r="X150" s="45">
        <f t="shared" si="130"/>
        <v>1</v>
      </c>
      <c r="Y150" s="45">
        <f t="shared" si="131"/>
        <v>0</v>
      </c>
      <c r="Z150" s="45">
        <f t="shared" si="132"/>
        <v>0</v>
      </c>
      <c r="AA150" s="45">
        <f t="shared" si="100"/>
        <v>0</v>
      </c>
      <c r="AB150" s="45" t="s">
        <v>46</v>
      </c>
    </row>
    <row r="151" spans="1:28" ht="49.5" customHeight="1" x14ac:dyDescent="0.25">
      <c r="A151" s="238" t="s">
        <v>280</v>
      </c>
      <c r="B151" s="68"/>
      <c r="C151" s="68"/>
      <c r="D151" s="68"/>
      <c r="E151" s="34" t="s">
        <v>281</v>
      </c>
      <c r="F151" s="244">
        <f t="shared" ref="F151:V153" si="151">+F152</f>
        <v>231825213115</v>
      </c>
      <c r="G151" s="244">
        <f t="shared" si="151"/>
        <v>0</v>
      </c>
      <c r="H151" s="244">
        <f t="shared" si="151"/>
        <v>0</v>
      </c>
      <c r="I151" s="244">
        <f t="shared" si="151"/>
        <v>0</v>
      </c>
      <c r="J151" s="244">
        <f t="shared" si="151"/>
        <v>0</v>
      </c>
      <c r="K151" s="244">
        <f t="shared" si="151"/>
        <v>0</v>
      </c>
      <c r="L151" s="244">
        <f t="shared" si="151"/>
        <v>231825213115</v>
      </c>
      <c r="M151" s="36">
        <f t="shared" si="135"/>
        <v>4.3672285553938046E-2</v>
      </c>
      <c r="N151" s="244">
        <f t="shared" si="151"/>
        <v>0</v>
      </c>
      <c r="O151" s="244">
        <f t="shared" si="151"/>
        <v>231825213115</v>
      </c>
      <c r="P151" s="244">
        <f t="shared" si="151"/>
        <v>0</v>
      </c>
      <c r="Q151" s="244">
        <f t="shared" si="151"/>
        <v>231825213115</v>
      </c>
      <c r="R151" s="244">
        <f t="shared" si="151"/>
        <v>0</v>
      </c>
      <c r="S151" s="244">
        <f t="shared" si="151"/>
        <v>0</v>
      </c>
      <c r="T151" s="244">
        <f t="shared" si="151"/>
        <v>0</v>
      </c>
      <c r="U151" s="244">
        <f t="shared" si="151"/>
        <v>231825213115</v>
      </c>
      <c r="V151" s="244">
        <f t="shared" si="151"/>
        <v>0</v>
      </c>
      <c r="W151" s="244">
        <f t="shared" ref="W151:W153" si="152">+W152</f>
        <v>0</v>
      </c>
      <c r="X151" s="37">
        <f t="shared" si="130"/>
        <v>1</v>
      </c>
      <c r="Y151" s="37">
        <f t="shared" si="131"/>
        <v>0</v>
      </c>
      <c r="Z151" s="37">
        <f t="shared" si="132"/>
        <v>0</v>
      </c>
      <c r="AA151" s="37">
        <f t="shared" si="100"/>
        <v>0</v>
      </c>
      <c r="AB151" s="37" t="s">
        <v>46</v>
      </c>
    </row>
    <row r="152" spans="1:28" ht="49.5" customHeight="1" x14ac:dyDescent="0.25">
      <c r="A152" s="238" t="s">
        <v>282</v>
      </c>
      <c r="B152" s="40"/>
      <c r="C152" s="40"/>
      <c r="D152" s="40"/>
      <c r="E152" s="34" t="s">
        <v>281</v>
      </c>
      <c r="F152" s="244">
        <f t="shared" si="151"/>
        <v>231825213115</v>
      </c>
      <c r="G152" s="244">
        <f t="shared" si="151"/>
        <v>0</v>
      </c>
      <c r="H152" s="244">
        <f t="shared" si="151"/>
        <v>0</v>
      </c>
      <c r="I152" s="244">
        <f t="shared" si="151"/>
        <v>0</v>
      </c>
      <c r="J152" s="244">
        <f t="shared" si="151"/>
        <v>0</v>
      </c>
      <c r="K152" s="244">
        <f t="shared" si="151"/>
        <v>0</v>
      </c>
      <c r="L152" s="244">
        <f t="shared" si="151"/>
        <v>231825213115</v>
      </c>
      <c r="M152" s="36">
        <f t="shared" si="135"/>
        <v>4.3672285553938046E-2</v>
      </c>
      <c r="N152" s="244">
        <f t="shared" si="151"/>
        <v>0</v>
      </c>
      <c r="O152" s="244">
        <f t="shared" si="151"/>
        <v>231825213115</v>
      </c>
      <c r="P152" s="244">
        <f t="shared" si="151"/>
        <v>0</v>
      </c>
      <c r="Q152" s="244">
        <f t="shared" si="151"/>
        <v>231825213115</v>
      </c>
      <c r="R152" s="244">
        <f t="shared" si="151"/>
        <v>0</v>
      </c>
      <c r="S152" s="244">
        <f t="shared" si="151"/>
        <v>0</v>
      </c>
      <c r="T152" s="244">
        <f t="shared" si="151"/>
        <v>0</v>
      </c>
      <c r="U152" s="244">
        <f t="shared" si="151"/>
        <v>231825213115</v>
      </c>
      <c r="V152" s="244">
        <f t="shared" si="151"/>
        <v>0</v>
      </c>
      <c r="W152" s="244">
        <f t="shared" si="152"/>
        <v>0</v>
      </c>
      <c r="X152" s="37">
        <f t="shared" si="130"/>
        <v>1</v>
      </c>
      <c r="Y152" s="37">
        <f t="shared" si="131"/>
        <v>0</v>
      </c>
      <c r="Z152" s="37">
        <f t="shared" si="132"/>
        <v>0</v>
      </c>
      <c r="AA152" s="37">
        <f t="shared" si="100"/>
        <v>0</v>
      </c>
      <c r="AB152" s="37" t="s">
        <v>46</v>
      </c>
    </row>
    <row r="153" spans="1:28" ht="32.25" customHeight="1" x14ac:dyDescent="0.25">
      <c r="A153" s="238" t="s">
        <v>283</v>
      </c>
      <c r="B153" s="40"/>
      <c r="C153" s="40"/>
      <c r="D153" s="40"/>
      <c r="E153" s="34" t="s">
        <v>236</v>
      </c>
      <c r="F153" s="244">
        <f t="shared" si="151"/>
        <v>231825213115</v>
      </c>
      <c r="G153" s="244">
        <f t="shared" si="151"/>
        <v>0</v>
      </c>
      <c r="H153" s="244">
        <f t="shared" si="151"/>
        <v>0</v>
      </c>
      <c r="I153" s="244">
        <f t="shared" si="151"/>
        <v>0</v>
      </c>
      <c r="J153" s="244">
        <f t="shared" si="151"/>
        <v>0</v>
      </c>
      <c r="K153" s="244">
        <f t="shared" si="151"/>
        <v>0</v>
      </c>
      <c r="L153" s="244">
        <f t="shared" si="151"/>
        <v>231825213115</v>
      </c>
      <c r="M153" s="36">
        <f t="shared" si="135"/>
        <v>4.3672285553938046E-2</v>
      </c>
      <c r="N153" s="244">
        <f t="shared" si="151"/>
        <v>0</v>
      </c>
      <c r="O153" s="244">
        <f t="shared" si="151"/>
        <v>231825213115</v>
      </c>
      <c r="P153" s="244">
        <f t="shared" si="151"/>
        <v>0</v>
      </c>
      <c r="Q153" s="244">
        <f t="shared" si="151"/>
        <v>231825213115</v>
      </c>
      <c r="R153" s="244">
        <f t="shared" si="151"/>
        <v>0</v>
      </c>
      <c r="S153" s="244">
        <f t="shared" si="151"/>
        <v>0</v>
      </c>
      <c r="T153" s="244">
        <f t="shared" si="151"/>
        <v>0</v>
      </c>
      <c r="U153" s="244">
        <f t="shared" si="151"/>
        <v>231825213115</v>
      </c>
      <c r="V153" s="244">
        <f t="shared" si="151"/>
        <v>0</v>
      </c>
      <c r="W153" s="244">
        <f t="shared" si="152"/>
        <v>0</v>
      </c>
      <c r="X153" s="37">
        <f t="shared" si="130"/>
        <v>1</v>
      </c>
      <c r="Y153" s="37">
        <f t="shared" si="131"/>
        <v>0</v>
      </c>
      <c r="Z153" s="37">
        <f t="shared" si="132"/>
        <v>0</v>
      </c>
      <c r="AA153" s="37">
        <f t="shared" si="100"/>
        <v>0</v>
      </c>
      <c r="AB153" s="37" t="s">
        <v>46</v>
      </c>
    </row>
    <row r="154" spans="1:28" ht="30" customHeight="1" x14ac:dyDescent="0.25">
      <c r="A154" s="239" t="s">
        <v>284</v>
      </c>
      <c r="B154" s="40" t="s">
        <v>192</v>
      </c>
      <c r="C154" s="40">
        <v>11</v>
      </c>
      <c r="D154" s="40" t="s">
        <v>38</v>
      </c>
      <c r="E154" s="41" t="s">
        <v>226</v>
      </c>
      <c r="F154" s="240">
        <v>231825213115</v>
      </c>
      <c r="G154" s="240">
        <v>0</v>
      </c>
      <c r="H154" s="240">
        <v>0</v>
      </c>
      <c r="I154" s="240">
        <v>0</v>
      </c>
      <c r="J154" s="240">
        <v>0</v>
      </c>
      <c r="K154" s="240">
        <f t="shared" si="133"/>
        <v>0</v>
      </c>
      <c r="L154" s="240">
        <f t="shared" si="134"/>
        <v>231825213115</v>
      </c>
      <c r="M154" s="43">
        <f t="shared" si="135"/>
        <v>4.3672285553938046E-2</v>
      </c>
      <c r="N154" s="240">
        <v>0</v>
      </c>
      <c r="O154" s="240">
        <v>231825213115</v>
      </c>
      <c r="P154" s="240">
        <f t="shared" si="136"/>
        <v>0</v>
      </c>
      <c r="Q154" s="240">
        <v>231825213115</v>
      </c>
      <c r="R154" s="240">
        <f t="shared" si="111"/>
        <v>0</v>
      </c>
      <c r="S154" s="240">
        <f t="shared" ref="S154" si="153">O154-Q154</f>
        <v>0</v>
      </c>
      <c r="T154" s="240">
        <v>0</v>
      </c>
      <c r="U154" s="240">
        <f t="shared" si="141"/>
        <v>231825213115</v>
      </c>
      <c r="V154" s="240">
        <v>0</v>
      </c>
      <c r="W154" s="44">
        <f t="shared" si="142"/>
        <v>0</v>
      </c>
      <c r="X154" s="45">
        <f t="shared" si="130"/>
        <v>1</v>
      </c>
      <c r="Y154" s="45">
        <f t="shared" si="131"/>
        <v>0</v>
      </c>
      <c r="Z154" s="45">
        <f t="shared" si="132"/>
        <v>0</v>
      </c>
      <c r="AA154" s="45">
        <f t="shared" si="100"/>
        <v>0</v>
      </c>
      <c r="AB154" s="45" t="s">
        <v>46</v>
      </c>
    </row>
    <row r="155" spans="1:28" ht="66.75" customHeight="1" x14ac:dyDescent="0.25">
      <c r="A155" s="238" t="s">
        <v>285</v>
      </c>
      <c r="B155" s="68"/>
      <c r="C155" s="68"/>
      <c r="D155" s="68"/>
      <c r="E155" s="34" t="s">
        <v>286</v>
      </c>
      <c r="F155" s="244">
        <f t="shared" ref="F155:V157" si="154">+F156</f>
        <v>126080065359</v>
      </c>
      <c r="G155" s="244">
        <f t="shared" si="154"/>
        <v>0</v>
      </c>
      <c r="H155" s="244">
        <f t="shared" si="154"/>
        <v>0</v>
      </c>
      <c r="I155" s="244">
        <f t="shared" si="154"/>
        <v>0</v>
      </c>
      <c r="J155" s="244">
        <f t="shared" si="154"/>
        <v>0</v>
      </c>
      <c r="K155" s="244">
        <f t="shared" si="154"/>
        <v>0</v>
      </c>
      <c r="L155" s="244">
        <f t="shared" si="154"/>
        <v>126080065359</v>
      </c>
      <c r="M155" s="36">
        <f t="shared" si="135"/>
        <v>2.3751534800858756E-2</v>
      </c>
      <c r="N155" s="244">
        <f t="shared" si="154"/>
        <v>0</v>
      </c>
      <c r="O155" s="244">
        <f t="shared" si="154"/>
        <v>126080065359</v>
      </c>
      <c r="P155" s="244">
        <f t="shared" si="154"/>
        <v>0</v>
      </c>
      <c r="Q155" s="244">
        <f t="shared" si="154"/>
        <v>126080065359</v>
      </c>
      <c r="R155" s="244">
        <f t="shared" si="154"/>
        <v>0</v>
      </c>
      <c r="S155" s="244">
        <f t="shared" si="154"/>
        <v>0</v>
      </c>
      <c r="T155" s="244">
        <f t="shared" si="154"/>
        <v>0</v>
      </c>
      <c r="U155" s="244">
        <f t="shared" si="154"/>
        <v>126080065359</v>
      </c>
      <c r="V155" s="244">
        <f t="shared" si="154"/>
        <v>0</v>
      </c>
      <c r="W155" s="244">
        <f t="shared" ref="W155:W157" si="155">+W156</f>
        <v>0</v>
      </c>
      <c r="X155" s="37">
        <f t="shared" si="130"/>
        <v>1</v>
      </c>
      <c r="Y155" s="37">
        <f t="shared" si="131"/>
        <v>0</v>
      </c>
      <c r="Z155" s="37">
        <f t="shared" si="132"/>
        <v>0</v>
      </c>
      <c r="AA155" s="37">
        <f t="shared" si="100"/>
        <v>0</v>
      </c>
      <c r="AB155" s="37" t="s">
        <v>46</v>
      </c>
    </row>
    <row r="156" spans="1:28" ht="66.75" customHeight="1" x14ac:dyDescent="0.25">
      <c r="A156" s="238" t="s">
        <v>287</v>
      </c>
      <c r="B156" s="40"/>
      <c r="C156" s="40"/>
      <c r="D156" s="40"/>
      <c r="E156" s="69" t="s">
        <v>286</v>
      </c>
      <c r="F156" s="244">
        <f t="shared" si="154"/>
        <v>126080065359</v>
      </c>
      <c r="G156" s="244">
        <f t="shared" si="154"/>
        <v>0</v>
      </c>
      <c r="H156" s="244">
        <f t="shared" si="154"/>
        <v>0</v>
      </c>
      <c r="I156" s="244">
        <f t="shared" si="154"/>
        <v>0</v>
      </c>
      <c r="J156" s="244">
        <f t="shared" si="154"/>
        <v>0</v>
      </c>
      <c r="K156" s="244">
        <f t="shared" si="154"/>
        <v>0</v>
      </c>
      <c r="L156" s="244">
        <f t="shared" si="154"/>
        <v>126080065359</v>
      </c>
      <c r="M156" s="36">
        <f t="shared" si="135"/>
        <v>2.3751534800858756E-2</v>
      </c>
      <c r="N156" s="244">
        <f t="shared" si="154"/>
        <v>0</v>
      </c>
      <c r="O156" s="244">
        <f t="shared" si="154"/>
        <v>126080065359</v>
      </c>
      <c r="P156" s="244">
        <f t="shared" si="154"/>
        <v>0</v>
      </c>
      <c r="Q156" s="244">
        <f t="shared" si="154"/>
        <v>126080065359</v>
      </c>
      <c r="R156" s="244">
        <f t="shared" si="154"/>
        <v>0</v>
      </c>
      <c r="S156" s="244">
        <f t="shared" si="154"/>
        <v>0</v>
      </c>
      <c r="T156" s="244">
        <f t="shared" si="154"/>
        <v>0</v>
      </c>
      <c r="U156" s="244">
        <f t="shared" si="154"/>
        <v>126080065359</v>
      </c>
      <c r="V156" s="244">
        <f t="shared" si="154"/>
        <v>0</v>
      </c>
      <c r="W156" s="244">
        <f t="shared" si="155"/>
        <v>0</v>
      </c>
      <c r="X156" s="37">
        <f t="shared" si="130"/>
        <v>1</v>
      </c>
      <c r="Y156" s="37">
        <f t="shared" si="131"/>
        <v>0</v>
      </c>
      <c r="Z156" s="37">
        <f t="shared" si="132"/>
        <v>0</v>
      </c>
      <c r="AA156" s="37">
        <f t="shared" si="100"/>
        <v>0</v>
      </c>
      <c r="AB156" s="37" t="s">
        <v>46</v>
      </c>
    </row>
    <row r="157" spans="1:28" ht="38.25" customHeight="1" x14ac:dyDescent="0.25">
      <c r="A157" s="238" t="s">
        <v>288</v>
      </c>
      <c r="B157" s="40"/>
      <c r="C157" s="40"/>
      <c r="D157" s="40"/>
      <c r="E157" s="34" t="s">
        <v>236</v>
      </c>
      <c r="F157" s="244">
        <f t="shared" si="154"/>
        <v>126080065359</v>
      </c>
      <c r="G157" s="244">
        <f t="shared" si="154"/>
        <v>0</v>
      </c>
      <c r="H157" s="244">
        <f t="shared" si="154"/>
        <v>0</v>
      </c>
      <c r="I157" s="244">
        <f t="shared" si="154"/>
        <v>0</v>
      </c>
      <c r="J157" s="244">
        <f t="shared" si="154"/>
        <v>0</v>
      </c>
      <c r="K157" s="244">
        <f t="shared" si="154"/>
        <v>0</v>
      </c>
      <c r="L157" s="244">
        <f t="shared" si="154"/>
        <v>126080065359</v>
      </c>
      <c r="M157" s="36">
        <f t="shared" si="135"/>
        <v>2.3751534800858756E-2</v>
      </c>
      <c r="N157" s="244">
        <f t="shared" si="154"/>
        <v>0</v>
      </c>
      <c r="O157" s="244">
        <f t="shared" si="154"/>
        <v>126080065359</v>
      </c>
      <c r="P157" s="244">
        <f t="shared" si="154"/>
        <v>0</v>
      </c>
      <c r="Q157" s="244">
        <f t="shared" si="154"/>
        <v>126080065359</v>
      </c>
      <c r="R157" s="244">
        <f t="shared" si="154"/>
        <v>0</v>
      </c>
      <c r="S157" s="244">
        <f t="shared" si="154"/>
        <v>0</v>
      </c>
      <c r="T157" s="244">
        <f t="shared" si="154"/>
        <v>0</v>
      </c>
      <c r="U157" s="244">
        <f t="shared" si="154"/>
        <v>126080065359</v>
      </c>
      <c r="V157" s="244">
        <f t="shared" si="154"/>
        <v>0</v>
      </c>
      <c r="W157" s="244">
        <f t="shared" si="155"/>
        <v>0</v>
      </c>
      <c r="X157" s="37">
        <f t="shared" si="130"/>
        <v>1</v>
      </c>
      <c r="Y157" s="37">
        <f t="shared" si="131"/>
        <v>0</v>
      </c>
      <c r="Z157" s="37">
        <f t="shared" si="132"/>
        <v>0</v>
      </c>
      <c r="AA157" s="37">
        <f t="shared" si="100"/>
        <v>0</v>
      </c>
      <c r="AB157" s="37" t="s">
        <v>46</v>
      </c>
    </row>
    <row r="158" spans="1:28" ht="30" customHeight="1" x14ac:dyDescent="0.25">
      <c r="A158" s="239" t="s">
        <v>289</v>
      </c>
      <c r="B158" s="40" t="s">
        <v>192</v>
      </c>
      <c r="C158" s="40">
        <v>11</v>
      </c>
      <c r="D158" s="40" t="s">
        <v>38</v>
      </c>
      <c r="E158" s="41" t="s">
        <v>226</v>
      </c>
      <c r="F158" s="240">
        <v>126080065359</v>
      </c>
      <c r="G158" s="240">
        <v>0</v>
      </c>
      <c r="H158" s="240">
        <v>0</v>
      </c>
      <c r="I158" s="240">
        <v>0</v>
      </c>
      <c r="J158" s="240">
        <v>0</v>
      </c>
      <c r="K158" s="240">
        <f t="shared" si="133"/>
        <v>0</v>
      </c>
      <c r="L158" s="240">
        <f t="shared" si="134"/>
        <v>126080065359</v>
      </c>
      <c r="M158" s="43">
        <f t="shared" si="135"/>
        <v>2.3751534800858756E-2</v>
      </c>
      <c r="N158" s="240">
        <v>0</v>
      </c>
      <c r="O158" s="240">
        <v>126080065359</v>
      </c>
      <c r="P158" s="240">
        <f t="shared" si="136"/>
        <v>0</v>
      </c>
      <c r="Q158" s="240">
        <v>126080065359</v>
      </c>
      <c r="R158" s="240">
        <f t="shared" si="111"/>
        <v>0</v>
      </c>
      <c r="S158" s="240">
        <f t="shared" ref="S158" si="156">O158-Q158</f>
        <v>0</v>
      </c>
      <c r="T158" s="240">
        <v>0</v>
      </c>
      <c r="U158" s="240">
        <f t="shared" si="141"/>
        <v>126080065359</v>
      </c>
      <c r="V158" s="240">
        <v>0</v>
      </c>
      <c r="W158" s="44">
        <f t="shared" si="142"/>
        <v>0</v>
      </c>
      <c r="X158" s="45">
        <f t="shared" si="130"/>
        <v>1</v>
      </c>
      <c r="Y158" s="45">
        <f t="shared" si="131"/>
        <v>0</v>
      </c>
      <c r="Z158" s="45">
        <f t="shared" si="132"/>
        <v>0</v>
      </c>
      <c r="AA158" s="45">
        <f t="shared" si="100"/>
        <v>0</v>
      </c>
      <c r="AB158" s="45" t="s">
        <v>46</v>
      </c>
    </row>
    <row r="159" spans="1:28" ht="67.5" customHeight="1" x14ac:dyDescent="0.25">
      <c r="A159" s="238" t="s">
        <v>290</v>
      </c>
      <c r="B159" s="68"/>
      <c r="C159" s="68"/>
      <c r="D159" s="68"/>
      <c r="E159" s="34" t="s">
        <v>291</v>
      </c>
      <c r="F159" s="244">
        <f t="shared" ref="F159:V161" si="157">+F160</f>
        <v>91282312485</v>
      </c>
      <c r="G159" s="244">
        <f t="shared" si="157"/>
        <v>0</v>
      </c>
      <c r="H159" s="244">
        <f t="shared" si="157"/>
        <v>0</v>
      </c>
      <c r="I159" s="244">
        <f t="shared" si="157"/>
        <v>0</v>
      </c>
      <c r="J159" s="244">
        <f t="shared" si="157"/>
        <v>0</v>
      </c>
      <c r="K159" s="244">
        <f t="shared" si="157"/>
        <v>0</v>
      </c>
      <c r="L159" s="244">
        <f t="shared" si="157"/>
        <v>91282312485</v>
      </c>
      <c r="M159" s="36">
        <f t="shared" si="135"/>
        <v>1.719617621958645E-2</v>
      </c>
      <c r="N159" s="244">
        <f t="shared" si="157"/>
        <v>0</v>
      </c>
      <c r="O159" s="244">
        <f t="shared" si="157"/>
        <v>91282312485</v>
      </c>
      <c r="P159" s="244">
        <f t="shared" si="157"/>
        <v>0</v>
      </c>
      <c r="Q159" s="244">
        <f t="shared" si="157"/>
        <v>91282312485</v>
      </c>
      <c r="R159" s="244">
        <f t="shared" si="157"/>
        <v>0</v>
      </c>
      <c r="S159" s="244">
        <f t="shared" si="157"/>
        <v>0</v>
      </c>
      <c r="T159" s="244">
        <f t="shared" si="157"/>
        <v>0</v>
      </c>
      <c r="U159" s="244">
        <f t="shared" si="157"/>
        <v>91282312485</v>
      </c>
      <c r="V159" s="244">
        <f t="shared" si="157"/>
        <v>0</v>
      </c>
      <c r="W159" s="244">
        <f t="shared" ref="W159:W161" si="158">+W160</f>
        <v>0</v>
      </c>
      <c r="X159" s="37">
        <f t="shared" si="130"/>
        <v>1</v>
      </c>
      <c r="Y159" s="37">
        <f t="shared" si="131"/>
        <v>0</v>
      </c>
      <c r="Z159" s="37">
        <f t="shared" si="132"/>
        <v>0</v>
      </c>
      <c r="AA159" s="37">
        <f t="shared" si="100"/>
        <v>0</v>
      </c>
      <c r="AB159" s="37" t="s">
        <v>46</v>
      </c>
    </row>
    <row r="160" spans="1:28" ht="67.5" customHeight="1" x14ac:dyDescent="0.25">
      <c r="A160" s="238" t="s">
        <v>292</v>
      </c>
      <c r="B160" s="40"/>
      <c r="C160" s="40"/>
      <c r="D160" s="40"/>
      <c r="E160" s="69" t="s">
        <v>291</v>
      </c>
      <c r="F160" s="244">
        <f t="shared" si="157"/>
        <v>91282312485</v>
      </c>
      <c r="G160" s="244">
        <f t="shared" si="157"/>
        <v>0</v>
      </c>
      <c r="H160" s="244">
        <f t="shared" si="157"/>
        <v>0</v>
      </c>
      <c r="I160" s="244">
        <f t="shared" si="157"/>
        <v>0</v>
      </c>
      <c r="J160" s="244">
        <f t="shared" si="157"/>
        <v>0</v>
      </c>
      <c r="K160" s="244">
        <f t="shared" si="157"/>
        <v>0</v>
      </c>
      <c r="L160" s="244">
        <f t="shared" si="157"/>
        <v>91282312485</v>
      </c>
      <c r="M160" s="36">
        <f t="shared" si="135"/>
        <v>1.719617621958645E-2</v>
      </c>
      <c r="N160" s="244">
        <f t="shared" si="157"/>
        <v>0</v>
      </c>
      <c r="O160" s="244">
        <f t="shared" si="157"/>
        <v>91282312485</v>
      </c>
      <c r="P160" s="244">
        <f t="shared" si="157"/>
        <v>0</v>
      </c>
      <c r="Q160" s="244">
        <f t="shared" si="157"/>
        <v>91282312485</v>
      </c>
      <c r="R160" s="244">
        <f t="shared" si="157"/>
        <v>0</v>
      </c>
      <c r="S160" s="244">
        <f t="shared" si="157"/>
        <v>0</v>
      </c>
      <c r="T160" s="244">
        <f t="shared" si="157"/>
        <v>0</v>
      </c>
      <c r="U160" s="244">
        <f t="shared" si="157"/>
        <v>91282312485</v>
      </c>
      <c r="V160" s="244">
        <f t="shared" si="157"/>
        <v>0</v>
      </c>
      <c r="W160" s="244">
        <f t="shared" si="158"/>
        <v>0</v>
      </c>
      <c r="X160" s="37">
        <f t="shared" si="130"/>
        <v>1</v>
      </c>
      <c r="Y160" s="37">
        <f t="shared" si="131"/>
        <v>0</v>
      </c>
      <c r="Z160" s="37">
        <f t="shared" si="132"/>
        <v>0</v>
      </c>
      <c r="AA160" s="37">
        <f t="shared" si="100"/>
        <v>0</v>
      </c>
      <c r="AB160" s="37" t="s">
        <v>46</v>
      </c>
    </row>
    <row r="161" spans="1:28" ht="32.25" customHeight="1" x14ac:dyDescent="0.25">
      <c r="A161" s="238" t="s">
        <v>293</v>
      </c>
      <c r="B161" s="40"/>
      <c r="C161" s="40"/>
      <c r="D161" s="40"/>
      <c r="E161" s="34" t="s">
        <v>236</v>
      </c>
      <c r="F161" s="244">
        <f t="shared" si="157"/>
        <v>91282312485</v>
      </c>
      <c r="G161" s="244">
        <f t="shared" si="157"/>
        <v>0</v>
      </c>
      <c r="H161" s="244">
        <f t="shared" si="157"/>
        <v>0</v>
      </c>
      <c r="I161" s="244">
        <f t="shared" si="157"/>
        <v>0</v>
      </c>
      <c r="J161" s="244">
        <f t="shared" si="157"/>
        <v>0</v>
      </c>
      <c r="K161" s="244">
        <f t="shared" si="157"/>
        <v>0</v>
      </c>
      <c r="L161" s="244">
        <f t="shared" si="157"/>
        <v>91282312485</v>
      </c>
      <c r="M161" s="36">
        <f t="shared" si="135"/>
        <v>1.719617621958645E-2</v>
      </c>
      <c r="N161" s="244">
        <f t="shared" si="157"/>
        <v>0</v>
      </c>
      <c r="O161" s="244">
        <f t="shared" si="157"/>
        <v>91282312485</v>
      </c>
      <c r="P161" s="244">
        <f t="shared" si="157"/>
        <v>0</v>
      </c>
      <c r="Q161" s="244">
        <f t="shared" si="157"/>
        <v>91282312485</v>
      </c>
      <c r="R161" s="244">
        <f t="shared" si="157"/>
        <v>0</v>
      </c>
      <c r="S161" s="244">
        <f t="shared" si="157"/>
        <v>0</v>
      </c>
      <c r="T161" s="244">
        <f t="shared" si="157"/>
        <v>0</v>
      </c>
      <c r="U161" s="244">
        <f t="shared" si="157"/>
        <v>91282312485</v>
      </c>
      <c r="V161" s="244">
        <f t="shared" si="157"/>
        <v>0</v>
      </c>
      <c r="W161" s="244">
        <f t="shared" si="158"/>
        <v>0</v>
      </c>
      <c r="X161" s="37">
        <f t="shared" si="130"/>
        <v>1</v>
      </c>
      <c r="Y161" s="37">
        <f t="shared" si="131"/>
        <v>0</v>
      </c>
      <c r="Z161" s="37">
        <f t="shared" si="132"/>
        <v>0</v>
      </c>
      <c r="AA161" s="37">
        <f t="shared" si="100"/>
        <v>0</v>
      </c>
      <c r="AB161" s="37" t="s">
        <v>46</v>
      </c>
    </row>
    <row r="162" spans="1:28" ht="30" customHeight="1" x14ac:dyDescent="0.25">
      <c r="A162" s="239" t="s">
        <v>294</v>
      </c>
      <c r="B162" s="40" t="s">
        <v>192</v>
      </c>
      <c r="C162" s="40">
        <v>11</v>
      </c>
      <c r="D162" s="40" t="s">
        <v>38</v>
      </c>
      <c r="E162" s="41" t="s">
        <v>226</v>
      </c>
      <c r="F162" s="240">
        <v>91282312485</v>
      </c>
      <c r="G162" s="240">
        <v>0</v>
      </c>
      <c r="H162" s="240">
        <v>0</v>
      </c>
      <c r="I162" s="240">
        <v>0</v>
      </c>
      <c r="J162" s="240">
        <v>0</v>
      </c>
      <c r="K162" s="240">
        <f t="shared" si="133"/>
        <v>0</v>
      </c>
      <c r="L162" s="240">
        <f t="shared" si="134"/>
        <v>91282312485</v>
      </c>
      <c r="M162" s="43">
        <f t="shared" si="135"/>
        <v>1.719617621958645E-2</v>
      </c>
      <c r="N162" s="240">
        <v>0</v>
      </c>
      <c r="O162" s="240">
        <v>91282312485</v>
      </c>
      <c r="P162" s="240">
        <f t="shared" si="136"/>
        <v>0</v>
      </c>
      <c r="Q162" s="240">
        <v>91282312485</v>
      </c>
      <c r="R162" s="240">
        <f t="shared" si="111"/>
        <v>0</v>
      </c>
      <c r="S162" s="240">
        <f t="shared" ref="S162" si="159">O162-Q162</f>
        <v>0</v>
      </c>
      <c r="T162" s="240">
        <v>0</v>
      </c>
      <c r="U162" s="240">
        <f t="shared" si="141"/>
        <v>91282312485</v>
      </c>
      <c r="V162" s="240">
        <v>0</v>
      </c>
      <c r="W162" s="44">
        <f t="shared" si="142"/>
        <v>0</v>
      </c>
      <c r="X162" s="45">
        <f t="shared" si="130"/>
        <v>1</v>
      </c>
      <c r="Y162" s="45">
        <f t="shared" si="131"/>
        <v>0</v>
      </c>
      <c r="Z162" s="45">
        <f t="shared" si="132"/>
        <v>0</v>
      </c>
      <c r="AA162" s="45">
        <f t="shared" si="100"/>
        <v>0</v>
      </c>
      <c r="AB162" s="45" t="s">
        <v>46</v>
      </c>
    </row>
    <row r="163" spans="1:28" ht="95.25" customHeight="1" x14ac:dyDescent="0.25">
      <c r="A163" s="238" t="s">
        <v>295</v>
      </c>
      <c r="B163" s="68"/>
      <c r="C163" s="68"/>
      <c r="D163" s="68"/>
      <c r="E163" s="34" t="s">
        <v>296</v>
      </c>
      <c r="F163" s="244">
        <f t="shared" ref="F163:V165" si="160">+F164</f>
        <v>175214577228</v>
      </c>
      <c r="G163" s="244">
        <f t="shared" si="160"/>
        <v>0</v>
      </c>
      <c r="H163" s="244">
        <f t="shared" si="160"/>
        <v>0</v>
      </c>
      <c r="I163" s="244">
        <f t="shared" si="160"/>
        <v>0</v>
      </c>
      <c r="J163" s="244">
        <f t="shared" si="160"/>
        <v>0</v>
      </c>
      <c r="K163" s="244">
        <f t="shared" si="160"/>
        <v>0</v>
      </c>
      <c r="L163" s="244">
        <f t="shared" si="160"/>
        <v>175214577228</v>
      </c>
      <c r="M163" s="36">
        <f t="shared" si="135"/>
        <v>3.3007717094679687E-2</v>
      </c>
      <c r="N163" s="244">
        <f t="shared" si="160"/>
        <v>0</v>
      </c>
      <c r="O163" s="244">
        <f t="shared" si="160"/>
        <v>175214577228</v>
      </c>
      <c r="P163" s="244">
        <f t="shared" si="160"/>
        <v>0</v>
      </c>
      <c r="Q163" s="244">
        <f t="shared" si="160"/>
        <v>175214577228</v>
      </c>
      <c r="R163" s="244">
        <f t="shared" si="160"/>
        <v>0</v>
      </c>
      <c r="S163" s="244">
        <f t="shared" si="160"/>
        <v>0</v>
      </c>
      <c r="T163" s="244">
        <f t="shared" si="160"/>
        <v>8358018752</v>
      </c>
      <c r="U163" s="244">
        <f t="shared" si="160"/>
        <v>166856558476</v>
      </c>
      <c r="V163" s="244">
        <f t="shared" si="160"/>
        <v>8358018752</v>
      </c>
      <c r="W163" s="244">
        <f t="shared" ref="W163:W165" si="161">+W164</f>
        <v>0</v>
      </c>
      <c r="X163" s="37">
        <f t="shared" si="130"/>
        <v>1</v>
      </c>
      <c r="Y163" s="37">
        <f t="shared" si="131"/>
        <v>4.770161754934369E-2</v>
      </c>
      <c r="Z163" s="37">
        <f t="shared" si="132"/>
        <v>4.770161754934369E-2</v>
      </c>
      <c r="AA163" s="37">
        <f t="shared" ref="AA163:AA226" si="162">+T163/Q163</f>
        <v>4.770161754934369E-2</v>
      </c>
      <c r="AB163" s="37">
        <f t="shared" ref="AB163:AB226" si="163">+V163/T163</f>
        <v>1</v>
      </c>
    </row>
    <row r="164" spans="1:28" ht="95.25" customHeight="1" x14ac:dyDescent="0.25">
      <c r="A164" s="238" t="s">
        <v>297</v>
      </c>
      <c r="B164" s="40"/>
      <c r="C164" s="40"/>
      <c r="D164" s="40"/>
      <c r="E164" s="69" t="s">
        <v>296</v>
      </c>
      <c r="F164" s="244">
        <f t="shared" si="160"/>
        <v>175214577228</v>
      </c>
      <c r="G164" s="244">
        <f t="shared" si="160"/>
        <v>0</v>
      </c>
      <c r="H164" s="244">
        <f t="shared" si="160"/>
        <v>0</v>
      </c>
      <c r="I164" s="244">
        <f t="shared" si="160"/>
        <v>0</v>
      </c>
      <c r="J164" s="244">
        <f t="shared" si="160"/>
        <v>0</v>
      </c>
      <c r="K164" s="244">
        <f t="shared" si="160"/>
        <v>0</v>
      </c>
      <c r="L164" s="244">
        <f t="shared" si="160"/>
        <v>175214577228</v>
      </c>
      <c r="M164" s="36">
        <f t="shared" si="135"/>
        <v>3.3007717094679687E-2</v>
      </c>
      <c r="N164" s="244">
        <f t="shared" si="160"/>
        <v>0</v>
      </c>
      <c r="O164" s="244">
        <f t="shared" si="160"/>
        <v>175214577228</v>
      </c>
      <c r="P164" s="244">
        <f t="shared" si="160"/>
        <v>0</v>
      </c>
      <c r="Q164" s="244">
        <f t="shared" si="160"/>
        <v>175214577228</v>
      </c>
      <c r="R164" s="244">
        <f t="shared" si="160"/>
        <v>0</v>
      </c>
      <c r="S164" s="244">
        <f t="shared" si="160"/>
        <v>0</v>
      </c>
      <c r="T164" s="244">
        <f t="shared" si="160"/>
        <v>8358018752</v>
      </c>
      <c r="U164" s="244">
        <f t="shared" si="160"/>
        <v>166856558476</v>
      </c>
      <c r="V164" s="244">
        <f t="shared" si="160"/>
        <v>8358018752</v>
      </c>
      <c r="W164" s="244">
        <f t="shared" si="161"/>
        <v>0</v>
      </c>
      <c r="X164" s="37">
        <f t="shared" si="130"/>
        <v>1</v>
      </c>
      <c r="Y164" s="37">
        <f t="shared" si="131"/>
        <v>4.770161754934369E-2</v>
      </c>
      <c r="Z164" s="37">
        <f t="shared" si="132"/>
        <v>4.770161754934369E-2</v>
      </c>
      <c r="AA164" s="37">
        <f t="shared" si="162"/>
        <v>4.770161754934369E-2</v>
      </c>
      <c r="AB164" s="37">
        <f t="shared" si="163"/>
        <v>1</v>
      </c>
    </row>
    <row r="165" spans="1:28" ht="33" customHeight="1" x14ac:dyDescent="0.25">
      <c r="A165" s="238" t="s">
        <v>298</v>
      </c>
      <c r="B165" s="40"/>
      <c r="C165" s="40"/>
      <c r="D165" s="40"/>
      <c r="E165" s="34" t="s">
        <v>236</v>
      </c>
      <c r="F165" s="244">
        <f t="shared" si="160"/>
        <v>175214577228</v>
      </c>
      <c r="G165" s="244">
        <f t="shared" si="160"/>
        <v>0</v>
      </c>
      <c r="H165" s="244">
        <f t="shared" si="160"/>
        <v>0</v>
      </c>
      <c r="I165" s="244">
        <f t="shared" si="160"/>
        <v>0</v>
      </c>
      <c r="J165" s="244">
        <f t="shared" si="160"/>
        <v>0</v>
      </c>
      <c r="K165" s="244">
        <f t="shared" si="160"/>
        <v>0</v>
      </c>
      <c r="L165" s="244">
        <f t="shared" si="160"/>
        <v>175214577228</v>
      </c>
      <c r="M165" s="36">
        <f t="shared" si="135"/>
        <v>3.3007717094679687E-2</v>
      </c>
      <c r="N165" s="244">
        <f t="shared" si="160"/>
        <v>0</v>
      </c>
      <c r="O165" s="244">
        <f t="shared" si="160"/>
        <v>175214577228</v>
      </c>
      <c r="P165" s="244">
        <f t="shared" si="160"/>
        <v>0</v>
      </c>
      <c r="Q165" s="244">
        <f t="shared" si="160"/>
        <v>175214577228</v>
      </c>
      <c r="R165" s="244">
        <f t="shared" si="160"/>
        <v>0</v>
      </c>
      <c r="S165" s="244">
        <f t="shared" si="160"/>
        <v>0</v>
      </c>
      <c r="T165" s="244">
        <f t="shared" si="160"/>
        <v>8358018752</v>
      </c>
      <c r="U165" s="244">
        <f t="shared" si="160"/>
        <v>166856558476</v>
      </c>
      <c r="V165" s="244">
        <f t="shared" si="160"/>
        <v>8358018752</v>
      </c>
      <c r="W165" s="244">
        <f t="shared" si="161"/>
        <v>0</v>
      </c>
      <c r="X165" s="37">
        <f t="shared" si="130"/>
        <v>1</v>
      </c>
      <c r="Y165" s="37">
        <f t="shared" si="131"/>
        <v>4.770161754934369E-2</v>
      </c>
      <c r="Z165" s="37">
        <f t="shared" si="132"/>
        <v>4.770161754934369E-2</v>
      </c>
      <c r="AA165" s="37">
        <f t="shared" si="162"/>
        <v>4.770161754934369E-2</v>
      </c>
      <c r="AB165" s="37">
        <f t="shared" si="163"/>
        <v>1</v>
      </c>
    </row>
    <row r="166" spans="1:28" ht="30" customHeight="1" x14ac:dyDescent="0.25">
      <c r="A166" s="239" t="s">
        <v>299</v>
      </c>
      <c r="B166" s="40" t="s">
        <v>192</v>
      </c>
      <c r="C166" s="40">
        <v>11</v>
      </c>
      <c r="D166" s="40" t="s">
        <v>38</v>
      </c>
      <c r="E166" s="41" t="s">
        <v>226</v>
      </c>
      <c r="F166" s="240">
        <v>175214577228</v>
      </c>
      <c r="G166" s="240">
        <v>0</v>
      </c>
      <c r="H166" s="240">
        <v>0</v>
      </c>
      <c r="I166" s="240">
        <v>0</v>
      </c>
      <c r="J166" s="240">
        <v>0</v>
      </c>
      <c r="K166" s="240">
        <f t="shared" si="133"/>
        <v>0</v>
      </c>
      <c r="L166" s="240">
        <f t="shared" si="134"/>
        <v>175214577228</v>
      </c>
      <c r="M166" s="43">
        <f t="shared" si="135"/>
        <v>3.3007717094679687E-2</v>
      </c>
      <c r="N166" s="240">
        <v>0</v>
      </c>
      <c r="O166" s="240">
        <v>175214577228</v>
      </c>
      <c r="P166" s="240">
        <f t="shared" si="136"/>
        <v>0</v>
      </c>
      <c r="Q166" s="240">
        <v>175214577228</v>
      </c>
      <c r="R166" s="240">
        <f t="shared" si="111"/>
        <v>0</v>
      </c>
      <c r="S166" s="240">
        <f t="shared" ref="S166" si="164">O166-Q166</f>
        <v>0</v>
      </c>
      <c r="T166" s="240">
        <v>8358018752</v>
      </c>
      <c r="U166" s="240">
        <f t="shared" si="141"/>
        <v>166856558476</v>
      </c>
      <c r="V166" s="240">
        <v>8358018752</v>
      </c>
      <c r="W166" s="44">
        <f t="shared" si="142"/>
        <v>0</v>
      </c>
      <c r="X166" s="45">
        <f t="shared" si="130"/>
        <v>1</v>
      </c>
      <c r="Y166" s="45">
        <f t="shared" si="131"/>
        <v>4.770161754934369E-2</v>
      </c>
      <c r="Z166" s="45">
        <f t="shared" si="132"/>
        <v>4.770161754934369E-2</v>
      </c>
      <c r="AA166" s="45">
        <f t="shared" si="162"/>
        <v>4.770161754934369E-2</v>
      </c>
      <c r="AB166" s="45">
        <f t="shared" si="163"/>
        <v>1</v>
      </c>
    </row>
    <row r="167" spans="1:28" ht="53.25" customHeight="1" x14ac:dyDescent="0.25">
      <c r="A167" s="238" t="s">
        <v>300</v>
      </c>
      <c r="B167" s="68"/>
      <c r="C167" s="68"/>
      <c r="D167" s="68"/>
      <c r="E167" s="34" t="s">
        <v>301</v>
      </c>
      <c r="F167" s="244">
        <f>+F168</f>
        <v>109796058849</v>
      </c>
      <c r="G167" s="244">
        <f t="shared" ref="G167:L167" si="165">+G168</f>
        <v>0</v>
      </c>
      <c r="H167" s="244">
        <f t="shared" si="165"/>
        <v>0</v>
      </c>
      <c r="I167" s="244">
        <f t="shared" si="165"/>
        <v>0</v>
      </c>
      <c r="J167" s="244">
        <f t="shared" si="165"/>
        <v>0</v>
      </c>
      <c r="K167" s="244">
        <f t="shared" si="165"/>
        <v>0</v>
      </c>
      <c r="L167" s="244">
        <f t="shared" si="165"/>
        <v>109796058849</v>
      </c>
      <c r="M167" s="36">
        <f t="shared" si="135"/>
        <v>2.0683879765795225E-2</v>
      </c>
      <c r="N167" s="244">
        <f t="shared" ref="N167:W169" si="166">+N168</f>
        <v>0</v>
      </c>
      <c r="O167" s="244">
        <f t="shared" si="166"/>
        <v>109796058849</v>
      </c>
      <c r="P167" s="244">
        <f t="shared" si="166"/>
        <v>0</v>
      </c>
      <c r="Q167" s="244">
        <f t="shared" si="166"/>
        <v>109796058849</v>
      </c>
      <c r="R167" s="244">
        <f t="shared" si="166"/>
        <v>0</v>
      </c>
      <c r="S167" s="244">
        <f t="shared" si="166"/>
        <v>0</v>
      </c>
      <c r="T167" s="244">
        <f t="shared" si="166"/>
        <v>19071686158</v>
      </c>
      <c r="U167" s="244">
        <f t="shared" si="166"/>
        <v>90724372691</v>
      </c>
      <c r="V167" s="244">
        <f t="shared" si="166"/>
        <v>19071686158</v>
      </c>
      <c r="W167" s="244">
        <f t="shared" si="166"/>
        <v>0</v>
      </c>
      <c r="X167" s="37">
        <f t="shared" si="130"/>
        <v>1</v>
      </c>
      <c r="Y167" s="37">
        <f t="shared" si="131"/>
        <v>0.17370100856014198</v>
      </c>
      <c r="Z167" s="37">
        <f t="shared" si="132"/>
        <v>0.17370100856014198</v>
      </c>
      <c r="AA167" s="37">
        <f t="shared" si="162"/>
        <v>0.17370100856014198</v>
      </c>
      <c r="AB167" s="37">
        <f t="shared" si="163"/>
        <v>1</v>
      </c>
    </row>
    <row r="168" spans="1:28" ht="53.25" customHeight="1" x14ac:dyDescent="0.25">
      <c r="A168" s="238" t="s">
        <v>302</v>
      </c>
      <c r="B168" s="40"/>
      <c r="C168" s="40"/>
      <c r="D168" s="40"/>
      <c r="E168" s="69" t="s">
        <v>301</v>
      </c>
      <c r="F168" s="244">
        <f t="shared" ref="F168:V169" si="167">+F169</f>
        <v>109796058849</v>
      </c>
      <c r="G168" s="244">
        <f t="shared" si="167"/>
        <v>0</v>
      </c>
      <c r="H168" s="244">
        <f t="shared" si="167"/>
        <v>0</v>
      </c>
      <c r="I168" s="244">
        <f t="shared" si="167"/>
        <v>0</v>
      </c>
      <c r="J168" s="244">
        <f t="shared" si="167"/>
        <v>0</v>
      </c>
      <c r="K168" s="244">
        <f t="shared" si="167"/>
        <v>0</v>
      </c>
      <c r="L168" s="244">
        <f t="shared" si="167"/>
        <v>109796058849</v>
      </c>
      <c r="M168" s="36">
        <f t="shared" si="135"/>
        <v>2.0683879765795225E-2</v>
      </c>
      <c r="N168" s="244">
        <f t="shared" si="167"/>
        <v>0</v>
      </c>
      <c r="O168" s="244">
        <f t="shared" si="167"/>
        <v>109796058849</v>
      </c>
      <c r="P168" s="244">
        <f t="shared" si="167"/>
        <v>0</v>
      </c>
      <c r="Q168" s="244">
        <f t="shared" si="167"/>
        <v>109796058849</v>
      </c>
      <c r="R168" s="244">
        <f t="shared" si="167"/>
        <v>0</v>
      </c>
      <c r="S168" s="244">
        <f t="shared" si="167"/>
        <v>0</v>
      </c>
      <c r="T168" s="244">
        <f t="shared" si="167"/>
        <v>19071686158</v>
      </c>
      <c r="U168" s="244">
        <f t="shared" si="167"/>
        <v>90724372691</v>
      </c>
      <c r="V168" s="244">
        <f t="shared" si="167"/>
        <v>19071686158</v>
      </c>
      <c r="W168" s="244">
        <f t="shared" si="166"/>
        <v>0</v>
      </c>
      <c r="X168" s="37">
        <f t="shared" si="130"/>
        <v>1</v>
      </c>
      <c r="Y168" s="37">
        <f t="shared" si="131"/>
        <v>0.17370100856014198</v>
      </c>
      <c r="Z168" s="37">
        <f t="shared" si="132"/>
        <v>0.17370100856014198</v>
      </c>
      <c r="AA168" s="37">
        <f t="shared" si="162"/>
        <v>0.17370100856014198</v>
      </c>
      <c r="AB168" s="37">
        <f t="shared" si="163"/>
        <v>1</v>
      </c>
    </row>
    <row r="169" spans="1:28" ht="38.25" customHeight="1" x14ac:dyDescent="0.25">
      <c r="A169" s="238" t="s">
        <v>303</v>
      </c>
      <c r="B169" s="40"/>
      <c r="C169" s="40"/>
      <c r="D169" s="40"/>
      <c r="E169" s="34" t="s">
        <v>236</v>
      </c>
      <c r="F169" s="244">
        <f t="shared" si="167"/>
        <v>109796058849</v>
      </c>
      <c r="G169" s="244">
        <f t="shared" si="167"/>
        <v>0</v>
      </c>
      <c r="H169" s="244">
        <f t="shared" si="167"/>
        <v>0</v>
      </c>
      <c r="I169" s="244">
        <f t="shared" si="167"/>
        <v>0</v>
      </c>
      <c r="J169" s="244">
        <f t="shared" si="167"/>
        <v>0</v>
      </c>
      <c r="K169" s="244">
        <f t="shared" si="167"/>
        <v>0</v>
      </c>
      <c r="L169" s="244">
        <f t="shared" si="167"/>
        <v>109796058849</v>
      </c>
      <c r="M169" s="36">
        <f t="shared" si="135"/>
        <v>2.0683879765795225E-2</v>
      </c>
      <c r="N169" s="244">
        <f t="shared" si="166"/>
        <v>0</v>
      </c>
      <c r="O169" s="244">
        <f t="shared" si="166"/>
        <v>109796058849</v>
      </c>
      <c r="P169" s="244">
        <f t="shared" si="166"/>
        <v>0</v>
      </c>
      <c r="Q169" s="244">
        <f t="shared" si="166"/>
        <v>109796058849</v>
      </c>
      <c r="R169" s="244">
        <f t="shared" si="166"/>
        <v>0</v>
      </c>
      <c r="S169" s="244">
        <f t="shared" si="166"/>
        <v>0</v>
      </c>
      <c r="T169" s="244">
        <f t="shared" si="166"/>
        <v>19071686158</v>
      </c>
      <c r="U169" s="244">
        <f t="shared" si="166"/>
        <v>90724372691</v>
      </c>
      <c r="V169" s="244">
        <f t="shared" si="166"/>
        <v>19071686158</v>
      </c>
      <c r="W169" s="244">
        <f t="shared" si="166"/>
        <v>0</v>
      </c>
      <c r="X169" s="37">
        <f t="shared" si="130"/>
        <v>1</v>
      </c>
      <c r="Y169" s="37">
        <f t="shared" si="131"/>
        <v>0.17370100856014198</v>
      </c>
      <c r="Z169" s="37">
        <f t="shared" si="132"/>
        <v>0.17370100856014198</v>
      </c>
      <c r="AA169" s="37">
        <f t="shared" si="162"/>
        <v>0.17370100856014198</v>
      </c>
      <c r="AB169" s="37">
        <f t="shared" si="163"/>
        <v>1</v>
      </c>
    </row>
    <row r="170" spans="1:28" ht="38.25" customHeight="1" x14ac:dyDescent="0.25">
      <c r="A170" s="239" t="s">
        <v>304</v>
      </c>
      <c r="B170" s="68" t="s">
        <v>192</v>
      </c>
      <c r="C170" s="68">
        <v>11</v>
      </c>
      <c r="D170" s="40" t="s">
        <v>38</v>
      </c>
      <c r="E170" s="41" t="s">
        <v>226</v>
      </c>
      <c r="F170" s="240">
        <v>109796058849</v>
      </c>
      <c r="G170" s="240">
        <v>0</v>
      </c>
      <c r="H170" s="240">
        <v>0</v>
      </c>
      <c r="I170" s="240">
        <v>0</v>
      </c>
      <c r="J170" s="240">
        <v>0</v>
      </c>
      <c r="K170" s="240">
        <f t="shared" si="133"/>
        <v>0</v>
      </c>
      <c r="L170" s="240">
        <f t="shared" si="134"/>
        <v>109796058849</v>
      </c>
      <c r="M170" s="43">
        <f t="shared" si="135"/>
        <v>2.0683879765795225E-2</v>
      </c>
      <c r="N170" s="240">
        <v>0</v>
      </c>
      <c r="O170" s="240">
        <v>109796058849</v>
      </c>
      <c r="P170" s="240">
        <f t="shared" si="136"/>
        <v>0</v>
      </c>
      <c r="Q170" s="240">
        <v>109796058849</v>
      </c>
      <c r="R170" s="240">
        <f t="shared" si="111"/>
        <v>0</v>
      </c>
      <c r="S170" s="240">
        <f t="shared" ref="S170" si="168">O170-Q170</f>
        <v>0</v>
      </c>
      <c r="T170" s="240">
        <v>19071686158</v>
      </c>
      <c r="U170" s="240">
        <f t="shared" si="141"/>
        <v>90724372691</v>
      </c>
      <c r="V170" s="240">
        <v>19071686158</v>
      </c>
      <c r="W170" s="44">
        <f t="shared" si="142"/>
        <v>0</v>
      </c>
      <c r="X170" s="45">
        <f t="shared" si="130"/>
        <v>1</v>
      </c>
      <c r="Y170" s="45">
        <f t="shared" si="131"/>
        <v>0.17370100856014198</v>
      </c>
      <c r="Z170" s="45">
        <f t="shared" si="132"/>
        <v>0.17370100856014198</v>
      </c>
      <c r="AA170" s="45">
        <f t="shared" si="162"/>
        <v>0.17370100856014198</v>
      </c>
      <c r="AB170" s="45">
        <f t="shared" si="163"/>
        <v>1</v>
      </c>
    </row>
    <row r="171" spans="1:28" ht="69" customHeight="1" x14ac:dyDescent="0.25">
      <c r="A171" s="238" t="s">
        <v>305</v>
      </c>
      <c r="B171" s="68"/>
      <c r="C171" s="68"/>
      <c r="D171" s="68"/>
      <c r="E171" s="34" t="s">
        <v>306</v>
      </c>
      <c r="F171" s="244">
        <f t="shared" ref="F171:V173" si="169">+F172</f>
        <v>216924287600</v>
      </c>
      <c r="G171" s="244">
        <f t="shared" si="169"/>
        <v>0</v>
      </c>
      <c r="H171" s="244">
        <f t="shared" si="169"/>
        <v>0</v>
      </c>
      <c r="I171" s="244">
        <f t="shared" si="169"/>
        <v>0</v>
      </c>
      <c r="J171" s="244">
        <f t="shared" si="169"/>
        <v>0</v>
      </c>
      <c r="K171" s="244">
        <f t="shared" si="169"/>
        <v>0</v>
      </c>
      <c r="L171" s="244">
        <f t="shared" si="169"/>
        <v>216924287600</v>
      </c>
      <c r="M171" s="36">
        <f t="shared" si="135"/>
        <v>4.0865181592445191E-2</v>
      </c>
      <c r="N171" s="244">
        <f t="shared" si="169"/>
        <v>0</v>
      </c>
      <c r="O171" s="244">
        <f t="shared" si="169"/>
        <v>216924287600</v>
      </c>
      <c r="P171" s="244">
        <f t="shared" si="169"/>
        <v>0</v>
      </c>
      <c r="Q171" s="244">
        <f t="shared" si="169"/>
        <v>216924287600</v>
      </c>
      <c r="R171" s="244">
        <f t="shared" si="169"/>
        <v>0</v>
      </c>
      <c r="S171" s="244">
        <f t="shared" si="169"/>
        <v>0</v>
      </c>
      <c r="T171" s="244">
        <f t="shared" si="169"/>
        <v>14013027754</v>
      </c>
      <c r="U171" s="244">
        <f t="shared" si="169"/>
        <v>202911259846</v>
      </c>
      <c r="V171" s="244">
        <f t="shared" si="169"/>
        <v>14013027754</v>
      </c>
      <c r="W171" s="244">
        <f t="shared" ref="W171:W173" si="170">+W172</f>
        <v>0</v>
      </c>
      <c r="X171" s="37">
        <f t="shared" si="130"/>
        <v>1</v>
      </c>
      <c r="Y171" s="37">
        <f t="shared" si="131"/>
        <v>6.4598703580114922E-2</v>
      </c>
      <c r="Z171" s="37">
        <f t="shared" si="132"/>
        <v>6.4598703580114922E-2</v>
      </c>
      <c r="AA171" s="37">
        <f t="shared" si="162"/>
        <v>6.4598703580114922E-2</v>
      </c>
      <c r="AB171" s="37">
        <f t="shared" si="163"/>
        <v>1</v>
      </c>
    </row>
    <row r="172" spans="1:28" ht="69" customHeight="1" x14ac:dyDescent="0.25">
      <c r="A172" s="238" t="s">
        <v>307</v>
      </c>
      <c r="B172" s="40"/>
      <c r="C172" s="40"/>
      <c r="D172" s="40"/>
      <c r="E172" s="69" t="s">
        <v>306</v>
      </c>
      <c r="F172" s="244">
        <f t="shared" si="169"/>
        <v>216924287600</v>
      </c>
      <c r="G172" s="244">
        <f t="shared" si="169"/>
        <v>0</v>
      </c>
      <c r="H172" s="244">
        <f t="shared" si="169"/>
        <v>0</v>
      </c>
      <c r="I172" s="244">
        <f t="shared" si="169"/>
        <v>0</v>
      </c>
      <c r="J172" s="244">
        <f t="shared" si="169"/>
        <v>0</v>
      </c>
      <c r="K172" s="244">
        <f t="shared" si="169"/>
        <v>0</v>
      </c>
      <c r="L172" s="244">
        <f t="shared" si="169"/>
        <v>216924287600</v>
      </c>
      <c r="M172" s="36">
        <f t="shared" si="135"/>
        <v>4.0865181592445191E-2</v>
      </c>
      <c r="N172" s="244">
        <f t="shared" si="169"/>
        <v>0</v>
      </c>
      <c r="O172" s="244">
        <f t="shared" si="169"/>
        <v>216924287600</v>
      </c>
      <c r="P172" s="244">
        <f t="shared" si="169"/>
        <v>0</v>
      </c>
      <c r="Q172" s="244">
        <f t="shared" si="169"/>
        <v>216924287600</v>
      </c>
      <c r="R172" s="244">
        <f t="shared" si="169"/>
        <v>0</v>
      </c>
      <c r="S172" s="244">
        <f t="shared" si="169"/>
        <v>0</v>
      </c>
      <c r="T172" s="244">
        <f t="shared" si="169"/>
        <v>14013027754</v>
      </c>
      <c r="U172" s="244">
        <f t="shared" si="169"/>
        <v>202911259846</v>
      </c>
      <c r="V172" s="244">
        <f t="shared" si="169"/>
        <v>14013027754</v>
      </c>
      <c r="W172" s="244">
        <f t="shared" si="170"/>
        <v>0</v>
      </c>
      <c r="X172" s="37">
        <f t="shared" si="130"/>
        <v>1</v>
      </c>
      <c r="Y172" s="37">
        <f t="shared" si="131"/>
        <v>6.4598703580114922E-2</v>
      </c>
      <c r="Z172" s="37">
        <f t="shared" si="132"/>
        <v>6.4598703580114922E-2</v>
      </c>
      <c r="AA172" s="37">
        <f t="shared" si="162"/>
        <v>6.4598703580114922E-2</v>
      </c>
      <c r="AB172" s="37">
        <f t="shared" si="163"/>
        <v>1</v>
      </c>
    </row>
    <row r="173" spans="1:28" ht="29.25" customHeight="1" x14ac:dyDescent="0.25">
      <c r="A173" s="238" t="s">
        <v>308</v>
      </c>
      <c r="B173" s="40"/>
      <c r="C173" s="40"/>
      <c r="D173" s="40"/>
      <c r="E173" s="34" t="s">
        <v>236</v>
      </c>
      <c r="F173" s="244">
        <f t="shared" si="169"/>
        <v>216924287600</v>
      </c>
      <c r="G173" s="244">
        <f t="shared" si="169"/>
        <v>0</v>
      </c>
      <c r="H173" s="244">
        <f t="shared" si="169"/>
        <v>0</v>
      </c>
      <c r="I173" s="244">
        <f t="shared" si="169"/>
        <v>0</v>
      </c>
      <c r="J173" s="244">
        <f t="shared" si="169"/>
        <v>0</v>
      </c>
      <c r="K173" s="244">
        <f t="shared" si="169"/>
        <v>0</v>
      </c>
      <c r="L173" s="244">
        <f t="shared" si="169"/>
        <v>216924287600</v>
      </c>
      <c r="M173" s="36">
        <f t="shared" si="135"/>
        <v>4.0865181592445191E-2</v>
      </c>
      <c r="N173" s="244">
        <f t="shared" si="169"/>
        <v>0</v>
      </c>
      <c r="O173" s="244">
        <f t="shared" si="169"/>
        <v>216924287600</v>
      </c>
      <c r="P173" s="244">
        <f t="shared" si="169"/>
        <v>0</v>
      </c>
      <c r="Q173" s="244">
        <f t="shared" si="169"/>
        <v>216924287600</v>
      </c>
      <c r="R173" s="244">
        <f t="shared" si="169"/>
        <v>0</v>
      </c>
      <c r="S173" s="244">
        <f t="shared" si="169"/>
        <v>0</v>
      </c>
      <c r="T173" s="244">
        <f t="shared" si="169"/>
        <v>14013027754</v>
      </c>
      <c r="U173" s="244">
        <f t="shared" si="169"/>
        <v>202911259846</v>
      </c>
      <c r="V173" s="244">
        <f t="shared" si="169"/>
        <v>14013027754</v>
      </c>
      <c r="W173" s="244">
        <f t="shared" si="170"/>
        <v>0</v>
      </c>
      <c r="X173" s="37">
        <f t="shared" si="130"/>
        <v>1</v>
      </c>
      <c r="Y173" s="37">
        <f t="shared" si="131"/>
        <v>6.4598703580114922E-2</v>
      </c>
      <c r="Z173" s="37">
        <f t="shared" si="132"/>
        <v>6.4598703580114922E-2</v>
      </c>
      <c r="AA173" s="37">
        <f t="shared" si="162"/>
        <v>6.4598703580114922E-2</v>
      </c>
      <c r="AB173" s="37">
        <f t="shared" si="163"/>
        <v>1</v>
      </c>
    </row>
    <row r="174" spans="1:28" ht="30" customHeight="1" x14ac:dyDescent="0.25">
      <c r="A174" s="239" t="s">
        <v>309</v>
      </c>
      <c r="B174" s="40" t="s">
        <v>192</v>
      </c>
      <c r="C174" s="40">
        <v>11</v>
      </c>
      <c r="D174" s="40" t="s">
        <v>38</v>
      </c>
      <c r="E174" s="41" t="s">
        <v>226</v>
      </c>
      <c r="F174" s="240">
        <v>216924287600</v>
      </c>
      <c r="G174" s="240">
        <v>0</v>
      </c>
      <c r="H174" s="240">
        <v>0</v>
      </c>
      <c r="I174" s="240">
        <v>0</v>
      </c>
      <c r="J174" s="240">
        <v>0</v>
      </c>
      <c r="K174" s="240">
        <f t="shared" si="133"/>
        <v>0</v>
      </c>
      <c r="L174" s="240">
        <f t="shared" si="134"/>
        <v>216924287600</v>
      </c>
      <c r="M174" s="43">
        <f t="shared" si="135"/>
        <v>4.0865181592445191E-2</v>
      </c>
      <c r="N174" s="240">
        <v>0</v>
      </c>
      <c r="O174" s="240">
        <v>216924287600</v>
      </c>
      <c r="P174" s="240">
        <f t="shared" si="136"/>
        <v>0</v>
      </c>
      <c r="Q174" s="240">
        <v>216924287600</v>
      </c>
      <c r="R174" s="240">
        <f t="shared" si="111"/>
        <v>0</v>
      </c>
      <c r="S174" s="240">
        <f t="shared" ref="S174" si="171">O174-Q174</f>
        <v>0</v>
      </c>
      <c r="T174" s="240">
        <v>14013027754</v>
      </c>
      <c r="U174" s="240">
        <f t="shared" si="141"/>
        <v>202911259846</v>
      </c>
      <c r="V174" s="240">
        <v>14013027754</v>
      </c>
      <c r="W174" s="44">
        <f t="shared" si="142"/>
        <v>0</v>
      </c>
      <c r="X174" s="45">
        <f t="shared" si="130"/>
        <v>1</v>
      </c>
      <c r="Y174" s="45">
        <f t="shared" si="131"/>
        <v>6.4598703580114922E-2</v>
      </c>
      <c r="Z174" s="45">
        <f t="shared" si="132"/>
        <v>6.4598703580114922E-2</v>
      </c>
      <c r="AA174" s="45">
        <f t="shared" si="162"/>
        <v>6.4598703580114922E-2</v>
      </c>
      <c r="AB174" s="45">
        <f t="shared" si="163"/>
        <v>1</v>
      </c>
    </row>
    <row r="175" spans="1:28" ht="64.5" customHeight="1" x14ac:dyDescent="0.25">
      <c r="A175" s="238" t="s">
        <v>310</v>
      </c>
      <c r="B175" s="68"/>
      <c r="C175" s="68"/>
      <c r="D175" s="68"/>
      <c r="E175" s="34" t="s">
        <v>311</v>
      </c>
      <c r="F175" s="244">
        <f t="shared" ref="F175:V177" si="172">+F176</f>
        <v>263086153404</v>
      </c>
      <c r="G175" s="244">
        <f t="shared" si="172"/>
        <v>0</v>
      </c>
      <c r="H175" s="244">
        <f t="shared" si="172"/>
        <v>0</v>
      </c>
      <c r="I175" s="244">
        <f t="shared" si="172"/>
        <v>0</v>
      </c>
      <c r="J175" s="244">
        <f t="shared" si="172"/>
        <v>0</v>
      </c>
      <c r="K175" s="244">
        <f t="shared" si="172"/>
        <v>0</v>
      </c>
      <c r="L175" s="244">
        <f t="shared" si="172"/>
        <v>263086153404</v>
      </c>
      <c r="M175" s="36">
        <f t="shared" si="135"/>
        <v>4.9561363332154391E-2</v>
      </c>
      <c r="N175" s="244">
        <f t="shared" si="172"/>
        <v>0</v>
      </c>
      <c r="O175" s="244">
        <f t="shared" si="172"/>
        <v>263086153404</v>
      </c>
      <c r="P175" s="244">
        <f t="shared" si="172"/>
        <v>0</v>
      </c>
      <c r="Q175" s="244">
        <f t="shared" si="172"/>
        <v>263086153404</v>
      </c>
      <c r="R175" s="244">
        <f t="shared" si="172"/>
        <v>0</v>
      </c>
      <c r="S175" s="244">
        <f t="shared" si="172"/>
        <v>0</v>
      </c>
      <c r="T175" s="244">
        <f t="shared" si="172"/>
        <v>0</v>
      </c>
      <c r="U175" s="244">
        <f t="shared" si="172"/>
        <v>263086153404</v>
      </c>
      <c r="V175" s="244">
        <f t="shared" si="172"/>
        <v>0</v>
      </c>
      <c r="W175" s="244">
        <f t="shared" ref="W175:W177" si="173">+W176</f>
        <v>0</v>
      </c>
      <c r="X175" s="37">
        <f t="shared" si="130"/>
        <v>1</v>
      </c>
      <c r="Y175" s="37">
        <f t="shared" si="131"/>
        <v>0</v>
      </c>
      <c r="Z175" s="37">
        <f t="shared" si="132"/>
        <v>0</v>
      </c>
      <c r="AA175" s="37">
        <f t="shared" si="162"/>
        <v>0</v>
      </c>
      <c r="AB175" s="37" t="s">
        <v>46</v>
      </c>
    </row>
    <row r="176" spans="1:28" ht="64.5" customHeight="1" x14ac:dyDescent="0.25">
      <c r="A176" s="238" t="s">
        <v>312</v>
      </c>
      <c r="B176" s="40"/>
      <c r="C176" s="40"/>
      <c r="D176" s="40"/>
      <c r="E176" s="69" t="s">
        <v>311</v>
      </c>
      <c r="F176" s="244">
        <f t="shared" si="172"/>
        <v>263086153404</v>
      </c>
      <c r="G176" s="244">
        <f t="shared" si="172"/>
        <v>0</v>
      </c>
      <c r="H176" s="244">
        <f t="shared" si="172"/>
        <v>0</v>
      </c>
      <c r="I176" s="244">
        <f t="shared" si="172"/>
        <v>0</v>
      </c>
      <c r="J176" s="244">
        <f t="shared" si="172"/>
        <v>0</v>
      </c>
      <c r="K176" s="244">
        <f t="shared" si="172"/>
        <v>0</v>
      </c>
      <c r="L176" s="244">
        <f t="shared" si="172"/>
        <v>263086153404</v>
      </c>
      <c r="M176" s="36">
        <f t="shared" si="135"/>
        <v>4.9561363332154391E-2</v>
      </c>
      <c r="N176" s="244">
        <f t="shared" si="172"/>
        <v>0</v>
      </c>
      <c r="O176" s="244">
        <f t="shared" si="172"/>
        <v>263086153404</v>
      </c>
      <c r="P176" s="244">
        <f t="shared" si="172"/>
        <v>0</v>
      </c>
      <c r="Q176" s="244">
        <f t="shared" si="172"/>
        <v>263086153404</v>
      </c>
      <c r="R176" s="244">
        <f t="shared" si="172"/>
        <v>0</v>
      </c>
      <c r="S176" s="244">
        <f t="shared" si="172"/>
        <v>0</v>
      </c>
      <c r="T176" s="244">
        <f t="shared" si="172"/>
        <v>0</v>
      </c>
      <c r="U176" s="244">
        <f t="shared" si="172"/>
        <v>263086153404</v>
      </c>
      <c r="V176" s="244">
        <f t="shared" si="172"/>
        <v>0</v>
      </c>
      <c r="W176" s="244">
        <f t="shared" si="173"/>
        <v>0</v>
      </c>
      <c r="X176" s="37">
        <f t="shared" si="130"/>
        <v>1</v>
      </c>
      <c r="Y176" s="37">
        <f t="shared" si="131"/>
        <v>0</v>
      </c>
      <c r="Z176" s="37">
        <f t="shared" si="132"/>
        <v>0</v>
      </c>
      <c r="AA176" s="37">
        <f t="shared" si="162"/>
        <v>0</v>
      </c>
      <c r="AB176" s="37" t="s">
        <v>46</v>
      </c>
    </row>
    <row r="177" spans="1:28" ht="32.25" customHeight="1" x14ac:dyDescent="0.25">
      <c r="A177" s="238" t="s">
        <v>313</v>
      </c>
      <c r="B177" s="40"/>
      <c r="C177" s="40"/>
      <c r="D177" s="40"/>
      <c r="E177" s="34" t="s">
        <v>236</v>
      </c>
      <c r="F177" s="244">
        <f t="shared" si="172"/>
        <v>263086153404</v>
      </c>
      <c r="G177" s="244">
        <f t="shared" si="172"/>
        <v>0</v>
      </c>
      <c r="H177" s="244">
        <f t="shared" si="172"/>
        <v>0</v>
      </c>
      <c r="I177" s="244">
        <f t="shared" si="172"/>
        <v>0</v>
      </c>
      <c r="J177" s="244">
        <f t="shared" si="172"/>
        <v>0</v>
      </c>
      <c r="K177" s="244">
        <f t="shared" si="172"/>
        <v>0</v>
      </c>
      <c r="L177" s="244">
        <f t="shared" si="172"/>
        <v>263086153404</v>
      </c>
      <c r="M177" s="36">
        <f t="shared" si="135"/>
        <v>4.9561363332154391E-2</v>
      </c>
      <c r="N177" s="244">
        <f t="shared" si="172"/>
        <v>0</v>
      </c>
      <c r="O177" s="244">
        <f t="shared" si="172"/>
        <v>263086153404</v>
      </c>
      <c r="P177" s="244">
        <f t="shared" si="172"/>
        <v>0</v>
      </c>
      <c r="Q177" s="244">
        <f t="shared" si="172"/>
        <v>263086153404</v>
      </c>
      <c r="R177" s="244">
        <f t="shared" si="172"/>
        <v>0</v>
      </c>
      <c r="S177" s="244">
        <f t="shared" si="172"/>
        <v>0</v>
      </c>
      <c r="T177" s="244">
        <f t="shared" si="172"/>
        <v>0</v>
      </c>
      <c r="U177" s="244">
        <f t="shared" si="172"/>
        <v>263086153404</v>
      </c>
      <c r="V177" s="244">
        <f t="shared" si="172"/>
        <v>0</v>
      </c>
      <c r="W177" s="244">
        <f t="shared" si="173"/>
        <v>0</v>
      </c>
      <c r="X177" s="37">
        <f t="shared" si="130"/>
        <v>1</v>
      </c>
      <c r="Y177" s="37">
        <f t="shared" si="131"/>
        <v>0</v>
      </c>
      <c r="Z177" s="37">
        <f t="shared" si="132"/>
        <v>0</v>
      </c>
      <c r="AA177" s="37">
        <f t="shared" si="162"/>
        <v>0</v>
      </c>
      <c r="AB177" s="37" t="s">
        <v>46</v>
      </c>
    </row>
    <row r="178" spans="1:28" ht="30" customHeight="1" x14ac:dyDescent="0.25">
      <c r="A178" s="239" t="s">
        <v>314</v>
      </c>
      <c r="B178" s="40" t="s">
        <v>192</v>
      </c>
      <c r="C178" s="40">
        <v>11</v>
      </c>
      <c r="D178" s="40" t="s">
        <v>38</v>
      </c>
      <c r="E178" s="41" t="s">
        <v>226</v>
      </c>
      <c r="F178" s="240">
        <v>263086153404</v>
      </c>
      <c r="G178" s="240">
        <v>0</v>
      </c>
      <c r="H178" s="240">
        <v>0</v>
      </c>
      <c r="I178" s="240">
        <v>0</v>
      </c>
      <c r="J178" s="240">
        <v>0</v>
      </c>
      <c r="K178" s="240">
        <f t="shared" si="133"/>
        <v>0</v>
      </c>
      <c r="L178" s="240">
        <f t="shared" si="134"/>
        <v>263086153404</v>
      </c>
      <c r="M178" s="43">
        <f t="shared" si="135"/>
        <v>4.9561363332154391E-2</v>
      </c>
      <c r="N178" s="240">
        <v>0</v>
      </c>
      <c r="O178" s="240">
        <v>263086153404</v>
      </c>
      <c r="P178" s="240">
        <f t="shared" si="136"/>
        <v>0</v>
      </c>
      <c r="Q178" s="240">
        <v>263086153404</v>
      </c>
      <c r="R178" s="240">
        <f t="shared" ref="R178:S235" si="174">+L178-Q178</f>
        <v>0</v>
      </c>
      <c r="S178" s="240">
        <f t="shared" ref="S178" si="175">O178-Q178</f>
        <v>0</v>
      </c>
      <c r="T178" s="240">
        <v>0</v>
      </c>
      <c r="U178" s="240">
        <f t="shared" si="141"/>
        <v>263086153404</v>
      </c>
      <c r="V178" s="240">
        <v>0</v>
      </c>
      <c r="W178" s="44">
        <f t="shared" si="142"/>
        <v>0</v>
      </c>
      <c r="X178" s="45">
        <f t="shared" si="130"/>
        <v>1</v>
      </c>
      <c r="Y178" s="45">
        <f t="shared" si="131"/>
        <v>0</v>
      </c>
      <c r="Z178" s="45">
        <f t="shared" si="132"/>
        <v>0</v>
      </c>
      <c r="AA178" s="45">
        <f t="shared" si="162"/>
        <v>0</v>
      </c>
      <c r="AB178" s="45" t="s">
        <v>46</v>
      </c>
    </row>
    <row r="179" spans="1:28" ht="70.5" customHeight="1" x14ac:dyDescent="0.25">
      <c r="A179" s="238" t="s">
        <v>315</v>
      </c>
      <c r="B179" s="68"/>
      <c r="C179" s="68"/>
      <c r="D179" s="68"/>
      <c r="E179" s="34" t="s">
        <v>316</v>
      </c>
      <c r="F179" s="244">
        <f t="shared" ref="F179:V181" si="176">+F180</f>
        <v>138383140985</v>
      </c>
      <c r="G179" s="244">
        <f t="shared" si="176"/>
        <v>0</v>
      </c>
      <c r="H179" s="244">
        <f t="shared" si="176"/>
        <v>0</v>
      </c>
      <c r="I179" s="244">
        <f t="shared" si="176"/>
        <v>0</v>
      </c>
      <c r="J179" s="244">
        <f t="shared" si="176"/>
        <v>0</v>
      </c>
      <c r="K179" s="244">
        <f t="shared" si="176"/>
        <v>0</v>
      </c>
      <c r="L179" s="244">
        <f t="shared" si="176"/>
        <v>138383140985</v>
      </c>
      <c r="M179" s="36">
        <f t="shared" si="135"/>
        <v>2.60692440125131E-2</v>
      </c>
      <c r="N179" s="244">
        <f t="shared" si="176"/>
        <v>0</v>
      </c>
      <c r="O179" s="244">
        <f t="shared" si="176"/>
        <v>138383140985</v>
      </c>
      <c r="P179" s="244">
        <f t="shared" si="176"/>
        <v>0</v>
      </c>
      <c r="Q179" s="244">
        <f t="shared" si="176"/>
        <v>138383140985</v>
      </c>
      <c r="R179" s="244">
        <f t="shared" si="176"/>
        <v>0</v>
      </c>
      <c r="S179" s="244">
        <f t="shared" si="176"/>
        <v>0</v>
      </c>
      <c r="T179" s="244">
        <f t="shared" si="176"/>
        <v>27914520438</v>
      </c>
      <c r="U179" s="244">
        <f t="shared" si="176"/>
        <v>110468620547</v>
      </c>
      <c r="V179" s="244">
        <f t="shared" si="176"/>
        <v>27914520438</v>
      </c>
      <c r="W179" s="244">
        <f t="shared" ref="W179:W181" si="177">+W180</f>
        <v>0</v>
      </c>
      <c r="X179" s="37">
        <f t="shared" si="130"/>
        <v>1</v>
      </c>
      <c r="Y179" s="37">
        <f t="shared" si="131"/>
        <v>0.20171908398166644</v>
      </c>
      <c r="Z179" s="37">
        <f t="shared" si="132"/>
        <v>0.20171908398166644</v>
      </c>
      <c r="AA179" s="37">
        <f t="shared" si="162"/>
        <v>0.20171908398166644</v>
      </c>
      <c r="AB179" s="37">
        <f t="shared" si="163"/>
        <v>1</v>
      </c>
    </row>
    <row r="180" spans="1:28" ht="70.5" customHeight="1" x14ac:dyDescent="0.25">
      <c r="A180" s="238" t="s">
        <v>317</v>
      </c>
      <c r="B180" s="40"/>
      <c r="C180" s="40"/>
      <c r="D180" s="40"/>
      <c r="E180" s="69" t="s">
        <v>316</v>
      </c>
      <c r="F180" s="244">
        <f t="shared" si="176"/>
        <v>138383140985</v>
      </c>
      <c r="G180" s="244">
        <f t="shared" si="176"/>
        <v>0</v>
      </c>
      <c r="H180" s="244">
        <f t="shared" si="176"/>
        <v>0</v>
      </c>
      <c r="I180" s="244">
        <f t="shared" si="176"/>
        <v>0</v>
      </c>
      <c r="J180" s="244">
        <f t="shared" si="176"/>
        <v>0</v>
      </c>
      <c r="K180" s="244">
        <f t="shared" si="176"/>
        <v>0</v>
      </c>
      <c r="L180" s="244">
        <f t="shared" si="176"/>
        <v>138383140985</v>
      </c>
      <c r="M180" s="36">
        <f t="shared" si="135"/>
        <v>2.60692440125131E-2</v>
      </c>
      <c r="N180" s="244">
        <f t="shared" si="176"/>
        <v>0</v>
      </c>
      <c r="O180" s="244">
        <f t="shared" si="176"/>
        <v>138383140985</v>
      </c>
      <c r="P180" s="244">
        <f t="shared" si="176"/>
        <v>0</v>
      </c>
      <c r="Q180" s="244">
        <f t="shared" si="176"/>
        <v>138383140985</v>
      </c>
      <c r="R180" s="244">
        <f t="shared" si="176"/>
        <v>0</v>
      </c>
      <c r="S180" s="244">
        <f t="shared" si="176"/>
        <v>0</v>
      </c>
      <c r="T180" s="244">
        <f t="shared" si="176"/>
        <v>27914520438</v>
      </c>
      <c r="U180" s="244">
        <f t="shared" si="176"/>
        <v>110468620547</v>
      </c>
      <c r="V180" s="244">
        <f t="shared" si="176"/>
        <v>27914520438</v>
      </c>
      <c r="W180" s="244">
        <f t="shared" si="177"/>
        <v>0</v>
      </c>
      <c r="X180" s="37">
        <f t="shared" si="130"/>
        <v>1</v>
      </c>
      <c r="Y180" s="37">
        <f t="shared" si="131"/>
        <v>0.20171908398166644</v>
      </c>
      <c r="Z180" s="37">
        <f t="shared" si="132"/>
        <v>0.20171908398166644</v>
      </c>
      <c r="AA180" s="37">
        <f t="shared" si="162"/>
        <v>0.20171908398166644</v>
      </c>
      <c r="AB180" s="37">
        <f t="shared" si="163"/>
        <v>1</v>
      </c>
    </row>
    <row r="181" spans="1:28" ht="32.25" customHeight="1" x14ac:dyDescent="0.25">
      <c r="A181" s="238" t="s">
        <v>318</v>
      </c>
      <c r="B181" s="40"/>
      <c r="C181" s="40"/>
      <c r="D181" s="40"/>
      <c r="E181" s="34" t="s">
        <v>236</v>
      </c>
      <c r="F181" s="244">
        <f t="shared" si="176"/>
        <v>138383140985</v>
      </c>
      <c r="G181" s="244">
        <f t="shared" si="176"/>
        <v>0</v>
      </c>
      <c r="H181" s="244">
        <f t="shared" si="176"/>
        <v>0</v>
      </c>
      <c r="I181" s="244">
        <f t="shared" si="176"/>
        <v>0</v>
      </c>
      <c r="J181" s="244">
        <f t="shared" si="176"/>
        <v>0</v>
      </c>
      <c r="K181" s="244">
        <f t="shared" si="176"/>
        <v>0</v>
      </c>
      <c r="L181" s="244">
        <f t="shared" si="176"/>
        <v>138383140985</v>
      </c>
      <c r="M181" s="36">
        <f t="shared" si="135"/>
        <v>2.60692440125131E-2</v>
      </c>
      <c r="N181" s="244">
        <f t="shared" si="176"/>
        <v>0</v>
      </c>
      <c r="O181" s="244">
        <f t="shared" si="176"/>
        <v>138383140985</v>
      </c>
      <c r="P181" s="244">
        <f t="shared" si="176"/>
        <v>0</v>
      </c>
      <c r="Q181" s="244">
        <f t="shared" si="176"/>
        <v>138383140985</v>
      </c>
      <c r="R181" s="244">
        <f t="shared" si="176"/>
        <v>0</v>
      </c>
      <c r="S181" s="244">
        <f t="shared" si="176"/>
        <v>0</v>
      </c>
      <c r="T181" s="244">
        <f t="shared" si="176"/>
        <v>27914520438</v>
      </c>
      <c r="U181" s="244">
        <f t="shared" si="176"/>
        <v>110468620547</v>
      </c>
      <c r="V181" s="244">
        <f t="shared" si="176"/>
        <v>27914520438</v>
      </c>
      <c r="W181" s="244">
        <f t="shared" si="177"/>
        <v>0</v>
      </c>
      <c r="X181" s="37">
        <f t="shared" si="130"/>
        <v>1</v>
      </c>
      <c r="Y181" s="37">
        <f t="shared" si="131"/>
        <v>0.20171908398166644</v>
      </c>
      <c r="Z181" s="37">
        <f t="shared" si="132"/>
        <v>0.20171908398166644</v>
      </c>
      <c r="AA181" s="37">
        <f t="shared" si="162"/>
        <v>0.20171908398166644</v>
      </c>
      <c r="AB181" s="37">
        <f t="shared" si="163"/>
        <v>1</v>
      </c>
    </row>
    <row r="182" spans="1:28" ht="30" customHeight="1" x14ac:dyDescent="0.25">
      <c r="A182" s="239" t="s">
        <v>319</v>
      </c>
      <c r="B182" s="40" t="s">
        <v>192</v>
      </c>
      <c r="C182" s="40">
        <v>11</v>
      </c>
      <c r="D182" s="40" t="s">
        <v>38</v>
      </c>
      <c r="E182" s="41" t="s">
        <v>226</v>
      </c>
      <c r="F182" s="240">
        <v>138383140985</v>
      </c>
      <c r="G182" s="240">
        <v>0</v>
      </c>
      <c r="H182" s="240">
        <v>0</v>
      </c>
      <c r="I182" s="240">
        <v>0</v>
      </c>
      <c r="J182" s="240">
        <v>0</v>
      </c>
      <c r="K182" s="240">
        <f t="shared" si="133"/>
        <v>0</v>
      </c>
      <c r="L182" s="240">
        <f t="shared" si="134"/>
        <v>138383140985</v>
      </c>
      <c r="M182" s="43">
        <f t="shared" si="135"/>
        <v>2.60692440125131E-2</v>
      </c>
      <c r="N182" s="240">
        <v>0</v>
      </c>
      <c r="O182" s="240">
        <v>138383140985</v>
      </c>
      <c r="P182" s="240">
        <f t="shared" si="136"/>
        <v>0</v>
      </c>
      <c r="Q182" s="240">
        <v>138383140985</v>
      </c>
      <c r="R182" s="240">
        <f t="shared" si="174"/>
        <v>0</v>
      </c>
      <c r="S182" s="240">
        <f t="shared" ref="S182" si="178">O182-Q182</f>
        <v>0</v>
      </c>
      <c r="T182" s="240">
        <v>27914520438</v>
      </c>
      <c r="U182" s="240">
        <f t="shared" si="141"/>
        <v>110468620547</v>
      </c>
      <c r="V182" s="240">
        <v>27914520438</v>
      </c>
      <c r="W182" s="44">
        <f t="shared" si="142"/>
        <v>0</v>
      </c>
      <c r="X182" s="45">
        <f t="shared" si="130"/>
        <v>1</v>
      </c>
      <c r="Y182" s="45">
        <f t="shared" si="131"/>
        <v>0.20171908398166644</v>
      </c>
      <c r="Z182" s="45">
        <f t="shared" si="132"/>
        <v>0.20171908398166644</v>
      </c>
      <c r="AA182" s="45">
        <f t="shared" si="162"/>
        <v>0.20171908398166644</v>
      </c>
      <c r="AB182" s="45">
        <f t="shared" si="163"/>
        <v>1</v>
      </c>
    </row>
    <row r="183" spans="1:28" ht="70.5" customHeight="1" x14ac:dyDescent="0.25">
      <c r="A183" s="238" t="s">
        <v>320</v>
      </c>
      <c r="B183" s="68"/>
      <c r="C183" s="68"/>
      <c r="D183" s="68"/>
      <c r="E183" s="34" t="s">
        <v>321</v>
      </c>
      <c r="F183" s="244">
        <f t="shared" ref="F183:V185" si="179">+F184</f>
        <v>325658709524</v>
      </c>
      <c r="G183" s="244">
        <f t="shared" si="179"/>
        <v>0</v>
      </c>
      <c r="H183" s="244">
        <f t="shared" si="179"/>
        <v>0</v>
      </c>
      <c r="I183" s="244">
        <f t="shared" si="179"/>
        <v>0</v>
      </c>
      <c r="J183" s="244">
        <f t="shared" si="179"/>
        <v>0</v>
      </c>
      <c r="K183" s="244">
        <f t="shared" si="179"/>
        <v>0</v>
      </c>
      <c r="L183" s="244">
        <f t="shared" si="179"/>
        <v>325658709524</v>
      </c>
      <c r="M183" s="36">
        <f t="shared" si="135"/>
        <v>6.1349065377129405E-2</v>
      </c>
      <c r="N183" s="244">
        <f t="shared" si="179"/>
        <v>0</v>
      </c>
      <c r="O183" s="244">
        <f t="shared" si="179"/>
        <v>325658709524</v>
      </c>
      <c r="P183" s="244">
        <f t="shared" si="179"/>
        <v>0</v>
      </c>
      <c r="Q183" s="244">
        <f t="shared" si="179"/>
        <v>325658709524</v>
      </c>
      <c r="R183" s="244">
        <f t="shared" si="179"/>
        <v>0</v>
      </c>
      <c r="S183" s="244">
        <f t="shared" si="179"/>
        <v>0</v>
      </c>
      <c r="T183" s="244">
        <f t="shared" si="179"/>
        <v>0</v>
      </c>
      <c r="U183" s="244">
        <f t="shared" si="179"/>
        <v>325658709524</v>
      </c>
      <c r="V183" s="244">
        <f t="shared" si="179"/>
        <v>0</v>
      </c>
      <c r="W183" s="244">
        <f t="shared" ref="W183:W185" si="180">+W184</f>
        <v>0</v>
      </c>
      <c r="X183" s="37">
        <f t="shared" si="130"/>
        <v>1</v>
      </c>
      <c r="Y183" s="37">
        <f t="shared" si="131"/>
        <v>0</v>
      </c>
      <c r="Z183" s="37">
        <f t="shared" si="132"/>
        <v>0</v>
      </c>
      <c r="AA183" s="37">
        <f t="shared" si="162"/>
        <v>0</v>
      </c>
      <c r="AB183" s="37" t="s">
        <v>46</v>
      </c>
    </row>
    <row r="184" spans="1:28" ht="70.5" customHeight="1" x14ac:dyDescent="0.25">
      <c r="A184" s="238" t="s">
        <v>322</v>
      </c>
      <c r="B184" s="40"/>
      <c r="C184" s="40"/>
      <c r="D184" s="40"/>
      <c r="E184" s="69" t="s">
        <v>321</v>
      </c>
      <c r="F184" s="244">
        <f t="shared" si="179"/>
        <v>325658709524</v>
      </c>
      <c r="G184" s="244">
        <f t="shared" si="179"/>
        <v>0</v>
      </c>
      <c r="H184" s="244">
        <f t="shared" si="179"/>
        <v>0</v>
      </c>
      <c r="I184" s="244">
        <f t="shared" si="179"/>
        <v>0</v>
      </c>
      <c r="J184" s="244">
        <f t="shared" si="179"/>
        <v>0</v>
      </c>
      <c r="K184" s="244">
        <f t="shared" si="179"/>
        <v>0</v>
      </c>
      <c r="L184" s="244">
        <f t="shared" si="179"/>
        <v>325658709524</v>
      </c>
      <c r="M184" s="36">
        <f t="shared" si="135"/>
        <v>6.1349065377129405E-2</v>
      </c>
      <c r="N184" s="244">
        <f t="shared" si="179"/>
        <v>0</v>
      </c>
      <c r="O184" s="244">
        <f t="shared" si="179"/>
        <v>325658709524</v>
      </c>
      <c r="P184" s="244">
        <f t="shared" si="179"/>
        <v>0</v>
      </c>
      <c r="Q184" s="244">
        <f t="shared" si="179"/>
        <v>325658709524</v>
      </c>
      <c r="R184" s="244">
        <f t="shared" si="179"/>
        <v>0</v>
      </c>
      <c r="S184" s="244">
        <f t="shared" si="179"/>
        <v>0</v>
      </c>
      <c r="T184" s="244">
        <f t="shared" si="179"/>
        <v>0</v>
      </c>
      <c r="U184" s="244">
        <f t="shared" si="179"/>
        <v>325658709524</v>
      </c>
      <c r="V184" s="244">
        <f t="shared" si="179"/>
        <v>0</v>
      </c>
      <c r="W184" s="244">
        <f t="shared" si="180"/>
        <v>0</v>
      </c>
      <c r="X184" s="37">
        <f t="shared" si="130"/>
        <v>1</v>
      </c>
      <c r="Y184" s="37">
        <f t="shared" si="131"/>
        <v>0</v>
      </c>
      <c r="Z184" s="37">
        <f t="shared" si="132"/>
        <v>0</v>
      </c>
      <c r="AA184" s="37">
        <f t="shared" si="162"/>
        <v>0</v>
      </c>
      <c r="AB184" s="37" t="s">
        <v>46</v>
      </c>
    </row>
    <row r="185" spans="1:28" ht="34.5" customHeight="1" x14ac:dyDescent="0.25">
      <c r="A185" s="238" t="s">
        <v>323</v>
      </c>
      <c r="B185" s="40"/>
      <c r="C185" s="40"/>
      <c r="D185" s="40"/>
      <c r="E185" s="34" t="s">
        <v>236</v>
      </c>
      <c r="F185" s="244">
        <f t="shared" si="179"/>
        <v>325658709524</v>
      </c>
      <c r="G185" s="244">
        <f t="shared" si="179"/>
        <v>0</v>
      </c>
      <c r="H185" s="244">
        <f t="shared" si="179"/>
        <v>0</v>
      </c>
      <c r="I185" s="244">
        <f t="shared" si="179"/>
        <v>0</v>
      </c>
      <c r="J185" s="244">
        <f t="shared" si="179"/>
        <v>0</v>
      </c>
      <c r="K185" s="244">
        <f t="shared" si="179"/>
        <v>0</v>
      </c>
      <c r="L185" s="244">
        <f t="shared" si="179"/>
        <v>325658709524</v>
      </c>
      <c r="M185" s="36">
        <f t="shared" si="135"/>
        <v>6.1349065377129405E-2</v>
      </c>
      <c r="N185" s="244">
        <f t="shared" si="179"/>
        <v>0</v>
      </c>
      <c r="O185" s="244">
        <f t="shared" si="179"/>
        <v>325658709524</v>
      </c>
      <c r="P185" s="244">
        <f t="shared" si="179"/>
        <v>0</v>
      </c>
      <c r="Q185" s="244">
        <f t="shared" si="179"/>
        <v>325658709524</v>
      </c>
      <c r="R185" s="244">
        <f t="shared" si="179"/>
        <v>0</v>
      </c>
      <c r="S185" s="244">
        <f t="shared" si="179"/>
        <v>0</v>
      </c>
      <c r="T185" s="244">
        <f t="shared" si="179"/>
        <v>0</v>
      </c>
      <c r="U185" s="244">
        <f t="shared" si="179"/>
        <v>325658709524</v>
      </c>
      <c r="V185" s="244">
        <f t="shared" si="179"/>
        <v>0</v>
      </c>
      <c r="W185" s="244">
        <f t="shared" si="180"/>
        <v>0</v>
      </c>
      <c r="X185" s="37">
        <f t="shared" si="130"/>
        <v>1</v>
      </c>
      <c r="Y185" s="37">
        <f t="shared" si="131"/>
        <v>0</v>
      </c>
      <c r="Z185" s="37">
        <f t="shared" si="132"/>
        <v>0</v>
      </c>
      <c r="AA185" s="37">
        <f t="shared" si="162"/>
        <v>0</v>
      </c>
      <c r="AB185" s="37" t="s">
        <v>46</v>
      </c>
    </row>
    <row r="186" spans="1:28" ht="30" customHeight="1" x14ac:dyDescent="0.25">
      <c r="A186" s="239" t="s">
        <v>324</v>
      </c>
      <c r="B186" s="40" t="s">
        <v>192</v>
      </c>
      <c r="C186" s="40">
        <v>11</v>
      </c>
      <c r="D186" s="40" t="s">
        <v>38</v>
      </c>
      <c r="E186" s="41" t="s">
        <v>226</v>
      </c>
      <c r="F186" s="240">
        <v>325658709524</v>
      </c>
      <c r="G186" s="240">
        <v>0</v>
      </c>
      <c r="H186" s="240">
        <v>0</v>
      </c>
      <c r="I186" s="240">
        <v>0</v>
      </c>
      <c r="J186" s="240">
        <v>0</v>
      </c>
      <c r="K186" s="240">
        <f t="shared" si="133"/>
        <v>0</v>
      </c>
      <c r="L186" s="240">
        <f t="shared" si="134"/>
        <v>325658709524</v>
      </c>
      <c r="M186" s="43">
        <f t="shared" si="135"/>
        <v>6.1349065377129405E-2</v>
      </c>
      <c r="N186" s="240">
        <v>0</v>
      </c>
      <c r="O186" s="240">
        <v>325658709524</v>
      </c>
      <c r="P186" s="240">
        <f t="shared" si="136"/>
        <v>0</v>
      </c>
      <c r="Q186" s="240">
        <v>325658709524</v>
      </c>
      <c r="R186" s="240">
        <f t="shared" si="174"/>
        <v>0</v>
      </c>
      <c r="S186" s="240">
        <f t="shared" ref="S186" si="181">O186-Q186</f>
        <v>0</v>
      </c>
      <c r="T186" s="240">
        <v>0</v>
      </c>
      <c r="U186" s="240">
        <f t="shared" si="141"/>
        <v>325658709524</v>
      </c>
      <c r="V186" s="240">
        <v>0</v>
      </c>
      <c r="W186" s="44">
        <f t="shared" si="142"/>
        <v>0</v>
      </c>
      <c r="X186" s="45">
        <f t="shared" si="130"/>
        <v>1</v>
      </c>
      <c r="Y186" s="45">
        <f t="shared" si="131"/>
        <v>0</v>
      </c>
      <c r="Z186" s="45">
        <f t="shared" si="132"/>
        <v>0</v>
      </c>
      <c r="AA186" s="45">
        <f t="shared" si="162"/>
        <v>0</v>
      </c>
      <c r="AB186" s="45" t="s">
        <v>46</v>
      </c>
    </row>
    <row r="187" spans="1:28" ht="65.25" customHeight="1" x14ac:dyDescent="0.25">
      <c r="A187" s="238" t="s">
        <v>325</v>
      </c>
      <c r="B187" s="68"/>
      <c r="C187" s="68"/>
      <c r="D187" s="68"/>
      <c r="E187" s="34" t="s">
        <v>326</v>
      </c>
      <c r="F187" s="244">
        <f>+F188</f>
        <v>101620433497</v>
      </c>
      <c r="G187" s="244">
        <f t="shared" ref="G187:L187" si="182">+G188</f>
        <v>0</v>
      </c>
      <c r="H187" s="244">
        <f t="shared" si="182"/>
        <v>0</v>
      </c>
      <c r="I187" s="244">
        <f t="shared" si="182"/>
        <v>0</v>
      </c>
      <c r="J187" s="244">
        <f t="shared" si="182"/>
        <v>0</v>
      </c>
      <c r="K187" s="244">
        <f t="shared" si="182"/>
        <v>0</v>
      </c>
      <c r="L187" s="244">
        <f t="shared" si="182"/>
        <v>101620433497</v>
      </c>
      <c r="M187" s="36">
        <f t="shared" si="135"/>
        <v>1.9143718365070273E-2</v>
      </c>
      <c r="N187" s="244">
        <f t="shared" ref="N187:W189" si="183">+N188</f>
        <v>0</v>
      </c>
      <c r="O187" s="244">
        <f t="shared" si="183"/>
        <v>101620433497</v>
      </c>
      <c r="P187" s="244">
        <f t="shared" si="183"/>
        <v>0</v>
      </c>
      <c r="Q187" s="244">
        <f t="shared" si="183"/>
        <v>101620433497</v>
      </c>
      <c r="R187" s="244">
        <f t="shared" si="183"/>
        <v>0</v>
      </c>
      <c r="S187" s="244">
        <f t="shared" si="183"/>
        <v>0</v>
      </c>
      <c r="T187" s="244">
        <f t="shared" si="183"/>
        <v>89796372</v>
      </c>
      <c r="U187" s="244">
        <f t="shared" si="183"/>
        <v>101530637125</v>
      </c>
      <c r="V187" s="244">
        <f t="shared" si="183"/>
        <v>89796372</v>
      </c>
      <c r="W187" s="244">
        <f t="shared" si="183"/>
        <v>0</v>
      </c>
      <c r="X187" s="37">
        <f t="shared" si="130"/>
        <v>1</v>
      </c>
      <c r="Y187" s="37">
        <f t="shared" si="131"/>
        <v>8.8364484297000104E-4</v>
      </c>
      <c r="Z187" s="37">
        <f t="shared" si="132"/>
        <v>8.8364484297000104E-4</v>
      </c>
      <c r="AA187" s="37">
        <f t="shared" si="162"/>
        <v>8.8364484297000104E-4</v>
      </c>
      <c r="AB187" s="37">
        <f t="shared" si="163"/>
        <v>1</v>
      </c>
    </row>
    <row r="188" spans="1:28" ht="65.25" customHeight="1" x14ac:dyDescent="0.25">
      <c r="A188" s="238" t="s">
        <v>327</v>
      </c>
      <c r="B188" s="40"/>
      <c r="C188" s="40"/>
      <c r="D188" s="40"/>
      <c r="E188" s="69" t="s">
        <v>326</v>
      </c>
      <c r="F188" s="244">
        <f t="shared" ref="F188:V189" si="184">+F189</f>
        <v>101620433497</v>
      </c>
      <c r="G188" s="244">
        <f t="shared" si="184"/>
        <v>0</v>
      </c>
      <c r="H188" s="244">
        <f t="shared" si="184"/>
        <v>0</v>
      </c>
      <c r="I188" s="244">
        <f t="shared" si="184"/>
        <v>0</v>
      </c>
      <c r="J188" s="244">
        <f t="shared" si="184"/>
        <v>0</v>
      </c>
      <c r="K188" s="244">
        <f t="shared" si="184"/>
        <v>0</v>
      </c>
      <c r="L188" s="244">
        <f t="shared" si="184"/>
        <v>101620433497</v>
      </c>
      <c r="M188" s="36">
        <f t="shared" si="135"/>
        <v>1.9143718365070273E-2</v>
      </c>
      <c r="N188" s="244">
        <f t="shared" si="184"/>
        <v>0</v>
      </c>
      <c r="O188" s="244">
        <f t="shared" si="184"/>
        <v>101620433497</v>
      </c>
      <c r="P188" s="244">
        <f t="shared" si="184"/>
        <v>0</v>
      </c>
      <c r="Q188" s="244">
        <f t="shared" si="184"/>
        <v>101620433497</v>
      </c>
      <c r="R188" s="244">
        <f t="shared" si="184"/>
        <v>0</v>
      </c>
      <c r="S188" s="244">
        <f t="shared" si="184"/>
        <v>0</v>
      </c>
      <c r="T188" s="244">
        <f t="shared" si="184"/>
        <v>89796372</v>
      </c>
      <c r="U188" s="244">
        <f t="shared" si="184"/>
        <v>101530637125</v>
      </c>
      <c r="V188" s="244">
        <f t="shared" si="184"/>
        <v>89796372</v>
      </c>
      <c r="W188" s="244">
        <f t="shared" si="183"/>
        <v>0</v>
      </c>
      <c r="X188" s="37">
        <f t="shared" si="130"/>
        <v>1</v>
      </c>
      <c r="Y188" s="37">
        <f t="shared" si="131"/>
        <v>8.8364484297000104E-4</v>
      </c>
      <c r="Z188" s="37">
        <f t="shared" si="132"/>
        <v>8.8364484297000104E-4</v>
      </c>
      <c r="AA188" s="37">
        <f t="shared" si="162"/>
        <v>8.8364484297000104E-4</v>
      </c>
      <c r="AB188" s="37">
        <f t="shared" si="163"/>
        <v>1</v>
      </c>
    </row>
    <row r="189" spans="1:28" ht="38.25" customHeight="1" x14ac:dyDescent="0.25">
      <c r="A189" s="238" t="s">
        <v>328</v>
      </c>
      <c r="B189" s="40"/>
      <c r="C189" s="40"/>
      <c r="D189" s="40"/>
      <c r="E189" s="34" t="s">
        <v>236</v>
      </c>
      <c r="F189" s="244">
        <f t="shared" si="184"/>
        <v>101620433497</v>
      </c>
      <c r="G189" s="244">
        <f t="shared" si="184"/>
        <v>0</v>
      </c>
      <c r="H189" s="244">
        <f t="shared" si="184"/>
        <v>0</v>
      </c>
      <c r="I189" s="244">
        <f t="shared" si="184"/>
        <v>0</v>
      </c>
      <c r="J189" s="244">
        <f t="shared" si="184"/>
        <v>0</v>
      </c>
      <c r="K189" s="244">
        <f t="shared" si="184"/>
        <v>0</v>
      </c>
      <c r="L189" s="244">
        <f t="shared" si="184"/>
        <v>101620433497</v>
      </c>
      <c r="M189" s="36">
        <f t="shared" si="135"/>
        <v>1.9143718365070273E-2</v>
      </c>
      <c r="N189" s="244">
        <f t="shared" si="183"/>
        <v>0</v>
      </c>
      <c r="O189" s="244">
        <f t="shared" si="183"/>
        <v>101620433497</v>
      </c>
      <c r="P189" s="244">
        <f t="shared" si="183"/>
        <v>0</v>
      </c>
      <c r="Q189" s="244">
        <f t="shared" si="183"/>
        <v>101620433497</v>
      </c>
      <c r="R189" s="244">
        <f t="shared" si="183"/>
        <v>0</v>
      </c>
      <c r="S189" s="244">
        <f t="shared" si="183"/>
        <v>0</v>
      </c>
      <c r="T189" s="244">
        <f t="shared" si="183"/>
        <v>89796372</v>
      </c>
      <c r="U189" s="244">
        <f t="shared" si="183"/>
        <v>101530637125</v>
      </c>
      <c r="V189" s="244">
        <f t="shared" si="183"/>
        <v>89796372</v>
      </c>
      <c r="W189" s="244">
        <f t="shared" si="183"/>
        <v>0</v>
      </c>
      <c r="X189" s="37">
        <f t="shared" si="130"/>
        <v>1</v>
      </c>
      <c r="Y189" s="37">
        <f t="shared" si="131"/>
        <v>8.8364484297000104E-4</v>
      </c>
      <c r="Z189" s="37">
        <f t="shared" si="132"/>
        <v>8.8364484297000104E-4</v>
      </c>
      <c r="AA189" s="37">
        <f t="shared" si="162"/>
        <v>8.8364484297000104E-4</v>
      </c>
      <c r="AB189" s="37">
        <f t="shared" si="163"/>
        <v>1</v>
      </c>
    </row>
    <row r="190" spans="1:28" ht="30" customHeight="1" x14ac:dyDescent="0.25">
      <c r="A190" s="239" t="s">
        <v>329</v>
      </c>
      <c r="B190" s="40" t="s">
        <v>192</v>
      </c>
      <c r="C190" s="40">
        <v>11</v>
      </c>
      <c r="D190" s="40" t="s">
        <v>38</v>
      </c>
      <c r="E190" s="41" t="s">
        <v>226</v>
      </c>
      <c r="F190" s="240">
        <v>101620433497</v>
      </c>
      <c r="G190" s="240">
        <v>0</v>
      </c>
      <c r="H190" s="240">
        <v>0</v>
      </c>
      <c r="I190" s="240">
        <v>0</v>
      </c>
      <c r="J190" s="240">
        <v>0</v>
      </c>
      <c r="K190" s="240">
        <f t="shared" si="133"/>
        <v>0</v>
      </c>
      <c r="L190" s="240">
        <f t="shared" si="134"/>
        <v>101620433497</v>
      </c>
      <c r="M190" s="43">
        <f t="shared" si="135"/>
        <v>1.9143718365070273E-2</v>
      </c>
      <c r="N190" s="240">
        <v>0</v>
      </c>
      <c r="O190" s="240">
        <v>101620433497</v>
      </c>
      <c r="P190" s="240">
        <f t="shared" si="136"/>
        <v>0</v>
      </c>
      <c r="Q190" s="240">
        <v>101620433497</v>
      </c>
      <c r="R190" s="240">
        <f t="shared" si="174"/>
        <v>0</v>
      </c>
      <c r="S190" s="240">
        <f t="shared" ref="S190" si="185">O190-Q190</f>
        <v>0</v>
      </c>
      <c r="T190" s="240">
        <v>89796372</v>
      </c>
      <c r="U190" s="240">
        <f t="shared" si="141"/>
        <v>101530637125</v>
      </c>
      <c r="V190" s="240">
        <v>89796372</v>
      </c>
      <c r="W190" s="44">
        <f t="shared" si="142"/>
        <v>0</v>
      </c>
      <c r="X190" s="45">
        <f t="shared" si="130"/>
        <v>1</v>
      </c>
      <c r="Y190" s="45">
        <f t="shared" si="131"/>
        <v>8.8364484297000104E-4</v>
      </c>
      <c r="Z190" s="45">
        <f t="shared" si="132"/>
        <v>8.8364484297000104E-4</v>
      </c>
      <c r="AA190" s="45">
        <f t="shared" si="162"/>
        <v>8.8364484297000104E-4</v>
      </c>
      <c r="AB190" s="45">
        <f t="shared" si="163"/>
        <v>1</v>
      </c>
    </row>
    <row r="191" spans="1:28" ht="64.5" customHeight="1" x14ac:dyDescent="0.25">
      <c r="A191" s="238" t="s">
        <v>330</v>
      </c>
      <c r="B191" s="68"/>
      <c r="C191" s="68"/>
      <c r="D191" s="68"/>
      <c r="E191" s="34" t="s">
        <v>331</v>
      </c>
      <c r="F191" s="244">
        <f t="shared" ref="F191:V193" si="186">+F192</f>
        <v>331558916195</v>
      </c>
      <c r="G191" s="244">
        <f t="shared" si="186"/>
        <v>0</v>
      </c>
      <c r="H191" s="244">
        <f t="shared" si="186"/>
        <v>0</v>
      </c>
      <c r="I191" s="244">
        <f t="shared" si="186"/>
        <v>0</v>
      </c>
      <c r="J191" s="244">
        <f t="shared" si="186"/>
        <v>0</v>
      </c>
      <c r="K191" s="244">
        <f t="shared" si="186"/>
        <v>0</v>
      </c>
      <c r="L191" s="244">
        <f t="shared" si="186"/>
        <v>331558916195</v>
      </c>
      <c r="M191" s="36">
        <f t="shared" si="135"/>
        <v>6.2460573082011091E-2</v>
      </c>
      <c r="N191" s="244">
        <f t="shared" si="186"/>
        <v>0</v>
      </c>
      <c r="O191" s="244">
        <f t="shared" si="186"/>
        <v>331558916195</v>
      </c>
      <c r="P191" s="244">
        <f t="shared" si="186"/>
        <v>0</v>
      </c>
      <c r="Q191" s="244">
        <f t="shared" si="186"/>
        <v>331558916195</v>
      </c>
      <c r="R191" s="244">
        <f t="shared" si="186"/>
        <v>0</v>
      </c>
      <c r="S191" s="244">
        <f t="shared" si="186"/>
        <v>0</v>
      </c>
      <c r="T191" s="244">
        <f t="shared" si="186"/>
        <v>0</v>
      </c>
      <c r="U191" s="244">
        <f t="shared" si="186"/>
        <v>331558916195</v>
      </c>
      <c r="V191" s="244">
        <f t="shared" si="186"/>
        <v>0</v>
      </c>
      <c r="W191" s="244">
        <f t="shared" ref="W191:W193" si="187">+W192</f>
        <v>0</v>
      </c>
      <c r="X191" s="37">
        <f t="shared" si="130"/>
        <v>1</v>
      </c>
      <c r="Y191" s="37">
        <f t="shared" si="131"/>
        <v>0</v>
      </c>
      <c r="Z191" s="37">
        <f t="shared" si="132"/>
        <v>0</v>
      </c>
      <c r="AA191" s="37">
        <f t="shared" si="162"/>
        <v>0</v>
      </c>
      <c r="AB191" s="37" t="s">
        <v>46</v>
      </c>
    </row>
    <row r="192" spans="1:28" ht="64.5" customHeight="1" x14ac:dyDescent="0.25">
      <c r="A192" s="238" t="s">
        <v>332</v>
      </c>
      <c r="B192" s="40"/>
      <c r="C192" s="40"/>
      <c r="D192" s="40"/>
      <c r="E192" s="34" t="s">
        <v>331</v>
      </c>
      <c r="F192" s="244">
        <f t="shared" si="186"/>
        <v>331558916195</v>
      </c>
      <c r="G192" s="244">
        <f t="shared" si="186"/>
        <v>0</v>
      </c>
      <c r="H192" s="244">
        <f t="shared" si="186"/>
        <v>0</v>
      </c>
      <c r="I192" s="244">
        <f t="shared" si="186"/>
        <v>0</v>
      </c>
      <c r="J192" s="244">
        <f t="shared" si="186"/>
        <v>0</v>
      </c>
      <c r="K192" s="244">
        <f t="shared" si="186"/>
        <v>0</v>
      </c>
      <c r="L192" s="244">
        <f t="shared" si="186"/>
        <v>331558916195</v>
      </c>
      <c r="M192" s="36">
        <f t="shared" si="135"/>
        <v>6.2460573082011091E-2</v>
      </c>
      <c r="N192" s="244">
        <f t="shared" si="186"/>
        <v>0</v>
      </c>
      <c r="O192" s="244">
        <f t="shared" si="186"/>
        <v>331558916195</v>
      </c>
      <c r="P192" s="244">
        <f t="shared" si="186"/>
        <v>0</v>
      </c>
      <c r="Q192" s="244">
        <f t="shared" si="186"/>
        <v>331558916195</v>
      </c>
      <c r="R192" s="244">
        <f t="shared" si="186"/>
        <v>0</v>
      </c>
      <c r="S192" s="244">
        <f t="shared" si="186"/>
        <v>0</v>
      </c>
      <c r="T192" s="244">
        <f t="shared" si="186"/>
        <v>0</v>
      </c>
      <c r="U192" s="244">
        <f t="shared" si="186"/>
        <v>331558916195</v>
      </c>
      <c r="V192" s="244">
        <f t="shared" si="186"/>
        <v>0</v>
      </c>
      <c r="W192" s="244">
        <f t="shared" si="187"/>
        <v>0</v>
      </c>
      <c r="X192" s="37">
        <f t="shared" si="130"/>
        <v>1</v>
      </c>
      <c r="Y192" s="37">
        <f t="shared" si="131"/>
        <v>0</v>
      </c>
      <c r="Z192" s="37">
        <f t="shared" si="132"/>
        <v>0</v>
      </c>
      <c r="AA192" s="37">
        <f t="shared" si="162"/>
        <v>0</v>
      </c>
      <c r="AB192" s="37" t="s">
        <v>46</v>
      </c>
    </row>
    <row r="193" spans="1:28" ht="38.25" customHeight="1" x14ac:dyDescent="0.25">
      <c r="A193" s="238" t="s">
        <v>333</v>
      </c>
      <c r="B193" s="40"/>
      <c r="C193" s="40"/>
      <c r="D193" s="40"/>
      <c r="E193" s="34" t="s">
        <v>236</v>
      </c>
      <c r="F193" s="244">
        <f t="shared" si="186"/>
        <v>331558916195</v>
      </c>
      <c r="G193" s="244">
        <f t="shared" si="186"/>
        <v>0</v>
      </c>
      <c r="H193" s="244">
        <f t="shared" si="186"/>
        <v>0</v>
      </c>
      <c r="I193" s="244">
        <f t="shared" si="186"/>
        <v>0</v>
      </c>
      <c r="J193" s="244">
        <f t="shared" si="186"/>
        <v>0</v>
      </c>
      <c r="K193" s="244">
        <f t="shared" si="186"/>
        <v>0</v>
      </c>
      <c r="L193" s="244">
        <f t="shared" si="186"/>
        <v>331558916195</v>
      </c>
      <c r="M193" s="36">
        <f t="shared" si="135"/>
        <v>6.2460573082011091E-2</v>
      </c>
      <c r="N193" s="244">
        <f t="shared" si="186"/>
        <v>0</v>
      </c>
      <c r="O193" s="244">
        <f t="shared" si="186"/>
        <v>331558916195</v>
      </c>
      <c r="P193" s="244">
        <f t="shared" si="186"/>
        <v>0</v>
      </c>
      <c r="Q193" s="244">
        <f t="shared" si="186"/>
        <v>331558916195</v>
      </c>
      <c r="R193" s="244">
        <f t="shared" si="186"/>
        <v>0</v>
      </c>
      <c r="S193" s="244">
        <f t="shared" si="186"/>
        <v>0</v>
      </c>
      <c r="T193" s="244">
        <f t="shared" si="186"/>
        <v>0</v>
      </c>
      <c r="U193" s="244">
        <f t="shared" si="186"/>
        <v>331558916195</v>
      </c>
      <c r="V193" s="244">
        <f t="shared" si="186"/>
        <v>0</v>
      </c>
      <c r="W193" s="244">
        <f t="shared" si="187"/>
        <v>0</v>
      </c>
      <c r="X193" s="37">
        <f t="shared" si="130"/>
        <v>1</v>
      </c>
      <c r="Y193" s="37">
        <f t="shared" si="131"/>
        <v>0</v>
      </c>
      <c r="Z193" s="37">
        <f t="shared" si="132"/>
        <v>0</v>
      </c>
      <c r="AA193" s="37">
        <f t="shared" si="162"/>
        <v>0</v>
      </c>
      <c r="AB193" s="37" t="s">
        <v>46</v>
      </c>
    </row>
    <row r="194" spans="1:28" ht="30" customHeight="1" x14ac:dyDescent="0.25">
      <c r="A194" s="239" t="s">
        <v>334</v>
      </c>
      <c r="B194" s="40" t="s">
        <v>192</v>
      </c>
      <c r="C194" s="40">
        <v>11</v>
      </c>
      <c r="D194" s="40" t="s">
        <v>38</v>
      </c>
      <c r="E194" s="41" t="s">
        <v>226</v>
      </c>
      <c r="F194" s="240">
        <v>331558916195</v>
      </c>
      <c r="G194" s="240">
        <v>0</v>
      </c>
      <c r="H194" s="240">
        <v>0</v>
      </c>
      <c r="I194" s="240">
        <v>0</v>
      </c>
      <c r="J194" s="240">
        <v>0</v>
      </c>
      <c r="K194" s="240">
        <f t="shared" si="133"/>
        <v>0</v>
      </c>
      <c r="L194" s="240">
        <f t="shared" si="134"/>
        <v>331558916195</v>
      </c>
      <c r="M194" s="43">
        <f t="shared" si="135"/>
        <v>6.2460573082011091E-2</v>
      </c>
      <c r="N194" s="240">
        <v>0</v>
      </c>
      <c r="O194" s="240">
        <v>331558916195</v>
      </c>
      <c r="P194" s="240">
        <f t="shared" si="136"/>
        <v>0</v>
      </c>
      <c r="Q194" s="240">
        <v>331558916195</v>
      </c>
      <c r="R194" s="240">
        <f t="shared" si="174"/>
        <v>0</v>
      </c>
      <c r="S194" s="240">
        <f t="shared" ref="S194" si="188">O194-Q194</f>
        <v>0</v>
      </c>
      <c r="T194" s="240">
        <v>0</v>
      </c>
      <c r="U194" s="240">
        <f t="shared" si="141"/>
        <v>331558916195</v>
      </c>
      <c r="V194" s="240">
        <v>0</v>
      </c>
      <c r="W194" s="44">
        <f t="shared" si="142"/>
        <v>0</v>
      </c>
      <c r="X194" s="45">
        <f t="shared" si="130"/>
        <v>1</v>
      </c>
      <c r="Y194" s="45">
        <f t="shared" si="131"/>
        <v>0</v>
      </c>
      <c r="Z194" s="45">
        <f t="shared" si="132"/>
        <v>0</v>
      </c>
      <c r="AA194" s="45">
        <f t="shared" si="162"/>
        <v>0</v>
      </c>
      <c r="AB194" s="45" t="s">
        <v>46</v>
      </c>
    </row>
    <row r="195" spans="1:28" ht="71.25" customHeight="1" x14ac:dyDescent="0.25">
      <c r="A195" s="238" t="s">
        <v>335</v>
      </c>
      <c r="B195" s="68"/>
      <c r="C195" s="68"/>
      <c r="D195" s="68"/>
      <c r="E195" s="34" t="s">
        <v>336</v>
      </c>
      <c r="F195" s="244">
        <f t="shared" ref="F195:V197" si="189">+F196</f>
        <v>57639326986</v>
      </c>
      <c r="G195" s="244">
        <f t="shared" si="189"/>
        <v>0</v>
      </c>
      <c r="H195" s="244">
        <f t="shared" si="189"/>
        <v>0</v>
      </c>
      <c r="I195" s="244">
        <f t="shared" si="189"/>
        <v>0</v>
      </c>
      <c r="J195" s="244">
        <f t="shared" si="189"/>
        <v>0</v>
      </c>
      <c r="K195" s="244">
        <f t="shared" si="189"/>
        <v>0</v>
      </c>
      <c r="L195" s="244">
        <f t="shared" si="189"/>
        <v>57639326986</v>
      </c>
      <c r="M195" s="36">
        <f t="shared" si="135"/>
        <v>1.085835795617575E-2</v>
      </c>
      <c r="N195" s="244">
        <f t="shared" si="189"/>
        <v>0</v>
      </c>
      <c r="O195" s="244">
        <f t="shared" si="189"/>
        <v>57639326986</v>
      </c>
      <c r="P195" s="244">
        <f t="shared" si="189"/>
        <v>0</v>
      </c>
      <c r="Q195" s="244">
        <f t="shared" si="189"/>
        <v>57639326986</v>
      </c>
      <c r="R195" s="244">
        <f t="shared" si="189"/>
        <v>0</v>
      </c>
      <c r="S195" s="244">
        <f t="shared" si="189"/>
        <v>0</v>
      </c>
      <c r="T195" s="244">
        <f t="shared" si="189"/>
        <v>0</v>
      </c>
      <c r="U195" s="244">
        <f t="shared" si="189"/>
        <v>57639326986</v>
      </c>
      <c r="V195" s="244">
        <f t="shared" si="189"/>
        <v>0</v>
      </c>
      <c r="W195" s="244">
        <f t="shared" ref="W195:W197" si="190">+W196</f>
        <v>0</v>
      </c>
      <c r="X195" s="37">
        <f t="shared" si="130"/>
        <v>1</v>
      </c>
      <c r="Y195" s="37">
        <f t="shared" si="131"/>
        <v>0</v>
      </c>
      <c r="Z195" s="37">
        <f t="shared" si="132"/>
        <v>0</v>
      </c>
      <c r="AA195" s="37">
        <f t="shared" si="162"/>
        <v>0</v>
      </c>
      <c r="AB195" s="37" t="s">
        <v>46</v>
      </c>
    </row>
    <row r="196" spans="1:28" ht="71.25" customHeight="1" x14ac:dyDescent="0.25">
      <c r="A196" s="238" t="s">
        <v>337</v>
      </c>
      <c r="B196" s="40"/>
      <c r="C196" s="40"/>
      <c r="D196" s="40"/>
      <c r="E196" s="69" t="s">
        <v>336</v>
      </c>
      <c r="F196" s="244">
        <f t="shared" si="189"/>
        <v>57639326986</v>
      </c>
      <c r="G196" s="244">
        <f t="shared" si="189"/>
        <v>0</v>
      </c>
      <c r="H196" s="244">
        <f t="shared" si="189"/>
        <v>0</v>
      </c>
      <c r="I196" s="244">
        <f t="shared" si="189"/>
        <v>0</v>
      </c>
      <c r="J196" s="244">
        <f t="shared" si="189"/>
        <v>0</v>
      </c>
      <c r="K196" s="244">
        <f t="shared" si="189"/>
        <v>0</v>
      </c>
      <c r="L196" s="244">
        <f t="shared" si="189"/>
        <v>57639326986</v>
      </c>
      <c r="M196" s="36">
        <f t="shared" si="135"/>
        <v>1.085835795617575E-2</v>
      </c>
      <c r="N196" s="244">
        <f t="shared" si="189"/>
        <v>0</v>
      </c>
      <c r="O196" s="244">
        <f t="shared" si="189"/>
        <v>57639326986</v>
      </c>
      <c r="P196" s="244">
        <f t="shared" si="189"/>
        <v>0</v>
      </c>
      <c r="Q196" s="244">
        <f t="shared" si="189"/>
        <v>57639326986</v>
      </c>
      <c r="R196" s="244">
        <f t="shared" si="189"/>
        <v>0</v>
      </c>
      <c r="S196" s="244">
        <f t="shared" si="189"/>
        <v>0</v>
      </c>
      <c r="T196" s="244">
        <f t="shared" si="189"/>
        <v>0</v>
      </c>
      <c r="U196" s="244">
        <f t="shared" si="189"/>
        <v>57639326986</v>
      </c>
      <c r="V196" s="244">
        <f t="shared" si="189"/>
        <v>0</v>
      </c>
      <c r="W196" s="244">
        <f t="shared" si="190"/>
        <v>0</v>
      </c>
      <c r="X196" s="37">
        <f t="shared" si="130"/>
        <v>1</v>
      </c>
      <c r="Y196" s="37">
        <f t="shared" si="131"/>
        <v>0</v>
      </c>
      <c r="Z196" s="37">
        <f t="shared" si="132"/>
        <v>0</v>
      </c>
      <c r="AA196" s="37">
        <f t="shared" si="162"/>
        <v>0</v>
      </c>
      <c r="AB196" s="37" t="s">
        <v>46</v>
      </c>
    </row>
    <row r="197" spans="1:28" ht="30.75" customHeight="1" x14ac:dyDescent="0.25">
      <c r="A197" s="238" t="s">
        <v>338</v>
      </c>
      <c r="B197" s="40"/>
      <c r="C197" s="40"/>
      <c r="D197" s="40"/>
      <c r="E197" s="34" t="s">
        <v>236</v>
      </c>
      <c r="F197" s="244">
        <f t="shared" si="189"/>
        <v>57639326986</v>
      </c>
      <c r="G197" s="244">
        <f t="shared" si="189"/>
        <v>0</v>
      </c>
      <c r="H197" s="244">
        <f t="shared" si="189"/>
        <v>0</v>
      </c>
      <c r="I197" s="244">
        <f t="shared" si="189"/>
        <v>0</v>
      </c>
      <c r="J197" s="244">
        <f t="shared" si="189"/>
        <v>0</v>
      </c>
      <c r="K197" s="244">
        <f t="shared" si="189"/>
        <v>0</v>
      </c>
      <c r="L197" s="244">
        <f t="shared" si="189"/>
        <v>57639326986</v>
      </c>
      <c r="M197" s="36">
        <f t="shared" si="135"/>
        <v>1.085835795617575E-2</v>
      </c>
      <c r="N197" s="244">
        <f t="shared" si="189"/>
        <v>0</v>
      </c>
      <c r="O197" s="244">
        <f t="shared" si="189"/>
        <v>57639326986</v>
      </c>
      <c r="P197" s="244">
        <f t="shared" si="189"/>
        <v>0</v>
      </c>
      <c r="Q197" s="244">
        <f t="shared" si="189"/>
        <v>57639326986</v>
      </c>
      <c r="R197" s="244">
        <f t="shared" si="189"/>
        <v>0</v>
      </c>
      <c r="S197" s="244">
        <f t="shared" si="189"/>
        <v>0</v>
      </c>
      <c r="T197" s="244">
        <f t="shared" si="189"/>
        <v>0</v>
      </c>
      <c r="U197" s="244">
        <f t="shared" si="189"/>
        <v>57639326986</v>
      </c>
      <c r="V197" s="244">
        <f t="shared" si="189"/>
        <v>0</v>
      </c>
      <c r="W197" s="244">
        <f t="shared" si="190"/>
        <v>0</v>
      </c>
      <c r="X197" s="37">
        <f t="shared" si="130"/>
        <v>1</v>
      </c>
      <c r="Y197" s="37">
        <f t="shared" si="131"/>
        <v>0</v>
      </c>
      <c r="Z197" s="37">
        <f t="shared" si="132"/>
        <v>0</v>
      </c>
      <c r="AA197" s="37">
        <f t="shared" si="162"/>
        <v>0</v>
      </c>
      <c r="AB197" s="37" t="s">
        <v>46</v>
      </c>
    </row>
    <row r="198" spans="1:28" ht="30" customHeight="1" x14ac:dyDescent="0.25">
      <c r="A198" s="239" t="s">
        <v>339</v>
      </c>
      <c r="B198" s="40" t="s">
        <v>192</v>
      </c>
      <c r="C198" s="40">
        <v>11</v>
      </c>
      <c r="D198" s="40" t="s">
        <v>38</v>
      </c>
      <c r="E198" s="41" t="s">
        <v>226</v>
      </c>
      <c r="F198" s="240">
        <v>57639326986</v>
      </c>
      <c r="G198" s="240">
        <v>0</v>
      </c>
      <c r="H198" s="240">
        <v>0</v>
      </c>
      <c r="I198" s="240">
        <v>0</v>
      </c>
      <c r="J198" s="240">
        <v>0</v>
      </c>
      <c r="K198" s="240">
        <f t="shared" si="133"/>
        <v>0</v>
      </c>
      <c r="L198" s="240">
        <f t="shared" si="134"/>
        <v>57639326986</v>
      </c>
      <c r="M198" s="43">
        <f t="shared" si="135"/>
        <v>1.085835795617575E-2</v>
      </c>
      <c r="N198" s="240">
        <v>0</v>
      </c>
      <c r="O198" s="240">
        <v>57639326986</v>
      </c>
      <c r="P198" s="240">
        <f t="shared" si="136"/>
        <v>0</v>
      </c>
      <c r="Q198" s="240">
        <v>57639326986</v>
      </c>
      <c r="R198" s="240">
        <f t="shared" si="174"/>
        <v>0</v>
      </c>
      <c r="S198" s="240">
        <f t="shared" ref="S198" si="191">O198-Q198</f>
        <v>0</v>
      </c>
      <c r="T198" s="240">
        <v>0</v>
      </c>
      <c r="U198" s="240">
        <f t="shared" si="141"/>
        <v>57639326986</v>
      </c>
      <c r="V198" s="240">
        <v>0</v>
      </c>
      <c r="W198" s="44">
        <f t="shared" si="142"/>
        <v>0</v>
      </c>
      <c r="X198" s="45">
        <f t="shared" si="130"/>
        <v>1</v>
      </c>
      <c r="Y198" s="45">
        <f t="shared" si="131"/>
        <v>0</v>
      </c>
      <c r="Z198" s="45">
        <f t="shared" si="132"/>
        <v>0</v>
      </c>
      <c r="AA198" s="45">
        <f t="shared" si="162"/>
        <v>0</v>
      </c>
      <c r="AB198" s="45" t="s">
        <v>46</v>
      </c>
    </row>
    <row r="199" spans="1:28" s="8" customFormat="1" ht="73.5" customHeight="1" x14ac:dyDescent="0.25">
      <c r="A199" s="254" t="s">
        <v>340</v>
      </c>
      <c r="B199" s="72"/>
      <c r="C199" s="33"/>
      <c r="D199" s="33"/>
      <c r="E199" s="69" t="s">
        <v>341</v>
      </c>
      <c r="F199" s="242">
        <v>15000000000</v>
      </c>
      <c r="G199" s="243">
        <f>+G200</f>
        <v>0</v>
      </c>
      <c r="H199" s="243">
        <f t="shared" ref="H199:J199" si="192">+H200</f>
        <v>0</v>
      </c>
      <c r="I199" s="243">
        <f t="shared" si="192"/>
        <v>0</v>
      </c>
      <c r="J199" s="243">
        <f t="shared" si="192"/>
        <v>0</v>
      </c>
      <c r="K199" s="243">
        <f t="shared" si="133"/>
        <v>0</v>
      </c>
      <c r="L199" s="243">
        <f t="shared" si="134"/>
        <v>15000000000</v>
      </c>
      <c r="M199" s="36">
        <f t="shared" si="135"/>
        <v>2.8257680625278121E-3</v>
      </c>
      <c r="N199" s="243">
        <v>5274115000</v>
      </c>
      <c r="O199" s="243">
        <f>+O200</f>
        <v>5751147050</v>
      </c>
      <c r="P199" s="243">
        <f t="shared" si="136"/>
        <v>9248852950</v>
      </c>
      <c r="Q199" s="243">
        <f>+Q200</f>
        <v>354262050</v>
      </c>
      <c r="R199" s="243">
        <f t="shared" si="174"/>
        <v>14645737950</v>
      </c>
      <c r="S199" s="243">
        <f t="shared" si="174"/>
        <v>-14645737949.997173</v>
      </c>
      <c r="T199" s="243">
        <v>0</v>
      </c>
      <c r="U199" s="243">
        <f t="shared" si="141"/>
        <v>354262050</v>
      </c>
      <c r="V199" s="243">
        <f>+V200</f>
        <v>0</v>
      </c>
      <c r="W199" s="73">
        <f t="shared" si="142"/>
        <v>0</v>
      </c>
      <c r="X199" s="37">
        <f t="shared" si="130"/>
        <v>2.3617470000000002E-2</v>
      </c>
      <c r="Y199" s="37">
        <f t="shared" si="131"/>
        <v>0</v>
      </c>
      <c r="Z199" s="37">
        <f t="shared" si="132"/>
        <v>0</v>
      </c>
      <c r="AA199" s="37">
        <f t="shared" si="162"/>
        <v>0</v>
      </c>
      <c r="AB199" s="37" t="s">
        <v>46</v>
      </c>
    </row>
    <row r="200" spans="1:28" s="8" customFormat="1" ht="57" customHeight="1" x14ac:dyDescent="0.25">
      <c r="A200" s="254" t="s">
        <v>471</v>
      </c>
      <c r="B200" s="72"/>
      <c r="C200" s="33"/>
      <c r="D200" s="33"/>
      <c r="E200" s="69" t="s">
        <v>472</v>
      </c>
      <c r="F200" s="242">
        <f>+F201+F203+F205</f>
        <v>9725885000</v>
      </c>
      <c r="G200" s="242">
        <f t="shared" ref="G200:L200" si="193">+G201+G203+G205</f>
        <v>0</v>
      </c>
      <c r="H200" s="242">
        <f t="shared" si="193"/>
        <v>0</v>
      </c>
      <c r="I200" s="242">
        <f t="shared" si="193"/>
        <v>0</v>
      </c>
      <c r="J200" s="242">
        <f t="shared" si="193"/>
        <v>0</v>
      </c>
      <c r="K200" s="242">
        <f t="shared" si="193"/>
        <v>0</v>
      </c>
      <c r="L200" s="242">
        <f t="shared" si="193"/>
        <v>9725885000</v>
      </c>
      <c r="M200" s="36">
        <f t="shared" si="135"/>
        <v>1.8322063475212206E-3</v>
      </c>
      <c r="N200" s="242">
        <f t="shared" ref="N200:W200" si="194">+N201+N203+N205</f>
        <v>1.8322063475212206E-3</v>
      </c>
      <c r="O200" s="242">
        <f t="shared" si="194"/>
        <v>5751147050</v>
      </c>
      <c r="P200" s="242">
        <f t="shared" si="194"/>
        <v>3974737950</v>
      </c>
      <c r="Q200" s="242">
        <f t="shared" si="194"/>
        <v>354262050</v>
      </c>
      <c r="R200" s="242">
        <f t="shared" si="194"/>
        <v>9371622950</v>
      </c>
      <c r="S200" s="242">
        <f t="shared" si="194"/>
        <v>5396885000</v>
      </c>
      <c r="T200" s="242">
        <f t="shared" si="194"/>
        <v>0</v>
      </c>
      <c r="U200" s="242">
        <f t="shared" si="194"/>
        <v>354262050</v>
      </c>
      <c r="V200" s="242">
        <f t="shared" si="194"/>
        <v>0</v>
      </c>
      <c r="W200" s="242">
        <f t="shared" si="194"/>
        <v>0</v>
      </c>
      <c r="X200" s="37">
        <f t="shared" ref="X200:X258" si="195">+Q200/L200</f>
        <v>3.642465955540293E-2</v>
      </c>
      <c r="Y200" s="37">
        <f t="shared" ref="Y200:Y258" si="196">+T200/L200</f>
        <v>0</v>
      </c>
      <c r="Z200" s="37">
        <f t="shared" ref="Z200:Z258" si="197">+V200/L200</f>
        <v>0</v>
      </c>
      <c r="AA200" s="37">
        <f t="shared" si="162"/>
        <v>0</v>
      </c>
      <c r="AB200" s="37" t="s">
        <v>46</v>
      </c>
    </row>
    <row r="201" spans="1:28" s="8" customFormat="1" ht="36.75" customHeight="1" x14ac:dyDescent="0.25">
      <c r="A201" s="254" t="s">
        <v>473</v>
      </c>
      <c r="B201" s="72"/>
      <c r="C201" s="33"/>
      <c r="D201" s="33"/>
      <c r="E201" s="69" t="s">
        <v>474</v>
      </c>
      <c r="F201" s="242">
        <f>+F202</f>
        <v>3974737950</v>
      </c>
      <c r="G201" s="242">
        <f t="shared" ref="G201:L201" si="198">+G202</f>
        <v>0</v>
      </c>
      <c r="H201" s="242">
        <f t="shared" si="198"/>
        <v>0</v>
      </c>
      <c r="I201" s="242">
        <f t="shared" si="198"/>
        <v>0</v>
      </c>
      <c r="J201" s="242">
        <f t="shared" si="198"/>
        <v>0</v>
      </c>
      <c r="K201" s="242">
        <f t="shared" si="198"/>
        <v>0</v>
      </c>
      <c r="L201" s="242">
        <f t="shared" si="198"/>
        <v>3974737950</v>
      </c>
      <c r="M201" s="36">
        <f t="shared" ref="M201:M258" si="199">L201/$L$258</f>
        <v>7.4877917040181785E-4</v>
      </c>
      <c r="N201" s="242">
        <f t="shared" ref="N201:W201" si="200">+N202</f>
        <v>7.4877917040181785E-4</v>
      </c>
      <c r="O201" s="242">
        <f t="shared" si="200"/>
        <v>0</v>
      </c>
      <c r="P201" s="242">
        <f t="shared" si="200"/>
        <v>3974737950</v>
      </c>
      <c r="Q201" s="242">
        <f t="shared" si="200"/>
        <v>0</v>
      </c>
      <c r="R201" s="242">
        <f t="shared" si="200"/>
        <v>3974737950</v>
      </c>
      <c r="S201" s="242">
        <f t="shared" si="200"/>
        <v>0</v>
      </c>
      <c r="T201" s="242">
        <f t="shared" si="200"/>
        <v>0</v>
      </c>
      <c r="U201" s="242">
        <f t="shared" si="200"/>
        <v>0</v>
      </c>
      <c r="V201" s="242">
        <f t="shared" si="200"/>
        <v>0</v>
      </c>
      <c r="W201" s="242">
        <f t="shared" si="200"/>
        <v>0</v>
      </c>
      <c r="X201" s="37">
        <f t="shared" si="195"/>
        <v>0</v>
      </c>
      <c r="Y201" s="37">
        <f t="shared" si="196"/>
        <v>0</v>
      </c>
      <c r="Z201" s="37">
        <f t="shared" si="197"/>
        <v>0</v>
      </c>
      <c r="AA201" s="37" t="s">
        <v>46</v>
      </c>
      <c r="AB201" s="37" t="s">
        <v>46</v>
      </c>
    </row>
    <row r="202" spans="1:28" ht="36" customHeight="1" x14ac:dyDescent="0.25">
      <c r="A202" s="255" t="s">
        <v>475</v>
      </c>
      <c r="B202" s="77" t="s">
        <v>192</v>
      </c>
      <c r="C202" s="40">
        <v>54</v>
      </c>
      <c r="D202" s="40" t="s">
        <v>38</v>
      </c>
      <c r="E202" s="41" t="s">
        <v>226</v>
      </c>
      <c r="F202" s="247">
        <v>3974737950</v>
      </c>
      <c r="G202" s="247">
        <v>0</v>
      </c>
      <c r="H202" s="247">
        <v>0</v>
      </c>
      <c r="I202" s="247">
        <v>0</v>
      </c>
      <c r="J202" s="247">
        <v>0</v>
      </c>
      <c r="K202" s="247">
        <f t="shared" ref="K202:K257" si="201">+G202-H202+I202-J202</f>
        <v>0</v>
      </c>
      <c r="L202" s="240">
        <f t="shared" ref="L202:L257" si="202">+F202+K202</f>
        <v>3974737950</v>
      </c>
      <c r="M202" s="43">
        <f t="shared" si="199"/>
        <v>7.4877917040181785E-4</v>
      </c>
      <c r="N202" s="240">
        <f>H202+M202</f>
        <v>7.4877917040181785E-4</v>
      </c>
      <c r="O202" s="247">
        <v>0</v>
      </c>
      <c r="P202" s="247">
        <f t="shared" ref="P202:P257" si="203">L202-O202</f>
        <v>3974737950</v>
      </c>
      <c r="Q202" s="247">
        <v>0</v>
      </c>
      <c r="R202" s="247">
        <f t="shared" si="174"/>
        <v>3974737950</v>
      </c>
      <c r="S202" s="240">
        <f t="shared" ref="S202:S206" si="204">O202-Q202</f>
        <v>0</v>
      </c>
      <c r="T202" s="247">
        <v>0</v>
      </c>
      <c r="U202" s="247">
        <f t="shared" ref="U202:U257" si="205">+Q202-T202</f>
        <v>0</v>
      </c>
      <c r="V202" s="247">
        <v>0</v>
      </c>
      <c r="W202" s="44">
        <f t="shared" ref="W202" si="206">+T202-V202</f>
        <v>0</v>
      </c>
      <c r="X202" s="45">
        <f t="shared" si="195"/>
        <v>0</v>
      </c>
      <c r="Y202" s="45">
        <f t="shared" si="196"/>
        <v>0</v>
      </c>
      <c r="Z202" s="45">
        <f t="shared" si="197"/>
        <v>0</v>
      </c>
      <c r="AA202" s="57" t="s">
        <v>46</v>
      </c>
      <c r="AB202" s="57" t="s">
        <v>46</v>
      </c>
    </row>
    <row r="203" spans="1:28" s="8" customFormat="1" ht="36.75" customHeight="1" x14ac:dyDescent="0.25">
      <c r="A203" s="254" t="s">
        <v>476</v>
      </c>
      <c r="B203" s="72"/>
      <c r="C203" s="33"/>
      <c r="D203" s="33"/>
      <c r="E203" s="69" t="s">
        <v>477</v>
      </c>
      <c r="F203" s="242">
        <f>+F204</f>
        <v>5396885000</v>
      </c>
      <c r="G203" s="242">
        <f t="shared" ref="G203:L203" si="207">+G204</f>
        <v>0</v>
      </c>
      <c r="H203" s="242">
        <f t="shared" si="207"/>
        <v>0</v>
      </c>
      <c r="I203" s="242">
        <f t="shared" si="207"/>
        <v>0</v>
      </c>
      <c r="J203" s="242">
        <f t="shared" si="207"/>
        <v>0</v>
      </c>
      <c r="K203" s="242">
        <f t="shared" si="207"/>
        <v>0</v>
      </c>
      <c r="L203" s="242">
        <f t="shared" si="207"/>
        <v>5396885000</v>
      </c>
      <c r="M203" s="36">
        <f t="shared" si="199"/>
        <v>1.0166896846756941E-3</v>
      </c>
      <c r="N203" s="242">
        <f t="shared" ref="N203:W203" si="208">+N204</f>
        <v>1.0166896846756941E-3</v>
      </c>
      <c r="O203" s="242">
        <f t="shared" si="208"/>
        <v>5396885000</v>
      </c>
      <c r="P203" s="242">
        <f t="shared" si="208"/>
        <v>0</v>
      </c>
      <c r="Q203" s="242">
        <f t="shared" si="208"/>
        <v>0</v>
      </c>
      <c r="R203" s="242">
        <f t="shared" si="208"/>
        <v>5396885000</v>
      </c>
      <c r="S203" s="242">
        <f t="shared" si="208"/>
        <v>5396885000</v>
      </c>
      <c r="T203" s="242">
        <f t="shared" si="208"/>
        <v>0</v>
      </c>
      <c r="U203" s="242">
        <f t="shared" si="208"/>
        <v>0</v>
      </c>
      <c r="V203" s="242">
        <f t="shared" si="208"/>
        <v>0</v>
      </c>
      <c r="W203" s="242">
        <f t="shared" si="208"/>
        <v>0</v>
      </c>
      <c r="X203" s="37">
        <f t="shared" si="195"/>
        <v>0</v>
      </c>
      <c r="Y203" s="37">
        <f t="shared" si="196"/>
        <v>0</v>
      </c>
      <c r="Z203" s="37">
        <f t="shared" si="197"/>
        <v>0</v>
      </c>
      <c r="AA203" s="37" t="s">
        <v>46</v>
      </c>
      <c r="AB203" s="37" t="s">
        <v>46</v>
      </c>
    </row>
    <row r="204" spans="1:28" ht="39" customHeight="1" x14ac:dyDescent="0.25">
      <c r="A204" s="255" t="s">
        <v>478</v>
      </c>
      <c r="B204" s="77" t="s">
        <v>192</v>
      </c>
      <c r="C204" s="40">
        <v>54</v>
      </c>
      <c r="D204" s="40" t="s">
        <v>38</v>
      </c>
      <c r="E204" s="41" t="s">
        <v>226</v>
      </c>
      <c r="F204" s="247">
        <v>5396885000</v>
      </c>
      <c r="G204" s="247">
        <v>0</v>
      </c>
      <c r="H204" s="247">
        <v>0</v>
      </c>
      <c r="I204" s="247">
        <v>0</v>
      </c>
      <c r="J204" s="247">
        <v>0</v>
      </c>
      <c r="K204" s="247">
        <f t="shared" si="201"/>
        <v>0</v>
      </c>
      <c r="L204" s="240">
        <f t="shared" si="202"/>
        <v>5396885000</v>
      </c>
      <c r="M204" s="36">
        <f t="shared" si="199"/>
        <v>1.0166896846756941E-3</v>
      </c>
      <c r="N204" s="240">
        <f>H204+M204</f>
        <v>1.0166896846756941E-3</v>
      </c>
      <c r="O204" s="240">
        <v>5396885000</v>
      </c>
      <c r="P204" s="240">
        <f t="shared" si="203"/>
        <v>0</v>
      </c>
      <c r="Q204" s="240">
        <v>0</v>
      </c>
      <c r="R204" s="240">
        <f t="shared" si="174"/>
        <v>5396885000</v>
      </c>
      <c r="S204" s="240">
        <f t="shared" si="204"/>
        <v>5396885000</v>
      </c>
      <c r="T204" s="240">
        <v>0</v>
      </c>
      <c r="U204" s="240">
        <f t="shared" si="205"/>
        <v>0</v>
      </c>
      <c r="V204" s="240">
        <v>0</v>
      </c>
      <c r="W204" s="44">
        <f t="shared" ref="W204" si="209">+T204-V204</f>
        <v>0</v>
      </c>
      <c r="X204" s="45">
        <f t="shared" si="195"/>
        <v>0</v>
      </c>
      <c r="Y204" s="45">
        <f t="shared" si="196"/>
        <v>0</v>
      </c>
      <c r="Z204" s="45">
        <f t="shared" si="197"/>
        <v>0</v>
      </c>
      <c r="AA204" s="45" t="s">
        <v>46</v>
      </c>
      <c r="AB204" s="45" t="s">
        <v>46</v>
      </c>
    </row>
    <row r="205" spans="1:28" ht="45" customHeight="1" x14ac:dyDescent="0.25">
      <c r="A205" s="254" t="s">
        <v>479</v>
      </c>
      <c r="B205" s="72"/>
      <c r="C205" s="33"/>
      <c r="D205" s="33"/>
      <c r="E205" s="69" t="s">
        <v>236</v>
      </c>
      <c r="F205" s="242">
        <f>+F206</f>
        <v>354262050</v>
      </c>
      <c r="G205" s="242">
        <f t="shared" ref="G205:L205" si="210">+G206</f>
        <v>0</v>
      </c>
      <c r="H205" s="242">
        <f t="shared" si="210"/>
        <v>0</v>
      </c>
      <c r="I205" s="242">
        <f t="shared" si="210"/>
        <v>0</v>
      </c>
      <c r="J205" s="242">
        <f t="shared" si="210"/>
        <v>0</v>
      </c>
      <c r="K205" s="242">
        <f t="shared" si="210"/>
        <v>0</v>
      </c>
      <c r="L205" s="242">
        <f t="shared" si="210"/>
        <v>354262050</v>
      </c>
      <c r="M205" s="36">
        <f t="shared" si="199"/>
        <v>6.673749244370873E-5</v>
      </c>
      <c r="N205" s="242">
        <f t="shared" ref="N205:W205" si="211">+N206</f>
        <v>6.673749244370873E-5</v>
      </c>
      <c r="O205" s="242">
        <f t="shared" si="211"/>
        <v>354262050</v>
      </c>
      <c r="P205" s="242">
        <f t="shared" si="211"/>
        <v>0</v>
      </c>
      <c r="Q205" s="242">
        <f t="shared" si="211"/>
        <v>354262050</v>
      </c>
      <c r="R205" s="242">
        <f t="shared" si="211"/>
        <v>0</v>
      </c>
      <c r="S205" s="242">
        <f t="shared" si="211"/>
        <v>0</v>
      </c>
      <c r="T205" s="242">
        <f t="shared" si="211"/>
        <v>0</v>
      </c>
      <c r="U205" s="242">
        <f t="shared" si="211"/>
        <v>354262050</v>
      </c>
      <c r="V205" s="242">
        <f t="shared" si="211"/>
        <v>0</v>
      </c>
      <c r="W205" s="242">
        <f t="shared" si="211"/>
        <v>0</v>
      </c>
      <c r="X205" s="37">
        <f t="shared" si="195"/>
        <v>1</v>
      </c>
      <c r="Y205" s="37">
        <f t="shared" si="196"/>
        <v>0</v>
      </c>
      <c r="Z205" s="37">
        <f t="shared" si="197"/>
        <v>0</v>
      </c>
      <c r="AA205" s="37">
        <f t="shared" si="162"/>
        <v>0</v>
      </c>
      <c r="AB205" s="37" t="s">
        <v>46</v>
      </c>
    </row>
    <row r="206" spans="1:28" ht="41.25" customHeight="1" x14ac:dyDescent="0.25">
      <c r="A206" s="255" t="s">
        <v>480</v>
      </c>
      <c r="B206" s="77" t="s">
        <v>192</v>
      </c>
      <c r="C206" s="40">
        <v>54</v>
      </c>
      <c r="D206" s="40" t="s">
        <v>38</v>
      </c>
      <c r="E206" s="41" t="s">
        <v>226</v>
      </c>
      <c r="F206" s="247">
        <v>354262050</v>
      </c>
      <c r="G206" s="247">
        <v>0</v>
      </c>
      <c r="H206" s="247">
        <v>0</v>
      </c>
      <c r="I206" s="247">
        <v>0</v>
      </c>
      <c r="J206" s="247">
        <v>0</v>
      </c>
      <c r="K206" s="247">
        <f t="shared" si="201"/>
        <v>0</v>
      </c>
      <c r="L206" s="240">
        <f t="shared" si="202"/>
        <v>354262050</v>
      </c>
      <c r="M206" s="43">
        <f t="shared" si="199"/>
        <v>6.673749244370873E-5</v>
      </c>
      <c r="N206" s="240">
        <f>H206+M206</f>
        <v>6.673749244370873E-5</v>
      </c>
      <c r="O206" s="247">
        <v>354262050</v>
      </c>
      <c r="P206" s="247">
        <f t="shared" si="203"/>
        <v>0</v>
      </c>
      <c r="Q206" s="247">
        <v>354262050</v>
      </c>
      <c r="R206" s="247">
        <f t="shared" si="174"/>
        <v>0</v>
      </c>
      <c r="S206" s="240">
        <f t="shared" si="204"/>
        <v>0</v>
      </c>
      <c r="T206" s="247">
        <v>0</v>
      </c>
      <c r="U206" s="247">
        <f t="shared" si="205"/>
        <v>354262050</v>
      </c>
      <c r="V206" s="247">
        <v>0</v>
      </c>
      <c r="W206" s="44">
        <f>+T206-V206</f>
        <v>0</v>
      </c>
      <c r="X206" s="45">
        <f t="shared" si="195"/>
        <v>1</v>
      </c>
      <c r="Y206" s="45">
        <f t="shared" si="196"/>
        <v>0</v>
      </c>
      <c r="Z206" s="45">
        <f t="shared" si="197"/>
        <v>0</v>
      </c>
      <c r="AA206" s="45">
        <f t="shared" si="162"/>
        <v>0</v>
      </c>
      <c r="AB206" s="45" t="s">
        <v>46</v>
      </c>
    </row>
    <row r="207" spans="1:28" ht="35.25" customHeight="1" x14ac:dyDescent="0.25">
      <c r="A207" s="238" t="s">
        <v>342</v>
      </c>
      <c r="B207" s="68"/>
      <c r="C207" s="68"/>
      <c r="D207" s="68"/>
      <c r="E207" s="69" t="s">
        <v>343</v>
      </c>
      <c r="F207" s="244">
        <f t="shared" ref="F207:V211" si="212">+F208</f>
        <v>2500000000</v>
      </c>
      <c r="G207" s="244">
        <f t="shared" si="212"/>
        <v>0</v>
      </c>
      <c r="H207" s="244">
        <f t="shared" si="212"/>
        <v>0</v>
      </c>
      <c r="I207" s="244">
        <f t="shared" si="212"/>
        <v>0</v>
      </c>
      <c r="J207" s="244">
        <f t="shared" si="212"/>
        <v>0</v>
      </c>
      <c r="K207" s="244">
        <f t="shared" si="212"/>
        <v>0</v>
      </c>
      <c r="L207" s="244">
        <f t="shared" si="212"/>
        <v>2500000000</v>
      </c>
      <c r="M207" s="36">
        <f t="shared" si="199"/>
        <v>4.7096134375463537E-4</v>
      </c>
      <c r="N207" s="244">
        <f t="shared" si="212"/>
        <v>0</v>
      </c>
      <c r="O207" s="244">
        <f t="shared" si="212"/>
        <v>2003975885.5999999</v>
      </c>
      <c r="P207" s="244">
        <f t="shared" si="212"/>
        <v>496024114.4000001</v>
      </c>
      <c r="Q207" s="244">
        <f t="shared" si="212"/>
        <v>1785205182.5999999</v>
      </c>
      <c r="R207" s="244">
        <f t="shared" si="212"/>
        <v>714794817.4000001</v>
      </c>
      <c r="S207" s="244">
        <f t="shared" si="212"/>
        <v>218770703</v>
      </c>
      <c r="T207" s="244">
        <f t="shared" si="212"/>
        <v>79295193</v>
      </c>
      <c r="U207" s="244">
        <f t="shared" si="212"/>
        <v>1705909989.5999999</v>
      </c>
      <c r="V207" s="244">
        <f t="shared" si="212"/>
        <v>79092744</v>
      </c>
      <c r="W207" s="244">
        <f t="shared" ref="W207:W211" si="213">+W208</f>
        <v>202449</v>
      </c>
      <c r="X207" s="37">
        <f t="shared" si="195"/>
        <v>0.71408207303999993</v>
      </c>
      <c r="Y207" s="37">
        <f t="shared" si="196"/>
        <v>3.17180772E-2</v>
      </c>
      <c r="Z207" s="37">
        <f t="shared" si="197"/>
        <v>3.1637097599999997E-2</v>
      </c>
      <c r="AA207" s="37">
        <f t="shared" si="162"/>
        <v>4.4417971543480102E-2</v>
      </c>
      <c r="AB207" s="37">
        <f t="shared" si="163"/>
        <v>0.99744689441641188</v>
      </c>
    </row>
    <row r="208" spans="1:28" ht="33" customHeight="1" x14ac:dyDescent="0.25">
      <c r="A208" s="238" t="s">
        <v>344</v>
      </c>
      <c r="B208" s="40"/>
      <c r="C208" s="40"/>
      <c r="D208" s="40"/>
      <c r="E208" s="34" t="s">
        <v>219</v>
      </c>
      <c r="F208" s="244">
        <f t="shared" si="212"/>
        <v>2500000000</v>
      </c>
      <c r="G208" s="244">
        <f t="shared" si="212"/>
        <v>0</v>
      </c>
      <c r="H208" s="244">
        <f t="shared" si="212"/>
        <v>0</v>
      </c>
      <c r="I208" s="244">
        <f t="shared" si="212"/>
        <v>0</v>
      </c>
      <c r="J208" s="244">
        <f t="shared" si="212"/>
        <v>0</v>
      </c>
      <c r="K208" s="244">
        <f t="shared" si="212"/>
        <v>0</v>
      </c>
      <c r="L208" s="244">
        <f t="shared" si="212"/>
        <v>2500000000</v>
      </c>
      <c r="M208" s="36">
        <f t="shared" si="199"/>
        <v>4.7096134375463537E-4</v>
      </c>
      <c r="N208" s="244">
        <f t="shared" si="212"/>
        <v>0</v>
      </c>
      <c r="O208" s="244">
        <f t="shared" si="212"/>
        <v>2003975885.5999999</v>
      </c>
      <c r="P208" s="244">
        <f t="shared" si="212"/>
        <v>496024114.4000001</v>
      </c>
      <c r="Q208" s="244">
        <f t="shared" si="212"/>
        <v>1785205182.5999999</v>
      </c>
      <c r="R208" s="244">
        <f t="shared" si="212"/>
        <v>714794817.4000001</v>
      </c>
      <c r="S208" s="244">
        <f t="shared" si="212"/>
        <v>218770703</v>
      </c>
      <c r="T208" s="244">
        <f t="shared" si="212"/>
        <v>79295193</v>
      </c>
      <c r="U208" s="244">
        <f t="shared" si="212"/>
        <v>1705909989.5999999</v>
      </c>
      <c r="V208" s="244">
        <f t="shared" si="212"/>
        <v>79092744</v>
      </c>
      <c r="W208" s="244">
        <f t="shared" si="213"/>
        <v>202449</v>
      </c>
      <c r="X208" s="37">
        <f t="shared" si="195"/>
        <v>0.71408207303999993</v>
      </c>
      <c r="Y208" s="37">
        <f t="shared" si="196"/>
        <v>3.17180772E-2</v>
      </c>
      <c r="Z208" s="37">
        <f t="shared" si="197"/>
        <v>3.1637097599999997E-2</v>
      </c>
      <c r="AA208" s="37">
        <f t="shared" si="162"/>
        <v>4.4417971543480102E-2</v>
      </c>
      <c r="AB208" s="37">
        <f t="shared" si="163"/>
        <v>0.99744689441641188</v>
      </c>
    </row>
    <row r="209" spans="1:28" ht="51.75" customHeight="1" x14ac:dyDescent="0.25">
      <c r="A209" s="238" t="s">
        <v>345</v>
      </c>
      <c r="B209" s="40"/>
      <c r="C209" s="40"/>
      <c r="D209" s="40"/>
      <c r="E209" s="34" t="s">
        <v>346</v>
      </c>
      <c r="F209" s="244">
        <f t="shared" si="212"/>
        <v>2500000000</v>
      </c>
      <c r="G209" s="244">
        <f t="shared" si="212"/>
        <v>0</v>
      </c>
      <c r="H209" s="244">
        <f t="shared" si="212"/>
        <v>0</v>
      </c>
      <c r="I209" s="244">
        <f t="shared" si="212"/>
        <v>0</v>
      </c>
      <c r="J209" s="244">
        <f t="shared" si="212"/>
        <v>0</v>
      </c>
      <c r="K209" s="244">
        <f t="shared" si="212"/>
        <v>0</v>
      </c>
      <c r="L209" s="244">
        <f t="shared" si="212"/>
        <v>2500000000</v>
      </c>
      <c r="M209" s="36">
        <f t="shared" si="199"/>
        <v>4.7096134375463537E-4</v>
      </c>
      <c r="N209" s="244">
        <f t="shared" si="212"/>
        <v>0</v>
      </c>
      <c r="O209" s="244">
        <f t="shared" si="212"/>
        <v>2003975885.5999999</v>
      </c>
      <c r="P209" s="244">
        <f t="shared" si="212"/>
        <v>496024114.4000001</v>
      </c>
      <c r="Q209" s="244">
        <f t="shared" si="212"/>
        <v>1785205182.5999999</v>
      </c>
      <c r="R209" s="244">
        <f t="shared" si="212"/>
        <v>714794817.4000001</v>
      </c>
      <c r="S209" s="244">
        <f t="shared" si="212"/>
        <v>218770703</v>
      </c>
      <c r="T209" s="244">
        <f t="shared" si="212"/>
        <v>79295193</v>
      </c>
      <c r="U209" s="244">
        <f t="shared" si="212"/>
        <v>1705909989.5999999</v>
      </c>
      <c r="V209" s="244">
        <f t="shared" si="212"/>
        <v>79092744</v>
      </c>
      <c r="W209" s="244">
        <f t="shared" si="213"/>
        <v>202449</v>
      </c>
      <c r="X209" s="37">
        <f t="shared" si="195"/>
        <v>0.71408207303999993</v>
      </c>
      <c r="Y209" s="37">
        <f t="shared" si="196"/>
        <v>3.17180772E-2</v>
      </c>
      <c r="Z209" s="37">
        <f t="shared" si="197"/>
        <v>3.1637097599999997E-2</v>
      </c>
      <c r="AA209" s="37">
        <f t="shared" si="162"/>
        <v>4.4417971543480102E-2</v>
      </c>
      <c r="AB209" s="37">
        <f t="shared" si="163"/>
        <v>0.99744689441641188</v>
      </c>
    </row>
    <row r="210" spans="1:28" ht="51.75" customHeight="1" x14ac:dyDescent="0.25">
      <c r="A210" s="238" t="s">
        <v>347</v>
      </c>
      <c r="B210" s="40"/>
      <c r="C210" s="40"/>
      <c r="D210" s="40"/>
      <c r="E210" s="34" t="s">
        <v>346</v>
      </c>
      <c r="F210" s="244">
        <f t="shared" si="212"/>
        <v>2500000000</v>
      </c>
      <c r="G210" s="244">
        <f t="shared" si="212"/>
        <v>0</v>
      </c>
      <c r="H210" s="244">
        <f t="shared" si="212"/>
        <v>0</v>
      </c>
      <c r="I210" s="244">
        <f t="shared" si="212"/>
        <v>0</v>
      </c>
      <c r="J210" s="244">
        <f t="shared" si="212"/>
        <v>0</v>
      </c>
      <c r="K210" s="244">
        <f t="shared" si="212"/>
        <v>0</v>
      </c>
      <c r="L210" s="244">
        <f t="shared" si="212"/>
        <v>2500000000</v>
      </c>
      <c r="M210" s="36">
        <f t="shared" si="199"/>
        <v>4.7096134375463537E-4</v>
      </c>
      <c r="N210" s="244">
        <f t="shared" si="212"/>
        <v>0</v>
      </c>
      <c r="O210" s="244">
        <f t="shared" si="212"/>
        <v>2003975885.5999999</v>
      </c>
      <c r="P210" s="244">
        <f t="shared" si="212"/>
        <v>496024114.4000001</v>
      </c>
      <c r="Q210" s="244">
        <f t="shared" si="212"/>
        <v>1785205182.5999999</v>
      </c>
      <c r="R210" s="244">
        <f t="shared" si="212"/>
        <v>714794817.4000001</v>
      </c>
      <c r="S210" s="244">
        <f t="shared" si="212"/>
        <v>218770703</v>
      </c>
      <c r="T210" s="244">
        <f t="shared" si="212"/>
        <v>79295193</v>
      </c>
      <c r="U210" s="244">
        <f t="shared" si="212"/>
        <v>1705909989.5999999</v>
      </c>
      <c r="V210" s="244">
        <f t="shared" si="212"/>
        <v>79092744</v>
      </c>
      <c r="W210" s="244">
        <f t="shared" si="213"/>
        <v>202449</v>
      </c>
      <c r="X210" s="37">
        <f t="shared" si="195"/>
        <v>0.71408207303999993</v>
      </c>
      <c r="Y210" s="37">
        <f t="shared" si="196"/>
        <v>3.17180772E-2</v>
      </c>
      <c r="Z210" s="37">
        <f t="shared" si="197"/>
        <v>3.1637097599999997E-2</v>
      </c>
      <c r="AA210" s="37">
        <f t="shared" si="162"/>
        <v>4.4417971543480102E-2</v>
      </c>
      <c r="AB210" s="37">
        <f t="shared" si="163"/>
        <v>0.99744689441641188</v>
      </c>
    </row>
    <row r="211" spans="1:28" ht="29.25" customHeight="1" x14ac:dyDescent="0.25">
      <c r="A211" s="238" t="s">
        <v>348</v>
      </c>
      <c r="B211" s="40"/>
      <c r="C211" s="40"/>
      <c r="D211" s="40"/>
      <c r="E211" s="69" t="s">
        <v>349</v>
      </c>
      <c r="F211" s="244">
        <f t="shared" si="212"/>
        <v>2500000000</v>
      </c>
      <c r="G211" s="244">
        <f t="shared" si="212"/>
        <v>0</v>
      </c>
      <c r="H211" s="244">
        <f t="shared" si="212"/>
        <v>0</v>
      </c>
      <c r="I211" s="244">
        <f t="shared" si="212"/>
        <v>0</v>
      </c>
      <c r="J211" s="244">
        <f t="shared" si="212"/>
        <v>0</v>
      </c>
      <c r="K211" s="244">
        <f t="shared" si="212"/>
        <v>0</v>
      </c>
      <c r="L211" s="244">
        <f t="shared" si="212"/>
        <v>2500000000</v>
      </c>
      <c r="M211" s="36">
        <f t="shared" si="199"/>
        <v>4.7096134375463537E-4</v>
      </c>
      <c r="N211" s="244">
        <f t="shared" si="212"/>
        <v>0</v>
      </c>
      <c r="O211" s="244">
        <f t="shared" si="212"/>
        <v>2003975885.5999999</v>
      </c>
      <c r="P211" s="244">
        <f t="shared" si="212"/>
        <v>496024114.4000001</v>
      </c>
      <c r="Q211" s="244">
        <f t="shared" si="212"/>
        <v>1785205182.5999999</v>
      </c>
      <c r="R211" s="244">
        <f t="shared" si="212"/>
        <v>714794817.4000001</v>
      </c>
      <c r="S211" s="244">
        <f t="shared" si="212"/>
        <v>218770703</v>
      </c>
      <c r="T211" s="244">
        <f t="shared" si="212"/>
        <v>79295193</v>
      </c>
      <c r="U211" s="244">
        <f t="shared" si="212"/>
        <v>1705909989.5999999</v>
      </c>
      <c r="V211" s="244">
        <f t="shared" si="212"/>
        <v>79092744</v>
      </c>
      <c r="W211" s="244">
        <f t="shared" si="213"/>
        <v>202449</v>
      </c>
      <c r="X211" s="37">
        <f t="shared" si="195"/>
        <v>0.71408207303999993</v>
      </c>
      <c r="Y211" s="37">
        <f t="shared" si="196"/>
        <v>3.17180772E-2</v>
      </c>
      <c r="Z211" s="37">
        <f t="shared" si="197"/>
        <v>3.1637097599999997E-2</v>
      </c>
      <c r="AA211" s="37">
        <f t="shared" si="162"/>
        <v>4.4417971543480102E-2</v>
      </c>
      <c r="AB211" s="37">
        <f t="shared" si="163"/>
        <v>0.99744689441641188</v>
      </c>
    </row>
    <row r="212" spans="1:28" ht="30" customHeight="1" x14ac:dyDescent="0.25">
      <c r="A212" s="239" t="s">
        <v>350</v>
      </c>
      <c r="B212" s="40" t="s">
        <v>192</v>
      </c>
      <c r="C212" s="40">
        <v>11</v>
      </c>
      <c r="D212" s="40" t="s">
        <v>38</v>
      </c>
      <c r="E212" s="41" t="s">
        <v>226</v>
      </c>
      <c r="F212" s="240">
        <v>2500000000</v>
      </c>
      <c r="G212" s="240">
        <v>0</v>
      </c>
      <c r="H212" s="240">
        <v>0</v>
      </c>
      <c r="I212" s="240">
        <v>0</v>
      </c>
      <c r="J212" s="240">
        <v>0</v>
      </c>
      <c r="K212" s="240">
        <f t="shared" si="201"/>
        <v>0</v>
      </c>
      <c r="L212" s="240">
        <f t="shared" si="202"/>
        <v>2500000000</v>
      </c>
      <c r="M212" s="43">
        <f t="shared" si="199"/>
        <v>4.7096134375463537E-4</v>
      </c>
      <c r="N212" s="240">
        <v>0</v>
      </c>
      <c r="O212" s="240">
        <v>2003975885.5999999</v>
      </c>
      <c r="P212" s="240">
        <f t="shared" si="203"/>
        <v>496024114.4000001</v>
      </c>
      <c r="Q212" s="240">
        <v>1785205182.5999999</v>
      </c>
      <c r="R212" s="240">
        <f t="shared" si="174"/>
        <v>714794817.4000001</v>
      </c>
      <c r="S212" s="240">
        <f t="shared" ref="S212" si="214">O212-Q212</f>
        <v>218770703</v>
      </c>
      <c r="T212" s="240">
        <v>79295193</v>
      </c>
      <c r="U212" s="240">
        <f t="shared" si="205"/>
        <v>1705909989.5999999</v>
      </c>
      <c r="V212" s="240">
        <v>79092744</v>
      </c>
      <c r="W212" s="44">
        <f t="shared" ref="W212:W257" si="215">+T212-V212</f>
        <v>202449</v>
      </c>
      <c r="X212" s="45">
        <f t="shared" si="195"/>
        <v>0.71408207303999993</v>
      </c>
      <c r="Y212" s="45">
        <f t="shared" si="196"/>
        <v>3.17180772E-2</v>
      </c>
      <c r="Z212" s="45">
        <f t="shared" si="197"/>
        <v>3.1637097599999997E-2</v>
      </c>
      <c r="AA212" s="45">
        <f t="shared" si="162"/>
        <v>4.4417971543480102E-2</v>
      </c>
      <c r="AB212" s="45">
        <f t="shared" si="163"/>
        <v>0.99744689441641188</v>
      </c>
    </row>
    <row r="213" spans="1:28" ht="29.25" customHeight="1" x14ac:dyDescent="0.25">
      <c r="A213" s="238" t="s">
        <v>351</v>
      </c>
      <c r="B213" s="40"/>
      <c r="C213" s="40"/>
      <c r="D213" s="40"/>
      <c r="E213" s="34" t="s">
        <v>352</v>
      </c>
      <c r="F213" s="244">
        <f>+F214</f>
        <v>177265214000</v>
      </c>
      <c r="G213" s="244">
        <f t="shared" ref="G213:L213" si="216">+G214</f>
        <v>0</v>
      </c>
      <c r="H213" s="244">
        <f t="shared" si="216"/>
        <v>0</v>
      </c>
      <c r="I213" s="244">
        <f t="shared" si="216"/>
        <v>0</v>
      </c>
      <c r="J213" s="244">
        <f t="shared" si="216"/>
        <v>0</v>
      </c>
      <c r="K213" s="244">
        <f t="shared" si="216"/>
        <v>0</v>
      </c>
      <c r="L213" s="244">
        <f t="shared" si="216"/>
        <v>177265214000</v>
      </c>
      <c r="M213" s="36">
        <f t="shared" si="199"/>
        <v>3.3394025354557197E-2</v>
      </c>
      <c r="N213" s="244">
        <f t="shared" ref="N213:W213" si="217">+N214</f>
        <v>0</v>
      </c>
      <c r="O213" s="244">
        <f t="shared" si="217"/>
        <v>117255209871.8</v>
      </c>
      <c r="P213" s="244">
        <f t="shared" si="217"/>
        <v>60010004128.199997</v>
      </c>
      <c r="Q213" s="244">
        <f t="shared" si="217"/>
        <v>15867456947.799999</v>
      </c>
      <c r="R213" s="244">
        <f t="shared" si="217"/>
        <v>161397757052.20001</v>
      </c>
      <c r="S213" s="244">
        <f t="shared" si="217"/>
        <v>101387752924</v>
      </c>
      <c r="T213" s="244">
        <f t="shared" si="217"/>
        <v>26749393.600000001</v>
      </c>
      <c r="U213" s="244">
        <f t="shared" si="217"/>
        <v>15840707554.200001</v>
      </c>
      <c r="V213" s="244">
        <f t="shared" si="217"/>
        <v>26749393.600000001</v>
      </c>
      <c r="W213" s="244">
        <f t="shared" si="217"/>
        <v>0</v>
      </c>
      <c r="X213" s="37">
        <f t="shared" si="195"/>
        <v>8.9512525270750529E-2</v>
      </c>
      <c r="Y213" s="37">
        <f t="shared" si="196"/>
        <v>1.5090041072581787E-4</v>
      </c>
      <c r="Z213" s="37">
        <f t="shared" si="197"/>
        <v>1.5090041072581787E-4</v>
      </c>
      <c r="AA213" s="37">
        <f t="shared" si="162"/>
        <v>1.6858021854414904E-3</v>
      </c>
      <c r="AB213" s="37">
        <f t="shared" si="163"/>
        <v>1</v>
      </c>
    </row>
    <row r="214" spans="1:28" ht="29.25" customHeight="1" x14ac:dyDescent="0.25">
      <c r="A214" s="238" t="s">
        <v>353</v>
      </c>
      <c r="B214" s="40"/>
      <c r="C214" s="40"/>
      <c r="D214" s="40"/>
      <c r="E214" s="34" t="s">
        <v>219</v>
      </c>
      <c r="F214" s="244">
        <f>+F215+F221</f>
        <v>177265214000</v>
      </c>
      <c r="G214" s="244">
        <f t="shared" ref="G214:L214" si="218">+G215+G221</f>
        <v>0</v>
      </c>
      <c r="H214" s="244">
        <f t="shared" si="218"/>
        <v>0</v>
      </c>
      <c r="I214" s="244">
        <f t="shared" si="218"/>
        <v>0</v>
      </c>
      <c r="J214" s="244">
        <f t="shared" si="218"/>
        <v>0</v>
      </c>
      <c r="K214" s="244">
        <f t="shared" si="218"/>
        <v>0</v>
      </c>
      <c r="L214" s="244">
        <f t="shared" si="218"/>
        <v>177265214000</v>
      </c>
      <c r="M214" s="36">
        <f t="shared" si="199"/>
        <v>3.3394025354557197E-2</v>
      </c>
      <c r="N214" s="244">
        <f t="shared" ref="N214:W214" si="219">+N215+N221</f>
        <v>0</v>
      </c>
      <c r="O214" s="244">
        <f t="shared" si="219"/>
        <v>117255209871.8</v>
      </c>
      <c r="P214" s="244">
        <f t="shared" si="219"/>
        <v>60010004128.199997</v>
      </c>
      <c r="Q214" s="244">
        <f t="shared" si="219"/>
        <v>15867456947.799999</v>
      </c>
      <c r="R214" s="244">
        <f t="shared" si="219"/>
        <v>161397757052.20001</v>
      </c>
      <c r="S214" s="244">
        <f t="shared" si="219"/>
        <v>101387752924</v>
      </c>
      <c r="T214" s="244">
        <f t="shared" si="219"/>
        <v>26749393.600000001</v>
      </c>
      <c r="U214" s="244">
        <f t="shared" si="219"/>
        <v>15840707554.200001</v>
      </c>
      <c r="V214" s="244">
        <f t="shared" si="219"/>
        <v>26749393.600000001</v>
      </c>
      <c r="W214" s="244">
        <f t="shared" si="219"/>
        <v>0</v>
      </c>
      <c r="X214" s="37">
        <f t="shared" si="195"/>
        <v>8.9512525270750529E-2</v>
      </c>
      <c r="Y214" s="37">
        <f t="shared" si="196"/>
        <v>1.5090041072581787E-4</v>
      </c>
      <c r="Z214" s="37">
        <f t="shared" si="197"/>
        <v>1.5090041072581787E-4</v>
      </c>
      <c r="AA214" s="37">
        <f t="shared" si="162"/>
        <v>1.6858021854414904E-3</v>
      </c>
      <c r="AB214" s="37">
        <f t="shared" si="163"/>
        <v>1</v>
      </c>
    </row>
    <row r="215" spans="1:28" ht="49.5" customHeight="1" x14ac:dyDescent="0.25">
      <c r="A215" s="238" t="s">
        <v>354</v>
      </c>
      <c r="B215" s="40"/>
      <c r="C215" s="40"/>
      <c r="D215" s="40"/>
      <c r="E215" s="69" t="s">
        <v>355</v>
      </c>
      <c r="F215" s="244">
        <f>+F216</f>
        <v>176465214000</v>
      </c>
      <c r="G215" s="244">
        <f t="shared" ref="G215:L215" si="220">+G216</f>
        <v>0</v>
      </c>
      <c r="H215" s="244">
        <f t="shared" si="220"/>
        <v>0</v>
      </c>
      <c r="I215" s="244">
        <f t="shared" si="220"/>
        <v>0</v>
      </c>
      <c r="J215" s="244">
        <f t="shared" si="220"/>
        <v>0</v>
      </c>
      <c r="K215" s="244">
        <f t="shared" si="220"/>
        <v>0</v>
      </c>
      <c r="L215" s="244">
        <f t="shared" si="220"/>
        <v>176465214000</v>
      </c>
      <c r="M215" s="36">
        <f t="shared" si="199"/>
        <v>3.3243317724555715E-2</v>
      </c>
      <c r="N215" s="244">
        <f t="shared" ref="N215:W215" si="221">+N216</f>
        <v>0</v>
      </c>
      <c r="O215" s="244">
        <f t="shared" si="221"/>
        <v>116609641913</v>
      </c>
      <c r="P215" s="244">
        <f t="shared" si="221"/>
        <v>59855572087</v>
      </c>
      <c r="Q215" s="244">
        <f t="shared" si="221"/>
        <v>15349939570</v>
      </c>
      <c r="R215" s="244">
        <f t="shared" si="221"/>
        <v>161115274430</v>
      </c>
      <c r="S215" s="244">
        <f t="shared" si="221"/>
        <v>101259702343</v>
      </c>
      <c r="T215" s="244">
        <f t="shared" si="221"/>
        <v>0</v>
      </c>
      <c r="U215" s="244">
        <f t="shared" si="221"/>
        <v>15349939570</v>
      </c>
      <c r="V215" s="244">
        <f t="shared" si="221"/>
        <v>0</v>
      </c>
      <c r="W215" s="244">
        <f t="shared" si="221"/>
        <v>0</v>
      </c>
      <c r="X215" s="37">
        <f t="shared" si="195"/>
        <v>8.6985639957345928E-2</v>
      </c>
      <c r="Y215" s="37">
        <f t="shared" si="196"/>
        <v>0</v>
      </c>
      <c r="Z215" s="37">
        <f t="shared" si="197"/>
        <v>0</v>
      </c>
      <c r="AA215" s="37">
        <f t="shared" si="162"/>
        <v>0</v>
      </c>
      <c r="AB215" s="37" t="s">
        <v>46</v>
      </c>
    </row>
    <row r="216" spans="1:28" ht="49.5" customHeight="1" x14ac:dyDescent="0.25">
      <c r="A216" s="238" t="s">
        <v>356</v>
      </c>
      <c r="B216" s="68"/>
      <c r="C216" s="68"/>
      <c r="D216" s="68"/>
      <c r="E216" s="34" t="s">
        <v>355</v>
      </c>
      <c r="F216" s="244">
        <f>+F217+F219</f>
        <v>176465214000</v>
      </c>
      <c r="G216" s="244">
        <f t="shared" ref="G216:L216" si="222">+G217+G219</f>
        <v>0</v>
      </c>
      <c r="H216" s="244">
        <f t="shared" si="222"/>
        <v>0</v>
      </c>
      <c r="I216" s="244">
        <f t="shared" si="222"/>
        <v>0</v>
      </c>
      <c r="J216" s="244">
        <f t="shared" si="222"/>
        <v>0</v>
      </c>
      <c r="K216" s="244">
        <f t="shared" si="222"/>
        <v>0</v>
      </c>
      <c r="L216" s="244">
        <f t="shared" si="222"/>
        <v>176465214000</v>
      </c>
      <c r="M216" s="36">
        <f t="shared" si="199"/>
        <v>3.3243317724555715E-2</v>
      </c>
      <c r="N216" s="244">
        <f t="shared" ref="N216:W216" si="223">+N217+N219</f>
        <v>0</v>
      </c>
      <c r="O216" s="244">
        <f t="shared" si="223"/>
        <v>116609641913</v>
      </c>
      <c r="P216" s="244">
        <f t="shared" si="223"/>
        <v>59855572087</v>
      </c>
      <c r="Q216" s="244">
        <f t="shared" si="223"/>
        <v>15349939570</v>
      </c>
      <c r="R216" s="244">
        <f t="shared" si="223"/>
        <v>161115274430</v>
      </c>
      <c r="S216" s="244">
        <f t="shared" si="223"/>
        <v>101259702343</v>
      </c>
      <c r="T216" s="244">
        <f t="shared" si="223"/>
        <v>0</v>
      </c>
      <c r="U216" s="244">
        <f t="shared" si="223"/>
        <v>15349939570</v>
      </c>
      <c r="V216" s="244">
        <f t="shared" si="223"/>
        <v>0</v>
      </c>
      <c r="W216" s="244">
        <f t="shared" si="223"/>
        <v>0</v>
      </c>
      <c r="X216" s="37">
        <f t="shared" si="195"/>
        <v>8.6985639957345928E-2</v>
      </c>
      <c r="Y216" s="37">
        <f t="shared" si="196"/>
        <v>0</v>
      </c>
      <c r="Z216" s="37">
        <f t="shared" si="197"/>
        <v>0</v>
      </c>
      <c r="AA216" s="37">
        <f t="shared" si="162"/>
        <v>0</v>
      </c>
      <c r="AB216" s="37" t="s">
        <v>46</v>
      </c>
    </row>
    <row r="217" spans="1:28" ht="36.75" customHeight="1" x14ac:dyDescent="0.25">
      <c r="A217" s="238" t="s">
        <v>357</v>
      </c>
      <c r="B217" s="68"/>
      <c r="C217" s="68"/>
      <c r="D217" s="68"/>
      <c r="E217" s="34" t="s">
        <v>358</v>
      </c>
      <c r="F217" s="244">
        <f>+F218</f>
        <v>114613483443</v>
      </c>
      <c r="G217" s="244">
        <f t="shared" ref="G217:L217" si="224">+G218</f>
        <v>0</v>
      </c>
      <c r="H217" s="244">
        <f t="shared" si="224"/>
        <v>0</v>
      </c>
      <c r="I217" s="244">
        <f t="shared" si="224"/>
        <v>0</v>
      </c>
      <c r="J217" s="244">
        <f t="shared" si="224"/>
        <v>0</v>
      </c>
      <c r="K217" s="244">
        <f t="shared" si="224"/>
        <v>0</v>
      </c>
      <c r="L217" s="244">
        <f t="shared" si="224"/>
        <v>114613483443</v>
      </c>
      <c r="M217" s="36">
        <f t="shared" si="199"/>
        <v>2.1591408069885971E-2</v>
      </c>
      <c r="N217" s="244">
        <f t="shared" ref="N217:W217" si="225">+N218</f>
        <v>0</v>
      </c>
      <c r="O217" s="244">
        <f t="shared" si="225"/>
        <v>108389855402</v>
      </c>
      <c r="P217" s="244">
        <f t="shared" si="225"/>
        <v>6223628041</v>
      </c>
      <c r="Q217" s="244">
        <f t="shared" si="225"/>
        <v>9931820625</v>
      </c>
      <c r="R217" s="244">
        <f t="shared" si="225"/>
        <v>104681662818</v>
      </c>
      <c r="S217" s="244">
        <f t="shared" si="225"/>
        <v>98458034777</v>
      </c>
      <c r="T217" s="244">
        <f t="shared" si="225"/>
        <v>0</v>
      </c>
      <c r="U217" s="244">
        <f t="shared" si="225"/>
        <v>9931820625</v>
      </c>
      <c r="V217" s="244">
        <f t="shared" si="225"/>
        <v>0</v>
      </c>
      <c r="W217" s="244">
        <f t="shared" si="225"/>
        <v>0</v>
      </c>
      <c r="X217" s="37">
        <f t="shared" si="195"/>
        <v>8.665490592072729E-2</v>
      </c>
      <c r="Y217" s="37">
        <f t="shared" si="196"/>
        <v>0</v>
      </c>
      <c r="Z217" s="37">
        <f t="shared" si="197"/>
        <v>0</v>
      </c>
      <c r="AA217" s="37">
        <f t="shared" si="162"/>
        <v>0</v>
      </c>
      <c r="AB217" s="37" t="s">
        <v>46</v>
      </c>
    </row>
    <row r="218" spans="1:28" ht="30" customHeight="1" x14ac:dyDescent="0.25">
      <c r="A218" s="239" t="s">
        <v>359</v>
      </c>
      <c r="B218" s="40" t="s">
        <v>37</v>
      </c>
      <c r="C218" s="40">
        <v>20</v>
      </c>
      <c r="D218" s="40" t="s">
        <v>38</v>
      </c>
      <c r="E218" s="41" t="s">
        <v>226</v>
      </c>
      <c r="F218" s="240">
        <v>114613483443</v>
      </c>
      <c r="G218" s="240">
        <v>0</v>
      </c>
      <c r="H218" s="240">
        <v>0</v>
      </c>
      <c r="I218" s="240">
        <v>0</v>
      </c>
      <c r="J218" s="240">
        <v>0</v>
      </c>
      <c r="K218" s="240">
        <f t="shared" si="201"/>
        <v>0</v>
      </c>
      <c r="L218" s="240">
        <f t="shared" si="202"/>
        <v>114613483443</v>
      </c>
      <c r="M218" s="43">
        <f t="shared" si="199"/>
        <v>2.1591408069885971E-2</v>
      </c>
      <c r="N218" s="240">
        <v>0</v>
      </c>
      <c r="O218" s="240">
        <v>108389855402</v>
      </c>
      <c r="P218" s="240">
        <f t="shared" si="203"/>
        <v>6223628041</v>
      </c>
      <c r="Q218" s="240">
        <v>9931820625</v>
      </c>
      <c r="R218" s="240">
        <f t="shared" si="174"/>
        <v>104681662818</v>
      </c>
      <c r="S218" s="240">
        <f t="shared" ref="S218:S220" si="226">O218-Q218</f>
        <v>98458034777</v>
      </c>
      <c r="T218" s="240">
        <v>0</v>
      </c>
      <c r="U218" s="240">
        <f t="shared" si="205"/>
        <v>9931820625</v>
      </c>
      <c r="V218" s="240">
        <v>0</v>
      </c>
      <c r="W218" s="44">
        <f t="shared" si="215"/>
        <v>0</v>
      </c>
      <c r="X218" s="45">
        <f t="shared" si="195"/>
        <v>8.665490592072729E-2</v>
      </c>
      <c r="Y218" s="45">
        <f t="shared" si="196"/>
        <v>0</v>
      </c>
      <c r="Z218" s="45">
        <f t="shared" si="197"/>
        <v>0</v>
      </c>
      <c r="AA218" s="45">
        <f t="shared" si="162"/>
        <v>0</v>
      </c>
      <c r="AB218" s="45" t="s">
        <v>46</v>
      </c>
    </row>
    <row r="219" spans="1:28" ht="36.75" customHeight="1" x14ac:dyDescent="0.25">
      <c r="A219" s="238" t="s">
        <v>360</v>
      </c>
      <c r="B219" s="40"/>
      <c r="C219" s="40"/>
      <c r="D219" s="40"/>
      <c r="E219" s="34" t="s">
        <v>361</v>
      </c>
      <c r="F219" s="244">
        <f>+F220</f>
        <v>61851730557</v>
      </c>
      <c r="G219" s="244">
        <f t="shared" ref="G219:L219" si="227">+G220</f>
        <v>0</v>
      </c>
      <c r="H219" s="244">
        <f t="shared" si="227"/>
        <v>0</v>
      </c>
      <c r="I219" s="244">
        <f t="shared" si="227"/>
        <v>0</v>
      </c>
      <c r="J219" s="244">
        <f t="shared" si="227"/>
        <v>0</v>
      </c>
      <c r="K219" s="244">
        <f t="shared" si="227"/>
        <v>0</v>
      </c>
      <c r="L219" s="244">
        <f t="shared" si="227"/>
        <v>61851730557</v>
      </c>
      <c r="M219" s="36">
        <f t="shared" si="199"/>
        <v>1.1651909654669744E-2</v>
      </c>
      <c r="N219" s="244">
        <f t="shared" ref="N219:W219" si="228">+N220</f>
        <v>0</v>
      </c>
      <c r="O219" s="244">
        <f t="shared" si="228"/>
        <v>8219786511</v>
      </c>
      <c r="P219" s="244">
        <f t="shared" si="228"/>
        <v>53631944046</v>
      </c>
      <c r="Q219" s="244">
        <f t="shared" si="228"/>
        <v>5418118945</v>
      </c>
      <c r="R219" s="244">
        <f t="shared" si="228"/>
        <v>56433611612</v>
      </c>
      <c r="S219" s="244">
        <f t="shared" si="228"/>
        <v>2801667566</v>
      </c>
      <c r="T219" s="244">
        <f t="shared" si="228"/>
        <v>0</v>
      </c>
      <c r="U219" s="244">
        <f t="shared" si="228"/>
        <v>5418118945</v>
      </c>
      <c r="V219" s="244">
        <f t="shared" si="228"/>
        <v>0</v>
      </c>
      <c r="W219" s="244">
        <f t="shared" si="228"/>
        <v>0</v>
      </c>
      <c r="X219" s="37">
        <f t="shared" si="195"/>
        <v>8.7598502033938819E-2</v>
      </c>
      <c r="Y219" s="37">
        <f t="shared" si="196"/>
        <v>0</v>
      </c>
      <c r="Z219" s="37">
        <f t="shared" si="197"/>
        <v>0</v>
      </c>
      <c r="AA219" s="37">
        <f t="shared" si="162"/>
        <v>0</v>
      </c>
      <c r="AB219" s="37" t="s">
        <v>46</v>
      </c>
    </row>
    <row r="220" spans="1:28" ht="30" customHeight="1" x14ac:dyDescent="0.25">
      <c r="A220" s="239" t="s">
        <v>362</v>
      </c>
      <c r="B220" s="40" t="s">
        <v>37</v>
      </c>
      <c r="C220" s="40">
        <v>20</v>
      </c>
      <c r="D220" s="40" t="s">
        <v>38</v>
      </c>
      <c r="E220" s="41" t="s">
        <v>226</v>
      </c>
      <c r="F220" s="240">
        <v>61851730557</v>
      </c>
      <c r="G220" s="240">
        <v>0</v>
      </c>
      <c r="H220" s="240">
        <v>0</v>
      </c>
      <c r="I220" s="240">
        <v>0</v>
      </c>
      <c r="J220" s="240">
        <v>0</v>
      </c>
      <c r="K220" s="240">
        <f t="shared" si="201"/>
        <v>0</v>
      </c>
      <c r="L220" s="240">
        <f t="shared" si="202"/>
        <v>61851730557</v>
      </c>
      <c r="M220" s="36">
        <f t="shared" si="199"/>
        <v>1.1651909654669744E-2</v>
      </c>
      <c r="N220" s="240">
        <v>0</v>
      </c>
      <c r="O220" s="240">
        <v>8219786511</v>
      </c>
      <c r="P220" s="240">
        <f t="shared" si="203"/>
        <v>53631944046</v>
      </c>
      <c r="Q220" s="240">
        <v>5418118945</v>
      </c>
      <c r="R220" s="240">
        <f t="shared" si="174"/>
        <v>56433611612</v>
      </c>
      <c r="S220" s="240">
        <f t="shared" si="226"/>
        <v>2801667566</v>
      </c>
      <c r="T220" s="240">
        <v>0</v>
      </c>
      <c r="U220" s="240">
        <f t="shared" si="205"/>
        <v>5418118945</v>
      </c>
      <c r="V220" s="240">
        <v>0</v>
      </c>
      <c r="W220" s="44">
        <f t="shared" si="215"/>
        <v>0</v>
      </c>
      <c r="X220" s="45">
        <f t="shared" si="195"/>
        <v>8.7598502033938819E-2</v>
      </c>
      <c r="Y220" s="45">
        <f t="shared" si="196"/>
        <v>0</v>
      </c>
      <c r="Z220" s="45">
        <f t="shared" si="197"/>
        <v>0</v>
      </c>
      <c r="AA220" s="45">
        <f t="shared" si="162"/>
        <v>0</v>
      </c>
      <c r="AB220" s="45" t="s">
        <v>46</v>
      </c>
    </row>
    <row r="221" spans="1:28" ht="39" customHeight="1" x14ac:dyDescent="0.25">
      <c r="A221" s="238" t="s">
        <v>363</v>
      </c>
      <c r="B221" s="40"/>
      <c r="C221" s="40"/>
      <c r="D221" s="40"/>
      <c r="E221" s="34" t="s">
        <v>364</v>
      </c>
      <c r="F221" s="244">
        <f t="shared" ref="F221:V223" si="229">+F222</f>
        <v>800000000</v>
      </c>
      <c r="G221" s="244">
        <f t="shared" si="229"/>
        <v>0</v>
      </c>
      <c r="H221" s="244">
        <f t="shared" si="229"/>
        <v>0</v>
      </c>
      <c r="I221" s="244">
        <f t="shared" si="229"/>
        <v>0</v>
      </c>
      <c r="J221" s="244">
        <f t="shared" si="229"/>
        <v>0</v>
      </c>
      <c r="K221" s="244">
        <f t="shared" si="229"/>
        <v>0</v>
      </c>
      <c r="L221" s="244">
        <f t="shared" si="229"/>
        <v>800000000</v>
      </c>
      <c r="M221" s="36">
        <f t="shared" si="199"/>
        <v>1.5070763000148331E-4</v>
      </c>
      <c r="N221" s="244">
        <f t="shared" si="229"/>
        <v>0</v>
      </c>
      <c r="O221" s="244">
        <f t="shared" si="229"/>
        <v>645567958.79999995</v>
      </c>
      <c r="P221" s="244">
        <f t="shared" si="229"/>
        <v>154432041.20000005</v>
      </c>
      <c r="Q221" s="244">
        <f t="shared" si="229"/>
        <v>517517377.80000001</v>
      </c>
      <c r="R221" s="244">
        <f t="shared" si="229"/>
        <v>282482622.19999999</v>
      </c>
      <c r="S221" s="244">
        <f t="shared" si="229"/>
        <v>128050580.99999994</v>
      </c>
      <c r="T221" s="244">
        <f t="shared" si="229"/>
        <v>26749393.600000001</v>
      </c>
      <c r="U221" s="244">
        <f t="shared" si="229"/>
        <v>490767984.19999999</v>
      </c>
      <c r="V221" s="244">
        <f t="shared" si="229"/>
        <v>26749393.600000001</v>
      </c>
      <c r="W221" s="244">
        <f t="shared" ref="W221:W223" si="230">+W222</f>
        <v>0</v>
      </c>
      <c r="X221" s="37">
        <f t="shared" si="195"/>
        <v>0.64689672225000006</v>
      </c>
      <c r="Y221" s="37">
        <f t="shared" si="196"/>
        <v>3.3436741999999998E-2</v>
      </c>
      <c r="Z221" s="37">
        <f t="shared" si="197"/>
        <v>3.3436741999999998E-2</v>
      </c>
      <c r="AA221" s="37">
        <f t="shared" si="162"/>
        <v>5.1687913773472517E-2</v>
      </c>
      <c r="AB221" s="37">
        <f t="shared" si="163"/>
        <v>1</v>
      </c>
    </row>
    <row r="222" spans="1:28" ht="39" customHeight="1" x14ac:dyDescent="0.25">
      <c r="A222" s="238" t="s">
        <v>365</v>
      </c>
      <c r="B222" s="40"/>
      <c r="C222" s="40"/>
      <c r="D222" s="40"/>
      <c r="E222" s="34" t="s">
        <v>364</v>
      </c>
      <c r="F222" s="244">
        <f t="shared" si="229"/>
        <v>800000000</v>
      </c>
      <c r="G222" s="244">
        <f t="shared" si="229"/>
        <v>0</v>
      </c>
      <c r="H222" s="244">
        <f t="shared" si="229"/>
        <v>0</v>
      </c>
      <c r="I222" s="244">
        <f t="shared" si="229"/>
        <v>0</v>
      </c>
      <c r="J222" s="244">
        <f t="shared" si="229"/>
        <v>0</v>
      </c>
      <c r="K222" s="244">
        <f t="shared" si="229"/>
        <v>0</v>
      </c>
      <c r="L222" s="244">
        <f t="shared" si="229"/>
        <v>800000000</v>
      </c>
      <c r="M222" s="36">
        <f t="shared" si="199"/>
        <v>1.5070763000148331E-4</v>
      </c>
      <c r="N222" s="244">
        <f t="shared" si="229"/>
        <v>0</v>
      </c>
      <c r="O222" s="244">
        <f t="shared" si="229"/>
        <v>645567958.79999995</v>
      </c>
      <c r="P222" s="244">
        <f t="shared" si="229"/>
        <v>154432041.20000005</v>
      </c>
      <c r="Q222" s="244">
        <f t="shared" si="229"/>
        <v>517517377.80000001</v>
      </c>
      <c r="R222" s="244">
        <f t="shared" si="229"/>
        <v>282482622.19999999</v>
      </c>
      <c r="S222" s="244">
        <f t="shared" si="229"/>
        <v>128050580.99999994</v>
      </c>
      <c r="T222" s="244">
        <f t="shared" si="229"/>
        <v>26749393.600000001</v>
      </c>
      <c r="U222" s="244">
        <f t="shared" si="229"/>
        <v>490767984.19999999</v>
      </c>
      <c r="V222" s="244">
        <f t="shared" si="229"/>
        <v>26749393.600000001</v>
      </c>
      <c r="W222" s="244">
        <f t="shared" si="230"/>
        <v>0</v>
      </c>
      <c r="X222" s="37">
        <f t="shared" si="195"/>
        <v>0.64689672225000006</v>
      </c>
      <c r="Y222" s="37">
        <f t="shared" si="196"/>
        <v>3.3436741999999998E-2</v>
      </c>
      <c r="Z222" s="37">
        <f t="shared" si="197"/>
        <v>3.3436741999999998E-2</v>
      </c>
      <c r="AA222" s="37">
        <f t="shared" si="162"/>
        <v>5.1687913773472517E-2</v>
      </c>
      <c r="AB222" s="37">
        <f t="shared" si="163"/>
        <v>1</v>
      </c>
    </row>
    <row r="223" spans="1:28" ht="39" customHeight="1" x14ac:dyDescent="0.25">
      <c r="A223" s="238" t="s">
        <v>366</v>
      </c>
      <c r="B223" s="40"/>
      <c r="C223" s="40"/>
      <c r="D223" s="40"/>
      <c r="E223" s="34" t="s">
        <v>349</v>
      </c>
      <c r="F223" s="35">
        <f t="shared" si="229"/>
        <v>800000000</v>
      </c>
      <c r="G223" s="35">
        <f t="shared" si="229"/>
        <v>0</v>
      </c>
      <c r="H223" s="35">
        <f t="shared" si="229"/>
        <v>0</v>
      </c>
      <c r="I223" s="35">
        <f t="shared" si="229"/>
        <v>0</v>
      </c>
      <c r="J223" s="35">
        <f t="shared" si="229"/>
        <v>0</v>
      </c>
      <c r="K223" s="35">
        <f t="shared" si="229"/>
        <v>0</v>
      </c>
      <c r="L223" s="35">
        <f t="shared" si="229"/>
        <v>800000000</v>
      </c>
      <c r="M223" s="36">
        <f t="shared" si="199"/>
        <v>1.5070763000148331E-4</v>
      </c>
      <c r="N223" s="35">
        <f t="shared" si="229"/>
        <v>0</v>
      </c>
      <c r="O223" s="35">
        <f t="shared" si="229"/>
        <v>645567958.79999995</v>
      </c>
      <c r="P223" s="35">
        <f t="shared" si="229"/>
        <v>154432041.20000005</v>
      </c>
      <c r="Q223" s="35">
        <f t="shared" si="229"/>
        <v>517517377.80000001</v>
      </c>
      <c r="R223" s="35">
        <f t="shared" si="229"/>
        <v>282482622.19999999</v>
      </c>
      <c r="S223" s="35">
        <f t="shared" si="229"/>
        <v>128050580.99999994</v>
      </c>
      <c r="T223" s="35">
        <f t="shared" si="229"/>
        <v>26749393.600000001</v>
      </c>
      <c r="U223" s="35">
        <f t="shared" si="229"/>
        <v>490767984.19999999</v>
      </c>
      <c r="V223" s="35">
        <f t="shared" si="229"/>
        <v>26749393.600000001</v>
      </c>
      <c r="W223" s="35">
        <f t="shared" si="230"/>
        <v>0</v>
      </c>
      <c r="X223" s="37">
        <f t="shared" si="195"/>
        <v>0.64689672225000006</v>
      </c>
      <c r="Y223" s="37">
        <f t="shared" si="196"/>
        <v>3.3436741999999998E-2</v>
      </c>
      <c r="Z223" s="37">
        <f t="shared" si="197"/>
        <v>3.3436741999999998E-2</v>
      </c>
      <c r="AA223" s="37">
        <f t="shared" si="162"/>
        <v>5.1687913773472517E-2</v>
      </c>
      <c r="AB223" s="37">
        <f t="shared" si="163"/>
        <v>1</v>
      </c>
    </row>
    <row r="224" spans="1:28" ht="30" customHeight="1" x14ac:dyDescent="0.25">
      <c r="A224" s="239" t="s">
        <v>367</v>
      </c>
      <c r="B224" s="40" t="s">
        <v>192</v>
      </c>
      <c r="C224" s="40">
        <v>11</v>
      </c>
      <c r="D224" s="40" t="s">
        <v>38</v>
      </c>
      <c r="E224" s="41" t="s">
        <v>226</v>
      </c>
      <c r="F224" s="240">
        <v>800000000</v>
      </c>
      <c r="G224" s="240">
        <v>0</v>
      </c>
      <c r="H224" s="240">
        <v>0</v>
      </c>
      <c r="I224" s="240">
        <v>0</v>
      </c>
      <c r="J224" s="240">
        <v>0</v>
      </c>
      <c r="K224" s="240">
        <f t="shared" si="201"/>
        <v>0</v>
      </c>
      <c r="L224" s="240">
        <f t="shared" si="202"/>
        <v>800000000</v>
      </c>
      <c r="M224" s="43">
        <f t="shared" si="199"/>
        <v>1.5070763000148331E-4</v>
      </c>
      <c r="N224" s="240">
        <v>0</v>
      </c>
      <c r="O224" s="240">
        <v>645567958.79999995</v>
      </c>
      <c r="P224" s="240">
        <f t="shared" si="203"/>
        <v>154432041.20000005</v>
      </c>
      <c r="Q224" s="240">
        <v>517517377.80000001</v>
      </c>
      <c r="R224" s="240">
        <f t="shared" si="174"/>
        <v>282482622.19999999</v>
      </c>
      <c r="S224" s="240">
        <f t="shared" ref="S224" si="231">O224-Q224</f>
        <v>128050580.99999994</v>
      </c>
      <c r="T224" s="240">
        <v>26749393.600000001</v>
      </c>
      <c r="U224" s="240">
        <f t="shared" si="205"/>
        <v>490767984.19999999</v>
      </c>
      <c r="V224" s="240">
        <v>26749393.600000001</v>
      </c>
      <c r="W224" s="44">
        <f t="shared" si="215"/>
        <v>0</v>
      </c>
      <c r="X224" s="45">
        <f t="shared" si="195"/>
        <v>0.64689672225000006</v>
      </c>
      <c r="Y224" s="45">
        <f t="shared" si="196"/>
        <v>3.3436741999999998E-2</v>
      </c>
      <c r="Z224" s="45">
        <f t="shared" si="197"/>
        <v>3.3436741999999998E-2</v>
      </c>
      <c r="AA224" s="45">
        <f t="shared" si="162"/>
        <v>5.1687913773472517E-2</v>
      </c>
      <c r="AB224" s="45">
        <f t="shared" si="163"/>
        <v>1</v>
      </c>
    </row>
    <row r="225" spans="1:28" ht="34.5" customHeight="1" x14ac:dyDescent="0.25">
      <c r="A225" s="238" t="s">
        <v>368</v>
      </c>
      <c r="B225" s="40"/>
      <c r="C225" s="40"/>
      <c r="D225" s="40"/>
      <c r="E225" s="34" t="s">
        <v>369</v>
      </c>
      <c r="F225" s="242">
        <f t="shared" ref="F225:W225" si="232">+F226</f>
        <v>4650000000</v>
      </c>
      <c r="G225" s="242">
        <f t="shared" si="232"/>
        <v>0</v>
      </c>
      <c r="H225" s="242">
        <f t="shared" si="232"/>
        <v>0</v>
      </c>
      <c r="I225" s="242">
        <f t="shared" si="232"/>
        <v>0</v>
      </c>
      <c r="J225" s="242">
        <f t="shared" si="232"/>
        <v>0</v>
      </c>
      <c r="K225" s="242">
        <f t="shared" si="232"/>
        <v>0</v>
      </c>
      <c r="L225" s="242">
        <f t="shared" si="232"/>
        <v>4650000000</v>
      </c>
      <c r="M225" s="36">
        <f t="shared" si="199"/>
        <v>8.7598809938362174E-4</v>
      </c>
      <c r="N225" s="242">
        <f t="shared" si="232"/>
        <v>0</v>
      </c>
      <c r="O225" s="242">
        <f t="shared" si="232"/>
        <v>2637134162</v>
      </c>
      <c r="P225" s="242">
        <f t="shared" si="232"/>
        <v>2012865838</v>
      </c>
      <c r="Q225" s="242">
        <f t="shared" si="232"/>
        <v>2338263772</v>
      </c>
      <c r="R225" s="242">
        <f t="shared" si="232"/>
        <v>2311736228</v>
      </c>
      <c r="S225" s="242">
        <f t="shared" si="232"/>
        <v>298870390</v>
      </c>
      <c r="T225" s="242">
        <f t="shared" si="232"/>
        <v>106718402.59999999</v>
      </c>
      <c r="U225" s="242">
        <f t="shared" si="232"/>
        <v>2231545369.4000001</v>
      </c>
      <c r="V225" s="242">
        <f t="shared" si="232"/>
        <v>105983758.59999999</v>
      </c>
      <c r="W225" s="242">
        <f t="shared" si="232"/>
        <v>734644</v>
      </c>
      <c r="X225" s="37">
        <f t="shared" si="195"/>
        <v>0.50285242408602149</v>
      </c>
      <c r="Y225" s="37">
        <f t="shared" si="196"/>
        <v>2.295019410752688E-2</v>
      </c>
      <c r="Z225" s="37">
        <f t="shared" si="197"/>
        <v>2.2792206150537633E-2</v>
      </c>
      <c r="AA225" s="37">
        <f t="shared" si="162"/>
        <v>4.5640018837019382E-2</v>
      </c>
      <c r="AB225" s="37">
        <f t="shared" si="163"/>
        <v>0.99311605138287551</v>
      </c>
    </row>
    <row r="226" spans="1:28" ht="34.5" customHeight="1" x14ac:dyDescent="0.25">
      <c r="A226" s="238" t="s">
        <v>370</v>
      </c>
      <c r="B226" s="40"/>
      <c r="C226" s="40"/>
      <c r="D226" s="40"/>
      <c r="E226" s="69" t="s">
        <v>219</v>
      </c>
      <c r="F226" s="242">
        <f>F227+F232</f>
        <v>4650000000</v>
      </c>
      <c r="G226" s="242">
        <f t="shared" ref="G226:L226" si="233">G227+G232</f>
        <v>0</v>
      </c>
      <c r="H226" s="242">
        <f t="shared" si="233"/>
        <v>0</v>
      </c>
      <c r="I226" s="242">
        <f t="shared" si="233"/>
        <v>0</v>
      </c>
      <c r="J226" s="242">
        <f t="shared" si="233"/>
        <v>0</v>
      </c>
      <c r="K226" s="242">
        <f t="shared" si="233"/>
        <v>0</v>
      </c>
      <c r="L226" s="242">
        <f t="shared" si="233"/>
        <v>4650000000</v>
      </c>
      <c r="M226" s="36">
        <f t="shared" si="199"/>
        <v>8.7598809938362174E-4</v>
      </c>
      <c r="N226" s="242">
        <f t="shared" ref="N226:W226" si="234">N227+N232</f>
        <v>0</v>
      </c>
      <c r="O226" s="242">
        <f t="shared" si="234"/>
        <v>2637134162</v>
      </c>
      <c r="P226" s="242">
        <f t="shared" si="234"/>
        <v>2012865838</v>
      </c>
      <c r="Q226" s="242">
        <f t="shared" si="234"/>
        <v>2338263772</v>
      </c>
      <c r="R226" s="242">
        <f t="shared" si="234"/>
        <v>2311736228</v>
      </c>
      <c r="S226" s="242">
        <f t="shared" si="234"/>
        <v>298870390</v>
      </c>
      <c r="T226" s="242">
        <f t="shared" si="234"/>
        <v>106718402.59999999</v>
      </c>
      <c r="U226" s="242">
        <f t="shared" si="234"/>
        <v>2231545369.4000001</v>
      </c>
      <c r="V226" s="242">
        <f t="shared" si="234"/>
        <v>105983758.59999999</v>
      </c>
      <c r="W226" s="242">
        <f t="shared" si="234"/>
        <v>734644</v>
      </c>
      <c r="X226" s="37">
        <f t="shared" si="195"/>
        <v>0.50285242408602149</v>
      </c>
      <c r="Y226" s="37">
        <f t="shared" si="196"/>
        <v>2.295019410752688E-2</v>
      </c>
      <c r="Z226" s="37">
        <f t="shared" si="197"/>
        <v>2.2792206150537633E-2</v>
      </c>
      <c r="AA226" s="37">
        <f t="shared" si="162"/>
        <v>4.5640018837019382E-2</v>
      </c>
      <c r="AB226" s="37">
        <f t="shared" si="163"/>
        <v>0.99311605138287551</v>
      </c>
    </row>
    <row r="227" spans="1:28" ht="34.5" customHeight="1" x14ac:dyDescent="0.25">
      <c r="A227" s="238" t="s">
        <v>371</v>
      </c>
      <c r="B227" s="68"/>
      <c r="C227" s="68"/>
      <c r="D227" s="68"/>
      <c r="E227" s="34" t="s">
        <v>374</v>
      </c>
      <c r="F227" s="242">
        <f>F228</f>
        <v>1000000000</v>
      </c>
      <c r="G227" s="242">
        <f t="shared" ref="G227:L227" si="235">G228</f>
        <v>0</v>
      </c>
      <c r="H227" s="242">
        <f t="shared" si="235"/>
        <v>0</v>
      </c>
      <c r="I227" s="242">
        <f t="shared" si="235"/>
        <v>0</v>
      </c>
      <c r="J227" s="242">
        <f t="shared" si="235"/>
        <v>0</v>
      </c>
      <c r="K227" s="242">
        <f t="shared" si="235"/>
        <v>0</v>
      </c>
      <c r="L227" s="242">
        <f t="shared" si="235"/>
        <v>1000000000</v>
      </c>
      <c r="M227" s="36">
        <f t="shared" si="199"/>
        <v>1.8838453750185413E-4</v>
      </c>
      <c r="N227" s="242">
        <f t="shared" ref="N227:W227" si="236">N228</f>
        <v>0</v>
      </c>
      <c r="O227" s="242">
        <f t="shared" si="236"/>
        <v>0</v>
      </c>
      <c r="P227" s="242">
        <f t="shared" si="236"/>
        <v>1000000000</v>
      </c>
      <c r="Q227" s="242">
        <f t="shared" si="236"/>
        <v>0</v>
      </c>
      <c r="R227" s="242">
        <f t="shared" si="236"/>
        <v>1000000000</v>
      </c>
      <c r="S227" s="242">
        <f t="shared" si="236"/>
        <v>0</v>
      </c>
      <c r="T227" s="242">
        <f t="shared" si="236"/>
        <v>0</v>
      </c>
      <c r="U227" s="242">
        <f t="shared" si="236"/>
        <v>0</v>
      </c>
      <c r="V227" s="242">
        <f t="shared" si="236"/>
        <v>0</v>
      </c>
      <c r="W227" s="242">
        <f t="shared" si="236"/>
        <v>0</v>
      </c>
      <c r="X227" s="37">
        <f t="shared" si="195"/>
        <v>0</v>
      </c>
      <c r="Y227" s="37">
        <f t="shared" si="196"/>
        <v>0</v>
      </c>
      <c r="Z227" s="37">
        <f t="shared" si="197"/>
        <v>0</v>
      </c>
      <c r="AA227" s="37" t="s">
        <v>46</v>
      </c>
      <c r="AB227" s="37" t="s">
        <v>46</v>
      </c>
    </row>
    <row r="228" spans="1:28" ht="43.5" customHeight="1" x14ac:dyDescent="0.25">
      <c r="A228" s="238" t="s">
        <v>373</v>
      </c>
      <c r="B228" s="68"/>
      <c r="C228" s="68"/>
      <c r="D228" s="68"/>
      <c r="E228" s="34" t="s">
        <v>374</v>
      </c>
      <c r="F228" s="242">
        <f t="shared" ref="F228:W228" si="237">+F229</f>
        <v>1000000000</v>
      </c>
      <c r="G228" s="242">
        <f t="shared" si="237"/>
        <v>0</v>
      </c>
      <c r="H228" s="242">
        <f t="shared" si="237"/>
        <v>0</v>
      </c>
      <c r="I228" s="242">
        <f t="shared" si="237"/>
        <v>0</v>
      </c>
      <c r="J228" s="242">
        <f t="shared" si="237"/>
        <v>0</v>
      </c>
      <c r="K228" s="242">
        <f t="shared" si="237"/>
        <v>0</v>
      </c>
      <c r="L228" s="242">
        <f t="shared" si="237"/>
        <v>1000000000</v>
      </c>
      <c r="M228" s="36">
        <f t="shared" si="199"/>
        <v>1.8838453750185413E-4</v>
      </c>
      <c r="N228" s="242">
        <f t="shared" si="237"/>
        <v>0</v>
      </c>
      <c r="O228" s="242">
        <f t="shared" si="237"/>
        <v>0</v>
      </c>
      <c r="P228" s="242">
        <f t="shared" si="237"/>
        <v>1000000000</v>
      </c>
      <c r="Q228" s="242">
        <f t="shared" si="237"/>
        <v>0</v>
      </c>
      <c r="R228" s="242">
        <f t="shared" si="237"/>
        <v>1000000000</v>
      </c>
      <c r="S228" s="242">
        <f t="shared" si="237"/>
        <v>0</v>
      </c>
      <c r="T228" s="242">
        <f t="shared" si="237"/>
        <v>0</v>
      </c>
      <c r="U228" s="242">
        <f t="shared" si="237"/>
        <v>0</v>
      </c>
      <c r="V228" s="242">
        <f t="shared" si="237"/>
        <v>0</v>
      </c>
      <c r="W228" s="242">
        <f t="shared" si="237"/>
        <v>0</v>
      </c>
      <c r="X228" s="37">
        <f t="shared" si="195"/>
        <v>0</v>
      </c>
      <c r="Y228" s="37">
        <f t="shared" si="196"/>
        <v>0</v>
      </c>
      <c r="Z228" s="37">
        <f t="shared" si="197"/>
        <v>0</v>
      </c>
      <c r="AA228" s="37" t="s">
        <v>46</v>
      </c>
      <c r="AB228" s="37" t="s">
        <v>46</v>
      </c>
    </row>
    <row r="229" spans="1:28" ht="33.75" customHeight="1" x14ac:dyDescent="0.25">
      <c r="A229" s="238" t="s">
        <v>375</v>
      </c>
      <c r="B229" s="40"/>
      <c r="C229" s="40"/>
      <c r="D229" s="40"/>
      <c r="E229" s="34" t="s">
        <v>376</v>
      </c>
      <c r="F229" s="242">
        <f>+F230+F231</f>
        <v>1000000000</v>
      </c>
      <c r="G229" s="242">
        <f t="shared" ref="G229:L229" si="238">+G230+G231</f>
        <v>0</v>
      </c>
      <c r="H229" s="242">
        <f t="shared" si="238"/>
        <v>0</v>
      </c>
      <c r="I229" s="242">
        <f t="shared" si="238"/>
        <v>0</v>
      </c>
      <c r="J229" s="242">
        <f t="shared" si="238"/>
        <v>0</v>
      </c>
      <c r="K229" s="242">
        <f t="shared" si="238"/>
        <v>0</v>
      </c>
      <c r="L229" s="242">
        <f t="shared" si="238"/>
        <v>1000000000</v>
      </c>
      <c r="M229" s="36">
        <f t="shared" si="199"/>
        <v>1.8838453750185413E-4</v>
      </c>
      <c r="N229" s="242">
        <f t="shared" ref="N229:W229" si="239">+N230+N231</f>
        <v>0</v>
      </c>
      <c r="O229" s="242">
        <f t="shared" si="239"/>
        <v>0</v>
      </c>
      <c r="P229" s="242">
        <f t="shared" si="239"/>
        <v>1000000000</v>
      </c>
      <c r="Q229" s="242">
        <f t="shared" si="239"/>
        <v>0</v>
      </c>
      <c r="R229" s="242">
        <f t="shared" si="239"/>
        <v>1000000000</v>
      </c>
      <c r="S229" s="242">
        <f t="shared" si="239"/>
        <v>0</v>
      </c>
      <c r="T229" s="242">
        <f t="shared" si="239"/>
        <v>0</v>
      </c>
      <c r="U229" s="242">
        <f t="shared" si="239"/>
        <v>0</v>
      </c>
      <c r="V229" s="242">
        <f t="shared" si="239"/>
        <v>0</v>
      </c>
      <c r="W229" s="242">
        <f t="shared" si="239"/>
        <v>0</v>
      </c>
      <c r="X229" s="37">
        <f t="shared" si="195"/>
        <v>0</v>
      </c>
      <c r="Y229" s="37">
        <f t="shared" si="196"/>
        <v>0</v>
      </c>
      <c r="Z229" s="37">
        <f t="shared" si="197"/>
        <v>0</v>
      </c>
      <c r="AA229" s="37" t="s">
        <v>46</v>
      </c>
      <c r="AB229" s="37" t="s">
        <v>46</v>
      </c>
    </row>
    <row r="230" spans="1:28" ht="41.25" customHeight="1" x14ac:dyDescent="0.25">
      <c r="A230" s="239" t="s">
        <v>377</v>
      </c>
      <c r="B230" s="40" t="s">
        <v>192</v>
      </c>
      <c r="C230" s="40">
        <v>11</v>
      </c>
      <c r="D230" s="40" t="s">
        <v>38</v>
      </c>
      <c r="E230" s="41" t="s">
        <v>226</v>
      </c>
      <c r="F230" s="247">
        <v>500000000</v>
      </c>
      <c r="G230" s="240">
        <v>0</v>
      </c>
      <c r="H230" s="240">
        <v>0</v>
      </c>
      <c r="I230" s="240">
        <v>0</v>
      </c>
      <c r="J230" s="240">
        <v>0</v>
      </c>
      <c r="K230" s="240">
        <f t="shared" si="201"/>
        <v>0</v>
      </c>
      <c r="L230" s="240">
        <f t="shared" si="202"/>
        <v>500000000</v>
      </c>
      <c r="M230" s="43">
        <f t="shared" si="199"/>
        <v>9.4192268750927066E-5</v>
      </c>
      <c r="N230" s="240">
        <v>0</v>
      </c>
      <c r="O230" s="240">
        <v>0</v>
      </c>
      <c r="P230" s="240">
        <f t="shared" si="203"/>
        <v>500000000</v>
      </c>
      <c r="Q230" s="240">
        <v>0</v>
      </c>
      <c r="R230" s="240">
        <f t="shared" si="174"/>
        <v>500000000</v>
      </c>
      <c r="S230" s="240">
        <f t="shared" ref="S230:S231" si="240">O230-Q230</f>
        <v>0</v>
      </c>
      <c r="T230" s="240">
        <v>0</v>
      </c>
      <c r="U230" s="240">
        <f t="shared" si="205"/>
        <v>0</v>
      </c>
      <c r="V230" s="240">
        <v>0</v>
      </c>
      <c r="W230" s="44">
        <f t="shared" si="215"/>
        <v>0</v>
      </c>
      <c r="X230" s="45">
        <f t="shared" si="195"/>
        <v>0</v>
      </c>
      <c r="Y230" s="45">
        <f t="shared" si="196"/>
        <v>0</v>
      </c>
      <c r="Z230" s="45">
        <f t="shared" si="197"/>
        <v>0</v>
      </c>
      <c r="AA230" s="45" t="s">
        <v>46</v>
      </c>
      <c r="AB230" s="45" t="s">
        <v>46</v>
      </c>
    </row>
    <row r="231" spans="1:28" s="256" customFormat="1" ht="48.75" customHeight="1" x14ac:dyDescent="0.25">
      <c r="A231" s="255" t="s">
        <v>377</v>
      </c>
      <c r="B231" s="77" t="s">
        <v>192</v>
      </c>
      <c r="C231" s="68">
        <v>54</v>
      </c>
      <c r="D231" s="68" t="s">
        <v>38</v>
      </c>
      <c r="E231" s="78" t="s">
        <v>226</v>
      </c>
      <c r="F231" s="247">
        <v>500000000</v>
      </c>
      <c r="G231" s="240">
        <v>0</v>
      </c>
      <c r="H231" s="240">
        <v>0</v>
      </c>
      <c r="I231" s="240">
        <v>0</v>
      </c>
      <c r="J231" s="240">
        <v>0</v>
      </c>
      <c r="K231" s="240">
        <f t="shared" si="201"/>
        <v>0</v>
      </c>
      <c r="L231" s="240">
        <f t="shared" si="202"/>
        <v>500000000</v>
      </c>
      <c r="M231" s="43">
        <f t="shared" si="199"/>
        <v>9.4192268750927066E-5</v>
      </c>
      <c r="N231" s="240">
        <v>0</v>
      </c>
      <c r="O231" s="241">
        <v>0</v>
      </c>
      <c r="P231" s="241">
        <f t="shared" si="203"/>
        <v>500000000</v>
      </c>
      <c r="Q231" s="241">
        <v>0</v>
      </c>
      <c r="R231" s="241">
        <f t="shared" si="174"/>
        <v>500000000</v>
      </c>
      <c r="S231" s="240">
        <f t="shared" si="240"/>
        <v>0</v>
      </c>
      <c r="T231" s="241">
        <v>0</v>
      </c>
      <c r="U231" s="241">
        <f t="shared" si="205"/>
        <v>0</v>
      </c>
      <c r="V231" s="241">
        <v>0</v>
      </c>
      <c r="W231" s="44">
        <f t="shared" si="215"/>
        <v>0</v>
      </c>
      <c r="X231" s="45">
        <f t="shared" si="195"/>
        <v>0</v>
      </c>
      <c r="Y231" s="45">
        <f t="shared" si="196"/>
        <v>0</v>
      </c>
      <c r="Z231" s="45">
        <f t="shared" si="197"/>
        <v>0</v>
      </c>
      <c r="AA231" s="45" t="s">
        <v>46</v>
      </c>
      <c r="AB231" s="45" t="s">
        <v>46</v>
      </c>
    </row>
    <row r="232" spans="1:28" ht="49.5" customHeight="1" x14ac:dyDescent="0.25">
      <c r="A232" s="238" t="s">
        <v>378</v>
      </c>
      <c r="B232" s="68"/>
      <c r="C232" s="68"/>
      <c r="D232" s="68"/>
      <c r="E232" s="34" t="s">
        <v>379</v>
      </c>
      <c r="F232" s="244">
        <f t="shared" ref="F232:V234" si="241">+F233</f>
        <v>3650000000</v>
      </c>
      <c r="G232" s="244">
        <f t="shared" si="241"/>
        <v>0</v>
      </c>
      <c r="H232" s="244">
        <f t="shared" si="241"/>
        <v>0</v>
      </c>
      <c r="I232" s="244">
        <f t="shared" si="241"/>
        <v>0</v>
      </c>
      <c r="J232" s="244">
        <f t="shared" si="241"/>
        <v>0</v>
      </c>
      <c r="K232" s="244">
        <f t="shared" si="241"/>
        <v>0</v>
      </c>
      <c r="L232" s="244">
        <f t="shared" si="241"/>
        <v>3650000000</v>
      </c>
      <c r="M232" s="36">
        <f t="shared" si="199"/>
        <v>6.8760356188176763E-4</v>
      </c>
      <c r="N232" s="244">
        <f t="shared" si="241"/>
        <v>0</v>
      </c>
      <c r="O232" s="244">
        <f t="shared" si="241"/>
        <v>2637134162</v>
      </c>
      <c r="P232" s="244">
        <f t="shared" si="241"/>
        <v>1012865838</v>
      </c>
      <c r="Q232" s="244">
        <f t="shared" si="241"/>
        <v>2338263772</v>
      </c>
      <c r="R232" s="244">
        <f t="shared" si="241"/>
        <v>1311736228</v>
      </c>
      <c r="S232" s="244">
        <f t="shared" si="241"/>
        <v>298870390</v>
      </c>
      <c r="T232" s="244">
        <f t="shared" si="241"/>
        <v>106718402.59999999</v>
      </c>
      <c r="U232" s="244">
        <f t="shared" si="241"/>
        <v>2231545369.4000001</v>
      </c>
      <c r="V232" s="244">
        <f t="shared" si="241"/>
        <v>105983758.59999999</v>
      </c>
      <c r="W232" s="244">
        <f t="shared" ref="W232:W234" si="242">+W233</f>
        <v>734644</v>
      </c>
      <c r="X232" s="37">
        <f t="shared" si="195"/>
        <v>0.64062021150684934</v>
      </c>
      <c r="Y232" s="37">
        <f t="shared" si="196"/>
        <v>2.9237918520547943E-2</v>
      </c>
      <c r="Z232" s="37">
        <f t="shared" si="197"/>
        <v>2.903664619178082E-2</v>
      </c>
      <c r="AA232" s="37">
        <f t="shared" ref="AA232:AA257" si="243">+T232/Q232</f>
        <v>4.5640018837019382E-2</v>
      </c>
      <c r="AB232" s="37">
        <f t="shared" ref="AB232:AB257" si="244">+V232/T232</f>
        <v>0.99311605138287551</v>
      </c>
    </row>
    <row r="233" spans="1:28" ht="49.5" customHeight="1" x14ac:dyDescent="0.25">
      <c r="A233" s="238" t="s">
        <v>380</v>
      </c>
      <c r="B233" s="68"/>
      <c r="C233" s="68"/>
      <c r="D233" s="68"/>
      <c r="E233" s="34" t="s">
        <v>379</v>
      </c>
      <c r="F233" s="244">
        <f t="shared" si="241"/>
        <v>3650000000</v>
      </c>
      <c r="G233" s="244">
        <f t="shared" si="241"/>
        <v>0</v>
      </c>
      <c r="H233" s="244">
        <f t="shared" si="241"/>
        <v>0</v>
      </c>
      <c r="I233" s="244">
        <f t="shared" si="241"/>
        <v>0</v>
      </c>
      <c r="J233" s="244">
        <f t="shared" si="241"/>
        <v>0</v>
      </c>
      <c r="K233" s="244">
        <f t="shared" si="241"/>
        <v>0</v>
      </c>
      <c r="L233" s="244">
        <f t="shared" si="241"/>
        <v>3650000000</v>
      </c>
      <c r="M233" s="36">
        <f t="shared" si="199"/>
        <v>6.8760356188176763E-4</v>
      </c>
      <c r="N233" s="244">
        <f t="shared" si="241"/>
        <v>0</v>
      </c>
      <c r="O233" s="244">
        <f t="shared" si="241"/>
        <v>2637134162</v>
      </c>
      <c r="P233" s="244">
        <f t="shared" si="241"/>
        <v>1012865838</v>
      </c>
      <c r="Q233" s="244">
        <f t="shared" si="241"/>
        <v>2338263772</v>
      </c>
      <c r="R233" s="244">
        <f t="shared" si="241"/>
        <v>1311736228</v>
      </c>
      <c r="S233" s="244">
        <f t="shared" si="241"/>
        <v>298870390</v>
      </c>
      <c r="T233" s="244">
        <f t="shared" si="241"/>
        <v>106718402.59999999</v>
      </c>
      <c r="U233" s="244">
        <f t="shared" si="241"/>
        <v>2231545369.4000001</v>
      </c>
      <c r="V233" s="244">
        <f t="shared" si="241"/>
        <v>105983758.59999999</v>
      </c>
      <c r="W233" s="244">
        <f t="shared" si="242"/>
        <v>734644</v>
      </c>
      <c r="X233" s="37">
        <f t="shared" si="195"/>
        <v>0.64062021150684934</v>
      </c>
      <c r="Y233" s="37">
        <f t="shared" si="196"/>
        <v>2.9237918520547943E-2</v>
      </c>
      <c r="Z233" s="37">
        <f t="shared" si="197"/>
        <v>2.903664619178082E-2</v>
      </c>
      <c r="AA233" s="37">
        <f t="shared" si="243"/>
        <v>4.5640018837019382E-2</v>
      </c>
      <c r="AB233" s="37">
        <f t="shared" si="244"/>
        <v>0.99311605138287551</v>
      </c>
    </row>
    <row r="234" spans="1:28" ht="34.5" customHeight="1" x14ac:dyDescent="0.25">
      <c r="A234" s="238" t="s">
        <v>381</v>
      </c>
      <c r="B234" s="68"/>
      <c r="C234" s="68"/>
      <c r="D234" s="68"/>
      <c r="E234" s="34" t="s">
        <v>349</v>
      </c>
      <c r="F234" s="244">
        <f t="shared" si="241"/>
        <v>3650000000</v>
      </c>
      <c r="G234" s="244">
        <f t="shared" si="241"/>
        <v>0</v>
      </c>
      <c r="H234" s="244">
        <f t="shared" si="241"/>
        <v>0</v>
      </c>
      <c r="I234" s="244">
        <f t="shared" si="241"/>
        <v>0</v>
      </c>
      <c r="J234" s="244">
        <f t="shared" si="241"/>
        <v>0</v>
      </c>
      <c r="K234" s="244">
        <f t="shared" si="241"/>
        <v>0</v>
      </c>
      <c r="L234" s="244">
        <f t="shared" si="241"/>
        <v>3650000000</v>
      </c>
      <c r="M234" s="36">
        <f t="shared" si="199"/>
        <v>6.8760356188176763E-4</v>
      </c>
      <c r="N234" s="244">
        <f t="shared" si="241"/>
        <v>0</v>
      </c>
      <c r="O234" s="244">
        <f t="shared" si="241"/>
        <v>2637134162</v>
      </c>
      <c r="P234" s="244">
        <f t="shared" si="241"/>
        <v>1012865838</v>
      </c>
      <c r="Q234" s="244">
        <f t="shared" si="241"/>
        <v>2338263772</v>
      </c>
      <c r="R234" s="244">
        <f t="shared" si="241"/>
        <v>1311736228</v>
      </c>
      <c r="S234" s="244">
        <f t="shared" si="241"/>
        <v>298870390</v>
      </c>
      <c r="T234" s="244">
        <f t="shared" si="241"/>
        <v>106718402.59999999</v>
      </c>
      <c r="U234" s="244">
        <f t="shared" si="241"/>
        <v>2231545369.4000001</v>
      </c>
      <c r="V234" s="244">
        <f t="shared" si="241"/>
        <v>105983758.59999999</v>
      </c>
      <c r="W234" s="244">
        <f t="shared" si="242"/>
        <v>734644</v>
      </c>
      <c r="X234" s="37">
        <f t="shared" si="195"/>
        <v>0.64062021150684934</v>
      </c>
      <c r="Y234" s="37">
        <f t="shared" si="196"/>
        <v>2.9237918520547943E-2</v>
      </c>
      <c r="Z234" s="37">
        <f t="shared" si="197"/>
        <v>2.903664619178082E-2</v>
      </c>
      <c r="AA234" s="37">
        <f t="shared" si="243"/>
        <v>4.5640018837019382E-2</v>
      </c>
      <c r="AB234" s="37">
        <f t="shared" si="244"/>
        <v>0.99311605138287551</v>
      </c>
    </row>
    <row r="235" spans="1:28" ht="30" customHeight="1" x14ac:dyDescent="0.25">
      <c r="A235" s="239" t="s">
        <v>382</v>
      </c>
      <c r="B235" s="40" t="s">
        <v>192</v>
      </c>
      <c r="C235" s="40">
        <v>11</v>
      </c>
      <c r="D235" s="40" t="s">
        <v>38</v>
      </c>
      <c r="E235" s="41" t="s">
        <v>226</v>
      </c>
      <c r="F235" s="240">
        <v>3650000000</v>
      </c>
      <c r="G235" s="240">
        <v>0</v>
      </c>
      <c r="H235" s="240">
        <v>0</v>
      </c>
      <c r="I235" s="240">
        <v>0</v>
      </c>
      <c r="J235" s="240">
        <v>0</v>
      </c>
      <c r="K235" s="240">
        <f t="shared" si="201"/>
        <v>0</v>
      </c>
      <c r="L235" s="240">
        <f t="shared" si="202"/>
        <v>3650000000</v>
      </c>
      <c r="M235" s="43">
        <f t="shared" si="199"/>
        <v>6.8760356188176763E-4</v>
      </c>
      <c r="N235" s="240">
        <v>0</v>
      </c>
      <c r="O235" s="240">
        <v>2637134162</v>
      </c>
      <c r="P235" s="240">
        <f t="shared" si="203"/>
        <v>1012865838</v>
      </c>
      <c r="Q235" s="240">
        <v>2338263772</v>
      </c>
      <c r="R235" s="240">
        <f t="shared" si="174"/>
        <v>1311736228</v>
      </c>
      <c r="S235" s="240">
        <f t="shared" ref="S235" si="245">O235-Q235</f>
        <v>298870390</v>
      </c>
      <c r="T235" s="240">
        <v>106718402.59999999</v>
      </c>
      <c r="U235" s="240">
        <f t="shared" si="205"/>
        <v>2231545369.4000001</v>
      </c>
      <c r="V235" s="240">
        <v>105983758.59999999</v>
      </c>
      <c r="W235" s="44">
        <f t="shared" si="215"/>
        <v>734644</v>
      </c>
      <c r="X235" s="45">
        <f t="shared" si="195"/>
        <v>0.64062021150684934</v>
      </c>
      <c r="Y235" s="45">
        <f t="shared" si="196"/>
        <v>2.9237918520547943E-2</v>
      </c>
      <c r="Z235" s="45">
        <f t="shared" si="197"/>
        <v>2.903664619178082E-2</v>
      </c>
      <c r="AA235" s="45">
        <f t="shared" si="243"/>
        <v>4.5640018837019382E-2</v>
      </c>
      <c r="AB235" s="45">
        <f t="shared" si="244"/>
        <v>0.99311605138287551</v>
      </c>
    </row>
    <row r="236" spans="1:28" ht="34.5" customHeight="1" x14ac:dyDescent="0.25">
      <c r="A236" s="257" t="s">
        <v>383</v>
      </c>
      <c r="B236" s="70"/>
      <c r="C236" s="70"/>
      <c r="D236" s="70"/>
      <c r="E236" s="69" t="s">
        <v>384</v>
      </c>
      <c r="F236" s="243">
        <f>+F237</f>
        <v>39914957829</v>
      </c>
      <c r="G236" s="243">
        <f t="shared" ref="G236:L236" si="246">+G237</f>
        <v>0</v>
      </c>
      <c r="H236" s="243">
        <f t="shared" si="246"/>
        <v>0</v>
      </c>
      <c r="I236" s="243">
        <f t="shared" si="246"/>
        <v>1990000000</v>
      </c>
      <c r="J236" s="243">
        <f t="shared" si="246"/>
        <v>1990000000</v>
      </c>
      <c r="K236" s="243">
        <f t="shared" si="246"/>
        <v>0</v>
      </c>
      <c r="L236" s="243">
        <f t="shared" si="246"/>
        <v>39914957829</v>
      </c>
      <c r="M236" s="36">
        <f t="shared" si="199"/>
        <v>7.5193608700221768E-3</v>
      </c>
      <c r="N236" s="243">
        <f t="shared" ref="N236:W236" si="247">+N237</f>
        <v>6444919394</v>
      </c>
      <c r="O236" s="243">
        <f t="shared" si="247"/>
        <v>26314926703.400002</v>
      </c>
      <c r="P236" s="243">
        <f t="shared" si="247"/>
        <v>13600031125.599998</v>
      </c>
      <c r="Q236" s="243">
        <f t="shared" si="247"/>
        <v>9038993586.3999996</v>
      </c>
      <c r="R236" s="243">
        <f t="shared" si="247"/>
        <v>30875964242.599998</v>
      </c>
      <c r="S236" s="243">
        <f t="shared" si="247"/>
        <v>17275933117</v>
      </c>
      <c r="T236" s="243">
        <f t="shared" si="247"/>
        <v>228140305.47</v>
      </c>
      <c r="U236" s="243">
        <f t="shared" si="247"/>
        <v>8810853280.9300003</v>
      </c>
      <c r="V236" s="243">
        <f t="shared" si="247"/>
        <v>225757627.59999999</v>
      </c>
      <c r="W236" s="243">
        <f t="shared" si="247"/>
        <v>2382677.8700000048</v>
      </c>
      <c r="X236" s="37">
        <f t="shared" si="195"/>
        <v>0.22645629804054979</v>
      </c>
      <c r="Y236" s="37">
        <f t="shared" si="196"/>
        <v>5.7156594389345906E-3</v>
      </c>
      <c r="Z236" s="37">
        <f t="shared" si="197"/>
        <v>5.6559655798001868E-3</v>
      </c>
      <c r="AA236" s="37">
        <f t="shared" si="243"/>
        <v>2.5239569349098573E-2</v>
      </c>
      <c r="AB236" s="37">
        <f t="shared" si="244"/>
        <v>0.98955608538749273</v>
      </c>
    </row>
    <row r="237" spans="1:28" ht="34.5" customHeight="1" x14ac:dyDescent="0.25">
      <c r="A237" s="257" t="s">
        <v>385</v>
      </c>
      <c r="B237" s="70"/>
      <c r="C237" s="70"/>
      <c r="D237" s="70"/>
      <c r="E237" s="69" t="s">
        <v>219</v>
      </c>
      <c r="F237" s="243">
        <f>+F238+F242+F249+F254</f>
        <v>39914957829</v>
      </c>
      <c r="G237" s="243">
        <f t="shared" ref="G237:L237" si="248">+G238+G242+G249+G254</f>
        <v>0</v>
      </c>
      <c r="H237" s="243">
        <f t="shared" si="248"/>
        <v>0</v>
      </c>
      <c r="I237" s="243">
        <f t="shared" si="248"/>
        <v>1990000000</v>
      </c>
      <c r="J237" s="243">
        <f t="shared" si="248"/>
        <v>1990000000</v>
      </c>
      <c r="K237" s="243">
        <f t="shared" si="248"/>
        <v>0</v>
      </c>
      <c r="L237" s="243">
        <f t="shared" si="248"/>
        <v>39914957829</v>
      </c>
      <c r="M237" s="36">
        <f t="shared" si="199"/>
        <v>7.5193608700221768E-3</v>
      </c>
      <c r="N237" s="243">
        <f t="shared" ref="N237:W237" si="249">+N238+N242+N249+N254</f>
        <v>6444919394</v>
      </c>
      <c r="O237" s="243">
        <f t="shared" si="249"/>
        <v>26314926703.400002</v>
      </c>
      <c r="P237" s="243">
        <f t="shared" si="249"/>
        <v>13600031125.599998</v>
      </c>
      <c r="Q237" s="243">
        <f t="shared" si="249"/>
        <v>9038993586.3999996</v>
      </c>
      <c r="R237" s="243">
        <f t="shared" si="249"/>
        <v>30875964242.599998</v>
      </c>
      <c r="S237" s="243">
        <f t="shared" si="249"/>
        <v>17275933117</v>
      </c>
      <c r="T237" s="243">
        <f t="shared" si="249"/>
        <v>228140305.47</v>
      </c>
      <c r="U237" s="243">
        <f t="shared" si="249"/>
        <v>8810853280.9300003</v>
      </c>
      <c r="V237" s="243">
        <f t="shared" si="249"/>
        <v>225757627.59999999</v>
      </c>
      <c r="W237" s="243">
        <f t="shared" si="249"/>
        <v>2382677.8700000048</v>
      </c>
      <c r="X237" s="37">
        <f t="shared" si="195"/>
        <v>0.22645629804054979</v>
      </c>
      <c r="Y237" s="37">
        <f t="shared" si="196"/>
        <v>5.7156594389345906E-3</v>
      </c>
      <c r="Z237" s="37">
        <f t="shared" si="197"/>
        <v>5.6559655798001868E-3</v>
      </c>
      <c r="AA237" s="37">
        <f t="shared" si="243"/>
        <v>2.5239569349098573E-2</v>
      </c>
      <c r="AB237" s="37">
        <f t="shared" si="244"/>
        <v>0.98955608538749273</v>
      </c>
    </row>
    <row r="238" spans="1:28" ht="66" customHeight="1" x14ac:dyDescent="0.25">
      <c r="A238" s="254" t="s">
        <v>386</v>
      </c>
      <c r="B238" s="70"/>
      <c r="C238" s="70"/>
      <c r="D238" s="70"/>
      <c r="E238" s="69" t="s">
        <v>389</v>
      </c>
      <c r="F238" s="243">
        <f>+F239</f>
        <v>50000000</v>
      </c>
      <c r="G238" s="243">
        <f t="shared" ref="G238:L240" si="250">+G239</f>
        <v>0</v>
      </c>
      <c r="H238" s="243">
        <f t="shared" si="250"/>
        <v>0</v>
      </c>
      <c r="I238" s="243">
        <f t="shared" si="250"/>
        <v>0</v>
      </c>
      <c r="J238" s="243">
        <f t="shared" si="250"/>
        <v>0</v>
      </c>
      <c r="K238" s="243">
        <f t="shared" si="250"/>
        <v>0</v>
      </c>
      <c r="L238" s="243">
        <f t="shared" si="250"/>
        <v>50000000</v>
      </c>
      <c r="M238" s="374">
        <f t="shared" si="199"/>
        <v>9.4192268750927066E-6</v>
      </c>
      <c r="N238" s="243">
        <f t="shared" ref="N238:W240" si="251">+N239</f>
        <v>0</v>
      </c>
      <c r="O238" s="243">
        <f t="shared" si="251"/>
        <v>3897250</v>
      </c>
      <c r="P238" s="243">
        <f t="shared" si="251"/>
        <v>46102750</v>
      </c>
      <c r="Q238" s="243">
        <f t="shared" si="251"/>
        <v>0</v>
      </c>
      <c r="R238" s="243">
        <f t="shared" si="251"/>
        <v>50000000</v>
      </c>
      <c r="S238" s="243">
        <f t="shared" si="251"/>
        <v>3897250</v>
      </c>
      <c r="T238" s="243">
        <f t="shared" si="251"/>
        <v>0</v>
      </c>
      <c r="U238" s="243">
        <f t="shared" si="251"/>
        <v>0</v>
      </c>
      <c r="V238" s="243">
        <f t="shared" si="251"/>
        <v>0</v>
      </c>
      <c r="W238" s="243">
        <f t="shared" si="251"/>
        <v>0</v>
      </c>
      <c r="X238" s="37">
        <f t="shared" si="195"/>
        <v>0</v>
      </c>
      <c r="Y238" s="37">
        <f t="shared" si="196"/>
        <v>0</v>
      </c>
      <c r="Z238" s="37">
        <f t="shared" si="197"/>
        <v>0</v>
      </c>
      <c r="AA238" s="37" t="s">
        <v>46</v>
      </c>
      <c r="AB238" s="37" t="s">
        <v>46</v>
      </c>
    </row>
    <row r="239" spans="1:28" ht="49.5" customHeight="1" x14ac:dyDescent="0.25">
      <c r="A239" s="254" t="s">
        <v>388</v>
      </c>
      <c r="B239" s="70"/>
      <c r="C239" s="70"/>
      <c r="D239" s="70"/>
      <c r="E239" s="69" t="s">
        <v>389</v>
      </c>
      <c r="F239" s="243">
        <f>+F240</f>
        <v>50000000</v>
      </c>
      <c r="G239" s="243">
        <f t="shared" si="250"/>
        <v>0</v>
      </c>
      <c r="H239" s="243">
        <f t="shared" si="250"/>
        <v>0</v>
      </c>
      <c r="I239" s="243">
        <f t="shared" si="250"/>
        <v>0</v>
      </c>
      <c r="J239" s="243">
        <f t="shared" si="250"/>
        <v>0</v>
      </c>
      <c r="K239" s="243">
        <f t="shared" si="250"/>
        <v>0</v>
      </c>
      <c r="L239" s="243">
        <f t="shared" si="250"/>
        <v>50000000</v>
      </c>
      <c r="M239" s="374">
        <f t="shared" si="199"/>
        <v>9.4192268750927066E-6</v>
      </c>
      <c r="N239" s="243">
        <f t="shared" si="251"/>
        <v>0</v>
      </c>
      <c r="O239" s="243">
        <f t="shared" si="251"/>
        <v>3897250</v>
      </c>
      <c r="P239" s="243">
        <f t="shared" si="251"/>
        <v>46102750</v>
      </c>
      <c r="Q239" s="243">
        <f t="shared" si="251"/>
        <v>0</v>
      </c>
      <c r="R239" s="243">
        <f t="shared" si="251"/>
        <v>50000000</v>
      </c>
      <c r="S239" s="243">
        <f t="shared" si="251"/>
        <v>3897250</v>
      </c>
      <c r="T239" s="243">
        <f t="shared" si="251"/>
        <v>0</v>
      </c>
      <c r="U239" s="243">
        <f t="shared" si="251"/>
        <v>0</v>
      </c>
      <c r="V239" s="243">
        <f t="shared" si="251"/>
        <v>0</v>
      </c>
      <c r="W239" s="243">
        <f t="shared" si="251"/>
        <v>0</v>
      </c>
      <c r="X239" s="37">
        <f t="shared" si="195"/>
        <v>0</v>
      </c>
      <c r="Y239" s="37">
        <f t="shared" si="196"/>
        <v>0</v>
      </c>
      <c r="Z239" s="37">
        <f t="shared" si="197"/>
        <v>0</v>
      </c>
      <c r="AA239" s="37" t="s">
        <v>46</v>
      </c>
      <c r="AB239" s="37" t="s">
        <v>46</v>
      </c>
    </row>
    <row r="240" spans="1:28" ht="35.25" customHeight="1" x14ac:dyDescent="0.25">
      <c r="A240" s="254" t="s">
        <v>390</v>
      </c>
      <c r="B240" s="70"/>
      <c r="C240" s="70"/>
      <c r="D240" s="70"/>
      <c r="E240" s="69" t="s">
        <v>391</v>
      </c>
      <c r="F240" s="243">
        <f>+F241</f>
        <v>50000000</v>
      </c>
      <c r="G240" s="243">
        <f t="shared" si="250"/>
        <v>0</v>
      </c>
      <c r="H240" s="243">
        <f t="shared" si="250"/>
        <v>0</v>
      </c>
      <c r="I240" s="243">
        <f t="shared" si="250"/>
        <v>0</v>
      </c>
      <c r="J240" s="243">
        <f t="shared" si="250"/>
        <v>0</v>
      </c>
      <c r="K240" s="243">
        <f t="shared" si="250"/>
        <v>0</v>
      </c>
      <c r="L240" s="243">
        <f t="shared" si="250"/>
        <v>50000000</v>
      </c>
      <c r="M240" s="374">
        <f t="shared" si="199"/>
        <v>9.4192268750927066E-6</v>
      </c>
      <c r="N240" s="243">
        <f t="shared" si="251"/>
        <v>0</v>
      </c>
      <c r="O240" s="243">
        <f t="shared" si="251"/>
        <v>3897250</v>
      </c>
      <c r="P240" s="243">
        <f t="shared" si="251"/>
        <v>46102750</v>
      </c>
      <c r="Q240" s="243">
        <f t="shared" si="251"/>
        <v>0</v>
      </c>
      <c r="R240" s="243">
        <f t="shared" si="251"/>
        <v>50000000</v>
      </c>
      <c r="S240" s="243">
        <f t="shared" si="251"/>
        <v>3897250</v>
      </c>
      <c r="T240" s="243">
        <f t="shared" si="251"/>
        <v>0</v>
      </c>
      <c r="U240" s="243">
        <f t="shared" si="251"/>
        <v>0</v>
      </c>
      <c r="V240" s="243">
        <f t="shared" si="251"/>
        <v>0</v>
      </c>
      <c r="W240" s="243">
        <f t="shared" si="251"/>
        <v>0</v>
      </c>
      <c r="X240" s="37">
        <f t="shared" si="195"/>
        <v>0</v>
      </c>
      <c r="Y240" s="37">
        <f t="shared" si="196"/>
        <v>0</v>
      </c>
      <c r="Z240" s="37">
        <f t="shared" si="197"/>
        <v>0</v>
      </c>
      <c r="AA240" s="37" t="s">
        <v>46</v>
      </c>
      <c r="AB240" s="37" t="s">
        <v>46</v>
      </c>
    </row>
    <row r="241" spans="1:28" ht="48" customHeight="1" x14ac:dyDescent="0.25">
      <c r="A241" s="239" t="s">
        <v>392</v>
      </c>
      <c r="B241" s="77" t="s">
        <v>192</v>
      </c>
      <c r="C241" s="40">
        <v>54</v>
      </c>
      <c r="D241" s="40" t="s">
        <v>38</v>
      </c>
      <c r="E241" s="41" t="s">
        <v>226</v>
      </c>
      <c r="F241" s="240">
        <v>50000000</v>
      </c>
      <c r="G241" s="240">
        <v>0</v>
      </c>
      <c r="H241" s="240">
        <v>0</v>
      </c>
      <c r="I241" s="240">
        <v>0</v>
      </c>
      <c r="J241" s="240">
        <v>0</v>
      </c>
      <c r="K241" s="240">
        <f t="shared" si="201"/>
        <v>0</v>
      </c>
      <c r="L241" s="240">
        <f t="shared" si="202"/>
        <v>50000000</v>
      </c>
      <c r="M241" s="371">
        <f t="shared" si="199"/>
        <v>9.4192268750927066E-6</v>
      </c>
      <c r="N241" s="240">
        <v>0</v>
      </c>
      <c r="O241" s="240">
        <v>3897250</v>
      </c>
      <c r="P241" s="240">
        <f t="shared" si="203"/>
        <v>46102750</v>
      </c>
      <c r="Q241" s="240">
        <v>0</v>
      </c>
      <c r="R241" s="240">
        <f t="shared" ref="R241:R257" si="252">+L241-Q241</f>
        <v>50000000</v>
      </c>
      <c r="S241" s="240">
        <f t="shared" ref="S241" si="253">O241-Q241</f>
        <v>3897250</v>
      </c>
      <c r="T241" s="240">
        <v>0</v>
      </c>
      <c r="U241" s="240">
        <f t="shared" si="205"/>
        <v>0</v>
      </c>
      <c r="V241" s="240">
        <v>0</v>
      </c>
      <c r="W241" s="44">
        <f t="shared" si="215"/>
        <v>0</v>
      </c>
      <c r="X241" s="45">
        <f t="shared" si="195"/>
        <v>0</v>
      </c>
      <c r="Y241" s="45">
        <f t="shared" si="196"/>
        <v>0</v>
      </c>
      <c r="Z241" s="45">
        <f t="shared" si="197"/>
        <v>0</v>
      </c>
      <c r="AA241" s="45" t="s">
        <v>46</v>
      </c>
      <c r="AB241" s="45" t="s">
        <v>46</v>
      </c>
    </row>
    <row r="242" spans="1:28" ht="64.5" customHeight="1" x14ac:dyDescent="0.25">
      <c r="A242" s="254" t="s">
        <v>393</v>
      </c>
      <c r="B242" s="68"/>
      <c r="C242" s="68"/>
      <c r="D242" s="68"/>
      <c r="E242" s="69" t="s">
        <v>394</v>
      </c>
      <c r="F242" s="243">
        <v>34364957829</v>
      </c>
      <c r="G242" s="243">
        <f t="shared" ref="G242:V242" si="254">+G243</f>
        <v>0</v>
      </c>
      <c r="H242" s="243">
        <f t="shared" si="254"/>
        <v>0</v>
      </c>
      <c r="I242" s="243">
        <f t="shared" si="254"/>
        <v>1990000000</v>
      </c>
      <c r="J242" s="243">
        <f t="shared" si="254"/>
        <v>1990000000</v>
      </c>
      <c r="K242" s="243">
        <f t="shared" si="201"/>
        <v>0</v>
      </c>
      <c r="L242" s="244">
        <f t="shared" si="202"/>
        <v>34364957829</v>
      </c>
      <c r="M242" s="36">
        <f t="shared" si="199"/>
        <v>6.473826686886887E-3</v>
      </c>
      <c r="N242" s="243">
        <v>6444919394</v>
      </c>
      <c r="O242" s="243">
        <f t="shared" si="254"/>
        <v>23048383206.700001</v>
      </c>
      <c r="P242" s="243">
        <f>L242-O242</f>
        <v>11316574622.299999</v>
      </c>
      <c r="Q242" s="243">
        <f t="shared" si="254"/>
        <v>6362795042.6999998</v>
      </c>
      <c r="R242" s="243">
        <f>L242-Q242</f>
        <v>28002162786.299999</v>
      </c>
      <c r="S242" s="243">
        <f>O242-Q242</f>
        <v>16685588164</v>
      </c>
      <c r="T242" s="243">
        <f t="shared" si="254"/>
        <v>200206396.47</v>
      </c>
      <c r="U242" s="243">
        <f>Q242-T242</f>
        <v>6162588646.2299995</v>
      </c>
      <c r="V242" s="243">
        <f t="shared" si="254"/>
        <v>198358361.59999999</v>
      </c>
      <c r="W242" s="243">
        <f>T242-V242</f>
        <v>1848034.8700000048</v>
      </c>
      <c r="X242" s="37">
        <f t="shared" si="195"/>
        <v>0.18515358215660449</v>
      </c>
      <c r="Y242" s="37">
        <f t="shared" si="196"/>
        <v>5.8258880300749048E-3</v>
      </c>
      <c r="Z242" s="37">
        <f t="shared" si="197"/>
        <v>5.7721113055639707E-3</v>
      </c>
      <c r="AA242" s="37">
        <f t="shared" si="243"/>
        <v>3.1465165092767797E-2</v>
      </c>
      <c r="AB242" s="37">
        <f t="shared" si="244"/>
        <v>0.99076935151631418</v>
      </c>
    </row>
    <row r="243" spans="1:28" ht="49.5" customHeight="1" x14ac:dyDescent="0.25">
      <c r="A243" s="254" t="s">
        <v>395</v>
      </c>
      <c r="B243" s="68"/>
      <c r="C243" s="68"/>
      <c r="D243" s="68"/>
      <c r="E243" s="69" t="s">
        <v>396</v>
      </c>
      <c r="F243" s="243">
        <f>F244+F247</f>
        <v>27920038435</v>
      </c>
      <c r="G243" s="243">
        <f t="shared" ref="G243:L243" si="255">G244+G247</f>
        <v>0</v>
      </c>
      <c r="H243" s="243">
        <f t="shared" si="255"/>
        <v>0</v>
      </c>
      <c r="I243" s="243">
        <f t="shared" si="255"/>
        <v>1990000000</v>
      </c>
      <c r="J243" s="243">
        <f t="shared" si="255"/>
        <v>1990000000</v>
      </c>
      <c r="K243" s="243">
        <f t="shared" si="255"/>
        <v>0</v>
      </c>
      <c r="L243" s="243">
        <f t="shared" si="255"/>
        <v>27920038435</v>
      </c>
      <c r="M243" s="36">
        <f t="shared" si="199"/>
        <v>5.2597035276114668E-3</v>
      </c>
      <c r="N243" s="243">
        <f t="shared" ref="N243:W243" si="256">N244+N247</f>
        <v>0</v>
      </c>
      <c r="O243" s="243">
        <f t="shared" si="256"/>
        <v>23048383206.700001</v>
      </c>
      <c r="P243" s="243">
        <f t="shared" si="256"/>
        <v>4871655228.3000002</v>
      </c>
      <c r="Q243" s="243">
        <f t="shared" si="256"/>
        <v>6362795042.6999998</v>
      </c>
      <c r="R243" s="243">
        <f t="shared" si="256"/>
        <v>21557243392.299999</v>
      </c>
      <c r="S243" s="243">
        <f t="shared" si="256"/>
        <v>16685588164</v>
      </c>
      <c r="T243" s="243">
        <f t="shared" si="256"/>
        <v>200206396.47</v>
      </c>
      <c r="U243" s="243">
        <f t="shared" si="256"/>
        <v>6162588646.2299995</v>
      </c>
      <c r="V243" s="243">
        <f t="shared" si="256"/>
        <v>198358361.59999999</v>
      </c>
      <c r="W243" s="243">
        <f t="shared" si="256"/>
        <v>1848034.8700000048</v>
      </c>
      <c r="X243" s="37">
        <f t="shared" si="195"/>
        <v>0.2278934915334403</v>
      </c>
      <c r="Y243" s="37">
        <f t="shared" si="196"/>
        <v>7.1707063346669779E-3</v>
      </c>
      <c r="Z243" s="37">
        <f t="shared" si="197"/>
        <v>7.104516065111928E-3</v>
      </c>
      <c r="AA243" s="37">
        <f t="shared" si="243"/>
        <v>3.1465165092767797E-2</v>
      </c>
      <c r="AB243" s="37">
        <f t="shared" si="244"/>
        <v>0.99076935151631418</v>
      </c>
    </row>
    <row r="244" spans="1:28" ht="34.5" customHeight="1" x14ac:dyDescent="0.25">
      <c r="A244" s="254" t="s">
        <v>397</v>
      </c>
      <c r="B244" s="68"/>
      <c r="C244" s="68"/>
      <c r="D244" s="68"/>
      <c r="E244" s="69" t="s">
        <v>349</v>
      </c>
      <c r="F244" s="243">
        <f>+F245+F246</f>
        <v>7425481413</v>
      </c>
      <c r="G244" s="243">
        <f t="shared" ref="G244:L244" si="257">+G245+G246</f>
        <v>0</v>
      </c>
      <c r="H244" s="243">
        <f t="shared" si="257"/>
        <v>0</v>
      </c>
      <c r="I244" s="243">
        <f t="shared" si="257"/>
        <v>1990000000</v>
      </c>
      <c r="J244" s="243">
        <f t="shared" si="257"/>
        <v>0</v>
      </c>
      <c r="K244" s="243">
        <f t="shared" si="257"/>
        <v>1990000000</v>
      </c>
      <c r="L244" s="243">
        <f t="shared" si="257"/>
        <v>9415481413</v>
      </c>
      <c r="M244" s="36">
        <f t="shared" si="199"/>
        <v>1.7737311113453092E-3</v>
      </c>
      <c r="N244" s="243">
        <f t="shared" ref="N244:W244" si="258">+N245+N246</f>
        <v>0</v>
      </c>
      <c r="O244" s="243">
        <f t="shared" si="258"/>
        <v>9054709206.7000008</v>
      </c>
      <c r="P244" s="243">
        <f t="shared" si="258"/>
        <v>360772206.30000019</v>
      </c>
      <c r="Q244" s="243">
        <f t="shared" si="258"/>
        <v>6362795042.6999998</v>
      </c>
      <c r="R244" s="243">
        <f t="shared" si="258"/>
        <v>3052686370.3000002</v>
      </c>
      <c r="S244" s="243">
        <f t="shared" si="258"/>
        <v>2691914164</v>
      </c>
      <c r="T244" s="243">
        <f t="shared" si="258"/>
        <v>200206396.47</v>
      </c>
      <c r="U244" s="243">
        <f t="shared" si="258"/>
        <v>6162588646.2299995</v>
      </c>
      <c r="V244" s="243">
        <f t="shared" si="258"/>
        <v>198358361.59999999</v>
      </c>
      <c r="W244" s="243">
        <f t="shared" si="258"/>
        <v>1848034.8700000048</v>
      </c>
      <c r="X244" s="37">
        <f t="shared" si="195"/>
        <v>0.67578010763367435</v>
      </c>
      <c r="Y244" s="37">
        <f t="shared" si="196"/>
        <v>2.1263532653101953E-2</v>
      </c>
      <c r="Z244" s="37">
        <f t="shared" si="197"/>
        <v>2.1067256457659791E-2</v>
      </c>
      <c r="AA244" s="37">
        <f t="shared" si="243"/>
        <v>3.1465165092767797E-2</v>
      </c>
      <c r="AB244" s="37">
        <f t="shared" si="244"/>
        <v>0.99076935151631418</v>
      </c>
    </row>
    <row r="245" spans="1:28" ht="32.25" customHeight="1" x14ac:dyDescent="0.25">
      <c r="A245" s="239" t="s">
        <v>398</v>
      </c>
      <c r="B245" s="68" t="s">
        <v>192</v>
      </c>
      <c r="C245" s="40">
        <v>11</v>
      </c>
      <c r="D245" s="40" t="s">
        <v>38</v>
      </c>
      <c r="E245" s="78" t="s">
        <v>226</v>
      </c>
      <c r="F245" s="241">
        <v>5414957829</v>
      </c>
      <c r="G245" s="240">
        <v>0</v>
      </c>
      <c r="H245" s="240">
        <v>0</v>
      </c>
      <c r="I245" s="240">
        <v>0</v>
      </c>
      <c r="J245" s="240">
        <v>0</v>
      </c>
      <c r="K245" s="240">
        <f t="shared" si="201"/>
        <v>0</v>
      </c>
      <c r="L245" s="240">
        <f t="shared" si="202"/>
        <v>5414957829</v>
      </c>
      <c r="M245" s="43">
        <f t="shared" si="199"/>
        <v>1.0200943262082091E-3</v>
      </c>
      <c r="N245" s="240">
        <v>0</v>
      </c>
      <c r="O245" s="240">
        <v>5403097622.6999998</v>
      </c>
      <c r="P245" s="240">
        <f t="shared" si="203"/>
        <v>11860206.300000191</v>
      </c>
      <c r="Q245" s="240">
        <v>4945288293.6999998</v>
      </c>
      <c r="R245" s="240">
        <f t="shared" si="252"/>
        <v>469669535.30000019</v>
      </c>
      <c r="S245" s="240">
        <f t="shared" ref="S245:S248" si="259">O245-Q245</f>
        <v>457809329</v>
      </c>
      <c r="T245" s="240">
        <v>200206396.47</v>
      </c>
      <c r="U245" s="240">
        <f t="shared" si="205"/>
        <v>4745081897.2299995</v>
      </c>
      <c r="V245" s="240">
        <v>198358361.59999999</v>
      </c>
      <c r="W245" s="44">
        <f t="shared" si="215"/>
        <v>1848034.8700000048</v>
      </c>
      <c r="X245" s="45">
        <f t="shared" si="195"/>
        <v>0.91326441495358135</v>
      </c>
      <c r="Y245" s="45">
        <f t="shared" si="196"/>
        <v>3.6972844995724161E-2</v>
      </c>
      <c r="Z245" s="45">
        <f t="shared" si="197"/>
        <v>3.6631561660126828E-2</v>
      </c>
      <c r="AA245" s="45">
        <f t="shared" si="243"/>
        <v>4.0484272014040298E-2</v>
      </c>
      <c r="AB245" s="45">
        <f t="shared" si="244"/>
        <v>0.99076935151631418</v>
      </c>
    </row>
    <row r="246" spans="1:28" ht="48.75" customHeight="1" x14ac:dyDescent="0.25">
      <c r="A246" s="239" t="s">
        <v>398</v>
      </c>
      <c r="B246" s="77" t="s">
        <v>192</v>
      </c>
      <c r="C246" s="40">
        <v>54</v>
      </c>
      <c r="D246" s="40" t="s">
        <v>38</v>
      </c>
      <c r="E246" s="78" t="s">
        <v>226</v>
      </c>
      <c r="F246" s="241">
        <v>2010523584</v>
      </c>
      <c r="G246" s="240">
        <v>0</v>
      </c>
      <c r="H246" s="240">
        <v>0</v>
      </c>
      <c r="I246" s="240">
        <v>1990000000</v>
      </c>
      <c r="J246" s="240">
        <v>0</v>
      </c>
      <c r="K246" s="240">
        <f t="shared" si="201"/>
        <v>1990000000</v>
      </c>
      <c r="L246" s="241">
        <f t="shared" si="202"/>
        <v>4000523584</v>
      </c>
      <c r="M246" s="36">
        <f t="shared" si="199"/>
        <v>7.5363678513709999E-4</v>
      </c>
      <c r="N246" s="240">
        <v>0</v>
      </c>
      <c r="O246" s="240">
        <v>3651611584</v>
      </c>
      <c r="P246" s="240">
        <f t="shared" si="203"/>
        <v>348912000</v>
      </c>
      <c r="Q246" s="240">
        <v>1417506749</v>
      </c>
      <c r="R246" s="240">
        <f t="shared" si="252"/>
        <v>2583016835</v>
      </c>
      <c r="S246" s="240">
        <f t="shared" si="259"/>
        <v>2234104835</v>
      </c>
      <c r="T246" s="240">
        <v>0</v>
      </c>
      <c r="U246" s="240">
        <f t="shared" si="205"/>
        <v>1417506749</v>
      </c>
      <c r="V246" s="240">
        <v>0</v>
      </c>
      <c r="W246" s="44">
        <f t="shared" si="215"/>
        <v>0</v>
      </c>
      <c r="X246" s="45">
        <f t="shared" si="195"/>
        <v>0.35433030683015715</v>
      </c>
      <c r="Y246" s="45">
        <f t="shared" si="196"/>
        <v>0</v>
      </c>
      <c r="Z246" s="45">
        <f t="shared" si="197"/>
        <v>0</v>
      </c>
      <c r="AA246" s="45">
        <f t="shared" si="243"/>
        <v>0</v>
      </c>
      <c r="AB246" s="45" t="s">
        <v>46</v>
      </c>
    </row>
    <row r="247" spans="1:28" ht="30.75" customHeight="1" x14ac:dyDescent="0.25">
      <c r="A247" s="238" t="s">
        <v>399</v>
      </c>
      <c r="B247" s="68"/>
      <c r="C247" s="40"/>
      <c r="D247" s="40"/>
      <c r="E247" s="34" t="s">
        <v>400</v>
      </c>
      <c r="F247" s="244">
        <f>+F248</f>
        <v>20494557022</v>
      </c>
      <c r="G247" s="244">
        <f t="shared" ref="G247:L247" si="260">+G248</f>
        <v>0</v>
      </c>
      <c r="H247" s="244">
        <f t="shared" si="260"/>
        <v>0</v>
      </c>
      <c r="I247" s="244">
        <f t="shared" si="260"/>
        <v>0</v>
      </c>
      <c r="J247" s="244">
        <f t="shared" si="260"/>
        <v>1990000000</v>
      </c>
      <c r="K247" s="244">
        <f t="shared" si="260"/>
        <v>-1990000000</v>
      </c>
      <c r="L247" s="244">
        <f t="shared" si="260"/>
        <v>18504557022</v>
      </c>
      <c r="M247" s="36">
        <f t="shared" si="199"/>
        <v>3.4859724162661573E-3</v>
      </c>
      <c r="N247" s="244">
        <f t="shared" ref="N247:W247" si="261">+N248</f>
        <v>0</v>
      </c>
      <c r="O247" s="244">
        <f t="shared" si="261"/>
        <v>13993674000</v>
      </c>
      <c r="P247" s="244">
        <f t="shared" si="261"/>
        <v>4510883022</v>
      </c>
      <c r="Q247" s="244">
        <f t="shared" si="261"/>
        <v>0</v>
      </c>
      <c r="R247" s="244">
        <f t="shared" si="261"/>
        <v>18504557022</v>
      </c>
      <c r="S247" s="244">
        <f t="shared" si="261"/>
        <v>13993674000</v>
      </c>
      <c r="T247" s="244">
        <f t="shared" si="261"/>
        <v>0</v>
      </c>
      <c r="U247" s="244">
        <f t="shared" si="261"/>
        <v>0</v>
      </c>
      <c r="V247" s="244">
        <f t="shared" si="261"/>
        <v>0</v>
      </c>
      <c r="W247" s="244">
        <f t="shared" si="261"/>
        <v>0</v>
      </c>
      <c r="X247" s="37">
        <f t="shared" si="195"/>
        <v>0</v>
      </c>
      <c r="Y247" s="37">
        <f t="shared" si="196"/>
        <v>0</v>
      </c>
      <c r="Z247" s="37">
        <f t="shared" si="197"/>
        <v>0</v>
      </c>
      <c r="AA247" s="37" t="s">
        <v>46</v>
      </c>
      <c r="AB247" s="37" t="s">
        <v>46</v>
      </c>
    </row>
    <row r="248" spans="1:28" ht="48" customHeight="1" x14ac:dyDescent="0.25">
      <c r="A248" s="239" t="s">
        <v>401</v>
      </c>
      <c r="B248" s="77" t="s">
        <v>192</v>
      </c>
      <c r="C248" s="40">
        <v>54</v>
      </c>
      <c r="D248" s="40" t="s">
        <v>38</v>
      </c>
      <c r="E248" s="78" t="s">
        <v>226</v>
      </c>
      <c r="F248" s="241">
        <v>20494557022</v>
      </c>
      <c r="G248" s="240">
        <v>0</v>
      </c>
      <c r="H248" s="240">
        <v>0</v>
      </c>
      <c r="I248" s="240">
        <v>0</v>
      </c>
      <c r="J248" s="240">
        <v>1990000000</v>
      </c>
      <c r="K248" s="240">
        <f t="shared" si="201"/>
        <v>-1990000000</v>
      </c>
      <c r="L248" s="241">
        <f t="shared" si="202"/>
        <v>18504557022</v>
      </c>
      <c r="M248" s="43">
        <f t="shared" si="199"/>
        <v>3.4859724162661573E-3</v>
      </c>
      <c r="N248" s="258">
        <v>0</v>
      </c>
      <c r="O248" s="240">
        <v>13993674000</v>
      </c>
      <c r="P248" s="240">
        <f t="shared" si="203"/>
        <v>4510883022</v>
      </c>
      <c r="Q248" s="240">
        <v>0</v>
      </c>
      <c r="R248" s="240">
        <f t="shared" si="252"/>
        <v>18504557022</v>
      </c>
      <c r="S248" s="240">
        <f t="shared" si="259"/>
        <v>13993674000</v>
      </c>
      <c r="T248" s="240">
        <v>0</v>
      </c>
      <c r="U248" s="240">
        <f t="shared" si="205"/>
        <v>0</v>
      </c>
      <c r="V248" s="240">
        <v>0</v>
      </c>
      <c r="W248" s="44">
        <f t="shared" si="215"/>
        <v>0</v>
      </c>
      <c r="X248" s="37">
        <f t="shared" si="195"/>
        <v>0</v>
      </c>
      <c r="Y248" s="37">
        <f t="shared" si="196"/>
        <v>0</v>
      </c>
      <c r="Z248" s="37">
        <f t="shared" si="197"/>
        <v>0</v>
      </c>
      <c r="AA248" s="37" t="s">
        <v>46</v>
      </c>
      <c r="AB248" s="37" t="s">
        <v>46</v>
      </c>
    </row>
    <row r="249" spans="1:28" ht="66" customHeight="1" x14ac:dyDescent="0.25">
      <c r="A249" s="254" t="s">
        <v>402</v>
      </c>
      <c r="B249" s="68"/>
      <c r="C249" s="68"/>
      <c r="D249" s="68"/>
      <c r="E249" s="69" t="s">
        <v>405</v>
      </c>
      <c r="F249" s="243">
        <f>+F250</f>
        <v>4000000000</v>
      </c>
      <c r="G249" s="243">
        <f t="shared" ref="G249:L250" si="262">+G250</f>
        <v>0</v>
      </c>
      <c r="H249" s="243">
        <f t="shared" si="262"/>
        <v>0</v>
      </c>
      <c r="I249" s="243">
        <f t="shared" si="262"/>
        <v>0</v>
      </c>
      <c r="J249" s="243">
        <f t="shared" si="262"/>
        <v>0</v>
      </c>
      <c r="K249" s="243">
        <f t="shared" si="262"/>
        <v>0</v>
      </c>
      <c r="L249" s="243">
        <f t="shared" si="262"/>
        <v>4000000000</v>
      </c>
      <c r="M249" s="36">
        <f t="shared" si="199"/>
        <v>7.5353815000741653E-4</v>
      </c>
      <c r="N249" s="243">
        <f t="shared" ref="N249:W250" si="263">+N250</f>
        <v>0</v>
      </c>
      <c r="O249" s="243">
        <f t="shared" si="263"/>
        <v>2670817190.6999998</v>
      </c>
      <c r="P249" s="243">
        <f t="shared" si="263"/>
        <v>1329182809.3</v>
      </c>
      <c r="Q249" s="243">
        <f t="shared" si="263"/>
        <v>2211489519.6999998</v>
      </c>
      <c r="R249" s="243">
        <f t="shared" si="263"/>
        <v>1788510480.3</v>
      </c>
      <c r="S249" s="243">
        <f t="shared" si="263"/>
        <v>459327671</v>
      </c>
      <c r="T249" s="243">
        <f t="shared" si="263"/>
        <v>27394773</v>
      </c>
      <c r="U249" s="243">
        <f t="shared" si="263"/>
        <v>2184094746.6999998</v>
      </c>
      <c r="V249" s="243">
        <f t="shared" si="263"/>
        <v>26860130</v>
      </c>
      <c r="W249" s="243">
        <f t="shared" si="263"/>
        <v>534643</v>
      </c>
      <c r="X249" s="37">
        <f t="shared" si="195"/>
        <v>0.55287237992499993</v>
      </c>
      <c r="Y249" s="37">
        <f t="shared" si="196"/>
        <v>6.8486932500000002E-3</v>
      </c>
      <c r="Z249" s="37">
        <f t="shared" si="197"/>
        <v>6.7150324999999999E-3</v>
      </c>
      <c r="AA249" s="37">
        <f t="shared" si="243"/>
        <v>1.2387475841945769E-2</v>
      </c>
      <c r="AB249" s="37">
        <f t="shared" si="244"/>
        <v>0.9804837587082762</v>
      </c>
    </row>
    <row r="250" spans="1:28" ht="60.75" customHeight="1" x14ac:dyDescent="0.25">
      <c r="A250" s="254" t="s">
        <v>404</v>
      </c>
      <c r="B250" s="68"/>
      <c r="C250" s="68"/>
      <c r="D250" s="68"/>
      <c r="E250" s="69" t="s">
        <v>405</v>
      </c>
      <c r="F250" s="243">
        <f>+F251</f>
        <v>4000000000</v>
      </c>
      <c r="G250" s="243">
        <f t="shared" si="262"/>
        <v>0</v>
      </c>
      <c r="H250" s="243">
        <f t="shared" si="262"/>
        <v>0</v>
      </c>
      <c r="I250" s="243">
        <f t="shared" si="262"/>
        <v>0</v>
      </c>
      <c r="J250" s="243">
        <f t="shared" si="262"/>
        <v>0</v>
      </c>
      <c r="K250" s="243">
        <f t="shared" si="262"/>
        <v>0</v>
      </c>
      <c r="L250" s="243">
        <f t="shared" si="262"/>
        <v>4000000000</v>
      </c>
      <c r="M250" s="36">
        <f t="shared" si="199"/>
        <v>7.5353815000741653E-4</v>
      </c>
      <c r="N250" s="243">
        <f t="shared" si="263"/>
        <v>0</v>
      </c>
      <c r="O250" s="243">
        <f t="shared" si="263"/>
        <v>2670817190.6999998</v>
      </c>
      <c r="P250" s="243">
        <f t="shared" si="263"/>
        <v>1329182809.3</v>
      </c>
      <c r="Q250" s="243">
        <f t="shared" si="263"/>
        <v>2211489519.6999998</v>
      </c>
      <c r="R250" s="243">
        <f t="shared" si="263"/>
        <v>1788510480.3</v>
      </c>
      <c r="S250" s="243">
        <f t="shared" si="263"/>
        <v>459327671</v>
      </c>
      <c r="T250" s="243">
        <f t="shared" si="263"/>
        <v>27394773</v>
      </c>
      <c r="U250" s="243">
        <f t="shared" si="263"/>
        <v>2184094746.6999998</v>
      </c>
      <c r="V250" s="243">
        <f t="shared" si="263"/>
        <v>26860130</v>
      </c>
      <c r="W250" s="243">
        <f t="shared" si="263"/>
        <v>534643</v>
      </c>
      <c r="X250" s="37">
        <f t="shared" si="195"/>
        <v>0.55287237992499993</v>
      </c>
      <c r="Y250" s="37">
        <f t="shared" si="196"/>
        <v>6.8486932500000002E-3</v>
      </c>
      <c r="Z250" s="37">
        <f t="shared" si="197"/>
        <v>6.7150324999999999E-3</v>
      </c>
      <c r="AA250" s="37">
        <f t="shared" si="243"/>
        <v>1.2387475841945769E-2</v>
      </c>
      <c r="AB250" s="37">
        <f t="shared" si="244"/>
        <v>0.9804837587082762</v>
      </c>
    </row>
    <row r="251" spans="1:28" ht="35.25" customHeight="1" x14ac:dyDescent="0.25">
      <c r="A251" s="254" t="s">
        <v>406</v>
      </c>
      <c r="B251" s="68"/>
      <c r="C251" s="68"/>
      <c r="D251" s="68"/>
      <c r="E251" s="69" t="s">
        <v>407</v>
      </c>
      <c r="F251" s="243">
        <f>+F252+F253</f>
        <v>4000000000</v>
      </c>
      <c r="G251" s="243">
        <f t="shared" ref="G251:L251" si="264">+G252+G253</f>
        <v>0</v>
      </c>
      <c r="H251" s="243">
        <f t="shared" si="264"/>
        <v>0</v>
      </c>
      <c r="I251" s="243">
        <f t="shared" si="264"/>
        <v>0</v>
      </c>
      <c r="J251" s="243">
        <f t="shared" si="264"/>
        <v>0</v>
      </c>
      <c r="K251" s="243">
        <f t="shared" si="264"/>
        <v>0</v>
      </c>
      <c r="L251" s="243">
        <f t="shared" si="264"/>
        <v>4000000000</v>
      </c>
      <c r="M251" s="36">
        <f t="shared" si="199"/>
        <v>7.5353815000741653E-4</v>
      </c>
      <c r="N251" s="243">
        <f t="shared" ref="N251:W251" si="265">+N252+N253</f>
        <v>0</v>
      </c>
      <c r="O251" s="243">
        <f t="shared" si="265"/>
        <v>2670817190.6999998</v>
      </c>
      <c r="P251" s="243">
        <f t="shared" si="265"/>
        <v>1329182809.3</v>
      </c>
      <c r="Q251" s="243">
        <f t="shared" si="265"/>
        <v>2211489519.6999998</v>
      </c>
      <c r="R251" s="243">
        <f t="shared" si="265"/>
        <v>1788510480.3</v>
      </c>
      <c r="S251" s="243">
        <f t="shared" si="265"/>
        <v>459327671</v>
      </c>
      <c r="T251" s="243">
        <f t="shared" si="265"/>
        <v>27394773</v>
      </c>
      <c r="U251" s="243">
        <f t="shared" si="265"/>
        <v>2184094746.6999998</v>
      </c>
      <c r="V251" s="243">
        <f t="shared" si="265"/>
        <v>26860130</v>
      </c>
      <c r="W251" s="243">
        <f t="shared" si="265"/>
        <v>534643</v>
      </c>
      <c r="X251" s="37">
        <f t="shared" si="195"/>
        <v>0.55287237992499993</v>
      </c>
      <c r="Y251" s="37">
        <f t="shared" si="196"/>
        <v>6.8486932500000002E-3</v>
      </c>
      <c r="Z251" s="37">
        <f t="shared" si="197"/>
        <v>6.7150324999999999E-3</v>
      </c>
      <c r="AA251" s="37">
        <f t="shared" si="243"/>
        <v>1.2387475841945769E-2</v>
      </c>
      <c r="AB251" s="37">
        <f t="shared" si="244"/>
        <v>0.9804837587082762</v>
      </c>
    </row>
    <row r="252" spans="1:28" ht="35.25" customHeight="1" x14ac:dyDescent="0.25">
      <c r="A252" s="239" t="s">
        <v>408</v>
      </c>
      <c r="B252" s="40" t="s">
        <v>192</v>
      </c>
      <c r="C252" s="40">
        <v>11</v>
      </c>
      <c r="D252" s="40" t="s">
        <v>38</v>
      </c>
      <c r="E252" s="78" t="s">
        <v>226</v>
      </c>
      <c r="F252" s="241">
        <v>1000000000</v>
      </c>
      <c r="G252" s="240">
        <v>0</v>
      </c>
      <c r="H252" s="240">
        <v>0</v>
      </c>
      <c r="I252" s="240">
        <v>0</v>
      </c>
      <c r="J252" s="240">
        <v>0</v>
      </c>
      <c r="K252" s="240">
        <f t="shared" si="201"/>
        <v>0</v>
      </c>
      <c r="L252" s="240">
        <f t="shared" si="202"/>
        <v>1000000000</v>
      </c>
      <c r="M252" s="43">
        <f t="shared" si="199"/>
        <v>1.8838453750185413E-4</v>
      </c>
      <c r="N252" s="240">
        <v>0</v>
      </c>
      <c r="O252" s="240">
        <v>999303424.5</v>
      </c>
      <c r="P252" s="240">
        <f t="shared" si="203"/>
        <v>696575.5</v>
      </c>
      <c r="Q252" s="240">
        <v>975902867.70000005</v>
      </c>
      <c r="R252" s="240">
        <f t="shared" si="252"/>
        <v>24097132.299999952</v>
      </c>
      <c r="S252" s="240">
        <f t="shared" ref="S252:S253" si="266">O252-Q252</f>
        <v>23400556.799999952</v>
      </c>
      <c r="T252" s="240">
        <v>18173376</v>
      </c>
      <c r="U252" s="240">
        <f t="shared" si="205"/>
        <v>957729491.70000005</v>
      </c>
      <c r="V252" s="240">
        <v>18173376</v>
      </c>
      <c r="W252" s="44">
        <f t="shared" si="215"/>
        <v>0</v>
      </c>
      <c r="X252" s="45">
        <f t="shared" si="195"/>
        <v>0.97590286770000001</v>
      </c>
      <c r="Y252" s="45">
        <f t="shared" si="196"/>
        <v>1.8173376000000002E-2</v>
      </c>
      <c r="Z252" s="45">
        <f t="shared" si="197"/>
        <v>1.8173376000000002E-2</v>
      </c>
      <c r="AA252" s="45">
        <f t="shared" si="243"/>
        <v>1.8622115582907207E-2</v>
      </c>
      <c r="AB252" s="45">
        <f t="shared" si="244"/>
        <v>1</v>
      </c>
    </row>
    <row r="253" spans="1:28" ht="48.75" customHeight="1" x14ac:dyDescent="0.25">
      <c r="A253" s="239" t="s">
        <v>408</v>
      </c>
      <c r="B253" s="77" t="s">
        <v>192</v>
      </c>
      <c r="C253" s="40">
        <v>54</v>
      </c>
      <c r="D253" s="40" t="s">
        <v>38</v>
      </c>
      <c r="E253" s="78" t="s">
        <v>226</v>
      </c>
      <c r="F253" s="241">
        <v>3000000000</v>
      </c>
      <c r="G253" s="240">
        <v>0</v>
      </c>
      <c r="H253" s="240">
        <v>0</v>
      </c>
      <c r="I253" s="240">
        <v>0</v>
      </c>
      <c r="J253" s="240">
        <v>0</v>
      </c>
      <c r="K253" s="240">
        <f t="shared" si="201"/>
        <v>0</v>
      </c>
      <c r="L253" s="240">
        <f t="shared" si="202"/>
        <v>3000000000</v>
      </c>
      <c r="M253" s="43">
        <f t="shared" si="199"/>
        <v>5.6515361250556242E-4</v>
      </c>
      <c r="N253" s="240">
        <v>0</v>
      </c>
      <c r="O253" s="240">
        <v>1671513766.2</v>
      </c>
      <c r="P253" s="240">
        <f t="shared" si="203"/>
        <v>1328486233.8</v>
      </c>
      <c r="Q253" s="240">
        <v>1235586652</v>
      </c>
      <c r="R253" s="240">
        <f t="shared" si="252"/>
        <v>1764413348</v>
      </c>
      <c r="S253" s="240">
        <f t="shared" si="266"/>
        <v>435927114.20000005</v>
      </c>
      <c r="T253" s="240">
        <v>9221397</v>
      </c>
      <c r="U253" s="240">
        <f t="shared" si="205"/>
        <v>1226365255</v>
      </c>
      <c r="V253" s="240">
        <v>8686754</v>
      </c>
      <c r="W253" s="44">
        <f t="shared" si="215"/>
        <v>534643</v>
      </c>
      <c r="X253" s="45">
        <f t="shared" si="195"/>
        <v>0.41186221733333334</v>
      </c>
      <c r="Y253" s="45">
        <f t="shared" si="196"/>
        <v>3.0737989999999999E-3</v>
      </c>
      <c r="Z253" s="45">
        <f t="shared" si="197"/>
        <v>2.8955846666666668E-3</v>
      </c>
      <c r="AA253" s="45">
        <f t="shared" si="243"/>
        <v>7.4631730482630689E-3</v>
      </c>
      <c r="AB253" s="45">
        <f t="shared" si="244"/>
        <v>0.94202147462038566</v>
      </c>
    </row>
    <row r="254" spans="1:28" ht="72" customHeight="1" x14ac:dyDescent="0.25">
      <c r="A254" s="254" t="s">
        <v>409</v>
      </c>
      <c r="B254" s="72"/>
      <c r="C254" s="70"/>
      <c r="D254" s="70"/>
      <c r="E254" s="69" t="s">
        <v>412</v>
      </c>
      <c r="F254" s="243">
        <f>+F255</f>
        <v>1500000000</v>
      </c>
      <c r="G254" s="243">
        <f t="shared" ref="G254:L256" si="267">+G255</f>
        <v>0</v>
      </c>
      <c r="H254" s="243">
        <f t="shared" si="267"/>
        <v>0</v>
      </c>
      <c r="I254" s="243">
        <f t="shared" si="267"/>
        <v>0</v>
      </c>
      <c r="J254" s="243">
        <f t="shared" si="267"/>
        <v>0</v>
      </c>
      <c r="K254" s="243">
        <f t="shared" si="267"/>
        <v>0</v>
      </c>
      <c r="L254" s="243">
        <f t="shared" si="267"/>
        <v>1500000000</v>
      </c>
      <c r="M254" s="36">
        <f t="shared" si="199"/>
        <v>2.8257680625278121E-4</v>
      </c>
      <c r="N254" s="243">
        <f t="shared" ref="N254:W256" si="268">+N255</f>
        <v>0</v>
      </c>
      <c r="O254" s="243">
        <f t="shared" si="268"/>
        <v>591829056</v>
      </c>
      <c r="P254" s="243">
        <f t="shared" si="268"/>
        <v>908170944</v>
      </c>
      <c r="Q254" s="243">
        <f t="shared" si="268"/>
        <v>464709024</v>
      </c>
      <c r="R254" s="243">
        <f t="shared" si="268"/>
        <v>1035290976</v>
      </c>
      <c r="S254" s="243">
        <f t="shared" si="268"/>
        <v>127120032</v>
      </c>
      <c r="T254" s="243">
        <f t="shared" si="268"/>
        <v>539136</v>
      </c>
      <c r="U254" s="243">
        <f t="shared" si="268"/>
        <v>464169888</v>
      </c>
      <c r="V254" s="243">
        <f t="shared" si="268"/>
        <v>539136</v>
      </c>
      <c r="W254" s="243">
        <f t="shared" si="268"/>
        <v>0</v>
      </c>
      <c r="X254" s="37">
        <f t="shared" si="195"/>
        <v>0.30980601600000002</v>
      </c>
      <c r="Y254" s="37">
        <f t="shared" si="196"/>
        <v>3.5942400000000001E-4</v>
      </c>
      <c r="Z254" s="37">
        <f t="shared" si="197"/>
        <v>3.5942400000000001E-4</v>
      </c>
      <c r="AA254" s="37">
        <f t="shared" si="243"/>
        <v>1.1601582326922922E-3</v>
      </c>
      <c r="AB254" s="37">
        <f t="shared" si="244"/>
        <v>1</v>
      </c>
    </row>
    <row r="255" spans="1:28" ht="49.5" customHeight="1" x14ac:dyDescent="0.25">
      <c r="A255" s="254" t="s">
        <v>411</v>
      </c>
      <c r="B255" s="82"/>
      <c r="C255" s="83"/>
      <c r="D255" s="83"/>
      <c r="E255" s="69" t="s">
        <v>412</v>
      </c>
      <c r="F255" s="243">
        <f>+F256</f>
        <v>1500000000</v>
      </c>
      <c r="G255" s="243">
        <f t="shared" si="267"/>
        <v>0</v>
      </c>
      <c r="H255" s="243">
        <f t="shared" si="267"/>
        <v>0</v>
      </c>
      <c r="I255" s="243">
        <f t="shared" si="267"/>
        <v>0</v>
      </c>
      <c r="J255" s="243">
        <f t="shared" si="267"/>
        <v>0</v>
      </c>
      <c r="K255" s="243">
        <f t="shared" si="267"/>
        <v>0</v>
      </c>
      <c r="L255" s="243">
        <f t="shared" si="267"/>
        <v>1500000000</v>
      </c>
      <c r="M255" s="36">
        <f t="shared" si="199"/>
        <v>2.8257680625278121E-4</v>
      </c>
      <c r="N255" s="243">
        <f t="shared" si="268"/>
        <v>0</v>
      </c>
      <c r="O255" s="243">
        <f t="shared" si="268"/>
        <v>591829056</v>
      </c>
      <c r="P255" s="243">
        <f t="shared" si="268"/>
        <v>908170944</v>
      </c>
      <c r="Q255" s="243">
        <f t="shared" si="268"/>
        <v>464709024</v>
      </c>
      <c r="R255" s="243">
        <f t="shared" si="268"/>
        <v>1035290976</v>
      </c>
      <c r="S255" s="243">
        <f t="shared" si="268"/>
        <v>127120032</v>
      </c>
      <c r="T255" s="243">
        <f t="shared" si="268"/>
        <v>539136</v>
      </c>
      <c r="U255" s="243">
        <f t="shared" si="268"/>
        <v>464169888</v>
      </c>
      <c r="V255" s="243">
        <f t="shared" si="268"/>
        <v>539136</v>
      </c>
      <c r="W255" s="243">
        <f t="shared" si="268"/>
        <v>0</v>
      </c>
      <c r="X255" s="37">
        <f t="shared" si="195"/>
        <v>0.30980601600000002</v>
      </c>
      <c r="Y255" s="37">
        <f t="shared" si="196"/>
        <v>3.5942400000000001E-4</v>
      </c>
      <c r="Z255" s="37">
        <f t="shared" si="197"/>
        <v>3.5942400000000001E-4</v>
      </c>
      <c r="AA255" s="37">
        <f t="shared" si="243"/>
        <v>1.1601582326922922E-3</v>
      </c>
      <c r="AB255" s="37">
        <f t="shared" si="244"/>
        <v>1</v>
      </c>
    </row>
    <row r="256" spans="1:28" ht="41.25" customHeight="1" x14ac:dyDescent="0.25">
      <c r="A256" s="254" t="s">
        <v>413</v>
      </c>
      <c r="B256" s="82"/>
      <c r="C256" s="83"/>
      <c r="D256" s="83"/>
      <c r="E256" s="69" t="s">
        <v>414</v>
      </c>
      <c r="F256" s="243">
        <f>+F257</f>
        <v>1500000000</v>
      </c>
      <c r="G256" s="243">
        <f t="shared" si="267"/>
        <v>0</v>
      </c>
      <c r="H256" s="243">
        <f t="shared" si="267"/>
        <v>0</v>
      </c>
      <c r="I256" s="243">
        <f t="shared" si="267"/>
        <v>0</v>
      </c>
      <c r="J256" s="243">
        <f t="shared" si="267"/>
        <v>0</v>
      </c>
      <c r="K256" s="243">
        <f t="shared" si="267"/>
        <v>0</v>
      </c>
      <c r="L256" s="243">
        <f t="shared" si="267"/>
        <v>1500000000</v>
      </c>
      <c r="M256" s="36">
        <f t="shared" si="199"/>
        <v>2.8257680625278121E-4</v>
      </c>
      <c r="N256" s="243">
        <f t="shared" si="268"/>
        <v>0</v>
      </c>
      <c r="O256" s="243">
        <f t="shared" si="268"/>
        <v>591829056</v>
      </c>
      <c r="P256" s="243">
        <f t="shared" si="268"/>
        <v>908170944</v>
      </c>
      <c r="Q256" s="243">
        <f t="shared" si="268"/>
        <v>464709024</v>
      </c>
      <c r="R256" s="243">
        <f t="shared" si="268"/>
        <v>1035290976</v>
      </c>
      <c r="S256" s="243">
        <f t="shared" si="268"/>
        <v>127120032</v>
      </c>
      <c r="T256" s="243">
        <f t="shared" si="268"/>
        <v>539136</v>
      </c>
      <c r="U256" s="243">
        <f t="shared" si="268"/>
        <v>464169888</v>
      </c>
      <c r="V256" s="243">
        <f t="shared" si="268"/>
        <v>539136</v>
      </c>
      <c r="W256" s="243">
        <f t="shared" si="268"/>
        <v>0</v>
      </c>
      <c r="X256" s="37">
        <f t="shared" si="195"/>
        <v>0.30980601600000002</v>
      </c>
      <c r="Y256" s="37">
        <f t="shared" si="196"/>
        <v>3.5942400000000001E-4</v>
      </c>
      <c r="Z256" s="37">
        <f t="shared" si="197"/>
        <v>3.5942400000000001E-4</v>
      </c>
      <c r="AA256" s="37">
        <f t="shared" si="243"/>
        <v>1.1601582326922922E-3</v>
      </c>
      <c r="AB256" s="37">
        <f t="shared" si="244"/>
        <v>1</v>
      </c>
    </row>
    <row r="257" spans="1:28" ht="55.5" customHeight="1" thickBot="1" x14ac:dyDescent="0.3">
      <c r="A257" s="248" t="s">
        <v>439</v>
      </c>
      <c r="B257" s="84" t="s">
        <v>192</v>
      </c>
      <c r="C257" s="53">
        <v>54</v>
      </c>
      <c r="D257" s="53" t="s">
        <v>38</v>
      </c>
      <c r="E257" s="85" t="s">
        <v>226</v>
      </c>
      <c r="F257" s="259">
        <v>1500000000</v>
      </c>
      <c r="G257" s="249">
        <v>0</v>
      </c>
      <c r="H257" s="249">
        <v>0</v>
      </c>
      <c r="I257" s="249">
        <v>0</v>
      </c>
      <c r="J257" s="249">
        <v>0</v>
      </c>
      <c r="K257" s="249">
        <f t="shared" si="201"/>
        <v>0</v>
      </c>
      <c r="L257" s="249">
        <f t="shared" si="202"/>
        <v>1500000000</v>
      </c>
      <c r="M257" s="250">
        <f t="shared" si="199"/>
        <v>2.8257680625278121E-4</v>
      </c>
      <c r="N257" s="249">
        <v>0</v>
      </c>
      <c r="O257" s="249">
        <v>591829056</v>
      </c>
      <c r="P257" s="249">
        <f t="shared" si="203"/>
        <v>908170944</v>
      </c>
      <c r="Q257" s="249">
        <v>464709024</v>
      </c>
      <c r="R257" s="249">
        <f t="shared" si="252"/>
        <v>1035290976</v>
      </c>
      <c r="S257" s="249">
        <f t="shared" ref="S257" si="269">O257-Q257</f>
        <v>127120032</v>
      </c>
      <c r="T257" s="249">
        <v>539136</v>
      </c>
      <c r="U257" s="249">
        <f t="shared" si="205"/>
        <v>464169888</v>
      </c>
      <c r="V257" s="249">
        <v>539136</v>
      </c>
      <c r="W257" s="56">
        <f t="shared" si="215"/>
        <v>0</v>
      </c>
      <c r="X257" s="57">
        <f t="shared" si="195"/>
        <v>0.30980601600000002</v>
      </c>
      <c r="Y257" s="57">
        <f t="shared" si="196"/>
        <v>3.5942400000000001E-4</v>
      </c>
      <c r="Z257" s="57">
        <f t="shared" si="197"/>
        <v>3.5942400000000001E-4</v>
      </c>
      <c r="AA257" s="57">
        <f t="shared" si="243"/>
        <v>1.1601582326922922E-3</v>
      </c>
      <c r="AB257" s="57">
        <f t="shared" si="244"/>
        <v>1</v>
      </c>
    </row>
    <row r="258" spans="1:28" s="262" customFormat="1" ht="33" customHeight="1" thickBot="1" x14ac:dyDescent="0.3">
      <c r="A258" s="529" t="s">
        <v>415</v>
      </c>
      <c r="B258" s="530"/>
      <c r="C258" s="530"/>
      <c r="D258" s="530"/>
      <c r="E258" s="530"/>
      <c r="F258" s="222">
        <f>+F8+F96+F103</f>
        <v>5308291292167</v>
      </c>
      <c r="G258" s="222">
        <f t="shared" ref="G258:W258" si="270">+G8+G96+G103</f>
        <v>0</v>
      </c>
      <c r="H258" s="222">
        <f t="shared" si="270"/>
        <v>0</v>
      </c>
      <c r="I258" s="222">
        <f t="shared" si="270"/>
        <v>1993422220</v>
      </c>
      <c r="J258" s="222">
        <f t="shared" si="270"/>
        <v>1993422220</v>
      </c>
      <c r="K258" s="222">
        <f t="shared" si="270"/>
        <v>0</v>
      </c>
      <c r="L258" s="222">
        <f t="shared" si="270"/>
        <v>5308291292167</v>
      </c>
      <c r="M258" s="260">
        <f t="shared" si="199"/>
        <v>1</v>
      </c>
      <c r="N258" s="222">
        <f t="shared" si="270"/>
        <v>36076392394</v>
      </c>
      <c r="O258" s="222">
        <f t="shared" si="270"/>
        <v>4217185187321.6499</v>
      </c>
      <c r="P258" s="222">
        <f t="shared" si="270"/>
        <v>1091106104845.3501</v>
      </c>
      <c r="Q258" s="222">
        <f t="shared" si="270"/>
        <v>4050682373659.8501</v>
      </c>
      <c r="R258" s="222">
        <f t="shared" si="270"/>
        <v>1257608918507.1501</v>
      </c>
      <c r="S258" s="222">
        <f t="shared" si="270"/>
        <v>138803440378.60565</v>
      </c>
      <c r="T258" s="222">
        <f t="shared" si="270"/>
        <v>133084453275.92001</v>
      </c>
      <c r="U258" s="222">
        <f t="shared" si="270"/>
        <v>3917597920383.9307</v>
      </c>
      <c r="V258" s="222">
        <f t="shared" si="270"/>
        <v>132157951615.05002</v>
      </c>
      <c r="W258" s="222">
        <f t="shared" si="270"/>
        <v>926501660.87</v>
      </c>
      <c r="X258" s="223">
        <f t="shared" si="195"/>
        <v>0.76308592552882359</v>
      </c>
      <c r="Y258" s="223">
        <f t="shared" si="196"/>
        <v>2.5071053179071309E-2</v>
      </c>
      <c r="Z258" s="223">
        <f t="shared" si="197"/>
        <v>2.4896514592193615E-2</v>
      </c>
      <c r="AA258" s="223">
        <f t="shared" ref="AA258" si="271">+T258/Q258</f>
        <v>3.2854823212336022E-2</v>
      </c>
      <c r="AB258" s="261">
        <f t="shared" ref="AB258" si="272">+V258/T258</f>
        <v>0.9930382427243466</v>
      </c>
    </row>
    <row r="259" spans="1:28" s="87" customFormat="1" ht="21" customHeight="1" x14ac:dyDescent="0.25">
      <c r="A259" s="86" t="s">
        <v>467</v>
      </c>
      <c r="E259" s="88"/>
      <c r="F259" s="88"/>
      <c r="G259" s="88"/>
      <c r="H259" s="88"/>
      <c r="I259" s="88"/>
      <c r="J259" s="88"/>
      <c r="K259" s="88"/>
      <c r="L259" s="88"/>
      <c r="M259" s="89"/>
      <c r="N259" s="90"/>
      <c r="O259" s="89"/>
      <c r="P259" s="89"/>
      <c r="Q259" s="89"/>
      <c r="R259" s="89"/>
      <c r="S259" s="89"/>
      <c r="T259" s="89"/>
      <c r="U259" s="89"/>
      <c r="V259" s="89"/>
      <c r="W259" s="89"/>
      <c r="X259" s="92"/>
      <c r="Y259" s="92"/>
      <c r="Z259" s="92"/>
      <c r="AA259" s="92"/>
      <c r="AB259" s="92"/>
    </row>
    <row r="260" spans="1:28" s="262" customFormat="1" ht="207.75" customHeight="1" x14ac:dyDescent="0.25">
      <c r="A260" s="541" t="s">
        <v>481</v>
      </c>
      <c r="B260" s="541"/>
      <c r="C260" s="541"/>
      <c r="D260" s="541"/>
      <c r="E260" s="541"/>
      <c r="F260" s="541"/>
      <c r="G260" s="541"/>
      <c r="H260" s="541"/>
      <c r="I260" s="541"/>
      <c r="J260" s="541"/>
      <c r="K260" s="541"/>
      <c r="L260" s="541"/>
      <c r="M260" s="541"/>
      <c r="N260" s="541"/>
      <c r="O260" s="263"/>
      <c r="P260" s="263"/>
      <c r="Q260" s="263"/>
      <c r="R260" s="263"/>
      <c r="S260" s="263"/>
      <c r="T260" s="263"/>
      <c r="U260" s="263"/>
      <c r="V260" s="263"/>
      <c r="W260" s="263"/>
      <c r="X260" s="264"/>
      <c r="Y260" s="264"/>
      <c r="Z260" s="264"/>
      <c r="AA260" s="264"/>
      <c r="AB260" s="264"/>
    </row>
    <row r="261" spans="1:28" s="87" customFormat="1" ht="15.75" customHeight="1" x14ac:dyDescent="0.25">
      <c r="A261" s="86" t="s">
        <v>482</v>
      </c>
      <c r="E261" s="88"/>
      <c r="F261" s="88"/>
      <c r="G261" s="88"/>
      <c r="H261" s="88"/>
      <c r="I261" s="88"/>
      <c r="J261" s="88"/>
      <c r="K261" s="88"/>
      <c r="L261" s="88"/>
      <c r="M261" s="89"/>
      <c r="N261" s="90"/>
      <c r="O261" s="89"/>
      <c r="P261" s="89"/>
      <c r="Q261" s="89"/>
      <c r="R261" s="89"/>
      <c r="S261" s="89"/>
      <c r="T261" s="89"/>
      <c r="U261" s="89"/>
      <c r="V261" s="89"/>
      <c r="W261" s="89"/>
      <c r="X261" s="92"/>
      <c r="Y261" s="92"/>
      <c r="Z261" s="92"/>
      <c r="AA261" s="92"/>
      <c r="AB261" s="92"/>
    </row>
    <row r="262" spans="1:28" x14ac:dyDescent="0.25">
      <c r="A262" s="86" t="s">
        <v>521</v>
      </c>
      <c r="M262" s="11"/>
      <c r="N262" s="12"/>
      <c r="O262" s="11"/>
      <c r="P262" s="11"/>
      <c r="Q262" s="11"/>
      <c r="R262" s="11"/>
      <c r="S262" s="11"/>
      <c r="T262" s="11"/>
      <c r="U262" s="11"/>
      <c r="V262" s="11"/>
      <c r="W262" s="11"/>
    </row>
    <row r="263" spans="1:28" x14ac:dyDescent="0.25">
      <c r="M263" s="11"/>
      <c r="N263" s="12"/>
      <c r="O263" s="11"/>
      <c r="P263" s="11"/>
      <c r="Q263" s="11"/>
      <c r="R263" s="11"/>
      <c r="S263" s="11"/>
      <c r="T263" s="11"/>
      <c r="U263" s="11"/>
      <c r="V263" s="11"/>
      <c r="W263" s="11"/>
    </row>
    <row r="264" spans="1:28" x14ac:dyDescent="0.25">
      <c r="M264" s="11"/>
      <c r="N264" s="12"/>
      <c r="O264" s="11"/>
      <c r="P264" s="11"/>
      <c r="Q264" s="11"/>
      <c r="R264" s="11"/>
      <c r="S264" s="11"/>
      <c r="T264" s="11"/>
      <c r="U264" s="11"/>
      <c r="V264" s="11"/>
      <c r="W264" s="11"/>
    </row>
  </sheetData>
  <mergeCells count="22">
    <mergeCell ref="W6:W7"/>
    <mergeCell ref="X6:AB6"/>
    <mergeCell ref="A258:E258"/>
    <mergeCell ref="A260:N260"/>
    <mergeCell ref="Q6:Q7"/>
    <mergeCell ref="R6:R7"/>
    <mergeCell ref="S6:S7"/>
    <mergeCell ref="T6:T7"/>
    <mergeCell ref="U6:U7"/>
    <mergeCell ref="V6:V7"/>
    <mergeCell ref="G6:K6"/>
    <mergeCell ref="L6:L7"/>
    <mergeCell ref="M6:M7"/>
    <mergeCell ref="N6:N7"/>
    <mergeCell ref="O6:O7"/>
    <mergeCell ref="P6:P7"/>
    <mergeCell ref="F6:F7"/>
    <mergeCell ref="A6:A7"/>
    <mergeCell ref="B6:B7"/>
    <mergeCell ref="C6:C7"/>
    <mergeCell ref="D6:D7"/>
    <mergeCell ref="E6:E7"/>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68B7D-C0D7-44D5-99CA-65272D6AAB0E}">
  <dimension ref="A1:O75"/>
  <sheetViews>
    <sheetView view="pageBreakPreview" topLeftCell="A70" zoomScale="84" zoomScaleNormal="80" zoomScaleSheetLayoutView="376" workbookViewId="0">
      <selection activeCell="C4" sqref="C4"/>
    </sheetView>
  </sheetViews>
  <sheetFormatPr baseColWidth="10" defaultColWidth="11.42578125" defaultRowHeight="23.1" customHeight="1" x14ac:dyDescent="0.25"/>
  <cols>
    <col min="1" max="1" width="32.5703125" style="266" customWidth="1"/>
    <col min="2" max="2" width="11.5703125" style="266" customWidth="1"/>
    <col min="3" max="3" width="9.85546875" style="268" customWidth="1"/>
    <col min="4" max="4" width="7.7109375" style="268" customWidth="1"/>
    <col min="5" max="5" width="36.140625" style="266" customWidth="1"/>
    <col min="6" max="6" width="24" style="266" customWidth="1"/>
    <col min="7" max="7" width="14.140625" style="269" customWidth="1"/>
    <col min="8" max="8" width="23.7109375" style="163" customWidth="1"/>
    <col min="9" max="9" width="13.5703125" style="164" customWidth="1"/>
    <col min="10" max="10" width="23.85546875" style="163" customWidth="1"/>
    <col min="11" max="11" width="23.42578125" style="163" customWidth="1"/>
    <col min="12" max="12" width="19.42578125" style="163" customWidth="1"/>
    <col min="13" max="13" width="13.42578125" style="164" customWidth="1"/>
    <col min="14" max="14" width="12.5703125" style="275" customWidth="1"/>
    <col min="15" max="15" width="11.7109375" style="266" customWidth="1"/>
    <col min="16" max="153" width="11.42578125" style="266"/>
    <col min="154" max="154" width="17.42578125" style="266" customWidth="1"/>
    <col min="155" max="155" width="9.28515625" style="266" customWidth="1"/>
    <col min="156" max="156" width="53.42578125" style="266" customWidth="1"/>
    <col min="157" max="157" width="21.85546875" style="266" customWidth="1"/>
    <col min="158" max="158" width="18.5703125" style="266" customWidth="1"/>
    <col min="159" max="159" width="21.28515625" style="266" customWidth="1"/>
    <col min="160" max="162" width="0" style="266" hidden="1" customWidth="1"/>
    <col min="163" max="163" width="23.28515625" style="266" customWidth="1"/>
    <col min="164" max="165" width="0" style="266" hidden="1" customWidth="1"/>
    <col min="166" max="166" width="23.5703125" style="266" customWidth="1"/>
    <col min="167" max="167" width="2.7109375" style="266" customWidth="1"/>
    <col min="168" max="187" width="0" style="266" hidden="1" customWidth="1"/>
    <col min="188" max="188" width="13.42578125" style="266" customWidth="1"/>
    <col min="189" max="189" width="18.140625" style="266" customWidth="1"/>
    <col min="190" max="190" width="18.7109375" style="266" customWidth="1"/>
    <col min="191" max="191" width="15.42578125" style="266" customWidth="1"/>
    <col min="192" max="409" width="11.42578125" style="266"/>
    <col min="410" max="410" width="17.42578125" style="266" customWidth="1"/>
    <col min="411" max="411" width="9.28515625" style="266" customWidth="1"/>
    <col min="412" max="412" width="53.42578125" style="266" customWidth="1"/>
    <col min="413" max="413" width="21.85546875" style="266" customWidth="1"/>
    <col min="414" max="414" width="18.5703125" style="266" customWidth="1"/>
    <col min="415" max="415" width="21.28515625" style="266" customWidth="1"/>
    <col min="416" max="418" width="0" style="266" hidden="1" customWidth="1"/>
    <col min="419" max="419" width="23.28515625" style="266" customWidth="1"/>
    <col min="420" max="421" width="0" style="266" hidden="1" customWidth="1"/>
    <col min="422" max="422" width="23.5703125" style="266" customWidth="1"/>
    <col min="423" max="423" width="2.7109375" style="266" customWidth="1"/>
    <col min="424" max="443" width="0" style="266" hidden="1" customWidth="1"/>
    <col min="444" max="444" width="13.42578125" style="266" customWidth="1"/>
    <col min="445" max="445" width="18.140625" style="266" customWidth="1"/>
    <col min="446" max="446" width="18.7109375" style="266" customWidth="1"/>
    <col min="447" max="447" width="15.42578125" style="266" customWidth="1"/>
    <col min="448" max="665" width="11.42578125" style="266"/>
    <col min="666" max="666" width="17.42578125" style="266" customWidth="1"/>
    <col min="667" max="667" width="9.28515625" style="266" customWidth="1"/>
    <col min="668" max="668" width="53.42578125" style="266" customWidth="1"/>
    <col min="669" max="669" width="21.85546875" style="266" customWidth="1"/>
    <col min="670" max="670" width="18.5703125" style="266" customWidth="1"/>
    <col min="671" max="671" width="21.28515625" style="266" customWidth="1"/>
    <col min="672" max="674" width="0" style="266" hidden="1" customWidth="1"/>
    <col min="675" max="675" width="23.28515625" style="266" customWidth="1"/>
    <col min="676" max="677" width="0" style="266" hidden="1" customWidth="1"/>
    <col min="678" max="678" width="23.5703125" style="266" customWidth="1"/>
    <col min="679" max="679" width="2.7109375" style="266" customWidth="1"/>
    <col min="680" max="699" width="0" style="266" hidden="1" customWidth="1"/>
    <col min="700" max="700" width="13.42578125" style="266" customWidth="1"/>
    <col min="701" max="701" width="18.140625" style="266" customWidth="1"/>
    <col min="702" max="702" width="18.7109375" style="266" customWidth="1"/>
    <col min="703" max="703" width="15.42578125" style="266" customWidth="1"/>
    <col min="704" max="921" width="11.42578125" style="266"/>
    <col min="922" max="922" width="17.42578125" style="266" customWidth="1"/>
    <col min="923" max="923" width="9.28515625" style="266" customWidth="1"/>
    <col min="924" max="924" width="53.42578125" style="266" customWidth="1"/>
    <col min="925" max="925" width="21.85546875" style="266" customWidth="1"/>
    <col min="926" max="926" width="18.5703125" style="266" customWidth="1"/>
    <col min="927" max="927" width="21.28515625" style="266" customWidth="1"/>
    <col min="928" max="930" width="0" style="266" hidden="1" customWidth="1"/>
    <col min="931" max="931" width="23.28515625" style="266" customWidth="1"/>
    <col min="932" max="933" width="0" style="266" hidden="1" customWidth="1"/>
    <col min="934" max="934" width="23.5703125" style="266" customWidth="1"/>
    <col min="935" max="935" width="2.7109375" style="266" customWidth="1"/>
    <col min="936" max="955" width="0" style="266" hidden="1" customWidth="1"/>
    <col min="956" max="956" width="13.42578125" style="266" customWidth="1"/>
    <col min="957" max="957" width="18.140625" style="266" customWidth="1"/>
    <col min="958" max="958" width="18.7109375" style="266" customWidth="1"/>
    <col min="959" max="959" width="15.42578125" style="266" customWidth="1"/>
    <col min="960" max="1177" width="11.42578125" style="266"/>
    <col min="1178" max="1178" width="17.42578125" style="266" customWidth="1"/>
    <col min="1179" max="1179" width="9.28515625" style="266" customWidth="1"/>
    <col min="1180" max="1180" width="53.42578125" style="266" customWidth="1"/>
    <col min="1181" max="1181" width="21.85546875" style="266" customWidth="1"/>
    <col min="1182" max="1182" width="18.5703125" style="266" customWidth="1"/>
    <col min="1183" max="1183" width="21.28515625" style="266" customWidth="1"/>
    <col min="1184" max="1186" width="0" style="266" hidden="1" customWidth="1"/>
    <col min="1187" max="1187" width="23.28515625" style="266" customWidth="1"/>
    <col min="1188" max="1189" width="0" style="266" hidden="1" customWidth="1"/>
    <col min="1190" max="1190" width="23.5703125" style="266" customWidth="1"/>
    <col min="1191" max="1191" width="2.7109375" style="266" customWidth="1"/>
    <col min="1192" max="1211" width="0" style="266" hidden="1" customWidth="1"/>
    <col min="1212" max="1212" width="13.42578125" style="266" customWidth="1"/>
    <col min="1213" max="1213" width="18.140625" style="266" customWidth="1"/>
    <col min="1214" max="1214" width="18.7109375" style="266" customWidth="1"/>
    <col min="1215" max="1215" width="15.42578125" style="266" customWidth="1"/>
    <col min="1216" max="1433" width="11.42578125" style="266"/>
    <col min="1434" max="1434" width="17.42578125" style="266" customWidth="1"/>
    <col min="1435" max="1435" width="9.28515625" style="266" customWidth="1"/>
    <col min="1436" max="1436" width="53.42578125" style="266" customWidth="1"/>
    <col min="1437" max="1437" width="21.85546875" style="266" customWidth="1"/>
    <col min="1438" max="1438" width="18.5703125" style="266" customWidth="1"/>
    <col min="1439" max="1439" width="21.28515625" style="266" customWidth="1"/>
    <col min="1440" max="1442" width="0" style="266" hidden="1" customWidth="1"/>
    <col min="1443" max="1443" width="23.28515625" style="266" customWidth="1"/>
    <col min="1444" max="1445" width="0" style="266" hidden="1" customWidth="1"/>
    <col min="1446" max="1446" width="23.5703125" style="266" customWidth="1"/>
    <col min="1447" max="1447" width="2.7109375" style="266" customWidth="1"/>
    <col min="1448" max="1467" width="0" style="266" hidden="1" customWidth="1"/>
    <col min="1468" max="1468" width="13.42578125" style="266" customWidth="1"/>
    <col min="1469" max="1469" width="18.140625" style="266" customWidth="1"/>
    <col min="1470" max="1470" width="18.7109375" style="266" customWidth="1"/>
    <col min="1471" max="1471" width="15.42578125" style="266" customWidth="1"/>
    <col min="1472" max="1689" width="11.42578125" style="266"/>
    <col min="1690" max="1690" width="17.42578125" style="266" customWidth="1"/>
    <col min="1691" max="1691" width="9.28515625" style="266" customWidth="1"/>
    <col min="1692" max="1692" width="53.42578125" style="266" customWidth="1"/>
    <col min="1693" max="1693" width="21.85546875" style="266" customWidth="1"/>
    <col min="1694" max="1694" width="18.5703125" style="266" customWidth="1"/>
    <col min="1695" max="1695" width="21.28515625" style="266" customWidth="1"/>
    <col min="1696" max="1698" width="0" style="266" hidden="1" customWidth="1"/>
    <col min="1699" max="1699" width="23.28515625" style="266" customWidth="1"/>
    <col min="1700" max="1701" width="0" style="266" hidden="1" customWidth="1"/>
    <col min="1702" max="1702" width="23.5703125" style="266" customWidth="1"/>
    <col min="1703" max="1703" width="2.7109375" style="266" customWidth="1"/>
    <col min="1704" max="1723" width="0" style="266" hidden="1" customWidth="1"/>
    <col min="1724" max="1724" width="13.42578125" style="266" customWidth="1"/>
    <col min="1725" max="1725" width="18.140625" style="266" customWidth="1"/>
    <col min="1726" max="1726" width="18.7109375" style="266" customWidth="1"/>
    <col min="1727" max="1727" width="15.42578125" style="266" customWidth="1"/>
    <col min="1728" max="1945" width="11.42578125" style="266"/>
    <col min="1946" max="1946" width="17.42578125" style="266" customWidth="1"/>
    <col min="1947" max="1947" width="9.28515625" style="266" customWidth="1"/>
    <col min="1948" max="1948" width="53.42578125" style="266" customWidth="1"/>
    <col min="1949" max="1949" width="21.85546875" style="266" customWidth="1"/>
    <col min="1950" max="1950" width="18.5703125" style="266" customWidth="1"/>
    <col min="1951" max="1951" width="21.28515625" style="266" customWidth="1"/>
    <col min="1952" max="1954" width="0" style="266" hidden="1" customWidth="1"/>
    <col min="1955" max="1955" width="23.28515625" style="266" customWidth="1"/>
    <col min="1956" max="1957" width="0" style="266" hidden="1" customWidth="1"/>
    <col min="1958" max="1958" width="23.5703125" style="266" customWidth="1"/>
    <col min="1959" max="1959" width="2.7109375" style="266" customWidth="1"/>
    <col min="1960" max="1979" width="0" style="266" hidden="1" customWidth="1"/>
    <col min="1980" max="1980" width="13.42578125" style="266" customWidth="1"/>
    <col min="1981" max="1981" width="18.140625" style="266" customWidth="1"/>
    <col min="1982" max="1982" width="18.7109375" style="266" customWidth="1"/>
    <col min="1983" max="1983" width="15.42578125" style="266" customWidth="1"/>
    <col min="1984" max="2201" width="11.42578125" style="266"/>
    <col min="2202" max="2202" width="17.42578125" style="266" customWidth="1"/>
    <col min="2203" max="2203" width="9.28515625" style="266" customWidth="1"/>
    <col min="2204" max="2204" width="53.42578125" style="266" customWidth="1"/>
    <col min="2205" max="2205" width="21.85546875" style="266" customWidth="1"/>
    <col min="2206" max="2206" width="18.5703125" style="266" customWidth="1"/>
    <col min="2207" max="2207" width="21.28515625" style="266" customWidth="1"/>
    <col min="2208" max="2210" width="0" style="266" hidden="1" customWidth="1"/>
    <col min="2211" max="2211" width="23.28515625" style="266" customWidth="1"/>
    <col min="2212" max="2213" width="0" style="266" hidden="1" customWidth="1"/>
    <col min="2214" max="2214" width="23.5703125" style="266" customWidth="1"/>
    <col min="2215" max="2215" width="2.7109375" style="266" customWidth="1"/>
    <col min="2216" max="2235" width="0" style="266" hidden="1" customWidth="1"/>
    <col min="2236" max="2236" width="13.42578125" style="266" customWidth="1"/>
    <col min="2237" max="2237" width="18.140625" style="266" customWidth="1"/>
    <col min="2238" max="2238" width="18.7109375" style="266" customWidth="1"/>
    <col min="2239" max="2239" width="15.42578125" style="266" customWidth="1"/>
    <col min="2240" max="2457" width="11.42578125" style="266"/>
    <col min="2458" max="2458" width="17.42578125" style="266" customWidth="1"/>
    <col min="2459" max="2459" width="9.28515625" style="266" customWidth="1"/>
    <col min="2460" max="2460" width="53.42578125" style="266" customWidth="1"/>
    <col min="2461" max="2461" width="21.85546875" style="266" customWidth="1"/>
    <col min="2462" max="2462" width="18.5703125" style="266" customWidth="1"/>
    <col min="2463" max="2463" width="21.28515625" style="266" customWidth="1"/>
    <col min="2464" max="2466" width="0" style="266" hidden="1" customWidth="1"/>
    <col min="2467" max="2467" width="23.28515625" style="266" customWidth="1"/>
    <col min="2468" max="2469" width="0" style="266" hidden="1" customWidth="1"/>
    <col min="2470" max="2470" width="23.5703125" style="266" customWidth="1"/>
    <col min="2471" max="2471" width="2.7109375" style="266" customWidth="1"/>
    <col min="2472" max="2491" width="0" style="266" hidden="1" customWidth="1"/>
    <col min="2492" max="2492" width="13.42578125" style="266" customWidth="1"/>
    <col min="2493" max="2493" width="18.140625" style="266" customWidth="1"/>
    <col min="2494" max="2494" width="18.7109375" style="266" customWidth="1"/>
    <col min="2495" max="2495" width="15.42578125" style="266" customWidth="1"/>
    <col min="2496" max="2713" width="11.42578125" style="266"/>
    <col min="2714" max="2714" width="17.42578125" style="266" customWidth="1"/>
    <col min="2715" max="2715" width="9.28515625" style="266" customWidth="1"/>
    <col min="2716" max="2716" width="53.42578125" style="266" customWidth="1"/>
    <col min="2717" max="2717" width="21.85546875" style="266" customWidth="1"/>
    <col min="2718" max="2718" width="18.5703125" style="266" customWidth="1"/>
    <col min="2719" max="2719" width="21.28515625" style="266" customWidth="1"/>
    <col min="2720" max="2722" width="0" style="266" hidden="1" customWidth="1"/>
    <col min="2723" max="2723" width="23.28515625" style="266" customWidth="1"/>
    <col min="2724" max="2725" width="0" style="266" hidden="1" customWidth="1"/>
    <col min="2726" max="2726" width="23.5703125" style="266" customWidth="1"/>
    <col min="2727" max="2727" width="2.7109375" style="266" customWidth="1"/>
    <col min="2728" max="2747" width="0" style="266" hidden="1" customWidth="1"/>
    <col min="2748" max="2748" width="13.42578125" style="266" customWidth="1"/>
    <col min="2749" max="2749" width="18.140625" style="266" customWidth="1"/>
    <col min="2750" max="2750" width="18.7109375" style="266" customWidth="1"/>
    <col min="2751" max="2751" width="15.42578125" style="266" customWidth="1"/>
    <col min="2752" max="2969" width="11.42578125" style="266"/>
    <col min="2970" max="2970" width="17.42578125" style="266" customWidth="1"/>
    <col min="2971" max="2971" width="9.28515625" style="266" customWidth="1"/>
    <col min="2972" max="2972" width="53.42578125" style="266" customWidth="1"/>
    <col min="2973" max="2973" width="21.85546875" style="266" customWidth="1"/>
    <col min="2974" max="2974" width="18.5703125" style="266" customWidth="1"/>
    <col min="2975" max="2975" width="21.28515625" style="266" customWidth="1"/>
    <col min="2976" max="2978" width="0" style="266" hidden="1" customWidth="1"/>
    <col min="2979" max="2979" width="23.28515625" style="266" customWidth="1"/>
    <col min="2980" max="2981" width="0" style="266" hidden="1" customWidth="1"/>
    <col min="2982" max="2982" width="23.5703125" style="266" customWidth="1"/>
    <col min="2983" max="2983" width="2.7109375" style="266" customWidth="1"/>
    <col min="2984" max="3003" width="0" style="266" hidden="1" customWidth="1"/>
    <col min="3004" max="3004" width="13.42578125" style="266" customWidth="1"/>
    <col min="3005" max="3005" width="18.140625" style="266" customWidth="1"/>
    <col min="3006" max="3006" width="18.7109375" style="266" customWidth="1"/>
    <col min="3007" max="3007" width="15.42578125" style="266" customWidth="1"/>
    <col min="3008" max="3225" width="11.42578125" style="266"/>
    <col min="3226" max="3226" width="17.42578125" style="266" customWidth="1"/>
    <col min="3227" max="3227" width="9.28515625" style="266" customWidth="1"/>
    <col min="3228" max="3228" width="53.42578125" style="266" customWidth="1"/>
    <col min="3229" max="3229" width="21.85546875" style="266" customWidth="1"/>
    <col min="3230" max="3230" width="18.5703125" style="266" customWidth="1"/>
    <col min="3231" max="3231" width="21.28515625" style="266" customWidth="1"/>
    <col min="3232" max="3234" width="0" style="266" hidden="1" customWidth="1"/>
    <col min="3235" max="3235" width="23.28515625" style="266" customWidth="1"/>
    <col min="3236" max="3237" width="0" style="266" hidden="1" customWidth="1"/>
    <col min="3238" max="3238" width="23.5703125" style="266" customWidth="1"/>
    <col min="3239" max="3239" width="2.7109375" style="266" customWidth="1"/>
    <col min="3240" max="3259" width="0" style="266" hidden="1" customWidth="1"/>
    <col min="3260" max="3260" width="13.42578125" style="266" customWidth="1"/>
    <col min="3261" max="3261" width="18.140625" style="266" customWidth="1"/>
    <col min="3262" max="3262" width="18.7109375" style="266" customWidth="1"/>
    <col min="3263" max="3263" width="15.42578125" style="266" customWidth="1"/>
    <col min="3264" max="3481" width="11.42578125" style="266"/>
    <col min="3482" max="3482" width="17.42578125" style="266" customWidth="1"/>
    <col min="3483" max="3483" width="9.28515625" style="266" customWidth="1"/>
    <col min="3484" max="3484" width="53.42578125" style="266" customWidth="1"/>
    <col min="3485" max="3485" width="21.85546875" style="266" customWidth="1"/>
    <col min="3486" max="3486" width="18.5703125" style="266" customWidth="1"/>
    <col min="3487" max="3487" width="21.28515625" style="266" customWidth="1"/>
    <col min="3488" max="3490" width="0" style="266" hidden="1" customWidth="1"/>
    <col min="3491" max="3491" width="23.28515625" style="266" customWidth="1"/>
    <col min="3492" max="3493" width="0" style="266" hidden="1" customWidth="1"/>
    <col min="3494" max="3494" width="23.5703125" style="266" customWidth="1"/>
    <col min="3495" max="3495" width="2.7109375" style="266" customWidth="1"/>
    <col min="3496" max="3515" width="0" style="266" hidden="1" customWidth="1"/>
    <col min="3516" max="3516" width="13.42578125" style="266" customWidth="1"/>
    <col min="3517" max="3517" width="18.140625" style="266" customWidth="1"/>
    <col min="3518" max="3518" width="18.7109375" style="266" customWidth="1"/>
    <col min="3519" max="3519" width="15.42578125" style="266" customWidth="1"/>
    <col min="3520" max="3737" width="11.42578125" style="266"/>
    <col min="3738" max="3738" width="17.42578125" style="266" customWidth="1"/>
    <col min="3739" max="3739" width="9.28515625" style="266" customWidth="1"/>
    <col min="3740" max="3740" width="53.42578125" style="266" customWidth="1"/>
    <col min="3741" max="3741" width="21.85546875" style="266" customWidth="1"/>
    <col min="3742" max="3742" width="18.5703125" style="266" customWidth="1"/>
    <col min="3743" max="3743" width="21.28515625" style="266" customWidth="1"/>
    <col min="3744" max="3746" width="0" style="266" hidden="1" customWidth="1"/>
    <col min="3747" max="3747" width="23.28515625" style="266" customWidth="1"/>
    <col min="3748" max="3749" width="0" style="266" hidden="1" customWidth="1"/>
    <col min="3750" max="3750" width="23.5703125" style="266" customWidth="1"/>
    <col min="3751" max="3751" width="2.7109375" style="266" customWidth="1"/>
    <col min="3752" max="3771" width="0" style="266" hidden="1" customWidth="1"/>
    <col min="3772" max="3772" width="13.42578125" style="266" customWidth="1"/>
    <col min="3773" max="3773" width="18.140625" style="266" customWidth="1"/>
    <col min="3774" max="3774" width="18.7109375" style="266" customWidth="1"/>
    <col min="3775" max="3775" width="15.42578125" style="266" customWidth="1"/>
    <col min="3776" max="3993" width="11.42578125" style="266"/>
    <col min="3994" max="3994" width="17.42578125" style="266" customWidth="1"/>
    <col min="3995" max="3995" width="9.28515625" style="266" customWidth="1"/>
    <col min="3996" max="3996" width="53.42578125" style="266" customWidth="1"/>
    <col min="3997" max="3997" width="21.85546875" style="266" customWidth="1"/>
    <col min="3998" max="3998" width="18.5703125" style="266" customWidth="1"/>
    <col min="3999" max="3999" width="21.28515625" style="266" customWidth="1"/>
    <col min="4000" max="4002" width="0" style="266" hidden="1" customWidth="1"/>
    <col min="4003" max="4003" width="23.28515625" style="266" customWidth="1"/>
    <col min="4004" max="4005" width="0" style="266" hidden="1" customWidth="1"/>
    <col min="4006" max="4006" width="23.5703125" style="266" customWidth="1"/>
    <col min="4007" max="4007" width="2.7109375" style="266" customWidth="1"/>
    <col min="4008" max="4027" width="0" style="266" hidden="1" customWidth="1"/>
    <col min="4028" max="4028" width="13.42578125" style="266" customWidth="1"/>
    <col min="4029" max="4029" width="18.140625" style="266" customWidth="1"/>
    <col min="4030" max="4030" width="18.7109375" style="266" customWidth="1"/>
    <col min="4031" max="4031" width="15.42578125" style="266" customWidth="1"/>
    <col min="4032" max="4249" width="11.42578125" style="266"/>
    <col min="4250" max="4250" width="17.42578125" style="266" customWidth="1"/>
    <col min="4251" max="4251" width="9.28515625" style="266" customWidth="1"/>
    <col min="4252" max="4252" width="53.42578125" style="266" customWidth="1"/>
    <col min="4253" max="4253" width="21.85546875" style="266" customWidth="1"/>
    <col min="4254" max="4254" width="18.5703125" style="266" customWidth="1"/>
    <col min="4255" max="4255" width="21.28515625" style="266" customWidth="1"/>
    <col min="4256" max="4258" width="0" style="266" hidden="1" customWidth="1"/>
    <col min="4259" max="4259" width="23.28515625" style="266" customWidth="1"/>
    <col min="4260" max="4261" width="0" style="266" hidden="1" customWidth="1"/>
    <col min="4262" max="4262" width="23.5703125" style="266" customWidth="1"/>
    <col min="4263" max="4263" width="2.7109375" style="266" customWidth="1"/>
    <col min="4264" max="4283" width="0" style="266" hidden="1" customWidth="1"/>
    <col min="4284" max="4284" width="13.42578125" style="266" customWidth="1"/>
    <col min="4285" max="4285" width="18.140625" style="266" customWidth="1"/>
    <col min="4286" max="4286" width="18.7109375" style="266" customWidth="1"/>
    <col min="4287" max="4287" width="15.42578125" style="266" customWidth="1"/>
    <col min="4288" max="4505" width="11.42578125" style="266"/>
    <col min="4506" max="4506" width="17.42578125" style="266" customWidth="1"/>
    <col min="4507" max="4507" width="9.28515625" style="266" customWidth="1"/>
    <col min="4508" max="4508" width="53.42578125" style="266" customWidth="1"/>
    <col min="4509" max="4509" width="21.85546875" style="266" customWidth="1"/>
    <col min="4510" max="4510" width="18.5703125" style="266" customWidth="1"/>
    <col min="4511" max="4511" width="21.28515625" style="266" customWidth="1"/>
    <col min="4512" max="4514" width="0" style="266" hidden="1" customWidth="1"/>
    <col min="4515" max="4515" width="23.28515625" style="266" customWidth="1"/>
    <col min="4516" max="4517" width="0" style="266" hidden="1" customWidth="1"/>
    <col min="4518" max="4518" width="23.5703125" style="266" customWidth="1"/>
    <col min="4519" max="4519" width="2.7109375" style="266" customWidth="1"/>
    <col min="4520" max="4539" width="0" style="266" hidden="1" customWidth="1"/>
    <col min="4540" max="4540" width="13.42578125" style="266" customWidth="1"/>
    <col min="4541" max="4541" width="18.140625" style="266" customWidth="1"/>
    <col min="4542" max="4542" width="18.7109375" style="266" customWidth="1"/>
    <col min="4543" max="4543" width="15.42578125" style="266" customWidth="1"/>
    <col min="4544" max="4761" width="11.42578125" style="266"/>
    <col min="4762" max="4762" width="17.42578125" style="266" customWidth="1"/>
    <col min="4763" max="4763" width="9.28515625" style="266" customWidth="1"/>
    <col min="4764" max="4764" width="53.42578125" style="266" customWidth="1"/>
    <col min="4765" max="4765" width="21.85546875" style="266" customWidth="1"/>
    <col min="4766" max="4766" width="18.5703125" style="266" customWidth="1"/>
    <col min="4767" max="4767" width="21.28515625" style="266" customWidth="1"/>
    <col min="4768" max="4770" width="0" style="266" hidden="1" customWidth="1"/>
    <col min="4771" max="4771" width="23.28515625" style="266" customWidth="1"/>
    <col min="4772" max="4773" width="0" style="266" hidden="1" customWidth="1"/>
    <col min="4774" max="4774" width="23.5703125" style="266" customWidth="1"/>
    <col min="4775" max="4775" width="2.7109375" style="266" customWidth="1"/>
    <col min="4776" max="4795" width="0" style="266" hidden="1" customWidth="1"/>
    <col min="4796" max="4796" width="13.42578125" style="266" customWidth="1"/>
    <col min="4797" max="4797" width="18.140625" style="266" customWidth="1"/>
    <col min="4798" max="4798" width="18.7109375" style="266" customWidth="1"/>
    <col min="4799" max="4799" width="15.42578125" style="266" customWidth="1"/>
    <col min="4800" max="5017" width="11.42578125" style="266"/>
    <col min="5018" max="5018" width="17.42578125" style="266" customWidth="1"/>
    <col min="5019" max="5019" width="9.28515625" style="266" customWidth="1"/>
    <col min="5020" max="5020" width="53.42578125" style="266" customWidth="1"/>
    <col min="5021" max="5021" width="21.85546875" style="266" customWidth="1"/>
    <col min="5022" max="5022" width="18.5703125" style="266" customWidth="1"/>
    <col min="5023" max="5023" width="21.28515625" style="266" customWidth="1"/>
    <col min="5024" max="5026" width="0" style="266" hidden="1" customWidth="1"/>
    <col min="5027" max="5027" width="23.28515625" style="266" customWidth="1"/>
    <col min="5028" max="5029" width="0" style="266" hidden="1" customWidth="1"/>
    <col min="5030" max="5030" width="23.5703125" style="266" customWidth="1"/>
    <col min="5031" max="5031" width="2.7109375" style="266" customWidth="1"/>
    <col min="5032" max="5051" width="0" style="266" hidden="1" customWidth="1"/>
    <col min="5052" max="5052" width="13.42578125" style="266" customWidth="1"/>
    <col min="5053" max="5053" width="18.140625" style="266" customWidth="1"/>
    <col min="5054" max="5054" width="18.7109375" style="266" customWidth="1"/>
    <col min="5055" max="5055" width="15.42578125" style="266" customWidth="1"/>
    <col min="5056" max="5273" width="11.42578125" style="266"/>
    <col min="5274" max="5274" width="17.42578125" style="266" customWidth="1"/>
    <col min="5275" max="5275" width="9.28515625" style="266" customWidth="1"/>
    <col min="5276" max="5276" width="53.42578125" style="266" customWidth="1"/>
    <col min="5277" max="5277" width="21.85546875" style="266" customWidth="1"/>
    <col min="5278" max="5278" width="18.5703125" style="266" customWidth="1"/>
    <col min="5279" max="5279" width="21.28515625" style="266" customWidth="1"/>
    <col min="5280" max="5282" width="0" style="266" hidden="1" customWidth="1"/>
    <col min="5283" max="5283" width="23.28515625" style="266" customWidth="1"/>
    <col min="5284" max="5285" width="0" style="266" hidden="1" customWidth="1"/>
    <col min="5286" max="5286" width="23.5703125" style="266" customWidth="1"/>
    <col min="5287" max="5287" width="2.7109375" style="266" customWidth="1"/>
    <col min="5288" max="5307" width="0" style="266" hidden="1" customWidth="1"/>
    <col min="5308" max="5308" width="13.42578125" style="266" customWidth="1"/>
    <col min="5309" max="5309" width="18.140625" style="266" customWidth="1"/>
    <col min="5310" max="5310" width="18.7109375" style="266" customWidth="1"/>
    <col min="5311" max="5311" width="15.42578125" style="266" customWidth="1"/>
    <col min="5312" max="5529" width="11.42578125" style="266"/>
    <col min="5530" max="5530" width="17.42578125" style="266" customWidth="1"/>
    <col min="5531" max="5531" width="9.28515625" style="266" customWidth="1"/>
    <col min="5532" max="5532" width="53.42578125" style="266" customWidth="1"/>
    <col min="5533" max="5533" width="21.85546875" style="266" customWidth="1"/>
    <col min="5534" max="5534" width="18.5703125" style="266" customWidth="1"/>
    <col min="5535" max="5535" width="21.28515625" style="266" customWidth="1"/>
    <col min="5536" max="5538" width="0" style="266" hidden="1" customWidth="1"/>
    <col min="5539" max="5539" width="23.28515625" style="266" customWidth="1"/>
    <col min="5540" max="5541" width="0" style="266" hidden="1" customWidth="1"/>
    <col min="5542" max="5542" width="23.5703125" style="266" customWidth="1"/>
    <col min="5543" max="5543" width="2.7109375" style="266" customWidth="1"/>
    <col min="5544" max="5563" width="0" style="266" hidden="1" customWidth="1"/>
    <col min="5564" max="5564" width="13.42578125" style="266" customWidth="1"/>
    <col min="5565" max="5565" width="18.140625" style="266" customWidth="1"/>
    <col min="5566" max="5566" width="18.7109375" style="266" customWidth="1"/>
    <col min="5567" max="5567" width="15.42578125" style="266" customWidth="1"/>
    <col min="5568" max="5785" width="11.42578125" style="266"/>
    <col min="5786" max="5786" width="17.42578125" style="266" customWidth="1"/>
    <col min="5787" max="5787" width="9.28515625" style="266" customWidth="1"/>
    <col min="5788" max="5788" width="53.42578125" style="266" customWidth="1"/>
    <col min="5789" max="5789" width="21.85546875" style="266" customWidth="1"/>
    <col min="5790" max="5790" width="18.5703125" style="266" customWidth="1"/>
    <col min="5791" max="5791" width="21.28515625" style="266" customWidth="1"/>
    <col min="5792" max="5794" width="0" style="266" hidden="1" customWidth="1"/>
    <col min="5795" max="5795" width="23.28515625" style="266" customWidth="1"/>
    <col min="5796" max="5797" width="0" style="266" hidden="1" customWidth="1"/>
    <col min="5798" max="5798" width="23.5703125" style="266" customWidth="1"/>
    <col min="5799" max="5799" width="2.7109375" style="266" customWidth="1"/>
    <col min="5800" max="5819" width="0" style="266" hidden="1" customWidth="1"/>
    <col min="5820" max="5820" width="13.42578125" style="266" customWidth="1"/>
    <col min="5821" max="5821" width="18.140625" style="266" customWidth="1"/>
    <col min="5822" max="5822" width="18.7109375" style="266" customWidth="1"/>
    <col min="5823" max="5823" width="15.42578125" style="266" customWidth="1"/>
    <col min="5824" max="6041" width="11.42578125" style="266"/>
    <col min="6042" max="6042" width="17.42578125" style="266" customWidth="1"/>
    <col min="6043" max="6043" width="9.28515625" style="266" customWidth="1"/>
    <col min="6044" max="6044" width="53.42578125" style="266" customWidth="1"/>
    <col min="6045" max="6045" width="21.85546875" style="266" customWidth="1"/>
    <col min="6046" max="6046" width="18.5703125" style="266" customWidth="1"/>
    <col min="6047" max="6047" width="21.28515625" style="266" customWidth="1"/>
    <col min="6048" max="6050" width="0" style="266" hidden="1" customWidth="1"/>
    <col min="6051" max="6051" width="23.28515625" style="266" customWidth="1"/>
    <col min="6052" max="6053" width="0" style="266" hidden="1" customWidth="1"/>
    <col min="6054" max="6054" width="23.5703125" style="266" customWidth="1"/>
    <col min="6055" max="6055" width="2.7109375" style="266" customWidth="1"/>
    <col min="6056" max="6075" width="0" style="266" hidden="1" customWidth="1"/>
    <col min="6076" max="6076" width="13.42578125" style="266" customWidth="1"/>
    <col min="6077" max="6077" width="18.140625" style="266" customWidth="1"/>
    <col min="6078" max="6078" width="18.7109375" style="266" customWidth="1"/>
    <col min="6079" max="6079" width="15.42578125" style="266" customWidth="1"/>
    <col min="6080" max="6297" width="11.42578125" style="266"/>
    <col min="6298" max="6298" width="17.42578125" style="266" customWidth="1"/>
    <col min="6299" max="6299" width="9.28515625" style="266" customWidth="1"/>
    <col min="6300" max="6300" width="53.42578125" style="266" customWidth="1"/>
    <col min="6301" max="6301" width="21.85546875" style="266" customWidth="1"/>
    <col min="6302" max="6302" width="18.5703125" style="266" customWidth="1"/>
    <col min="6303" max="6303" width="21.28515625" style="266" customWidth="1"/>
    <col min="6304" max="6306" width="0" style="266" hidden="1" customWidth="1"/>
    <col min="6307" max="6307" width="23.28515625" style="266" customWidth="1"/>
    <col min="6308" max="6309" width="0" style="266" hidden="1" customWidth="1"/>
    <col min="6310" max="6310" width="23.5703125" style="266" customWidth="1"/>
    <col min="6311" max="6311" width="2.7109375" style="266" customWidth="1"/>
    <col min="6312" max="6331" width="0" style="266" hidden="1" customWidth="1"/>
    <col min="6332" max="6332" width="13.42578125" style="266" customWidth="1"/>
    <col min="6333" max="6333" width="18.140625" style="266" customWidth="1"/>
    <col min="6334" max="6334" width="18.7109375" style="266" customWidth="1"/>
    <col min="6335" max="6335" width="15.42578125" style="266" customWidth="1"/>
    <col min="6336" max="6553" width="11.42578125" style="266"/>
    <col min="6554" max="6554" width="17.42578125" style="266" customWidth="1"/>
    <col min="6555" max="6555" width="9.28515625" style="266" customWidth="1"/>
    <col min="6556" max="6556" width="53.42578125" style="266" customWidth="1"/>
    <col min="6557" max="6557" width="21.85546875" style="266" customWidth="1"/>
    <col min="6558" max="6558" width="18.5703125" style="266" customWidth="1"/>
    <col min="6559" max="6559" width="21.28515625" style="266" customWidth="1"/>
    <col min="6560" max="6562" width="0" style="266" hidden="1" customWidth="1"/>
    <col min="6563" max="6563" width="23.28515625" style="266" customWidth="1"/>
    <col min="6564" max="6565" width="0" style="266" hidden="1" customWidth="1"/>
    <col min="6566" max="6566" width="23.5703125" style="266" customWidth="1"/>
    <col min="6567" max="6567" width="2.7109375" style="266" customWidth="1"/>
    <col min="6568" max="6587" width="0" style="266" hidden="1" customWidth="1"/>
    <col min="6588" max="6588" width="13.42578125" style="266" customWidth="1"/>
    <col min="6589" max="6589" width="18.140625" style="266" customWidth="1"/>
    <col min="6590" max="6590" width="18.7109375" style="266" customWidth="1"/>
    <col min="6591" max="6591" width="15.42578125" style="266" customWidth="1"/>
    <col min="6592" max="6809" width="11.42578125" style="266"/>
    <col min="6810" max="6810" width="17.42578125" style="266" customWidth="1"/>
    <col min="6811" max="6811" width="9.28515625" style="266" customWidth="1"/>
    <col min="6812" max="6812" width="53.42578125" style="266" customWidth="1"/>
    <col min="6813" max="6813" width="21.85546875" style="266" customWidth="1"/>
    <col min="6814" max="6814" width="18.5703125" style="266" customWidth="1"/>
    <col min="6815" max="6815" width="21.28515625" style="266" customWidth="1"/>
    <col min="6816" max="6818" width="0" style="266" hidden="1" customWidth="1"/>
    <col min="6819" max="6819" width="23.28515625" style="266" customWidth="1"/>
    <col min="6820" max="6821" width="0" style="266" hidden="1" customWidth="1"/>
    <col min="6822" max="6822" width="23.5703125" style="266" customWidth="1"/>
    <col min="6823" max="6823" width="2.7109375" style="266" customWidth="1"/>
    <col min="6824" max="6843" width="0" style="266" hidden="1" customWidth="1"/>
    <col min="6844" max="6844" width="13.42578125" style="266" customWidth="1"/>
    <col min="6845" max="6845" width="18.140625" style="266" customWidth="1"/>
    <col min="6846" max="6846" width="18.7109375" style="266" customWidth="1"/>
    <col min="6847" max="6847" width="15.42578125" style="266" customWidth="1"/>
    <col min="6848" max="7065" width="11.42578125" style="266"/>
    <col min="7066" max="7066" width="17.42578125" style="266" customWidth="1"/>
    <col min="7067" max="7067" width="9.28515625" style="266" customWidth="1"/>
    <col min="7068" max="7068" width="53.42578125" style="266" customWidth="1"/>
    <col min="7069" max="7069" width="21.85546875" style="266" customWidth="1"/>
    <col min="7070" max="7070" width="18.5703125" style="266" customWidth="1"/>
    <col min="7071" max="7071" width="21.28515625" style="266" customWidth="1"/>
    <col min="7072" max="7074" width="0" style="266" hidden="1" customWidth="1"/>
    <col min="7075" max="7075" width="23.28515625" style="266" customWidth="1"/>
    <col min="7076" max="7077" width="0" style="266" hidden="1" customWidth="1"/>
    <col min="7078" max="7078" width="23.5703125" style="266" customWidth="1"/>
    <col min="7079" max="7079" width="2.7109375" style="266" customWidth="1"/>
    <col min="7080" max="7099" width="0" style="266" hidden="1" customWidth="1"/>
    <col min="7100" max="7100" width="13.42578125" style="266" customWidth="1"/>
    <col min="7101" max="7101" width="18.140625" style="266" customWidth="1"/>
    <col min="7102" max="7102" width="18.7109375" style="266" customWidth="1"/>
    <col min="7103" max="7103" width="15.42578125" style="266" customWidth="1"/>
    <col min="7104" max="7321" width="11.42578125" style="266"/>
    <col min="7322" max="7322" width="17.42578125" style="266" customWidth="1"/>
    <col min="7323" max="7323" width="9.28515625" style="266" customWidth="1"/>
    <col min="7324" max="7324" width="53.42578125" style="266" customWidth="1"/>
    <col min="7325" max="7325" width="21.85546875" style="266" customWidth="1"/>
    <col min="7326" max="7326" width="18.5703125" style="266" customWidth="1"/>
    <col min="7327" max="7327" width="21.28515625" style="266" customWidth="1"/>
    <col min="7328" max="7330" width="0" style="266" hidden="1" customWidth="1"/>
    <col min="7331" max="7331" width="23.28515625" style="266" customWidth="1"/>
    <col min="7332" max="7333" width="0" style="266" hidden="1" customWidth="1"/>
    <col min="7334" max="7334" width="23.5703125" style="266" customWidth="1"/>
    <col min="7335" max="7335" width="2.7109375" style="266" customWidth="1"/>
    <col min="7336" max="7355" width="0" style="266" hidden="1" customWidth="1"/>
    <col min="7356" max="7356" width="13.42578125" style="266" customWidth="1"/>
    <col min="7357" max="7357" width="18.140625" style="266" customWidth="1"/>
    <col min="7358" max="7358" width="18.7109375" style="266" customWidth="1"/>
    <col min="7359" max="7359" width="15.42578125" style="266" customWidth="1"/>
    <col min="7360" max="7577" width="11.42578125" style="266"/>
    <col min="7578" max="7578" width="17.42578125" style="266" customWidth="1"/>
    <col min="7579" max="7579" width="9.28515625" style="266" customWidth="1"/>
    <col min="7580" max="7580" width="53.42578125" style="266" customWidth="1"/>
    <col min="7581" max="7581" width="21.85546875" style="266" customWidth="1"/>
    <col min="7582" max="7582" width="18.5703125" style="266" customWidth="1"/>
    <col min="7583" max="7583" width="21.28515625" style="266" customWidth="1"/>
    <col min="7584" max="7586" width="0" style="266" hidden="1" customWidth="1"/>
    <col min="7587" max="7587" width="23.28515625" style="266" customWidth="1"/>
    <col min="7588" max="7589" width="0" style="266" hidden="1" customWidth="1"/>
    <col min="7590" max="7590" width="23.5703125" style="266" customWidth="1"/>
    <col min="7591" max="7591" width="2.7109375" style="266" customWidth="1"/>
    <col min="7592" max="7611" width="0" style="266" hidden="1" customWidth="1"/>
    <col min="7612" max="7612" width="13.42578125" style="266" customWidth="1"/>
    <col min="7613" max="7613" width="18.140625" style="266" customWidth="1"/>
    <col min="7614" max="7614" width="18.7109375" style="266" customWidth="1"/>
    <col min="7615" max="7615" width="15.42578125" style="266" customWidth="1"/>
    <col min="7616" max="7833" width="11.42578125" style="266"/>
    <col min="7834" max="7834" width="17.42578125" style="266" customWidth="1"/>
    <col min="7835" max="7835" width="9.28515625" style="266" customWidth="1"/>
    <col min="7836" max="7836" width="53.42578125" style="266" customWidth="1"/>
    <col min="7837" max="7837" width="21.85546875" style="266" customWidth="1"/>
    <col min="7838" max="7838" width="18.5703125" style="266" customWidth="1"/>
    <col min="7839" max="7839" width="21.28515625" style="266" customWidth="1"/>
    <col min="7840" max="7842" width="0" style="266" hidden="1" customWidth="1"/>
    <col min="7843" max="7843" width="23.28515625" style="266" customWidth="1"/>
    <col min="7844" max="7845" width="0" style="266" hidden="1" customWidth="1"/>
    <col min="7846" max="7846" width="23.5703125" style="266" customWidth="1"/>
    <col min="7847" max="7847" width="2.7109375" style="266" customWidth="1"/>
    <col min="7848" max="7867" width="0" style="266" hidden="1" customWidth="1"/>
    <col min="7868" max="7868" width="13.42578125" style="266" customWidth="1"/>
    <col min="7869" max="7869" width="18.140625" style="266" customWidth="1"/>
    <col min="7870" max="7870" width="18.7109375" style="266" customWidth="1"/>
    <col min="7871" max="7871" width="15.42578125" style="266" customWidth="1"/>
    <col min="7872" max="8089" width="11.42578125" style="266"/>
    <col min="8090" max="8090" width="17.42578125" style="266" customWidth="1"/>
    <col min="8091" max="8091" width="9.28515625" style="266" customWidth="1"/>
    <col min="8092" max="8092" width="53.42578125" style="266" customWidth="1"/>
    <col min="8093" max="8093" width="21.85546875" style="266" customWidth="1"/>
    <col min="8094" max="8094" width="18.5703125" style="266" customWidth="1"/>
    <col min="8095" max="8095" width="21.28515625" style="266" customWidth="1"/>
    <col min="8096" max="8098" width="0" style="266" hidden="1" customWidth="1"/>
    <col min="8099" max="8099" width="23.28515625" style="266" customWidth="1"/>
    <col min="8100" max="8101" width="0" style="266" hidden="1" customWidth="1"/>
    <col min="8102" max="8102" width="23.5703125" style="266" customWidth="1"/>
    <col min="8103" max="8103" width="2.7109375" style="266" customWidth="1"/>
    <col min="8104" max="8123" width="0" style="266" hidden="1" customWidth="1"/>
    <col min="8124" max="8124" width="13.42578125" style="266" customWidth="1"/>
    <col min="8125" max="8125" width="18.140625" style="266" customWidth="1"/>
    <col min="8126" max="8126" width="18.7109375" style="266" customWidth="1"/>
    <col min="8127" max="8127" width="15.42578125" style="266" customWidth="1"/>
    <col min="8128" max="8345" width="11.42578125" style="266"/>
    <col min="8346" max="8346" width="17.42578125" style="266" customWidth="1"/>
    <col min="8347" max="8347" width="9.28515625" style="266" customWidth="1"/>
    <col min="8348" max="8348" width="53.42578125" style="266" customWidth="1"/>
    <col min="8349" max="8349" width="21.85546875" style="266" customWidth="1"/>
    <col min="8350" max="8350" width="18.5703125" style="266" customWidth="1"/>
    <col min="8351" max="8351" width="21.28515625" style="266" customWidth="1"/>
    <col min="8352" max="8354" width="0" style="266" hidden="1" customWidth="1"/>
    <col min="8355" max="8355" width="23.28515625" style="266" customWidth="1"/>
    <col min="8356" max="8357" width="0" style="266" hidden="1" customWidth="1"/>
    <col min="8358" max="8358" width="23.5703125" style="266" customWidth="1"/>
    <col min="8359" max="8359" width="2.7109375" style="266" customWidth="1"/>
    <col min="8360" max="8379" width="0" style="266" hidden="1" customWidth="1"/>
    <col min="8380" max="8380" width="13.42578125" style="266" customWidth="1"/>
    <col min="8381" max="8381" width="18.140625" style="266" customWidth="1"/>
    <col min="8382" max="8382" width="18.7109375" style="266" customWidth="1"/>
    <col min="8383" max="8383" width="15.42578125" style="266" customWidth="1"/>
    <col min="8384" max="8601" width="11.42578125" style="266"/>
    <col min="8602" max="8602" width="17.42578125" style="266" customWidth="1"/>
    <col min="8603" max="8603" width="9.28515625" style="266" customWidth="1"/>
    <col min="8604" max="8604" width="53.42578125" style="266" customWidth="1"/>
    <col min="8605" max="8605" width="21.85546875" style="266" customWidth="1"/>
    <col min="8606" max="8606" width="18.5703125" style="266" customWidth="1"/>
    <col min="8607" max="8607" width="21.28515625" style="266" customWidth="1"/>
    <col min="8608" max="8610" width="0" style="266" hidden="1" customWidth="1"/>
    <col min="8611" max="8611" width="23.28515625" style="266" customWidth="1"/>
    <col min="8612" max="8613" width="0" style="266" hidden="1" customWidth="1"/>
    <col min="8614" max="8614" width="23.5703125" style="266" customWidth="1"/>
    <col min="8615" max="8615" width="2.7109375" style="266" customWidth="1"/>
    <col min="8616" max="8635" width="0" style="266" hidden="1" customWidth="1"/>
    <col min="8636" max="8636" width="13.42578125" style="266" customWidth="1"/>
    <col min="8637" max="8637" width="18.140625" style="266" customWidth="1"/>
    <col min="8638" max="8638" width="18.7109375" style="266" customWidth="1"/>
    <col min="8639" max="8639" width="15.42578125" style="266" customWidth="1"/>
    <col min="8640" max="8857" width="11.42578125" style="266"/>
    <col min="8858" max="8858" width="17.42578125" style="266" customWidth="1"/>
    <col min="8859" max="8859" width="9.28515625" style="266" customWidth="1"/>
    <col min="8860" max="8860" width="53.42578125" style="266" customWidth="1"/>
    <col min="8861" max="8861" width="21.85546875" style="266" customWidth="1"/>
    <col min="8862" max="8862" width="18.5703125" style="266" customWidth="1"/>
    <col min="8863" max="8863" width="21.28515625" style="266" customWidth="1"/>
    <col min="8864" max="8866" width="0" style="266" hidden="1" customWidth="1"/>
    <col min="8867" max="8867" width="23.28515625" style="266" customWidth="1"/>
    <col min="8868" max="8869" width="0" style="266" hidden="1" customWidth="1"/>
    <col min="8870" max="8870" width="23.5703125" style="266" customWidth="1"/>
    <col min="8871" max="8871" width="2.7109375" style="266" customWidth="1"/>
    <col min="8872" max="8891" width="0" style="266" hidden="1" customWidth="1"/>
    <col min="8892" max="8892" width="13.42578125" style="266" customWidth="1"/>
    <col min="8893" max="8893" width="18.140625" style="266" customWidth="1"/>
    <col min="8894" max="8894" width="18.7109375" style="266" customWidth="1"/>
    <col min="8895" max="8895" width="15.42578125" style="266" customWidth="1"/>
    <col min="8896" max="9113" width="11.42578125" style="266"/>
    <col min="9114" max="9114" width="17.42578125" style="266" customWidth="1"/>
    <col min="9115" max="9115" width="9.28515625" style="266" customWidth="1"/>
    <col min="9116" max="9116" width="53.42578125" style="266" customWidth="1"/>
    <col min="9117" max="9117" width="21.85546875" style="266" customWidth="1"/>
    <col min="9118" max="9118" width="18.5703125" style="266" customWidth="1"/>
    <col min="9119" max="9119" width="21.28515625" style="266" customWidth="1"/>
    <col min="9120" max="9122" width="0" style="266" hidden="1" customWidth="1"/>
    <col min="9123" max="9123" width="23.28515625" style="266" customWidth="1"/>
    <col min="9124" max="9125" width="0" style="266" hidden="1" customWidth="1"/>
    <col min="9126" max="9126" width="23.5703125" style="266" customWidth="1"/>
    <col min="9127" max="9127" width="2.7109375" style="266" customWidth="1"/>
    <col min="9128" max="9147" width="0" style="266" hidden="1" customWidth="1"/>
    <col min="9148" max="9148" width="13.42578125" style="266" customWidth="1"/>
    <col min="9149" max="9149" width="18.140625" style="266" customWidth="1"/>
    <col min="9150" max="9150" width="18.7109375" style="266" customWidth="1"/>
    <col min="9151" max="9151" width="15.42578125" style="266" customWidth="1"/>
    <col min="9152" max="9369" width="11.42578125" style="266"/>
    <col min="9370" max="9370" width="17.42578125" style="266" customWidth="1"/>
    <col min="9371" max="9371" width="9.28515625" style="266" customWidth="1"/>
    <col min="9372" max="9372" width="53.42578125" style="266" customWidth="1"/>
    <col min="9373" max="9373" width="21.85546875" style="266" customWidth="1"/>
    <col min="9374" max="9374" width="18.5703125" style="266" customWidth="1"/>
    <col min="9375" max="9375" width="21.28515625" style="266" customWidth="1"/>
    <col min="9376" max="9378" width="0" style="266" hidden="1" customWidth="1"/>
    <col min="9379" max="9379" width="23.28515625" style="266" customWidth="1"/>
    <col min="9380" max="9381" width="0" style="266" hidden="1" customWidth="1"/>
    <col min="9382" max="9382" width="23.5703125" style="266" customWidth="1"/>
    <col min="9383" max="9383" width="2.7109375" style="266" customWidth="1"/>
    <col min="9384" max="9403" width="0" style="266" hidden="1" customWidth="1"/>
    <col min="9404" max="9404" width="13.42578125" style="266" customWidth="1"/>
    <col min="9405" max="9405" width="18.140625" style="266" customWidth="1"/>
    <col min="9406" max="9406" width="18.7109375" style="266" customWidth="1"/>
    <col min="9407" max="9407" width="15.42578125" style="266" customWidth="1"/>
    <col min="9408" max="9625" width="11.42578125" style="266"/>
    <col min="9626" max="9626" width="17.42578125" style="266" customWidth="1"/>
    <col min="9627" max="9627" width="9.28515625" style="266" customWidth="1"/>
    <col min="9628" max="9628" width="53.42578125" style="266" customWidth="1"/>
    <col min="9629" max="9629" width="21.85546875" style="266" customWidth="1"/>
    <col min="9630" max="9630" width="18.5703125" style="266" customWidth="1"/>
    <col min="9631" max="9631" width="21.28515625" style="266" customWidth="1"/>
    <col min="9632" max="9634" width="0" style="266" hidden="1" customWidth="1"/>
    <col min="9635" max="9635" width="23.28515625" style="266" customWidth="1"/>
    <col min="9636" max="9637" width="0" style="266" hidden="1" customWidth="1"/>
    <col min="9638" max="9638" width="23.5703125" style="266" customWidth="1"/>
    <col min="9639" max="9639" width="2.7109375" style="266" customWidth="1"/>
    <col min="9640" max="9659" width="0" style="266" hidden="1" customWidth="1"/>
    <col min="9660" max="9660" width="13.42578125" style="266" customWidth="1"/>
    <col min="9661" max="9661" width="18.140625" style="266" customWidth="1"/>
    <col min="9662" max="9662" width="18.7109375" style="266" customWidth="1"/>
    <col min="9663" max="9663" width="15.42578125" style="266" customWidth="1"/>
    <col min="9664" max="9881" width="11.42578125" style="266"/>
    <col min="9882" max="9882" width="17.42578125" style="266" customWidth="1"/>
    <col min="9883" max="9883" width="9.28515625" style="266" customWidth="1"/>
    <col min="9884" max="9884" width="53.42578125" style="266" customWidth="1"/>
    <col min="9885" max="9885" width="21.85546875" style="266" customWidth="1"/>
    <col min="9886" max="9886" width="18.5703125" style="266" customWidth="1"/>
    <col min="9887" max="9887" width="21.28515625" style="266" customWidth="1"/>
    <col min="9888" max="9890" width="0" style="266" hidden="1" customWidth="1"/>
    <col min="9891" max="9891" width="23.28515625" style="266" customWidth="1"/>
    <col min="9892" max="9893" width="0" style="266" hidden="1" customWidth="1"/>
    <col min="9894" max="9894" width="23.5703125" style="266" customWidth="1"/>
    <col min="9895" max="9895" width="2.7109375" style="266" customWidth="1"/>
    <col min="9896" max="9915" width="0" style="266" hidden="1" customWidth="1"/>
    <col min="9916" max="9916" width="13.42578125" style="266" customWidth="1"/>
    <col min="9917" max="9917" width="18.140625" style="266" customWidth="1"/>
    <col min="9918" max="9918" width="18.7109375" style="266" customWidth="1"/>
    <col min="9919" max="9919" width="15.42578125" style="266" customWidth="1"/>
    <col min="9920" max="10137" width="11.42578125" style="266"/>
    <col min="10138" max="10138" width="17.42578125" style="266" customWidth="1"/>
    <col min="10139" max="10139" width="9.28515625" style="266" customWidth="1"/>
    <col min="10140" max="10140" width="53.42578125" style="266" customWidth="1"/>
    <col min="10141" max="10141" width="21.85546875" style="266" customWidth="1"/>
    <col min="10142" max="10142" width="18.5703125" style="266" customWidth="1"/>
    <col min="10143" max="10143" width="21.28515625" style="266" customWidth="1"/>
    <col min="10144" max="10146" width="0" style="266" hidden="1" customWidth="1"/>
    <col min="10147" max="10147" width="23.28515625" style="266" customWidth="1"/>
    <col min="10148" max="10149" width="0" style="266" hidden="1" customWidth="1"/>
    <col min="10150" max="10150" width="23.5703125" style="266" customWidth="1"/>
    <col min="10151" max="10151" width="2.7109375" style="266" customWidth="1"/>
    <col min="10152" max="10171" width="0" style="266" hidden="1" customWidth="1"/>
    <col min="10172" max="10172" width="13.42578125" style="266" customWidth="1"/>
    <col min="10173" max="10173" width="18.140625" style="266" customWidth="1"/>
    <col min="10174" max="10174" width="18.7109375" style="266" customWidth="1"/>
    <col min="10175" max="10175" width="15.42578125" style="266" customWidth="1"/>
    <col min="10176" max="10393" width="11.42578125" style="266"/>
    <col min="10394" max="10394" width="17.42578125" style="266" customWidth="1"/>
    <col min="10395" max="10395" width="9.28515625" style="266" customWidth="1"/>
    <col min="10396" max="10396" width="53.42578125" style="266" customWidth="1"/>
    <col min="10397" max="10397" width="21.85546875" style="266" customWidth="1"/>
    <col min="10398" max="10398" width="18.5703125" style="266" customWidth="1"/>
    <col min="10399" max="10399" width="21.28515625" style="266" customWidth="1"/>
    <col min="10400" max="10402" width="0" style="266" hidden="1" customWidth="1"/>
    <col min="10403" max="10403" width="23.28515625" style="266" customWidth="1"/>
    <col min="10404" max="10405" width="0" style="266" hidden="1" customWidth="1"/>
    <col min="10406" max="10406" width="23.5703125" style="266" customWidth="1"/>
    <col min="10407" max="10407" width="2.7109375" style="266" customWidth="1"/>
    <col min="10408" max="10427" width="0" style="266" hidden="1" customWidth="1"/>
    <col min="10428" max="10428" width="13.42578125" style="266" customWidth="1"/>
    <col min="10429" max="10429" width="18.140625" style="266" customWidth="1"/>
    <col min="10430" max="10430" width="18.7109375" style="266" customWidth="1"/>
    <col min="10431" max="10431" width="15.42578125" style="266" customWidth="1"/>
    <col min="10432" max="10649" width="11.42578125" style="266"/>
    <col min="10650" max="10650" width="17.42578125" style="266" customWidth="1"/>
    <col min="10651" max="10651" width="9.28515625" style="266" customWidth="1"/>
    <col min="10652" max="10652" width="53.42578125" style="266" customWidth="1"/>
    <col min="10653" max="10653" width="21.85546875" style="266" customWidth="1"/>
    <col min="10654" max="10654" width="18.5703125" style="266" customWidth="1"/>
    <col min="10655" max="10655" width="21.28515625" style="266" customWidth="1"/>
    <col min="10656" max="10658" width="0" style="266" hidden="1" customWidth="1"/>
    <col min="10659" max="10659" width="23.28515625" style="266" customWidth="1"/>
    <col min="10660" max="10661" width="0" style="266" hidden="1" customWidth="1"/>
    <col min="10662" max="10662" width="23.5703125" style="266" customWidth="1"/>
    <col min="10663" max="10663" width="2.7109375" style="266" customWidth="1"/>
    <col min="10664" max="10683" width="0" style="266" hidden="1" customWidth="1"/>
    <col min="10684" max="10684" width="13.42578125" style="266" customWidth="1"/>
    <col min="10685" max="10685" width="18.140625" style="266" customWidth="1"/>
    <col min="10686" max="10686" width="18.7109375" style="266" customWidth="1"/>
    <col min="10687" max="10687" width="15.42578125" style="266" customWidth="1"/>
    <col min="10688" max="10905" width="11.42578125" style="266"/>
    <col min="10906" max="10906" width="17.42578125" style="266" customWidth="1"/>
    <col min="10907" max="10907" width="9.28515625" style="266" customWidth="1"/>
    <col min="10908" max="10908" width="53.42578125" style="266" customWidth="1"/>
    <col min="10909" max="10909" width="21.85546875" style="266" customWidth="1"/>
    <col min="10910" max="10910" width="18.5703125" style="266" customWidth="1"/>
    <col min="10911" max="10911" width="21.28515625" style="266" customWidth="1"/>
    <col min="10912" max="10914" width="0" style="266" hidden="1" customWidth="1"/>
    <col min="10915" max="10915" width="23.28515625" style="266" customWidth="1"/>
    <col min="10916" max="10917" width="0" style="266" hidden="1" customWidth="1"/>
    <col min="10918" max="10918" width="23.5703125" style="266" customWidth="1"/>
    <col min="10919" max="10919" width="2.7109375" style="266" customWidth="1"/>
    <col min="10920" max="10939" width="0" style="266" hidden="1" customWidth="1"/>
    <col min="10940" max="10940" width="13.42578125" style="266" customWidth="1"/>
    <col min="10941" max="10941" width="18.140625" style="266" customWidth="1"/>
    <col min="10942" max="10942" width="18.7109375" style="266" customWidth="1"/>
    <col min="10943" max="10943" width="15.42578125" style="266" customWidth="1"/>
    <col min="10944" max="11161" width="11.42578125" style="266"/>
    <col min="11162" max="11162" width="17.42578125" style="266" customWidth="1"/>
    <col min="11163" max="11163" width="9.28515625" style="266" customWidth="1"/>
    <col min="11164" max="11164" width="53.42578125" style="266" customWidth="1"/>
    <col min="11165" max="11165" width="21.85546875" style="266" customWidth="1"/>
    <col min="11166" max="11166" width="18.5703125" style="266" customWidth="1"/>
    <col min="11167" max="11167" width="21.28515625" style="266" customWidth="1"/>
    <col min="11168" max="11170" width="0" style="266" hidden="1" customWidth="1"/>
    <col min="11171" max="11171" width="23.28515625" style="266" customWidth="1"/>
    <col min="11172" max="11173" width="0" style="266" hidden="1" customWidth="1"/>
    <col min="11174" max="11174" width="23.5703125" style="266" customWidth="1"/>
    <col min="11175" max="11175" width="2.7109375" style="266" customWidth="1"/>
    <col min="11176" max="11195" width="0" style="266" hidden="1" customWidth="1"/>
    <col min="11196" max="11196" width="13.42578125" style="266" customWidth="1"/>
    <col min="11197" max="11197" width="18.140625" style="266" customWidth="1"/>
    <col min="11198" max="11198" width="18.7109375" style="266" customWidth="1"/>
    <col min="11199" max="11199" width="15.42578125" style="266" customWidth="1"/>
    <col min="11200" max="11417" width="11.42578125" style="266"/>
    <col min="11418" max="11418" width="17.42578125" style="266" customWidth="1"/>
    <col min="11419" max="11419" width="9.28515625" style="266" customWidth="1"/>
    <col min="11420" max="11420" width="53.42578125" style="266" customWidth="1"/>
    <col min="11421" max="11421" width="21.85546875" style="266" customWidth="1"/>
    <col min="11422" max="11422" width="18.5703125" style="266" customWidth="1"/>
    <col min="11423" max="11423" width="21.28515625" style="266" customWidth="1"/>
    <col min="11424" max="11426" width="0" style="266" hidden="1" customWidth="1"/>
    <col min="11427" max="11427" width="23.28515625" style="266" customWidth="1"/>
    <col min="11428" max="11429" width="0" style="266" hidden="1" customWidth="1"/>
    <col min="11430" max="11430" width="23.5703125" style="266" customWidth="1"/>
    <col min="11431" max="11431" width="2.7109375" style="266" customWidth="1"/>
    <col min="11432" max="11451" width="0" style="266" hidden="1" customWidth="1"/>
    <col min="11452" max="11452" width="13.42578125" style="266" customWidth="1"/>
    <col min="11453" max="11453" width="18.140625" style="266" customWidth="1"/>
    <col min="11454" max="11454" width="18.7109375" style="266" customWidth="1"/>
    <col min="11455" max="11455" width="15.42578125" style="266" customWidth="1"/>
    <col min="11456" max="11673" width="11.42578125" style="266"/>
    <col min="11674" max="11674" width="17.42578125" style="266" customWidth="1"/>
    <col min="11675" max="11675" width="9.28515625" style="266" customWidth="1"/>
    <col min="11676" max="11676" width="53.42578125" style="266" customWidth="1"/>
    <col min="11677" max="11677" width="21.85546875" style="266" customWidth="1"/>
    <col min="11678" max="11678" width="18.5703125" style="266" customWidth="1"/>
    <col min="11679" max="11679" width="21.28515625" style="266" customWidth="1"/>
    <col min="11680" max="11682" width="0" style="266" hidden="1" customWidth="1"/>
    <col min="11683" max="11683" width="23.28515625" style="266" customWidth="1"/>
    <col min="11684" max="11685" width="0" style="266" hidden="1" customWidth="1"/>
    <col min="11686" max="11686" width="23.5703125" style="266" customWidth="1"/>
    <col min="11687" max="11687" width="2.7109375" style="266" customWidth="1"/>
    <col min="11688" max="11707" width="0" style="266" hidden="1" customWidth="1"/>
    <col min="11708" max="11708" width="13.42578125" style="266" customWidth="1"/>
    <col min="11709" max="11709" width="18.140625" style="266" customWidth="1"/>
    <col min="11710" max="11710" width="18.7109375" style="266" customWidth="1"/>
    <col min="11711" max="11711" width="15.42578125" style="266" customWidth="1"/>
    <col min="11712" max="11929" width="11.42578125" style="266"/>
    <col min="11930" max="11930" width="17.42578125" style="266" customWidth="1"/>
    <col min="11931" max="11931" width="9.28515625" style="266" customWidth="1"/>
    <col min="11932" max="11932" width="53.42578125" style="266" customWidth="1"/>
    <col min="11933" max="11933" width="21.85546875" style="266" customWidth="1"/>
    <col min="11934" max="11934" width="18.5703125" style="266" customWidth="1"/>
    <col min="11935" max="11935" width="21.28515625" style="266" customWidth="1"/>
    <col min="11936" max="11938" width="0" style="266" hidden="1" customWidth="1"/>
    <col min="11939" max="11939" width="23.28515625" style="266" customWidth="1"/>
    <col min="11940" max="11941" width="0" style="266" hidden="1" customWidth="1"/>
    <col min="11942" max="11942" width="23.5703125" style="266" customWidth="1"/>
    <col min="11943" max="11943" width="2.7109375" style="266" customWidth="1"/>
    <col min="11944" max="11963" width="0" style="266" hidden="1" customWidth="1"/>
    <col min="11964" max="11964" width="13.42578125" style="266" customWidth="1"/>
    <col min="11965" max="11965" width="18.140625" style="266" customWidth="1"/>
    <col min="11966" max="11966" width="18.7109375" style="266" customWidth="1"/>
    <col min="11967" max="11967" width="15.42578125" style="266" customWidth="1"/>
    <col min="11968" max="12185" width="11.42578125" style="266"/>
    <col min="12186" max="12186" width="17.42578125" style="266" customWidth="1"/>
    <col min="12187" max="12187" width="9.28515625" style="266" customWidth="1"/>
    <col min="12188" max="12188" width="53.42578125" style="266" customWidth="1"/>
    <col min="12189" max="12189" width="21.85546875" style="266" customWidth="1"/>
    <col min="12190" max="12190" width="18.5703125" style="266" customWidth="1"/>
    <col min="12191" max="12191" width="21.28515625" style="266" customWidth="1"/>
    <col min="12192" max="12194" width="0" style="266" hidden="1" customWidth="1"/>
    <col min="12195" max="12195" width="23.28515625" style="266" customWidth="1"/>
    <col min="12196" max="12197" width="0" style="266" hidden="1" customWidth="1"/>
    <col min="12198" max="12198" width="23.5703125" style="266" customWidth="1"/>
    <col min="12199" max="12199" width="2.7109375" style="266" customWidth="1"/>
    <col min="12200" max="12219" width="0" style="266" hidden="1" customWidth="1"/>
    <col min="12220" max="12220" width="13.42578125" style="266" customWidth="1"/>
    <col min="12221" max="12221" width="18.140625" style="266" customWidth="1"/>
    <col min="12222" max="12222" width="18.7109375" style="266" customWidth="1"/>
    <col min="12223" max="12223" width="15.42578125" style="266" customWidth="1"/>
    <col min="12224" max="12441" width="11.42578125" style="266"/>
    <col min="12442" max="12442" width="17.42578125" style="266" customWidth="1"/>
    <col min="12443" max="12443" width="9.28515625" style="266" customWidth="1"/>
    <col min="12444" max="12444" width="53.42578125" style="266" customWidth="1"/>
    <col min="12445" max="12445" width="21.85546875" style="266" customWidth="1"/>
    <col min="12446" max="12446" width="18.5703125" style="266" customWidth="1"/>
    <col min="12447" max="12447" width="21.28515625" style="266" customWidth="1"/>
    <col min="12448" max="12450" width="0" style="266" hidden="1" customWidth="1"/>
    <col min="12451" max="12451" width="23.28515625" style="266" customWidth="1"/>
    <col min="12452" max="12453" width="0" style="266" hidden="1" customWidth="1"/>
    <col min="12454" max="12454" width="23.5703125" style="266" customWidth="1"/>
    <col min="12455" max="12455" width="2.7109375" style="266" customWidth="1"/>
    <col min="12456" max="12475" width="0" style="266" hidden="1" customWidth="1"/>
    <col min="12476" max="12476" width="13.42578125" style="266" customWidth="1"/>
    <col min="12477" max="12477" width="18.140625" style="266" customWidth="1"/>
    <col min="12478" max="12478" width="18.7109375" style="266" customWidth="1"/>
    <col min="12479" max="12479" width="15.42578125" style="266" customWidth="1"/>
    <col min="12480" max="12697" width="11.42578125" style="266"/>
    <col min="12698" max="12698" width="17.42578125" style="266" customWidth="1"/>
    <col min="12699" max="12699" width="9.28515625" style="266" customWidth="1"/>
    <col min="12700" max="12700" width="53.42578125" style="266" customWidth="1"/>
    <col min="12701" max="12701" width="21.85546875" style="266" customWidth="1"/>
    <col min="12702" max="12702" width="18.5703125" style="266" customWidth="1"/>
    <col min="12703" max="12703" width="21.28515625" style="266" customWidth="1"/>
    <col min="12704" max="12706" width="0" style="266" hidden="1" customWidth="1"/>
    <col min="12707" max="12707" width="23.28515625" style="266" customWidth="1"/>
    <col min="12708" max="12709" width="0" style="266" hidden="1" customWidth="1"/>
    <col min="12710" max="12710" width="23.5703125" style="266" customWidth="1"/>
    <col min="12711" max="12711" width="2.7109375" style="266" customWidth="1"/>
    <col min="12712" max="12731" width="0" style="266" hidden="1" customWidth="1"/>
    <col min="12732" max="12732" width="13.42578125" style="266" customWidth="1"/>
    <col min="12733" max="12733" width="18.140625" style="266" customWidth="1"/>
    <col min="12734" max="12734" width="18.7109375" style="266" customWidth="1"/>
    <col min="12735" max="12735" width="15.42578125" style="266" customWidth="1"/>
    <col min="12736" max="12953" width="11.42578125" style="266"/>
    <col min="12954" max="12954" width="17.42578125" style="266" customWidth="1"/>
    <col min="12955" max="12955" width="9.28515625" style="266" customWidth="1"/>
    <col min="12956" max="12956" width="53.42578125" style="266" customWidth="1"/>
    <col min="12957" max="12957" width="21.85546875" style="266" customWidth="1"/>
    <col min="12958" max="12958" width="18.5703125" style="266" customWidth="1"/>
    <col min="12959" max="12959" width="21.28515625" style="266" customWidth="1"/>
    <col min="12960" max="12962" width="0" style="266" hidden="1" customWidth="1"/>
    <col min="12963" max="12963" width="23.28515625" style="266" customWidth="1"/>
    <col min="12964" max="12965" width="0" style="266" hidden="1" customWidth="1"/>
    <col min="12966" max="12966" width="23.5703125" style="266" customWidth="1"/>
    <col min="12967" max="12967" width="2.7109375" style="266" customWidth="1"/>
    <col min="12968" max="12987" width="0" style="266" hidden="1" customWidth="1"/>
    <col min="12988" max="12988" width="13.42578125" style="266" customWidth="1"/>
    <col min="12989" max="12989" width="18.140625" style="266" customWidth="1"/>
    <col min="12990" max="12990" width="18.7109375" style="266" customWidth="1"/>
    <col min="12991" max="12991" width="15.42578125" style="266" customWidth="1"/>
    <col min="12992" max="13209" width="11.42578125" style="266"/>
    <col min="13210" max="13210" width="17.42578125" style="266" customWidth="1"/>
    <col min="13211" max="13211" width="9.28515625" style="266" customWidth="1"/>
    <col min="13212" max="13212" width="53.42578125" style="266" customWidth="1"/>
    <col min="13213" max="13213" width="21.85546875" style="266" customWidth="1"/>
    <col min="13214" max="13214" width="18.5703125" style="266" customWidth="1"/>
    <col min="13215" max="13215" width="21.28515625" style="266" customWidth="1"/>
    <col min="13216" max="13218" width="0" style="266" hidden="1" customWidth="1"/>
    <col min="13219" max="13219" width="23.28515625" style="266" customWidth="1"/>
    <col min="13220" max="13221" width="0" style="266" hidden="1" customWidth="1"/>
    <col min="13222" max="13222" width="23.5703125" style="266" customWidth="1"/>
    <col min="13223" max="13223" width="2.7109375" style="266" customWidth="1"/>
    <col min="13224" max="13243" width="0" style="266" hidden="1" customWidth="1"/>
    <col min="13244" max="13244" width="13.42578125" style="266" customWidth="1"/>
    <col min="13245" max="13245" width="18.140625" style="266" customWidth="1"/>
    <col min="13246" max="13246" width="18.7109375" style="266" customWidth="1"/>
    <col min="13247" max="13247" width="15.42578125" style="266" customWidth="1"/>
    <col min="13248" max="13465" width="11.42578125" style="266"/>
    <col min="13466" max="13466" width="17.42578125" style="266" customWidth="1"/>
    <col min="13467" max="13467" width="9.28515625" style="266" customWidth="1"/>
    <col min="13468" max="13468" width="53.42578125" style="266" customWidth="1"/>
    <col min="13469" max="13469" width="21.85546875" style="266" customWidth="1"/>
    <col min="13470" max="13470" width="18.5703125" style="266" customWidth="1"/>
    <col min="13471" max="13471" width="21.28515625" style="266" customWidth="1"/>
    <col min="13472" max="13474" width="0" style="266" hidden="1" customWidth="1"/>
    <col min="13475" max="13475" width="23.28515625" style="266" customWidth="1"/>
    <col min="13476" max="13477" width="0" style="266" hidden="1" customWidth="1"/>
    <col min="13478" max="13478" width="23.5703125" style="266" customWidth="1"/>
    <col min="13479" max="13479" width="2.7109375" style="266" customWidth="1"/>
    <col min="13480" max="13499" width="0" style="266" hidden="1" customWidth="1"/>
    <col min="13500" max="13500" width="13.42578125" style="266" customWidth="1"/>
    <col min="13501" max="13501" width="18.140625" style="266" customWidth="1"/>
    <col min="13502" max="13502" width="18.7109375" style="266" customWidth="1"/>
    <col min="13503" max="13503" width="15.42578125" style="266" customWidth="1"/>
    <col min="13504" max="13721" width="11.42578125" style="266"/>
    <col min="13722" max="13722" width="17.42578125" style="266" customWidth="1"/>
    <col min="13723" max="13723" width="9.28515625" style="266" customWidth="1"/>
    <col min="13724" max="13724" width="53.42578125" style="266" customWidth="1"/>
    <col min="13725" max="13725" width="21.85546875" style="266" customWidth="1"/>
    <col min="13726" max="13726" width="18.5703125" style="266" customWidth="1"/>
    <col min="13727" max="13727" width="21.28515625" style="266" customWidth="1"/>
    <col min="13728" max="13730" width="0" style="266" hidden="1" customWidth="1"/>
    <col min="13731" max="13731" width="23.28515625" style="266" customWidth="1"/>
    <col min="13732" max="13733" width="0" style="266" hidden="1" customWidth="1"/>
    <col min="13734" max="13734" width="23.5703125" style="266" customWidth="1"/>
    <col min="13735" max="13735" width="2.7109375" style="266" customWidth="1"/>
    <col min="13736" max="13755" width="0" style="266" hidden="1" customWidth="1"/>
    <col min="13756" max="13756" width="13.42578125" style="266" customWidth="1"/>
    <col min="13757" max="13757" width="18.140625" style="266" customWidth="1"/>
    <col min="13758" max="13758" width="18.7109375" style="266" customWidth="1"/>
    <col min="13759" max="13759" width="15.42578125" style="266" customWidth="1"/>
    <col min="13760" max="13977" width="11.42578125" style="266"/>
    <col min="13978" max="13978" width="17.42578125" style="266" customWidth="1"/>
    <col min="13979" max="13979" width="9.28515625" style="266" customWidth="1"/>
    <col min="13980" max="13980" width="53.42578125" style="266" customWidth="1"/>
    <col min="13981" max="13981" width="21.85546875" style="266" customWidth="1"/>
    <col min="13982" max="13982" width="18.5703125" style="266" customWidth="1"/>
    <col min="13983" max="13983" width="21.28515625" style="266" customWidth="1"/>
    <col min="13984" max="13986" width="0" style="266" hidden="1" customWidth="1"/>
    <col min="13987" max="13987" width="23.28515625" style="266" customWidth="1"/>
    <col min="13988" max="13989" width="0" style="266" hidden="1" customWidth="1"/>
    <col min="13990" max="13990" width="23.5703125" style="266" customWidth="1"/>
    <col min="13991" max="13991" width="2.7109375" style="266" customWidth="1"/>
    <col min="13992" max="14011" width="0" style="266" hidden="1" customWidth="1"/>
    <col min="14012" max="14012" width="13.42578125" style="266" customWidth="1"/>
    <col min="14013" max="14013" width="18.140625" style="266" customWidth="1"/>
    <col min="14014" max="14014" width="18.7109375" style="266" customWidth="1"/>
    <col min="14015" max="14015" width="15.42578125" style="266" customWidth="1"/>
    <col min="14016" max="14233" width="11.42578125" style="266"/>
    <col min="14234" max="14234" width="17.42578125" style="266" customWidth="1"/>
    <col min="14235" max="14235" width="9.28515625" style="266" customWidth="1"/>
    <col min="14236" max="14236" width="53.42578125" style="266" customWidth="1"/>
    <col min="14237" max="14237" width="21.85546875" style="266" customWidth="1"/>
    <col min="14238" max="14238" width="18.5703125" style="266" customWidth="1"/>
    <col min="14239" max="14239" width="21.28515625" style="266" customWidth="1"/>
    <col min="14240" max="14242" width="0" style="266" hidden="1" customWidth="1"/>
    <col min="14243" max="14243" width="23.28515625" style="266" customWidth="1"/>
    <col min="14244" max="14245" width="0" style="266" hidden="1" customWidth="1"/>
    <col min="14246" max="14246" width="23.5703125" style="266" customWidth="1"/>
    <col min="14247" max="14247" width="2.7109375" style="266" customWidth="1"/>
    <col min="14248" max="14267" width="0" style="266" hidden="1" customWidth="1"/>
    <col min="14268" max="14268" width="13.42578125" style="266" customWidth="1"/>
    <col min="14269" max="14269" width="18.140625" style="266" customWidth="1"/>
    <col min="14270" max="14270" width="18.7109375" style="266" customWidth="1"/>
    <col min="14271" max="14271" width="15.42578125" style="266" customWidth="1"/>
    <col min="14272" max="14489" width="11.42578125" style="266"/>
    <col min="14490" max="14490" width="17.42578125" style="266" customWidth="1"/>
    <col min="14491" max="14491" width="9.28515625" style="266" customWidth="1"/>
    <col min="14492" max="14492" width="53.42578125" style="266" customWidth="1"/>
    <col min="14493" max="14493" width="21.85546875" style="266" customWidth="1"/>
    <col min="14494" max="14494" width="18.5703125" style="266" customWidth="1"/>
    <col min="14495" max="14495" width="21.28515625" style="266" customWidth="1"/>
    <col min="14496" max="14498" width="0" style="266" hidden="1" customWidth="1"/>
    <col min="14499" max="14499" width="23.28515625" style="266" customWidth="1"/>
    <col min="14500" max="14501" width="0" style="266" hidden="1" customWidth="1"/>
    <col min="14502" max="14502" width="23.5703125" style="266" customWidth="1"/>
    <col min="14503" max="14503" width="2.7109375" style="266" customWidth="1"/>
    <col min="14504" max="14523" width="0" style="266" hidden="1" customWidth="1"/>
    <col min="14524" max="14524" width="13.42578125" style="266" customWidth="1"/>
    <col min="14525" max="14525" width="18.140625" style="266" customWidth="1"/>
    <col min="14526" max="14526" width="18.7109375" style="266" customWidth="1"/>
    <col min="14527" max="14527" width="15.42578125" style="266" customWidth="1"/>
    <col min="14528" max="14745" width="11.42578125" style="266"/>
    <col min="14746" max="14746" width="17.42578125" style="266" customWidth="1"/>
    <col min="14747" max="14747" width="9.28515625" style="266" customWidth="1"/>
    <col min="14748" max="14748" width="53.42578125" style="266" customWidth="1"/>
    <col min="14749" max="14749" width="21.85546875" style="266" customWidth="1"/>
    <col min="14750" max="14750" width="18.5703125" style="266" customWidth="1"/>
    <col min="14751" max="14751" width="21.28515625" style="266" customWidth="1"/>
    <col min="14752" max="14754" width="0" style="266" hidden="1" customWidth="1"/>
    <col min="14755" max="14755" width="23.28515625" style="266" customWidth="1"/>
    <col min="14756" max="14757" width="0" style="266" hidden="1" customWidth="1"/>
    <col min="14758" max="14758" width="23.5703125" style="266" customWidth="1"/>
    <col min="14759" max="14759" width="2.7109375" style="266" customWidth="1"/>
    <col min="14760" max="14779" width="0" style="266" hidden="1" customWidth="1"/>
    <col min="14780" max="14780" width="13.42578125" style="266" customWidth="1"/>
    <col min="14781" max="14781" width="18.140625" style="266" customWidth="1"/>
    <col min="14782" max="14782" width="18.7109375" style="266" customWidth="1"/>
    <col min="14783" max="14783" width="15.42578125" style="266" customWidth="1"/>
    <col min="14784" max="15001" width="11.42578125" style="266"/>
    <col min="15002" max="15002" width="17.42578125" style="266" customWidth="1"/>
    <col min="15003" max="15003" width="9.28515625" style="266" customWidth="1"/>
    <col min="15004" max="15004" width="53.42578125" style="266" customWidth="1"/>
    <col min="15005" max="15005" width="21.85546875" style="266" customWidth="1"/>
    <col min="15006" max="15006" width="18.5703125" style="266" customWidth="1"/>
    <col min="15007" max="15007" width="21.28515625" style="266" customWidth="1"/>
    <col min="15008" max="15010" width="0" style="266" hidden="1" customWidth="1"/>
    <col min="15011" max="15011" width="23.28515625" style="266" customWidth="1"/>
    <col min="15012" max="15013" width="0" style="266" hidden="1" customWidth="1"/>
    <col min="15014" max="15014" width="23.5703125" style="266" customWidth="1"/>
    <col min="15015" max="15015" width="2.7109375" style="266" customWidth="1"/>
    <col min="15016" max="15035" width="0" style="266" hidden="1" customWidth="1"/>
    <col min="15036" max="15036" width="13.42578125" style="266" customWidth="1"/>
    <col min="15037" max="15037" width="18.140625" style="266" customWidth="1"/>
    <col min="15038" max="15038" width="18.7109375" style="266" customWidth="1"/>
    <col min="15039" max="15039" width="15.42578125" style="266" customWidth="1"/>
    <col min="15040" max="15257" width="11.42578125" style="266"/>
    <col min="15258" max="15258" width="17.42578125" style="266" customWidth="1"/>
    <col min="15259" max="15259" width="9.28515625" style="266" customWidth="1"/>
    <col min="15260" max="15260" width="53.42578125" style="266" customWidth="1"/>
    <col min="15261" max="15261" width="21.85546875" style="266" customWidth="1"/>
    <col min="15262" max="15262" width="18.5703125" style="266" customWidth="1"/>
    <col min="15263" max="15263" width="21.28515625" style="266" customWidth="1"/>
    <col min="15264" max="15266" width="0" style="266" hidden="1" customWidth="1"/>
    <col min="15267" max="15267" width="23.28515625" style="266" customWidth="1"/>
    <col min="15268" max="15269" width="0" style="266" hidden="1" customWidth="1"/>
    <col min="15270" max="15270" width="23.5703125" style="266" customWidth="1"/>
    <col min="15271" max="15271" width="2.7109375" style="266" customWidth="1"/>
    <col min="15272" max="15291" width="0" style="266" hidden="1" customWidth="1"/>
    <col min="15292" max="15292" width="13.42578125" style="266" customWidth="1"/>
    <col min="15293" max="15293" width="18.140625" style="266" customWidth="1"/>
    <col min="15294" max="15294" width="18.7109375" style="266" customWidth="1"/>
    <col min="15295" max="15295" width="15.42578125" style="266" customWidth="1"/>
    <col min="15296" max="15513" width="11.42578125" style="266"/>
    <col min="15514" max="15514" width="17.42578125" style="266" customWidth="1"/>
    <col min="15515" max="15515" width="9.28515625" style="266" customWidth="1"/>
    <col min="15516" max="15516" width="53.42578125" style="266" customWidth="1"/>
    <col min="15517" max="15517" width="21.85546875" style="266" customWidth="1"/>
    <col min="15518" max="15518" width="18.5703125" style="266" customWidth="1"/>
    <col min="15519" max="15519" width="21.28515625" style="266" customWidth="1"/>
    <col min="15520" max="15522" width="0" style="266" hidden="1" customWidth="1"/>
    <col min="15523" max="15523" width="23.28515625" style="266" customWidth="1"/>
    <col min="15524" max="15525" width="0" style="266" hidden="1" customWidth="1"/>
    <col min="15526" max="15526" width="23.5703125" style="266" customWidth="1"/>
    <col min="15527" max="15527" width="2.7109375" style="266" customWidth="1"/>
    <col min="15528" max="15547" width="0" style="266" hidden="1" customWidth="1"/>
    <col min="15548" max="15548" width="13.42578125" style="266" customWidth="1"/>
    <col min="15549" max="15549" width="18.140625" style="266" customWidth="1"/>
    <col min="15550" max="15550" width="18.7109375" style="266" customWidth="1"/>
    <col min="15551" max="15551" width="15.42578125" style="266" customWidth="1"/>
    <col min="15552" max="15769" width="11.42578125" style="266"/>
    <col min="15770" max="15770" width="17.42578125" style="266" customWidth="1"/>
    <col min="15771" max="15771" width="9.28515625" style="266" customWidth="1"/>
    <col min="15772" max="15772" width="53.42578125" style="266" customWidth="1"/>
    <col min="15773" max="15773" width="21.85546875" style="266" customWidth="1"/>
    <col min="15774" max="15774" width="18.5703125" style="266" customWidth="1"/>
    <col min="15775" max="15775" width="21.28515625" style="266" customWidth="1"/>
    <col min="15776" max="15778" width="0" style="266" hidden="1" customWidth="1"/>
    <col min="15779" max="15779" width="23.28515625" style="266" customWidth="1"/>
    <col min="15780" max="15781" width="0" style="266" hidden="1" customWidth="1"/>
    <col min="15782" max="15782" width="23.5703125" style="266" customWidth="1"/>
    <col min="15783" max="15783" width="2.7109375" style="266" customWidth="1"/>
    <col min="15784" max="15803" width="0" style="266" hidden="1" customWidth="1"/>
    <col min="15804" max="15804" width="13.42578125" style="266" customWidth="1"/>
    <col min="15805" max="15805" width="18.140625" style="266" customWidth="1"/>
    <col min="15806" max="15806" width="18.7109375" style="266" customWidth="1"/>
    <col min="15807" max="15807" width="15.42578125" style="266" customWidth="1"/>
    <col min="15808" max="16025" width="11.42578125" style="266"/>
    <col min="16026" max="16026" width="17.42578125" style="266" customWidth="1"/>
    <col min="16027" max="16027" width="9.28515625" style="266" customWidth="1"/>
    <col min="16028" max="16028" width="53.42578125" style="266" customWidth="1"/>
    <col min="16029" max="16029" width="21.85546875" style="266" customWidth="1"/>
    <col min="16030" max="16030" width="18.5703125" style="266" customWidth="1"/>
    <col min="16031" max="16031" width="21.28515625" style="266" customWidth="1"/>
    <col min="16032" max="16034" width="0" style="266" hidden="1" customWidth="1"/>
    <col min="16035" max="16035" width="23.28515625" style="266" customWidth="1"/>
    <col min="16036" max="16037" width="0" style="266" hidden="1" customWidth="1"/>
    <col min="16038" max="16038" width="23.5703125" style="266" customWidth="1"/>
    <col min="16039" max="16039" width="2.7109375" style="266" customWidth="1"/>
    <col min="16040" max="16059" width="0" style="266" hidden="1" customWidth="1"/>
    <col min="16060" max="16060" width="13.42578125" style="266" customWidth="1"/>
    <col min="16061" max="16061" width="18.140625" style="266" customWidth="1"/>
    <col min="16062" max="16062" width="18.7109375" style="266" customWidth="1"/>
    <col min="16063" max="16063" width="15.42578125" style="266" customWidth="1"/>
    <col min="16064" max="16384" width="11.42578125" style="266"/>
  </cols>
  <sheetData>
    <row r="1" spans="1:15" ht="27.75" customHeight="1" x14ac:dyDescent="0.25">
      <c r="A1" s="566" t="s">
        <v>522</v>
      </c>
      <c r="B1" s="566"/>
      <c r="C1" s="566"/>
      <c r="D1" s="566"/>
      <c r="E1" s="566"/>
      <c r="F1" s="566"/>
      <c r="G1" s="566"/>
      <c r="H1" s="566"/>
      <c r="I1" s="566"/>
      <c r="J1" s="566"/>
      <c r="K1" s="566"/>
      <c r="L1" s="566"/>
      <c r="M1" s="566"/>
      <c r="N1" s="566"/>
      <c r="O1" s="566"/>
    </row>
    <row r="2" spans="1:15" ht="24.95" customHeight="1" x14ac:dyDescent="0.25">
      <c r="A2" s="567" t="s">
        <v>418</v>
      </c>
      <c r="B2" s="567"/>
      <c r="C2" s="567"/>
      <c r="D2" s="567"/>
      <c r="E2" s="567"/>
      <c r="F2" s="567"/>
      <c r="G2" s="567"/>
      <c r="H2" s="567"/>
      <c r="I2" s="567"/>
      <c r="J2" s="567"/>
      <c r="K2" s="567"/>
      <c r="L2" s="567"/>
      <c r="M2" s="567"/>
      <c r="N2" s="567"/>
      <c r="O2" s="567"/>
    </row>
    <row r="3" spans="1:15" ht="24.95" customHeight="1" x14ac:dyDescent="0.25">
      <c r="A3" s="568" t="s">
        <v>538</v>
      </c>
      <c r="B3" s="568"/>
      <c r="C3" s="568"/>
      <c r="D3" s="568"/>
      <c r="E3" s="568"/>
      <c r="F3" s="568"/>
      <c r="G3" s="568"/>
      <c r="H3" s="568"/>
      <c r="I3" s="568"/>
      <c r="J3" s="568"/>
      <c r="K3" s="568"/>
      <c r="L3" s="568"/>
      <c r="M3" s="568"/>
      <c r="N3" s="568"/>
      <c r="O3" s="568"/>
    </row>
    <row r="4" spans="1:15" ht="15" customHeight="1" x14ac:dyDescent="0.25">
      <c r="A4" s="491"/>
      <c r="B4" s="491"/>
      <c r="C4" s="491"/>
      <c r="D4" s="491"/>
      <c r="E4" s="491"/>
      <c r="F4" s="491"/>
      <c r="G4" s="491"/>
      <c r="H4" s="491"/>
      <c r="I4" s="491"/>
      <c r="J4" s="491"/>
      <c r="K4" s="491"/>
      <c r="L4" s="491"/>
      <c r="M4" s="491"/>
      <c r="N4" s="491"/>
    </row>
    <row r="5" spans="1:15" ht="18" customHeight="1" x14ac:dyDescent="0.25">
      <c r="H5" s="270" t="s">
        <v>3</v>
      </c>
      <c r="I5" s="271"/>
      <c r="J5" s="272" t="s">
        <v>4</v>
      </c>
      <c r="K5" s="273" t="s">
        <v>5</v>
      </c>
      <c r="L5" s="273"/>
      <c r="M5" s="274"/>
    </row>
    <row r="6" spans="1:15" ht="18" customHeight="1" thickBot="1" x14ac:dyDescent="0.3">
      <c r="H6" s="270"/>
      <c r="I6" s="271"/>
      <c r="J6" s="272"/>
      <c r="K6" s="273"/>
      <c r="L6" s="273"/>
      <c r="M6" s="274"/>
    </row>
    <row r="7" spans="1:15" ht="23.1" customHeight="1" x14ac:dyDescent="0.25">
      <c r="A7" s="537" t="s">
        <v>6</v>
      </c>
      <c r="B7" s="533" t="s">
        <v>420</v>
      </c>
      <c r="C7" s="533" t="s">
        <v>8</v>
      </c>
      <c r="D7" s="533" t="s">
        <v>9</v>
      </c>
      <c r="E7" s="533" t="s">
        <v>421</v>
      </c>
      <c r="F7" s="525" t="s">
        <v>422</v>
      </c>
      <c r="G7" s="534" t="s">
        <v>423</v>
      </c>
      <c r="H7" s="525" t="s">
        <v>424</v>
      </c>
      <c r="I7" s="527" t="s">
        <v>14</v>
      </c>
      <c r="J7" s="525" t="s">
        <v>425</v>
      </c>
      <c r="K7" s="525" t="s">
        <v>426</v>
      </c>
      <c r="L7" s="525" t="s">
        <v>427</v>
      </c>
      <c r="M7" s="569" t="s">
        <v>428</v>
      </c>
      <c r="N7" s="569"/>
      <c r="O7" s="570"/>
    </row>
    <row r="8" spans="1:15" ht="57.75" customHeight="1" thickBot="1" x14ac:dyDescent="0.3">
      <c r="A8" s="538"/>
      <c r="B8" s="536"/>
      <c r="C8" s="536"/>
      <c r="D8" s="536"/>
      <c r="E8" s="536"/>
      <c r="F8" s="532"/>
      <c r="G8" s="535"/>
      <c r="H8" s="532"/>
      <c r="I8" s="555"/>
      <c r="J8" s="532"/>
      <c r="K8" s="532"/>
      <c r="L8" s="532"/>
      <c r="M8" s="490" t="s">
        <v>429</v>
      </c>
      <c r="N8" s="490" t="s">
        <v>430</v>
      </c>
      <c r="O8" s="17" t="s">
        <v>466</v>
      </c>
    </row>
    <row r="9" spans="1:15" s="287" customFormat="1" ht="23.1" customHeight="1" thickBot="1" x14ac:dyDescent="0.3">
      <c r="A9" s="113" t="s">
        <v>26</v>
      </c>
      <c r="B9" s="19"/>
      <c r="C9" s="19"/>
      <c r="D9" s="19"/>
      <c r="E9" s="283" t="s">
        <v>27</v>
      </c>
      <c r="F9" s="116">
        <f>+F10+F16</f>
        <v>35431800</v>
      </c>
      <c r="G9" s="117">
        <f>+G10+G16</f>
        <v>0</v>
      </c>
      <c r="H9" s="116">
        <f>+H10+H16</f>
        <v>35431800</v>
      </c>
      <c r="I9" s="284">
        <f>+H9/H72</f>
        <v>2.8096476504760126E-3</v>
      </c>
      <c r="J9" s="116">
        <f>+J10+J16</f>
        <v>35431800</v>
      </c>
      <c r="K9" s="117">
        <f>+K10+K16</f>
        <v>35431800</v>
      </c>
      <c r="L9" s="117">
        <f>+J9-K9</f>
        <v>0</v>
      </c>
      <c r="M9" s="285">
        <f>+J9/H9</f>
        <v>1</v>
      </c>
      <c r="N9" s="285">
        <f>+K9/F9</f>
        <v>1</v>
      </c>
      <c r="O9" s="286">
        <f>K9/J9</f>
        <v>1</v>
      </c>
    </row>
    <row r="10" spans="1:15" ht="33.75" customHeight="1" x14ac:dyDescent="0.25">
      <c r="A10" s="288" t="s">
        <v>87</v>
      </c>
      <c r="B10" s="26"/>
      <c r="C10" s="26"/>
      <c r="D10" s="26"/>
      <c r="E10" s="289" t="s">
        <v>88</v>
      </c>
      <c r="F10" s="123">
        <f>+F11</f>
        <v>4291800</v>
      </c>
      <c r="G10" s="124">
        <f>+G12</f>
        <v>0</v>
      </c>
      <c r="H10" s="125">
        <f t="shared" ref="H10:H18" si="0">+F10-G10</f>
        <v>4291800</v>
      </c>
      <c r="I10" s="290">
        <f>+H10/H72</f>
        <v>3.4032834307918169E-4</v>
      </c>
      <c r="J10" s="123">
        <f>+J11</f>
        <v>4291800</v>
      </c>
      <c r="K10" s="124">
        <f>+K11</f>
        <v>4291800</v>
      </c>
      <c r="L10" s="124">
        <f t="shared" ref="L10:L72" si="1">+J10-K10</f>
        <v>0</v>
      </c>
      <c r="M10" s="291">
        <f t="shared" ref="M10:M72" si="2">+J10/H10</f>
        <v>1</v>
      </c>
      <c r="N10" s="291">
        <f t="shared" ref="N10:N72" si="3">+K10/F10</f>
        <v>1</v>
      </c>
      <c r="O10" s="292">
        <f t="shared" ref="O10:O72" si="4">K10/J10</f>
        <v>1</v>
      </c>
    </row>
    <row r="11" spans="1:15" ht="30" customHeight="1" x14ac:dyDescent="0.25">
      <c r="A11" s="50" t="s">
        <v>97</v>
      </c>
      <c r="B11" s="33"/>
      <c r="C11" s="33"/>
      <c r="D11" s="33"/>
      <c r="E11" s="293" t="s">
        <v>98</v>
      </c>
      <c r="F11" s="129">
        <f>+F12</f>
        <v>4291800</v>
      </c>
      <c r="G11" s="130">
        <f>+G13</f>
        <v>0</v>
      </c>
      <c r="H11" s="131">
        <f t="shared" si="0"/>
        <v>4291800</v>
      </c>
      <c r="I11" s="294">
        <f>+H11/H72</f>
        <v>3.4032834307918169E-4</v>
      </c>
      <c r="J11" s="129">
        <f>+J12</f>
        <v>4291800</v>
      </c>
      <c r="K11" s="130">
        <f>+K12</f>
        <v>4291800</v>
      </c>
      <c r="L11" s="124">
        <f t="shared" si="1"/>
        <v>0</v>
      </c>
      <c r="M11" s="295">
        <f t="shared" si="2"/>
        <v>1</v>
      </c>
      <c r="N11" s="295">
        <f t="shared" si="3"/>
        <v>1</v>
      </c>
      <c r="O11" s="296">
        <f t="shared" si="4"/>
        <v>1</v>
      </c>
    </row>
    <row r="12" spans="1:15" ht="27" customHeight="1" x14ac:dyDescent="0.25">
      <c r="A12" s="50" t="s">
        <v>121</v>
      </c>
      <c r="B12" s="33"/>
      <c r="C12" s="33"/>
      <c r="D12" s="33"/>
      <c r="E12" s="293" t="s">
        <v>122</v>
      </c>
      <c r="F12" s="129">
        <f>SUM(F13:F13)</f>
        <v>4291800</v>
      </c>
      <c r="G12" s="130">
        <f>SUM(G13:G13)</f>
        <v>0</v>
      </c>
      <c r="H12" s="131">
        <f t="shared" si="0"/>
        <v>4291800</v>
      </c>
      <c r="I12" s="294">
        <f>+H12/H72</f>
        <v>3.4032834307918169E-4</v>
      </c>
      <c r="J12" s="129">
        <f>SUM(J13:J13)</f>
        <v>4291800</v>
      </c>
      <c r="K12" s="130">
        <f>SUM(K13:K13)</f>
        <v>4291800</v>
      </c>
      <c r="L12" s="124">
        <f t="shared" si="1"/>
        <v>0</v>
      </c>
      <c r="M12" s="295">
        <f t="shared" si="2"/>
        <v>1</v>
      </c>
      <c r="N12" s="295">
        <f t="shared" si="3"/>
        <v>1</v>
      </c>
      <c r="O12" s="296">
        <f t="shared" si="4"/>
        <v>1</v>
      </c>
    </row>
    <row r="13" spans="1:15" ht="53.25" customHeight="1" x14ac:dyDescent="0.25">
      <c r="A13" s="50" t="s">
        <v>141</v>
      </c>
      <c r="B13" s="40"/>
      <c r="C13" s="40"/>
      <c r="D13" s="40"/>
      <c r="E13" s="293" t="s">
        <v>142</v>
      </c>
      <c r="F13" s="129">
        <f>+F14+F15</f>
        <v>4291800</v>
      </c>
      <c r="G13" s="130">
        <f>SUM(G14:G14)</f>
        <v>0</v>
      </c>
      <c r="H13" s="131">
        <f>+F13-G13</f>
        <v>4291800</v>
      </c>
      <c r="I13" s="294">
        <f>+H13/H72</f>
        <v>3.4032834307918169E-4</v>
      </c>
      <c r="J13" s="129">
        <f>+J14+J15</f>
        <v>4291800</v>
      </c>
      <c r="K13" s="130">
        <f>+K14+K15</f>
        <v>4291800</v>
      </c>
      <c r="L13" s="124">
        <f t="shared" si="1"/>
        <v>0</v>
      </c>
      <c r="M13" s="295">
        <f t="shared" si="2"/>
        <v>1</v>
      </c>
      <c r="N13" s="295">
        <f t="shared" si="3"/>
        <v>1</v>
      </c>
      <c r="O13" s="296">
        <f t="shared" si="4"/>
        <v>1</v>
      </c>
    </row>
    <row r="14" spans="1:15" ht="33" customHeight="1" x14ac:dyDescent="0.25">
      <c r="A14" s="51" t="s">
        <v>145</v>
      </c>
      <c r="B14" s="40" t="s">
        <v>37</v>
      </c>
      <c r="C14" s="40">
        <v>20</v>
      </c>
      <c r="D14" s="40" t="s">
        <v>38</v>
      </c>
      <c r="E14" s="297" t="s">
        <v>146</v>
      </c>
      <c r="F14" s="135">
        <v>3215000</v>
      </c>
      <c r="G14" s="136">
        <v>0</v>
      </c>
      <c r="H14" s="137">
        <f>+F14-G14</f>
        <v>3215000</v>
      </c>
      <c r="I14" s="294">
        <f>+H14/H72</f>
        <v>2.5494096253310248E-4</v>
      </c>
      <c r="J14" s="137">
        <v>3215000</v>
      </c>
      <c r="K14" s="137">
        <v>3215000</v>
      </c>
      <c r="L14" s="137">
        <f t="shared" si="1"/>
        <v>0</v>
      </c>
      <c r="M14" s="298">
        <f t="shared" si="2"/>
        <v>1</v>
      </c>
      <c r="N14" s="298">
        <f t="shared" si="3"/>
        <v>1</v>
      </c>
      <c r="O14" s="299">
        <f t="shared" si="4"/>
        <v>1</v>
      </c>
    </row>
    <row r="15" spans="1:15" ht="23.1" customHeight="1" x14ac:dyDescent="0.25">
      <c r="A15" s="51" t="s">
        <v>149</v>
      </c>
      <c r="B15" s="40" t="s">
        <v>37</v>
      </c>
      <c r="C15" s="40">
        <v>20</v>
      </c>
      <c r="D15" s="40" t="s">
        <v>38</v>
      </c>
      <c r="E15" s="297" t="s">
        <v>150</v>
      </c>
      <c r="F15" s="135">
        <v>1076800</v>
      </c>
      <c r="G15" s="136">
        <v>0</v>
      </c>
      <c r="H15" s="137">
        <f>+F15-G15</f>
        <v>1076800</v>
      </c>
      <c r="I15" s="294">
        <f>+H15/H72</f>
        <v>8.5387380546079241E-5</v>
      </c>
      <c r="J15" s="137">
        <v>1076800</v>
      </c>
      <c r="K15" s="137">
        <v>1076800</v>
      </c>
      <c r="L15" s="137">
        <f t="shared" si="1"/>
        <v>0</v>
      </c>
      <c r="M15" s="298">
        <f t="shared" si="2"/>
        <v>1</v>
      </c>
      <c r="N15" s="298">
        <f t="shared" si="3"/>
        <v>1</v>
      </c>
      <c r="O15" s="299">
        <f t="shared" si="4"/>
        <v>1</v>
      </c>
    </row>
    <row r="16" spans="1:15" ht="23.1" customHeight="1" x14ac:dyDescent="0.25">
      <c r="A16" s="50" t="s">
        <v>169</v>
      </c>
      <c r="B16" s="245"/>
      <c r="C16" s="245"/>
      <c r="D16" s="245"/>
      <c r="E16" s="293" t="s">
        <v>170</v>
      </c>
      <c r="F16" s="129">
        <f t="shared" ref="F16:G18" si="5">+F17</f>
        <v>31140000</v>
      </c>
      <c r="G16" s="130">
        <f t="shared" si="5"/>
        <v>0</v>
      </c>
      <c r="H16" s="130">
        <f>+F16-G16</f>
        <v>31140000</v>
      </c>
      <c r="I16" s="294">
        <f>+H16/H72</f>
        <v>2.4693193073968308E-3</v>
      </c>
      <c r="J16" s="130">
        <f t="shared" ref="J16:K18" si="6">+J17</f>
        <v>31140000</v>
      </c>
      <c r="K16" s="130">
        <f t="shared" si="6"/>
        <v>31140000</v>
      </c>
      <c r="L16" s="130">
        <f t="shared" si="1"/>
        <v>0</v>
      </c>
      <c r="M16" s="295">
        <f t="shared" si="2"/>
        <v>1</v>
      </c>
      <c r="N16" s="295">
        <f t="shared" si="3"/>
        <v>1</v>
      </c>
      <c r="O16" s="296">
        <f t="shared" si="4"/>
        <v>1</v>
      </c>
    </row>
    <row r="17" spans="1:15" ht="23.1" customHeight="1" x14ac:dyDescent="0.25">
      <c r="A17" s="50" t="s">
        <v>187</v>
      </c>
      <c r="B17" s="245"/>
      <c r="C17" s="245"/>
      <c r="D17" s="245"/>
      <c r="E17" s="293" t="s">
        <v>188</v>
      </c>
      <c r="F17" s="129">
        <f t="shared" si="5"/>
        <v>31140000</v>
      </c>
      <c r="G17" s="130">
        <f t="shared" si="5"/>
        <v>0</v>
      </c>
      <c r="H17" s="130">
        <f t="shared" si="0"/>
        <v>31140000</v>
      </c>
      <c r="I17" s="294">
        <f>+H17/H72</f>
        <v>2.4693193073968308E-3</v>
      </c>
      <c r="J17" s="130">
        <f t="shared" si="6"/>
        <v>31140000</v>
      </c>
      <c r="K17" s="130">
        <f t="shared" si="6"/>
        <v>31140000</v>
      </c>
      <c r="L17" s="130">
        <f t="shared" si="1"/>
        <v>0</v>
      </c>
      <c r="M17" s="295">
        <f t="shared" si="2"/>
        <v>1</v>
      </c>
      <c r="N17" s="295">
        <f t="shared" si="3"/>
        <v>1</v>
      </c>
      <c r="O17" s="296">
        <f t="shared" si="4"/>
        <v>1</v>
      </c>
    </row>
    <row r="18" spans="1:15" ht="23.1" customHeight="1" x14ac:dyDescent="0.25">
      <c r="A18" s="50" t="s">
        <v>189</v>
      </c>
      <c r="B18" s="245"/>
      <c r="C18" s="245"/>
      <c r="D18" s="245"/>
      <c r="E18" s="293" t="s">
        <v>190</v>
      </c>
      <c r="F18" s="129">
        <f t="shared" si="5"/>
        <v>31140000</v>
      </c>
      <c r="G18" s="130">
        <f t="shared" si="5"/>
        <v>0</v>
      </c>
      <c r="H18" s="130">
        <f t="shared" si="0"/>
        <v>31140000</v>
      </c>
      <c r="I18" s="294">
        <f>+H18/H72</f>
        <v>2.4693193073968308E-3</v>
      </c>
      <c r="J18" s="130">
        <f t="shared" si="6"/>
        <v>31140000</v>
      </c>
      <c r="K18" s="130">
        <f t="shared" si="6"/>
        <v>31140000</v>
      </c>
      <c r="L18" s="130">
        <f t="shared" si="1"/>
        <v>0</v>
      </c>
      <c r="M18" s="295">
        <f t="shared" si="2"/>
        <v>1</v>
      </c>
      <c r="N18" s="295">
        <f t="shared" si="3"/>
        <v>1</v>
      </c>
      <c r="O18" s="296">
        <f t="shared" si="4"/>
        <v>1</v>
      </c>
    </row>
    <row r="19" spans="1:15" ht="23.1" customHeight="1" thickBot="1" x14ac:dyDescent="0.3">
      <c r="A19" s="52" t="s">
        <v>194</v>
      </c>
      <c r="B19" s="53" t="s">
        <v>37</v>
      </c>
      <c r="C19" s="53">
        <v>20</v>
      </c>
      <c r="D19" s="53" t="s">
        <v>38</v>
      </c>
      <c r="E19" s="300" t="s">
        <v>195</v>
      </c>
      <c r="F19" s="141">
        <v>31140000</v>
      </c>
      <c r="G19" s="142">
        <v>0</v>
      </c>
      <c r="H19" s="143">
        <f>+F19-G19</f>
        <v>31140000</v>
      </c>
      <c r="I19" s="301">
        <f>+H19/H72</f>
        <v>2.4693193073968308E-3</v>
      </c>
      <c r="J19" s="143">
        <v>31140000</v>
      </c>
      <c r="K19" s="143">
        <v>31140000</v>
      </c>
      <c r="L19" s="143">
        <f t="shared" si="1"/>
        <v>0</v>
      </c>
      <c r="M19" s="302">
        <f t="shared" si="2"/>
        <v>1</v>
      </c>
      <c r="N19" s="302">
        <f t="shared" si="3"/>
        <v>1</v>
      </c>
      <c r="O19" s="303">
        <f t="shared" si="4"/>
        <v>1</v>
      </c>
    </row>
    <row r="20" spans="1:15" s="287" customFormat="1" ht="23.1" customHeight="1" thickBot="1" x14ac:dyDescent="0.3">
      <c r="A20" s="304" t="s">
        <v>214</v>
      </c>
      <c r="B20" s="305"/>
      <c r="C20" s="305"/>
      <c r="D20" s="305"/>
      <c r="E20" s="283" t="s">
        <v>431</v>
      </c>
      <c r="F20" s="116">
        <f>+F21+F35+F41+F52+F58</f>
        <v>12575330974.470001</v>
      </c>
      <c r="G20" s="117">
        <f>+G21+G35+G41+G52+G58</f>
        <v>0</v>
      </c>
      <c r="H20" s="116">
        <f>+H21+H35+H41+H52+H58</f>
        <v>12575330974.470001</v>
      </c>
      <c r="I20" s="306">
        <f>+H20/H72</f>
        <v>0.99719035234952402</v>
      </c>
      <c r="J20" s="116">
        <f>+J21+J35+J41+J52+J58</f>
        <v>11220924775.59</v>
      </c>
      <c r="K20" s="116">
        <f>+K21+K35+K41+K52+K58</f>
        <v>11184924775.59</v>
      </c>
      <c r="L20" s="117">
        <f t="shared" si="1"/>
        <v>36000000</v>
      </c>
      <c r="M20" s="285">
        <f t="shared" si="2"/>
        <v>0.89229657639789606</v>
      </c>
      <c r="N20" s="357">
        <f t="shared" si="3"/>
        <v>0.88943382868389265</v>
      </c>
      <c r="O20" s="358">
        <f t="shared" si="4"/>
        <v>0.99679170828430164</v>
      </c>
    </row>
    <row r="21" spans="1:15" s="270" customFormat="1" ht="45" customHeight="1" x14ac:dyDescent="0.25">
      <c r="A21" s="288" t="s">
        <v>216</v>
      </c>
      <c r="B21" s="307"/>
      <c r="C21" s="307"/>
      <c r="D21" s="307"/>
      <c r="E21" s="289" t="s">
        <v>217</v>
      </c>
      <c r="F21" s="123">
        <f>+F22</f>
        <v>1462522247.77</v>
      </c>
      <c r="G21" s="124">
        <f>+G22</f>
        <v>0</v>
      </c>
      <c r="H21" s="124">
        <f t="shared" ref="H21:H46" si="7">+F21-G21</f>
        <v>1462522247.77</v>
      </c>
      <c r="I21" s="290">
        <f>+H21/H72</f>
        <v>0.11597413050468441</v>
      </c>
      <c r="J21" s="123">
        <f>+J22</f>
        <v>1082198034.77</v>
      </c>
      <c r="K21" s="124">
        <f>+K22</f>
        <v>1082198034.77</v>
      </c>
      <c r="L21" s="130">
        <f t="shared" si="1"/>
        <v>0</v>
      </c>
      <c r="M21" s="291">
        <f t="shared" si="2"/>
        <v>0.73995321193923425</v>
      </c>
      <c r="N21" s="291">
        <f t="shared" si="3"/>
        <v>0.73995321193923425</v>
      </c>
      <c r="O21" s="359">
        <f t="shared" si="4"/>
        <v>1</v>
      </c>
    </row>
    <row r="22" spans="1:15" s="270" customFormat="1" ht="29.25" customHeight="1" x14ac:dyDescent="0.25">
      <c r="A22" s="50" t="s">
        <v>432</v>
      </c>
      <c r="B22" s="245"/>
      <c r="C22" s="245"/>
      <c r="D22" s="245"/>
      <c r="E22" s="293" t="s">
        <v>219</v>
      </c>
      <c r="F22" s="129">
        <f>+F23+F27+F31</f>
        <v>1462522247.77</v>
      </c>
      <c r="G22" s="130">
        <f>+G23+G27+G31</f>
        <v>0</v>
      </c>
      <c r="H22" s="130">
        <f t="shared" si="7"/>
        <v>1462522247.77</v>
      </c>
      <c r="I22" s="294">
        <f>+H22/H72</f>
        <v>0.11597413050468441</v>
      </c>
      <c r="J22" s="129">
        <f>+J23+J27+J31</f>
        <v>1082198034.77</v>
      </c>
      <c r="K22" s="130">
        <f>+K23+K27+K31</f>
        <v>1082198034.77</v>
      </c>
      <c r="L22" s="130">
        <f t="shared" si="1"/>
        <v>0</v>
      </c>
      <c r="M22" s="295">
        <f t="shared" si="2"/>
        <v>0.73995321193923425</v>
      </c>
      <c r="N22" s="295">
        <f t="shared" si="3"/>
        <v>0.73995321193923425</v>
      </c>
      <c r="O22" s="359">
        <f t="shared" si="4"/>
        <v>1</v>
      </c>
    </row>
    <row r="23" spans="1:15" ht="54.75" customHeight="1" x14ac:dyDescent="0.25">
      <c r="A23" s="50" t="s">
        <v>433</v>
      </c>
      <c r="B23" s="245"/>
      <c r="C23" s="245"/>
      <c r="D23" s="245"/>
      <c r="E23" s="148" t="s">
        <v>434</v>
      </c>
      <c r="F23" s="129">
        <f t="shared" ref="F23:G25" si="8">+F24</f>
        <v>73590729</v>
      </c>
      <c r="G23" s="130">
        <f t="shared" si="8"/>
        <v>0</v>
      </c>
      <c r="H23" s="130">
        <f t="shared" si="7"/>
        <v>73590729</v>
      </c>
      <c r="I23" s="294">
        <f>+H23/H72</f>
        <v>5.8355493887317878E-3</v>
      </c>
      <c r="J23" s="130">
        <f t="shared" ref="J23:K25" si="9">+J24</f>
        <v>0</v>
      </c>
      <c r="K23" s="130">
        <f t="shared" si="9"/>
        <v>0</v>
      </c>
      <c r="L23" s="130">
        <f t="shared" si="1"/>
        <v>0</v>
      </c>
      <c r="M23" s="295">
        <f t="shared" si="2"/>
        <v>0</v>
      </c>
      <c r="N23" s="295">
        <f t="shared" si="3"/>
        <v>0</v>
      </c>
      <c r="O23" s="359" t="s">
        <v>46</v>
      </c>
    </row>
    <row r="24" spans="1:15" ht="54.75" customHeight="1" x14ac:dyDescent="0.25">
      <c r="A24" s="50" t="s">
        <v>435</v>
      </c>
      <c r="B24" s="245"/>
      <c r="C24" s="245"/>
      <c r="D24" s="245"/>
      <c r="E24" s="149" t="s">
        <v>434</v>
      </c>
      <c r="F24" s="129">
        <f t="shared" si="8"/>
        <v>73590729</v>
      </c>
      <c r="G24" s="130">
        <f t="shared" si="8"/>
        <v>0</v>
      </c>
      <c r="H24" s="130">
        <f t="shared" si="7"/>
        <v>73590729</v>
      </c>
      <c r="I24" s="294">
        <f>+H24/H72</f>
        <v>5.8355493887317878E-3</v>
      </c>
      <c r="J24" s="130">
        <f t="shared" si="9"/>
        <v>0</v>
      </c>
      <c r="K24" s="130">
        <f t="shared" si="9"/>
        <v>0</v>
      </c>
      <c r="L24" s="130">
        <f t="shared" si="1"/>
        <v>0</v>
      </c>
      <c r="M24" s="295">
        <f t="shared" si="2"/>
        <v>0</v>
      </c>
      <c r="N24" s="295">
        <f t="shared" si="3"/>
        <v>0</v>
      </c>
      <c r="O24" s="359" t="s">
        <v>46</v>
      </c>
    </row>
    <row r="25" spans="1:15" ht="26.25" customHeight="1" x14ac:dyDescent="0.25">
      <c r="A25" s="50" t="s">
        <v>436</v>
      </c>
      <c r="B25" s="245"/>
      <c r="C25" s="245"/>
      <c r="D25" s="245"/>
      <c r="E25" s="149" t="s">
        <v>224</v>
      </c>
      <c r="F25" s="129">
        <f t="shared" si="8"/>
        <v>73590729</v>
      </c>
      <c r="G25" s="130">
        <f t="shared" si="8"/>
        <v>0</v>
      </c>
      <c r="H25" s="130">
        <f t="shared" si="7"/>
        <v>73590729</v>
      </c>
      <c r="I25" s="294">
        <f>+H25/H72</f>
        <v>5.8355493887317878E-3</v>
      </c>
      <c r="J25" s="131">
        <f t="shared" si="9"/>
        <v>0</v>
      </c>
      <c r="K25" s="131">
        <f t="shared" si="9"/>
        <v>0</v>
      </c>
      <c r="L25" s="131">
        <f t="shared" si="1"/>
        <v>0</v>
      </c>
      <c r="M25" s="295">
        <f t="shared" si="2"/>
        <v>0</v>
      </c>
      <c r="N25" s="295">
        <f t="shared" si="3"/>
        <v>0</v>
      </c>
      <c r="O25" s="359" t="s">
        <v>46</v>
      </c>
    </row>
    <row r="26" spans="1:15" ht="32.25" customHeight="1" x14ac:dyDescent="0.25">
      <c r="A26" s="39" t="s">
        <v>437</v>
      </c>
      <c r="B26" s="40" t="s">
        <v>192</v>
      </c>
      <c r="C26" s="40">
        <v>11</v>
      </c>
      <c r="D26" s="40" t="s">
        <v>38</v>
      </c>
      <c r="E26" s="150" t="s">
        <v>226</v>
      </c>
      <c r="F26" s="137">
        <v>73590729</v>
      </c>
      <c r="G26" s="136">
        <v>0</v>
      </c>
      <c r="H26" s="137">
        <f t="shared" si="7"/>
        <v>73590729</v>
      </c>
      <c r="I26" s="308">
        <f>+H26/H72</f>
        <v>5.8355493887317878E-3</v>
      </c>
      <c r="J26" s="137">
        <v>0</v>
      </c>
      <c r="K26" s="137">
        <v>0</v>
      </c>
      <c r="L26" s="137">
        <f t="shared" si="1"/>
        <v>0</v>
      </c>
      <c r="M26" s="298">
        <f t="shared" si="2"/>
        <v>0</v>
      </c>
      <c r="N26" s="298">
        <f t="shared" si="3"/>
        <v>0</v>
      </c>
      <c r="O26" s="360" t="s">
        <v>46</v>
      </c>
    </row>
    <row r="27" spans="1:15" s="270" customFormat="1" ht="63.75" customHeight="1" x14ac:dyDescent="0.25">
      <c r="A27" s="50" t="s">
        <v>268</v>
      </c>
      <c r="B27" s="245"/>
      <c r="C27" s="245"/>
      <c r="D27" s="245"/>
      <c r="E27" s="149" t="s">
        <v>271</v>
      </c>
      <c r="F27" s="129">
        <f t="shared" ref="F27:G29" si="10">+F28</f>
        <v>601840522</v>
      </c>
      <c r="G27" s="130">
        <f t="shared" si="10"/>
        <v>0</v>
      </c>
      <c r="H27" s="131">
        <f t="shared" si="7"/>
        <v>601840522</v>
      </c>
      <c r="I27" s="294">
        <f>+H27/H72</f>
        <v>4.772435520065469E-2</v>
      </c>
      <c r="J27" s="130">
        <f t="shared" ref="J27:K29" si="11">+J28</f>
        <v>295107038</v>
      </c>
      <c r="K27" s="130">
        <f t="shared" si="11"/>
        <v>295107038</v>
      </c>
      <c r="L27" s="130">
        <f t="shared" si="1"/>
        <v>0</v>
      </c>
      <c r="M27" s="295">
        <f t="shared" si="2"/>
        <v>0.49034092456805362</v>
      </c>
      <c r="N27" s="295">
        <f t="shared" si="3"/>
        <v>0.49034092456805362</v>
      </c>
      <c r="O27" s="359">
        <f t="shared" si="4"/>
        <v>1</v>
      </c>
    </row>
    <row r="28" spans="1:15" s="270" customFormat="1" ht="63.75" customHeight="1" x14ac:dyDescent="0.25">
      <c r="A28" s="50" t="s">
        <v>270</v>
      </c>
      <c r="B28" s="245"/>
      <c r="C28" s="245"/>
      <c r="D28" s="245"/>
      <c r="E28" s="148" t="s">
        <v>271</v>
      </c>
      <c r="F28" s="129">
        <f t="shared" si="10"/>
        <v>601840522</v>
      </c>
      <c r="G28" s="130">
        <f t="shared" si="10"/>
        <v>0</v>
      </c>
      <c r="H28" s="131">
        <f t="shared" si="7"/>
        <v>601840522</v>
      </c>
      <c r="I28" s="294">
        <f>+H28/H72</f>
        <v>4.772435520065469E-2</v>
      </c>
      <c r="J28" s="130">
        <f t="shared" si="11"/>
        <v>295107038</v>
      </c>
      <c r="K28" s="130">
        <f t="shared" si="11"/>
        <v>295107038</v>
      </c>
      <c r="L28" s="130">
        <f t="shared" si="1"/>
        <v>0</v>
      </c>
      <c r="M28" s="295">
        <f t="shared" si="2"/>
        <v>0.49034092456805362</v>
      </c>
      <c r="N28" s="295">
        <f t="shared" si="3"/>
        <v>0.49034092456805362</v>
      </c>
      <c r="O28" s="359">
        <f t="shared" si="4"/>
        <v>1</v>
      </c>
    </row>
    <row r="29" spans="1:15" ht="63.75" customHeight="1" x14ac:dyDescent="0.25">
      <c r="A29" s="50" t="s">
        <v>272</v>
      </c>
      <c r="B29" s="245"/>
      <c r="C29" s="245"/>
      <c r="D29" s="245"/>
      <c r="E29" s="149" t="s">
        <v>273</v>
      </c>
      <c r="F29" s="129">
        <f t="shared" si="10"/>
        <v>601840522</v>
      </c>
      <c r="G29" s="130">
        <f t="shared" si="10"/>
        <v>0</v>
      </c>
      <c r="H29" s="131">
        <f t="shared" si="7"/>
        <v>601840522</v>
      </c>
      <c r="I29" s="294">
        <f>+H29/H72</f>
        <v>4.772435520065469E-2</v>
      </c>
      <c r="J29" s="131">
        <f t="shared" si="11"/>
        <v>295107038</v>
      </c>
      <c r="K29" s="131">
        <f t="shared" si="11"/>
        <v>295107038</v>
      </c>
      <c r="L29" s="131">
        <f t="shared" si="1"/>
        <v>0</v>
      </c>
      <c r="M29" s="295">
        <f t="shared" si="2"/>
        <v>0.49034092456805362</v>
      </c>
      <c r="N29" s="295">
        <f t="shared" si="3"/>
        <v>0.49034092456805362</v>
      </c>
      <c r="O29" s="359">
        <f t="shared" si="4"/>
        <v>1</v>
      </c>
    </row>
    <row r="30" spans="1:15" ht="33.75" customHeight="1" x14ac:dyDescent="0.25">
      <c r="A30" s="39" t="s">
        <v>274</v>
      </c>
      <c r="B30" s="40" t="s">
        <v>192</v>
      </c>
      <c r="C30" s="40">
        <v>11</v>
      </c>
      <c r="D30" s="40" t="s">
        <v>38</v>
      </c>
      <c r="E30" s="150" t="s">
        <v>226</v>
      </c>
      <c r="F30" s="135">
        <v>601840522</v>
      </c>
      <c r="G30" s="136">
        <v>0</v>
      </c>
      <c r="H30" s="137">
        <f t="shared" si="7"/>
        <v>601840522</v>
      </c>
      <c r="I30" s="308">
        <f>+H30/H72</f>
        <v>4.772435520065469E-2</v>
      </c>
      <c r="J30" s="137">
        <v>295107038</v>
      </c>
      <c r="K30" s="137">
        <v>295107038</v>
      </c>
      <c r="L30" s="137">
        <v>295107038</v>
      </c>
      <c r="M30" s="298">
        <f t="shared" si="2"/>
        <v>0.49034092456805362</v>
      </c>
      <c r="N30" s="298">
        <f t="shared" si="3"/>
        <v>0.49034092456805362</v>
      </c>
      <c r="O30" s="360">
        <f t="shared" si="4"/>
        <v>1</v>
      </c>
    </row>
    <row r="31" spans="1:15" s="270" customFormat="1" ht="70.5" customHeight="1" x14ac:dyDescent="0.25">
      <c r="A31" s="50" t="s">
        <v>300</v>
      </c>
      <c r="B31" s="245"/>
      <c r="C31" s="245"/>
      <c r="D31" s="245"/>
      <c r="E31" s="149" t="s">
        <v>301</v>
      </c>
      <c r="F31" s="129">
        <f t="shared" ref="F31:G33" si="12">+F32</f>
        <v>787090996.76999998</v>
      </c>
      <c r="G31" s="130">
        <f t="shared" si="12"/>
        <v>0</v>
      </c>
      <c r="H31" s="131">
        <f t="shared" si="7"/>
        <v>787090996.76999998</v>
      </c>
      <c r="I31" s="294">
        <f>+H31/H72</f>
        <v>6.2414225915297931E-2</v>
      </c>
      <c r="J31" s="130">
        <f t="shared" ref="J31:K33" si="13">+J32</f>
        <v>787090996.76999998</v>
      </c>
      <c r="K31" s="130">
        <f t="shared" si="13"/>
        <v>787090996.76999998</v>
      </c>
      <c r="L31" s="130">
        <f t="shared" si="1"/>
        <v>0</v>
      </c>
      <c r="M31" s="295">
        <f t="shared" si="2"/>
        <v>1</v>
      </c>
      <c r="N31" s="295">
        <f t="shared" si="3"/>
        <v>1</v>
      </c>
      <c r="O31" s="359">
        <f t="shared" si="4"/>
        <v>1</v>
      </c>
    </row>
    <row r="32" spans="1:15" s="270" customFormat="1" ht="70.5" customHeight="1" x14ac:dyDescent="0.25">
      <c r="A32" s="50" t="s">
        <v>302</v>
      </c>
      <c r="B32" s="245"/>
      <c r="C32" s="245"/>
      <c r="D32" s="245"/>
      <c r="E32" s="148" t="s">
        <v>301</v>
      </c>
      <c r="F32" s="129">
        <f t="shared" si="12"/>
        <v>787090996.76999998</v>
      </c>
      <c r="G32" s="130">
        <f t="shared" si="12"/>
        <v>0</v>
      </c>
      <c r="H32" s="131">
        <f t="shared" si="7"/>
        <v>787090996.76999998</v>
      </c>
      <c r="I32" s="294">
        <f>+H32/H72</f>
        <v>6.2414225915297931E-2</v>
      </c>
      <c r="J32" s="130">
        <f t="shared" si="13"/>
        <v>787090996.76999998</v>
      </c>
      <c r="K32" s="130">
        <f t="shared" si="13"/>
        <v>787090996.76999998</v>
      </c>
      <c r="L32" s="130">
        <f t="shared" si="1"/>
        <v>0</v>
      </c>
      <c r="M32" s="295">
        <f t="shared" si="2"/>
        <v>1</v>
      </c>
      <c r="N32" s="295">
        <f t="shared" si="3"/>
        <v>1</v>
      </c>
      <c r="O32" s="359">
        <f t="shared" si="4"/>
        <v>1</v>
      </c>
    </row>
    <row r="33" spans="1:15" ht="34.5" customHeight="1" x14ac:dyDescent="0.25">
      <c r="A33" s="50" t="s">
        <v>303</v>
      </c>
      <c r="B33" s="245"/>
      <c r="C33" s="245"/>
      <c r="D33" s="245"/>
      <c r="E33" s="149" t="s">
        <v>236</v>
      </c>
      <c r="F33" s="129">
        <f t="shared" si="12"/>
        <v>787090996.76999998</v>
      </c>
      <c r="G33" s="130">
        <f t="shared" si="12"/>
        <v>0</v>
      </c>
      <c r="H33" s="131">
        <f t="shared" si="7"/>
        <v>787090996.76999998</v>
      </c>
      <c r="I33" s="294">
        <f>+H33/H72</f>
        <v>6.2414225915297931E-2</v>
      </c>
      <c r="J33" s="131">
        <f t="shared" si="13"/>
        <v>787090996.76999998</v>
      </c>
      <c r="K33" s="131">
        <f t="shared" si="13"/>
        <v>787090996.76999998</v>
      </c>
      <c r="L33" s="131">
        <f t="shared" si="1"/>
        <v>0</v>
      </c>
      <c r="M33" s="295">
        <f t="shared" si="2"/>
        <v>1</v>
      </c>
      <c r="N33" s="295">
        <f t="shared" si="3"/>
        <v>1</v>
      </c>
      <c r="O33" s="359">
        <f t="shared" si="4"/>
        <v>1</v>
      </c>
    </row>
    <row r="34" spans="1:15" ht="33" customHeight="1" x14ac:dyDescent="0.25">
      <c r="A34" s="39" t="s">
        <v>304</v>
      </c>
      <c r="B34" s="68" t="s">
        <v>192</v>
      </c>
      <c r="C34" s="68">
        <v>11</v>
      </c>
      <c r="D34" s="40" t="s">
        <v>38</v>
      </c>
      <c r="E34" s="151" t="s">
        <v>226</v>
      </c>
      <c r="F34" s="135">
        <v>787090996.76999998</v>
      </c>
      <c r="G34" s="136">
        <v>0</v>
      </c>
      <c r="H34" s="137">
        <f t="shared" si="7"/>
        <v>787090996.76999998</v>
      </c>
      <c r="I34" s="308">
        <f>+H34/H72</f>
        <v>6.2414225915297931E-2</v>
      </c>
      <c r="J34" s="137">
        <v>787090996.76999998</v>
      </c>
      <c r="K34" s="137">
        <v>787090996.76999998</v>
      </c>
      <c r="L34" s="137">
        <f t="shared" si="1"/>
        <v>0</v>
      </c>
      <c r="M34" s="298">
        <f t="shared" si="2"/>
        <v>1</v>
      </c>
      <c r="N34" s="298">
        <f t="shared" si="3"/>
        <v>1</v>
      </c>
      <c r="O34" s="360">
        <f t="shared" si="4"/>
        <v>1</v>
      </c>
    </row>
    <row r="35" spans="1:15" ht="33.75" customHeight="1" x14ac:dyDescent="0.25">
      <c r="A35" s="50" t="s">
        <v>342</v>
      </c>
      <c r="B35" s="245"/>
      <c r="C35" s="245"/>
      <c r="D35" s="245"/>
      <c r="E35" s="148" t="s">
        <v>343</v>
      </c>
      <c r="F35" s="129">
        <f t="shared" ref="F35:G39" si="14">+F36</f>
        <v>69773065</v>
      </c>
      <c r="G35" s="131">
        <f t="shared" si="14"/>
        <v>0</v>
      </c>
      <c r="H35" s="131">
        <f t="shared" si="7"/>
        <v>69773065</v>
      </c>
      <c r="I35" s="294">
        <f>+H35/H72</f>
        <v>5.532818771379385E-3</v>
      </c>
      <c r="J35" s="130">
        <f t="shared" ref="J35:K39" si="15">+J36</f>
        <v>31967154</v>
      </c>
      <c r="K35" s="130">
        <f t="shared" si="15"/>
        <v>31967154</v>
      </c>
      <c r="L35" s="130">
        <f t="shared" si="1"/>
        <v>0</v>
      </c>
      <c r="M35" s="295">
        <f t="shared" si="2"/>
        <v>0.45815894715245775</v>
      </c>
      <c r="N35" s="295">
        <f t="shared" si="3"/>
        <v>0.45815894715245775</v>
      </c>
      <c r="O35" s="359">
        <f t="shared" si="4"/>
        <v>1</v>
      </c>
    </row>
    <row r="36" spans="1:15" ht="33.75" customHeight="1" x14ac:dyDescent="0.25">
      <c r="A36" s="50" t="s">
        <v>344</v>
      </c>
      <c r="B36" s="245"/>
      <c r="C36" s="245"/>
      <c r="D36" s="245"/>
      <c r="E36" s="149" t="s">
        <v>219</v>
      </c>
      <c r="F36" s="129">
        <f t="shared" si="14"/>
        <v>69773065</v>
      </c>
      <c r="G36" s="131">
        <f t="shared" si="14"/>
        <v>0</v>
      </c>
      <c r="H36" s="131">
        <f t="shared" si="7"/>
        <v>69773065</v>
      </c>
      <c r="I36" s="294">
        <f>+H36/H72</f>
        <v>5.532818771379385E-3</v>
      </c>
      <c r="J36" s="130">
        <f t="shared" si="15"/>
        <v>31967154</v>
      </c>
      <c r="K36" s="130">
        <f t="shared" si="15"/>
        <v>31967154</v>
      </c>
      <c r="L36" s="130">
        <f t="shared" si="1"/>
        <v>0</v>
      </c>
      <c r="M36" s="295">
        <f t="shared" si="2"/>
        <v>0.45815894715245775</v>
      </c>
      <c r="N36" s="295">
        <f t="shared" si="3"/>
        <v>0.45815894715245775</v>
      </c>
      <c r="O36" s="359">
        <f t="shared" si="4"/>
        <v>1</v>
      </c>
    </row>
    <row r="37" spans="1:15" ht="58.5" customHeight="1" x14ac:dyDescent="0.25">
      <c r="A37" s="50" t="s">
        <v>345</v>
      </c>
      <c r="B37" s="245"/>
      <c r="C37" s="245"/>
      <c r="D37" s="245"/>
      <c r="E37" s="149" t="s">
        <v>346</v>
      </c>
      <c r="F37" s="129">
        <f t="shared" si="14"/>
        <v>69773065</v>
      </c>
      <c r="G37" s="131">
        <f t="shared" si="14"/>
        <v>0</v>
      </c>
      <c r="H37" s="131">
        <f t="shared" si="7"/>
        <v>69773065</v>
      </c>
      <c r="I37" s="294">
        <f>+H37/H72</f>
        <v>5.532818771379385E-3</v>
      </c>
      <c r="J37" s="130">
        <f t="shared" si="15"/>
        <v>31967154</v>
      </c>
      <c r="K37" s="130">
        <f t="shared" si="15"/>
        <v>31967154</v>
      </c>
      <c r="L37" s="130">
        <f t="shared" si="1"/>
        <v>0</v>
      </c>
      <c r="M37" s="295">
        <f t="shared" si="2"/>
        <v>0.45815894715245775</v>
      </c>
      <c r="N37" s="295">
        <f t="shared" si="3"/>
        <v>0.45815894715245775</v>
      </c>
      <c r="O37" s="359">
        <f t="shared" si="4"/>
        <v>1</v>
      </c>
    </row>
    <row r="38" spans="1:15" ht="58.5" customHeight="1" x14ac:dyDescent="0.25">
      <c r="A38" s="50" t="s">
        <v>347</v>
      </c>
      <c r="B38" s="245"/>
      <c r="C38" s="245"/>
      <c r="D38" s="245"/>
      <c r="E38" s="149" t="s">
        <v>346</v>
      </c>
      <c r="F38" s="129">
        <f t="shared" si="14"/>
        <v>69773065</v>
      </c>
      <c r="G38" s="131">
        <f t="shared" si="14"/>
        <v>0</v>
      </c>
      <c r="H38" s="131">
        <f t="shared" si="7"/>
        <v>69773065</v>
      </c>
      <c r="I38" s="294">
        <f>+H38/H72</f>
        <v>5.532818771379385E-3</v>
      </c>
      <c r="J38" s="130">
        <f t="shared" si="15"/>
        <v>31967154</v>
      </c>
      <c r="K38" s="130">
        <f t="shared" si="15"/>
        <v>31967154</v>
      </c>
      <c r="L38" s="130">
        <f t="shared" si="1"/>
        <v>0</v>
      </c>
      <c r="M38" s="295">
        <f t="shared" si="2"/>
        <v>0.45815894715245775</v>
      </c>
      <c r="N38" s="295">
        <f t="shared" si="3"/>
        <v>0.45815894715245775</v>
      </c>
      <c r="O38" s="359">
        <f t="shared" si="4"/>
        <v>1</v>
      </c>
    </row>
    <row r="39" spans="1:15" ht="33.75" customHeight="1" x14ac:dyDescent="0.25">
      <c r="A39" s="50" t="s">
        <v>348</v>
      </c>
      <c r="B39" s="245"/>
      <c r="C39" s="245"/>
      <c r="D39" s="245"/>
      <c r="E39" s="148" t="s">
        <v>349</v>
      </c>
      <c r="F39" s="129">
        <f t="shared" si="14"/>
        <v>69773065</v>
      </c>
      <c r="G39" s="131">
        <f t="shared" si="14"/>
        <v>0</v>
      </c>
      <c r="H39" s="131">
        <f t="shared" si="7"/>
        <v>69773065</v>
      </c>
      <c r="I39" s="294">
        <f>+H39/H72</f>
        <v>5.532818771379385E-3</v>
      </c>
      <c r="J39" s="130">
        <f t="shared" si="15"/>
        <v>31967154</v>
      </c>
      <c r="K39" s="130">
        <f t="shared" si="15"/>
        <v>31967154</v>
      </c>
      <c r="L39" s="130">
        <f t="shared" si="1"/>
        <v>0</v>
      </c>
      <c r="M39" s="295">
        <f t="shared" si="2"/>
        <v>0.45815894715245775</v>
      </c>
      <c r="N39" s="295">
        <f t="shared" si="3"/>
        <v>0.45815894715245775</v>
      </c>
      <c r="O39" s="359">
        <f t="shared" si="4"/>
        <v>1</v>
      </c>
    </row>
    <row r="40" spans="1:15" ht="33" customHeight="1" x14ac:dyDescent="0.25">
      <c r="A40" s="39" t="s">
        <v>350</v>
      </c>
      <c r="B40" s="68" t="s">
        <v>192</v>
      </c>
      <c r="C40" s="68">
        <v>11</v>
      </c>
      <c r="D40" s="40" t="s">
        <v>38</v>
      </c>
      <c r="E40" s="151" t="s">
        <v>226</v>
      </c>
      <c r="F40" s="135">
        <v>69773065</v>
      </c>
      <c r="G40" s="136">
        <v>0</v>
      </c>
      <c r="H40" s="137">
        <f>+F40-G40</f>
        <v>69773065</v>
      </c>
      <c r="I40" s="308">
        <f>+H40/H72</f>
        <v>5.532818771379385E-3</v>
      </c>
      <c r="J40" s="137">
        <v>31967154</v>
      </c>
      <c r="K40" s="137">
        <v>31967154</v>
      </c>
      <c r="L40" s="137">
        <f t="shared" si="1"/>
        <v>0</v>
      </c>
      <c r="M40" s="298">
        <f t="shared" si="2"/>
        <v>0.45815894715245775</v>
      </c>
      <c r="N40" s="298">
        <f t="shared" si="3"/>
        <v>0.45815894715245775</v>
      </c>
      <c r="O40" s="360">
        <f t="shared" si="4"/>
        <v>1</v>
      </c>
    </row>
    <row r="41" spans="1:15" ht="36" customHeight="1" x14ac:dyDescent="0.25">
      <c r="A41" s="50" t="s">
        <v>351</v>
      </c>
      <c r="B41" s="245"/>
      <c r="C41" s="245"/>
      <c r="D41" s="245"/>
      <c r="E41" s="293" t="s">
        <v>352</v>
      </c>
      <c r="F41" s="131">
        <f>+F42</f>
        <v>7513522534.9200001</v>
      </c>
      <c r="G41" s="131">
        <f>+G42</f>
        <v>0</v>
      </c>
      <c r="H41" s="131">
        <f t="shared" si="7"/>
        <v>7513522534.9200001</v>
      </c>
      <c r="I41" s="294">
        <f>+H41/H72</f>
        <v>0.59580238477967684</v>
      </c>
      <c r="J41" s="131">
        <f>+J42</f>
        <v>7443088738.25</v>
      </c>
      <c r="K41" s="131">
        <f>+K42</f>
        <v>7443088738.25</v>
      </c>
      <c r="L41" s="131">
        <f t="shared" si="1"/>
        <v>0</v>
      </c>
      <c r="M41" s="295">
        <f t="shared" si="2"/>
        <v>0.99062572896498935</v>
      </c>
      <c r="N41" s="295">
        <f t="shared" si="3"/>
        <v>0.99062572896498935</v>
      </c>
      <c r="O41" s="359">
        <f t="shared" si="4"/>
        <v>1</v>
      </c>
    </row>
    <row r="42" spans="1:15" ht="30" customHeight="1" x14ac:dyDescent="0.25">
      <c r="A42" s="50" t="s">
        <v>353</v>
      </c>
      <c r="B42" s="245"/>
      <c r="C42" s="245"/>
      <c r="D42" s="245"/>
      <c r="E42" s="309" t="s">
        <v>219</v>
      </c>
      <c r="F42" s="131">
        <f>+F43+F48</f>
        <v>7513522534.9200001</v>
      </c>
      <c r="G42" s="131">
        <f>+G43</f>
        <v>0</v>
      </c>
      <c r="H42" s="131">
        <f>+H43+H48</f>
        <v>7513522534.9200001</v>
      </c>
      <c r="I42" s="294">
        <f>+H42/H72</f>
        <v>0.59580238477967684</v>
      </c>
      <c r="J42" s="131">
        <f>+J43+J48</f>
        <v>7443088738.25</v>
      </c>
      <c r="K42" s="131">
        <f>+K43+K48</f>
        <v>7443088738.25</v>
      </c>
      <c r="L42" s="131">
        <f t="shared" si="1"/>
        <v>0</v>
      </c>
      <c r="M42" s="295">
        <f t="shared" si="2"/>
        <v>0.99062572896498935</v>
      </c>
      <c r="N42" s="295">
        <f t="shared" si="3"/>
        <v>0.99062572896498935</v>
      </c>
      <c r="O42" s="359">
        <f t="shared" si="4"/>
        <v>1</v>
      </c>
    </row>
    <row r="43" spans="1:15" ht="63.75" customHeight="1" x14ac:dyDescent="0.25">
      <c r="A43" s="50" t="s">
        <v>354</v>
      </c>
      <c r="B43" s="245"/>
      <c r="C43" s="245"/>
      <c r="D43" s="245"/>
      <c r="E43" s="293" t="s">
        <v>355</v>
      </c>
      <c r="F43" s="131">
        <f>+F44+F46</f>
        <v>7434620034.9200001</v>
      </c>
      <c r="G43" s="131">
        <f>+G44+G46</f>
        <v>0</v>
      </c>
      <c r="H43" s="131">
        <f t="shared" si="7"/>
        <v>7434620034.9200001</v>
      </c>
      <c r="I43" s="294">
        <f>+H43/H72</f>
        <v>0.58954562605610972</v>
      </c>
      <c r="J43" s="131">
        <f>+J44+J46</f>
        <v>7434620034.9200001</v>
      </c>
      <c r="K43" s="131">
        <f>+K44+K46</f>
        <v>7434620034.9200001</v>
      </c>
      <c r="L43" s="131">
        <f t="shared" si="1"/>
        <v>0</v>
      </c>
      <c r="M43" s="295">
        <f t="shared" si="2"/>
        <v>1</v>
      </c>
      <c r="N43" s="295">
        <f t="shared" si="3"/>
        <v>1</v>
      </c>
      <c r="O43" s="359">
        <f t="shared" si="4"/>
        <v>1</v>
      </c>
    </row>
    <row r="44" spans="1:15" ht="23.1" customHeight="1" x14ac:dyDescent="0.25">
      <c r="A44" s="50" t="s">
        <v>357</v>
      </c>
      <c r="B44" s="245"/>
      <c r="C44" s="245"/>
      <c r="D44" s="245"/>
      <c r="E44" s="293" t="s">
        <v>358</v>
      </c>
      <c r="F44" s="131">
        <f>+F45</f>
        <v>6808521289</v>
      </c>
      <c r="G44" s="131">
        <f>+G45</f>
        <v>0</v>
      </c>
      <c r="H44" s="131">
        <f t="shared" si="7"/>
        <v>6808521289</v>
      </c>
      <c r="I44" s="294">
        <f>+H44/H72</f>
        <v>0.5398976581165722</v>
      </c>
      <c r="J44" s="131">
        <f>+J45</f>
        <v>6808521289</v>
      </c>
      <c r="K44" s="131">
        <f>+K45</f>
        <v>6808521289</v>
      </c>
      <c r="L44" s="131">
        <f t="shared" si="1"/>
        <v>0</v>
      </c>
      <c r="M44" s="295">
        <f t="shared" si="2"/>
        <v>1</v>
      </c>
      <c r="N44" s="295">
        <f t="shared" si="3"/>
        <v>1</v>
      </c>
      <c r="O44" s="359">
        <f t="shared" si="4"/>
        <v>1</v>
      </c>
    </row>
    <row r="45" spans="1:15" ht="33" customHeight="1" x14ac:dyDescent="0.25">
      <c r="A45" s="39" t="s">
        <v>359</v>
      </c>
      <c r="B45" s="68" t="s">
        <v>37</v>
      </c>
      <c r="C45" s="68">
        <v>20</v>
      </c>
      <c r="D45" s="40" t="s">
        <v>38</v>
      </c>
      <c r="E45" s="151" t="s">
        <v>226</v>
      </c>
      <c r="F45" s="135">
        <v>6808521289</v>
      </c>
      <c r="G45" s="136">
        <v>0</v>
      </c>
      <c r="H45" s="137">
        <f>+F45-G45</f>
        <v>6808521289</v>
      </c>
      <c r="I45" s="308">
        <f>+H45/H72</f>
        <v>0.5398976581165722</v>
      </c>
      <c r="J45" s="137">
        <v>6808521289</v>
      </c>
      <c r="K45" s="137">
        <v>6808521289</v>
      </c>
      <c r="L45" s="137">
        <f t="shared" si="1"/>
        <v>0</v>
      </c>
      <c r="M45" s="298">
        <f t="shared" si="2"/>
        <v>1</v>
      </c>
      <c r="N45" s="298">
        <f t="shared" si="3"/>
        <v>1</v>
      </c>
      <c r="O45" s="360">
        <f t="shared" si="4"/>
        <v>1</v>
      </c>
    </row>
    <row r="46" spans="1:15" ht="23.1" customHeight="1" x14ac:dyDescent="0.25">
      <c r="A46" s="50" t="s">
        <v>360</v>
      </c>
      <c r="B46" s="245"/>
      <c r="C46" s="245"/>
      <c r="D46" s="245"/>
      <c r="E46" s="293" t="s">
        <v>361</v>
      </c>
      <c r="F46" s="131">
        <f>+F47</f>
        <v>626098745.91999996</v>
      </c>
      <c r="G46" s="131">
        <f>+G47</f>
        <v>0</v>
      </c>
      <c r="H46" s="131">
        <f t="shared" si="7"/>
        <v>626098745.91999996</v>
      </c>
      <c r="I46" s="294">
        <f>+H46/H72</f>
        <v>4.9647967939537532E-2</v>
      </c>
      <c r="J46" s="131">
        <f>+J47</f>
        <v>626098745.91999996</v>
      </c>
      <c r="K46" s="131">
        <f>+K47</f>
        <v>626098745.91999996</v>
      </c>
      <c r="L46" s="131">
        <f t="shared" si="1"/>
        <v>0</v>
      </c>
      <c r="M46" s="295">
        <f t="shared" si="2"/>
        <v>1</v>
      </c>
      <c r="N46" s="295">
        <f t="shared" si="3"/>
        <v>1</v>
      </c>
      <c r="O46" s="359">
        <f t="shared" si="4"/>
        <v>1</v>
      </c>
    </row>
    <row r="47" spans="1:15" ht="31.5" customHeight="1" x14ac:dyDescent="0.25">
      <c r="A47" s="51" t="s">
        <v>362</v>
      </c>
      <c r="B47" s="40" t="s">
        <v>37</v>
      </c>
      <c r="C47" s="40">
        <v>20</v>
      </c>
      <c r="D47" s="40" t="s">
        <v>38</v>
      </c>
      <c r="E47" s="297" t="s">
        <v>226</v>
      </c>
      <c r="F47" s="135">
        <v>626098745.91999996</v>
      </c>
      <c r="G47" s="136">
        <v>0</v>
      </c>
      <c r="H47" s="137">
        <f>+F47-G47</f>
        <v>626098745.91999996</v>
      </c>
      <c r="I47" s="308">
        <f>+H47/H72</f>
        <v>4.9647967939537532E-2</v>
      </c>
      <c r="J47" s="137">
        <v>626098745.91999996</v>
      </c>
      <c r="K47" s="137">
        <v>626098745.91999996</v>
      </c>
      <c r="L47" s="137">
        <f t="shared" si="1"/>
        <v>0</v>
      </c>
      <c r="M47" s="298">
        <f t="shared" si="2"/>
        <v>1</v>
      </c>
      <c r="N47" s="298">
        <f t="shared" si="3"/>
        <v>1</v>
      </c>
      <c r="O47" s="360">
        <f t="shared" si="4"/>
        <v>1</v>
      </c>
    </row>
    <row r="48" spans="1:15" ht="52.5" customHeight="1" x14ac:dyDescent="0.25">
      <c r="A48" s="50" t="s">
        <v>363</v>
      </c>
      <c r="B48" s="245"/>
      <c r="C48" s="245"/>
      <c r="D48" s="245"/>
      <c r="E48" s="149" t="s">
        <v>364</v>
      </c>
      <c r="F48" s="153">
        <f t="shared" ref="F48:G50" si="16">+F49</f>
        <v>78902500</v>
      </c>
      <c r="G48" s="131">
        <f t="shared" si="16"/>
        <v>0</v>
      </c>
      <c r="H48" s="131">
        <f t="shared" ref="H48:H63" si="17">+F48-G48</f>
        <v>78902500</v>
      </c>
      <c r="I48" s="294">
        <f>+H48/H72</f>
        <v>6.2567587235670659E-3</v>
      </c>
      <c r="J48" s="131">
        <f t="shared" ref="J48:K50" si="18">+J49</f>
        <v>8468703.3300000001</v>
      </c>
      <c r="K48" s="131">
        <f t="shared" si="18"/>
        <v>8468703.3300000001</v>
      </c>
      <c r="L48" s="131">
        <f t="shared" si="1"/>
        <v>0</v>
      </c>
      <c r="M48" s="295">
        <f t="shared" si="2"/>
        <v>0.10733124210259498</v>
      </c>
      <c r="N48" s="295">
        <f t="shared" si="3"/>
        <v>0.10733124210259498</v>
      </c>
      <c r="O48" s="359">
        <f t="shared" si="4"/>
        <v>1</v>
      </c>
    </row>
    <row r="49" spans="1:15" ht="52.5" customHeight="1" x14ac:dyDescent="0.25">
      <c r="A49" s="50" t="s">
        <v>365</v>
      </c>
      <c r="B49" s="245"/>
      <c r="C49" s="245"/>
      <c r="D49" s="245"/>
      <c r="E49" s="149" t="s">
        <v>364</v>
      </c>
      <c r="F49" s="153">
        <f t="shared" si="16"/>
        <v>78902500</v>
      </c>
      <c r="G49" s="131">
        <f t="shared" si="16"/>
        <v>0</v>
      </c>
      <c r="H49" s="131">
        <f t="shared" si="17"/>
        <v>78902500</v>
      </c>
      <c r="I49" s="294">
        <f>+H49/H72</f>
        <v>6.2567587235670659E-3</v>
      </c>
      <c r="J49" s="131">
        <f t="shared" si="18"/>
        <v>8468703.3300000001</v>
      </c>
      <c r="K49" s="131">
        <f t="shared" si="18"/>
        <v>8468703.3300000001</v>
      </c>
      <c r="L49" s="131">
        <f t="shared" si="1"/>
        <v>0</v>
      </c>
      <c r="M49" s="295">
        <f t="shared" si="2"/>
        <v>0.10733124210259498</v>
      </c>
      <c r="N49" s="295">
        <f t="shared" si="3"/>
        <v>0.10733124210259498</v>
      </c>
      <c r="O49" s="359">
        <f t="shared" si="4"/>
        <v>1</v>
      </c>
    </row>
    <row r="50" spans="1:15" ht="40.5" customHeight="1" x14ac:dyDescent="0.25">
      <c r="A50" s="50" t="s">
        <v>366</v>
      </c>
      <c r="B50" s="245"/>
      <c r="C50" s="245"/>
      <c r="D50" s="245"/>
      <c r="E50" s="149" t="s">
        <v>349</v>
      </c>
      <c r="F50" s="153">
        <f t="shared" si="16"/>
        <v>78902500</v>
      </c>
      <c r="G50" s="131">
        <f t="shared" si="16"/>
        <v>0</v>
      </c>
      <c r="H50" s="131">
        <f t="shared" si="17"/>
        <v>78902500</v>
      </c>
      <c r="I50" s="294">
        <f>+H50/H72</f>
        <v>6.2567587235670659E-3</v>
      </c>
      <c r="J50" s="131">
        <f t="shared" si="18"/>
        <v>8468703.3300000001</v>
      </c>
      <c r="K50" s="131">
        <f t="shared" si="18"/>
        <v>8468703.3300000001</v>
      </c>
      <c r="L50" s="131">
        <f t="shared" si="1"/>
        <v>0</v>
      </c>
      <c r="M50" s="295">
        <f t="shared" si="2"/>
        <v>0.10733124210259498</v>
      </c>
      <c r="N50" s="295">
        <f t="shared" si="3"/>
        <v>0.10733124210259498</v>
      </c>
      <c r="O50" s="359">
        <f t="shared" si="4"/>
        <v>1</v>
      </c>
    </row>
    <row r="51" spans="1:15" ht="31.5" customHeight="1" x14ac:dyDescent="0.25">
      <c r="A51" s="51" t="s">
        <v>367</v>
      </c>
      <c r="B51" s="40" t="s">
        <v>192</v>
      </c>
      <c r="C51" s="40">
        <v>11</v>
      </c>
      <c r="D51" s="40" t="s">
        <v>38</v>
      </c>
      <c r="E51" s="297" t="s">
        <v>226</v>
      </c>
      <c r="F51" s="135">
        <v>78902500</v>
      </c>
      <c r="G51" s="136">
        <v>0</v>
      </c>
      <c r="H51" s="137">
        <f t="shared" si="17"/>
        <v>78902500</v>
      </c>
      <c r="I51" s="308">
        <f>+H51/H72</f>
        <v>6.2567587235670659E-3</v>
      </c>
      <c r="J51" s="137">
        <v>8468703.3300000001</v>
      </c>
      <c r="K51" s="137">
        <v>8468703.3300000001</v>
      </c>
      <c r="L51" s="137">
        <f t="shared" si="1"/>
        <v>0</v>
      </c>
      <c r="M51" s="298">
        <f t="shared" si="2"/>
        <v>0.10733124210259498</v>
      </c>
      <c r="N51" s="298">
        <f t="shared" si="3"/>
        <v>0.10733124210259498</v>
      </c>
      <c r="O51" s="360">
        <f t="shared" si="4"/>
        <v>1</v>
      </c>
    </row>
    <row r="52" spans="1:15" s="310" customFormat="1" ht="42.75" customHeight="1" x14ac:dyDescent="0.25">
      <c r="A52" s="50" t="s">
        <v>368</v>
      </c>
      <c r="B52" s="245"/>
      <c r="C52" s="245"/>
      <c r="D52" s="245"/>
      <c r="E52" s="149" t="s">
        <v>369</v>
      </c>
      <c r="F52" s="129">
        <f t="shared" ref="F52:G56" si="19">+F53</f>
        <v>91609670</v>
      </c>
      <c r="G52" s="130">
        <f t="shared" si="19"/>
        <v>0</v>
      </c>
      <c r="H52" s="131">
        <f t="shared" si="17"/>
        <v>91609670</v>
      </c>
      <c r="I52" s="294">
        <f>+H52/H72</f>
        <v>7.264403560541176E-3</v>
      </c>
      <c r="J52" s="131">
        <f t="shared" ref="J52:K56" si="20">+J53</f>
        <v>43500242</v>
      </c>
      <c r="K52" s="131">
        <f t="shared" si="20"/>
        <v>43500242</v>
      </c>
      <c r="L52" s="131">
        <f t="shared" si="1"/>
        <v>0</v>
      </c>
      <c r="M52" s="295">
        <f t="shared" si="2"/>
        <v>0.47484334350292934</v>
      </c>
      <c r="N52" s="295">
        <f t="shared" si="3"/>
        <v>0.47484334350292934</v>
      </c>
      <c r="O52" s="359">
        <f t="shared" si="4"/>
        <v>1</v>
      </c>
    </row>
    <row r="53" spans="1:15" s="310" customFormat="1" ht="30" customHeight="1" x14ac:dyDescent="0.25">
      <c r="A53" s="50" t="s">
        <v>370</v>
      </c>
      <c r="B53" s="245"/>
      <c r="C53" s="245"/>
      <c r="D53" s="245"/>
      <c r="E53" s="148" t="s">
        <v>219</v>
      </c>
      <c r="F53" s="129">
        <f t="shared" si="19"/>
        <v>91609670</v>
      </c>
      <c r="G53" s="130">
        <f t="shared" si="19"/>
        <v>0</v>
      </c>
      <c r="H53" s="131">
        <f t="shared" si="17"/>
        <v>91609670</v>
      </c>
      <c r="I53" s="294">
        <f>+H53/H72</f>
        <v>7.264403560541176E-3</v>
      </c>
      <c r="J53" s="131">
        <f t="shared" si="20"/>
        <v>43500242</v>
      </c>
      <c r="K53" s="131">
        <f t="shared" si="20"/>
        <v>43500242</v>
      </c>
      <c r="L53" s="131">
        <f t="shared" si="1"/>
        <v>0</v>
      </c>
      <c r="M53" s="295">
        <f t="shared" si="2"/>
        <v>0.47484334350292934</v>
      </c>
      <c r="N53" s="295">
        <f t="shared" si="3"/>
        <v>0.47484334350292934</v>
      </c>
      <c r="O53" s="359">
        <f t="shared" si="4"/>
        <v>1</v>
      </c>
    </row>
    <row r="54" spans="1:15" s="310" customFormat="1" ht="49.5" customHeight="1" x14ac:dyDescent="0.25">
      <c r="A54" s="50" t="s">
        <v>378</v>
      </c>
      <c r="B54" s="245"/>
      <c r="C54" s="245"/>
      <c r="D54" s="245"/>
      <c r="E54" s="149" t="s">
        <v>379</v>
      </c>
      <c r="F54" s="129">
        <f t="shared" si="19"/>
        <v>91609670</v>
      </c>
      <c r="G54" s="130">
        <f t="shared" si="19"/>
        <v>0</v>
      </c>
      <c r="H54" s="131">
        <f t="shared" si="17"/>
        <v>91609670</v>
      </c>
      <c r="I54" s="294">
        <f>+H54/H72</f>
        <v>7.264403560541176E-3</v>
      </c>
      <c r="J54" s="131">
        <f t="shared" si="20"/>
        <v>43500242</v>
      </c>
      <c r="K54" s="131">
        <f t="shared" si="20"/>
        <v>43500242</v>
      </c>
      <c r="L54" s="131">
        <f t="shared" si="1"/>
        <v>0</v>
      </c>
      <c r="M54" s="295">
        <f t="shared" si="2"/>
        <v>0.47484334350292934</v>
      </c>
      <c r="N54" s="295">
        <f t="shared" si="3"/>
        <v>0.47484334350292934</v>
      </c>
      <c r="O54" s="359">
        <f t="shared" si="4"/>
        <v>1</v>
      </c>
    </row>
    <row r="55" spans="1:15" s="310" customFormat="1" ht="49.5" customHeight="1" x14ac:dyDescent="0.25">
      <c r="A55" s="50" t="s">
        <v>380</v>
      </c>
      <c r="B55" s="245"/>
      <c r="C55" s="245"/>
      <c r="D55" s="245"/>
      <c r="E55" s="149" t="s">
        <v>379</v>
      </c>
      <c r="F55" s="129">
        <f t="shared" si="19"/>
        <v>91609670</v>
      </c>
      <c r="G55" s="130">
        <f t="shared" si="19"/>
        <v>0</v>
      </c>
      <c r="H55" s="131">
        <f t="shared" si="17"/>
        <v>91609670</v>
      </c>
      <c r="I55" s="294">
        <f>+H55/H72</f>
        <v>7.264403560541176E-3</v>
      </c>
      <c r="J55" s="131">
        <f t="shared" si="20"/>
        <v>43500242</v>
      </c>
      <c r="K55" s="131">
        <f t="shared" si="20"/>
        <v>43500242</v>
      </c>
      <c r="L55" s="131">
        <f t="shared" si="1"/>
        <v>0</v>
      </c>
      <c r="M55" s="295">
        <f t="shared" si="2"/>
        <v>0.47484334350292934</v>
      </c>
      <c r="N55" s="295">
        <f t="shared" si="3"/>
        <v>0.47484334350292934</v>
      </c>
      <c r="O55" s="359">
        <f t="shared" si="4"/>
        <v>1</v>
      </c>
    </row>
    <row r="56" spans="1:15" s="310" customFormat="1" ht="40.5" customHeight="1" x14ac:dyDescent="0.25">
      <c r="A56" s="50" t="s">
        <v>381</v>
      </c>
      <c r="B56" s="245"/>
      <c r="C56" s="245"/>
      <c r="D56" s="245"/>
      <c r="E56" s="149" t="s">
        <v>349</v>
      </c>
      <c r="F56" s="129">
        <f t="shared" si="19"/>
        <v>91609670</v>
      </c>
      <c r="G56" s="130">
        <f t="shared" si="19"/>
        <v>0</v>
      </c>
      <c r="H56" s="131">
        <f t="shared" si="17"/>
        <v>91609670</v>
      </c>
      <c r="I56" s="294">
        <f>+H56/H72</f>
        <v>7.264403560541176E-3</v>
      </c>
      <c r="J56" s="131">
        <f t="shared" si="20"/>
        <v>43500242</v>
      </c>
      <c r="K56" s="131">
        <f t="shared" si="20"/>
        <v>43500242</v>
      </c>
      <c r="L56" s="131">
        <f t="shared" si="1"/>
        <v>0</v>
      </c>
      <c r="M56" s="295">
        <f t="shared" si="2"/>
        <v>0.47484334350292934</v>
      </c>
      <c r="N56" s="295">
        <f t="shared" si="3"/>
        <v>0.47484334350292934</v>
      </c>
      <c r="O56" s="359">
        <f t="shared" si="4"/>
        <v>1</v>
      </c>
    </row>
    <row r="57" spans="1:15" ht="31.5" customHeight="1" x14ac:dyDescent="0.25">
      <c r="A57" s="51" t="s">
        <v>382</v>
      </c>
      <c r="B57" s="40" t="s">
        <v>192</v>
      </c>
      <c r="C57" s="40">
        <v>11</v>
      </c>
      <c r="D57" s="40" t="s">
        <v>38</v>
      </c>
      <c r="E57" s="297" t="s">
        <v>226</v>
      </c>
      <c r="F57" s="135">
        <v>91609670</v>
      </c>
      <c r="G57" s="136">
        <v>0</v>
      </c>
      <c r="H57" s="137">
        <f t="shared" si="17"/>
        <v>91609670</v>
      </c>
      <c r="I57" s="308">
        <f>+H57/H72</f>
        <v>7.264403560541176E-3</v>
      </c>
      <c r="J57" s="137">
        <v>43500242</v>
      </c>
      <c r="K57" s="137">
        <v>43500242</v>
      </c>
      <c r="L57" s="137">
        <f t="shared" si="1"/>
        <v>0</v>
      </c>
      <c r="M57" s="298">
        <f t="shared" si="2"/>
        <v>0.47484334350292934</v>
      </c>
      <c r="N57" s="298">
        <f t="shared" si="3"/>
        <v>0.47484334350292934</v>
      </c>
      <c r="O57" s="360">
        <f t="shared" si="4"/>
        <v>1</v>
      </c>
    </row>
    <row r="58" spans="1:15" s="310" customFormat="1" ht="53.25" customHeight="1" x14ac:dyDescent="0.25">
      <c r="A58" s="50" t="s">
        <v>383</v>
      </c>
      <c r="B58" s="245"/>
      <c r="C58" s="245"/>
      <c r="D58" s="245"/>
      <c r="E58" s="293" t="s">
        <v>384</v>
      </c>
      <c r="F58" s="311">
        <f>+F60+F64+F68</f>
        <v>3437903456.7799997</v>
      </c>
      <c r="G58" s="311">
        <f>+G59</f>
        <v>0</v>
      </c>
      <c r="H58" s="311">
        <f t="shared" si="17"/>
        <v>3437903456.7799997</v>
      </c>
      <c r="I58" s="294">
        <f>+H58/H72</f>
        <v>0.27261661473324211</v>
      </c>
      <c r="J58" s="311">
        <f>+J59</f>
        <v>2620170606.5699997</v>
      </c>
      <c r="K58" s="311">
        <f>+K59</f>
        <v>2584170606.5699997</v>
      </c>
      <c r="L58" s="311">
        <f t="shared" si="1"/>
        <v>36000000</v>
      </c>
      <c r="M58" s="294">
        <f t="shared" si="2"/>
        <v>0.76214199715314201</v>
      </c>
      <c r="N58" s="294">
        <f t="shared" si="3"/>
        <v>0.75167049891225823</v>
      </c>
      <c r="O58" s="340">
        <f t="shared" si="4"/>
        <v>0.98626043666403584</v>
      </c>
    </row>
    <row r="59" spans="1:15" s="310" customFormat="1" ht="27.75" customHeight="1" x14ac:dyDescent="0.25">
      <c r="A59" s="50" t="s">
        <v>385</v>
      </c>
      <c r="B59" s="245"/>
      <c r="C59" s="245"/>
      <c r="D59" s="245"/>
      <c r="E59" s="309" t="s">
        <v>219</v>
      </c>
      <c r="F59" s="311">
        <f>+F60+F64+F68</f>
        <v>3437903456.7799997</v>
      </c>
      <c r="G59" s="311">
        <f>+G60+G64+G68</f>
        <v>0</v>
      </c>
      <c r="H59" s="311">
        <f t="shared" si="17"/>
        <v>3437903456.7799997</v>
      </c>
      <c r="I59" s="294">
        <f>+H59/H72</f>
        <v>0.27261661473324211</v>
      </c>
      <c r="J59" s="311">
        <f>+J60+J64+J68</f>
        <v>2620170606.5699997</v>
      </c>
      <c r="K59" s="311">
        <f>+K60+K64+K68</f>
        <v>2584170606.5699997</v>
      </c>
      <c r="L59" s="311">
        <f t="shared" si="1"/>
        <v>36000000</v>
      </c>
      <c r="M59" s="294">
        <f t="shared" si="2"/>
        <v>0.76214199715314201</v>
      </c>
      <c r="N59" s="294">
        <f t="shared" si="3"/>
        <v>0.75167049891225823</v>
      </c>
      <c r="O59" s="340">
        <f t="shared" si="4"/>
        <v>0.98626043666403584</v>
      </c>
    </row>
    <row r="60" spans="1:15" s="310" customFormat="1" ht="84.75" customHeight="1" x14ac:dyDescent="0.25">
      <c r="A60" s="50" t="s">
        <v>393</v>
      </c>
      <c r="B60" s="245"/>
      <c r="C60" s="245"/>
      <c r="D60" s="245"/>
      <c r="E60" s="293" t="s">
        <v>396</v>
      </c>
      <c r="F60" s="311">
        <f t="shared" ref="F60:G62" si="21">+F61</f>
        <v>1855566745.4100001</v>
      </c>
      <c r="G60" s="311">
        <f t="shared" si="21"/>
        <v>0</v>
      </c>
      <c r="H60" s="311">
        <f t="shared" si="17"/>
        <v>1855566745.4100001</v>
      </c>
      <c r="I60" s="294">
        <f>+H60/H72</f>
        <v>0.14714151543366771</v>
      </c>
      <c r="J60" s="311">
        <f t="shared" ref="J60:K62" si="22">+J61</f>
        <v>1037833895.2</v>
      </c>
      <c r="K60" s="311">
        <f t="shared" si="22"/>
        <v>1001833895.2</v>
      </c>
      <c r="L60" s="311">
        <f t="shared" si="1"/>
        <v>36000000</v>
      </c>
      <c r="M60" s="294">
        <f t="shared" si="2"/>
        <v>0.55930830716126223</v>
      </c>
      <c r="N60" s="294">
        <f t="shared" si="3"/>
        <v>0.53990722655392165</v>
      </c>
      <c r="O60" s="340">
        <f t="shared" si="4"/>
        <v>0.9653123682253002</v>
      </c>
    </row>
    <row r="61" spans="1:15" s="310" customFormat="1" ht="84.75" customHeight="1" x14ac:dyDescent="0.25">
      <c r="A61" s="50" t="s">
        <v>395</v>
      </c>
      <c r="B61" s="245"/>
      <c r="C61" s="245"/>
      <c r="D61" s="245"/>
      <c r="E61" s="293" t="s">
        <v>396</v>
      </c>
      <c r="F61" s="311">
        <f t="shared" si="21"/>
        <v>1855566745.4100001</v>
      </c>
      <c r="G61" s="311">
        <f t="shared" si="21"/>
        <v>0</v>
      </c>
      <c r="H61" s="311">
        <f t="shared" si="17"/>
        <v>1855566745.4100001</v>
      </c>
      <c r="I61" s="294">
        <f>+H61/H72</f>
        <v>0.14714151543366771</v>
      </c>
      <c r="J61" s="311">
        <f t="shared" si="22"/>
        <v>1037833895.2</v>
      </c>
      <c r="K61" s="311">
        <f t="shared" si="22"/>
        <v>1001833895.2</v>
      </c>
      <c r="L61" s="311">
        <f t="shared" si="1"/>
        <v>36000000</v>
      </c>
      <c r="M61" s="294">
        <f t="shared" si="2"/>
        <v>0.55930830716126223</v>
      </c>
      <c r="N61" s="294">
        <f t="shared" si="3"/>
        <v>0.53990722655392165</v>
      </c>
      <c r="O61" s="340">
        <f t="shared" si="4"/>
        <v>0.9653123682253002</v>
      </c>
    </row>
    <row r="62" spans="1:15" s="310" customFormat="1" ht="35.25" customHeight="1" x14ac:dyDescent="0.25">
      <c r="A62" s="50" t="s">
        <v>397</v>
      </c>
      <c r="B62" s="245"/>
      <c r="C62" s="245"/>
      <c r="D62" s="245"/>
      <c r="E62" s="293" t="s">
        <v>349</v>
      </c>
      <c r="F62" s="311">
        <f t="shared" si="21"/>
        <v>1855566745.4100001</v>
      </c>
      <c r="G62" s="311">
        <f t="shared" si="21"/>
        <v>0</v>
      </c>
      <c r="H62" s="311">
        <f t="shared" si="17"/>
        <v>1855566745.4100001</v>
      </c>
      <c r="I62" s="294">
        <f>+H62/H72</f>
        <v>0.14714151543366771</v>
      </c>
      <c r="J62" s="311">
        <f t="shared" si="22"/>
        <v>1037833895.2</v>
      </c>
      <c r="K62" s="311">
        <f t="shared" si="22"/>
        <v>1001833895.2</v>
      </c>
      <c r="L62" s="311">
        <f t="shared" si="1"/>
        <v>36000000</v>
      </c>
      <c r="M62" s="294">
        <f t="shared" si="2"/>
        <v>0.55930830716126223</v>
      </c>
      <c r="N62" s="294">
        <f t="shared" si="3"/>
        <v>0.53990722655392165</v>
      </c>
      <c r="O62" s="340">
        <f t="shared" si="4"/>
        <v>0.9653123682253002</v>
      </c>
    </row>
    <row r="63" spans="1:15" ht="31.5" customHeight="1" x14ac:dyDescent="0.25">
      <c r="A63" s="51" t="s">
        <v>398</v>
      </c>
      <c r="B63" s="40" t="s">
        <v>192</v>
      </c>
      <c r="C63" s="40">
        <v>11</v>
      </c>
      <c r="D63" s="40" t="s">
        <v>38</v>
      </c>
      <c r="E63" s="297" t="s">
        <v>226</v>
      </c>
      <c r="F63" s="135">
        <v>1855566745.4100001</v>
      </c>
      <c r="G63" s="136">
        <v>0</v>
      </c>
      <c r="H63" s="137">
        <f t="shared" si="17"/>
        <v>1855566745.4100001</v>
      </c>
      <c r="I63" s="308">
        <f>+H63/H72</f>
        <v>0.14714151543366771</v>
      </c>
      <c r="J63" s="137">
        <v>1037833895.2</v>
      </c>
      <c r="K63" s="137">
        <v>1001833895.2</v>
      </c>
      <c r="L63" s="137">
        <f t="shared" si="1"/>
        <v>36000000</v>
      </c>
      <c r="M63" s="298">
        <f t="shared" si="2"/>
        <v>0.55930830716126223</v>
      </c>
      <c r="N63" s="298">
        <f t="shared" si="3"/>
        <v>0.53990722655392165</v>
      </c>
      <c r="O63" s="360">
        <f t="shared" si="4"/>
        <v>0.9653123682253002</v>
      </c>
    </row>
    <row r="64" spans="1:15" ht="71.25" customHeight="1" x14ac:dyDescent="0.25">
      <c r="A64" s="50" t="s">
        <v>402</v>
      </c>
      <c r="B64" s="245"/>
      <c r="C64" s="245"/>
      <c r="D64" s="245"/>
      <c r="E64" s="293" t="s">
        <v>405</v>
      </c>
      <c r="F64" s="311">
        <f t="shared" ref="F64:G66" si="23">+F65</f>
        <v>1565125111.3699999</v>
      </c>
      <c r="G64" s="311">
        <f t="shared" si="23"/>
        <v>0</v>
      </c>
      <c r="H64" s="311">
        <f>+F64-G64</f>
        <v>1565125111.3699999</v>
      </c>
      <c r="I64" s="294">
        <f>+H64/H72</f>
        <v>0.12411026512516236</v>
      </c>
      <c r="J64" s="311">
        <f t="shared" ref="J64:K66" si="24">+J65</f>
        <v>1565125111.3699999</v>
      </c>
      <c r="K64" s="311">
        <f t="shared" si="24"/>
        <v>1565125111.3699999</v>
      </c>
      <c r="L64" s="311">
        <f t="shared" si="1"/>
        <v>0</v>
      </c>
      <c r="M64" s="294">
        <f t="shared" si="2"/>
        <v>1</v>
      </c>
      <c r="N64" s="294">
        <f t="shared" si="3"/>
        <v>1</v>
      </c>
      <c r="O64" s="340">
        <f t="shared" si="4"/>
        <v>1</v>
      </c>
    </row>
    <row r="65" spans="1:15" ht="66" customHeight="1" x14ac:dyDescent="0.25">
      <c r="A65" s="50" t="s">
        <v>404</v>
      </c>
      <c r="B65" s="245"/>
      <c r="C65" s="245"/>
      <c r="D65" s="245"/>
      <c r="E65" s="293" t="s">
        <v>405</v>
      </c>
      <c r="F65" s="311">
        <f t="shared" si="23"/>
        <v>1565125111.3699999</v>
      </c>
      <c r="G65" s="311">
        <f t="shared" si="23"/>
        <v>0</v>
      </c>
      <c r="H65" s="311">
        <f>+F65-G65</f>
        <v>1565125111.3699999</v>
      </c>
      <c r="I65" s="294">
        <f>+H65/H72</f>
        <v>0.12411026512516236</v>
      </c>
      <c r="J65" s="311">
        <f t="shared" si="24"/>
        <v>1565125111.3699999</v>
      </c>
      <c r="K65" s="311">
        <f t="shared" si="24"/>
        <v>1565125111.3699999</v>
      </c>
      <c r="L65" s="311">
        <f t="shared" si="1"/>
        <v>0</v>
      </c>
      <c r="M65" s="294">
        <f t="shared" si="2"/>
        <v>1</v>
      </c>
      <c r="N65" s="294">
        <f t="shared" si="3"/>
        <v>1</v>
      </c>
      <c r="O65" s="340">
        <f t="shared" si="4"/>
        <v>1</v>
      </c>
    </row>
    <row r="66" spans="1:15" ht="39.75" customHeight="1" x14ac:dyDescent="0.25">
      <c r="A66" s="50" t="s">
        <v>406</v>
      </c>
      <c r="B66" s="245"/>
      <c r="C66" s="245"/>
      <c r="D66" s="245"/>
      <c r="E66" s="293" t="s">
        <v>407</v>
      </c>
      <c r="F66" s="311">
        <f t="shared" si="23"/>
        <v>1565125111.3699999</v>
      </c>
      <c r="G66" s="311">
        <f t="shared" si="23"/>
        <v>0</v>
      </c>
      <c r="H66" s="311">
        <f>+F66-G66</f>
        <v>1565125111.3699999</v>
      </c>
      <c r="I66" s="294">
        <f>+H66/H72</f>
        <v>0.12411026512516236</v>
      </c>
      <c r="J66" s="311">
        <f t="shared" si="24"/>
        <v>1565125111.3699999</v>
      </c>
      <c r="K66" s="311">
        <f t="shared" si="24"/>
        <v>1565125111.3699999</v>
      </c>
      <c r="L66" s="311">
        <f t="shared" si="1"/>
        <v>0</v>
      </c>
      <c r="M66" s="294">
        <f t="shared" si="2"/>
        <v>1</v>
      </c>
      <c r="N66" s="294">
        <f t="shared" si="3"/>
        <v>1</v>
      </c>
      <c r="O66" s="340">
        <f t="shared" si="4"/>
        <v>1</v>
      </c>
    </row>
    <row r="67" spans="1:15" ht="31.5" customHeight="1" x14ac:dyDescent="0.25">
      <c r="A67" s="51" t="s">
        <v>408</v>
      </c>
      <c r="B67" s="40" t="s">
        <v>192</v>
      </c>
      <c r="C67" s="40">
        <v>11</v>
      </c>
      <c r="D67" s="40" t="s">
        <v>38</v>
      </c>
      <c r="E67" s="297" t="s">
        <v>226</v>
      </c>
      <c r="F67" s="135">
        <v>1565125111.3699999</v>
      </c>
      <c r="G67" s="136">
        <v>0</v>
      </c>
      <c r="H67" s="137">
        <f>+F67-G67</f>
        <v>1565125111.3699999</v>
      </c>
      <c r="I67" s="308">
        <f>+H67/H72</f>
        <v>0.12411026512516236</v>
      </c>
      <c r="J67" s="137">
        <v>1565125111.3699999</v>
      </c>
      <c r="K67" s="137">
        <v>1565125111.3699999</v>
      </c>
      <c r="L67" s="137">
        <f t="shared" si="1"/>
        <v>0</v>
      </c>
      <c r="M67" s="298">
        <f t="shared" si="2"/>
        <v>1</v>
      </c>
      <c r="N67" s="298">
        <f t="shared" si="3"/>
        <v>1</v>
      </c>
      <c r="O67" s="360">
        <f t="shared" si="4"/>
        <v>1</v>
      </c>
    </row>
    <row r="68" spans="1:15" ht="65.25" customHeight="1" x14ac:dyDescent="0.25">
      <c r="A68" s="50" t="s">
        <v>409</v>
      </c>
      <c r="B68" s="245"/>
      <c r="C68" s="245"/>
      <c r="D68" s="245"/>
      <c r="E68" s="293" t="s">
        <v>412</v>
      </c>
      <c r="F68" s="311">
        <f t="shared" ref="F68:H70" si="25">+F69</f>
        <v>17211600</v>
      </c>
      <c r="G68" s="311">
        <f t="shared" si="25"/>
        <v>0</v>
      </c>
      <c r="H68" s="311">
        <f>+F68-G68</f>
        <v>17211600</v>
      </c>
      <c r="I68" s="294">
        <f>+H68/H72</f>
        <v>1.3648341744120517E-3</v>
      </c>
      <c r="J68" s="311">
        <f t="shared" ref="J68:K70" si="26">+J69</f>
        <v>17211600</v>
      </c>
      <c r="K68" s="311">
        <f t="shared" si="26"/>
        <v>17211600</v>
      </c>
      <c r="L68" s="311">
        <f t="shared" si="1"/>
        <v>0</v>
      </c>
      <c r="M68" s="294">
        <f t="shared" si="2"/>
        <v>1</v>
      </c>
      <c r="N68" s="294">
        <f t="shared" si="3"/>
        <v>1</v>
      </c>
      <c r="O68" s="340">
        <f t="shared" si="4"/>
        <v>1</v>
      </c>
    </row>
    <row r="69" spans="1:15" ht="69" customHeight="1" x14ac:dyDescent="0.25">
      <c r="A69" s="50" t="s">
        <v>411</v>
      </c>
      <c r="B69" s="245"/>
      <c r="C69" s="245"/>
      <c r="D69" s="245"/>
      <c r="E69" s="293" t="s">
        <v>438</v>
      </c>
      <c r="F69" s="311">
        <f t="shared" si="25"/>
        <v>17211600</v>
      </c>
      <c r="G69" s="311">
        <f t="shared" si="25"/>
        <v>0</v>
      </c>
      <c r="H69" s="311">
        <f t="shared" si="25"/>
        <v>17211600</v>
      </c>
      <c r="I69" s="294">
        <f>+H69/H72</f>
        <v>1.3648341744120517E-3</v>
      </c>
      <c r="J69" s="311">
        <f t="shared" si="26"/>
        <v>17211600</v>
      </c>
      <c r="K69" s="311">
        <f t="shared" si="26"/>
        <v>17211600</v>
      </c>
      <c r="L69" s="311">
        <f t="shared" si="1"/>
        <v>0</v>
      </c>
      <c r="M69" s="294">
        <f t="shared" si="2"/>
        <v>1</v>
      </c>
      <c r="N69" s="294">
        <f t="shared" si="3"/>
        <v>1</v>
      </c>
      <c r="O69" s="340">
        <f t="shared" si="4"/>
        <v>1</v>
      </c>
    </row>
    <row r="70" spans="1:15" ht="33" customHeight="1" x14ac:dyDescent="0.25">
      <c r="A70" s="50" t="s">
        <v>413</v>
      </c>
      <c r="B70" s="245"/>
      <c r="C70" s="245"/>
      <c r="D70" s="245"/>
      <c r="E70" s="293" t="s">
        <v>414</v>
      </c>
      <c r="F70" s="311">
        <f t="shared" si="25"/>
        <v>17211600</v>
      </c>
      <c r="G70" s="311">
        <f t="shared" si="25"/>
        <v>0</v>
      </c>
      <c r="H70" s="311">
        <f>+F70-G70</f>
        <v>17211600</v>
      </c>
      <c r="I70" s="294">
        <f>+H70/H72</f>
        <v>1.3648341744120517E-3</v>
      </c>
      <c r="J70" s="311">
        <f t="shared" si="26"/>
        <v>17211600</v>
      </c>
      <c r="K70" s="311">
        <f t="shared" si="26"/>
        <v>17211600</v>
      </c>
      <c r="L70" s="311">
        <f t="shared" si="1"/>
        <v>0</v>
      </c>
      <c r="M70" s="294">
        <f t="shared" si="2"/>
        <v>1</v>
      </c>
      <c r="N70" s="294">
        <f t="shared" si="3"/>
        <v>1</v>
      </c>
      <c r="O70" s="340">
        <f t="shared" si="4"/>
        <v>1</v>
      </c>
    </row>
    <row r="71" spans="1:15" ht="31.5" customHeight="1" thickBot="1" x14ac:dyDescent="0.3">
      <c r="A71" s="313" t="s">
        <v>439</v>
      </c>
      <c r="B71" s="53" t="s">
        <v>192</v>
      </c>
      <c r="C71" s="53">
        <v>11</v>
      </c>
      <c r="D71" s="53" t="s">
        <v>38</v>
      </c>
      <c r="E71" s="300" t="s">
        <v>226</v>
      </c>
      <c r="F71" s="141">
        <v>17211600</v>
      </c>
      <c r="G71" s="142">
        <v>0</v>
      </c>
      <c r="H71" s="143">
        <f>+F71-G71</f>
        <v>17211600</v>
      </c>
      <c r="I71" s="301">
        <f>+H71/H72</f>
        <v>1.3648341744120517E-3</v>
      </c>
      <c r="J71" s="143">
        <v>17211600</v>
      </c>
      <c r="K71" s="143">
        <v>17211600</v>
      </c>
      <c r="L71" s="143">
        <f t="shared" si="1"/>
        <v>0</v>
      </c>
      <c r="M71" s="302">
        <f t="shared" si="2"/>
        <v>1</v>
      </c>
      <c r="N71" s="302">
        <f t="shared" si="3"/>
        <v>1</v>
      </c>
      <c r="O71" s="361">
        <f t="shared" si="4"/>
        <v>1</v>
      </c>
    </row>
    <row r="72" spans="1:15" s="287" customFormat="1" ht="30" customHeight="1" thickBot="1" x14ac:dyDescent="0.3">
      <c r="A72" s="564" t="s">
        <v>440</v>
      </c>
      <c r="B72" s="565"/>
      <c r="C72" s="565"/>
      <c r="D72" s="565"/>
      <c r="E72" s="565"/>
      <c r="F72" s="314">
        <f>+F9+F20</f>
        <v>12610762774.470001</v>
      </c>
      <c r="G72" s="315">
        <f>+G9+G20</f>
        <v>0</v>
      </c>
      <c r="H72" s="314">
        <f>+H9+H20</f>
        <v>12610762774.470001</v>
      </c>
      <c r="I72" s="316">
        <f>+H72/H72</f>
        <v>1</v>
      </c>
      <c r="J72" s="362">
        <f>+J9+J20</f>
        <v>11256356575.59</v>
      </c>
      <c r="K72" s="363">
        <f>+K9+K20</f>
        <v>11220356575.59</v>
      </c>
      <c r="L72" s="315">
        <f t="shared" si="1"/>
        <v>36000000</v>
      </c>
      <c r="M72" s="317">
        <f t="shared" si="2"/>
        <v>0.89259918506896796</v>
      </c>
      <c r="N72" s="317">
        <f t="shared" si="3"/>
        <v>0.88974448066735312</v>
      </c>
      <c r="O72" s="318">
        <f t="shared" si="4"/>
        <v>0.99680180707156452</v>
      </c>
    </row>
    <row r="73" spans="1:15" s="321" customFormat="1" ht="15.75" customHeight="1" x14ac:dyDescent="0.25">
      <c r="A73" s="319" t="s">
        <v>484</v>
      </c>
      <c r="B73" s="320"/>
      <c r="C73" s="320"/>
      <c r="F73" s="322"/>
      <c r="G73" s="367"/>
      <c r="H73" s="367"/>
      <c r="I73" s="367"/>
    </row>
    <row r="74" spans="1:15" s="321" customFormat="1" ht="15.75" customHeight="1" x14ac:dyDescent="0.25">
      <c r="A74" s="319" t="s">
        <v>537</v>
      </c>
      <c r="B74" s="320"/>
      <c r="C74" s="320"/>
      <c r="F74" s="322"/>
      <c r="G74" s="162"/>
      <c r="H74" s="162"/>
      <c r="I74" s="162"/>
    </row>
    <row r="75" spans="1:15" s="321" customFormat="1" ht="18" customHeight="1" x14ac:dyDescent="0.25">
      <c r="A75" s="319" t="s">
        <v>521</v>
      </c>
      <c r="B75" s="320"/>
      <c r="C75" s="320"/>
      <c r="F75" s="322"/>
      <c r="G75" s="162"/>
      <c r="H75" s="162"/>
      <c r="I75" s="162"/>
    </row>
  </sheetData>
  <mergeCells count="17">
    <mergeCell ref="A72:E72"/>
    <mergeCell ref="H7:H8"/>
    <mergeCell ref="I7:I8"/>
    <mergeCell ref="J7:J8"/>
    <mergeCell ref="K7:K8"/>
    <mergeCell ref="L7:L8"/>
    <mergeCell ref="M7:O7"/>
    <mergeCell ref="A1:O1"/>
    <mergeCell ref="A2:O2"/>
    <mergeCell ref="A3:O3"/>
    <mergeCell ref="A7:A8"/>
    <mergeCell ref="B7:B8"/>
    <mergeCell ref="C7:C8"/>
    <mergeCell ref="D7:D8"/>
    <mergeCell ref="E7:E8"/>
    <mergeCell ref="F7:F8"/>
    <mergeCell ref="G7:G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6383" man="1"/>
    <brk id="51"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583EA-8A5B-43E1-B928-DCEE7A91B32A}">
  <dimension ref="A1:O81"/>
  <sheetViews>
    <sheetView view="pageBreakPreview" zoomScale="84" zoomScaleNormal="80" zoomScaleSheetLayoutView="376" workbookViewId="0">
      <selection activeCell="A9" sqref="A9:O9"/>
    </sheetView>
  </sheetViews>
  <sheetFormatPr baseColWidth="10" defaultColWidth="11.42578125" defaultRowHeight="23.1" customHeight="1" x14ac:dyDescent="0.25"/>
  <cols>
    <col min="1" max="1" width="32.5703125" style="266" customWidth="1"/>
    <col min="2" max="2" width="11.5703125" style="266" customWidth="1"/>
    <col min="3" max="3" width="9.85546875" style="268" customWidth="1"/>
    <col min="4" max="4" width="7.7109375" style="268" customWidth="1"/>
    <col min="5" max="5" width="36.140625" style="266" customWidth="1"/>
    <col min="6" max="6" width="24" style="266" customWidth="1"/>
    <col min="7" max="7" width="14.140625" style="269" customWidth="1"/>
    <col min="8" max="8" width="23.7109375" style="163" customWidth="1"/>
    <col min="9" max="9" width="13.5703125" style="164" customWidth="1"/>
    <col min="10" max="10" width="23.85546875" style="163" customWidth="1"/>
    <col min="11" max="11" width="23.42578125" style="163" customWidth="1"/>
    <col min="12" max="12" width="19.42578125" style="163" customWidth="1"/>
    <col min="13" max="13" width="13.42578125" style="164" customWidth="1"/>
    <col min="14" max="14" width="12.5703125" style="275" customWidth="1"/>
    <col min="15" max="15" width="11.7109375" style="266" customWidth="1"/>
    <col min="16" max="153" width="11.42578125" style="266"/>
    <col min="154" max="154" width="17.42578125" style="266" customWidth="1"/>
    <col min="155" max="155" width="9.28515625" style="266" customWidth="1"/>
    <col min="156" max="156" width="53.42578125" style="266" customWidth="1"/>
    <col min="157" max="157" width="21.85546875" style="266" customWidth="1"/>
    <col min="158" max="158" width="18.5703125" style="266" customWidth="1"/>
    <col min="159" max="159" width="21.28515625" style="266" customWidth="1"/>
    <col min="160" max="162" width="0" style="266" hidden="1" customWidth="1"/>
    <col min="163" max="163" width="23.28515625" style="266" customWidth="1"/>
    <col min="164" max="165" width="0" style="266" hidden="1" customWidth="1"/>
    <col min="166" max="166" width="23.5703125" style="266" customWidth="1"/>
    <col min="167" max="167" width="2.7109375" style="266" customWidth="1"/>
    <col min="168" max="187" width="0" style="266" hidden="1" customWidth="1"/>
    <col min="188" max="188" width="13.42578125" style="266" customWidth="1"/>
    <col min="189" max="189" width="18.140625" style="266" customWidth="1"/>
    <col min="190" max="190" width="18.7109375" style="266" customWidth="1"/>
    <col min="191" max="191" width="15.42578125" style="266" customWidth="1"/>
    <col min="192" max="409" width="11.42578125" style="266"/>
    <col min="410" max="410" width="17.42578125" style="266" customWidth="1"/>
    <col min="411" max="411" width="9.28515625" style="266" customWidth="1"/>
    <col min="412" max="412" width="53.42578125" style="266" customWidth="1"/>
    <col min="413" max="413" width="21.85546875" style="266" customWidth="1"/>
    <col min="414" max="414" width="18.5703125" style="266" customWidth="1"/>
    <col min="415" max="415" width="21.28515625" style="266" customWidth="1"/>
    <col min="416" max="418" width="0" style="266" hidden="1" customWidth="1"/>
    <col min="419" max="419" width="23.28515625" style="266" customWidth="1"/>
    <col min="420" max="421" width="0" style="266" hidden="1" customWidth="1"/>
    <col min="422" max="422" width="23.5703125" style="266" customWidth="1"/>
    <col min="423" max="423" width="2.7109375" style="266" customWidth="1"/>
    <col min="424" max="443" width="0" style="266" hidden="1" customWidth="1"/>
    <col min="444" max="444" width="13.42578125" style="266" customWidth="1"/>
    <col min="445" max="445" width="18.140625" style="266" customWidth="1"/>
    <col min="446" max="446" width="18.7109375" style="266" customWidth="1"/>
    <col min="447" max="447" width="15.42578125" style="266" customWidth="1"/>
    <col min="448" max="665" width="11.42578125" style="266"/>
    <col min="666" max="666" width="17.42578125" style="266" customWidth="1"/>
    <col min="667" max="667" width="9.28515625" style="266" customWidth="1"/>
    <col min="668" max="668" width="53.42578125" style="266" customWidth="1"/>
    <col min="669" max="669" width="21.85546875" style="266" customWidth="1"/>
    <col min="670" max="670" width="18.5703125" style="266" customWidth="1"/>
    <col min="671" max="671" width="21.28515625" style="266" customWidth="1"/>
    <col min="672" max="674" width="0" style="266" hidden="1" customWidth="1"/>
    <col min="675" max="675" width="23.28515625" style="266" customWidth="1"/>
    <col min="676" max="677" width="0" style="266" hidden="1" customWidth="1"/>
    <col min="678" max="678" width="23.5703125" style="266" customWidth="1"/>
    <col min="679" max="679" width="2.7109375" style="266" customWidth="1"/>
    <col min="680" max="699" width="0" style="266" hidden="1" customWidth="1"/>
    <col min="700" max="700" width="13.42578125" style="266" customWidth="1"/>
    <col min="701" max="701" width="18.140625" style="266" customWidth="1"/>
    <col min="702" max="702" width="18.7109375" style="266" customWidth="1"/>
    <col min="703" max="703" width="15.42578125" style="266" customWidth="1"/>
    <col min="704" max="921" width="11.42578125" style="266"/>
    <col min="922" max="922" width="17.42578125" style="266" customWidth="1"/>
    <col min="923" max="923" width="9.28515625" style="266" customWidth="1"/>
    <col min="924" max="924" width="53.42578125" style="266" customWidth="1"/>
    <col min="925" max="925" width="21.85546875" style="266" customWidth="1"/>
    <col min="926" max="926" width="18.5703125" style="266" customWidth="1"/>
    <col min="927" max="927" width="21.28515625" style="266" customWidth="1"/>
    <col min="928" max="930" width="0" style="266" hidden="1" customWidth="1"/>
    <col min="931" max="931" width="23.28515625" style="266" customWidth="1"/>
    <col min="932" max="933" width="0" style="266" hidden="1" customWidth="1"/>
    <col min="934" max="934" width="23.5703125" style="266" customWidth="1"/>
    <col min="935" max="935" width="2.7109375" style="266" customWidth="1"/>
    <col min="936" max="955" width="0" style="266" hidden="1" customWidth="1"/>
    <col min="956" max="956" width="13.42578125" style="266" customWidth="1"/>
    <col min="957" max="957" width="18.140625" style="266" customWidth="1"/>
    <col min="958" max="958" width="18.7109375" style="266" customWidth="1"/>
    <col min="959" max="959" width="15.42578125" style="266" customWidth="1"/>
    <col min="960" max="1177" width="11.42578125" style="266"/>
    <col min="1178" max="1178" width="17.42578125" style="266" customWidth="1"/>
    <col min="1179" max="1179" width="9.28515625" style="266" customWidth="1"/>
    <col min="1180" max="1180" width="53.42578125" style="266" customWidth="1"/>
    <col min="1181" max="1181" width="21.85546875" style="266" customWidth="1"/>
    <col min="1182" max="1182" width="18.5703125" style="266" customWidth="1"/>
    <col min="1183" max="1183" width="21.28515625" style="266" customWidth="1"/>
    <col min="1184" max="1186" width="0" style="266" hidden="1" customWidth="1"/>
    <col min="1187" max="1187" width="23.28515625" style="266" customWidth="1"/>
    <col min="1188" max="1189" width="0" style="266" hidden="1" customWidth="1"/>
    <col min="1190" max="1190" width="23.5703125" style="266" customWidth="1"/>
    <col min="1191" max="1191" width="2.7109375" style="266" customWidth="1"/>
    <col min="1192" max="1211" width="0" style="266" hidden="1" customWidth="1"/>
    <col min="1212" max="1212" width="13.42578125" style="266" customWidth="1"/>
    <col min="1213" max="1213" width="18.140625" style="266" customWidth="1"/>
    <col min="1214" max="1214" width="18.7109375" style="266" customWidth="1"/>
    <col min="1215" max="1215" width="15.42578125" style="266" customWidth="1"/>
    <col min="1216" max="1433" width="11.42578125" style="266"/>
    <col min="1434" max="1434" width="17.42578125" style="266" customWidth="1"/>
    <col min="1435" max="1435" width="9.28515625" style="266" customWidth="1"/>
    <col min="1436" max="1436" width="53.42578125" style="266" customWidth="1"/>
    <col min="1437" max="1437" width="21.85546875" style="266" customWidth="1"/>
    <col min="1438" max="1438" width="18.5703125" style="266" customWidth="1"/>
    <col min="1439" max="1439" width="21.28515625" style="266" customWidth="1"/>
    <col min="1440" max="1442" width="0" style="266" hidden="1" customWidth="1"/>
    <col min="1443" max="1443" width="23.28515625" style="266" customWidth="1"/>
    <col min="1444" max="1445" width="0" style="266" hidden="1" customWidth="1"/>
    <col min="1446" max="1446" width="23.5703125" style="266" customWidth="1"/>
    <col min="1447" max="1447" width="2.7109375" style="266" customWidth="1"/>
    <col min="1448" max="1467" width="0" style="266" hidden="1" customWidth="1"/>
    <col min="1468" max="1468" width="13.42578125" style="266" customWidth="1"/>
    <col min="1469" max="1469" width="18.140625" style="266" customWidth="1"/>
    <col min="1470" max="1470" width="18.7109375" style="266" customWidth="1"/>
    <col min="1471" max="1471" width="15.42578125" style="266" customWidth="1"/>
    <col min="1472" max="1689" width="11.42578125" style="266"/>
    <col min="1690" max="1690" width="17.42578125" style="266" customWidth="1"/>
    <col min="1691" max="1691" width="9.28515625" style="266" customWidth="1"/>
    <col min="1692" max="1692" width="53.42578125" style="266" customWidth="1"/>
    <col min="1693" max="1693" width="21.85546875" style="266" customWidth="1"/>
    <col min="1694" max="1694" width="18.5703125" style="266" customWidth="1"/>
    <col min="1695" max="1695" width="21.28515625" style="266" customWidth="1"/>
    <col min="1696" max="1698" width="0" style="266" hidden="1" customWidth="1"/>
    <col min="1699" max="1699" width="23.28515625" style="266" customWidth="1"/>
    <col min="1700" max="1701" width="0" style="266" hidden="1" customWidth="1"/>
    <col min="1702" max="1702" width="23.5703125" style="266" customWidth="1"/>
    <col min="1703" max="1703" width="2.7109375" style="266" customWidth="1"/>
    <col min="1704" max="1723" width="0" style="266" hidden="1" customWidth="1"/>
    <col min="1724" max="1724" width="13.42578125" style="266" customWidth="1"/>
    <col min="1725" max="1725" width="18.140625" style="266" customWidth="1"/>
    <col min="1726" max="1726" width="18.7109375" style="266" customWidth="1"/>
    <col min="1727" max="1727" width="15.42578125" style="266" customWidth="1"/>
    <col min="1728" max="1945" width="11.42578125" style="266"/>
    <col min="1946" max="1946" width="17.42578125" style="266" customWidth="1"/>
    <col min="1947" max="1947" width="9.28515625" style="266" customWidth="1"/>
    <col min="1948" max="1948" width="53.42578125" style="266" customWidth="1"/>
    <col min="1949" max="1949" width="21.85546875" style="266" customWidth="1"/>
    <col min="1950" max="1950" width="18.5703125" style="266" customWidth="1"/>
    <col min="1951" max="1951" width="21.28515625" style="266" customWidth="1"/>
    <col min="1952" max="1954" width="0" style="266" hidden="1" customWidth="1"/>
    <col min="1955" max="1955" width="23.28515625" style="266" customWidth="1"/>
    <col min="1956" max="1957" width="0" style="266" hidden="1" customWidth="1"/>
    <col min="1958" max="1958" width="23.5703125" style="266" customWidth="1"/>
    <col min="1959" max="1959" width="2.7109375" style="266" customWidth="1"/>
    <col min="1960" max="1979" width="0" style="266" hidden="1" customWidth="1"/>
    <col min="1980" max="1980" width="13.42578125" style="266" customWidth="1"/>
    <col min="1981" max="1981" width="18.140625" style="266" customWidth="1"/>
    <col min="1982" max="1982" width="18.7109375" style="266" customWidth="1"/>
    <col min="1983" max="1983" width="15.42578125" style="266" customWidth="1"/>
    <col min="1984" max="2201" width="11.42578125" style="266"/>
    <col min="2202" max="2202" width="17.42578125" style="266" customWidth="1"/>
    <col min="2203" max="2203" width="9.28515625" style="266" customWidth="1"/>
    <col min="2204" max="2204" width="53.42578125" style="266" customWidth="1"/>
    <col min="2205" max="2205" width="21.85546875" style="266" customWidth="1"/>
    <col min="2206" max="2206" width="18.5703125" style="266" customWidth="1"/>
    <col min="2207" max="2207" width="21.28515625" style="266" customWidth="1"/>
    <col min="2208" max="2210" width="0" style="266" hidden="1" customWidth="1"/>
    <col min="2211" max="2211" width="23.28515625" style="266" customWidth="1"/>
    <col min="2212" max="2213" width="0" style="266" hidden="1" customWidth="1"/>
    <col min="2214" max="2214" width="23.5703125" style="266" customWidth="1"/>
    <col min="2215" max="2215" width="2.7109375" style="266" customWidth="1"/>
    <col min="2216" max="2235" width="0" style="266" hidden="1" customWidth="1"/>
    <col min="2236" max="2236" width="13.42578125" style="266" customWidth="1"/>
    <col min="2237" max="2237" width="18.140625" style="266" customWidth="1"/>
    <col min="2238" max="2238" width="18.7109375" style="266" customWidth="1"/>
    <col min="2239" max="2239" width="15.42578125" style="266" customWidth="1"/>
    <col min="2240" max="2457" width="11.42578125" style="266"/>
    <col min="2458" max="2458" width="17.42578125" style="266" customWidth="1"/>
    <col min="2459" max="2459" width="9.28515625" style="266" customWidth="1"/>
    <col min="2460" max="2460" width="53.42578125" style="266" customWidth="1"/>
    <col min="2461" max="2461" width="21.85546875" style="266" customWidth="1"/>
    <col min="2462" max="2462" width="18.5703125" style="266" customWidth="1"/>
    <col min="2463" max="2463" width="21.28515625" style="266" customWidth="1"/>
    <col min="2464" max="2466" width="0" style="266" hidden="1" customWidth="1"/>
    <col min="2467" max="2467" width="23.28515625" style="266" customWidth="1"/>
    <col min="2468" max="2469" width="0" style="266" hidden="1" customWidth="1"/>
    <col min="2470" max="2470" width="23.5703125" style="266" customWidth="1"/>
    <col min="2471" max="2471" width="2.7109375" style="266" customWidth="1"/>
    <col min="2472" max="2491" width="0" style="266" hidden="1" customWidth="1"/>
    <col min="2492" max="2492" width="13.42578125" style="266" customWidth="1"/>
    <col min="2493" max="2493" width="18.140625" style="266" customWidth="1"/>
    <col min="2494" max="2494" width="18.7109375" style="266" customWidth="1"/>
    <col min="2495" max="2495" width="15.42578125" style="266" customWidth="1"/>
    <col min="2496" max="2713" width="11.42578125" style="266"/>
    <col min="2714" max="2714" width="17.42578125" style="266" customWidth="1"/>
    <col min="2715" max="2715" width="9.28515625" style="266" customWidth="1"/>
    <col min="2716" max="2716" width="53.42578125" style="266" customWidth="1"/>
    <col min="2717" max="2717" width="21.85546875" style="266" customWidth="1"/>
    <col min="2718" max="2718" width="18.5703125" style="266" customWidth="1"/>
    <col min="2719" max="2719" width="21.28515625" style="266" customWidth="1"/>
    <col min="2720" max="2722" width="0" style="266" hidden="1" customWidth="1"/>
    <col min="2723" max="2723" width="23.28515625" style="266" customWidth="1"/>
    <col min="2724" max="2725" width="0" style="266" hidden="1" customWidth="1"/>
    <col min="2726" max="2726" width="23.5703125" style="266" customWidth="1"/>
    <col min="2727" max="2727" width="2.7109375" style="266" customWidth="1"/>
    <col min="2728" max="2747" width="0" style="266" hidden="1" customWidth="1"/>
    <col min="2748" max="2748" width="13.42578125" style="266" customWidth="1"/>
    <col min="2749" max="2749" width="18.140625" style="266" customWidth="1"/>
    <col min="2750" max="2750" width="18.7109375" style="266" customWidth="1"/>
    <col min="2751" max="2751" width="15.42578125" style="266" customWidth="1"/>
    <col min="2752" max="2969" width="11.42578125" style="266"/>
    <col min="2970" max="2970" width="17.42578125" style="266" customWidth="1"/>
    <col min="2971" max="2971" width="9.28515625" style="266" customWidth="1"/>
    <col min="2972" max="2972" width="53.42578125" style="266" customWidth="1"/>
    <col min="2973" max="2973" width="21.85546875" style="266" customWidth="1"/>
    <col min="2974" max="2974" width="18.5703125" style="266" customWidth="1"/>
    <col min="2975" max="2975" width="21.28515625" style="266" customWidth="1"/>
    <col min="2976" max="2978" width="0" style="266" hidden="1" customWidth="1"/>
    <col min="2979" max="2979" width="23.28515625" style="266" customWidth="1"/>
    <col min="2980" max="2981" width="0" style="266" hidden="1" customWidth="1"/>
    <col min="2982" max="2982" width="23.5703125" style="266" customWidth="1"/>
    <col min="2983" max="2983" width="2.7109375" style="266" customWidth="1"/>
    <col min="2984" max="3003" width="0" style="266" hidden="1" customWidth="1"/>
    <col min="3004" max="3004" width="13.42578125" style="266" customWidth="1"/>
    <col min="3005" max="3005" width="18.140625" style="266" customWidth="1"/>
    <col min="3006" max="3006" width="18.7109375" style="266" customWidth="1"/>
    <col min="3007" max="3007" width="15.42578125" style="266" customWidth="1"/>
    <col min="3008" max="3225" width="11.42578125" style="266"/>
    <col min="3226" max="3226" width="17.42578125" style="266" customWidth="1"/>
    <col min="3227" max="3227" width="9.28515625" style="266" customWidth="1"/>
    <col min="3228" max="3228" width="53.42578125" style="266" customWidth="1"/>
    <col min="3229" max="3229" width="21.85546875" style="266" customWidth="1"/>
    <col min="3230" max="3230" width="18.5703125" style="266" customWidth="1"/>
    <col min="3231" max="3231" width="21.28515625" style="266" customWidth="1"/>
    <col min="3232" max="3234" width="0" style="266" hidden="1" customWidth="1"/>
    <col min="3235" max="3235" width="23.28515625" style="266" customWidth="1"/>
    <col min="3236" max="3237" width="0" style="266" hidden="1" customWidth="1"/>
    <col min="3238" max="3238" width="23.5703125" style="266" customWidth="1"/>
    <col min="3239" max="3239" width="2.7109375" style="266" customWidth="1"/>
    <col min="3240" max="3259" width="0" style="266" hidden="1" customWidth="1"/>
    <col min="3260" max="3260" width="13.42578125" style="266" customWidth="1"/>
    <col min="3261" max="3261" width="18.140625" style="266" customWidth="1"/>
    <col min="3262" max="3262" width="18.7109375" style="266" customWidth="1"/>
    <col min="3263" max="3263" width="15.42578125" style="266" customWidth="1"/>
    <col min="3264" max="3481" width="11.42578125" style="266"/>
    <col min="3482" max="3482" width="17.42578125" style="266" customWidth="1"/>
    <col min="3483" max="3483" width="9.28515625" style="266" customWidth="1"/>
    <col min="3484" max="3484" width="53.42578125" style="266" customWidth="1"/>
    <col min="3485" max="3485" width="21.85546875" style="266" customWidth="1"/>
    <col min="3486" max="3486" width="18.5703125" style="266" customWidth="1"/>
    <col min="3487" max="3487" width="21.28515625" style="266" customWidth="1"/>
    <col min="3488" max="3490" width="0" style="266" hidden="1" customWidth="1"/>
    <col min="3491" max="3491" width="23.28515625" style="266" customWidth="1"/>
    <col min="3492" max="3493" width="0" style="266" hidden="1" customWidth="1"/>
    <col min="3494" max="3494" width="23.5703125" style="266" customWidth="1"/>
    <col min="3495" max="3495" width="2.7109375" style="266" customWidth="1"/>
    <col min="3496" max="3515" width="0" style="266" hidden="1" customWidth="1"/>
    <col min="3516" max="3516" width="13.42578125" style="266" customWidth="1"/>
    <col min="3517" max="3517" width="18.140625" style="266" customWidth="1"/>
    <col min="3518" max="3518" width="18.7109375" style="266" customWidth="1"/>
    <col min="3519" max="3519" width="15.42578125" style="266" customWidth="1"/>
    <col min="3520" max="3737" width="11.42578125" style="266"/>
    <col min="3738" max="3738" width="17.42578125" style="266" customWidth="1"/>
    <col min="3739" max="3739" width="9.28515625" style="266" customWidth="1"/>
    <col min="3740" max="3740" width="53.42578125" style="266" customWidth="1"/>
    <col min="3741" max="3741" width="21.85546875" style="266" customWidth="1"/>
    <col min="3742" max="3742" width="18.5703125" style="266" customWidth="1"/>
    <col min="3743" max="3743" width="21.28515625" style="266" customWidth="1"/>
    <col min="3744" max="3746" width="0" style="266" hidden="1" customWidth="1"/>
    <col min="3747" max="3747" width="23.28515625" style="266" customWidth="1"/>
    <col min="3748" max="3749" width="0" style="266" hidden="1" customWidth="1"/>
    <col min="3750" max="3750" width="23.5703125" style="266" customWidth="1"/>
    <col min="3751" max="3751" width="2.7109375" style="266" customWidth="1"/>
    <col min="3752" max="3771" width="0" style="266" hidden="1" customWidth="1"/>
    <col min="3772" max="3772" width="13.42578125" style="266" customWidth="1"/>
    <col min="3773" max="3773" width="18.140625" style="266" customWidth="1"/>
    <col min="3774" max="3774" width="18.7109375" style="266" customWidth="1"/>
    <col min="3775" max="3775" width="15.42578125" style="266" customWidth="1"/>
    <col min="3776" max="3993" width="11.42578125" style="266"/>
    <col min="3994" max="3994" width="17.42578125" style="266" customWidth="1"/>
    <col min="3995" max="3995" width="9.28515625" style="266" customWidth="1"/>
    <col min="3996" max="3996" width="53.42578125" style="266" customWidth="1"/>
    <col min="3997" max="3997" width="21.85546875" style="266" customWidth="1"/>
    <col min="3998" max="3998" width="18.5703125" style="266" customWidth="1"/>
    <col min="3999" max="3999" width="21.28515625" style="266" customWidth="1"/>
    <col min="4000" max="4002" width="0" style="266" hidden="1" customWidth="1"/>
    <col min="4003" max="4003" width="23.28515625" style="266" customWidth="1"/>
    <col min="4004" max="4005" width="0" style="266" hidden="1" customWidth="1"/>
    <col min="4006" max="4006" width="23.5703125" style="266" customWidth="1"/>
    <col min="4007" max="4007" width="2.7109375" style="266" customWidth="1"/>
    <col min="4008" max="4027" width="0" style="266" hidden="1" customWidth="1"/>
    <col min="4028" max="4028" width="13.42578125" style="266" customWidth="1"/>
    <col min="4029" max="4029" width="18.140625" style="266" customWidth="1"/>
    <col min="4030" max="4030" width="18.7109375" style="266" customWidth="1"/>
    <col min="4031" max="4031" width="15.42578125" style="266" customWidth="1"/>
    <col min="4032" max="4249" width="11.42578125" style="266"/>
    <col min="4250" max="4250" width="17.42578125" style="266" customWidth="1"/>
    <col min="4251" max="4251" width="9.28515625" style="266" customWidth="1"/>
    <col min="4252" max="4252" width="53.42578125" style="266" customWidth="1"/>
    <col min="4253" max="4253" width="21.85546875" style="266" customWidth="1"/>
    <col min="4254" max="4254" width="18.5703125" style="266" customWidth="1"/>
    <col min="4255" max="4255" width="21.28515625" style="266" customWidth="1"/>
    <col min="4256" max="4258" width="0" style="266" hidden="1" customWidth="1"/>
    <col min="4259" max="4259" width="23.28515625" style="266" customWidth="1"/>
    <col min="4260" max="4261" width="0" style="266" hidden="1" customWidth="1"/>
    <col min="4262" max="4262" width="23.5703125" style="266" customWidth="1"/>
    <col min="4263" max="4263" width="2.7109375" style="266" customWidth="1"/>
    <col min="4264" max="4283" width="0" style="266" hidden="1" customWidth="1"/>
    <col min="4284" max="4284" width="13.42578125" style="266" customWidth="1"/>
    <col min="4285" max="4285" width="18.140625" style="266" customWidth="1"/>
    <col min="4286" max="4286" width="18.7109375" style="266" customWidth="1"/>
    <col min="4287" max="4287" width="15.42578125" style="266" customWidth="1"/>
    <col min="4288" max="4505" width="11.42578125" style="266"/>
    <col min="4506" max="4506" width="17.42578125" style="266" customWidth="1"/>
    <col min="4507" max="4507" width="9.28515625" style="266" customWidth="1"/>
    <col min="4508" max="4508" width="53.42578125" style="266" customWidth="1"/>
    <col min="4509" max="4509" width="21.85546875" style="266" customWidth="1"/>
    <col min="4510" max="4510" width="18.5703125" style="266" customWidth="1"/>
    <col min="4511" max="4511" width="21.28515625" style="266" customWidth="1"/>
    <col min="4512" max="4514" width="0" style="266" hidden="1" customWidth="1"/>
    <col min="4515" max="4515" width="23.28515625" style="266" customWidth="1"/>
    <col min="4516" max="4517" width="0" style="266" hidden="1" customWidth="1"/>
    <col min="4518" max="4518" width="23.5703125" style="266" customWidth="1"/>
    <col min="4519" max="4519" width="2.7109375" style="266" customWidth="1"/>
    <col min="4520" max="4539" width="0" style="266" hidden="1" customWidth="1"/>
    <col min="4540" max="4540" width="13.42578125" style="266" customWidth="1"/>
    <col min="4541" max="4541" width="18.140625" style="266" customWidth="1"/>
    <col min="4542" max="4542" width="18.7109375" style="266" customWidth="1"/>
    <col min="4543" max="4543" width="15.42578125" style="266" customWidth="1"/>
    <col min="4544" max="4761" width="11.42578125" style="266"/>
    <col min="4762" max="4762" width="17.42578125" style="266" customWidth="1"/>
    <col min="4763" max="4763" width="9.28515625" style="266" customWidth="1"/>
    <col min="4764" max="4764" width="53.42578125" style="266" customWidth="1"/>
    <col min="4765" max="4765" width="21.85546875" style="266" customWidth="1"/>
    <col min="4766" max="4766" width="18.5703125" style="266" customWidth="1"/>
    <col min="4767" max="4767" width="21.28515625" style="266" customWidth="1"/>
    <col min="4768" max="4770" width="0" style="266" hidden="1" customWidth="1"/>
    <col min="4771" max="4771" width="23.28515625" style="266" customWidth="1"/>
    <col min="4772" max="4773" width="0" style="266" hidden="1" customWidth="1"/>
    <col min="4774" max="4774" width="23.5703125" style="266" customWidth="1"/>
    <col min="4775" max="4775" width="2.7109375" style="266" customWidth="1"/>
    <col min="4776" max="4795" width="0" style="266" hidden="1" customWidth="1"/>
    <col min="4796" max="4796" width="13.42578125" style="266" customWidth="1"/>
    <col min="4797" max="4797" width="18.140625" style="266" customWidth="1"/>
    <col min="4798" max="4798" width="18.7109375" style="266" customWidth="1"/>
    <col min="4799" max="4799" width="15.42578125" style="266" customWidth="1"/>
    <col min="4800" max="5017" width="11.42578125" style="266"/>
    <col min="5018" max="5018" width="17.42578125" style="266" customWidth="1"/>
    <col min="5019" max="5019" width="9.28515625" style="266" customWidth="1"/>
    <col min="5020" max="5020" width="53.42578125" style="266" customWidth="1"/>
    <col min="5021" max="5021" width="21.85546875" style="266" customWidth="1"/>
    <col min="5022" max="5022" width="18.5703125" style="266" customWidth="1"/>
    <col min="5023" max="5023" width="21.28515625" style="266" customWidth="1"/>
    <col min="5024" max="5026" width="0" style="266" hidden="1" customWidth="1"/>
    <col min="5027" max="5027" width="23.28515625" style="266" customWidth="1"/>
    <col min="5028" max="5029" width="0" style="266" hidden="1" customWidth="1"/>
    <col min="5030" max="5030" width="23.5703125" style="266" customWidth="1"/>
    <col min="5031" max="5031" width="2.7109375" style="266" customWidth="1"/>
    <col min="5032" max="5051" width="0" style="266" hidden="1" customWidth="1"/>
    <col min="5052" max="5052" width="13.42578125" style="266" customWidth="1"/>
    <col min="5053" max="5053" width="18.140625" style="266" customWidth="1"/>
    <col min="5054" max="5054" width="18.7109375" style="266" customWidth="1"/>
    <col min="5055" max="5055" width="15.42578125" style="266" customWidth="1"/>
    <col min="5056" max="5273" width="11.42578125" style="266"/>
    <col min="5274" max="5274" width="17.42578125" style="266" customWidth="1"/>
    <col min="5275" max="5275" width="9.28515625" style="266" customWidth="1"/>
    <col min="5276" max="5276" width="53.42578125" style="266" customWidth="1"/>
    <col min="5277" max="5277" width="21.85546875" style="266" customWidth="1"/>
    <col min="5278" max="5278" width="18.5703125" style="266" customWidth="1"/>
    <col min="5279" max="5279" width="21.28515625" style="266" customWidth="1"/>
    <col min="5280" max="5282" width="0" style="266" hidden="1" customWidth="1"/>
    <col min="5283" max="5283" width="23.28515625" style="266" customWidth="1"/>
    <col min="5284" max="5285" width="0" style="266" hidden="1" customWidth="1"/>
    <col min="5286" max="5286" width="23.5703125" style="266" customWidth="1"/>
    <col min="5287" max="5287" width="2.7109375" style="266" customWidth="1"/>
    <col min="5288" max="5307" width="0" style="266" hidden="1" customWidth="1"/>
    <col min="5308" max="5308" width="13.42578125" style="266" customWidth="1"/>
    <col min="5309" max="5309" width="18.140625" style="266" customWidth="1"/>
    <col min="5310" max="5310" width="18.7109375" style="266" customWidth="1"/>
    <col min="5311" max="5311" width="15.42578125" style="266" customWidth="1"/>
    <col min="5312" max="5529" width="11.42578125" style="266"/>
    <col min="5530" max="5530" width="17.42578125" style="266" customWidth="1"/>
    <col min="5531" max="5531" width="9.28515625" style="266" customWidth="1"/>
    <col min="5532" max="5532" width="53.42578125" style="266" customWidth="1"/>
    <col min="5533" max="5533" width="21.85546875" style="266" customWidth="1"/>
    <col min="5534" max="5534" width="18.5703125" style="266" customWidth="1"/>
    <col min="5535" max="5535" width="21.28515625" style="266" customWidth="1"/>
    <col min="5536" max="5538" width="0" style="266" hidden="1" customWidth="1"/>
    <col min="5539" max="5539" width="23.28515625" style="266" customWidth="1"/>
    <col min="5540" max="5541" width="0" style="266" hidden="1" customWidth="1"/>
    <col min="5542" max="5542" width="23.5703125" style="266" customWidth="1"/>
    <col min="5543" max="5543" width="2.7109375" style="266" customWidth="1"/>
    <col min="5544" max="5563" width="0" style="266" hidden="1" customWidth="1"/>
    <col min="5564" max="5564" width="13.42578125" style="266" customWidth="1"/>
    <col min="5565" max="5565" width="18.140625" style="266" customWidth="1"/>
    <col min="5566" max="5566" width="18.7109375" style="266" customWidth="1"/>
    <col min="5567" max="5567" width="15.42578125" style="266" customWidth="1"/>
    <col min="5568" max="5785" width="11.42578125" style="266"/>
    <col min="5786" max="5786" width="17.42578125" style="266" customWidth="1"/>
    <col min="5787" max="5787" width="9.28515625" style="266" customWidth="1"/>
    <col min="5788" max="5788" width="53.42578125" style="266" customWidth="1"/>
    <col min="5789" max="5789" width="21.85546875" style="266" customWidth="1"/>
    <col min="5790" max="5790" width="18.5703125" style="266" customWidth="1"/>
    <col min="5791" max="5791" width="21.28515625" style="266" customWidth="1"/>
    <col min="5792" max="5794" width="0" style="266" hidden="1" customWidth="1"/>
    <col min="5795" max="5795" width="23.28515625" style="266" customWidth="1"/>
    <col min="5796" max="5797" width="0" style="266" hidden="1" customWidth="1"/>
    <col min="5798" max="5798" width="23.5703125" style="266" customWidth="1"/>
    <col min="5799" max="5799" width="2.7109375" style="266" customWidth="1"/>
    <col min="5800" max="5819" width="0" style="266" hidden="1" customWidth="1"/>
    <col min="5820" max="5820" width="13.42578125" style="266" customWidth="1"/>
    <col min="5821" max="5821" width="18.140625" style="266" customWidth="1"/>
    <col min="5822" max="5822" width="18.7109375" style="266" customWidth="1"/>
    <col min="5823" max="5823" width="15.42578125" style="266" customWidth="1"/>
    <col min="5824" max="6041" width="11.42578125" style="266"/>
    <col min="6042" max="6042" width="17.42578125" style="266" customWidth="1"/>
    <col min="6043" max="6043" width="9.28515625" style="266" customWidth="1"/>
    <col min="6044" max="6044" width="53.42578125" style="266" customWidth="1"/>
    <col min="6045" max="6045" width="21.85546875" style="266" customWidth="1"/>
    <col min="6046" max="6046" width="18.5703125" style="266" customWidth="1"/>
    <col min="6047" max="6047" width="21.28515625" style="266" customWidth="1"/>
    <col min="6048" max="6050" width="0" style="266" hidden="1" customWidth="1"/>
    <col min="6051" max="6051" width="23.28515625" style="266" customWidth="1"/>
    <col min="6052" max="6053" width="0" style="266" hidden="1" customWidth="1"/>
    <col min="6054" max="6054" width="23.5703125" style="266" customWidth="1"/>
    <col min="6055" max="6055" width="2.7109375" style="266" customWidth="1"/>
    <col min="6056" max="6075" width="0" style="266" hidden="1" customWidth="1"/>
    <col min="6076" max="6076" width="13.42578125" style="266" customWidth="1"/>
    <col min="6077" max="6077" width="18.140625" style="266" customWidth="1"/>
    <col min="6078" max="6078" width="18.7109375" style="266" customWidth="1"/>
    <col min="6079" max="6079" width="15.42578125" style="266" customWidth="1"/>
    <col min="6080" max="6297" width="11.42578125" style="266"/>
    <col min="6298" max="6298" width="17.42578125" style="266" customWidth="1"/>
    <col min="6299" max="6299" width="9.28515625" style="266" customWidth="1"/>
    <col min="6300" max="6300" width="53.42578125" style="266" customWidth="1"/>
    <col min="6301" max="6301" width="21.85546875" style="266" customWidth="1"/>
    <col min="6302" max="6302" width="18.5703125" style="266" customWidth="1"/>
    <col min="6303" max="6303" width="21.28515625" style="266" customWidth="1"/>
    <col min="6304" max="6306" width="0" style="266" hidden="1" customWidth="1"/>
    <col min="6307" max="6307" width="23.28515625" style="266" customWidth="1"/>
    <col min="6308" max="6309" width="0" style="266" hidden="1" customWidth="1"/>
    <col min="6310" max="6310" width="23.5703125" style="266" customWidth="1"/>
    <col min="6311" max="6311" width="2.7109375" style="266" customWidth="1"/>
    <col min="6312" max="6331" width="0" style="266" hidden="1" customWidth="1"/>
    <col min="6332" max="6332" width="13.42578125" style="266" customWidth="1"/>
    <col min="6333" max="6333" width="18.140625" style="266" customWidth="1"/>
    <col min="6334" max="6334" width="18.7109375" style="266" customWidth="1"/>
    <col min="6335" max="6335" width="15.42578125" style="266" customWidth="1"/>
    <col min="6336" max="6553" width="11.42578125" style="266"/>
    <col min="6554" max="6554" width="17.42578125" style="266" customWidth="1"/>
    <col min="6555" max="6555" width="9.28515625" style="266" customWidth="1"/>
    <col min="6556" max="6556" width="53.42578125" style="266" customWidth="1"/>
    <col min="6557" max="6557" width="21.85546875" style="266" customWidth="1"/>
    <col min="6558" max="6558" width="18.5703125" style="266" customWidth="1"/>
    <col min="6559" max="6559" width="21.28515625" style="266" customWidth="1"/>
    <col min="6560" max="6562" width="0" style="266" hidden="1" customWidth="1"/>
    <col min="6563" max="6563" width="23.28515625" style="266" customWidth="1"/>
    <col min="6564" max="6565" width="0" style="266" hidden="1" customWidth="1"/>
    <col min="6566" max="6566" width="23.5703125" style="266" customWidth="1"/>
    <col min="6567" max="6567" width="2.7109375" style="266" customWidth="1"/>
    <col min="6568" max="6587" width="0" style="266" hidden="1" customWidth="1"/>
    <col min="6588" max="6588" width="13.42578125" style="266" customWidth="1"/>
    <col min="6589" max="6589" width="18.140625" style="266" customWidth="1"/>
    <col min="6590" max="6590" width="18.7109375" style="266" customWidth="1"/>
    <col min="6591" max="6591" width="15.42578125" style="266" customWidth="1"/>
    <col min="6592" max="6809" width="11.42578125" style="266"/>
    <col min="6810" max="6810" width="17.42578125" style="266" customWidth="1"/>
    <col min="6811" max="6811" width="9.28515625" style="266" customWidth="1"/>
    <col min="6812" max="6812" width="53.42578125" style="266" customWidth="1"/>
    <col min="6813" max="6813" width="21.85546875" style="266" customWidth="1"/>
    <col min="6814" max="6814" width="18.5703125" style="266" customWidth="1"/>
    <col min="6815" max="6815" width="21.28515625" style="266" customWidth="1"/>
    <col min="6816" max="6818" width="0" style="266" hidden="1" customWidth="1"/>
    <col min="6819" max="6819" width="23.28515625" style="266" customWidth="1"/>
    <col min="6820" max="6821" width="0" style="266" hidden="1" customWidth="1"/>
    <col min="6822" max="6822" width="23.5703125" style="266" customWidth="1"/>
    <col min="6823" max="6823" width="2.7109375" style="266" customWidth="1"/>
    <col min="6824" max="6843" width="0" style="266" hidden="1" customWidth="1"/>
    <col min="6844" max="6844" width="13.42578125" style="266" customWidth="1"/>
    <col min="6845" max="6845" width="18.140625" style="266" customWidth="1"/>
    <col min="6846" max="6846" width="18.7109375" style="266" customWidth="1"/>
    <col min="6847" max="6847" width="15.42578125" style="266" customWidth="1"/>
    <col min="6848" max="7065" width="11.42578125" style="266"/>
    <col min="7066" max="7066" width="17.42578125" style="266" customWidth="1"/>
    <col min="7067" max="7067" width="9.28515625" style="266" customWidth="1"/>
    <col min="7068" max="7068" width="53.42578125" style="266" customWidth="1"/>
    <col min="7069" max="7069" width="21.85546875" style="266" customWidth="1"/>
    <col min="7070" max="7070" width="18.5703125" style="266" customWidth="1"/>
    <col min="7071" max="7071" width="21.28515625" style="266" customWidth="1"/>
    <col min="7072" max="7074" width="0" style="266" hidden="1" customWidth="1"/>
    <col min="7075" max="7075" width="23.28515625" style="266" customWidth="1"/>
    <col min="7076" max="7077" width="0" style="266" hidden="1" customWidth="1"/>
    <col min="7078" max="7078" width="23.5703125" style="266" customWidth="1"/>
    <col min="7079" max="7079" width="2.7109375" style="266" customWidth="1"/>
    <col min="7080" max="7099" width="0" style="266" hidden="1" customWidth="1"/>
    <col min="7100" max="7100" width="13.42578125" style="266" customWidth="1"/>
    <col min="7101" max="7101" width="18.140625" style="266" customWidth="1"/>
    <col min="7102" max="7102" width="18.7109375" style="266" customWidth="1"/>
    <col min="7103" max="7103" width="15.42578125" style="266" customWidth="1"/>
    <col min="7104" max="7321" width="11.42578125" style="266"/>
    <col min="7322" max="7322" width="17.42578125" style="266" customWidth="1"/>
    <col min="7323" max="7323" width="9.28515625" style="266" customWidth="1"/>
    <col min="7324" max="7324" width="53.42578125" style="266" customWidth="1"/>
    <col min="7325" max="7325" width="21.85546875" style="266" customWidth="1"/>
    <col min="7326" max="7326" width="18.5703125" style="266" customWidth="1"/>
    <col min="7327" max="7327" width="21.28515625" style="266" customWidth="1"/>
    <col min="7328" max="7330" width="0" style="266" hidden="1" customWidth="1"/>
    <col min="7331" max="7331" width="23.28515625" style="266" customWidth="1"/>
    <col min="7332" max="7333" width="0" style="266" hidden="1" customWidth="1"/>
    <col min="7334" max="7334" width="23.5703125" style="266" customWidth="1"/>
    <col min="7335" max="7335" width="2.7109375" style="266" customWidth="1"/>
    <col min="7336" max="7355" width="0" style="266" hidden="1" customWidth="1"/>
    <col min="7356" max="7356" width="13.42578125" style="266" customWidth="1"/>
    <col min="7357" max="7357" width="18.140625" style="266" customWidth="1"/>
    <col min="7358" max="7358" width="18.7109375" style="266" customWidth="1"/>
    <col min="7359" max="7359" width="15.42578125" style="266" customWidth="1"/>
    <col min="7360" max="7577" width="11.42578125" style="266"/>
    <col min="7578" max="7578" width="17.42578125" style="266" customWidth="1"/>
    <col min="7579" max="7579" width="9.28515625" style="266" customWidth="1"/>
    <col min="7580" max="7580" width="53.42578125" style="266" customWidth="1"/>
    <col min="7581" max="7581" width="21.85546875" style="266" customWidth="1"/>
    <col min="7582" max="7582" width="18.5703125" style="266" customWidth="1"/>
    <col min="7583" max="7583" width="21.28515625" style="266" customWidth="1"/>
    <col min="7584" max="7586" width="0" style="266" hidden="1" customWidth="1"/>
    <col min="7587" max="7587" width="23.28515625" style="266" customWidth="1"/>
    <col min="7588" max="7589" width="0" style="266" hidden="1" customWidth="1"/>
    <col min="7590" max="7590" width="23.5703125" style="266" customWidth="1"/>
    <col min="7591" max="7591" width="2.7109375" style="266" customWidth="1"/>
    <col min="7592" max="7611" width="0" style="266" hidden="1" customWidth="1"/>
    <col min="7612" max="7612" width="13.42578125" style="266" customWidth="1"/>
    <col min="7613" max="7613" width="18.140625" style="266" customWidth="1"/>
    <col min="7614" max="7614" width="18.7109375" style="266" customWidth="1"/>
    <col min="7615" max="7615" width="15.42578125" style="266" customWidth="1"/>
    <col min="7616" max="7833" width="11.42578125" style="266"/>
    <col min="7834" max="7834" width="17.42578125" style="266" customWidth="1"/>
    <col min="7835" max="7835" width="9.28515625" style="266" customWidth="1"/>
    <col min="7836" max="7836" width="53.42578125" style="266" customWidth="1"/>
    <col min="7837" max="7837" width="21.85546875" style="266" customWidth="1"/>
    <col min="7838" max="7838" width="18.5703125" style="266" customWidth="1"/>
    <col min="7839" max="7839" width="21.28515625" style="266" customWidth="1"/>
    <col min="7840" max="7842" width="0" style="266" hidden="1" customWidth="1"/>
    <col min="7843" max="7843" width="23.28515625" style="266" customWidth="1"/>
    <col min="7844" max="7845" width="0" style="266" hidden="1" customWidth="1"/>
    <col min="7846" max="7846" width="23.5703125" style="266" customWidth="1"/>
    <col min="7847" max="7847" width="2.7109375" style="266" customWidth="1"/>
    <col min="7848" max="7867" width="0" style="266" hidden="1" customWidth="1"/>
    <col min="7868" max="7868" width="13.42578125" style="266" customWidth="1"/>
    <col min="7869" max="7869" width="18.140625" style="266" customWidth="1"/>
    <col min="7870" max="7870" width="18.7109375" style="266" customWidth="1"/>
    <col min="7871" max="7871" width="15.42578125" style="266" customWidth="1"/>
    <col min="7872" max="8089" width="11.42578125" style="266"/>
    <col min="8090" max="8090" width="17.42578125" style="266" customWidth="1"/>
    <col min="8091" max="8091" width="9.28515625" style="266" customWidth="1"/>
    <col min="8092" max="8092" width="53.42578125" style="266" customWidth="1"/>
    <col min="8093" max="8093" width="21.85546875" style="266" customWidth="1"/>
    <col min="8094" max="8094" width="18.5703125" style="266" customWidth="1"/>
    <col min="8095" max="8095" width="21.28515625" style="266" customWidth="1"/>
    <col min="8096" max="8098" width="0" style="266" hidden="1" customWidth="1"/>
    <col min="8099" max="8099" width="23.28515625" style="266" customWidth="1"/>
    <col min="8100" max="8101" width="0" style="266" hidden="1" customWidth="1"/>
    <col min="8102" max="8102" width="23.5703125" style="266" customWidth="1"/>
    <col min="8103" max="8103" width="2.7109375" style="266" customWidth="1"/>
    <col min="8104" max="8123" width="0" style="266" hidden="1" customWidth="1"/>
    <col min="8124" max="8124" width="13.42578125" style="266" customWidth="1"/>
    <col min="8125" max="8125" width="18.140625" style="266" customWidth="1"/>
    <col min="8126" max="8126" width="18.7109375" style="266" customWidth="1"/>
    <col min="8127" max="8127" width="15.42578125" style="266" customWidth="1"/>
    <col min="8128" max="8345" width="11.42578125" style="266"/>
    <col min="8346" max="8346" width="17.42578125" style="266" customWidth="1"/>
    <col min="8347" max="8347" width="9.28515625" style="266" customWidth="1"/>
    <col min="8348" max="8348" width="53.42578125" style="266" customWidth="1"/>
    <col min="8349" max="8349" width="21.85546875" style="266" customWidth="1"/>
    <col min="8350" max="8350" width="18.5703125" style="266" customWidth="1"/>
    <col min="8351" max="8351" width="21.28515625" style="266" customWidth="1"/>
    <col min="8352" max="8354" width="0" style="266" hidden="1" customWidth="1"/>
    <col min="8355" max="8355" width="23.28515625" style="266" customWidth="1"/>
    <col min="8356" max="8357" width="0" style="266" hidden="1" customWidth="1"/>
    <col min="8358" max="8358" width="23.5703125" style="266" customWidth="1"/>
    <col min="8359" max="8359" width="2.7109375" style="266" customWidth="1"/>
    <col min="8360" max="8379" width="0" style="266" hidden="1" customWidth="1"/>
    <col min="8380" max="8380" width="13.42578125" style="266" customWidth="1"/>
    <col min="8381" max="8381" width="18.140625" style="266" customWidth="1"/>
    <col min="8382" max="8382" width="18.7109375" style="266" customWidth="1"/>
    <col min="8383" max="8383" width="15.42578125" style="266" customWidth="1"/>
    <col min="8384" max="8601" width="11.42578125" style="266"/>
    <col min="8602" max="8602" width="17.42578125" style="266" customWidth="1"/>
    <col min="8603" max="8603" width="9.28515625" style="266" customWidth="1"/>
    <col min="8604" max="8604" width="53.42578125" style="266" customWidth="1"/>
    <col min="8605" max="8605" width="21.85546875" style="266" customWidth="1"/>
    <col min="8606" max="8606" width="18.5703125" style="266" customWidth="1"/>
    <col min="8607" max="8607" width="21.28515625" style="266" customWidth="1"/>
    <col min="8608" max="8610" width="0" style="266" hidden="1" customWidth="1"/>
    <col min="8611" max="8611" width="23.28515625" style="266" customWidth="1"/>
    <col min="8612" max="8613" width="0" style="266" hidden="1" customWidth="1"/>
    <col min="8614" max="8614" width="23.5703125" style="266" customWidth="1"/>
    <col min="8615" max="8615" width="2.7109375" style="266" customWidth="1"/>
    <col min="8616" max="8635" width="0" style="266" hidden="1" customWidth="1"/>
    <col min="8636" max="8636" width="13.42578125" style="266" customWidth="1"/>
    <col min="8637" max="8637" width="18.140625" style="266" customWidth="1"/>
    <col min="8638" max="8638" width="18.7109375" style="266" customWidth="1"/>
    <col min="8639" max="8639" width="15.42578125" style="266" customWidth="1"/>
    <col min="8640" max="8857" width="11.42578125" style="266"/>
    <col min="8858" max="8858" width="17.42578125" style="266" customWidth="1"/>
    <col min="8859" max="8859" width="9.28515625" style="266" customWidth="1"/>
    <col min="8860" max="8860" width="53.42578125" style="266" customWidth="1"/>
    <col min="8861" max="8861" width="21.85546875" style="266" customWidth="1"/>
    <col min="8862" max="8862" width="18.5703125" style="266" customWidth="1"/>
    <col min="8863" max="8863" width="21.28515625" style="266" customWidth="1"/>
    <col min="8864" max="8866" width="0" style="266" hidden="1" customWidth="1"/>
    <col min="8867" max="8867" width="23.28515625" style="266" customWidth="1"/>
    <col min="8868" max="8869" width="0" style="266" hidden="1" customWidth="1"/>
    <col min="8870" max="8870" width="23.5703125" style="266" customWidth="1"/>
    <col min="8871" max="8871" width="2.7109375" style="266" customWidth="1"/>
    <col min="8872" max="8891" width="0" style="266" hidden="1" customWidth="1"/>
    <col min="8892" max="8892" width="13.42578125" style="266" customWidth="1"/>
    <col min="8893" max="8893" width="18.140625" style="266" customWidth="1"/>
    <col min="8894" max="8894" width="18.7109375" style="266" customWidth="1"/>
    <col min="8895" max="8895" width="15.42578125" style="266" customWidth="1"/>
    <col min="8896" max="9113" width="11.42578125" style="266"/>
    <col min="9114" max="9114" width="17.42578125" style="266" customWidth="1"/>
    <col min="9115" max="9115" width="9.28515625" style="266" customWidth="1"/>
    <col min="9116" max="9116" width="53.42578125" style="266" customWidth="1"/>
    <col min="9117" max="9117" width="21.85546875" style="266" customWidth="1"/>
    <col min="9118" max="9118" width="18.5703125" style="266" customWidth="1"/>
    <col min="9119" max="9119" width="21.28515625" style="266" customWidth="1"/>
    <col min="9120" max="9122" width="0" style="266" hidden="1" customWidth="1"/>
    <col min="9123" max="9123" width="23.28515625" style="266" customWidth="1"/>
    <col min="9124" max="9125" width="0" style="266" hidden="1" customWidth="1"/>
    <col min="9126" max="9126" width="23.5703125" style="266" customWidth="1"/>
    <col min="9127" max="9127" width="2.7109375" style="266" customWidth="1"/>
    <col min="9128" max="9147" width="0" style="266" hidden="1" customWidth="1"/>
    <col min="9148" max="9148" width="13.42578125" style="266" customWidth="1"/>
    <col min="9149" max="9149" width="18.140625" style="266" customWidth="1"/>
    <col min="9150" max="9150" width="18.7109375" style="266" customWidth="1"/>
    <col min="9151" max="9151" width="15.42578125" style="266" customWidth="1"/>
    <col min="9152" max="9369" width="11.42578125" style="266"/>
    <col min="9370" max="9370" width="17.42578125" style="266" customWidth="1"/>
    <col min="9371" max="9371" width="9.28515625" style="266" customWidth="1"/>
    <col min="9372" max="9372" width="53.42578125" style="266" customWidth="1"/>
    <col min="9373" max="9373" width="21.85546875" style="266" customWidth="1"/>
    <col min="9374" max="9374" width="18.5703125" style="266" customWidth="1"/>
    <col min="9375" max="9375" width="21.28515625" style="266" customWidth="1"/>
    <col min="9376" max="9378" width="0" style="266" hidden="1" customWidth="1"/>
    <col min="9379" max="9379" width="23.28515625" style="266" customWidth="1"/>
    <col min="9380" max="9381" width="0" style="266" hidden="1" customWidth="1"/>
    <col min="9382" max="9382" width="23.5703125" style="266" customWidth="1"/>
    <col min="9383" max="9383" width="2.7109375" style="266" customWidth="1"/>
    <col min="9384" max="9403" width="0" style="266" hidden="1" customWidth="1"/>
    <col min="9404" max="9404" width="13.42578125" style="266" customWidth="1"/>
    <col min="9405" max="9405" width="18.140625" style="266" customWidth="1"/>
    <col min="9406" max="9406" width="18.7109375" style="266" customWidth="1"/>
    <col min="9407" max="9407" width="15.42578125" style="266" customWidth="1"/>
    <col min="9408" max="9625" width="11.42578125" style="266"/>
    <col min="9626" max="9626" width="17.42578125" style="266" customWidth="1"/>
    <col min="9627" max="9627" width="9.28515625" style="266" customWidth="1"/>
    <col min="9628" max="9628" width="53.42578125" style="266" customWidth="1"/>
    <col min="9629" max="9629" width="21.85546875" style="266" customWidth="1"/>
    <col min="9630" max="9630" width="18.5703125" style="266" customWidth="1"/>
    <col min="9631" max="9631" width="21.28515625" style="266" customWidth="1"/>
    <col min="9632" max="9634" width="0" style="266" hidden="1" customWidth="1"/>
    <col min="9635" max="9635" width="23.28515625" style="266" customWidth="1"/>
    <col min="9636" max="9637" width="0" style="266" hidden="1" customWidth="1"/>
    <col min="9638" max="9638" width="23.5703125" style="266" customWidth="1"/>
    <col min="9639" max="9639" width="2.7109375" style="266" customWidth="1"/>
    <col min="9640" max="9659" width="0" style="266" hidden="1" customWidth="1"/>
    <col min="9660" max="9660" width="13.42578125" style="266" customWidth="1"/>
    <col min="9661" max="9661" width="18.140625" style="266" customWidth="1"/>
    <col min="9662" max="9662" width="18.7109375" style="266" customWidth="1"/>
    <col min="9663" max="9663" width="15.42578125" style="266" customWidth="1"/>
    <col min="9664" max="9881" width="11.42578125" style="266"/>
    <col min="9882" max="9882" width="17.42578125" style="266" customWidth="1"/>
    <col min="9883" max="9883" width="9.28515625" style="266" customWidth="1"/>
    <col min="9884" max="9884" width="53.42578125" style="266" customWidth="1"/>
    <col min="9885" max="9885" width="21.85546875" style="266" customWidth="1"/>
    <col min="9886" max="9886" width="18.5703125" style="266" customWidth="1"/>
    <col min="9887" max="9887" width="21.28515625" style="266" customWidth="1"/>
    <col min="9888" max="9890" width="0" style="266" hidden="1" customWidth="1"/>
    <col min="9891" max="9891" width="23.28515625" style="266" customWidth="1"/>
    <col min="9892" max="9893" width="0" style="266" hidden="1" customWidth="1"/>
    <col min="9894" max="9894" width="23.5703125" style="266" customWidth="1"/>
    <col min="9895" max="9895" width="2.7109375" style="266" customWidth="1"/>
    <col min="9896" max="9915" width="0" style="266" hidden="1" customWidth="1"/>
    <col min="9916" max="9916" width="13.42578125" style="266" customWidth="1"/>
    <col min="9917" max="9917" width="18.140625" style="266" customWidth="1"/>
    <col min="9918" max="9918" width="18.7109375" style="266" customWidth="1"/>
    <col min="9919" max="9919" width="15.42578125" style="266" customWidth="1"/>
    <col min="9920" max="10137" width="11.42578125" style="266"/>
    <col min="10138" max="10138" width="17.42578125" style="266" customWidth="1"/>
    <col min="10139" max="10139" width="9.28515625" style="266" customWidth="1"/>
    <col min="10140" max="10140" width="53.42578125" style="266" customWidth="1"/>
    <col min="10141" max="10141" width="21.85546875" style="266" customWidth="1"/>
    <col min="10142" max="10142" width="18.5703125" style="266" customWidth="1"/>
    <col min="10143" max="10143" width="21.28515625" style="266" customWidth="1"/>
    <col min="10144" max="10146" width="0" style="266" hidden="1" customWidth="1"/>
    <col min="10147" max="10147" width="23.28515625" style="266" customWidth="1"/>
    <col min="10148" max="10149" width="0" style="266" hidden="1" customWidth="1"/>
    <col min="10150" max="10150" width="23.5703125" style="266" customWidth="1"/>
    <col min="10151" max="10151" width="2.7109375" style="266" customWidth="1"/>
    <col min="10152" max="10171" width="0" style="266" hidden="1" customWidth="1"/>
    <col min="10172" max="10172" width="13.42578125" style="266" customWidth="1"/>
    <col min="10173" max="10173" width="18.140625" style="266" customWidth="1"/>
    <col min="10174" max="10174" width="18.7109375" style="266" customWidth="1"/>
    <col min="10175" max="10175" width="15.42578125" style="266" customWidth="1"/>
    <col min="10176" max="10393" width="11.42578125" style="266"/>
    <col min="10394" max="10394" width="17.42578125" style="266" customWidth="1"/>
    <col min="10395" max="10395" width="9.28515625" style="266" customWidth="1"/>
    <col min="10396" max="10396" width="53.42578125" style="266" customWidth="1"/>
    <col min="10397" max="10397" width="21.85546875" style="266" customWidth="1"/>
    <col min="10398" max="10398" width="18.5703125" style="266" customWidth="1"/>
    <col min="10399" max="10399" width="21.28515625" style="266" customWidth="1"/>
    <col min="10400" max="10402" width="0" style="266" hidden="1" customWidth="1"/>
    <col min="10403" max="10403" width="23.28515625" style="266" customWidth="1"/>
    <col min="10404" max="10405" width="0" style="266" hidden="1" customWidth="1"/>
    <col min="10406" max="10406" width="23.5703125" style="266" customWidth="1"/>
    <col min="10407" max="10407" width="2.7109375" style="266" customWidth="1"/>
    <col min="10408" max="10427" width="0" style="266" hidden="1" customWidth="1"/>
    <col min="10428" max="10428" width="13.42578125" style="266" customWidth="1"/>
    <col min="10429" max="10429" width="18.140625" style="266" customWidth="1"/>
    <col min="10430" max="10430" width="18.7109375" style="266" customWidth="1"/>
    <col min="10431" max="10431" width="15.42578125" style="266" customWidth="1"/>
    <col min="10432" max="10649" width="11.42578125" style="266"/>
    <col min="10650" max="10650" width="17.42578125" style="266" customWidth="1"/>
    <col min="10651" max="10651" width="9.28515625" style="266" customWidth="1"/>
    <col min="10652" max="10652" width="53.42578125" style="266" customWidth="1"/>
    <col min="10653" max="10653" width="21.85546875" style="266" customWidth="1"/>
    <col min="10654" max="10654" width="18.5703125" style="266" customWidth="1"/>
    <col min="10655" max="10655" width="21.28515625" style="266" customWidth="1"/>
    <col min="10656" max="10658" width="0" style="266" hidden="1" customWidth="1"/>
    <col min="10659" max="10659" width="23.28515625" style="266" customWidth="1"/>
    <col min="10660" max="10661" width="0" style="266" hidden="1" customWidth="1"/>
    <col min="10662" max="10662" width="23.5703125" style="266" customWidth="1"/>
    <col min="10663" max="10663" width="2.7109375" style="266" customWidth="1"/>
    <col min="10664" max="10683" width="0" style="266" hidden="1" customWidth="1"/>
    <col min="10684" max="10684" width="13.42578125" style="266" customWidth="1"/>
    <col min="10685" max="10685" width="18.140625" style="266" customWidth="1"/>
    <col min="10686" max="10686" width="18.7109375" style="266" customWidth="1"/>
    <col min="10687" max="10687" width="15.42578125" style="266" customWidth="1"/>
    <col min="10688" max="10905" width="11.42578125" style="266"/>
    <col min="10906" max="10906" width="17.42578125" style="266" customWidth="1"/>
    <col min="10907" max="10907" width="9.28515625" style="266" customWidth="1"/>
    <col min="10908" max="10908" width="53.42578125" style="266" customWidth="1"/>
    <col min="10909" max="10909" width="21.85546875" style="266" customWidth="1"/>
    <col min="10910" max="10910" width="18.5703125" style="266" customWidth="1"/>
    <col min="10911" max="10911" width="21.28515625" style="266" customWidth="1"/>
    <col min="10912" max="10914" width="0" style="266" hidden="1" customWidth="1"/>
    <col min="10915" max="10915" width="23.28515625" style="266" customWidth="1"/>
    <col min="10916" max="10917" width="0" style="266" hidden="1" customWidth="1"/>
    <col min="10918" max="10918" width="23.5703125" style="266" customWidth="1"/>
    <col min="10919" max="10919" width="2.7109375" style="266" customWidth="1"/>
    <col min="10920" max="10939" width="0" style="266" hidden="1" customWidth="1"/>
    <col min="10940" max="10940" width="13.42578125" style="266" customWidth="1"/>
    <col min="10941" max="10941" width="18.140625" style="266" customWidth="1"/>
    <col min="10942" max="10942" width="18.7109375" style="266" customWidth="1"/>
    <col min="10943" max="10943" width="15.42578125" style="266" customWidth="1"/>
    <col min="10944" max="11161" width="11.42578125" style="266"/>
    <col min="11162" max="11162" width="17.42578125" style="266" customWidth="1"/>
    <col min="11163" max="11163" width="9.28515625" style="266" customWidth="1"/>
    <col min="11164" max="11164" width="53.42578125" style="266" customWidth="1"/>
    <col min="11165" max="11165" width="21.85546875" style="266" customWidth="1"/>
    <col min="11166" max="11166" width="18.5703125" style="266" customWidth="1"/>
    <col min="11167" max="11167" width="21.28515625" style="266" customWidth="1"/>
    <col min="11168" max="11170" width="0" style="266" hidden="1" customWidth="1"/>
    <col min="11171" max="11171" width="23.28515625" style="266" customWidth="1"/>
    <col min="11172" max="11173" width="0" style="266" hidden="1" customWidth="1"/>
    <col min="11174" max="11174" width="23.5703125" style="266" customWidth="1"/>
    <col min="11175" max="11175" width="2.7109375" style="266" customWidth="1"/>
    <col min="11176" max="11195" width="0" style="266" hidden="1" customWidth="1"/>
    <col min="11196" max="11196" width="13.42578125" style="266" customWidth="1"/>
    <col min="11197" max="11197" width="18.140625" style="266" customWidth="1"/>
    <col min="11198" max="11198" width="18.7109375" style="266" customWidth="1"/>
    <col min="11199" max="11199" width="15.42578125" style="266" customWidth="1"/>
    <col min="11200" max="11417" width="11.42578125" style="266"/>
    <col min="11418" max="11418" width="17.42578125" style="266" customWidth="1"/>
    <col min="11419" max="11419" width="9.28515625" style="266" customWidth="1"/>
    <col min="11420" max="11420" width="53.42578125" style="266" customWidth="1"/>
    <col min="11421" max="11421" width="21.85546875" style="266" customWidth="1"/>
    <col min="11422" max="11422" width="18.5703125" style="266" customWidth="1"/>
    <col min="11423" max="11423" width="21.28515625" style="266" customWidth="1"/>
    <col min="11424" max="11426" width="0" style="266" hidden="1" customWidth="1"/>
    <col min="11427" max="11427" width="23.28515625" style="266" customWidth="1"/>
    <col min="11428" max="11429" width="0" style="266" hidden="1" customWidth="1"/>
    <col min="11430" max="11430" width="23.5703125" style="266" customWidth="1"/>
    <col min="11431" max="11431" width="2.7109375" style="266" customWidth="1"/>
    <col min="11432" max="11451" width="0" style="266" hidden="1" customWidth="1"/>
    <col min="11452" max="11452" width="13.42578125" style="266" customWidth="1"/>
    <col min="11453" max="11453" width="18.140625" style="266" customWidth="1"/>
    <col min="11454" max="11454" width="18.7109375" style="266" customWidth="1"/>
    <col min="11455" max="11455" width="15.42578125" style="266" customWidth="1"/>
    <col min="11456" max="11673" width="11.42578125" style="266"/>
    <col min="11674" max="11674" width="17.42578125" style="266" customWidth="1"/>
    <col min="11675" max="11675" width="9.28515625" style="266" customWidth="1"/>
    <col min="11676" max="11676" width="53.42578125" style="266" customWidth="1"/>
    <col min="11677" max="11677" width="21.85546875" style="266" customWidth="1"/>
    <col min="11678" max="11678" width="18.5703125" style="266" customWidth="1"/>
    <col min="11679" max="11679" width="21.28515625" style="266" customWidth="1"/>
    <col min="11680" max="11682" width="0" style="266" hidden="1" customWidth="1"/>
    <col min="11683" max="11683" width="23.28515625" style="266" customWidth="1"/>
    <col min="11684" max="11685" width="0" style="266" hidden="1" customWidth="1"/>
    <col min="11686" max="11686" width="23.5703125" style="266" customWidth="1"/>
    <col min="11687" max="11687" width="2.7109375" style="266" customWidth="1"/>
    <col min="11688" max="11707" width="0" style="266" hidden="1" customWidth="1"/>
    <col min="11708" max="11708" width="13.42578125" style="266" customWidth="1"/>
    <col min="11709" max="11709" width="18.140625" style="266" customWidth="1"/>
    <col min="11710" max="11710" width="18.7109375" style="266" customWidth="1"/>
    <col min="11711" max="11711" width="15.42578125" style="266" customWidth="1"/>
    <col min="11712" max="11929" width="11.42578125" style="266"/>
    <col min="11930" max="11930" width="17.42578125" style="266" customWidth="1"/>
    <col min="11931" max="11931" width="9.28515625" style="266" customWidth="1"/>
    <col min="11932" max="11932" width="53.42578125" style="266" customWidth="1"/>
    <col min="11933" max="11933" width="21.85546875" style="266" customWidth="1"/>
    <col min="11934" max="11934" width="18.5703125" style="266" customWidth="1"/>
    <col min="11935" max="11935" width="21.28515625" style="266" customWidth="1"/>
    <col min="11936" max="11938" width="0" style="266" hidden="1" customWidth="1"/>
    <col min="11939" max="11939" width="23.28515625" style="266" customWidth="1"/>
    <col min="11940" max="11941" width="0" style="266" hidden="1" customWidth="1"/>
    <col min="11942" max="11942" width="23.5703125" style="266" customWidth="1"/>
    <col min="11943" max="11943" width="2.7109375" style="266" customWidth="1"/>
    <col min="11944" max="11963" width="0" style="266" hidden="1" customWidth="1"/>
    <col min="11964" max="11964" width="13.42578125" style="266" customWidth="1"/>
    <col min="11965" max="11965" width="18.140625" style="266" customWidth="1"/>
    <col min="11966" max="11966" width="18.7109375" style="266" customWidth="1"/>
    <col min="11967" max="11967" width="15.42578125" style="266" customWidth="1"/>
    <col min="11968" max="12185" width="11.42578125" style="266"/>
    <col min="12186" max="12186" width="17.42578125" style="266" customWidth="1"/>
    <col min="12187" max="12187" width="9.28515625" style="266" customWidth="1"/>
    <col min="12188" max="12188" width="53.42578125" style="266" customWidth="1"/>
    <col min="12189" max="12189" width="21.85546875" style="266" customWidth="1"/>
    <col min="12190" max="12190" width="18.5703125" style="266" customWidth="1"/>
    <col min="12191" max="12191" width="21.28515625" style="266" customWidth="1"/>
    <col min="12192" max="12194" width="0" style="266" hidden="1" customWidth="1"/>
    <col min="12195" max="12195" width="23.28515625" style="266" customWidth="1"/>
    <col min="12196" max="12197" width="0" style="266" hidden="1" customWidth="1"/>
    <col min="12198" max="12198" width="23.5703125" style="266" customWidth="1"/>
    <col min="12199" max="12199" width="2.7109375" style="266" customWidth="1"/>
    <col min="12200" max="12219" width="0" style="266" hidden="1" customWidth="1"/>
    <col min="12220" max="12220" width="13.42578125" style="266" customWidth="1"/>
    <col min="12221" max="12221" width="18.140625" style="266" customWidth="1"/>
    <col min="12222" max="12222" width="18.7109375" style="266" customWidth="1"/>
    <col min="12223" max="12223" width="15.42578125" style="266" customWidth="1"/>
    <col min="12224" max="12441" width="11.42578125" style="266"/>
    <col min="12442" max="12442" width="17.42578125" style="266" customWidth="1"/>
    <col min="12443" max="12443" width="9.28515625" style="266" customWidth="1"/>
    <col min="12444" max="12444" width="53.42578125" style="266" customWidth="1"/>
    <col min="12445" max="12445" width="21.85546875" style="266" customWidth="1"/>
    <col min="12446" max="12446" width="18.5703125" style="266" customWidth="1"/>
    <col min="12447" max="12447" width="21.28515625" style="266" customWidth="1"/>
    <col min="12448" max="12450" width="0" style="266" hidden="1" customWidth="1"/>
    <col min="12451" max="12451" width="23.28515625" style="266" customWidth="1"/>
    <col min="12452" max="12453" width="0" style="266" hidden="1" customWidth="1"/>
    <col min="12454" max="12454" width="23.5703125" style="266" customWidth="1"/>
    <col min="12455" max="12455" width="2.7109375" style="266" customWidth="1"/>
    <col min="12456" max="12475" width="0" style="266" hidden="1" customWidth="1"/>
    <col min="12476" max="12476" width="13.42578125" style="266" customWidth="1"/>
    <col min="12477" max="12477" width="18.140625" style="266" customWidth="1"/>
    <col min="12478" max="12478" width="18.7109375" style="266" customWidth="1"/>
    <col min="12479" max="12479" width="15.42578125" style="266" customWidth="1"/>
    <col min="12480" max="12697" width="11.42578125" style="266"/>
    <col min="12698" max="12698" width="17.42578125" style="266" customWidth="1"/>
    <col min="12699" max="12699" width="9.28515625" style="266" customWidth="1"/>
    <col min="12700" max="12700" width="53.42578125" style="266" customWidth="1"/>
    <col min="12701" max="12701" width="21.85546875" style="266" customWidth="1"/>
    <col min="12702" max="12702" width="18.5703125" style="266" customWidth="1"/>
    <col min="12703" max="12703" width="21.28515625" style="266" customWidth="1"/>
    <col min="12704" max="12706" width="0" style="266" hidden="1" customWidth="1"/>
    <col min="12707" max="12707" width="23.28515625" style="266" customWidth="1"/>
    <col min="12708" max="12709" width="0" style="266" hidden="1" customWidth="1"/>
    <col min="12710" max="12710" width="23.5703125" style="266" customWidth="1"/>
    <col min="12711" max="12711" width="2.7109375" style="266" customWidth="1"/>
    <col min="12712" max="12731" width="0" style="266" hidden="1" customWidth="1"/>
    <col min="12732" max="12732" width="13.42578125" style="266" customWidth="1"/>
    <col min="12733" max="12733" width="18.140625" style="266" customWidth="1"/>
    <col min="12734" max="12734" width="18.7109375" style="266" customWidth="1"/>
    <col min="12735" max="12735" width="15.42578125" style="266" customWidth="1"/>
    <col min="12736" max="12953" width="11.42578125" style="266"/>
    <col min="12954" max="12954" width="17.42578125" style="266" customWidth="1"/>
    <col min="12955" max="12955" width="9.28515625" style="266" customWidth="1"/>
    <col min="12956" max="12956" width="53.42578125" style="266" customWidth="1"/>
    <col min="12957" max="12957" width="21.85546875" style="266" customWidth="1"/>
    <col min="12958" max="12958" width="18.5703125" style="266" customWidth="1"/>
    <col min="12959" max="12959" width="21.28515625" style="266" customWidth="1"/>
    <col min="12960" max="12962" width="0" style="266" hidden="1" customWidth="1"/>
    <col min="12963" max="12963" width="23.28515625" style="266" customWidth="1"/>
    <col min="12964" max="12965" width="0" style="266" hidden="1" customWidth="1"/>
    <col min="12966" max="12966" width="23.5703125" style="266" customWidth="1"/>
    <col min="12967" max="12967" width="2.7109375" style="266" customWidth="1"/>
    <col min="12968" max="12987" width="0" style="266" hidden="1" customWidth="1"/>
    <col min="12988" max="12988" width="13.42578125" style="266" customWidth="1"/>
    <col min="12989" max="12989" width="18.140625" style="266" customWidth="1"/>
    <col min="12990" max="12990" width="18.7109375" style="266" customWidth="1"/>
    <col min="12991" max="12991" width="15.42578125" style="266" customWidth="1"/>
    <col min="12992" max="13209" width="11.42578125" style="266"/>
    <col min="13210" max="13210" width="17.42578125" style="266" customWidth="1"/>
    <col min="13211" max="13211" width="9.28515625" style="266" customWidth="1"/>
    <col min="13212" max="13212" width="53.42578125" style="266" customWidth="1"/>
    <col min="13213" max="13213" width="21.85546875" style="266" customWidth="1"/>
    <col min="13214" max="13214" width="18.5703125" style="266" customWidth="1"/>
    <col min="13215" max="13215" width="21.28515625" style="266" customWidth="1"/>
    <col min="13216" max="13218" width="0" style="266" hidden="1" customWidth="1"/>
    <col min="13219" max="13219" width="23.28515625" style="266" customWidth="1"/>
    <col min="13220" max="13221" width="0" style="266" hidden="1" customWidth="1"/>
    <col min="13222" max="13222" width="23.5703125" style="266" customWidth="1"/>
    <col min="13223" max="13223" width="2.7109375" style="266" customWidth="1"/>
    <col min="13224" max="13243" width="0" style="266" hidden="1" customWidth="1"/>
    <col min="13244" max="13244" width="13.42578125" style="266" customWidth="1"/>
    <col min="13245" max="13245" width="18.140625" style="266" customWidth="1"/>
    <col min="13246" max="13246" width="18.7109375" style="266" customWidth="1"/>
    <col min="13247" max="13247" width="15.42578125" style="266" customWidth="1"/>
    <col min="13248" max="13465" width="11.42578125" style="266"/>
    <col min="13466" max="13466" width="17.42578125" style="266" customWidth="1"/>
    <col min="13467" max="13467" width="9.28515625" style="266" customWidth="1"/>
    <col min="13468" max="13468" width="53.42578125" style="266" customWidth="1"/>
    <col min="13469" max="13469" width="21.85546875" style="266" customWidth="1"/>
    <col min="13470" max="13470" width="18.5703125" style="266" customWidth="1"/>
    <col min="13471" max="13471" width="21.28515625" style="266" customWidth="1"/>
    <col min="13472" max="13474" width="0" style="266" hidden="1" customWidth="1"/>
    <col min="13475" max="13475" width="23.28515625" style="266" customWidth="1"/>
    <col min="13476" max="13477" width="0" style="266" hidden="1" customWidth="1"/>
    <col min="13478" max="13478" width="23.5703125" style="266" customWidth="1"/>
    <col min="13479" max="13479" width="2.7109375" style="266" customWidth="1"/>
    <col min="13480" max="13499" width="0" style="266" hidden="1" customWidth="1"/>
    <col min="13500" max="13500" width="13.42578125" style="266" customWidth="1"/>
    <col min="13501" max="13501" width="18.140625" style="266" customWidth="1"/>
    <col min="13502" max="13502" width="18.7109375" style="266" customWidth="1"/>
    <col min="13503" max="13503" width="15.42578125" style="266" customWidth="1"/>
    <col min="13504" max="13721" width="11.42578125" style="266"/>
    <col min="13722" max="13722" width="17.42578125" style="266" customWidth="1"/>
    <col min="13723" max="13723" width="9.28515625" style="266" customWidth="1"/>
    <col min="13724" max="13724" width="53.42578125" style="266" customWidth="1"/>
    <col min="13725" max="13725" width="21.85546875" style="266" customWidth="1"/>
    <col min="13726" max="13726" width="18.5703125" style="266" customWidth="1"/>
    <col min="13727" max="13727" width="21.28515625" style="266" customWidth="1"/>
    <col min="13728" max="13730" width="0" style="266" hidden="1" customWidth="1"/>
    <col min="13731" max="13731" width="23.28515625" style="266" customWidth="1"/>
    <col min="13732" max="13733" width="0" style="266" hidden="1" customWidth="1"/>
    <col min="13734" max="13734" width="23.5703125" style="266" customWidth="1"/>
    <col min="13735" max="13735" width="2.7109375" style="266" customWidth="1"/>
    <col min="13736" max="13755" width="0" style="266" hidden="1" customWidth="1"/>
    <col min="13756" max="13756" width="13.42578125" style="266" customWidth="1"/>
    <col min="13757" max="13757" width="18.140625" style="266" customWidth="1"/>
    <col min="13758" max="13758" width="18.7109375" style="266" customWidth="1"/>
    <col min="13759" max="13759" width="15.42578125" style="266" customWidth="1"/>
    <col min="13760" max="13977" width="11.42578125" style="266"/>
    <col min="13978" max="13978" width="17.42578125" style="266" customWidth="1"/>
    <col min="13979" max="13979" width="9.28515625" style="266" customWidth="1"/>
    <col min="13980" max="13980" width="53.42578125" style="266" customWidth="1"/>
    <col min="13981" max="13981" width="21.85546875" style="266" customWidth="1"/>
    <col min="13982" max="13982" width="18.5703125" style="266" customWidth="1"/>
    <col min="13983" max="13983" width="21.28515625" style="266" customWidth="1"/>
    <col min="13984" max="13986" width="0" style="266" hidden="1" customWidth="1"/>
    <col min="13987" max="13987" width="23.28515625" style="266" customWidth="1"/>
    <col min="13988" max="13989" width="0" style="266" hidden="1" customWidth="1"/>
    <col min="13990" max="13990" width="23.5703125" style="266" customWidth="1"/>
    <col min="13991" max="13991" width="2.7109375" style="266" customWidth="1"/>
    <col min="13992" max="14011" width="0" style="266" hidden="1" customWidth="1"/>
    <col min="14012" max="14012" width="13.42578125" style="266" customWidth="1"/>
    <col min="14013" max="14013" width="18.140625" style="266" customWidth="1"/>
    <col min="14014" max="14014" width="18.7109375" style="266" customWidth="1"/>
    <col min="14015" max="14015" width="15.42578125" style="266" customWidth="1"/>
    <col min="14016" max="14233" width="11.42578125" style="266"/>
    <col min="14234" max="14234" width="17.42578125" style="266" customWidth="1"/>
    <col min="14235" max="14235" width="9.28515625" style="266" customWidth="1"/>
    <col min="14236" max="14236" width="53.42578125" style="266" customWidth="1"/>
    <col min="14237" max="14237" width="21.85546875" style="266" customWidth="1"/>
    <col min="14238" max="14238" width="18.5703125" style="266" customWidth="1"/>
    <col min="14239" max="14239" width="21.28515625" style="266" customWidth="1"/>
    <col min="14240" max="14242" width="0" style="266" hidden="1" customWidth="1"/>
    <col min="14243" max="14243" width="23.28515625" style="266" customWidth="1"/>
    <col min="14244" max="14245" width="0" style="266" hidden="1" customWidth="1"/>
    <col min="14246" max="14246" width="23.5703125" style="266" customWidth="1"/>
    <col min="14247" max="14247" width="2.7109375" style="266" customWidth="1"/>
    <col min="14248" max="14267" width="0" style="266" hidden="1" customWidth="1"/>
    <col min="14268" max="14268" width="13.42578125" style="266" customWidth="1"/>
    <col min="14269" max="14269" width="18.140625" style="266" customWidth="1"/>
    <col min="14270" max="14270" width="18.7109375" style="266" customWidth="1"/>
    <col min="14271" max="14271" width="15.42578125" style="266" customWidth="1"/>
    <col min="14272" max="14489" width="11.42578125" style="266"/>
    <col min="14490" max="14490" width="17.42578125" style="266" customWidth="1"/>
    <col min="14491" max="14491" width="9.28515625" style="266" customWidth="1"/>
    <col min="14492" max="14492" width="53.42578125" style="266" customWidth="1"/>
    <col min="14493" max="14493" width="21.85546875" style="266" customWidth="1"/>
    <col min="14494" max="14494" width="18.5703125" style="266" customWidth="1"/>
    <col min="14495" max="14495" width="21.28515625" style="266" customWidth="1"/>
    <col min="14496" max="14498" width="0" style="266" hidden="1" customWidth="1"/>
    <col min="14499" max="14499" width="23.28515625" style="266" customWidth="1"/>
    <col min="14500" max="14501" width="0" style="266" hidden="1" customWidth="1"/>
    <col min="14502" max="14502" width="23.5703125" style="266" customWidth="1"/>
    <col min="14503" max="14503" width="2.7109375" style="266" customWidth="1"/>
    <col min="14504" max="14523" width="0" style="266" hidden="1" customWidth="1"/>
    <col min="14524" max="14524" width="13.42578125" style="266" customWidth="1"/>
    <col min="14525" max="14525" width="18.140625" style="266" customWidth="1"/>
    <col min="14526" max="14526" width="18.7109375" style="266" customWidth="1"/>
    <col min="14527" max="14527" width="15.42578125" style="266" customWidth="1"/>
    <col min="14528" max="14745" width="11.42578125" style="266"/>
    <col min="14746" max="14746" width="17.42578125" style="266" customWidth="1"/>
    <col min="14747" max="14747" width="9.28515625" style="266" customWidth="1"/>
    <col min="14748" max="14748" width="53.42578125" style="266" customWidth="1"/>
    <col min="14749" max="14749" width="21.85546875" style="266" customWidth="1"/>
    <col min="14750" max="14750" width="18.5703125" style="266" customWidth="1"/>
    <col min="14751" max="14751" width="21.28515625" style="266" customWidth="1"/>
    <col min="14752" max="14754" width="0" style="266" hidden="1" customWidth="1"/>
    <col min="14755" max="14755" width="23.28515625" style="266" customWidth="1"/>
    <col min="14756" max="14757" width="0" style="266" hidden="1" customWidth="1"/>
    <col min="14758" max="14758" width="23.5703125" style="266" customWidth="1"/>
    <col min="14759" max="14759" width="2.7109375" style="266" customWidth="1"/>
    <col min="14760" max="14779" width="0" style="266" hidden="1" customWidth="1"/>
    <col min="14780" max="14780" width="13.42578125" style="266" customWidth="1"/>
    <col min="14781" max="14781" width="18.140625" style="266" customWidth="1"/>
    <col min="14782" max="14782" width="18.7109375" style="266" customWidth="1"/>
    <col min="14783" max="14783" width="15.42578125" style="266" customWidth="1"/>
    <col min="14784" max="15001" width="11.42578125" style="266"/>
    <col min="15002" max="15002" width="17.42578125" style="266" customWidth="1"/>
    <col min="15003" max="15003" width="9.28515625" style="266" customWidth="1"/>
    <col min="15004" max="15004" width="53.42578125" style="266" customWidth="1"/>
    <col min="15005" max="15005" width="21.85546875" style="266" customWidth="1"/>
    <col min="15006" max="15006" width="18.5703125" style="266" customWidth="1"/>
    <col min="15007" max="15007" width="21.28515625" style="266" customWidth="1"/>
    <col min="15008" max="15010" width="0" style="266" hidden="1" customWidth="1"/>
    <col min="15011" max="15011" width="23.28515625" style="266" customWidth="1"/>
    <col min="15012" max="15013" width="0" style="266" hidden="1" customWidth="1"/>
    <col min="15014" max="15014" width="23.5703125" style="266" customWidth="1"/>
    <col min="15015" max="15015" width="2.7109375" style="266" customWidth="1"/>
    <col min="15016" max="15035" width="0" style="266" hidden="1" customWidth="1"/>
    <col min="15036" max="15036" width="13.42578125" style="266" customWidth="1"/>
    <col min="15037" max="15037" width="18.140625" style="266" customWidth="1"/>
    <col min="15038" max="15038" width="18.7109375" style="266" customWidth="1"/>
    <col min="15039" max="15039" width="15.42578125" style="266" customWidth="1"/>
    <col min="15040" max="15257" width="11.42578125" style="266"/>
    <col min="15258" max="15258" width="17.42578125" style="266" customWidth="1"/>
    <col min="15259" max="15259" width="9.28515625" style="266" customWidth="1"/>
    <col min="15260" max="15260" width="53.42578125" style="266" customWidth="1"/>
    <col min="15261" max="15261" width="21.85546875" style="266" customWidth="1"/>
    <col min="15262" max="15262" width="18.5703125" style="266" customWidth="1"/>
    <col min="15263" max="15263" width="21.28515625" style="266" customWidth="1"/>
    <col min="15264" max="15266" width="0" style="266" hidden="1" customWidth="1"/>
    <col min="15267" max="15267" width="23.28515625" style="266" customWidth="1"/>
    <col min="15268" max="15269" width="0" style="266" hidden="1" customWidth="1"/>
    <col min="15270" max="15270" width="23.5703125" style="266" customWidth="1"/>
    <col min="15271" max="15271" width="2.7109375" style="266" customWidth="1"/>
    <col min="15272" max="15291" width="0" style="266" hidden="1" customWidth="1"/>
    <col min="15292" max="15292" width="13.42578125" style="266" customWidth="1"/>
    <col min="15293" max="15293" width="18.140625" style="266" customWidth="1"/>
    <col min="15294" max="15294" width="18.7109375" style="266" customWidth="1"/>
    <col min="15295" max="15295" width="15.42578125" style="266" customWidth="1"/>
    <col min="15296" max="15513" width="11.42578125" style="266"/>
    <col min="15514" max="15514" width="17.42578125" style="266" customWidth="1"/>
    <col min="15515" max="15515" width="9.28515625" style="266" customWidth="1"/>
    <col min="15516" max="15516" width="53.42578125" style="266" customWidth="1"/>
    <col min="15517" max="15517" width="21.85546875" style="266" customWidth="1"/>
    <col min="15518" max="15518" width="18.5703125" style="266" customWidth="1"/>
    <col min="15519" max="15519" width="21.28515625" style="266" customWidth="1"/>
    <col min="15520" max="15522" width="0" style="266" hidden="1" customWidth="1"/>
    <col min="15523" max="15523" width="23.28515625" style="266" customWidth="1"/>
    <col min="15524" max="15525" width="0" style="266" hidden="1" customWidth="1"/>
    <col min="15526" max="15526" width="23.5703125" style="266" customWidth="1"/>
    <col min="15527" max="15527" width="2.7109375" style="266" customWidth="1"/>
    <col min="15528" max="15547" width="0" style="266" hidden="1" customWidth="1"/>
    <col min="15548" max="15548" width="13.42578125" style="266" customWidth="1"/>
    <col min="15549" max="15549" width="18.140625" style="266" customWidth="1"/>
    <col min="15550" max="15550" width="18.7109375" style="266" customWidth="1"/>
    <col min="15551" max="15551" width="15.42578125" style="266" customWidth="1"/>
    <col min="15552" max="15769" width="11.42578125" style="266"/>
    <col min="15770" max="15770" width="17.42578125" style="266" customWidth="1"/>
    <col min="15771" max="15771" width="9.28515625" style="266" customWidth="1"/>
    <col min="15772" max="15772" width="53.42578125" style="266" customWidth="1"/>
    <col min="15773" max="15773" width="21.85546875" style="266" customWidth="1"/>
    <col min="15774" max="15774" width="18.5703125" style="266" customWidth="1"/>
    <col min="15775" max="15775" width="21.28515625" style="266" customWidth="1"/>
    <col min="15776" max="15778" width="0" style="266" hidden="1" customWidth="1"/>
    <col min="15779" max="15779" width="23.28515625" style="266" customWidth="1"/>
    <col min="15780" max="15781" width="0" style="266" hidden="1" customWidth="1"/>
    <col min="15782" max="15782" width="23.5703125" style="266" customWidth="1"/>
    <col min="15783" max="15783" width="2.7109375" style="266" customWidth="1"/>
    <col min="15784" max="15803" width="0" style="266" hidden="1" customWidth="1"/>
    <col min="15804" max="15804" width="13.42578125" style="266" customWidth="1"/>
    <col min="15805" max="15805" width="18.140625" style="266" customWidth="1"/>
    <col min="15806" max="15806" width="18.7109375" style="266" customWidth="1"/>
    <col min="15807" max="15807" width="15.42578125" style="266" customWidth="1"/>
    <col min="15808" max="16025" width="11.42578125" style="266"/>
    <col min="16026" max="16026" width="17.42578125" style="266" customWidth="1"/>
    <col min="16027" max="16027" width="9.28515625" style="266" customWidth="1"/>
    <col min="16028" max="16028" width="53.42578125" style="266" customWidth="1"/>
    <col min="16029" max="16029" width="21.85546875" style="266" customWidth="1"/>
    <col min="16030" max="16030" width="18.5703125" style="266" customWidth="1"/>
    <col min="16031" max="16031" width="21.28515625" style="266" customWidth="1"/>
    <col min="16032" max="16034" width="0" style="266" hidden="1" customWidth="1"/>
    <col min="16035" max="16035" width="23.28515625" style="266" customWidth="1"/>
    <col min="16036" max="16037" width="0" style="266" hidden="1" customWidth="1"/>
    <col min="16038" max="16038" width="23.5703125" style="266" customWidth="1"/>
    <col min="16039" max="16039" width="2.7109375" style="266" customWidth="1"/>
    <col min="16040" max="16059" width="0" style="266" hidden="1" customWidth="1"/>
    <col min="16060" max="16060" width="13.42578125" style="266" customWidth="1"/>
    <col min="16061" max="16061" width="18.140625" style="266" customWidth="1"/>
    <col min="16062" max="16062" width="18.7109375" style="266" customWidth="1"/>
    <col min="16063" max="16063" width="15.42578125" style="266" customWidth="1"/>
    <col min="16064" max="16384" width="11.42578125" style="266"/>
  </cols>
  <sheetData>
    <row r="1" spans="1:15" ht="27.75" customHeight="1" x14ac:dyDescent="0.25">
      <c r="A1" s="566" t="s">
        <v>522</v>
      </c>
      <c r="B1" s="566"/>
      <c r="C1" s="566"/>
      <c r="D1" s="566"/>
      <c r="E1" s="566"/>
      <c r="F1" s="566"/>
      <c r="G1" s="566"/>
      <c r="H1" s="566"/>
      <c r="I1" s="566"/>
      <c r="J1" s="566"/>
      <c r="K1" s="566"/>
      <c r="L1" s="566"/>
      <c r="M1" s="566"/>
      <c r="N1" s="566"/>
      <c r="O1" s="566"/>
    </row>
    <row r="2" spans="1:15" ht="24.95" customHeight="1" x14ac:dyDescent="0.25">
      <c r="A2" s="567" t="s">
        <v>418</v>
      </c>
      <c r="B2" s="567"/>
      <c r="C2" s="567"/>
      <c r="D2" s="567"/>
      <c r="E2" s="567"/>
      <c r="F2" s="567"/>
      <c r="G2" s="567"/>
      <c r="H2" s="567"/>
      <c r="I2" s="567"/>
      <c r="J2" s="567"/>
      <c r="K2" s="567"/>
      <c r="L2" s="567"/>
      <c r="M2" s="567"/>
      <c r="N2" s="567"/>
      <c r="O2" s="567"/>
    </row>
    <row r="3" spans="1:15" ht="24.95" customHeight="1" x14ac:dyDescent="0.25">
      <c r="A3" s="568" t="s">
        <v>542</v>
      </c>
      <c r="B3" s="568"/>
      <c r="C3" s="568"/>
      <c r="D3" s="568"/>
      <c r="E3" s="568"/>
      <c r="F3" s="568"/>
      <c r="G3" s="568"/>
      <c r="H3" s="568"/>
      <c r="I3" s="568"/>
      <c r="J3" s="568"/>
      <c r="K3" s="568"/>
      <c r="L3" s="568"/>
      <c r="M3" s="568"/>
      <c r="N3" s="568"/>
      <c r="O3" s="568"/>
    </row>
    <row r="4" spans="1:15" ht="15" customHeight="1" x14ac:dyDescent="0.25">
      <c r="A4" s="495"/>
      <c r="B4" s="495"/>
      <c r="C4" s="495"/>
      <c r="D4" s="495"/>
      <c r="E4" s="495"/>
      <c r="F4" s="495"/>
      <c r="G4" s="495"/>
      <c r="H4" s="495"/>
      <c r="I4" s="495"/>
      <c r="J4" s="495"/>
      <c r="K4" s="495"/>
      <c r="L4" s="495"/>
      <c r="M4" s="495"/>
      <c r="N4" s="495"/>
    </row>
    <row r="5" spans="1:15" ht="18" customHeight="1" x14ac:dyDescent="0.25">
      <c r="H5" s="270" t="s">
        <v>3</v>
      </c>
      <c r="I5" s="271"/>
      <c r="J5" s="272" t="s">
        <v>4</v>
      </c>
      <c r="K5" s="273" t="s">
        <v>5</v>
      </c>
      <c r="L5" s="273"/>
      <c r="M5" s="274"/>
    </row>
    <row r="6" spans="1:15" ht="18" customHeight="1" thickBot="1" x14ac:dyDescent="0.3">
      <c r="H6" s="270"/>
      <c r="I6" s="271"/>
      <c r="J6" s="272"/>
      <c r="K6" s="273"/>
      <c r="L6" s="273"/>
      <c r="M6" s="274"/>
    </row>
    <row r="7" spans="1:15" ht="23.1" customHeight="1" x14ac:dyDescent="0.25">
      <c r="A7" s="537" t="s">
        <v>6</v>
      </c>
      <c r="B7" s="533" t="s">
        <v>420</v>
      </c>
      <c r="C7" s="533" t="s">
        <v>8</v>
      </c>
      <c r="D7" s="533" t="s">
        <v>9</v>
      </c>
      <c r="E7" s="533" t="s">
        <v>421</v>
      </c>
      <c r="F7" s="525" t="s">
        <v>422</v>
      </c>
      <c r="G7" s="534" t="s">
        <v>423</v>
      </c>
      <c r="H7" s="525" t="s">
        <v>424</v>
      </c>
      <c r="I7" s="527" t="s">
        <v>14</v>
      </c>
      <c r="J7" s="525" t="s">
        <v>425</v>
      </c>
      <c r="K7" s="525" t="s">
        <v>426</v>
      </c>
      <c r="L7" s="525" t="s">
        <v>427</v>
      </c>
      <c r="M7" s="569" t="s">
        <v>428</v>
      </c>
      <c r="N7" s="569"/>
      <c r="O7" s="570"/>
    </row>
    <row r="8" spans="1:15" ht="57.75" customHeight="1" thickBot="1" x14ac:dyDescent="0.3">
      <c r="A8" s="540"/>
      <c r="B8" s="539"/>
      <c r="C8" s="539"/>
      <c r="D8" s="539"/>
      <c r="E8" s="539"/>
      <c r="F8" s="526"/>
      <c r="G8" s="544"/>
      <c r="H8" s="526"/>
      <c r="I8" s="573"/>
      <c r="J8" s="526"/>
      <c r="K8" s="526"/>
      <c r="L8" s="526"/>
      <c r="M8" s="195" t="s">
        <v>429</v>
      </c>
      <c r="N8" s="195" t="s">
        <v>430</v>
      </c>
      <c r="O8" s="196" t="s">
        <v>466</v>
      </c>
    </row>
    <row r="9" spans="1:15" s="287" customFormat="1" ht="23.1" customHeight="1" thickBot="1" x14ac:dyDescent="0.3">
      <c r="A9" s="113" t="s">
        <v>26</v>
      </c>
      <c r="B9" s="19"/>
      <c r="C9" s="19"/>
      <c r="D9" s="19"/>
      <c r="E9" s="283" t="s">
        <v>27</v>
      </c>
      <c r="F9" s="116">
        <f>+F10+F16</f>
        <v>35431800</v>
      </c>
      <c r="G9" s="117">
        <f>+G10+G16</f>
        <v>0</v>
      </c>
      <c r="H9" s="116">
        <f>+H10+H16</f>
        <v>35431800</v>
      </c>
      <c r="I9" s="284">
        <f>+H9/H72</f>
        <v>2.8096476504760126E-3</v>
      </c>
      <c r="J9" s="116">
        <f>+J10+J16</f>
        <v>35431800</v>
      </c>
      <c r="K9" s="117">
        <f>+K10+K16</f>
        <v>35431800</v>
      </c>
      <c r="L9" s="117">
        <f>+J9-K9</f>
        <v>0</v>
      </c>
      <c r="M9" s="285">
        <f>+J9/H9</f>
        <v>1</v>
      </c>
      <c r="N9" s="285">
        <f>+K9/F9</f>
        <v>1</v>
      </c>
      <c r="O9" s="357">
        <f>K9/J9</f>
        <v>1</v>
      </c>
    </row>
    <row r="10" spans="1:15" ht="33.75" customHeight="1" x14ac:dyDescent="0.25">
      <c r="A10" s="307" t="s">
        <v>87</v>
      </c>
      <c r="B10" s="26"/>
      <c r="C10" s="26"/>
      <c r="D10" s="26"/>
      <c r="E10" s="289" t="s">
        <v>88</v>
      </c>
      <c r="F10" s="123">
        <f>+F11</f>
        <v>4291800</v>
      </c>
      <c r="G10" s="124">
        <f>+G12</f>
        <v>0</v>
      </c>
      <c r="H10" s="125">
        <f t="shared" ref="H10:H18" si="0">+F10-G10</f>
        <v>4291800</v>
      </c>
      <c r="I10" s="290">
        <f>+H10/H72</f>
        <v>3.4032834307918169E-4</v>
      </c>
      <c r="J10" s="123">
        <f>+J11</f>
        <v>4291800</v>
      </c>
      <c r="K10" s="124">
        <f>+K11</f>
        <v>4291800</v>
      </c>
      <c r="L10" s="124">
        <f t="shared" ref="L10:L72" si="1">+J10-K10</f>
        <v>0</v>
      </c>
      <c r="M10" s="291">
        <f t="shared" ref="M10:M72" si="2">+J10/H10</f>
        <v>1</v>
      </c>
      <c r="N10" s="291">
        <f t="shared" ref="N10:N72" si="3">+K10/F10</f>
        <v>1</v>
      </c>
      <c r="O10" s="291">
        <f t="shared" ref="O10:O72" si="4">K10/J10</f>
        <v>1</v>
      </c>
    </row>
    <row r="11" spans="1:15" ht="30" customHeight="1" x14ac:dyDescent="0.25">
      <c r="A11" s="245" t="s">
        <v>97</v>
      </c>
      <c r="B11" s="33"/>
      <c r="C11" s="33"/>
      <c r="D11" s="33"/>
      <c r="E11" s="293" t="s">
        <v>98</v>
      </c>
      <c r="F11" s="129">
        <f>+F12</f>
        <v>4291800</v>
      </c>
      <c r="G11" s="130">
        <f>+G13</f>
        <v>0</v>
      </c>
      <c r="H11" s="131">
        <f t="shared" si="0"/>
        <v>4291800</v>
      </c>
      <c r="I11" s="294">
        <f>+H11/H72</f>
        <v>3.4032834307918169E-4</v>
      </c>
      <c r="J11" s="129">
        <f>+J12</f>
        <v>4291800</v>
      </c>
      <c r="K11" s="130">
        <f>+K12</f>
        <v>4291800</v>
      </c>
      <c r="L11" s="130">
        <f t="shared" si="1"/>
        <v>0</v>
      </c>
      <c r="M11" s="295">
        <f t="shared" si="2"/>
        <v>1</v>
      </c>
      <c r="N11" s="295">
        <f t="shared" si="3"/>
        <v>1</v>
      </c>
      <c r="O11" s="295">
        <f t="shared" si="4"/>
        <v>1</v>
      </c>
    </row>
    <row r="12" spans="1:15" ht="27" customHeight="1" x14ac:dyDescent="0.25">
      <c r="A12" s="245" t="s">
        <v>121</v>
      </c>
      <c r="B12" s="33"/>
      <c r="C12" s="33"/>
      <c r="D12" s="33"/>
      <c r="E12" s="293" t="s">
        <v>122</v>
      </c>
      <c r="F12" s="129">
        <f>SUM(F13:F13)</f>
        <v>4291800</v>
      </c>
      <c r="G12" s="130">
        <f>SUM(G13:G13)</f>
        <v>0</v>
      </c>
      <c r="H12" s="131">
        <f t="shared" si="0"/>
        <v>4291800</v>
      </c>
      <c r="I12" s="294">
        <f>+H12/H72</f>
        <v>3.4032834307918169E-4</v>
      </c>
      <c r="J12" s="129">
        <f>SUM(J13:J13)</f>
        <v>4291800</v>
      </c>
      <c r="K12" s="130">
        <f>SUM(K13:K13)</f>
        <v>4291800</v>
      </c>
      <c r="L12" s="130">
        <f t="shared" si="1"/>
        <v>0</v>
      </c>
      <c r="M12" s="295">
        <f t="shared" si="2"/>
        <v>1</v>
      </c>
      <c r="N12" s="295">
        <f t="shared" si="3"/>
        <v>1</v>
      </c>
      <c r="O12" s="295">
        <f t="shared" si="4"/>
        <v>1</v>
      </c>
    </row>
    <row r="13" spans="1:15" ht="53.25" customHeight="1" x14ac:dyDescent="0.25">
      <c r="A13" s="245" t="s">
        <v>141</v>
      </c>
      <c r="B13" s="40"/>
      <c r="C13" s="40"/>
      <c r="D13" s="40"/>
      <c r="E13" s="293" t="s">
        <v>142</v>
      </c>
      <c r="F13" s="129">
        <f>+F14+F15</f>
        <v>4291800</v>
      </c>
      <c r="G13" s="130">
        <f>SUM(G14:G14)</f>
        <v>0</v>
      </c>
      <c r="H13" s="131">
        <f>+F13-G13</f>
        <v>4291800</v>
      </c>
      <c r="I13" s="294">
        <f>+H13/H72</f>
        <v>3.4032834307918169E-4</v>
      </c>
      <c r="J13" s="129">
        <f>+J14+J15</f>
        <v>4291800</v>
      </c>
      <c r="K13" s="130">
        <f>+K14+K15</f>
        <v>4291800</v>
      </c>
      <c r="L13" s="130">
        <f t="shared" si="1"/>
        <v>0</v>
      </c>
      <c r="M13" s="295">
        <f t="shared" si="2"/>
        <v>1</v>
      </c>
      <c r="N13" s="295">
        <f t="shared" si="3"/>
        <v>1</v>
      </c>
      <c r="O13" s="295">
        <f t="shared" si="4"/>
        <v>1</v>
      </c>
    </row>
    <row r="14" spans="1:15" ht="33" customHeight="1" x14ac:dyDescent="0.25">
      <c r="A14" s="246" t="s">
        <v>145</v>
      </c>
      <c r="B14" s="40" t="s">
        <v>37</v>
      </c>
      <c r="C14" s="40">
        <v>20</v>
      </c>
      <c r="D14" s="40" t="s">
        <v>38</v>
      </c>
      <c r="E14" s="297" t="s">
        <v>146</v>
      </c>
      <c r="F14" s="135">
        <v>3215000</v>
      </c>
      <c r="G14" s="136">
        <v>0</v>
      </c>
      <c r="H14" s="137">
        <f>+F14-G14</f>
        <v>3215000</v>
      </c>
      <c r="I14" s="294">
        <f>+H14/H72</f>
        <v>2.5494096253310248E-4</v>
      </c>
      <c r="J14" s="137">
        <v>3215000</v>
      </c>
      <c r="K14" s="137">
        <v>3215000</v>
      </c>
      <c r="L14" s="137">
        <f t="shared" si="1"/>
        <v>0</v>
      </c>
      <c r="M14" s="298">
        <f t="shared" si="2"/>
        <v>1</v>
      </c>
      <c r="N14" s="298">
        <f t="shared" si="3"/>
        <v>1</v>
      </c>
      <c r="O14" s="298">
        <f t="shared" si="4"/>
        <v>1</v>
      </c>
    </row>
    <row r="15" spans="1:15" ht="23.1" customHeight="1" x14ac:dyDescent="0.25">
      <c r="A15" s="246" t="s">
        <v>149</v>
      </c>
      <c r="B15" s="40" t="s">
        <v>37</v>
      </c>
      <c r="C15" s="40">
        <v>20</v>
      </c>
      <c r="D15" s="40" t="s">
        <v>38</v>
      </c>
      <c r="E15" s="297" t="s">
        <v>150</v>
      </c>
      <c r="F15" s="135">
        <v>1076800</v>
      </c>
      <c r="G15" s="136">
        <v>0</v>
      </c>
      <c r="H15" s="137">
        <f>+F15-G15</f>
        <v>1076800</v>
      </c>
      <c r="I15" s="294">
        <f>+H15/H72</f>
        <v>8.5387380546079241E-5</v>
      </c>
      <c r="J15" s="137">
        <v>1076800</v>
      </c>
      <c r="K15" s="137">
        <v>1076800</v>
      </c>
      <c r="L15" s="137">
        <f t="shared" si="1"/>
        <v>0</v>
      </c>
      <c r="M15" s="298">
        <f t="shared" si="2"/>
        <v>1</v>
      </c>
      <c r="N15" s="298">
        <f t="shared" si="3"/>
        <v>1</v>
      </c>
      <c r="O15" s="298">
        <f t="shared" si="4"/>
        <v>1</v>
      </c>
    </row>
    <row r="16" spans="1:15" ht="23.1" customHeight="1" x14ac:dyDescent="0.25">
      <c r="A16" s="245" t="s">
        <v>169</v>
      </c>
      <c r="B16" s="245"/>
      <c r="C16" s="245"/>
      <c r="D16" s="245"/>
      <c r="E16" s="293" t="s">
        <v>170</v>
      </c>
      <c r="F16" s="129">
        <f t="shared" ref="F16:G18" si="5">+F17</f>
        <v>31140000</v>
      </c>
      <c r="G16" s="130">
        <f t="shared" si="5"/>
        <v>0</v>
      </c>
      <c r="H16" s="130">
        <f>+F16-G16</f>
        <v>31140000</v>
      </c>
      <c r="I16" s="294">
        <f>+H16/H72</f>
        <v>2.4693193073968308E-3</v>
      </c>
      <c r="J16" s="130">
        <f t="shared" ref="J16:K18" si="6">+J17</f>
        <v>31140000</v>
      </c>
      <c r="K16" s="130">
        <f t="shared" si="6"/>
        <v>31140000</v>
      </c>
      <c r="L16" s="130">
        <f t="shared" si="1"/>
        <v>0</v>
      </c>
      <c r="M16" s="295">
        <f t="shared" si="2"/>
        <v>1</v>
      </c>
      <c r="N16" s="295">
        <f t="shared" si="3"/>
        <v>1</v>
      </c>
      <c r="O16" s="295">
        <f t="shared" si="4"/>
        <v>1</v>
      </c>
    </row>
    <row r="17" spans="1:15" ht="23.1" customHeight="1" x14ac:dyDescent="0.25">
      <c r="A17" s="245" t="s">
        <v>187</v>
      </c>
      <c r="B17" s="245"/>
      <c r="C17" s="245"/>
      <c r="D17" s="245"/>
      <c r="E17" s="293" t="s">
        <v>188</v>
      </c>
      <c r="F17" s="129">
        <f t="shared" si="5"/>
        <v>31140000</v>
      </c>
      <c r="G17" s="130">
        <f t="shared" si="5"/>
        <v>0</v>
      </c>
      <c r="H17" s="130">
        <f t="shared" si="0"/>
        <v>31140000</v>
      </c>
      <c r="I17" s="294">
        <f>+H17/H72</f>
        <v>2.4693193073968308E-3</v>
      </c>
      <c r="J17" s="130">
        <f t="shared" si="6"/>
        <v>31140000</v>
      </c>
      <c r="K17" s="130">
        <f t="shared" si="6"/>
        <v>31140000</v>
      </c>
      <c r="L17" s="130">
        <f t="shared" si="1"/>
        <v>0</v>
      </c>
      <c r="M17" s="295">
        <f t="shared" si="2"/>
        <v>1</v>
      </c>
      <c r="N17" s="295">
        <f t="shared" si="3"/>
        <v>1</v>
      </c>
      <c r="O17" s="295">
        <f t="shared" si="4"/>
        <v>1</v>
      </c>
    </row>
    <row r="18" spans="1:15" ht="23.1" customHeight="1" x14ac:dyDescent="0.25">
      <c r="A18" s="245" t="s">
        <v>189</v>
      </c>
      <c r="B18" s="245"/>
      <c r="C18" s="245"/>
      <c r="D18" s="245"/>
      <c r="E18" s="293" t="s">
        <v>190</v>
      </c>
      <c r="F18" s="129">
        <f t="shared" si="5"/>
        <v>31140000</v>
      </c>
      <c r="G18" s="130">
        <f t="shared" si="5"/>
        <v>0</v>
      </c>
      <c r="H18" s="130">
        <f t="shared" si="0"/>
        <v>31140000</v>
      </c>
      <c r="I18" s="294">
        <f>+H18/H72</f>
        <v>2.4693193073968308E-3</v>
      </c>
      <c r="J18" s="130">
        <f t="shared" si="6"/>
        <v>31140000</v>
      </c>
      <c r="K18" s="130">
        <f t="shared" si="6"/>
        <v>31140000</v>
      </c>
      <c r="L18" s="130">
        <f t="shared" si="1"/>
        <v>0</v>
      </c>
      <c r="M18" s="295">
        <f t="shared" si="2"/>
        <v>1</v>
      </c>
      <c r="N18" s="295">
        <f t="shared" si="3"/>
        <v>1</v>
      </c>
      <c r="O18" s="295">
        <f t="shared" si="4"/>
        <v>1</v>
      </c>
    </row>
    <row r="19" spans="1:15" ht="23.1" customHeight="1" thickBot="1" x14ac:dyDescent="0.3">
      <c r="A19" s="248" t="s">
        <v>194</v>
      </c>
      <c r="B19" s="53" t="s">
        <v>37</v>
      </c>
      <c r="C19" s="53">
        <v>20</v>
      </c>
      <c r="D19" s="53" t="s">
        <v>38</v>
      </c>
      <c r="E19" s="300" t="s">
        <v>195</v>
      </c>
      <c r="F19" s="141">
        <v>31140000</v>
      </c>
      <c r="G19" s="142">
        <v>0</v>
      </c>
      <c r="H19" s="143">
        <f>+F19-G19</f>
        <v>31140000</v>
      </c>
      <c r="I19" s="301">
        <f>+H19/H72</f>
        <v>2.4693193073968308E-3</v>
      </c>
      <c r="J19" s="143">
        <v>31140000</v>
      </c>
      <c r="K19" s="143">
        <v>31140000</v>
      </c>
      <c r="L19" s="143">
        <f t="shared" si="1"/>
        <v>0</v>
      </c>
      <c r="M19" s="302">
        <f t="shared" si="2"/>
        <v>1</v>
      </c>
      <c r="N19" s="302">
        <f t="shared" si="3"/>
        <v>1</v>
      </c>
      <c r="O19" s="302">
        <f t="shared" si="4"/>
        <v>1</v>
      </c>
    </row>
    <row r="20" spans="1:15" s="287" customFormat="1" ht="23.1" customHeight="1" thickBot="1" x14ac:dyDescent="0.3">
      <c r="A20" s="304" t="s">
        <v>214</v>
      </c>
      <c r="B20" s="305"/>
      <c r="C20" s="305"/>
      <c r="D20" s="305"/>
      <c r="E20" s="283" t="s">
        <v>431</v>
      </c>
      <c r="F20" s="116">
        <f>+F21+F35+F41+F52+F58</f>
        <v>12575330974.470001</v>
      </c>
      <c r="G20" s="117">
        <f>+G21+G35+G41+G52+G58</f>
        <v>0</v>
      </c>
      <c r="H20" s="116">
        <f>+H21+H35+H41+H52+H58</f>
        <v>12575330974.470001</v>
      </c>
      <c r="I20" s="306">
        <f>+H20/H72</f>
        <v>0.99719035234952402</v>
      </c>
      <c r="J20" s="116">
        <f>+J21+J35+J41+J52+J58</f>
        <v>11305705252.59</v>
      </c>
      <c r="K20" s="116">
        <f>+K21+K35+K41+K52+K58</f>
        <v>11277739660.59</v>
      </c>
      <c r="L20" s="117">
        <f t="shared" si="1"/>
        <v>27965592</v>
      </c>
      <c r="M20" s="285">
        <f t="shared" si="2"/>
        <v>0.89903838519578128</v>
      </c>
      <c r="N20" s="285">
        <f t="shared" si="3"/>
        <v>0.89681453979109371</v>
      </c>
      <c r="O20" s="357">
        <f t="shared" si="4"/>
        <v>0.99752641773554163</v>
      </c>
    </row>
    <row r="21" spans="1:15" s="270" customFormat="1" ht="45" customHeight="1" x14ac:dyDescent="0.25">
      <c r="A21" s="307" t="s">
        <v>216</v>
      </c>
      <c r="B21" s="307"/>
      <c r="C21" s="307"/>
      <c r="D21" s="307"/>
      <c r="E21" s="289" t="s">
        <v>217</v>
      </c>
      <c r="F21" s="123">
        <f>+F22</f>
        <v>1462522247.77</v>
      </c>
      <c r="G21" s="124">
        <f>+G22</f>
        <v>0</v>
      </c>
      <c r="H21" s="124">
        <f t="shared" ref="H21:H46" si="7">+F21-G21</f>
        <v>1462522247.77</v>
      </c>
      <c r="I21" s="290">
        <f>+H21/H72</f>
        <v>0.11597413050468441</v>
      </c>
      <c r="J21" s="123">
        <f>+J22</f>
        <v>1149259446.77</v>
      </c>
      <c r="K21" s="124">
        <f>+K22</f>
        <v>1125153844.77</v>
      </c>
      <c r="L21" s="124">
        <f t="shared" si="1"/>
        <v>24105602</v>
      </c>
      <c r="M21" s="291">
        <f t="shared" si="2"/>
        <v>0.78580647133563164</v>
      </c>
      <c r="N21" s="291">
        <f t="shared" si="3"/>
        <v>0.76932425915953973</v>
      </c>
      <c r="O21" s="291">
        <f t="shared" si="4"/>
        <v>0.97902509997394505</v>
      </c>
    </row>
    <row r="22" spans="1:15" s="270" customFormat="1" ht="29.25" customHeight="1" x14ac:dyDescent="0.25">
      <c r="A22" s="245" t="s">
        <v>432</v>
      </c>
      <c r="B22" s="245"/>
      <c r="C22" s="245"/>
      <c r="D22" s="245"/>
      <c r="E22" s="293" t="s">
        <v>219</v>
      </c>
      <c r="F22" s="129">
        <f>+F23+F27+F31</f>
        <v>1462522247.77</v>
      </c>
      <c r="G22" s="130">
        <f>+G23+G27+G31</f>
        <v>0</v>
      </c>
      <c r="H22" s="130">
        <f t="shared" si="7"/>
        <v>1462522247.77</v>
      </c>
      <c r="I22" s="294">
        <f>+H22/H72</f>
        <v>0.11597413050468441</v>
      </c>
      <c r="J22" s="129">
        <f>+J23+J27+J31</f>
        <v>1149259446.77</v>
      </c>
      <c r="K22" s="130">
        <f>+K23+K27+K31</f>
        <v>1125153844.77</v>
      </c>
      <c r="L22" s="130">
        <f t="shared" si="1"/>
        <v>24105602</v>
      </c>
      <c r="M22" s="295">
        <f t="shared" si="2"/>
        <v>0.78580647133563164</v>
      </c>
      <c r="N22" s="295">
        <f t="shared" si="3"/>
        <v>0.76932425915953973</v>
      </c>
      <c r="O22" s="295">
        <f t="shared" si="4"/>
        <v>0.97902509997394505</v>
      </c>
    </row>
    <row r="23" spans="1:15" ht="54.75" customHeight="1" x14ac:dyDescent="0.25">
      <c r="A23" s="245" t="s">
        <v>433</v>
      </c>
      <c r="B23" s="245"/>
      <c r="C23" s="245"/>
      <c r="D23" s="245"/>
      <c r="E23" s="148" t="s">
        <v>434</v>
      </c>
      <c r="F23" s="129">
        <f t="shared" ref="F23:G25" si="8">+F24</f>
        <v>73590729</v>
      </c>
      <c r="G23" s="130">
        <f t="shared" si="8"/>
        <v>0</v>
      </c>
      <c r="H23" s="130">
        <f t="shared" si="7"/>
        <v>73590729</v>
      </c>
      <c r="I23" s="294">
        <f>+H23/H72</f>
        <v>5.8355493887317878E-3</v>
      </c>
      <c r="J23" s="130">
        <f t="shared" ref="J23:K25" si="9">+J24</f>
        <v>0</v>
      </c>
      <c r="K23" s="130">
        <f t="shared" si="9"/>
        <v>0</v>
      </c>
      <c r="L23" s="130">
        <f t="shared" si="1"/>
        <v>0</v>
      </c>
      <c r="M23" s="295">
        <f t="shared" si="2"/>
        <v>0</v>
      </c>
      <c r="N23" s="295">
        <f t="shared" si="3"/>
        <v>0</v>
      </c>
      <c r="O23" s="295" t="s">
        <v>46</v>
      </c>
    </row>
    <row r="24" spans="1:15" ht="54.75" customHeight="1" x14ac:dyDescent="0.25">
      <c r="A24" s="245" t="s">
        <v>435</v>
      </c>
      <c r="B24" s="245"/>
      <c r="C24" s="245"/>
      <c r="D24" s="245"/>
      <c r="E24" s="149" t="s">
        <v>434</v>
      </c>
      <c r="F24" s="129">
        <f t="shared" si="8"/>
        <v>73590729</v>
      </c>
      <c r="G24" s="130">
        <f t="shared" si="8"/>
        <v>0</v>
      </c>
      <c r="H24" s="130">
        <f t="shared" si="7"/>
        <v>73590729</v>
      </c>
      <c r="I24" s="294">
        <f>+H24/H72</f>
        <v>5.8355493887317878E-3</v>
      </c>
      <c r="J24" s="130">
        <f t="shared" si="9"/>
        <v>0</v>
      </c>
      <c r="K24" s="130">
        <f t="shared" si="9"/>
        <v>0</v>
      </c>
      <c r="L24" s="130">
        <f t="shared" si="1"/>
        <v>0</v>
      </c>
      <c r="M24" s="295">
        <f t="shared" si="2"/>
        <v>0</v>
      </c>
      <c r="N24" s="295">
        <f t="shared" si="3"/>
        <v>0</v>
      </c>
      <c r="O24" s="295" t="s">
        <v>46</v>
      </c>
    </row>
    <row r="25" spans="1:15" ht="26.25" customHeight="1" x14ac:dyDescent="0.25">
      <c r="A25" s="245" t="s">
        <v>436</v>
      </c>
      <c r="B25" s="245"/>
      <c r="C25" s="245"/>
      <c r="D25" s="245"/>
      <c r="E25" s="149" t="s">
        <v>224</v>
      </c>
      <c r="F25" s="129">
        <f t="shared" si="8"/>
        <v>73590729</v>
      </c>
      <c r="G25" s="130">
        <f t="shared" si="8"/>
        <v>0</v>
      </c>
      <c r="H25" s="130">
        <f t="shared" si="7"/>
        <v>73590729</v>
      </c>
      <c r="I25" s="294">
        <f>+H25/H72</f>
        <v>5.8355493887317878E-3</v>
      </c>
      <c r="J25" s="131">
        <f t="shared" si="9"/>
        <v>0</v>
      </c>
      <c r="K25" s="131">
        <f t="shared" si="9"/>
        <v>0</v>
      </c>
      <c r="L25" s="131">
        <f t="shared" si="1"/>
        <v>0</v>
      </c>
      <c r="M25" s="295">
        <f t="shared" si="2"/>
        <v>0</v>
      </c>
      <c r="N25" s="295">
        <f t="shared" si="3"/>
        <v>0</v>
      </c>
      <c r="O25" s="295" t="s">
        <v>46</v>
      </c>
    </row>
    <row r="26" spans="1:15" ht="32.25" customHeight="1" x14ac:dyDescent="0.25">
      <c r="A26" s="239" t="s">
        <v>437</v>
      </c>
      <c r="B26" s="40" t="s">
        <v>192</v>
      </c>
      <c r="C26" s="40">
        <v>11</v>
      </c>
      <c r="D26" s="40" t="s">
        <v>38</v>
      </c>
      <c r="E26" s="150" t="s">
        <v>226</v>
      </c>
      <c r="F26" s="137">
        <v>73590729</v>
      </c>
      <c r="G26" s="136">
        <v>0</v>
      </c>
      <c r="H26" s="137">
        <f t="shared" si="7"/>
        <v>73590729</v>
      </c>
      <c r="I26" s="308">
        <f>+H26/H72</f>
        <v>5.8355493887317878E-3</v>
      </c>
      <c r="J26" s="137">
        <v>0</v>
      </c>
      <c r="K26" s="137">
        <v>0</v>
      </c>
      <c r="L26" s="137">
        <f t="shared" si="1"/>
        <v>0</v>
      </c>
      <c r="M26" s="298">
        <f t="shared" si="2"/>
        <v>0</v>
      </c>
      <c r="N26" s="298">
        <f t="shared" si="3"/>
        <v>0</v>
      </c>
      <c r="O26" s="298" t="s">
        <v>46</v>
      </c>
    </row>
    <row r="27" spans="1:15" s="270" customFormat="1" ht="63.75" customHeight="1" x14ac:dyDescent="0.25">
      <c r="A27" s="245" t="s">
        <v>268</v>
      </c>
      <c r="B27" s="245"/>
      <c r="C27" s="245"/>
      <c r="D27" s="245"/>
      <c r="E27" s="149" t="s">
        <v>271</v>
      </c>
      <c r="F27" s="129">
        <f t="shared" ref="F27:G29" si="10">+F28</f>
        <v>601840522</v>
      </c>
      <c r="G27" s="130">
        <f t="shared" si="10"/>
        <v>0</v>
      </c>
      <c r="H27" s="131">
        <f t="shared" si="7"/>
        <v>601840522</v>
      </c>
      <c r="I27" s="294">
        <f>+H27/H72</f>
        <v>4.772435520065469E-2</v>
      </c>
      <c r="J27" s="130">
        <f t="shared" ref="J27:K29" si="11">+J28</f>
        <v>362168450</v>
      </c>
      <c r="K27" s="130">
        <f t="shared" si="11"/>
        <v>338062848</v>
      </c>
      <c r="L27" s="130">
        <f t="shared" si="1"/>
        <v>24105602</v>
      </c>
      <c r="M27" s="295">
        <f t="shared" si="2"/>
        <v>0.60176813750669977</v>
      </c>
      <c r="N27" s="295">
        <f t="shared" si="3"/>
        <v>0.5617149986454385</v>
      </c>
      <c r="O27" s="295">
        <f t="shared" si="4"/>
        <v>0.9334409112665667</v>
      </c>
    </row>
    <row r="28" spans="1:15" s="270" customFormat="1" ht="63.75" customHeight="1" x14ac:dyDescent="0.25">
      <c r="A28" s="245" t="s">
        <v>270</v>
      </c>
      <c r="B28" s="245"/>
      <c r="C28" s="245"/>
      <c r="D28" s="245"/>
      <c r="E28" s="148" t="s">
        <v>271</v>
      </c>
      <c r="F28" s="129">
        <f t="shared" si="10"/>
        <v>601840522</v>
      </c>
      <c r="G28" s="130">
        <f t="shared" si="10"/>
        <v>0</v>
      </c>
      <c r="H28" s="131">
        <f t="shared" si="7"/>
        <v>601840522</v>
      </c>
      <c r="I28" s="294">
        <f>+H28/H72</f>
        <v>4.772435520065469E-2</v>
      </c>
      <c r="J28" s="130">
        <f t="shared" si="11"/>
        <v>362168450</v>
      </c>
      <c r="K28" s="130">
        <f t="shared" si="11"/>
        <v>338062848</v>
      </c>
      <c r="L28" s="130">
        <f t="shared" si="1"/>
        <v>24105602</v>
      </c>
      <c r="M28" s="295">
        <f t="shared" si="2"/>
        <v>0.60176813750669977</v>
      </c>
      <c r="N28" s="295">
        <f t="shared" si="3"/>
        <v>0.5617149986454385</v>
      </c>
      <c r="O28" s="295">
        <f t="shared" si="4"/>
        <v>0.9334409112665667</v>
      </c>
    </row>
    <row r="29" spans="1:15" ht="63.75" customHeight="1" x14ac:dyDescent="0.25">
      <c r="A29" s="245" t="s">
        <v>272</v>
      </c>
      <c r="B29" s="245"/>
      <c r="C29" s="245"/>
      <c r="D29" s="245"/>
      <c r="E29" s="149" t="s">
        <v>273</v>
      </c>
      <c r="F29" s="129">
        <f t="shared" si="10"/>
        <v>601840522</v>
      </c>
      <c r="G29" s="130">
        <f t="shared" si="10"/>
        <v>0</v>
      </c>
      <c r="H29" s="131">
        <f t="shared" si="7"/>
        <v>601840522</v>
      </c>
      <c r="I29" s="294">
        <f>+H29/H72</f>
        <v>4.772435520065469E-2</v>
      </c>
      <c r="J29" s="131">
        <f t="shared" si="11"/>
        <v>362168450</v>
      </c>
      <c r="K29" s="131">
        <f t="shared" si="11"/>
        <v>338062848</v>
      </c>
      <c r="L29" s="131">
        <f t="shared" si="1"/>
        <v>24105602</v>
      </c>
      <c r="M29" s="295">
        <f t="shared" si="2"/>
        <v>0.60176813750669977</v>
      </c>
      <c r="N29" s="295">
        <f t="shared" si="3"/>
        <v>0.5617149986454385</v>
      </c>
      <c r="O29" s="295">
        <f t="shared" si="4"/>
        <v>0.9334409112665667</v>
      </c>
    </row>
    <row r="30" spans="1:15" ht="33.75" customHeight="1" x14ac:dyDescent="0.25">
      <c r="A30" s="239" t="s">
        <v>274</v>
      </c>
      <c r="B30" s="40" t="s">
        <v>192</v>
      </c>
      <c r="C30" s="40">
        <v>11</v>
      </c>
      <c r="D30" s="40" t="s">
        <v>38</v>
      </c>
      <c r="E30" s="150" t="s">
        <v>226</v>
      </c>
      <c r="F30" s="135">
        <v>601840522</v>
      </c>
      <c r="G30" s="136">
        <v>0</v>
      </c>
      <c r="H30" s="137">
        <f t="shared" si="7"/>
        <v>601840522</v>
      </c>
      <c r="I30" s="308">
        <f>+H30/H72</f>
        <v>4.772435520065469E-2</v>
      </c>
      <c r="J30" s="137">
        <v>362168450</v>
      </c>
      <c r="K30" s="137">
        <v>338062848</v>
      </c>
      <c r="L30" s="137">
        <v>295107038</v>
      </c>
      <c r="M30" s="298">
        <f t="shared" si="2"/>
        <v>0.60176813750669977</v>
      </c>
      <c r="N30" s="298">
        <f t="shared" si="3"/>
        <v>0.5617149986454385</v>
      </c>
      <c r="O30" s="298">
        <f t="shared" si="4"/>
        <v>0.9334409112665667</v>
      </c>
    </row>
    <row r="31" spans="1:15" s="270" customFormat="1" ht="70.5" customHeight="1" x14ac:dyDescent="0.25">
      <c r="A31" s="245" t="s">
        <v>300</v>
      </c>
      <c r="B31" s="245"/>
      <c r="C31" s="245"/>
      <c r="D31" s="245"/>
      <c r="E31" s="149" t="s">
        <v>301</v>
      </c>
      <c r="F31" s="129">
        <f t="shared" ref="F31:G33" si="12">+F32</f>
        <v>787090996.76999998</v>
      </c>
      <c r="G31" s="130">
        <f t="shared" si="12"/>
        <v>0</v>
      </c>
      <c r="H31" s="131">
        <f t="shared" si="7"/>
        <v>787090996.76999998</v>
      </c>
      <c r="I31" s="294">
        <f>+H31/H72</f>
        <v>6.2414225915297931E-2</v>
      </c>
      <c r="J31" s="130">
        <f t="shared" ref="J31:K33" si="13">+J32</f>
        <v>787090996.76999998</v>
      </c>
      <c r="K31" s="130">
        <f t="shared" si="13"/>
        <v>787090996.76999998</v>
      </c>
      <c r="L31" s="130">
        <f t="shared" si="1"/>
        <v>0</v>
      </c>
      <c r="M31" s="295">
        <f t="shared" si="2"/>
        <v>1</v>
      </c>
      <c r="N31" s="295">
        <f t="shared" si="3"/>
        <v>1</v>
      </c>
      <c r="O31" s="295">
        <f t="shared" si="4"/>
        <v>1</v>
      </c>
    </row>
    <row r="32" spans="1:15" s="270" customFormat="1" ht="70.5" customHeight="1" x14ac:dyDescent="0.25">
      <c r="A32" s="245" t="s">
        <v>302</v>
      </c>
      <c r="B32" s="245"/>
      <c r="C32" s="245"/>
      <c r="D32" s="245"/>
      <c r="E32" s="148" t="s">
        <v>301</v>
      </c>
      <c r="F32" s="129">
        <f t="shared" si="12"/>
        <v>787090996.76999998</v>
      </c>
      <c r="G32" s="130">
        <f t="shared" si="12"/>
        <v>0</v>
      </c>
      <c r="H32" s="131">
        <f t="shared" si="7"/>
        <v>787090996.76999998</v>
      </c>
      <c r="I32" s="294">
        <f>+H32/H72</f>
        <v>6.2414225915297931E-2</v>
      </c>
      <c r="J32" s="130">
        <f t="shared" si="13"/>
        <v>787090996.76999998</v>
      </c>
      <c r="K32" s="130">
        <f t="shared" si="13"/>
        <v>787090996.76999998</v>
      </c>
      <c r="L32" s="130">
        <f t="shared" si="1"/>
        <v>0</v>
      </c>
      <c r="M32" s="295">
        <f t="shared" si="2"/>
        <v>1</v>
      </c>
      <c r="N32" s="295">
        <f t="shared" si="3"/>
        <v>1</v>
      </c>
      <c r="O32" s="295">
        <f t="shared" si="4"/>
        <v>1</v>
      </c>
    </row>
    <row r="33" spans="1:15" ht="34.5" customHeight="1" x14ac:dyDescent="0.25">
      <c r="A33" s="245" t="s">
        <v>303</v>
      </c>
      <c r="B33" s="245"/>
      <c r="C33" s="245"/>
      <c r="D33" s="245"/>
      <c r="E33" s="149" t="s">
        <v>236</v>
      </c>
      <c r="F33" s="129">
        <f t="shared" si="12"/>
        <v>787090996.76999998</v>
      </c>
      <c r="G33" s="130">
        <f t="shared" si="12"/>
        <v>0</v>
      </c>
      <c r="H33" s="131">
        <f t="shared" si="7"/>
        <v>787090996.76999998</v>
      </c>
      <c r="I33" s="294">
        <f>+H33/H72</f>
        <v>6.2414225915297931E-2</v>
      </c>
      <c r="J33" s="131">
        <f t="shared" si="13"/>
        <v>787090996.76999998</v>
      </c>
      <c r="K33" s="131">
        <f t="shared" si="13"/>
        <v>787090996.76999998</v>
      </c>
      <c r="L33" s="131">
        <f t="shared" si="1"/>
        <v>0</v>
      </c>
      <c r="M33" s="295">
        <f t="shared" si="2"/>
        <v>1</v>
      </c>
      <c r="N33" s="295">
        <f t="shared" si="3"/>
        <v>1</v>
      </c>
      <c r="O33" s="295">
        <f t="shared" si="4"/>
        <v>1</v>
      </c>
    </row>
    <row r="34" spans="1:15" ht="33" customHeight="1" x14ac:dyDescent="0.25">
      <c r="A34" s="239" t="s">
        <v>304</v>
      </c>
      <c r="B34" s="68" t="s">
        <v>192</v>
      </c>
      <c r="C34" s="68">
        <v>11</v>
      </c>
      <c r="D34" s="40" t="s">
        <v>38</v>
      </c>
      <c r="E34" s="151" t="s">
        <v>226</v>
      </c>
      <c r="F34" s="135">
        <v>787090996.76999998</v>
      </c>
      <c r="G34" s="136">
        <v>0</v>
      </c>
      <c r="H34" s="137">
        <f t="shared" si="7"/>
        <v>787090996.76999998</v>
      </c>
      <c r="I34" s="308">
        <f>+H34/H72</f>
        <v>6.2414225915297931E-2</v>
      </c>
      <c r="J34" s="137">
        <v>787090996.76999998</v>
      </c>
      <c r="K34" s="137">
        <v>787090996.76999998</v>
      </c>
      <c r="L34" s="137">
        <f t="shared" si="1"/>
        <v>0</v>
      </c>
      <c r="M34" s="298">
        <f t="shared" si="2"/>
        <v>1</v>
      </c>
      <c r="N34" s="298">
        <f t="shared" si="3"/>
        <v>1</v>
      </c>
      <c r="O34" s="298">
        <f t="shared" si="4"/>
        <v>1</v>
      </c>
    </row>
    <row r="35" spans="1:15" ht="33.75" customHeight="1" x14ac:dyDescent="0.25">
      <c r="A35" s="245" t="s">
        <v>342</v>
      </c>
      <c r="B35" s="245"/>
      <c r="C35" s="245"/>
      <c r="D35" s="245"/>
      <c r="E35" s="148" t="s">
        <v>343</v>
      </c>
      <c r="F35" s="129">
        <f t="shared" ref="F35:G39" si="14">+F36</f>
        <v>69773065</v>
      </c>
      <c r="G35" s="131">
        <f t="shared" si="14"/>
        <v>0</v>
      </c>
      <c r="H35" s="131">
        <f t="shared" si="7"/>
        <v>69773065</v>
      </c>
      <c r="I35" s="294">
        <f>+H35/H72</f>
        <v>5.532818771379385E-3</v>
      </c>
      <c r="J35" s="130">
        <f t="shared" ref="J35:K39" si="15">+J36</f>
        <v>40096839</v>
      </c>
      <c r="K35" s="130">
        <f t="shared" si="15"/>
        <v>39239099</v>
      </c>
      <c r="L35" s="130">
        <f t="shared" si="1"/>
        <v>857740</v>
      </c>
      <c r="M35" s="295">
        <f t="shared" si="2"/>
        <v>0.5746750411494751</v>
      </c>
      <c r="N35" s="295">
        <f t="shared" si="3"/>
        <v>0.56238175863422368</v>
      </c>
      <c r="O35" s="295">
        <f t="shared" si="4"/>
        <v>0.97860828879802719</v>
      </c>
    </row>
    <row r="36" spans="1:15" ht="33.75" customHeight="1" x14ac:dyDescent="0.25">
      <c r="A36" s="245" t="s">
        <v>344</v>
      </c>
      <c r="B36" s="245"/>
      <c r="C36" s="245"/>
      <c r="D36" s="245"/>
      <c r="E36" s="149" t="s">
        <v>219</v>
      </c>
      <c r="F36" s="129">
        <f t="shared" si="14"/>
        <v>69773065</v>
      </c>
      <c r="G36" s="131">
        <f t="shared" si="14"/>
        <v>0</v>
      </c>
      <c r="H36" s="131">
        <f t="shared" si="7"/>
        <v>69773065</v>
      </c>
      <c r="I36" s="294">
        <f>+H36/H72</f>
        <v>5.532818771379385E-3</v>
      </c>
      <c r="J36" s="130">
        <f t="shared" si="15"/>
        <v>40096839</v>
      </c>
      <c r="K36" s="130">
        <f t="shared" si="15"/>
        <v>39239099</v>
      </c>
      <c r="L36" s="130">
        <f t="shared" si="1"/>
        <v>857740</v>
      </c>
      <c r="M36" s="295">
        <f t="shared" si="2"/>
        <v>0.5746750411494751</v>
      </c>
      <c r="N36" s="295">
        <f t="shared" si="3"/>
        <v>0.56238175863422368</v>
      </c>
      <c r="O36" s="295">
        <f t="shared" si="4"/>
        <v>0.97860828879802719</v>
      </c>
    </row>
    <row r="37" spans="1:15" ht="58.5" customHeight="1" x14ac:dyDescent="0.25">
      <c r="A37" s="245" t="s">
        <v>345</v>
      </c>
      <c r="B37" s="245"/>
      <c r="C37" s="245"/>
      <c r="D37" s="245"/>
      <c r="E37" s="149" t="s">
        <v>346</v>
      </c>
      <c r="F37" s="129">
        <f t="shared" si="14"/>
        <v>69773065</v>
      </c>
      <c r="G37" s="131">
        <f t="shared" si="14"/>
        <v>0</v>
      </c>
      <c r="H37" s="131">
        <f t="shared" si="7"/>
        <v>69773065</v>
      </c>
      <c r="I37" s="294">
        <f>+H37/H72</f>
        <v>5.532818771379385E-3</v>
      </c>
      <c r="J37" s="130">
        <f t="shared" si="15"/>
        <v>40096839</v>
      </c>
      <c r="K37" s="130">
        <f t="shared" si="15"/>
        <v>39239099</v>
      </c>
      <c r="L37" s="130">
        <f t="shared" si="1"/>
        <v>857740</v>
      </c>
      <c r="M37" s="295">
        <f t="shared" si="2"/>
        <v>0.5746750411494751</v>
      </c>
      <c r="N37" s="295">
        <f t="shared" si="3"/>
        <v>0.56238175863422368</v>
      </c>
      <c r="O37" s="295">
        <f t="shared" si="4"/>
        <v>0.97860828879802719</v>
      </c>
    </row>
    <row r="38" spans="1:15" ht="58.5" customHeight="1" x14ac:dyDescent="0.25">
      <c r="A38" s="245" t="s">
        <v>347</v>
      </c>
      <c r="B38" s="245"/>
      <c r="C38" s="245"/>
      <c r="D38" s="245"/>
      <c r="E38" s="149" t="s">
        <v>346</v>
      </c>
      <c r="F38" s="129">
        <f t="shared" si="14"/>
        <v>69773065</v>
      </c>
      <c r="G38" s="131">
        <f t="shared" si="14"/>
        <v>0</v>
      </c>
      <c r="H38" s="131">
        <f t="shared" si="7"/>
        <v>69773065</v>
      </c>
      <c r="I38" s="294">
        <f>+H38/H72</f>
        <v>5.532818771379385E-3</v>
      </c>
      <c r="J38" s="130">
        <f t="shared" si="15"/>
        <v>40096839</v>
      </c>
      <c r="K38" s="130">
        <f t="shared" si="15"/>
        <v>39239099</v>
      </c>
      <c r="L38" s="130">
        <f t="shared" si="1"/>
        <v>857740</v>
      </c>
      <c r="M38" s="295">
        <f t="shared" si="2"/>
        <v>0.5746750411494751</v>
      </c>
      <c r="N38" s="295">
        <f t="shared" si="3"/>
        <v>0.56238175863422368</v>
      </c>
      <c r="O38" s="295">
        <f t="shared" si="4"/>
        <v>0.97860828879802719</v>
      </c>
    </row>
    <row r="39" spans="1:15" ht="33.75" customHeight="1" x14ac:dyDescent="0.25">
      <c r="A39" s="245" t="s">
        <v>348</v>
      </c>
      <c r="B39" s="245"/>
      <c r="C39" s="245"/>
      <c r="D39" s="245"/>
      <c r="E39" s="148" t="s">
        <v>349</v>
      </c>
      <c r="F39" s="129">
        <f t="shared" si="14"/>
        <v>69773065</v>
      </c>
      <c r="G39" s="131">
        <f t="shared" si="14"/>
        <v>0</v>
      </c>
      <c r="H39" s="131">
        <f t="shared" si="7"/>
        <v>69773065</v>
      </c>
      <c r="I39" s="294">
        <f>+H39/H72</f>
        <v>5.532818771379385E-3</v>
      </c>
      <c r="J39" s="130">
        <f t="shared" si="15"/>
        <v>40096839</v>
      </c>
      <c r="K39" s="130">
        <f t="shared" si="15"/>
        <v>39239099</v>
      </c>
      <c r="L39" s="130">
        <f t="shared" si="1"/>
        <v>857740</v>
      </c>
      <c r="M39" s="295">
        <f t="shared" si="2"/>
        <v>0.5746750411494751</v>
      </c>
      <c r="N39" s="295">
        <f t="shared" si="3"/>
        <v>0.56238175863422368</v>
      </c>
      <c r="O39" s="295">
        <f t="shared" si="4"/>
        <v>0.97860828879802719</v>
      </c>
    </row>
    <row r="40" spans="1:15" ht="33" customHeight="1" x14ac:dyDescent="0.25">
      <c r="A40" s="239" t="s">
        <v>350</v>
      </c>
      <c r="B40" s="68" t="s">
        <v>192</v>
      </c>
      <c r="C40" s="68">
        <v>11</v>
      </c>
      <c r="D40" s="40" t="s">
        <v>38</v>
      </c>
      <c r="E40" s="151" t="s">
        <v>226</v>
      </c>
      <c r="F40" s="135">
        <v>69773065</v>
      </c>
      <c r="G40" s="136">
        <v>0</v>
      </c>
      <c r="H40" s="137">
        <f>+F40-G40</f>
        <v>69773065</v>
      </c>
      <c r="I40" s="308">
        <f>+H40/H72</f>
        <v>5.532818771379385E-3</v>
      </c>
      <c r="J40" s="137">
        <v>40096839</v>
      </c>
      <c r="K40" s="137">
        <v>39239099</v>
      </c>
      <c r="L40" s="137">
        <f t="shared" si="1"/>
        <v>857740</v>
      </c>
      <c r="M40" s="298">
        <f t="shared" si="2"/>
        <v>0.5746750411494751</v>
      </c>
      <c r="N40" s="298">
        <f t="shared" si="3"/>
        <v>0.56238175863422368</v>
      </c>
      <c r="O40" s="298">
        <f t="shared" si="4"/>
        <v>0.97860828879802719</v>
      </c>
    </row>
    <row r="41" spans="1:15" ht="36" customHeight="1" x14ac:dyDescent="0.25">
      <c r="A41" s="245" t="s">
        <v>351</v>
      </c>
      <c r="B41" s="245"/>
      <c r="C41" s="245"/>
      <c r="D41" s="245"/>
      <c r="E41" s="293" t="s">
        <v>352</v>
      </c>
      <c r="F41" s="131">
        <f>+F42</f>
        <v>7513522534.9200001</v>
      </c>
      <c r="G41" s="131">
        <f>+G42</f>
        <v>0</v>
      </c>
      <c r="H41" s="131">
        <f t="shared" si="7"/>
        <v>7513522534.9200001</v>
      </c>
      <c r="I41" s="294">
        <f>+H41/H72</f>
        <v>0.59580238477967684</v>
      </c>
      <c r="J41" s="131">
        <f>+J42</f>
        <v>7444462488.25</v>
      </c>
      <c r="K41" s="131">
        <f>+K42</f>
        <v>7443283058.25</v>
      </c>
      <c r="L41" s="131">
        <f t="shared" si="1"/>
        <v>1179430</v>
      </c>
      <c r="M41" s="295">
        <f t="shared" si="2"/>
        <v>0.99080856597567446</v>
      </c>
      <c r="N41" s="295">
        <f t="shared" si="3"/>
        <v>0.99065159166774919</v>
      </c>
      <c r="O41" s="295">
        <f t="shared" si="4"/>
        <v>0.99984156948848069</v>
      </c>
    </row>
    <row r="42" spans="1:15" ht="30" customHeight="1" x14ac:dyDescent="0.25">
      <c r="A42" s="245" t="s">
        <v>353</v>
      </c>
      <c r="B42" s="245"/>
      <c r="C42" s="245"/>
      <c r="D42" s="245"/>
      <c r="E42" s="309" t="s">
        <v>219</v>
      </c>
      <c r="F42" s="131">
        <f>+F43+F48</f>
        <v>7513522534.9200001</v>
      </c>
      <c r="G42" s="131">
        <f>+G43</f>
        <v>0</v>
      </c>
      <c r="H42" s="131">
        <f>+H43+H48</f>
        <v>7513522534.9200001</v>
      </c>
      <c r="I42" s="294">
        <f>+H42/H72</f>
        <v>0.59580238477967684</v>
      </c>
      <c r="J42" s="131">
        <f>+J43+J48</f>
        <v>7444462488.25</v>
      </c>
      <c r="K42" s="131">
        <f>+K43+K48</f>
        <v>7443283058.25</v>
      </c>
      <c r="L42" s="131">
        <f t="shared" si="1"/>
        <v>1179430</v>
      </c>
      <c r="M42" s="295">
        <f t="shared" si="2"/>
        <v>0.99080856597567446</v>
      </c>
      <c r="N42" s="295">
        <f t="shared" si="3"/>
        <v>0.99065159166774919</v>
      </c>
      <c r="O42" s="295">
        <f t="shared" si="4"/>
        <v>0.99984156948848069</v>
      </c>
    </row>
    <row r="43" spans="1:15" ht="63.75" customHeight="1" x14ac:dyDescent="0.25">
      <c r="A43" s="245" t="s">
        <v>354</v>
      </c>
      <c r="B43" s="245"/>
      <c r="C43" s="245"/>
      <c r="D43" s="245"/>
      <c r="E43" s="293" t="s">
        <v>355</v>
      </c>
      <c r="F43" s="131">
        <f>+F44+F46</f>
        <v>7434620034.9200001</v>
      </c>
      <c r="G43" s="131">
        <f>+G44+G46</f>
        <v>0</v>
      </c>
      <c r="H43" s="131">
        <f t="shared" si="7"/>
        <v>7434620034.9200001</v>
      </c>
      <c r="I43" s="294">
        <f>+H43/H72</f>
        <v>0.58954562605610972</v>
      </c>
      <c r="J43" s="131">
        <f>+J44+J46</f>
        <v>7434620034.9200001</v>
      </c>
      <c r="K43" s="131">
        <f>+K44+K46</f>
        <v>7434620034.9200001</v>
      </c>
      <c r="L43" s="131">
        <f t="shared" si="1"/>
        <v>0</v>
      </c>
      <c r="M43" s="295">
        <f t="shared" si="2"/>
        <v>1</v>
      </c>
      <c r="N43" s="295">
        <f t="shared" si="3"/>
        <v>1</v>
      </c>
      <c r="O43" s="295">
        <f t="shared" si="4"/>
        <v>1</v>
      </c>
    </row>
    <row r="44" spans="1:15" ht="23.1" customHeight="1" x14ac:dyDescent="0.25">
      <c r="A44" s="245" t="s">
        <v>357</v>
      </c>
      <c r="B44" s="245"/>
      <c r="C44" s="245"/>
      <c r="D44" s="245"/>
      <c r="E44" s="293" t="s">
        <v>358</v>
      </c>
      <c r="F44" s="131">
        <f>+F45</f>
        <v>6808521289</v>
      </c>
      <c r="G44" s="131">
        <f>+G45</f>
        <v>0</v>
      </c>
      <c r="H44" s="131">
        <f t="shared" si="7"/>
        <v>6808521289</v>
      </c>
      <c r="I44" s="294">
        <f>+H44/H72</f>
        <v>0.5398976581165722</v>
      </c>
      <c r="J44" s="131">
        <f>+J45</f>
        <v>6808521289</v>
      </c>
      <c r="K44" s="131">
        <f>+K45</f>
        <v>6808521289</v>
      </c>
      <c r="L44" s="131">
        <f t="shared" si="1"/>
        <v>0</v>
      </c>
      <c r="M44" s="295">
        <f t="shared" si="2"/>
        <v>1</v>
      </c>
      <c r="N44" s="295">
        <f t="shared" si="3"/>
        <v>1</v>
      </c>
      <c r="O44" s="295">
        <f t="shared" si="4"/>
        <v>1</v>
      </c>
    </row>
    <row r="45" spans="1:15" ht="33" customHeight="1" x14ac:dyDescent="0.25">
      <c r="A45" s="239" t="s">
        <v>359</v>
      </c>
      <c r="B45" s="68" t="s">
        <v>37</v>
      </c>
      <c r="C45" s="68">
        <v>20</v>
      </c>
      <c r="D45" s="40" t="s">
        <v>38</v>
      </c>
      <c r="E45" s="151" t="s">
        <v>226</v>
      </c>
      <c r="F45" s="135">
        <v>6808521289</v>
      </c>
      <c r="G45" s="136">
        <v>0</v>
      </c>
      <c r="H45" s="137">
        <f>+F45-G45</f>
        <v>6808521289</v>
      </c>
      <c r="I45" s="308">
        <f>+H45/H72</f>
        <v>0.5398976581165722</v>
      </c>
      <c r="J45" s="137">
        <v>6808521289</v>
      </c>
      <c r="K45" s="137">
        <v>6808521289</v>
      </c>
      <c r="L45" s="137">
        <f t="shared" si="1"/>
        <v>0</v>
      </c>
      <c r="M45" s="298">
        <f t="shared" si="2"/>
        <v>1</v>
      </c>
      <c r="N45" s="298">
        <f t="shared" si="3"/>
        <v>1</v>
      </c>
      <c r="O45" s="298">
        <f t="shared" si="4"/>
        <v>1</v>
      </c>
    </row>
    <row r="46" spans="1:15" ht="23.1" customHeight="1" x14ac:dyDescent="0.25">
      <c r="A46" s="245" t="s">
        <v>360</v>
      </c>
      <c r="B46" s="245"/>
      <c r="C46" s="245"/>
      <c r="D46" s="245"/>
      <c r="E46" s="293" t="s">
        <v>361</v>
      </c>
      <c r="F46" s="131">
        <f>+F47</f>
        <v>626098745.91999996</v>
      </c>
      <c r="G46" s="131">
        <f>+G47</f>
        <v>0</v>
      </c>
      <c r="H46" s="131">
        <f t="shared" si="7"/>
        <v>626098745.91999996</v>
      </c>
      <c r="I46" s="294">
        <f>+H46/H72</f>
        <v>4.9647967939537532E-2</v>
      </c>
      <c r="J46" s="131">
        <f>+J47</f>
        <v>626098745.91999996</v>
      </c>
      <c r="K46" s="131">
        <f>+K47</f>
        <v>626098745.91999996</v>
      </c>
      <c r="L46" s="131">
        <f t="shared" si="1"/>
        <v>0</v>
      </c>
      <c r="M46" s="295">
        <f t="shared" si="2"/>
        <v>1</v>
      </c>
      <c r="N46" s="295">
        <f t="shared" si="3"/>
        <v>1</v>
      </c>
      <c r="O46" s="295">
        <f t="shared" si="4"/>
        <v>1</v>
      </c>
    </row>
    <row r="47" spans="1:15" ht="31.5" customHeight="1" x14ac:dyDescent="0.25">
      <c r="A47" s="246" t="s">
        <v>362</v>
      </c>
      <c r="B47" s="40" t="s">
        <v>37</v>
      </c>
      <c r="C47" s="40">
        <v>20</v>
      </c>
      <c r="D47" s="40" t="s">
        <v>38</v>
      </c>
      <c r="E47" s="297" t="s">
        <v>226</v>
      </c>
      <c r="F47" s="135">
        <v>626098745.91999996</v>
      </c>
      <c r="G47" s="136">
        <v>0</v>
      </c>
      <c r="H47" s="137">
        <f>+F47-G47</f>
        <v>626098745.91999996</v>
      </c>
      <c r="I47" s="308">
        <f>+H47/H72</f>
        <v>4.9647967939537532E-2</v>
      </c>
      <c r="J47" s="137">
        <v>626098745.91999996</v>
      </c>
      <c r="K47" s="137">
        <v>626098745.91999996</v>
      </c>
      <c r="L47" s="137">
        <f t="shared" si="1"/>
        <v>0</v>
      </c>
      <c r="M47" s="298">
        <f t="shared" si="2"/>
        <v>1</v>
      </c>
      <c r="N47" s="298">
        <f t="shared" si="3"/>
        <v>1</v>
      </c>
      <c r="O47" s="298">
        <f t="shared" si="4"/>
        <v>1</v>
      </c>
    </row>
    <row r="48" spans="1:15" ht="52.5" customHeight="1" x14ac:dyDescent="0.25">
      <c r="A48" s="245" t="s">
        <v>363</v>
      </c>
      <c r="B48" s="245"/>
      <c r="C48" s="245"/>
      <c r="D48" s="245"/>
      <c r="E48" s="149" t="s">
        <v>364</v>
      </c>
      <c r="F48" s="153">
        <f t="shared" ref="F48:G50" si="16">+F49</f>
        <v>78902500</v>
      </c>
      <c r="G48" s="131">
        <f t="shared" si="16"/>
        <v>0</v>
      </c>
      <c r="H48" s="131">
        <f t="shared" ref="H48:H63" si="17">+F48-G48</f>
        <v>78902500</v>
      </c>
      <c r="I48" s="294">
        <f>+H48/H72</f>
        <v>6.2567587235670659E-3</v>
      </c>
      <c r="J48" s="131">
        <f t="shared" ref="J48:K50" si="18">+J49</f>
        <v>9842453.3300000001</v>
      </c>
      <c r="K48" s="131">
        <f t="shared" si="18"/>
        <v>8663023.3300000001</v>
      </c>
      <c r="L48" s="131">
        <f t="shared" si="1"/>
        <v>1179430</v>
      </c>
      <c r="M48" s="295">
        <f t="shared" si="2"/>
        <v>0.12474197053325306</v>
      </c>
      <c r="N48" s="295">
        <f t="shared" si="3"/>
        <v>0.10979402845283737</v>
      </c>
      <c r="O48" s="295">
        <f t="shared" si="4"/>
        <v>0.88016910413940463</v>
      </c>
    </row>
    <row r="49" spans="1:15" ht="52.5" customHeight="1" x14ac:dyDescent="0.25">
      <c r="A49" s="245" t="s">
        <v>365</v>
      </c>
      <c r="B49" s="245"/>
      <c r="C49" s="245"/>
      <c r="D49" s="245"/>
      <c r="E49" s="149" t="s">
        <v>364</v>
      </c>
      <c r="F49" s="153">
        <f t="shared" si="16"/>
        <v>78902500</v>
      </c>
      <c r="G49" s="131">
        <f t="shared" si="16"/>
        <v>0</v>
      </c>
      <c r="H49" s="131">
        <f t="shared" si="17"/>
        <v>78902500</v>
      </c>
      <c r="I49" s="294">
        <f>+H49/H72</f>
        <v>6.2567587235670659E-3</v>
      </c>
      <c r="J49" s="131">
        <f t="shared" si="18"/>
        <v>9842453.3300000001</v>
      </c>
      <c r="K49" s="131">
        <f t="shared" si="18"/>
        <v>8663023.3300000001</v>
      </c>
      <c r="L49" s="131">
        <f t="shared" si="1"/>
        <v>1179430</v>
      </c>
      <c r="M49" s="295">
        <f t="shared" si="2"/>
        <v>0.12474197053325306</v>
      </c>
      <c r="N49" s="295">
        <f t="shared" si="3"/>
        <v>0.10979402845283737</v>
      </c>
      <c r="O49" s="295">
        <f t="shared" si="4"/>
        <v>0.88016910413940463</v>
      </c>
    </row>
    <row r="50" spans="1:15" ht="40.5" customHeight="1" x14ac:dyDescent="0.25">
      <c r="A50" s="245" t="s">
        <v>366</v>
      </c>
      <c r="B50" s="245"/>
      <c r="C50" s="245"/>
      <c r="D50" s="245"/>
      <c r="E50" s="149" t="s">
        <v>349</v>
      </c>
      <c r="F50" s="153">
        <f t="shared" si="16"/>
        <v>78902500</v>
      </c>
      <c r="G50" s="131">
        <f t="shared" si="16"/>
        <v>0</v>
      </c>
      <c r="H50" s="131">
        <f t="shared" si="17"/>
        <v>78902500</v>
      </c>
      <c r="I50" s="294">
        <f>+H50/H72</f>
        <v>6.2567587235670659E-3</v>
      </c>
      <c r="J50" s="131">
        <f t="shared" si="18"/>
        <v>9842453.3300000001</v>
      </c>
      <c r="K50" s="131">
        <f t="shared" si="18"/>
        <v>8663023.3300000001</v>
      </c>
      <c r="L50" s="131">
        <f t="shared" si="1"/>
        <v>1179430</v>
      </c>
      <c r="M50" s="295">
        <f t="shared" si="2"/>
        <v>0.12474197053325306</v>
      </c>
      <c r="N50" s="295">
        <f t="shared" si="3"/>
        <v>0.10979402845283737</v>
      </c>
      <c r="O50" s="295">
        <f t="shared" si="4"/>
        <v>0.88016910413940463</v>
      </c>
    </row>
    <row r="51" spans="1:15" ht="31.5" customHeight="1" x14ac:dyDescent="0.25">
      <c r="A51" s="246" t="s">
        <v>367</v>
      </c>
      <c r="B51" s="40" t="s">
        <v>192</v>
      </c>
      <c r="C51" s="40">
        <v>11</v>
      </c>
      <c r="D51" s="40" t="s">
        <v>38</v>
      </c>
      <c r="E51" s="297" t="s">
        <v>226</v>
      </c>
      <c r="F51" s="135">
        <v>78902500</v>
      </c>
      <c r="G51" s="136">
        <v>0</v>
      </c>
      <c r="H51" s="137">
        <f t="shared" si="17"/>
        <v>78902500</v>
      </c>
      <c r="I51" s="308">
        <f>+H51/H72</f>
        <v>6.2567587235670659E-3</v>
      </c>
      <c r="J51" s="137">
        <v>9842453.3300000001</v>
      </c>
      <c r="K51" s="137">
        <v>8663023.3300000001</v>
      </c>
      <c r="L51" s="137">
        <f t="shared" si="1"/>
        <v>1179430</v>
      </c>
      <c r="M51" s="298">
        <f t="shared" si="2"/>
        <v>0.12474197053325306</v>
      </c>
      <c r="N51" s="298">
        <f t="shared" si="3"/>
        <v>0.10979402845283737</v>
      </c>
      <c r="O51" s="298">
        <f t="shared" si="4"/>
        <v>0.88016910413940463</v>
      </c>
    </row>
    <row r="52" spans="1:15" s="310" customFormat="1" ht="42.75" customHeight="1" x14ac:dyDescent="0.25">
      <c r="A52" s="245" t="s">
        <v>368</v>
      </c>
      <c r="B52" s="245"/>
      <c r="C52" s="245"/>
      <c r="D52" s="245"/>
      <c r="E52" s="149" t="s">
        <v>369</v>
      </c>
      <c r="F52" s="129">
        <f t="shared" ref="F52:G56" si="19">+F53</f>
        <v>91609670</v>
      </c>
      <c r="G52" s="130">
        <f t="shared" si="19"/>
        <v>0</v>
      </c>
      <c r="H52" s="131">
        <f t="shared" si="17"/>
        <v>91609670</v>
      </c>
      <c r="I52" s="294">
        <f>+H52/H72</f>
        <v>7.264403560541176E-3</v>
      </c>
      <c r="J52" s="131">
        <f t="shared" ref="J52:K56" si="20">+J53</f>
        <v>51715872</v>
      </c>
      <c r="K52" s="131">
        <f t="shared" si="20"/>
        <v>49893052</v>
      </c>
      <c r="L52" s="131">
        <f t="shared" si="1"/>
        <v>1822820</v>
      </c>
      <c r="M52" s="295">
        <f t="shared" si="2"/>
        <v>0.56452415994949001</v>
      </c>
      <c r="N52" s="295">
        <f t="shared" si="3"/>
        <v>0.54462647884224447</v>
      </c>
      <c r="O52" s="295">
        <f t="shared" si="4"/>
        <v>0.96475318060962023</v>
      </c>
    </row>
    <row r="53" spans="1:15" s="310" customFormat="1" ht="30" customHeight="1" x14ac:dyDescent="0.25">
      <c r="A53" s="245" t="s">
        <v>370</v>
      </c>
      <c r="B53" s="245"/>
      <c r="C53" s="245"/>
      <c r="D53" s="245"/>
      <c r="E53" s="148" t="s">
        <v>219</v>
      </c>
      <c r="F53" s="129">
        <f t="shared" si="19"/>
        <v>91609670</v>
      </c>
      <c r="G53" s="130">
        <f t="shared" si="19"/>
        <v>0</v>
      </c>
      <c r="H53" s="131">
        <f t="shared" si="17"/>
        <v>91609670</v>
      </c>
      <c r="I53" s="294">
        <f>+H53/H72</f>
        <v>7.264403560541176E-3</v>
      </c>
      <c r="J53" s="131">
        <f t="shared" si="20"/>
        <v>51715872</v>
      </c>
      <c r="K53" s="131">
        <f t="shared" si="20"/>
        <v>49893052</v>
      </c>
      <c r="L53" s="131">
        <f t="shared" si="1"/>
        <v>1822820</v>
      </c>
      <c r="M53" s="295">
        <f t="shared" si="2"/>
        <v>0.56452415994949001</v>
      </c>
      <c r="N53" s="295">
        <f t="shared" si="3"/>
        <v>0.54462647884224447</v>
      </c>
      <c r="O53" s="295">
        <f t="shared" si="4"/>
        <v>0.96475318060962023</v>
      </c>
    </row>
    <row r="54" spans="1:15" s="310" customFormat="1" ht="49.5" customHeight="1" x14ac:dyDescent="0.25">
      <c r="A54" s="245" t="s">
        <v>378</v>
      </c>
      <c r="B54" s="245"/>
      <c r="C54" s="245"/>
      <c r="D54" s="245"/>
      <c r="E54" s="149" t="s">
        <v>379</v>
      </c>
      <c r="F54" s="129">
        <f t="shared" si="19"/>
        <v>91609670</v>
      </c>
      <c r="G54" s="130">
        <f t="shared" si="19"/>
        <v>0</v>
      </c>
      <c r="H54" s="131">
        <f t="shared" si="17"/>
        <v>91609670</v>
      </c>
      <c r="I54" s="294">
        <f>+H54/H72</f>
        <v>7.264403560541176E-3</v>
      </c>
      <c r="J54" s="131">
        <f t="shared" si="20"/>
        <v>51715872</v>
      </c>
      <c r="K54" s="131">
        <f t="shared" si="20"/>
        <v>49893052</v>
      </c>
      <c r="L54" s="131">
        <f t="shared" si="1"/>
        <v>1822820</v>
      </c>
      <c r="M54" s="295">
        <f t="shared" si="2"/>
        <v>0.56452415994949001</v>
      </c>
      <c r="N54" s="295">
        <f t="shared" si="3"/>
        <v>0.54462647884224447</v>
      </c>
      <c r="O54" s="295">
        <f t="shared" si="4"/>
        <v>0.96475318060962023</v>
      </c>
    </row>
    <row r="55" spans="1:15" s="310" customFormat="1" ht="49.5" customHeight="1" x14ac:dyDescent="0.25">
      <c r="A55" s="245" t="s">
        <v>380</v>
      </c>
      <c r="B55" s="245"/>
      <c r="C55" s="245"/>
      <c r="D55" s="245"/>
      <c r="E55" s="149" t="s">
        <v>379</v>
      </c>
      <c r="F55" s="129">
        <f t="shared" si="19"/>
        <v>91609670</v>
      </c>
      <c r="G55" s="130">
        <f t="shared" si="19"/>
        <v>0</v>
      </c>
      <c r="H55" s="131">
        <f t="shared" si="17"/>
        <v>91609670</v>
      </c>
      <c r="I55" s="294">
        <f>+H55/H72</f>
        <v>7.264403560541176E-3</v>
      </c>
      <c r="J55" s="131">
        <f t="shared" si="20"/>
        <v>51715872</v>
      </c>
      <c r="K55" s="131">
        <f t="shared" si="20"/>
        <v>49893052</v>
      </c>
      <c r="L55" s="131">
        <f t="shared" si="1"/>
        <v>1822820</v>
      </c>
      <c r="M55" s="295">
        <f t="shared" si="2"/>
        <v>0.56452415994949001</v>
      </c>
      <c r="N55" s="295">
        <f t="shared" si="3"/>
        <v>0.54462647884224447</v>
      </c>
      <c r="O55" s="295">
        <f t="shared" si="4"/>
        <v>0.96475318060962023</v>
      </c>
    </row>
    <row r="56" spans="1:15" s="310" customFormat="1" ht="40.5" customHeight="1" x14ac:dyDescent="0.25">
      <c r="A56" s="245" t="s">
        <v>381</v>
      </c>
      <c r="B56" s="245"/>
      <c r="C56" s="245"/>
      <c r="D56" s="245"/>
      <c r="E56" s="149" t="s">
        <v>349</v>
      </c>
      <c r="F56" s="129">
        <f t="shared" si="19"/>
        <v>91609670</v>
      </c>
      <c r="G56" s="130">
        <f t="shared" si="19"/>
        <v>0</v>
      </c>
      <c r="H56" s="131">
        <f t="shared" si="17"/>
        <v>91609670</v>
      </c>
      <c r="I56" s="294">
        <f>+H56/H72</f>
        <v>7.264403560541176E-3</v>
      </c>
      <c r="J56" s="131">
        <f t="shared" si="20"/>
        <v>51715872</v>
      </c>
      <c r="K56" s="131">
        <f t="shared" si="20"/>
        <v>49893052</v>
      </c>
      <c r="L56" s="131">
        <f t="shared" si="1"/>
        <v>1822820</v>
      </c>
      <c r="M56" s="295">
        <f t="shared" si="2"/>
        <v>0.56452415994949001</v>
      </c>
      <c r="N56" s="295">
        <f t="shared" si="3"/>
        <v>0.54462647884224447</v>
      </c>
      <c r="O56" s="295">
        <f t="shared" si="4"/>
        <v>0.96475318060962023</v>
      </c>
    </row>
    <row r="57" spans="1:15" ht="31.5" customHeight="1" x14ac:dyDescent="0.25">
      <c r="A57" s="246" t="s">
        <v>382</v>
      </c>
      <c r="B57" s="40" t="s">
        <v>192</v>
      </c>
      <c r="C57" s="40">
        <v>11</v>
      </c>
      <c r="D57" s="40" t="s">
        <v>38</v>
      </c>
      <c r="E57" s="297" t="s">
        <v>226</v>
      </c>
      <c r="F57" s="135">
        <v>91609670</v>
      </c>
      <c r="G57" s="136">
        <v>0</v>
      </c>
      <c r="H57" s="137">
        <f t="shared" si="17"/>
        <v>91609670</v>
      </c>
      <c r="I57" s="308">
        <f>+H57/H72</f>
        <v>7.264403560541176E-3</v>
      </c>
      <c r="J57" s="137">
        <v>51715872</v>
      </c>
      <c r="K57" s="137">
        <v>49893052</v>
      </c>
      <c r="L57" s="137">
        <f t="shared" si="1"/>
        <v>1822820</v>
      </c>
      <c r="M57" s="298">
        <f t="shared" si="2"/>
        <v>0.56452415994949001</v>
      </c>
      <c r="N57" s="298">
        <f t="shared" si="3"/>
        <v>0.54462647884224447</v>
      </c>
      <c r="O57" s="298">
        <f t="shared" si="4"/>
        <v>0.96475318060962023</v>
      </c>
    </row>
    <row r="58" spans="1:15" s="310" customFormat="1" ht="53.25" customHeight="1" x14ac:dyDescent="0.25">
      <c r="A58" s="245" t="s">
        <v>383</v>
      </c>
      <c r="B58" s="245"/>
      <c r="C58" s="245"/>
      <c r="D58" s="245"/>
      <c r="E58" s="293" t="s">
        <v>384</v>
      </c>
      <c r="F58" s="311">
        <f>+F60+F64+F68</f>
        <v>3437903456.7799997</v>
      </c>
      <c r="G58" s="311">
        <f>+G59</f>
        <v>0</v>
      </c>
      <c r="H58" s="311">
        <f t="shared" si="17"/>
        <v>3437903456.7799997</v>
      </c>
      <c r="I58" s="294">
        <f>+H58/H72</f>
        <v>0.27261661473324211</v>
      </c>
      <c r="J58" s="311">
        <f>+J59</f>
        <v>2620170606.5699997</v>
      </c>
      <c r="K58" s="311">
        <f>+K59</f>
        <v>2620170606.5699997</v>
      </c>
      <c r="L58" s="311">
        <f t="shared" si="1"/>
        <v>0</v>
      </c>
      <c r="M58" s="294">
        <f t="shared" si="2"/>
        <v>0.76214199715314201</v>
      </c>
      <c r="N58" s="294">
        <f t="shared" si="3"/>
        <v>0.76214199715314201</v>
      </c>
      <c r="O58" s="294">
        <f t="shared" si="4"/>
        <v>1</v>
      </c>
    </row>
    <row r="59" spans="1:15" s="310" customFormat="1" ht="27.75" customHeight="1" x14ac:dyDescent="0.25">
      <c r="A59" s="245" t="s">
        <v>385</v>
      </c>
      <c r="B59" s="245"/>
      <c r="C59" s="245"/>
      <c r="D59" s="245"/>
      <c r="E59" s="309" t="s">
        <v>219</v>
      </c>
      <c r="F59" s="311">
        <f>+F60+F64+F68</f>
        <v>3437903456.7799997</v>
      </c>
      <c r="G59" s="311">
        <f>+G60+G64+G68</f>
        <v>0</v>
      </c>
      <c r="H59" s="311">
        <f t="shared" si="17"/>
        <v>3437903456.7799997</v>
      </c>
      <c r="I59" s="294">
        <f>+H59/H72</f>
        <v>0.27261661473324211</v>
      </c>
      <c r="J59" s="311">
        <f>+J60+J64+J68</f>
        <v>2620170606.5699997</v>
      </c>
      <c r="K59" s="311">
        <f>+K60+K64+K68</f>
        <v>2620170606.5699997</v>
      </c>
      <c r="L59" s="311">
        <f t="shared" si="1"/>
        <v>0</v>
      </c>
      <c r="M59" s="294">
        <f t="shared" si="2"/>
        <v>0.76214199715314201</v>
      </c>
      <c r="N59" s="294">
        <f t="shared" si="3"/>
        <v>0.76214199715314201</v>
      </c>
      <c r="O59" s="294">
        <f t="shared" si="4"/>
        <v>1</v>
      </c>
    </row>
    <row r="60" spans="1:15" s="310" customFormat="1" ht="84.75" customHeight="1" x14ac:dyDescent="0.25">
      <c r="A60" s="245" t="s">
        <v>393</v>
      </c>
      <c r="B60" s="245"/>
      <c r="C60" s="245"/>
      <c r="D60" s="245"/>
      <c r="E60" s="293" t="s">
        <v>396</v>
      </c>
      <c r="F60" s="311">
        <f t="shared" ref="F60:G62" si="21">+F61</f>
        <v>1855566745.4100001</v>
      </c>
      <c r="G60" s="311">
        <f t="shared" si="21"/>
        <v>0</v>
      </c>
      <c r="H60" s="311">
        <f t="shared" si="17"/>
        <v>1855566745.4100001</v>
      </c>
      <c r="I60" s="294">
        <f>+H60/H72</f>
        <v>0.14714151543366771</v>
      </c>
      <c r="J60" s="311">
        <f t="shared" ref="J60:K62" si="22">+J61</f>
        <v>1037833895.2</v>
      </c>
      <c r="K60" s="311">
        <f t="shared" si="22"/>
        <v>1037833895.2</v>
      </c>
      <c r="L60" s="311">
        <f t="shared" si="1"/>
        <v>0</v>
      </c>
      <c r="M60" s="294">
        <f t="shared" si="2"/>
        <v>0.55930830716126223</v>
      </c>
      <c r="N60" s="294">
        <f t="shared" si="3"/>
        <v>0.55930830716126223</v>
      </c>
      <c r="O60" s="294">
        <f t="shared" si="4"/>
        <v>1</v>
      </c>
    </row>
    <row r="61" spans="1:15" s="310" customFormat="1" ht="84.75" customHeight="1" x14ac:dyDescent="0.25">
      <c r="A61" s="245" t="s">
        <v>395</v>
      </c>
      <c r="B61" s="245"/>
      <c r="C61" s="245"/>
      <c r="D61" s="245"/>
      <c r="E61" s="293" t="s">
        <v>396</v>
      </c>
      <c r="F61" s="311">
        <f t="shared" si="21"/>
        <v>1855566745.4100001</v>
      </c>
      <c r="G61" s="311">
        <f t="shared" si="21"/>
        <v>0</v>
      </c>
      <c r="H61" s="311">
        <f t="shared" si="17"/>
        <v>1855566745.4100001</v>
      </c>
      <c r="I61" s="294">
        <f>+H61/H72</f>
        <v>0.14714151543366771</v>
      </c>
      <c r="J61" s="311">
        <f t="shared" si="22"/>
        <v>1037833895.2</v>
      </c>
      <c r="K61" s="311">
        <f t="shared" si="22"/>
        <v>1037833895.2</v>
      </c>
      <c r="L61" s="311">
        <f t="shared" si="1"/>
        <v>0</v>
      </c>
      <c r="M61" s="294">
        <f t="shared" si="2"/>
        <v>0.55930830716126223</v>
      </c>
      <c r="N61" s="294">
        <f t="shared" si="3"/>
        <v>0.55930830716126223</v>
      </c>
      <c r="O61" s="294">
        <f t="shared" si="4"/>
        <v>1</v>
      </c>
    </row>
    <row r="62" spans="1:15" s="310" customFormat="1" ht="35.25" customHeight="1" x14ac:dyDescent="0.25">
      <c r="A62" s="245" t="s">
        <v>397</v>
      </c>
      <c r="B62" s="245"/>
      <c r="C62" s="245"/>
      <c r="D62" s="245"/>
      <c r="E62" s="293" t="s">
        <v>349</v>
      </c>
      <c r="F62" s="311">
        <f t="shared" si="21"/>
        <v>1855566745.4100001</v>
      </c>
      <c r="G62" s="311">
        <f t="shared" si="21"/>
        <v>0</v>
      </c>
      <c r="H62" s="311">
        <f t="shared" si="17"/>
        <v>1855566745.4100001</v>
      </c>
      <c r="I62" s="294">
        <f>+H62/H72</f>
        <v>0.14714151543366771</v>
      </c>
      <c r="J62" s="311">
        <f t="shared" si="22"/>
        <v>1037833895.2</v>
      </c>
      <c r="K62" s="311">
        <f t="shared" si="22"/>
        <v>1037833895.2</v>
      </c>
      <c r="L62" s="311">
        <f t="shared" si="1"/>
        <v>0</v>
      </c>
      <c r="M62" s="294">
        <f t="shared" si="2"/>
        <v>0.55930830716126223</v>
      </c>
      <c r="N62" s="294">
        <f t="shared" si="3"/>
        <v>0.55930830716126223</v>
      </c>
      <c r="O62" s="294">
        <f t="shared" si="4"/>
        <v>1</v>
      </c>
    </row>
    <row r="63" spans="1:15" ht="31.5" customHeight="1" x14ac:dyDescent="0.25">
      <c r="A63" s="246" t="s">
        <v>398</v>
      </c>
      <c r="B63" s="40" t="s">
        <v>192</v>
      </c>
      <c r="C63" s="40">
        <v>11</v>
      </c>
      <c r="D63" s="40" t="s">
        <v>38</v>
      </c>
      <c r="E63" s="297" t="s">
        <v>226</v>
      </c>
      <c r="F63" s="135">
        <v>1855566745.4100001</v>
      </c>
      <c r="G63" s="136">
        <v>0</v>
      </c>
      <c r="H63" s="137">
        <f t="shared" si="17"/>
        <v>1855566745.4100001</v>
      </c>
      <c r="I63" s="308">
        <f>+H63/H72</f>
        <v>0.14714151543366771</v>
      </c>
      <c r="J63" s="137">
        <v>1037833895.2</v>
      </c>
      <c r="K63" s="137">
        <v>1037833895.2</v>
      </c>
      <c r="L63" s="137">
        <f t="shared" si="1"/>
        <v>0</v>
      </c>
      <c r="M63" s="298">
        <f t="shared" si="2"/>
        <v>0.55930830716126223</v>
      </c>
      <c r="N63" s="298">
        <f t="shared" si="3"/>
        <v>0.55930830716126223</v>
      </c>
      <c r="O63" s="298">
        <f t="shared" si="4"/>
        <v>1</v>
      </c>
    </row>
    <row r="64" spans="1:15" ht="71.25" customHeight="1" x14ac:dyDescent="0.25">
      <c r="A64" s="245" t="s">
        <v>402</v>
      </c>
      <c r="B64" s="245"/>
      <c r="C64" s="245"/>
      <c r="D64" s="245"/>
      <c r="E64" s="293" t="s">
        <v>405</v>
      </c>
      <c r="F64" s="311">
        <f t="shared" ref="F64:G66" si="23">+F65</f>
        <v>1565125111.3699999</v>
      </c>
      <c r="G64" s="311">
        <f t="shared" si="23"/>
        <v>0</v>
      </c>
      <c r="H64" s="311">
        <f>+F64-G64</f>
        <v>1565125111.3699999</v>
      </c>
      <c r="I64" s="294">
        <f>+H64/H72</f>
        <v>0.12411026512516236</v>
      </c>
      <c r="J64" s="311">
        <f t="shared" ref="J64:K66" si="24">+J65</f>
        <v>1565125111.3699999</v>
      </c>
      <c r="K64" s="311">
        <f t="shared" si="24"/>
        <v>1565125111.3699999</v>
      </c>
      <c r="L64" s="311">
        <f t="shared" si="1"/>
        <v>0</v>
      </c>
      <c r="M64" s="294">
        <f t="shared" si="2"/>
        <v>1</v>
      </c>
      <c r="N64" s="294">
        <f t="shared" si="3"/>
        <v>1</v>
      </c>
      <c r="O64" s="294">
        <f t="shared" si="4"/>
        <v>1</v>
      </c>
    </row>
    <row r="65" spans="1:15" ht="66" customHeight="1" x14ac:dyDescent="0.25">
      <c r="A65" s="245" t="s">
        <v>404</v>
      </c>
      <c r="B65" s="245"/>
      <c r="C65" s="245"/>
      <c r="D65" s="245"/>
      <c r="E65" s="293" t="s">
        <v>405</v>
      </c>
      <c r="F65" s="311">
        <f t="shared" si="23"/>
        <v>1565125111.3699999</v>
      </c>
      <c r="G65" s="311">
        <f t="shared" si="23"/>
        <v>0</v>
      </c>
      <c r="H65" s="311">
        <f>+F65-G65</f>
        <v>1565125111.3699999</v>
      </c>
      <c r="I65" s="294">
        <f>+H65/H72</f>
        <v>0.12411026512516236</v>
      </c>
      <c r="J65" s="311">
        <f t="shared" si="24"/>
        <v>1565125111.3699999</v>
      </c>
      <c r="K65" s="311">
        <f t="shared" si="24"/>
        <v>1565125111.3699999</v>
      </c>
      <c r="L65" s="311">
        <f t="shared" si="1"/>
        <v>0</v>
      </c>
      <c r="M65" s="294">
        <f t="shared" si="2"/>
        <v>1</v>
      </c>
      <c r="N65" s="294">
        <f t="shared" si="3"/>
        <v>1</v>
      </c>
      <c r="O65" s="294">
        <f t="shared" si="4"/>
        <v>1</v>
      </c>
    </row>
    <row r="66" spans="1:15" ht="39.75" customHeight="1" x14ac:dyDescent="0.25">
      <c r="A66" s="245" t="s">
        <v>406</v>
      </c>
      <c r="B66" s="245"/>
      <c r="C66" s="245"/>
      <c r="D66" s="245"/>
      <c r="E66" s="293" t="s">
        <v>407</v>
      </c>
      <c r="F66" s="311">
        <f t="shared" si="23"/>
        <v>1565125111.3699999</v>
      </c>
      <c r="G66" s="311">
        <f t="shared" si="23"/>
        <v>0</v>
      </c>
      <c r="H66" s="311">
        <f>+F66-G66</f>
        <v>1565125111.3699999</v>
      </c>
      <c r="I66" s="294">
        <f>+H66/H72</f>
        <v>0.12411026512516236</v>
      </c>
      <c r="J66" s="311">
        <f t="shared" si="24"/>
        <v>1565125111.3699999</v>
      </c>
      <c r="K66" s="311">
        <f t="shared" si="24"/>
        <v>1565125111.3699999</v>
      </c>
      <c r="L66" s="311">
        <f t="shared" si="1"/>
        <v>0</v>
      </c>
      <c r="M66" s="294">
        <f t="shared" si="2"/>
        <v>1</v>
      </c>
      <c r="N66" s="294">
        <f t="shared" si="3"/>
        <v>1</v>
      </c>
      <c r="O66" s="294">
        <f t="shared" si="4"/>
        <v>1</v>
      </c>
    </row>
    <row r="67" spans="1:15" ht="31.5" customHeight="1" x14ac:dyDescent="0.25">
      <c r="A67" s="246" t="s">
        <v>408</v>
      </c>
      <c r="B67" s="40" t="s">
        <v>192</v>
      </c>
      <c r="C67" s="40">
        <v>11</v>
      </c>
      <c r="D67" s="40" t="s">
        <v>38</v>
      </c>
      <c r="E67" s="297" t="s">
        <v>226</v>
      </c>
      <c r="F67" s="135">
        <v>1565125111.3699999</v>
      </c>
      <c r="G67" s="136">
        <v>0</v>
      </c>
      <c r="H67" s="137">
        <f>+F67-G67</f>
        <v>1565125111.3699999</v>
      </c>
      <c r="I67" s="308">
        <f>+H67/H72</f>
        <v>0.12411026512516236</v>
      </c>
      <c r="J67" s="137">
        <v>1565125111.3699999</v>
      </c>
      <c r="K67" s="137">
        <v>1565125111.3699999</v>
      </c>
      <c r="L67" s="137">
        <f t="shared" si="1"/>
        <v>0</v>
      </c>
      <c r="M67" s="298">
        <f t="shared" si="2"/>
        <v>1</v>
      </c>
      <c r="N67" s="298">
        <f t="shared" si="3"/>
        <v>1</v>
      </c>
      <c r="O67" s="298">
        <f t="shared" si="4"/>
        <v>1</v>
      </c>
    </row>
    <row r="68" spans="1:15" ht="65.25" customHeight="1" x14ac:dyDescent="0.25">
      <c r="A68" s="245" t="s">
        <v>409</v>
      </c>
      <c r="B68" s="245"/>
      <c r="C68" s="245"/>
      <c r="D68" s="245"/>
      <c r="E68" s="293" t="s">
        <v>412</v>
      </c>
      <c r="F68" s="311">
        <f t="shared" ref="F68:H70" si="25">+F69</f>
        <v>17211600</v>
      </c>
      <c r="G68" s="311">
        <f t="shared" si="25"/>
        <v>0</v>
      </c>
      <c r="H68" s="311">
        <f>+F68-G68</f>
        <v>17211600</v>
      </c>
      <c r="I68" s="294">
        <f>+H68/H72</f>
        <v>1.3648341744120517E-3</v>
      </c>
      <c r="J68" s="311">
        <f t="shared" ref="J68:K70" si="26">+J69</f>
        <v>17211600</v>
      </c>
      <c r="K68" s="311">
        <f t="shared" si="26"/>
        <v>17211600</v>
      </c>
      <c r="L68" s="311">
        <f t="shared" si="1"/>
        <v>0</v>
      </c>
      <c r="M68" s="294">
        <f t="shared" si="2"/>
        <v>1</v>
      </c>
      <c r="N68" s="294">
        <f t="shared" si="3"/>
        <v>1</v>
      </c>
      <c r="O68" s="294">
        <f t="shared" si="4"/>
        <v>1</v>
      </c>
    </row>
    <row r="69" spans="1:15" ht="69" customHeight="1" x14ac:dyDescent="0.25">
      <c r="A69" s="245" t="s">
        <v>411</v>
      </c>
      <c r="B69" s="245"/>
      <c r="C69" s="245"/>
      <c r="D69" s="245"/>
      <c r="E69" s="293" t="s">
        <v>438</v>
      </c>
      <c r="F69" s="311">
        <f t="shared" si="25"/>
        <v>17211600</v>
      </c>
      <c r="G69" s="311">
        <f t="shared" si="25"/>
        <v>0</v>
      </c>
      <c r="H69" s="311">
        <f t="shared" si="25"/>
        <v>17211600</v>
      </c>
      <c r="I69" s="294">
        <f>+H69/H72</f>
        <v>1.3648341744120517E-3</v>
      </c>
      <c r="J69" s="311">
        <f t="shared" si="26"/>
        <v>17211600</v>
      </c>
      <c r="K69" s="311">
        <f t="shared" si="26"/>
        <v>17211600</v>
      </c>
      <c r="L69" s="311">
        <f t="shared" si="1"/>
        <v>0</v>
      </c>
      <c r="M69" s="294">
        <f t="shared" si="2"/>
        <v>1</v>
      </c>
      <c r="N69" s="294">
        <f t="shared" si="3"/>
        <v>1</v>
      </c>
      <c r="O69" s="294">
        <f t="shared" si="4"/>
        <v>1</v>
      </c>
    </row>
    <row r="70" spans="1:15" ht="33" customHeight="1" x14ac:dyDescent="0.25">
      <c r="A70" s="245" t="s">
        <v>413</v>
      </c>
      <c r="B70" s="245"/>
      <c r="C70" s="245"/>
      <c r="D70" s="245"/>
      <c r="E70" s="293" t="s">
        <v>414</v>
      </c>
      <c r="F70" s="311">
        <f t="shared" si="25"/>
        <v>17211600</v>
      </c>
      <c r="G70" s="311">
        <f t="shared" si="25"/>
        <v>0</v>
      </c>
      <c r="H70" s="311">
        <f>+F70-G70</f>
        <v>17211600</v>
      </c>
      <c r="I70" s="294">
        <f>+H70/H72</f>
        <v>1.3648341744120517E-3</v>
      </c>
      <c r="J70" s="311">
        <f t="shared" si="26"/>
        <v>17211600</v>
      </c>
      <c r="K70" s="311">
        <f t="shared" si="26"/>
        <v>17211600</v>
      </c>
      <c r="L70" s="311">
        <f t="shared" si="1"/>
        <v>0</v>
      </c>
      <c r="M70" s="294">
        <f t="shared" si="2"/>
        <v>1</v>
      </c>
      <c r="N70" s="294">
        <f t="shared" si="3"/>
        <v>1</v>
      </c>
      <c r="O70" s="294">
        <f t="shared" si="4"/>
        <v>1</v>
      </c>
    </row>
    <row r="71" spans="1:15" ht="31.5" customHeight="1" thickBot="1" x14ac:dyDescent="0.3">
      <c r="A71" s="510" t="s">
        <v>439</v>
      </c>
      <c r="B71" s="53" t="s">
        <v>192</v>
      </c>
      <c r="C71" s="53">
        <v>11</v>
      </c>
      <c r="D71" s="53" t="s">
        <v>38</v>
      </c>
      <c r="E71" s="300" t="s">
        <v>226</v>
      </c>
      <c r="F71" s="141">
        <v>17211600</v>
      </c>
      <c r="G71" s="142">
        <v>0</v>
      </c>
      <c r="H71" s="143">
        <f>+F71-G71</f>
        <v>17211600</v>
      </c>
      <c r="I71" s="301">
        <f>+H71/H72</f>
        <v>1.3648341744120517E-3</v>
      </c>
      <c r="J71" s="143">
        <v>17211600</v>
      </c>
      <c r="K71" s="143">
        <v>17211600</v>
      </c>
      <c r="L71" s="143">
        <f t="shared" si="1"/>
        <v>0</v>
      </c>
      <c r="M71" s="302">
        <f t="shared" si="2"/>
        <v>1</v>
      </c>
      <c r="N71" s="302">
        <f t="shared" si="3"/>
        <v>1</v>
      </c>
      <c r="O71" s="302">
        <f t="shared" si="4"/>
        <v>1</v>
      </c>
    </row>
    <row r="72" spans="1:15" s="287" customFormat="1" ht="30" customHeight="1" thickBot="1" x14ac:dyDescent="0.3">
      <c r="A72" s="571" t="s">
        <v>440</v>
      </c>
      <c r="B72" s="572"/>
      <c r="C72" s="572"/>
      <c r="D72" s="572"/>
      <c r="E72" s="572"/>
      <c r="F72" s="362">
        <f>+F9+F20</f>
        <v>12610762774.470001</v>
      </c>
      <c r="G72" s="363">
        <f>+G9+G20</f>
        <v>0</v>
      </c>
      <c r="H72" s="362">
        <f>+H9+H20</f>
        <v>12610762774.470001</v>
      </c>
      <c r="I72" s="364">
        <f>+H72/H72</f>
        <v>1</v>
      </c>
      <c r="J72" s="362">
        <f>+J9+J20</f>
        <v>11341137052.59</v>
      </c>
      <c r="K72" s="363">
        <f>+K9+K20</f>
        <v>11313171460.59</v>
      </c>
      <c r="L72" s="363">
        <f t="shared" si="1"/>
        <v>27965592</v>
      </c>
      <c r="M72" s="365">
        <f t="shared" si="2"/>
        <v>0.89932205175960422</v>
      </c>
      <c r="N72" s="365">
        <f t="shared" si="3"/>
        <v>0.897104454576933</v>
      </c>
      <c r="O72" s="366">
        <f t="shared" si="4"/>
        <v>0.99753414566191023</v>
      </c>
    </row>
    <row r="73" spans="1:15" s="321" customFormat="1" ht="15.75" customHeight="1" x14ac:dyDescent="0.25">
      <c r="A73" s="502" t="s">
        <v>484</v>
      </c>
      <c r="B73" s="503"/>
      <c r="C73" s="503"/>
      <c r="D73" s="504"/>
      <c r="E73" s="504"/>
      <c r="F73" s="505"/>
      <c r="G73" s="367"/>
      <c r="H73" s="367"/>
      <c r="I73" s="367"/>
      <c r="J73" s="504"/>
      <c r="K73" s="504"/>
      <c r="L73" s="504"/>
      <c r="M73" s="504"/>
      <c r="N73" s="504"/>
      <c r="O73" s="504"/>
    </row>
    <row r="74" spans="1:15" s="321" customFormat="1" ht="15.75" customHeight="1" x14ac:dyDescent="0.25">
      <c r="A74" s="502" t="s">
        <v>543</v>
      </c>
      <c r="B74" s="503"/>
      <c r="C74" s="503"/>
      <c r="D74" s="504"/>
      <c r="E74" s="504"/>
      <c r="F74" s="505"/>
      <c r="G74" s="367"/>
      <c r="H74" s="367"/>
      <c r="I74" s="367"/>
      <c r="J74" s="504"/>
      <c r="K74" s="504"/>
      <c r="L74" s="504"/>
      <c r="M74" s="504"/>
      <c r="N74" s="504"/>
      <c r="O74" s="504"/>
    </row>
    <row r="75" spans="1:15" s="321" customFormat="1" ht="18" customHeight="1" x14ac:dyDescent="0.25">
      <c r="A75" s="502" t="s">
        <v>521</v>
      </c>
      <c r="B75" s="503"/>
      <c r="C75" s="503"/>
      <c r="D75" s="504"/>
      <c r="E75" s="504"/>
      <c r="F75" s="505"/>
      <c r="G75" s="367"/>
      <c r="H75" s="367"/>
      <c r="I75" s="367"/>
      <c r="J75" s="504"/>
      <c r="K75" s="504"/>
      <c r="L75" s="504"/>
      <c r="M75" s="504"/>
      <c r="N75" s="504"/>
      <c r="O75" s="504"/>
    </row>
    <row r="76" spans="1:15" ht="23.1" customHeight="1" x14ac:dyDescent="0.25">
      <c r="A76" s="506"/>
      <c r="B76" s="506"/>
      <c r="C76" s="501"/>
      <c r="D76" s="501"/>
      <c r="E76" s="506"/>
      <c r="F76" s="506"/>
      <c r="G76" s="507"/>
      <c r="H76" s="166"/>
      <c r="I76" s="497"/>
      <c r="J76" s="166"/>
      <c r="K76" s="166"/>
      <c r="L76" s="166"/>
      <c r="M76" s="497"/>
      <c r="N76" s="508"/>
      <c r="O76" s="506"/>
    </row>
    <row r="77" spans="1:15" ht="23.1" customHeight="1" x14ac:dyDescent="0.25">
      <c r="A77" s="506"/>
      <c r="B77" s="506"/>
      <c r="C77" s="501"/>
      <c r="D77" s="501"/>
      <c r="E77" s="506"/>
      <c r="F77" s="506"/>
      <c r="G77" s="507"/>
      <c r="H77" s="166"/>
      <c r="I77" s="497"/>
      <c r="J77" s="166"/>
      <c r="K77" s="166"/>
      <c r="L77" s="166"/>
      <c r="M77" s="497"/>
      <c r="N77" s="508"/>
      <c r="O77" s="506"/>
    </row>
    <row r="78" spans="1:15" ht="23.1" customHeight="1" x14ac:dyDescent="0.25">
      <c r="A78" s="506"/>
      <c r="B78" s="506"/>
      <c r="C78" s="501"/>
      <c r="D78" s="501"/>
      <c r="E78" s="506"/>
      <c r="F78" s="506"/>
      <c r="G78" s="507"/>
      <c r="H78" s="166"/>
      <c r="I78" s="497"/>
      <c r="J78" s="166"/>
      <c r="K78" s="166"/>
      <c r="L78" s="166"/>
      <c r="M78" s="497"/>
      <c r="N78" s="508"/>
      <c r="O78" s="506"/>
    </row>
    <row r="79" spans="1:15" ht="23.1" customHeight="1" x14ac:dyDescent="0.25">
      <c r="A79" s="506"/>
      <c r="B79" s="506"/>
      <c r="C79" s="501"/>
      <c r="D79" s="501"/>
      <c r="E79" s="506"/>
      <c r="F79" s="506"/>
      <c r="G79" s="507"/>
      <c r="H79" s="166"/>
      <c r="I79" s="497"/>
      <c r="J79" s="166"/>
      <c r="K79" s="166"/>
      <c r="L79" s="166"/>
      <c r="M79" s="497"/>
      <c r="N79" s="508"/>
      <c r="O79" s="506"/>
    </row>
    <row r="80" spans="1:15" ht="23.1" customHeight="1" x14ac:dyDescent="0.25">
      <c r="A80" s="506"/>
      <c r="B80" s="506"/>
      <c r="C80" s="501"/>
      <c r="D80" s="501"/>
      <c r="E80" s="506"/>
      <c r="F80" s="506"/>
      <c r="G80" s="507"/>
      <c r="H80" s="166"/>
      <c r="I80" s="497"/>
      <c r="J80" s="166"/>
      <c r="K80" s="166"/>
      <c r="L80" s="166"/>
      <c r="M80" s="497"/>
      <c r="N80" s="508"/>
      <c r="O80" s="506"/>
    </row>
    <row r="81" spans="1:15" ht="23.1" customHeight="1" x14ac:dyDescent="0.25">
      <c r="A81" s="506"/>
      <c r="B81" s="506"/>
      <c r="C81" s="501"/>
      <c r="D81" s="501"/>
      <c r="E81" s="506"/>
      <c r="F81" s="506"/>
      <c r="G81" s="507"/>
      <c r="H81" s="166"/>
      <c r="I81" s="497"/>
      <c r="J81" s="166"/>
      <c r="K81" s="166"/>
      <c r="L81" s="166"/>
      <c r="M81" s="497"/>
      <c r="N81" s="508"/>
      <c r="O81" s="506"/>
    </row>
  </sheetData>
  <mergeCells count="17">
    <mergeCell ref="L7:L8"/>
    <mergeCell ref="M7:O7"/>
    <mergeCell ref="A1:O1"/>
    <mergeCell ref="A2:O2"/>
    <mergeCell ref="A3:O3"/>
    <mergeCell ref="A7:A8"/>
    <mergeCell ref="B7:B8"/>
    <mergeCell ref="C7:C8"/>
    <mergeCell ref="D7:D8"/>
    <mergeCell ref="E7:E8"/>
    <mergeCell ref="F7:F8"/>
    <mergeCell ref="G7:G8"/>
    <mergeCell ref="A72:E72"/>
    <mergeCell ref="H7:H8"/>
    <mergeCell ref="I7:I8"/>
    <mergeCell ref="J7:J8"/>
    <mergeCell ref="K7:K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6383" man="1"/>
    <brk id="51"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88C9E-44C8-4767-8E81-F2A4F7A499EA}">
  <dimension ref="A1:O81"/>
  <sheetViews>
    <sheetView view="pageBreakPreview" topLeftCell="A3" zoomScale="84" zoomScaleNormal="80" zoomScaleSheetLayoutView="376" workbookViewId="0">
      <selection activeCell="A7" sqref="A7:A8"/>
    </sheetView>
  </sheetViews>
  <sheetFormatPr baseColWidth="10" defaultColWidth="11.42578125" defaultRowHeight="23.1" customHeight="1" x14ac:dyDescent="0.25"/>
  <cols>
    <col min="1" max="1" width="32.5703125" style="266" customWidth="1"/>
    <col min="2" max="2" width="11.5703125" style="266" customWidth="1"/>
    <col min="3" max="3" width="9.85546875" style="268" customWidth="1"/>
    <col min="4" max="4" width="7.7109375" style="268" customWidth="1"/>
    <col min="5" max="5" width="36.140625" style="266" customWidth="1"/>
    <col min="6" max="6" width="24" style="266" customWidth="1"/>
    <col min="7" max="7" width="14.140625" style="269" customWidth="1"/>
    <col min="8" max="8" width="23.7109375" style="163" customWidth="1"/>
    <col min="9" max="9" width="13.5703125" style="164" customWidth="1"/>
    <col min="10" max="10" width="23.85546875" style="163" customWidth="1"/>
    <col min="11" max="11" width="23.42578125" style="163" customWidth="1"/>
    <col min="12" max="12" width="19.42578125" style="163" customWidth="1"/>
    <col min="13" max="13" width="13.42578125" style="164" customWidth="1"/>
    <col min="14" max="14" width="12.5703125" style="275" customWidth="1"/>
    <col min="15" max="15" width="11.7109375" style="266" customWidth="1"/>
    <col min="16" max="153" width="11.42578125" style="266"/>
    <col min="154" max="154" width="17.42578125" style="266" customWidth="1"/>
    <col min="155" max="155" width="9.28515625" style="266" customWidth="1"/>
    <col min="156" max="156" width="53.42578125" style="266" customWidth="1"/>
    <col min="157" max="157" width="21.85546875" style="266" customWidth="1"/>
    <col min="158" max="158" width="18.5703125" style="266" customWidth="1"/>
    <col min="159" max="159" width="21.28515625" style="266" customWidth="1"/>
    <col min="160" max="162" width="0" style="266" hidden="1" customWidth="1"/>
    <col min="163" max="163" width="23.28515625" style="266" customWidth="1"/>
    <col min="164" max="165" width="0" style="266" hidden="1" customWidth="1"/>
    <col min="166" max="166" width="23.5703125" style="266" customWidth="1"/>
    <col min="167" max="167" width="2.7109375" style="266" customWidth="1"/>
    <col min="168" max="187" width="0" style="266" hidden="1" customWidth="1"/>
    <col min="188" max="188" width="13.42578125" style="266" customWidth="1"/>
    <col min="189" max="189" width="18.140625" style="266" customWidth="1"/>
    <col min="190" max="190" width="18.7109375" style="266" customWidth="1"/>
    <col min="191" max="191" width="15.42578125" style="266" customWidth="1"/>
    <col min="192" max="409" width="11.42578125" style="266"/>
    <col min="410" max="410" width="17.42578125" style="266" customWidth="1"/>
    <col min="411" max="411" width="9.28515625" style="266" customWidth="1"/>
    <col min="412" max="412" width="53.42578125" style="266" customWidth="1"/>
    <col min="413" max="413" width="21.85546875" style="266" customWidth="1"/>
    <col min="414" max="414" width="18.5703125" style="266" customWidth="1"/>
    <col min="415" max="415" width="21.28515625" style="266" customWidth="1"/>
    <col min="416" max="418" width="0" style="266" hidden="1" customWidth="1"/>
    <col min="419" max="419" width="23.28515625" style="266" customWidth="1"/>
    <col min="420" max="421" width="0" style="266" hidden="1" customWidth="1"/>
    <col min="422" max="422" width="23.5703125" style="266" customWidth="1"/>
    <col min="423" max="423" width="2.7109375" style="266" customWidth="1"/>
    <col min="424" max="443" width="0" style="266" hidden="1" customWidth="1"/>
    <col min="444" max="444" width="13.42578125" style="266" customWidth="1"/>
    <col min="445" max="445" width="18.140625" style="266" customWidth="1"/>
    <col min="446" max="446" width="18.7109375" style="266" customWidth="1"/>
    <col min="447" max="447" width="15.42578125" style="266" customWidth="1"/>
    <col min="448" max="665" width="11.42578125" style="266"/>
    <col min="666" max="666" width="17.42578125" style="266" customWidth="1"/>
    <col min="667" max="667" width="9.28515625" style="266" customWidth="1"/>
    <col min="668" max="668" width="53.42578125" style="266" customWidth="1"/>
    <col min="669" max="669" width="21.85546875" style="266" customWidth="1"/>
    <col min="670" max="670" width="18.5703125" style="266" customWidth="1"/>
    <col min="671" max="671" width="21.28515625" style="266" customWidth="1"/>
    <col min="672" max="674" width="0" style="266" hidden="1" customWidth="1"/>
    <col min="675" max="675" width="23.28515625" style="266" customWidth="1"/>
    <col min="676" max="677" width="0" style="266" hidden="1" customWidth="1"/>
    <col min="678" max="678" width="23.5703125" style="266" customWidth="1"/>
    <col min="679" max="679" width="2.7109375" style="266" customWidth="1"/>
    <col min="680" max="699" width="0" style="266" hidden="1" customWidth="1"/>
    <col min="700" max="700" width="13.42578125" style="266" customWidth="1"/>
    <col min="701" max="701" width="18.140625" style="266" customWidth="1"/>
    <col min="702" max="702" width="18.7109375" style="266" customWidth="1"/>
    <col min="703" max="703" width="15.42578125" style="266" customWidth="1"/>
    <col min="704" max="921" width="11.42578125" style="266"/>
    <col min="922" max="922" width="17.42578125" style="266" customWidth="1"/>
    <col min="923" max="923" width="9.28515625" style="266" customWidth="1"/>
    <col min="924" max="924" width="53.42578125" style="266" customWidth="1"/>
    <col min="925" max="925" width="21.85546875" style="266" customWidth="1"/>
    <col min="926" max="926" width="18.5703125" style="266" customWidth="1"/>
    <col min="927" max="927" width="21.28515625" style="266" customWidth="1"/>
    <col min="928" max="930" width="0" style="266" hidden="1" customWidth="1"/>
    <col min="931" max="931" width="23.28515625" style="266" customWidth="1"/>
    <col min="932" max="933" width="0" style="266" hidden="1" customWidth="1"/>
    <col min="934" max="934" width="23.5703125" style="266" customWidth="1"/>
    <col min="935" max="935" width="2.7109375" style="266" customWidth="1"/>
    <col min="936" max="955" width="0" style="266" hidden="1" customWidth="1"/>
    <col min="956" max="956" width="13.42578125" style="266" customWidth="1"/>
    <col min="957" max="957" width="18.140625" style="266" customWidth="1"/>
    <col min="958" max="958" width="18.7109375" style="266" customWidth="1"/>
    <col min="959" max="959" width="15.42578125" style="266" customWidth="1"/>
    <col min="960" max="1177" width="11.42578125" style="266"/>
    <col min="1178" max="1178" width="17.42578125" style="266" customWidth="1"/>
    <col min="1179" max="1179" width="9.28515625" style="266" customWidth="1"/>
    <col min="1180" max="1180" width="53.42578125" style="266" customWidth="1"/>
    <col min="1181" max="1181" width="21.85546875" style="266" customWidth="1"/>
    <col min="1182" max="1182" width="18.5703125" style="266" customWidth="1"/>
    <col min="1183" max="1183" width="21.28515625" style="266" customWidth="1"/>
    <col min="1184" max="1186" width="0" style="266" hidden="1" customWidth="1"/>
    <col min="1187" max="1187" width="23.28515625" style="266" customWidth="1"/>
    <col min="1188" max="1189" width="0" style="266" hidden="1" customWidth="1"/>
    <col min="1190" max="1190" width="23.5703125" style="266" customWidth="1"/>
    <col min="1191" max="1191" width="2.7109375" style="266" customWidth="1"/>
    <col min="1192" max="1211" width="0" style="266" hidden="1" customWidth="1"/>
    <col min="1212" max="1212" width="13.42578125" style="266" customWidth="1"/>
    <col min="1213" max="1213" width="18.140625" style="266" customWidth="1"/>
    <col min="1214" max="1214" width="18.7109375" style="266" customWidth="1"/>
    <col min="1215" max="1215" width="15.42578125" style="266" customWidth="1"/>
    <col min="1216" max="1433" width="11.42578125" style="266"/>
    <col min="1434" max="1434" width="17.42578125" style="266" customWidth="1"/>
    <col min="1435" max="1435" width="9.28515625" style="266" customWidth="1"/>
    <col min="1436" max="1436" width="53.42578125" style="266" customWidth="1"/>
    <col min="1437" max="1437" width="21.85546875" style="266" customWidth="1"/>
    <col min="1438" max="1438" width="18.5703125" style="266" customWidth="1"/>
    <col min="1439" max="1439" width="21.28515625" style="266" customWidth="1"/>
    <col min="1440" max="1442" width="0" style="266" hidden="1" customWidth="1"/>
    <col min="1443" max="1443" width="23.28515625" style="266" customWidth="1"/>
    <col min="1444" max="1445" width="0" style="266" hidden="1" customWidth="1"/>
    <col min="1446" max="1446" width="23.5703125" style="266" customWidth="1"/>
    <col min="1447" max="1447" width="2.7109375" style="266" customWidth="1"/>
    <col min="1448" max="1467" width="0" style="266" hidden="1" customWidth="1"/>
    <col min="1468" max="1468" width="13.42578125" style="266" customWidth="1"/>
    <col min="1469" max="1469" width="18.140625" style="266" customWidth="1"/>
    <col min="1470" max="1470" width="18.7109375" style="266" customWidth="1"/>
    <col min="1471" max="1471" width="15.42578125" style="266" customWidth="1"/>
    <col min="1472" max="1689" width="11.42578125" style="266"/>
    <col min="1690" max="1690" width="17.42578125" style="266" customWidth="1"/>
    <col min="1691" max="1691" width="9.28515625" style="266" customWidth="1"/>
    <col min="1692" max="1692" width="53.42578125" style="266" customWidth="1"/>
    <col min="1693" max="1693" width="21.85546875" style="266" customWidth="1"/>
    <col min="1694" max="1694" width="18.5703125" style="266" customWidth="1"/>
    <col min="1695" max="1695" width="21.28515625" style="266" customWidth="1"/>
    <col min="1696" max="1698" width="0" style="266" hidden="1" customWidth="1"/>
    <col min="1699" max="1699" width="23.28515625" style="266" customWidth="1"/>
    <col min="1700" max="1701" width="0" style="266" hidden="1" customWidth="1"/>
    <col min="1702" max="1702" width="23.5703125" style="266" customWidth="1"/>
    <col min="1703" max="1703" width="2.7109375" style="266" customWidth="1"/>
    <col min="1704" max="1723" width="0" style="266" hidden="1" customWidth="1"/>
    <col min="1724" max="1724" width="13.42578125" style="266" customWidth="1"/>
    <col min="1725" max="1725" width="18.140625" style="266" customWidth="1"/>
    <col min="1726" max="1726" width="18.7109375" style="266" customWidth="1"/>
    <col min="1727" max="1727" width="15.42578125" style="266" customWidth="1"/>
    <col min="1728" max="1945" width="11.42578125" style="266"/>
    <col min="1946" max="1946" width="17.42578125" style="266" customWidth="1"/>
    <col min="1947" max="1947" width="9.28515625" style="266" customWidth="1"/>
    <col min="1948" max="1948" width="53.42578125" style="266" customWidth="1"/>
    <col min="1949" max="1949" width="21.85546875" style="266" customWidth="1"/>
    <col min="1950" max="1950" width="18.5703125" style="266" customWidth="1"/>
    <col min="1951" max="1951" width="21.28515625" style="266" customWidth="1"/>
    <col min="1952" max="1954" width="0" style="266" hidden="1" customWidth="1"/>
    <col min="1955" max="1955" width="23.28515625" style="266" customWidth="1"/>
    <col min="1956" max="1957" width="0" style="266" hidden="1" customWidth="1"/>
    <col min="1958" max="1958" width="23.5703125" style="266" customWidth="1"/>
    <col min="1959" max="1959" width="2.7109375" style="266" customWidth="1"/>
    <col min="1960" max="1979" width="0" style="266" hidden="1" customWidth="1"/>
    <col min="1980" max="1980" width="13.42578125" style="266" customWidth="1"/>
    <col min="1981" max="1981" width="18.140625" style="266" customWidth="1"/>
    <col min="1982" max="1982" width="18.7109375" style="266" customWidth="1"/>
    <col min="1983" max="1983" width="15.42578125" style="266" customWidth="1"/>
    <col min="1984" max="2201" width="11.42578125" style="266"/>
    <col min="2202" max="2202" width="17.42578125" style="266" customWidth="1"/>
    <col min="2203" max="2203" width="9.28515625" style="266" customWidth="1"/>
    <col min="2204" max="2204" width="53.42578125" style="266" customWidth="1"/>
    <col min="2205" max="2205" width="21.85546875" style="266" customWidth="1"/>
    <col min="2206" max="2206" width="18.5703125" style="266" customWidth="1"/>
    <col min="2207" max="2207" width="21.28515625" style="266" customWidth="1"/>
    <col min="2208" max="2210" width="0" style="266" hidden="1" customWidth="1"/>
    <col min="2211" max="2211" width="23.28515625" style="266" customWidth="1"/>
    <col min="2212" max="2213" width="0" style="266" hidden="1" customWidth="1"/>
    <col min="2214" max="2214" width="23.5703125" style="266" customWidth="1"/>
    <col min="2215" max="2215" width="2.7109375" style="266" customWidth="1"/>
    <col min="2216" max="2235" width="0" style="266" hidden="1" customWidth="1"/>
    <col min="2236" max="2236" width="13.42578125" style="266" customWidth="1"/>
    <col min="2237" max="2237" width="18.140625" style="266" customWidth="1"/>
    <col min="2238" max="2238" width="18.7109375" style="266" customWidth="1"/>
    <col min="2239" max="2239" width="15.42578125" style="266" customWidth="1"/>
    <col min="2240" max="2457" width="11.42578125" style="266"/>
    <col min="2458" max="2458" width="17.42578125" style="266" customWidth="1"/>
    <col min="2459" max="2459" width="9.28515625" style="266" customWidth="1"/>
    <col min="2460" max="2460" width="53.42578125" style="266" customWidth="1"/>
    <col min="2461" max="2461" width="21.85546875" style="266" customWidth="1"/>
    <col min="2462" max="2462" width="18.5703125" style="266" customWidth="1"/>
    <col min="2463" max="2463" width="21.28515625" style="266" customWidth="1"/>
    <col min="2464" max="2466" width="0" style="266" hidden="1" customWidth="1"/>
    <col min="2467" max="2467" width="23.28515625" style="266" customWidth="1"/>
    <col min="2468" max="2469" width="0" style="266" hidden="1" customWidth="1"/>
    <col min="2470" max="2470" width="23.5703125" style="266" customWidth="1"/>
    <col min="2471" max="2471" width="2.7109375" style="266" customWidth="1"/>
    <col min="2472" max="2491" width="0" style="266" hidden="1" customWidth="1"/>
    <col min="2492" max="2492" width="13.42578125" style="266" customWidth="1"/>
    <col min="2493" max="2493" width="18.140625" style="266" customWidth="1"/>
    <col min="2494" max="2494" width="18.7109375" style="266" customWidth="1"/>
    <col min="2495" max="2495" width="15.42578125" style="266" customWidth="1"/>
    <col min="2496" max="2713" width="11.42578125" style="266"/>
    <col min="2714" max="2714" width="17.42578125" style="266" customWidth="1"/>
    <col min="2715" max="2715" width="9.28515625" style="266" customWidth="1"/>
    <col min="2716" max="2716" width="53.42578125" style="266" customWidth="1"/>
    <col min="2717" max="2717" width="21.85546875" style="266" customWidth="1"/>
    <col min="2718" max="2718" width="18.5703125" style="266" customWidth="1"/>
    <col min="2719" max="2719" width="21.28515625" style="266" customWidth="1"/>
    <col min="2720" max="2722" width="0" style="266" hidden="1" customWidth="1"/>
    <col min="2723" max="2723" width="23.28515625" style="266" customWidth="1"/>
    <col min="2724" max="2725" width="0" style="266" hidden="1" customWidth="1"/>
    <col min="2726" max="2726" width="23.5703125" style="266" customWidth="1"/>
    <col min="2727" max="2727" width="2.7109375" style="266" customWidth="1"/>
    <col min="2728" max="2747" width="0" style="266" hidden="1" customWidth="1"/>
    <col min="2748" max="2748" width="13.42578125" style="266" customWidth="1"/>
    <col min="2749" max="2749" width="18.140625" style="266" customWidth="1"/>
    <col min="2750" max="2750" width="18.7109375" style="266" customWidth="1"/>
    <col min="2751" max="2751" width="15.42578125" style="266" customWidth="1"/>
    <col min="2752" max="2969" width="11.42578125" style="266"/>
    <col min="2970" max="2970" width="17.42578125" style="266" customWidth="1"/>
    <col min="2971" max="2971" width="9.28515625" style="266" customWidth="1"/>
    <col min="2972" max="2972" width="53.42578125" style="266" customWidth="1"/>
    <col min="2973" max="2973" width="21.85546875" style="266" customWidth="1"/>
    <col min="2974" max="2974" width="18.5703125" style="266" customWidth="1"/>
    <col min="2975" max="2975" width="21.28515625" style="266" customWidth="1"/>
    <col min="2976" max="2978" width="0" style="266" hidden="1" customWidth="1"/>
    <col min="2979" max="2979" width="23.28515625" style="266" customWidth="1"/>
    <col min="2980" max="2981" width="0" style="266" hidden="1" customWidth="1"/>
    <col min="2982" max="2982" width="23.5703125" style="266" customWidth="1"/>
    <col min="2983" max="2983" width="2.7109375" style="266" customWidth="1"/>
    <col min="2984" max="3003" width="0" style="266" hidden="1" customWidth="1"/>
    <col min="3004" max="3004" width="13.42578125" style="266" customWidth="1"/>
    <col min="3005" max="3005" width="18.140625" style="266" customWidth="1"/>
    <col min="3006" max="3006" width="18.7109375" style="266" customWidth="1"/>
    <col min="3007" max="3007" width="15.42578125" style="266" customWidth="1"/>
    <col min="3008" max="3225" width="11.42578125" style="266"/>
    <col min="3226" max="3226" width="17.42578125" style="266" customWidth="1"/>
    <col min="3227" max="3227" width="9.28515625" style="266" customWidth="1"/>
    <col min="3228" max="3228" width="53.42578125" style="266" customWidth="1"/>
    <col min="3229" max="3229" width="21.85546875" style="266" customWidth="1"/>
    <col min="3230" max="3230" width="18.5703125" style="266" customWidth="1"/>
    <col min="3231" max="3231" width="21.28515625" style="266" customWidth="1"/>
    <col min="3232" max="3234" width="0" style="266" hidden="1" customWidth="1"/>
    <col min="3235" max="3235" width="23.28515625" style="266" customWidth="1"/>
    <col min="3236" max="3237" width="0" style="266" hidden="1" customWidth="1"/>
    <col min="3238" max="3238" width="23.5703125" style="266" customWidth="1"/>
    <col min="3239" max="3239" width="2.7109375" style="266" customWidth="1"/>
    <col min="3240" max="3259" width="0" style="266" hidden="1" customWidth="1"/>
    <col min="3260" max="3260" width="13.42578125" style="266" customWidth="1"/>
    <col min="3261" max="3261" width="18.140625" style="266" customWidth="1"/>
    <col min="3262" max="3262" width="18.7109375" style="266" customWidth="1"/>
    <col min="3263" max="3263" width="15.42578125" style="266" customWidth="1"/>
    <col min="3264" max="3481" width="11.42578125" style="266"/>
    <col min="3482" max="3482" width="17.42578125" style="266" customWidth="1"/>
    <col min="3483" max="3483" width="9.28515625" style="266" customWidth="1"/>
    <col min="3484" max="3484" width="53.42578125" style="266" customWidth="1"/>
    <col min="3485" max="3485" width="21.85546875" style="266" customWidth="1"/>
    <col min="3486" max="3486" width="18.5703125" style="266" customWidth="1"/>
    <col min="3487" max="3487" width="21.28515625" style="266" customWidth="1"/>
    <col min="3488" max="3490" width="0" style="266" hidden="1" customWidth="1"/>
    <col min="3491" max="3491" width="23.28515625" style="266" customWidth="1"/>
    <col min="3492" max="3493" width="0" style="266" hidden="1" customWidth="1"/>
    <col min="3494" max="3494" width="23.5703125" style="266" customWidth="1"/>
    <col min="3495" max="3495" width="2.7109375" style="266" customWidth="1"/>
    <col min="3496" max="3515" width="0" style="266" hidden="1" customWidth="1"/>
    <col min="3516" max="3516" width="13.42578125" style="266" customWidth="1"/>
    <col min="3517" max="3517" width="18.140625" style="266" customWidth="1"/>
    <col min="3518" max="3518" width="18.7109375" style="266" customWidth="1"/>
    <col min="3519" max="3519" width="15.42578125" style="266" customWidth="1"/>
    <col min="3520" max="3737" width="11.42578125" style="266"/>
    <col min="3738" max="3738" width="17.42578125" style="266" customWidth="1"/>
    <col min="3739" max="3739" width="9.28515625" style="266" customWidth="1"/>
    <col min="3740" max="3740" width="53.42578125" style="266" customWidth="1"/>
    <col min="3741" max="3741" width="21.85546875" style="266" customWidth="1"/>
    <col min="3742" max="3742" width="18.5703125" style="266" customWidth="1"/>
    <col min="3743" max="3743" width="21.28515625" style="266" customWidth="1"/>
    <col min="3744" max="3746" width="0" style="266" hidden="1" customWidth="1"/>
    <col min="3747" max="3747" width="23.28515625" style="266" customWidth="1"/>
    <col min="3748" max="3749" width="0" style="266" hidden="1" customWidth="1"/>
    <col min="3750" max="3750" width="23.5703125" style="266" customWidth="1"/>
    <col min="3751" max="3751" width="2.7109375" style="266" customWidth="1"/>
    <col min="3752" max="3771" width="0" style="266" hidden="1" customWidth="1"/>
    <col min="3772" max="3772" width="13.42578125" style="266" customWidth="1"/>
    <col min="3773" max="3773" width="18.140625" style="266" customWidth="1"/>
    <col min="3774" max="3774" width="18.7109375" style="266" customWidth="1"/>
    <col min="3775" max="3775" width="15.42578125" style="266" customWidth="1"/>
    <col min="3776" max="3993" width="11.42578125" style="266"/>
    <col min="3994" max="3994" width="17.42578125" style="266" customWidth="1"/>
    <col min="3995" max="3995" width="9.28515625" style="266" customWidth="1"/>
    <col min="3996" max="3996" width="53.42578125" style="266" customWidth="1"/>
    <col min="3997" max="3997" width="21.85546875" style="266" customWidth="1"/>
    <col min="3998" max="3998" width="18.5703125" style="266" customWidth="1"/>
    <col min="3999" max="3999" width="21.28515625" style="266" customWidth="1"/>
    <col min="4000" max="4002" width="0" style="266" hidden="1" customWidth="1"/>
    <col min="4003" max="4003" width="23.28515625" style="266" customWidth="1"/>
    <col min="4004" max="4005" width="0" style="266" hidden="1" customWidth="1"/>
    <col min="4006" max="4006" width="23.5703125" style="266" customWidth="1"/>
    <col min="4007" max="4007" width="2.7109375" style="266" customWidth="1"/>
    <col min="4008" max="4027" width="0" style="266" hidden="1" customWidth="1"/>
    <col min="4028" max="4028" width="13.42578125" style="266" customWidth="1"/>
    <col min="4029" max="4029" width="18.140625" style="266" customWidth="1"/>
    <col min="4030" max="4030" width="18.7109375" style="266" customWidth="1"/>
    <col min="4031" max="4031" width="15.42578125" style="266" customWidth="1"/>
    <col min="4032" max="4249" width="11.42578125" style="266"/>
    <col min="4250" max="4250" width="17.42578125" style="266" customWidth="1"/>
    <col min="4251" max="4251" width="9.28515625" style="266" customWidth="1"/>
    <col min="4252" max="4252" width="53.42578125" style="266" customWidth="1"/>
    <col min="4253" max="4253" width="21.85546875" style="266" customWidth="1"/>
    <col min="4254" max="4254" width="18.5703125" style="266" customWidth="1"/>
    <col min="4255" max="4255" width="21.28515625" style="266" customWidth="1"/>
    <col min="4256" max="4258" width="0" style="266" hidden="1" customWidth="1"/>
    <col min="4259" max="4259" width="23.28515625" style="266" customWidth="1"/>
    <col min="4260" max="4261" width="0" style="266" hidden="1" customWidth="1"/>
    <col min="4262" max="4262" width="23.5703125" style="266" customWidth="1"/>
    <col min="4263" max="4263" width="2.7109375" style="266" customWidth="1"/>
    <col min="4264" max="4283" width="0" style="266" hidden="1" customWidth="1"/>
    <col min="4284" max="4284" width="13.42578125" style="266" customWidth="1"/>
    <col min="4285" max="4285" width="18.140625" style="266" customWidth="1"/>
    <col min="4286" max="4286" width="18.7109375" style="266" customWidth="1"/>
    <col min="4287" max="4287" width="15.42578125" style="266" customWidth="1"/>
    <col min="4288" max="4505" width="11.42578125" style="266"/>
    <col min="4506" max="4506" width="17.42578125" style="266" customWidth="1"/>
    <col min="4507" max="4507" width="9.28515625" style="266" customWidth="1"/>
    <col min="4508" max="4508" width="53.42578125" style="266" customWidth="1"/>
    <col min="4509" max="4509" width="21.85546875" style="266" customWidth="1"/>
    <col min="4510" max="4510" width="18.5703125" style="266" customWidth="1"/>
    <col min="4511" max="4511" width="21.28515625" style="266" customWidth="1"/>
    <col min="4512" max="4514" width="0" style="266" hidden="1" customWidth="1"/>
    <col min="4515" max="4515" width="23.28515625" style="266" customWidth="1"/>
    <col min="4516" max="4517" width="0" style="266" hidden="1" customWidth="1"/>
    <col min="4518" max="4518" width="23.5703125" style="266" customWidth="1"/>
    <col min="4519" max="4519" width="2.7109375" style="266" customWidth="1"/>
    <col min="4520" max="4539" width="0" style="266" hidden="1" customWidth="1"/>
    <col min="4540" max="4540" width="13.42578125" style="266" customWidth="1"/>
    <col min="4541" max="4541" width="18.140625" style="266" customWidth="1"/>
    <col min="4542" max="4542" width="18.7109375" style="266" customWidth="1"/>
    <col min="4543" max="4543" width="15.42578125" style="266" customWidth="1"/>
    <col min="4544" max="4761" width="11.42578125" style="266"/>
    <col min="4762" max="4762" width="17.42578125" style="266" customWidth="1"/>
    <col min="4763" max="4763" width="9.28515625" style="266" customWidth="1"/>
    <col min="4764" max="4764" width="53.42578125" style="266" customWidth="1"/>
    <col min="4765" max="4765" width="21.85546875" style="266" customWidth="1"/>
    <col min="4766" max="4766" width="18.5703125" style="266" customWidth="1"/>
    <col min="4767" max="4767" width="21.28515625" style="266" customWidth="1"/>
    <col min="4768" max="4770" width="0" style="266" hidden="1" customWidth="1"/>
    <col min="4771" max="4771" width="23.28515625" style="266" customWidth="1"/>
    <col min="4772" max="4773" width="0" style="266" hidden="1" customWidth="1"/>
    <col min="4774" max="4774" width="23.5703125" style="266" customWidth="1"/>
    <col min="4775" max="4775" width="2.7109375" style="266" customWidth="1"/>
    <col min="4776" max="4795" width="0" style="266" hidden="1" customWidth="1"/>
    <col min="4796" max="4796" width="13.42578125" style="266" customWidth="1"/>
    <col min="4797" max="4797" width="18.140625" style="266" customWidth="1"/>
    <col min="4798" max="4798" width="18.7109375" style="266" customWidth="1"/>
    <col min="4799" max="4799" width="15.42578125" style="266" customWidth="1"/>
    <col min="4800" max="5017" width="11.42578125" style="266"/>
    <col min="5018" max="5018" width="17.42578125" style="266" customWidth="1"/>
    <col min="5019" max="5019" width="9.28515625" style="266" customWidth="1"/>
    <col min="5020" max="5020" width="53.42578125" style="266" customWidth="1"/>
    <col min="5021" max="5021" width="21.85546875" style="266" customWidth="1"/>
    <col min="5022" max="5022" width="18.5703125" style="266" customWidth="1"/>
    <col min="5023" max="5023" width="21.28515625" style="266" customWidth="1"/>
    <col min="5024" max="5026" width="0" style="266" hidden="1" customWidth="1"/>
    <col min="5027" max="5027" width="23.28515625" style="266" customWidth="1"/>
    <col min="5028" max="5029" width="0" style="266" hidden="1" customWidth="1"/>
    <col min="5030" max="5030" width="23.5703125" style="266" customWidth="1"/>
    <col min="5031" max="5031" width="2.7109375" style="266" customWidth="1"/>
    <col min="5032" max="5051" width="0" style="266" hidden="1" customWidth="1"/>
    <col min="5052" max="5052" width="13.42578125" style="266" customWidth="1"/>
    <col min="5053" max="5053" width="18.140625" style="266" customWidth="1"/>
    <col min="5054" max="5054" width="18.7109375" style="266" customWidth="1"/>
    <col min="5055" max="5055" width="15.42578125" style="266" customWidth="1"/>
    <col min="5056" max="5273" width="11.42578125" style="266"/>
    <col min="5274" max="5274" width="17.42578125" style="266" customWidth="1"/>
    <col min="5275" max="5275" width="9.28515625" style="266" customWidth="1"/>
    <col min="5276" max="5276" width="53.42578125" style="266" customWidth="1"/>
    <col min="5277" max="5277" width="21.85546875" style="266" customWidth="1"/>
    <col min="5278" max="5278" width="18.5703125" style="266" customWidth="1"/>
    <col min="5279" max="5279" width="21.28515625" style="266" customWidth="1"/>
    <col min="5280" max="5282" width="0" style="266" hidden="1" customWidth="1"/>
    <col min="5283" max="5283" width="23.28515625" style="266" customWidth="1"/>
    <col min="5284" max="5285" width="0" style="266" hidden="1" customWidth="1"/>
    <col min="5286" max="5286" width="23.5703125" style="266" customWidth="1"/>
    <col min="5287" max="5287" width="2.7109375" style="266" customWidth="1"/>
    <col min="5288" max="5307" width="0" style="266" hidden="1" customWidth="1"/>
    <col min="5308" max="5308" width="13.42578125" style="266" customWidth="1"/>
    <col min="5309" max="5309" width="18.140625" style="266" customWidth="1"/>
    <col min="5310" max="5310" width="18.7109375" style="266" customWidth="1"/>
    <col min="5311" max="5311" width="15.42578125" style="266" customWidth="1"/>
    <col min="5312" max="5529" width="11.42578125" style="266"/>
    <col min="5530" max="5530" width="17.42578125" style="266" customWidth="1"/>
    <col min="5531" max="5531" width="9.28515625" style="266" customWidth="1"/>
    <col min="5532" max="5532" width="53.42578125" style="266" customWidth="1"/>
    <col min="5533" max="5533" width="21.85546875" style="266" customWidth="1"/>
    <col min="5534" max="5534" width="18.5703125" style="266" customWidth="1"/>
    <col min="5535" max="5535" width="21.28515625" style="266" customWidth="1"/>
    <col min="5536" max="5538" width="0" style="266" hidden="1" customWidth="1"/>
    <col min="5539" max="5539" width="23.28515625" style="266" customWidth="1"/>
    <col min="5540" max="5541" width="0" style="266" hidden="1" customWidth="1"/>
    <col min="5542" max="5542" width="23.5703125" style="266" customWidth="1"/>
    <col min="5543" max="5543" width="2.7109375" style="266" customWidth="1"/>
    <col min="5544" max="5563" width="0" style="266" hidden="1" customWidth="1"/>
    <col min="5564" max="5564" width="13.42578125" style="266" customWidth="1"/>
    <col min="5565" max="5565" width="18.140625" style="266" customWidth="1"/>
    <col min="5566" max="5566" width="18.7109375" style="266" customWidth="1"/>
    <col min="5567" max="5567" width="15.42578125" style="266" customWidth="1"/>
    <col min="5568" max="5785" width="11.42578125" style="266"/>
    <col min="5786" max="5786" width="17.42578125" style="266" customWidth="1"/>
    <col min="5787" max="5787" width="9.28515625" style="266" customWidth="1"/>
    <col min="5788" max="5788" width="53.42578125" style="266" customWidth="1"/>
    <col min="5789" max="5789" width="21.85546875" style="266" customWidth="1"/>
    <col min="5790" max="5790" width="18.5703125" style="266" customWidth="1"/>
    <col min="5791" max="5791" width="21.28515625" style="266" customWidth="1"/>
    <col min="5792" max="5794" width="0" style="266" hidden="1" customWidth="1"/>
    <col min="5795" max="5795" width="23.28515625" style="266" customWidth="1"/>
    <col min="5796" max="5797" width="0" style="266" hidden="1" customWidth="1"/>
    <col min="5798" max="5798" width="23.5703125" style="266" customWidth="1"/>
    <col min="5799" max="5799" width="2.7109375" style="266" customWidth="1"/>
    <col min="5800" max="5819" width="0" style="266" hidden="1" customWidth="1"/>
    <col min="5820" max="5820" width="13.42578125" style="266" customWidth="1"/>
    <col min="5821" max="5821" width="18.140625" style="266" customWidth="1"/>
    <col min="5822" max="5822" width="18.7109375" style="266" customWidth="1"/>
    <col min="5823" max="5823" width="15.42578125" style="266" customWidth="1"/>
    <col min="5824" max="6041" width="11.42578125" style="266"/>
    <col min="6042" max="6042" width="17.42578125" style="266" customWidth="1"/>
    <col min="6043" max="6043" width="9.28515625" style="266" customWidth="1"/>
    <col min="6044" max="6044" width="53.42578125" style="266" customWidth="1"/>
    <col min="6045" max="6045" width="21.85546875" style="266" customWidth="1"/>
    <col min="6046" max="6046" width="18.5703125" style="266" customWidth="1"/>
    <col min="6047" max="6047" width="21.28515625" style="266" customWidth="1"/>
    <col min="6048" max="6050" width="0" style="266" hidden="1" customWidth="1"/>
    <col min="6051" max="6051" width="23.28515625" style="266" customWidth="1"/>
    <col min="6052" max="6053" width="0" style="266" hidden="1" customWidth="1"/>
    <col min="6054" max="6054" width="23.5703125" style="266" customWidth="1"/>
    <col min="6055" max="6055" width="2.7109375" style="266" customWidth="1"/>
    <col min="6056" max="6075" width="0" style="266" hidden="1" customWidth="1"/>
    <col min="6076" max="6076" width="13.42578125" style="266" customWidth="1"/>
    <col min="6077" max="6077" width="18.140625" style="266" customWidth="1"/>
    <col min="6078" max="6078" width="18.7109375" style="266" customWidth="1"/>
    <col min="6079" max="6079" width="15.42578125" style="266" customWidth="1"/>
    <col min="6080" max="6297" width="11.42578125" style="266"/>
    <col min="6298" max="6298" width="17.42578125" style="266" customWidth="1"/>
    <col min="6299" max="6299" width="9.28515625" style="266" customWidth="1"/>
    <col min="6300" max="6300" width="53.42578125" style="266" customWidth="1"/>
    <col min="6301" max="6301" width="21.85546875" style="266" customWidth="1"/>
    <col min="6302" max="6302" width="18.5703125" style="266" customWidth="1"/>
    <col min="6303" max="6303" width="21.28515625" style="266" customWidth="1"/>
    <col min="6304" max="6306" width="0" style="266" hidden="1" customWidth="1"/>
    <col min="6307" max="6307" width="23.28515625" style="266" customWidth="1"/>
    <col min="6308" max="6309" width="0" style="266" hidden="1" customWidth="1"/>
    <col min="6310" max="6310" width="23.5703125" style="266" customWidth="1"/>
    <col min="6311" max="6311" width="2.7109375" style="266" customWidth="1"/>
    <col min="6312" max="6331" width="0" style="266" hidden="1" customWidth="1"/>
    <col min="6332" max="6332" width="13.42578125" style="266" customWidth="1"/>
    <col min="6333" max="6333" width="18.140625" style="266" customWidth="1"/>
    <col min="6334" max="6334" width="18.7109375" style="266" customWidth="1"/>
    <col min="6335" max="6335" width="15.42578125" style="266" customWidth="1"/>
    <col min="6336" max="6553" width="11.42578125" style="266"/>
    <col min="6554" max="6554" width="17.42578125" style="266" customWidth="1"/>
    <col min="6555" max="6555" width="9.28515625" style="266" customWidth="1"/>
    <col min="6556" max="6556" width="53.42578125" style="266" customWidth="1"/>
    <col min="6557" max="6557" width="21.85546875" style="266" customWidth="1"/>
    <col min="6558" max="6558" width="18.5703125" style="266" customWidth="1"/>
    <col min="6559" max="6559" width="21.28515625" style="266" customWidth="1"/>
    <col min="6560" max="6562" width="0" style="266" hidden="1" customWidth="1"/>
    <col min="6563" max="6563" width="23.28515625" style="266" customWidth="1"/>
    <col min="6564" max="6565" width="0" style="266" hidden="1" customWidth="1"/>
    <col min="6566" max="6566" width="23.5703125" style="266" customWidth="1"/>
    <col min="6567" max="6567" width="2.7109375" style="266" customWidth="1"/>
    <col min="6568" max="6587" width="0" style="266" hidden="1" customWidth="1"/>
    <col min="6588" max="6588" width="13.42578125" style="266" customWidth="1"/>
    <col min="6589" max="6589" width="18.140625" style="266" customWidth="1"/>
    <col min="6590" max="6590" width="18.7109375" style="266" customWidth="1"/>
    <col min="6591" max="6591" width="15.42578125" style="266" customWidth="1"/>
    <col min="6592" max="6809" width="11.42578125" style="266"/>
    <col min="6810" max="6810" width="17.42578125" style="266" customWidth="1"/>
    <col min="6811" max="6811" width="9.28515625" style="266" customWidth="1"/>
    <col min="6812" max="6812" width="53.42578125" style="266" customWidth="1"/>
    <col min="6813" max="6813" width="21.85546875" style="266" customWidth="1"/>
    <col min="6814" max="6814" width="18.5703125" style="266" customWidth="1"/>
    <col min="6815" max="6815" width="21.28515625" style="266" customWidth="1"/>
    <col min="6816" max="6818" width="0" style="266" hidden="1" customWidth="1"/>
    <col min="6819" max="6819" width="23.28515625" style="266" customWidth="1"/>
    <col min="6820" max="6821" width="0" style="266" hidden="1" customWidth="1"/>
    <col min="6822" max="6822" width="23.5703125" style="266" customWidth="1"/>
    <col min="6823" max="6823" width="2.7109375" style="266" customWidth="1"/>
    <col min="6824" max="6843" width="0" style="266" hidden="1" customWidth="1"/>
    <col min="6844" max="6844" width="13.42578125" style="266" customWidth="1"/>
    <col min="6845" max="6845" width="18.140625" style="266" customWidth="1"/>
    <col min="6846" max="6846" width="18.7109375" style="266" customWidth="1"/>
    <col min="6847" max="6847" width="15.42578125" style="266" customWidth="1"/>
    <col min="6848" max="7065" width="11.42578125" style="266"/>
    <col min="7066" max="7066" width="17.42578125" style="266" customWidth="1"/>
    <col min="7067" max="7067" width="9.28515625" style="266" customWidth="1"/>
    <col min="7068" max="7068" width="53.42578125" style="266" customWidth="1"/>
    <col min="7069" max="7069" width="21.85546875" style="266" customWidth="1"/>
    <col min="7070" max="7070" width="18.5703125" style="266" customWidth="1"/>
    <col min="7071" max="7071" width="21.28515625" style="266" customWidth="1"/>
    <col min="7072" max="7074" width="0" style="266" hidden="1" customWidth="1"/>
    <col min="7075" max="7075" width="23.28515625" style="266" customWidth="1"/>
    <col min="7076" max="7077" width="0" style="266" hidden="1" customWidth="1"/>
    <col min="7078" max="7078" width="23.5703125" style="266" customWidth="1"/>
    <col min="7079" max="7079" width="2.7109375" style="266" customWidth="1"/>
    <col min="7080" max="7099" width="0" style="266" hidden="1" customWidth="1"/>
    <col min="7100" max="7100" width="13.42578125" style="266" customWidth="1"/>
    <col min="7101" max="7101" width="18.140625" style="266" customWidth="1"/>
    <col min="7102" max="7102" width="18.7109375" style="266" customWidth="1"/>
    <col min="7103" max="7103" width="15.42578125" style="266" customWidth="1"/>
    <col min="7104" max="7321" width="11.42578125" style="266"/>
    <col min="7322" max="7322" width="17.42578125" style="266" customWidth="1"/>
    <col min="7323" max="7323" width="9.28515625" style="266" customWidth="1"/>
    <col min="7324" max="7324" width="53.42578125" style="266" customWidth="1"/>
    <col min="7325" max="7325" width="21.85546875" style="266" customWidth="1"/>
    <col min="7326" max="7326" width="18.5703125" style="266" customWidth="1"/>
    <col min="7327" max="7327" width="21.28515625" style="266" customWidth="1"/>
    <col min="7328" max="7330" width="0" style="266" hidden="1" customWidth="1"/>
    <col min="7331" max="7331" width="23.28515625" style="266" customWidth="1"/>
    <col min="7332" max="7333" width="0" style="266" hidden="1" customWidth="1"/>
    <col min="7334" max="7334" width="23.5703125" style="266" customWidth="1"/>
    <col min="7335" max="7335" width="2.7109375" style="266" customWidth="1"/>
    <col min="7336" max="7355" width="0" style="266" hidden="1" customWidth="1"/>
    <col min="7356" max="7356" width="13.42578125" style="266" customWidth="1"/>
    <col min="7357" max="7357" width="18.140625" style="266" customWidth="1"/>
    <col min="7358" max="7358" width="18.7109375" style="266" customWidth="1"/>
    <col min="7359" max="7359" width="15.42578125" style="266" customWidth="1"/>
    <col min="7360" max="7577" width="11.42578125" style="266"/>
    <col min="7578" max="7578" width="17.42578125" style="266" customWidth="1"/>
    <col min="7579" max="7579" width="9.28515625" style="266" customWidth="1"/>
    <col min="7580" max="7580" width="53.42578125" style="266" customWidth="1"/>
    <col min="7581" max="7581" width="21.85546875" style="266" customWidth="1"/>
    <col min="7582" max="7582" width="18.5703125" style="266" customWidth="1"/>
    <col min="7583" max="7583" width="21.28515625" style="266" customWidth="1"/>
    <col min="7584" max="7586" width="0" style="266" hidden="1" customWidth="1"/>
    <col min="7587" max="7587" width="23.28515625" style="266" customWidth="1"/>
    <col min="7588" max="7589" width="0" style="266" hidden="1" customWidth="1"/>
    <col min="7590" max="7590" width="23.5703125" style="266" customWidth="1"/>
    <col min="7591" max="7591" width="2.7109375" style="266" customWidth="1"/>
    <col min="7592" max="7611" width="0" style="266" hidden="1" customWidth="1"/>
    <col min="7612" max="7612" width="13.42578125" style="266" customWidth="1"/>
    <col min="7613" max="7613" width="18.140625" style="266" customWidth="1"/>
    <col min="7614" max="7614" width="18.7109375" style="266" customWidth="1"/>
    <col min="7615" max="7615" width="15.42578125" style="266" customWidth="1"/>
    <col min="7616" max="7833" width="11.42578125" style="266"/>
    <col min="7834" max="7834" width="17.42578125" style="266" customWidth="1"/>
    <col min="7835" max="7835" width="9.28515625" style="266" customWidth="1"/>
    <col min="7836" max="7836" width="53.42578125" style="266" customWidth="1"/>
    <col min="7837" max="7837" width="21.85546875" style="266" customWidth="1"/>
    <col min="7838" max="7838" width="18.5703125" style="266" customWidth="1"/>
    <col min="7839" max="7839" width="21.28515625" style="266" customWidth="1"/>
    <col min="7840" max="7842" width="0" style="266" hidden="1" customWidth="1"/>
    <col min="7843" max="7843" width="23.28515625" style="266" customWidth="1"/>
    <col min="7844" max="7845" width="0" style="266" hidden="1" customWidth="1"/>
    <col min="7846" max="7846" width="23.5703125" style="266" customWidth="1"/>
    <col min="7847" max="7847" width="2.7109375" style="266" customWidth="1"/>
    <col min="7848" max="7867" width="0" style="266" hidden="1" customWidth="1"/>
    <col min="7868" max="7868" width="13.42578125" style="266" customWidth="1"/>
    <col min="7869" max="7869" width="18.140625" style="266" customWidth="1"/>
    <col min="7870" max="7870" width="18.7109375" style="266" customWidth="1"/>
    <col min="7871" max="7871" width="15.42578125" style="266" customWidth="1"/>
    <col min="7872" max="8089" width="11.42578125" style="266"/>
    <col min="8090" max="8090" width="17.42578125" style="266" customWidth="1"/>
    <col min="8091" max="8091" width="9.28515625" style="266" customWidth="1"/>
    <col min="8092" max="8092" width="53.42578125" style="266" customWidth="1"/>
    <col min="8093" max="8093" width="21.85546875" style="266" customWidth="1"/>
    <col min="8094" max="8094" width="18.5703125" style="266" customWidth="1"/>
    <col min="8095" max="8095" width="21.28515625" style="266" customWidth="1"/>
    <col min="8096" max="8098" width="0" style="266" hidden="1" customWidth="1"/>
    <col min="8099" max="8099" width="23.28515625" style="266" customWidth="1"/>
    <col min="8100" max="8101" width="0" style="266" hidden="1" customWidth="1"/>
    <col min="8102" max="8102" width="23.5703125" style="266" customWidth="1"/>
    <col min="8103" max="8103" width="2.7109375" style="266" customWidth="1"/>
    <col min="8104" max="8123" width="0" style="266" hidden="1" customWidth="1"/>
    <col min="8124" max="8124" width="13.42578125" style="266" customWidth="1"/>
    <col min="8125" max="8125" width="18.140625" style="266" customWidth="1"/>
    <col min="8126" max="8126" width="18.7109375" style="266" customWidth="1"/>
    <col min="8127" max="8127" width="15.42578125" style="266" customWidth="1"/>
    <col min="8128" max="8345" width="11.42578125" style="266"/>
    <col min="8346" max="8346" width="17.42578125" style="266" customWidth="1"/>
    <col min="8347" max="8347" width="9.28515625" style="266" customWidth="1"/>
    <col min="8348" max="8348" width="53.42578125" style="266" customWidth="1"/>
    <col min="8349" max="8349" width="21.85546875" style="266" customWidth="1"/>
    <col min="8350" max="8350" width="18.5703125" style="266" customWidth="1"/>
    <col min="8351" max="8351" width="21.28515625" style="266" customWidth="1"/>
    <col min="8352" max="8354" width="0" style="266" hidden="1" customWidth="1"/>
    <col min="8355" max="8355" width="23.28515625" style="266" customWidth="1"/>
    <col min="8356" max="8357" width="0" style="266" hidden="1" customWidth="1"/>
    <col min="8358" max="8358" width="23.5703125" style="266" customWidth="1"/>
    <col min="8359" max="8359" width="2.7109375" style="266" customWidth="1"/>
    <col min="8360" max="8379" width="0" style="266" hidden="1" customWidth="1"/>
    <col min="8380" max="8380" width="13.42578125" style="266" customWidth="1"/>
    <col min="8381" max="8381" width="18.140625" style="266" customWidth="1"/>
    <col min="8382" max="8382" width="18.7109375" style="266" customWidth="1"/>
    <col min="8383" max="8383" width="15.42578125" style="266" customWidth="1"/>
    <col min="8384" max="8601" width="11.42578125" style="266"/>
    <col min="8602" max="8602" width="17.42578125" style="266" customWidth="1"/>
    <col min="8603" max="8603" width="9.28515625" style="266" customWidth="1"/>
    <col min="8604" max="8604" width="53.42578125" style="266" customWidth="1"/>
    <col min="8605" max="8605" width="21.85546875" style="266" customWidth="1"/>
    <col min="8606" max="8606" width="18.5703125" style="266" customWidth="1"/>
    <col min="8607" max="8607" width="21.28515625" style="266" customWidth="1"/>
    <col min="8608" max="8610" width="0" style="266" hidden="1" customWidth="1"/>
    <col min="8611" max="8611" width="23.28515625" style="266" customWidth="1"/>
    <col min="8612" max="8613" width="0" style="266" hidden="1" customWidth="1"/>
    <col min="8614" max="8614" width="23.5703125" style="266" customWidth="1"/>
    <col min="8615" max="8615" width="2.7109375" style="266" customWidth="1"/>
    <col min="8616" max="8635" width="0" style="266" hidden="1" customWidth="1"/>
    <col min="8636" max="8636" width="13.42578125" style="266" customWidth="1"/>
    <col min="8637" max="8637" width="18.140625" style="266" customWidth="1"/>
    <col min="8638" max="8638" width="18.7109375" style="266" customWidth="1"/>
    <col min="8639" max="8639" width="15.42578125" style="266" customWidth="1"/>
    <col min="8640" max="8857" width="11.42578125" style="266"/>
    <col min="8858" max="8858" width="17.42578125" style="266" customWidth="1"/>
    <col min="8859" max="8859" width="9.28515625" style="266" customWidth="1"/>
    <col min="8860" max="8860" width="53.42578125" style="266" customWidth="1"/>
    <col min="8861" max="8861" width="21.85546875" style="266" customWidth="1"/>
    <col min="8862" max="8862" width="18.5703125" style="266" customWidth="1"/>
    <col min="8863" max="8863" width="21.28515625" style="266" customWidth="1"/>
    <col min="8864" max="8866" width="0" style="266" hidden="1" customWidth="1"/>
    <col min="8867" max="8867" width="23.28515625" style="266" customWidth="1"/>
    <col min="8868" max="8869" width="0" style="266" hidden="1" customWidth="1"/>
    <col min="8870" max="8870" width="23.5703125" style="266" customWidth="1"/>
    <col min="8871" max="8871" width="2.7109375" style="266" customWidth="1"/>
    <col min="8872" max="8891" width="0" style="266" hidden="1" customWidth="1"/>
    <col min="8892" max="8892" width="13.42578125" style="266" customWidth="1"/>
    <col min="8893" max="8893" width="18.140625" style="266" customWidth="1"/>
    <col min="8894" max="8894" width="18.7109375" style="266" customWidth="1"/>
    <col min="8895" max="8895" width="15.42578125" style="266" customWidth="1"/>
    <col min="8896" max="9113" width="11.42578125" style="266"/>
    <col min="9114" max="9114" width="17.42578125" style="266" customWidth="1"/>
    <col min="9115" max="9115" width="9.28515625" style="266" customWidth="1"/>
    <col min="9116" max="9116" width="53.42578125" style="266" customWidth="1"/>
    <col min="9117" max="9117" width="21.85546875" style="266" customWidth="1"/>
    <col min="9118" max="9118" width="18.5703125" style="266" customWidth="1"/>
    <col min="9119" max="9119" width="21.28515625" style="266" customWidth="1"/>
    <col min="9120" max="9122" width="0" style="266" hidden="1" customWidth="1"/>
    <col min="9123" max="9123" width="23.28515625" style="266" customWidth="1"/>
    <col min="9124" max="9125" width="0" style="266" hidden="1" customWidth="1"/>
    <col min="9126" max="9126" width="23.5703125" style="266" customWidth="1"/>
    <col min="9127" max="9127" width="2.7109375" style="266" customWidth="1"/>
    <col min="9128" max="9147" width="0" style="266" hidden="1" customWidth="1"/>
    <col min="9148" max="9148" width="13.42578125" style="266" customWidth="1"/>
    <col min="9149" max="9149" width="18.140625" style="266" customWidth="1"/>
    <col min="9150" max="9150" width="18.7109375" style="266" customWidth="1"/>
    <col min="9151" max="9151" width="15.42578125" style="266" customWidth="1"/>
    <col min="9152" max="9369" width="11.42578125" style="266"/>
    <col min="9370" max="9370" width="17.42578125" style="266" customWidth="1"/>
    <col min="9371" max="9371" width="9.28515625" style="266" customWidth="1"/>
    <col min="9372" max="9372" width="53.42578125" style="266" customWidth="1"/>
    <col min="9373" max="9373" width="21.85546875" style="266" customWidth="1"/>
    <col min="9374" max="9374" width="18.5703125" style="266" customWidth="1"/>
    <col min="9375" max="9375" width="21.28515625" style="266" customWidth="1"/>
    <col min="9376" max="9378" width="0" style="266" hidden="1" customWidth="1"/>
    <col min="9379" max="9379" width="23.28515625" style="266" customWidth="1"/>
    <col min="9380" max="9381" width="0" style="266" hidden="1" customWidth="1"/>
    <col min="9382" max="9382" width="23.5703125" style="266" customWidth="1"/>
    <col min="9383" max="9383" width="2.7109375" style="266" customWidth="1"/>
    <col min="9384" max="9403" width="0" style="266" hidden="1" customWidth="1"/>
    <col min="9404" max="9404" width="13.42578125" style="266" customWidth="1"/>
    <col min="9405" max="9405" width="18.140625" style="266" customWidth="1"/>
    <col min="9406" max="9406" width="18.7109375" style="266" customWidth="1"/>
    <col min="9407" max="9407" width="15.42578125" style="266" customWidth="1"/>
    <col min="9408" max="9625" width="11.42578125" style="266"/>
    <col min="9626" max="9626" width="17.42578125" style="266" customWidth="1"/>
    <col min="9627" max="9627" width="9.28515625" style="266" customWidth="1"/>
    <col min="9628" max="9628" width="53.42578125" style="266" customWidth="1"/>
    <col min="9629" max="9629" width="21.85546875" style="266" customWidth="1"/>
    <col min="9630" max="9630" width="18.5703125" style="266" customWidth="1"/>
    <col min="9631" max="9631" width="21.28515625" style="266" customWidth="1"/>
    <col min="9632" max="9634" width="0" style="266" hidden="1" customWidth="1"/>
    <col min="9635" max="9635" width="23.28515625" style="266" customWidth="1"/>
    <col min="9636" max="9637" width="0" style="266" hidden="1" customWidth="1"/>
    <col min="9638" max="9638" width="23.5703125" style="266" customWidth="1"/>
    <col min="9639" max="9639" width="2.7109375" style="266" customWidth="1"/>
    <col min="9640" max="9659" width="0" style="266" hidden="1" customWidth="1"/>
    <col min="9660" max="9660" width="13.42578125" style="266" customWidth="1"/>
    <col min="9661" max="9661" width="18.140625" style="266" customWidth="1"/>
    <col min="9662" max="9662" width="18.7109375" style="266" customWidth="1"/>
    <col min="9663" max="9663" width="15.42578125" style="266" customWidth="1"/>
    <col min="9664" max="9881" width="11.42578125" style="266"/>
    <col min="9882" max="9882" width="17.42578125" style="266" customWidth="1"/>
    <col min="9883" max="9883" width="9.28515625" style="266" customWidth="1"/>
    <col min="9884" max="9884" width="53.42578125" style="266" customWidth="1"/>
    <col min="9885" max="9885" width="21.85546875" style="266" customWidth="1"/>
    <col min="9886" max="9886" width="18.5703125" style="266" customWidth="1"/>
    <col min="9887" max="9887" width="21.28515625" style="266" customWidth="1"/>
    <col min="9888" max="9890" width="0" style="266" hidden="1" customWidth="1"/>
    <col min="9891" max="9891" width="23.28515625" style="266" customWidth="1"/>
    <col min="9892" max="9893" width="0" style="266" hidden="1" customWidth="1"/>
    <col min="9894" max="9894" width="23.5703125" style="266" customWidth="1"/>
    <col min="9895" max="9895" width="2.7109375" style="266" customWidth="1"/>
    <col min="9896" max="9915" width="0" style="266" hidden="1" customWidth="1"/>
    <col min="9916" max="9916" width="13.42578125" style="266" customWidth="1"/>
    <col min="9917" max="9917" width="18.140625" style="266" customWidth="1"/>
    <col min="9918" max="9918" width="18.7109375" style="266" customWidth="1"/>
    <col min="9919" max="9919" width="15.42578125" style="266" customWidth="1"/>
    <col min="9920" max="10137" width="11.42578125" style="266"/>
    <col min="10138" max="10138" width="17.42578125" style="266" customWidth="1"/>
    <col min="10139" max="10139" width="9.28515625" style="266" customWidth="1"/>
    <col min="10140" max="10140" width="53.42578125" style="266" customWidth="1"/>
    <col min="10141" max="10141" width="21.85546875" style="266" customWidth="1"/>
    <col min="10142" max="10142" width="18.5703125" style="266" customWidth="1"/>
    <col min="10143" max="10143" width="21.28515625" style="266" customWidth="1"/>
    <col min="10144" max="10146" width="0" style="266" hidden="1" customWidth="1"/>
    <col min="10147" max="10147" width="23.28515625" style="266" customWidth="1"/>
    <col min="10148" max="10149" width="0" style="266" hidden="1" customWidth="1"/>
    <col min="10150" max="10150" width="23.5703125" style="266" customWidth="1"/>
    <col min="10151" max="10151" width="2.7109375" style="266" customWidth="1"/>
    <col min="10152" max="10171" width="0" style="266" hidden="1" customWidth="1"/>
    <col min="10172" max="10172" width="13.42578125" style="266" customWidth="1"/>
    <col min="10173" max="10173" width="18.140625" style="266" customWidth="1"/>
    <col min="10174" max="10174" width="18.7109375" style="266" customWidth="1"/>
    <col min="10175" max="10175" width="15.42578125" style="266" customWidth="1"/>
    <col min="10176" max="10393" width="11.42578125" style="266"/>
    <col min="10394" max="10394" width="17.42578125" style="266" customWidth="1"/>
    <col min="10395" max="10395" width="9.28515625" style="266" customWidth="1"/>
    <col min="10396" max="10396" width="53.42578125" style="266" customWidth="1"/>
    <col min="10397" max="10397" width="21.85546875" style="266" customWidth="1"/>
    <col min="10398" max="10398" width="18.5703125" style="266" customWidth="1"/>
    <col min="10399" max="10399" width="21.28515625" style="266" customWidth="1"/>
    <col min="10400" max="10402" width="0" style="266" hidden="1" customWidth="1"/>
    <col min="10403" max="10403" width="23.28515625" style="266" customWidth="1"/>
    <col min="10404" max="10405" width="0" style="266" hidden="1" customWidth="1"/>
    <col min="10406" max="10406" width="23.5703125" style="266" customWidth="1"/>
    <col min="10407" max="10407" width="2.7109375" style="266" customWidth="1"/>
    <col min="10408" max="10427" width="0" style="266" hidden="1" customWidth="1"/>
    <col min="10428" max="10428" width="13.42578125" style="266" customWidth="1"/>
    <col min="10429" max="10429" width="18.140625" style="266" customWidth="1"/>
    <col min="10430" max="10430" width="18.7109375" style="266" customWidth="1"/>
    <col min="10431" max="10431" width="15.42578125" style="266" customWidth="1"/>
    <col min="10432" max="10649" width="11.42578125" style="266"/>
    <col min="10650" max="10650" width="17.42578125" style="266" customWidth="1"/>
    <col min="10651" max="10651" width="9.28515625" style="266" customWidth="1"/>
    <col min="10652" max="10652" width="53.42578125" style="266" customWidth="1"/>
    <col min="10653" max="10653" width="21.85546875" style="266" customWidth="1"/>
    <col min="10654" max="10654" width="18.5703125" style="266" customWidth="1"/>
    <col min="10655" max="10655" width="21.28515625" style="266" customWidth="1"/>
    <col min="10656" max="10658" width="0" style="266" hidden="1" customWidth="1"/>
    <col min="10659" max="10659" width="23.28515625" style="266" customWidth="1"/>
    <col min="10660" max="10661" width="0" style="266" hidden="1" customWidth="1"/>
    <col min="10662" max="10662" width="23.5703125" style="266" customWidth="1"/>
    <col min="10663" max="10663" width="2.7109375" style="266" customWidth="1"/>
    <col min="10664" max="10683" width="0" style="266" hidden="1" customWidth="1"/>
    <col min="10684" max="10684" width="13.42578125" style="266" customWidth="1"/>
    <col min="10685" max="10685" width="18.140625" style="266" customWidth="1"/>
    <col min="10686" max="10686" width="18.7109375" style="266" customWidth="1"/>
    <col min="10687" max="10687" width="15.42578125" style="266" customWidth="1"/>
    <col min="10688" max="10905" width="11.42578125" style="266"/>
    <col min="10906" max="10906" width="17.42578125" style="266" customWidth="1"/>
    <col min="10907" max="10907" width="9.28515625" style="266" customWidth="1"/>
    <col min="10908" max="10908" width="53.42578125" style="266" customWidth="1"/>
    <col min="10909" max="10909" width="21.85546875" style="266" customWidth="1"/>
    <col min="10910" max="10910" width="18.5703125" style="266" customWidth="1"/>
    <col min="10911" max="10911" width="21.28515625" style="266" customWidth="1"/>
    <col min="10912" max="10914" width="0" style="266" hidden="1" customWidth="1"/>
    <col min="10915" max="10915" width="23.28515625" style="266" customWidth="1"/>
    <col min="10916" max="10917" width="0" style="266" hidden="1" customWidth="1"/>
    <col min="10918" max="10918" width="23.5703125" style="266" customWidth="1"/>
    <col min="10919" max="10919" width="2.7109375" style="266" customWidth="1"/>
    <col min="10920" max="10939" width="0" style="266" hidden="1" customWidth="1"/>
    <col min="10940" max="10940" width="13.42578125" style="266" customWidth="1"/>
    <col min="10941" max="10941" width="18.140625" style="266" customWidth="1"/>
    <col min="10942" max="10942" width="18.7109375" style="266" customWidth="1"/>
    <col min="10943" max="10943" width="15.42578125" style="266" customWidth="1"/>
    <col min="10944" max="11161" width="11.42578125" style="266"/>
    <col min="11162" max="11162" width="17.42578125" style="266" customWidth="1"/>
    <col min="11163" max="11163" width="9.28515625" style="266" customWidth="1"/>
    <col min="11164" max="11164" width="53.42578125" style="266" customWidth="1"/>
    <col min="11165" max="11165" width="21.85546875" style="266" customWidth="1"/>
    <col min="11166" max="11166" width="18.5703125" style="266" customWidth="1"/>
    <col min="11167" max="11167" width="21.28515625" style="266" customWidth="1"/>
    <col min="11168" max="11170" width="0" style="266" hidden="1" customWidth="1"/>
    <col min="11171" max="11171" width="23.28515625" style="266" customWidth="1"/>
    <col min="11172" max="11173" width="0" style="266" hidden="1" customWidth="1"/>
    <col min="11174" max="11174" width="23.5703125" style="266" customWidth="1"/>
    <col min="11175" max="11175" width="2.7109375" style="266" customWidth="1"/>
    <col min="11176" max="11195" width="0" style="266" hidden="1" customWidth="1"/>
    <col min="11196" max="11196" width="13.42578125" style="266" customWidth="1"/>
    <col min="11197" max="11197" width="18.140625" style="266" customWidth="1"/>
    <col min="11198" max="11198" width="18.7109375" style="266" customWidth="1"/>
    <col min="11199" max="11199" width="15.42578125" style="266" customWidth="1"/>
    <col min="11200" max="11417" width="11.42578125" style="266"/>
    <col min="11418" max="11418" width="17.42578125" style="266" customWidth="1"/>
    <col min="11419" max="11419" width="9.28515625" style="266" customWidth="1"/>
    <col min="11420" max="11420" width="53.42578125" style="266" customWidth="1"/>
    <col min="11421" max="11421" width="21.85546875" style="266" customWidth="1"/>
    <col min="11422" max="11422" width="18.5703125" style="266" customWidth="1"/>
    <col min="11423" max="11423" width="21.28515625" style="266" customWidth="1"/>
    <col min="11424" max="11426" width="0" style="266" hidden="1" customWidth="1"/>
    <col min="11427" max="11427" width="23.28515625" style="266" customWidth="1"/>
    <col min="11428" max="11429" width="0" style="266" hidden="1" customWidth="1"/>
    <col min="11430" max="11430" width="23.5703125" style="266" customWidth="1"/>
    <col min="11431" max="11431" width="2.7109375" style="266" customWidth="1"/>
    <col min="11432" max="11451" width="0" style="266" hidden="1" customWidth="1"/>
    <col min="11452" max="11452" width="13.42578125" style="266" customWidth="1"/>
    <col min="11453" max="11453" width="18.140625" style="266" customWidth="1"/>
    <col min="11454" max="11454" width="18.7109375" style="266" customWidth="1"/>
    <col min="11455" max="11455" width="15.42578125" style="266" customWidth="1"/>
    <col min="11456" max="11673" width="11.42578125" style="266"/>
    <col min="11674" max="11674" width="17.42578125" style="266" customWidth="1"/>
    <col min="11675" max="11675" width="9.28515625" style="266" customWidth="1"/>
    <col min="11676" max="11676" width="53.42578125" style="266" customWidth="1"/>
    <col min="11677" max="11677" width="21.85546875" style="266" customWidth="1"/>
    <col min="11678" max="11678" width="18.5703125" style="266" customWidth="1"/>
    <col min="11679" max="11679" width="21.28515625" style="266" customWidth="1"/>
    <col min="11680" max="11682" width="0" style="266" hidden="1" customWidth="1"/>
    <col min="11683" max="11683" width="23.28515625" style="266" customWidth="1"/>
    <col min="11684" max="11685" width="0" style="266" hidden="1" customWidth="1"/>
    <col min="11686" max="11686" width="23.5703125" style="266" customWidth="1"/>
    <col min="11687" max="11687" width="2.7109375" style="266" customWidth="1"/>
    <col min="11688" max="11707" width="0" style="266" hidden="1" customWidth="1"/>
    <col min="11708" max="11708" width="13.42578125" style="266" customWidth="1"/>
    <col min="11709" max="11709" width="18.140625" style="266" customWidth="1"/>
    <col min="11710" max="11710" width="18.7109375" style="266" customWidth="1"/>
    <col min="11711" max="11711" width="15.42578125" style="266" customWidth="1"/>
    <col min="11712" max="11929" width="11.42578125" style="266"/>
    <col min="11930" max="11930" width="17.42578125" style="266" customWidth="1"/>
    <col min="11931" max="11931" width="9.28515625" style="266" customWidth="1"/>
    <col min="11932" max="11932" width="53.42578125" style="266" customWidth="1"/>
    <col min="11933" max="11933" width="21.85546875" style="266" customWidth="1"/>
    <col min="11934" max="11934" width="18.5703125" style="266" customWidth="1"/>
    <col min="11935" max="11935" width="21.28515625" style="266" customWidth="1"/>
    <col min="11936" max="11938" width="0" style="266" hidden="1" customWidth="1"/>
    <col min="11939" max="11939" width="23.28515625" style="266" customWidth="1"/>
    <col min="11940" max="11941" width="0" style="266" hidden="1" customWidth="1"/>
    <col min="11942" max="11942" width="23.5703125" style="266" customWidth="1"/>
    <col min="11943" max="11943" width="2.7109375" style="266" customWidth="1"/>
    <col min="11944" max="11963" width="0" style="266" hidden="1" customWidth="1"/>
    <col min="11964" max="11964" width="13.42578125" style="266" customWidth="1"/>
    <col min="11965" max="11965" width="18.140625" style="266" customWidth="1"/>
    <col min="11966" max="11966" width="18.7109375" style="266" customWidth="1"/>
    <col min="11967" max="11967" width="15.42578125" style="266" customWidth="1"/>
    <col min="11968" max="12185" width="11.42578125" style="266"/>
    <col min="12186" max="12186" width="17.42578125" style="266" customWidth="1"/>
    <col min="12187" max="12187" width="9.28515625" style="266" customWidth="1"/>
    <col min="12188" max="12188" width="53.42578125" style="266" customWidth="1"/>
    <col min="12189" max="12189" width="21.85546875" style="266" customWidth="1"/>
    <col min="12190" max="12190" width="18.5703125" style="266" customWidth="1"/>
    <col min="12191" max="12191" width="21.28515625" style="266" customWidth="1"/>
    <col min="12192" max="12194" width="0" style="266" hidden="1" customWidth="1"/>
    <col min="12195" max="12195" width="23.28515625" style="266" customWidth="1"/>
    <col min="12196" max="12197" width="0" style="266" hidden="1" customWidth="1"/>
    <col min="12198" max="12198" width="23.5703125" style="266" customWidth="1"/>
    <col min="12199" max="12199" width="2.7109375" style="266" customWidth="1"/>
    <col min="12200" max="12219" width="0" style="266" hidden="1" customWidth="1"/>
    <col min="12220" max="12220" width="13.42578125" style="266" customWidth="1"/>
    <col min="12221" max="12221" width="18.140625" style="266" customWidth="1"/>
    <col min="12222" max="12222" width="18.7109375" style="266" customWidth="1"/>
    <col min="12223" max="12223" width="15.42578125" style="266" customWidth="1"/>
    <col min="12224" max="12441" width="11.42578125" style="266"/>
    <col min="12442" max="12442" width="17.42578125" style="266" customWidth="1"/>
    <col min="12443" max="12443" width="9.28515625" style="266" customWidth="1"/>
    <col min="12444" max="12444" width="53.42578125" style="266" customWidth="1"/>
    <col min="12445" max="12445" width="21.85546875" style="266" customWidth="1"/>
    <col min="12446" max="12446" width="18.5703125" style="266" customWidth="1"/>
    <col min="12447" max="12447" width="21.28515625" style="266" customWidth="1"/>
    <col min="12448" max="12450" width="0" style="266" hidden="1" customWidth="1"/>
    <col min="12451" max="12451" width="23.28515625" style="266" customWidth="1"/>
    <col min="12452" max="12453" width="0" style="266" hidden="1" customWidth="1"/>
    <col min="12454" max="12454" width="23.5703125" style="266" customWidth="1"/>
    <col min="12455" max="12455" width="2.7109375" style="266" customWidth="1"/>
    <col min="12456" max="12475" width="0" style="266" hidden="1" customWidth="1"/>
    <col min="12476" max="12476" width="13.42578125" style="266" customWidth="1"/>
    <col min="12477" max="12477" width="18.140625" style="266" customWidth="1"/>
    <col min="12478" max="12478" width="18.7109375" style="266" customWidth="1"/>
    <col min="12479" max="12479" width="15.42578125" style="266" customWidth="1"/>
    <col min="12480" max="12697" width="11.42578125" style="266"/>
    <col min="12698" max="12698" width="17.42578125" style="266" customWidth="1"/>
    <col min="12699" max="12699" width="9.28515625" style="266" customWidth="1"/>
    <col min="12700" max="12700" width="53.42578125" style="266" customWidth="1"/>
    <col min="12701" max="12701" width="21.85546875" style="266" customWidth="1"/>
    <col min="12702" max="12702" width="18.5703125" style="266" customWidth="1"/>
    <col min="12703" max="12703" width="21.28515625" style="266" customWidth="1"/>
    <col min="12704" max="12706" width="0" style="266" hidden="1" customWidth="1"/>
    <col min="12707" max="12707" width="23.28515625" style="266" customWidth="1"/>
    <col min="12708" max="12709" width="0" style="266" hidden="1" customWidth="1"/>
    <col min="12710" max="12710" width="23.5703125" style="266" customWidth="1"/>
    <col min="12711" max="12711" width="2.7109375" style="266" customWidth="1"/>
    <col min="12712" max="12731" width="0" style="266" hidden="1" customWidth="1"/>
    <col min="12732" max="12732" width="13.42578125" style="266" customWidth="1"/>
    <col min="12733" max="12733" width="18.140625" style="266" customWidth="1"/>
    <col min="12734" max="12734" width="18.7109375" style="266" customWidth="1"/>
    <col min="12735" max="12735" width="15.42578125" style="266" customWidth="1"/>
    <col min="12736" max="12953" width="11.42578125" style="266"/>
    <col min="12954" max="12954" width="17.42578125" style="266" customWidth="1"/>
    <col min="12955" max="12955" width="9.28515625" style="266" customWidth="1"/>
    <col min="12956" max="12956" width="53.42578125" style="266" customWidth="1"/>
    <col min="12957" max="12957" width="21.85546875" style="266" customWidth="1"/>
    <col min="12958" max="12958" width="18.5703125" style="266" customWidth="1"/>
    <col min="12959" max="12959" width="21.28515625" style="266" customWidth="1"/>
    <col min="12960" max="12962" width="0" style="266" hidden="1" customWidth="1"/>
    <col min="12963" max="12963" width="23.28515625" style="266" customWidth="1"/>
    <col min="12964" max="12965" width="0" style="266" hidden="1" customWidth="1"/>
    <col min="12966" max="12966" width="23.5703125" style="266" customWidth="1"/>
    <col min="12967" max="12967" width="2.7109375" style="266" customWidth="1"/>
    <col min="12968" max="12987" width="0" style="266" hidden="1" customWidth="1"/>
    <col min="12988" max="12988" width="13.42578125" style="266" customWidth="1"/>
    <col min="12989" max="12989" width="18.140625" style="266" customWidth="1"/>
    <col min="12990" max="12990" width="18.7109375" style="266" customWidth="1"/>
    <col min="12991" max="12991" width="15.42578125" style="266" customWidth="1"/>
    <col min="12992" max="13209" width="11.42578125" style="266"/>
    <col min="13210" max="13210" width="17.42578125" style="266" customWidth="1"/>
    <col min="13211" max="13211" width="9.28515625" style="266" customWidth="1"/>
    <col min="13212" max="13212" width="53.42578125" style="266" customWidth="1"/>
    <col min="13213" max="13213" width="21.85546875" style="266" customWidth="1"/>
    <col min="13214" max="13214" width="18.5703125" style="266" customWidth="1"/>
    <col min="13215" max="13215" width="21.28515625" style="266" customWidth="1"/>
    <col min="13216" max="13218" width="0" style="266" hidden="1" customWidth="1"/>
    <col min="13219" max="13219" width="23.28515625" style="266" customWidth="1"/>
    <col min="13220" max="13221" width="0" style="266" hidden="1" customWidth="1"/>
    <col min="13222" max="13222" width="23.5703125" style="266" customWidth="1"/>
    <col min="13223" max="13223" width="2.7109375" style="266" customWidth="1"/>
    <col min="13224" max="13243" width="0" style="266" hidden="1" customWidth="1"/>
    <col min="13244" max="13244" width="13.42578125" style="266" customWidth="1"/>
    <col min="13245" max="13245" width="18.140625" style="266" customWidth="1"/>
    <col min="13246" max="13246" width="18.7109375" style="266" customWidth="1"/>
    <col min="13247" max="13247" width="15.42578125" style="266" customWidth="1"/>
    <col min="13248" max="13465" width="11.42578125" style="266"/>
    <col min="13466" max="13466" width="17.42578125" style="266" customWidth="1"/>
    <col min="13467" max="13467" width="9.28515625" style="266" customWidth="1"/>
    <col min="13468" max="13468" width="53.42578125" style="266" customWidth="1"/>
    <col min="13469" max="13469" width="21.85546875" style="266" customWidth="1"/>
    <col min="13470" max="13470" width="18.5703125" style="266" customWidth="1"/>
    <col min="13471" max="13471" width="21.28515625" style="266" customWidth="1"/>
    <col min="13472" max="13474" width="0" style="266" hidden="1" customWidth="1"/>
    <col min="13475" max="13475" width="23.28515625" style="266" customWidth="1"/>
    <col min="13476" max="13477" width="0" style="266" hidden="1" customWidth="1"/>
    <col min="13478" max="13478" width="23.5703125" style="266" customWidth="1"/>
    <col min="13479" max="13479" width="2.7109375" style="266" customWidth="1"/>
    <col min="13480" max="13499" width="0" style="266" hidden="1" customWidth="1"/>
    <col min="13500" max="13500" width="13.42578125" style="266" customWidth="1"/>
    <col min="13501" max="13501" width="18.140625" style="266" customWidth="1"/>
    <col min="13502" max="13502" width="18.7109375" style="266" customWidth="1"/>
    <col min="13503" max="13503" width="15.42578125" style="266" customWidth="1"/>
    <col min="13504" max="13721" width="11.42578125" style="266"/>
    <col min="13722" max="13722" width="17.42578125" style="266" customWidth="1"/>
    <col min="13723" max="13723" width="9.28515625" style="266" customWidth="1"/>
    <col min="13724" max="13724" width="53.42578125" style="266" customWidth="1"/>
    <col min="13725" max="13725" width="21.85546875" style="266" customWidth="1"/>
    <col min="13726" max="13726" width="18.5703125" style="266" customWidth="1"/>
    <col min="13727" max="13727" width="21.28515625" style="266" customWidth="1"/>
    <col min="13728" max="13730" width="0" style="266" hidden="1" customWidth="1"/>
    <col min="13731" max="13731" width="23.28515625" style="266" customWidth="1"/>
    <col min="13732" max="13733" width="0" style="266" hidden="1" customWidth="1"/>
    <col min="13734" max="13734" width="23.5703125" style="266" customWidth="1"/>
    <col min="13735" max="13735" width="2.7109375" style="266" customWidth="1"/>
    <col min="13736" max="13755" width="0" style="266" hidden="1" customWidth="1"/>
    <col min="13756" max="13756" width="13.42578125" style="266" customWidth="1"/>
    <col min="13757" max="13757" width="18.140625" style="266" customWidth="1"/>
    <col min="13758" max="13758" width="18.7109375" style="266" customWidth="1"/>
    <col min="13759" max="13759" width="15.42578125" style="266" customWidth="1"/>
    <col min="13760" max="13977" width="11.42578125" style="266"/>
    <col min="13978" max="13978" width="17.42578125" style="266" customWidth="1"/>
    <col min="13979" max="13979" width="9.28515625" style="266" customWidth="1"/>
    <col min="13980" max="13980" width="53.42578125" style="266" customWidth="1"/>
    <col min="13981" max="13981" width="21.85546875" style="266" customWidth="1"/>
    <col min="13982" max="13982" width="18.5703125" style="266" customWidth="1"/>
    <col min="13983" max="13983" width="21.28515625" style="266" customWidth="1"/>
    <col min="13984" max="13986" width="0" style="266" hidden="1" customWidth="1"/>
    <col min="13987" max="13987" width="23.28515625" style="266" customWidth="1"/>
    <col min="13988" max="13989" width="0" style="266" hidden="1" customWidth="1"/>
    <col min="13990" max="13990" width="23.5703125" style="266" customWidth="1"/>
    <col min="13991" max="13991" width="2.7109375" style="266" customWidth="1"/>
    <col min="13992" max="14011" width="0" style="266" hidden="1" customWidth="1"/>
    <col min="14012" max="14012" width="13.42578125" style="266" customWidth="1"/>
    <col min="14013" max="14013" width="18.140625" style="266" customWidth="1"/>
    <col min="14014" max="14014" width="18.7109375" style="266" customWidth="1"/>
    <col min="14015" max="14015" width="15.42578125" style="266" customWidth="1"/>
    <col min="14016" max="14233" width="11.42578125" style="266"/>
    <col min="14234" max="14234" width="17.42578125" style="266" customWidth="1"/>
    <col min="14235" max="14235" width="9.28515625" style="266" customWidth="1"/>
    <col min="14236" max="14236" width="53.42578125" style="266" customWidth="1"/>
    <col min="14237" max="14237" width="21.85546875" style="266" customWidth="1"/>
    <col min="14238" max="14238" width="18.5703125" style="266" customWidth="1"/>
    <col min="14239" max="14239" width="21.28515625" style="266" customWidth="1"/>
    <col min="14240" max="14242" width="0" style="266" hidden="1" customWidth="1"/>
    <col min="14243" max="14243" width="23.28515625" style="266" customWidth="1"/>
    <col min="14244" max="14245" width="0" style="266" hidden="1" customWidth="1"/>
    <col min="14246" max="14246" width="23.5703125" style="266" customWidth="1"/>
    <col min="14247" max="14247" width="2.7109375" style="266" customWidth="1"/>
    <col min="14248" max="14267" width="0" style="266" hidden="1" customWidth="1"/>
    <col min="14268" max="14268" width="13.42578125" style="266" customWidth="1"/>
    <col min="14269" max="14269" width="18.140625" style="266" customWidth="1"/>
    <col min="14270" max="14270" width="18.7109375" style="266" customWidth="1"/>
    <col min="14271" max="14271" width="15.42578125" style="266" customWidth="1"/>
    <col min="14272" max="14489" width="11.42578125" style="266"/>
    <col min="14490" max="14490" width="17.42578125" style="266" customWidth="1"/>
    <col min="14491" max="14491" width="9.28515625" style="266" customWidth="1"/>
    <col min="14492" max="14492" width="53.42578125" style="266" customWidth="1"/>
    <col min="14493" max="14493" width="21.85546875" style="266" customWidth="1"/>
    <col min="14494" max="14494" width="18.5703125" style="266" customWidth="1"/>
    <col min="14495" max="14495" width="21.28515625" style="266" customWidth="1"/>
    <col min="14496" max="14498" width="0" style="266" hidden="1" customWidth="1"/>
    <col min="14499" max="14499" width="23.28515625" style="266" customWidth="1"/>
    <col min="14500" max="14501" width="0" style="266" hidden="1" customWidth="1"/>
    <col min="14502" max="14502" width="23.5703125" style="266" customWidth="1"/>
    <col min="14503" max="14503" width="2.7109375" style="266" customWidth="1"/>
    <col min="14504" max="14523" width="0" style="266" hidden="1" customWidth="1"/>
    <col min="14524" max="14524" width="13.42578125" style="266" customWidth="1"/>
    <col min="14525" max="14525" width="18.140625" style="266" customWidth="1"/>
    <col min="14526" max="14526" width="18.7109375" style="266" customWidth="1"/>
    <col min="14527" max="14527" width="15.42578125" style="266" customWidth="1"/>
    <col min="14528" max="14745" width="11.42578125" style="266"/>
    <col min="14746" max="14746" width="17.42578125" style="266" customWidth="1"/>
    <col min="14747" max="14747" width="9.28515625" style="266" customWidth="1"/>
    <col min="14748" max="14748" width="53.42578125" style="266" customWidth="1"/>
    <col min="14749" max="14749" width="21.85546875" style="266" customWidth="1"/>
    <col min="14750" max="14750" width="18.5703125" style="266" customWidth="1"/>
    <col min="14751" max="14751" width="21.28515625" style="266" customWidth="1"/>
    <col min="14752" max="14754" width="0" style="266" hidden="1" customWidth="1"/>
    <col min="14755" max="14755" width="23.28515625" style="266" customWidth="1"/>
    <col min="14756" max="14757" width="0" style="266" hidden="1" customWidth="1"/>
    <col min="14758" max="14758" width="23.5703125" style="266" customWidth="1"/>
    <col min="14759" max="14759" width="2.7109375" style="266" customWidth="1"/>
    <col min="14760" max="14779" width="0" style="266" hidden="1" customWidth="1"/>
    <col min="14780" max="14780" width="13.42578125" style="266" customWidth="1"/>
    <col min="14781" max="14781" width="18.140625" style="266" customWidth="1"/>
    <col min="14782" max="14782" width="18.7109375" style="266" customWidth="1"/>
    <col min="14783" max="14783" width="15.42578125" style="266" customWidth="1"/>
    <col min="14784" max="15001" width="11.42578125" style="266"/>
    <col min="15002" max="15002" width="17.42578125" style="266" customWidth="1"/>
    <col min="15003" max="15003" width="9.28515625" style="266" customWidth="1"/>
    <col min="15004" max="15004" width="53.42578125" style="266" customWidth="1"/>
    <col min="15005" max="15005" width="21.85546875" style="266" customWidth="1"/>
    <col min="15006" max="15006" width="18.5703125" style="266" customWidth="1"/>
    <col min="15007" max="15007" width="21.28515625" style="266" customWidth="1"/>
    <col min="15008" max="15010" width="0" style="266" hidden="1" customWidth="1"/>
    <col min="15011" max="15011" width="23.28515625" style="266" customWidth="1"/>
    <col min="15012" max="15013" width="0" style="266" hidden="1" customWidth="1"/>
    <col min="15014" max="15014" width="23.5703125" style="266" customWidth="1"/>
    <col min="15015" max="15015" width="2.7109375" style="266" customWidth="1"/>
    <col min="15016" max="15035" width="0" style="266" hidden="1" customWidth="1"/>
    <col min="15036" max="15036" width="13.42578125" style="266" customWidth="1"/>
    <col min="15037" max="15037" width="18.140625" style="266" customWidth="1"/>
    <col min="15038" max="15038" width="18.7109375" style="266" customWidth="1"/>
    <col min="15039" max="15039" width="15.42578125" style="266" customWidth="1"/>
    <col min="15040" max="15257" width="11.42578125" style="266"/>
    <col min="15258" max="15258" width="17.42578125" style="266" customWidth="1"/>
    <col min="15259" max="15259" width="9.28515625" style="266" customWidth="1"/>
    <col min="15260" max="15260" width="53.42578125" style="266" customWidth="1"/>
    <col min="15261" max="15261" width="21.85546875" style="266" customWidth="1"/>
    <col min="15262" max="15262" width="18.5703125" style="266" customWidth="1"/>
    <col min="15263" max="15263" width="21.28515625" style="266" customWidth="1"/>
    <col min="15264" max="15266" width="0" style="266" hidden="1" customWidth="1"/>
    <col min="15267" max="15267" width="23.28515625" style="266" customWidth="1"/>
    <col min="15268" max="15269" width="0" style="266" hidden="1" customWidth="1"/>
    <col min="15270" max="15270" width="23.5703125" style="266" customWidth="1"/>
    <col min="15271" max="15271" width="2.7109375" style="266" customWidth="1"/>
    <col min="15272" max="15291" width="0" style="266" hidden="1" customWidth="1"/>
    <col min="15292" max="15292" width="13.42578125" style="266" customWidth="1"/>
    <col min="15293" max="15293" width="18.140625" style="266" customWidth="1"/>
    <col min="15294" max="15294" width="18.7109375" style="266" customWidth="1"/>
    <col min="15295" max="15295" width="15.42578125" style="266" customWidth="1"/>
    <col min="15296" max="15513" width="11.42578125" style="266"/>
    <col min="15514" max="15514" width="17.42578125" style="266" customWidth="1"/>
    <col min="15515" max="15515" width="9.28515625" style="266" customWidth="1"/>
    <col min="15516" max="15516" width="53.42578125" style="266" customWidth="1"/>
    <col min="15517" max="15517" width="21.85546875" style="266" customWidth="1"/>
    <col min="15518" max="15518" width="18.5703125" style="266" customWidth="1"/>
    <col min="15519" max="15519" width="21.28515625" style="266" customWidth="1"/>
    <col min="15520" max="15522" width="0" style="266" hidden="1" customWidth="1"/>
    <col min="15523" max="15523" width="23.28515625" style="266" customWidth="1"/>
    <col min="15524" max="15525" width="0" style="266" hidden="1" customWidth="1"/>
    <col min="15526" max="15526" width="23.5703125" style="266" customWidth="1"/>
    <col min="15527" max="15527" width="2.7109375" style="266" customWidth="1"/>
    <col min="15528" max="15547" width="0" style="266" hidden="1" customWidth="1"/>
    <col min="15548" max="15548" width="13.42578125" style="266" customWidth="1"/>
    <col min="15549" max="15549" width="18.140625" style="266" customWidth="1"/>
    <col min="15550" max="15550" width="18.7109375" style="266" customWidth="1"/>
    <col min="15551" max="15551" width="15.42578125" style="266" customWidth="1"/>
    <col min="15552" max="15769" width="11.42578125" style="266"/>
    <col min="15770" max="15770" width="17.42578125" style="266" customWidth="1"/>
    <col min="15771" max="15771" width="9.28515625" style="266" customWidth="1"/>
    <col min="15772" max="15772" width="53.42578125" style="266" customWidth="1"/>
    <col min="15773" max="15773" width="21.85546875" style="266" customWidth="1"/>
    <col min="15774" max="15774" width="18.5703125" style="266" customWidth="1"/>
    <col min="15775" max="15775" width="21.28515625" style="266" customWidth="1"/>
    <col min="15776" max="15778" width="0" style="266" hidden="1" customWidth="1"/>
    <col min="15779" max="15779" width="23.28515625" style="266" customWidth="1"/>
    <col min="15780" max="15781" width="0" style="266" hidden="1" customWidth="1"/>
    <col min="15782" max="15782" width="23.5703125" style="266" customWidth="1"/>
    <col min="15783" max="15783" width="2.7109375" style="266" customWidth="1"/>
    <col min="15784" max="15803" width="0" style="266" hidden="1" customWidth="1"/>
    <col min="15804" max="15804" width="13.42578125" style="266" customWidth="1"/>
    <col min="15805" max="15805" width="18.140625" style="266" customWidth="1"/>
    <col min="15806" max="15806" width="18.7109375" style="266" customWidth="1"/>
    <col min="15807" max="15807" width="15.42578125" style="266" customWidth="1"/>
    <col min="15808" max="16025" width="11.42578125" style="266"/>
    <col min="16026" max="16026" width="17.42578125" style="266" customWidth="1"/>
    <col min="16027" max="16027" width="9.28515625" style="266" customWidth="1"/>
    <col min="16028" max="16028" width="53.42578125" style="266" customWidth="1"/>
    <col min="16029" max="16029" width="21.85546875" style="266" customWidth="1"/>
    <col min="16030" max="16030" width="18.5703125" style="266" customWidth="1"/>
    <col min="16031" max="16031" width="21.28515625" style="266" customWidth="1"/>
    <col min="16032" max="16034" width="0" style="266" hidden="1" customWidth="1"/>
    <col min="16035" max="16035" width="23.28515625" style="266" customWidth="1"/>
    <col min="16036" max="16037" width="0" style="266" hidden="1" customWidth="1"/>
    <col min="16038" max="16038" width="23.5703125" style="266" customWidth="1"/>
    <col min="16039" max="16039" width="2.7109375" style="266" customWidth="1"/>
    <col min="16040" max="16059" width="0" style="266" hidden="1" customWidth="1"/>
    <col min="16060" max="16060" width="13.42578125" style="266" customWidth="1"/>
    <col min="16061" max="16061" width="18.140625" style="266" customWidth="1"/>
    <col min="16062" max="16062" width="18.7109375" style="266" customWidth="1"/>
    <col min="16063" max="16063" width="15.42578125" style="266" customWidth="1"/>
    <col min="16064" max="16384" width="11.42578125" style="266"/>
  </cols>
  <sheetData>
    <row r="1" spans="1:15" ht="27.75" customHeight="1" x14ac:dyDescent="0.25">
      <c r="A1" s="566" t="s">
        <v>522</v>
      </c>
      <c r="B1" s="566"/>
      <c r="C1" s="566"/>
      <c r="D1" s="566"/>
      <c r="E1" s="566"/>
      <c r="F1" s="566"/>
      <c r="G1" s="566"/>
      <c r="H1" s="566"/>
      <c r="I1" s="566"/>
      <c r="J1" s="566"/>
      <c r="K1" s="566"/>
      <c r="L1" s="566"/>
      <c r="M1" s="566"/>
      <c r="N1" s="566"/>
      <c r="O1" s="566"/>
    </row>
    <row r="2" spans="1:15" ht="24.95" customHeight="1" x14ac:dyDescent="0.25">
      <c r="A2" s="567" t="s">
        <v>418</v>
      </c>
      <c r="B2" s="567"/>
      <c r="C2" s="567"/>
      <c r="D2" s="567"/>
      <c r="E2" s="567"/>
      <c r="F2" s="567"/>
      <c r="G2" s="567"/>
      <c r="H2" s="567"/>
      <c r="I2" s="567"/>
      <c r="J2" s="567"/>
      <c r="K2" s="567"/>
      <c r="L2" s="567"/>
      <c r="M2" s="567"/>
      <c r="N2" s="567"/>
      <c r="O2" s="567"/>
    </row>
    <row r="3" spans="1:15" ht="24.95" customHeight="1" x14ac:dyDescent="0.25">
      <c r="A3" s="568" t="s">
        <v>548</v>
      </c>
      <c r="B3" s="568"/>
      <c r="C3" s="568"/>
      <c r="D3" s="568"/>
      <c r="E3" s="568"/>
      <c r="F3" s="568"/>
      <c r="G3" s="568"/>
      <c r="H3" s="568"/>
      <c r="I3" s="568"/>
      <c r="J3" s="568"/>
      <c r="K3" s="568"/>
      <c r="L3" s="568"/>
      <c r="M3" s="568"/>
      <c r="N3" s="568"/>
      <c r="O3" s="568"/>
    </row>
    <row r="4" spans="1:15" ht="15" customHeight="1" x14ac:dyDescent="0.25">
      <c r="A4" s="499"/>
      <c r="B4" s="499"/>
      <c r="C4" s="499"/>
      <c r="D4" s="499"/>
      <c r="E4" s="499"/>
      <c r="F4" s="499"/>
      <c r="G4" s="499"/>
      <c r="H4" s="499"/>
      <c r="I4" s="499"/>
      <c r="J4" s="499"/>
      <c r="K4" s="499"/>
      <c r="L4" s="499"/>
      <c r="M4" s="499"/>
      <c r="N4" s="499"/>
    </row>
    <row r="5" spans="1:15" ht="18" customHeight="1" x14ac:dyDescent="0.25">
      <c r="H5" s="270" t="s">
        <v>3</v>
      </c>
      <c r="I5" s="271"/>
      <c r="J5" s="272" t="s">
        <v>4</v>
      </c>
      <c r="K5" s="273" t="s">
        <v>5</v>
      </c>
      <c r="L5" s="273"/>
      <c r="M5" s="274"/>
    </row>
    <row r="6" spans="1:15" ht="18" customHeight="1" thickBot="1" x14ac:dyDescent="0.3">
      <c r="H6" s="270"/>
      <c r="I6" s="271"/>
      <c r="J6" s="272"/>
      <c r="K6" s="273"/>
      <c r="L6" s="273"/>
      <c r="M6" s="274"/>
    </row>
    <row r="7" spans="1:15" ht="23.1" customHeight="1" x14ac:dyDescent="0.25">
      <c r="A7" s="537" t="s">
        <v>6</v>
      </c>
      <c r="B7" s="533" t="s">
        <v>420</v>
      </c>
      <c r="C7" s="533" t="s">
        <v>8</v>
      </c>
      <c r="D7" s="533" t="s">
        <v>9</v>
      </c>
      <c r="E7" s="533" t="s">
        <v>421</v>
      </c>
      <c r="F7" s="525" t="s">
        <v>422</v>
      </c>
      <c r="G7" s="534" t="s">
        <v>423</v>
      </c>
      <c r="H7" s="525" t="s">
        <v>424</v>
      </c>
      <c r="I7" s="527" t="s">
        <v>14</v>
      </c>
      <c r="J7" s="525" t="s">
        <v>425</v>
      </c>
      <c r="K7" s="525" t="s">
        <v>426</v>
      </c>
      <c r="L7" s="525" t="s">
        <v>427</v>
      </c>
      <c r="M7" s="569" t="s">
        <v>428</v>
      </c>
      <c r="N7" s="569"/>
      <c r="O7" s="570"/>
    </row>
    <row r="8" spans="1:15" ht="57.75" customHeight="1" thickBot="1" x14ac:dyDescent="0.3">
      <c r="A8" s="540"/>
      <c r="B8" s="539"/>
      <c r="C8" s="539"/>
      <c r="D8" s="539"/>
      <c r="E8" s="539"/>
      <c r="F8" s="526"/>
      <c r="G8" s="544"/>
      <c r="H8" s="526"/>
      <c r="I8" s="573"/>
      <c r="J8" s="526"/>
      <c r="K8" s="526"/>
      <c r="L8" s="526"/>
      <c r="M8" s="195" t="s">
        <v>429</v>
      </c>
      <c r="N8" s="195" t="s">
        <v>430</v>
      </c>
      <c r="O8" s="196" t="s">
        <v>466</v>
      </c>
    </row>
    <row r="9" spans="1:15" s="287" customFormat="1" ht="23.1" customHeight="1" thickBot="1" x14ac:dyDescent="0.3">
      <c r="A9" s="113" t="s">
        <v>26</v>
      </c>
      <c r="B9" s="19"/>
      <c r="C9" s="19"/>
      <c r="D9" s="19"/>
      <c r="E9" s="283" t="s">
        <v>27</v>
      </c>
      <c r="F9" s="116">
        <f>+F10+F16</f>
        <v>35431800</v>
      </c>
      <c r="G9" s="117">
        <f>+G10+G16</f>
        <v>0</v>
      </c>
      <c r="H9" s="116">
        <f>+H10+H16</f>
        <v>35431800</v>
      </c>
      <c r="I9" s="284">
        <f>+H9/H72</f>
        <v>2.8096476504760126E-3</v>
      </c>
      <c r="J9" s="116">
        <f>+J10+J16</f>
        <v>35431800</v>
      </c>
      <c r="K9" s="117">
        <f>+K10+K16</f>
        <v>35431800</v>
      </c>
      <c r="L9" s="117">
        <f>+J9-K9</f>
        <v>0</v>
      </c>
      <c r="M9" s="285">
        <f>+J9/H9</f>
        <v>1</v>
      </c>
      <c r="N9" s="285">
        <f>+K9/F9</f>
        <v>1</v>
      </c>
      <c r="O9" s="357">
        <f>K9/J9</f>
        <v>1</v>
      </c>
    </row>
    <row r="10" spans="1:15" ht="33.75" customHeight="1" x14ac:dyDescent="0.25">
      <c r="A10" s="288" t="s">
        <v>87</v>
      </c>
      <c r="B10" s="26"/>
      <c r="C10" s="26"/>
      <c r="D10" s="26"/>
      <c r="E10" s="289" t="s">
        <v>88</v>
      </c>
      <c r="F10" s="123">
        <f>+F11</f>
        <v>4291800</v>
      </c>
      <c r="G10" s="124">
        <f>+G12</f>
        <v>0</v>
      </c>
      <c r="H10" s="125">
        <f t="shared" ref="H10:H18" si="0">+F10-G10</f>
        <v>4291800</v>
      </c>
      <c r="I10" s="290">
        <f>+H10/H72</f>
        <v>3.4032834307918169E-4</v>
      </c>
      <c r="J10" s="123">
        <f>+J11</f>
        <v>4291800</v>
      </c>
      <c r="K10" s="124">
        <f>+K11</f>
        <v>4291800</v>
      </c>
      <c r="L10" s="124">
        <f t="shared" ref="L10:L72" si="1">+J10-K10</f>
        <v>0</v>
      </c>
      <c r="M10" s="291">
        <f t="shared" ref="M10:M72" si="2">+J10/H10</f>
        <v>1</v>
      </c>
      <c r="N10" s="291">
        <f t="shared" ref="N10:N72" si="3">+K10/F10</f>
        <v>1</v>
      </c>
      <c r="O10" s="511">
        <f t="shared" ref="O10:O72" si="4">K10/J10</f>
        <v>1</v>
      </c>
    </row>
    <row r="11" spans="1:15" ht="30" customHeight="1" x14ac:dyDescent="0.25">
      <c r="A11" s="50" t="s">
        <v>97</v>
      </c>
      <c r="B11" s="33"/>
      <c r="C11" s="33"/>
      <c r="D11" s="33"/>
      <c r="E11" s="293" t="s">
        <v>98</v>
      </c>
      <c r="F11" s="129">
        <f>+F12</f>
        <v>4291800</v>
      </c>
      <c r="G11" s="130">
        <f>+G13</f>
        <v>0</v>
      </c>
      <c r="H11" s="131">
        <f t="shared" si="0"/>
        <v>4291800</v>
      </c>
      <c r="I11" s="294">
        <f>+H11/H72</f>
        <v>3.4032834307918169E-4</v>
      </c>
      <c r="J11" s="129">
        <f>+J12</f>
        <v>4291800</v>
      </c>
      <c r="K11" s="130">
        <f>+K12</f>
        <v>4291800</v>
      </c>
      <c r="L11" s="130">
        <f t="shared" si="1"/>
        <v>0</v>
      </c>
      <c r="M11" s="295">
        <f t="shared" si="2"/>
        <v>1</v>
      </c>
      <c r="N11" s="295">
        <f t="shared" si="3"/>
        <v>1</v>
      </c>
      <c r="O11" s="359">
        <f t="shared" si="4"/>
        <v>1</v>
      </c>
    </row>
    <row r="12" spans="1:15" ht="27" customHeight="1" x14ac:dyDescent="0.25">
      <c r="A12" s="50" t="s">
        <v>121</v>
      </c>
      <c r="B12" s="33"/>
      <c r="C12" s="33"/>
      <c r="D12" s="33"/>
      <c r="E12" s="293" t="s">
        <v>122</v>
      </c>
      <c r="F12" s="129">
        <f>SUM(F13:F13)</f>
        <v>4291800</v>
      </c>
      <c r="G12" s="130">
        <f>SUM(G13:G13)</f>
        <v>0</v>
      </c>
      <c r="H12" s="131">
        <f t="shared" si="0"/>
        <v>4291800</v>
      </c>
      <c r="I12" s="294">
        <f>+H12/H72</f>
        <v>3.4032834307918169E-4</v>
      </c>
      <c r="J12" s="129">
        <f>SUM(J13:J13)</f>
        <v>4291800</v>
      </c>
      <c r="K12" s="130">
        <f>SUM(K13:K13)</f>
        <v>4291800</v>
      </c>
      <c r="L12" s="130">
        <f t="shared" si="1"/>
        <v>0</v>
      </c>
      <c r="M12" s="295">
        <f t="shared" si="2"/>
        <v>1</v>
      </c>
      <c r="N12" s="295">
        <f t="shared" si="3"/>
        <v>1</v>
      </c>
      <c r="O12" s="359">
        <f t="shared" si="4"/>
        <v>1</v>
      </c>
    </row>
    <row r="13" spans="1:15" ht="53.25" customHeight="1" x14ac:dyDescent="0.25">
      <c r="A13" s="50" t="s">
        <v>141</v>
      </c>
      <c r="B13" s="40"/>
      <c r="C13" s="40"/>
      <c r="D13" s="40"/>
      <c r="E13" s="293" t="s">
        <v>142</v>
      </c>
      <c r="F13" s="129">
        <f>+F14+F15</f>
        <v>4291800</v>
      </c>
      <c r="G13" s="130">
        <f>SUM(G14:G14)</f>
        <v>0</v>
      </c>
      <c r="H13" s="131">
        <f>+F13-G13</f>
        <v>4291800</v>
      </c>
      <c r="I13" s="294">
        <f>+H13/H72</f>
        <v>3.4032834307918169E-4</v>
      </c>
      <c r="J13" s="129">
        <f>+J14+J15</f>
        <v>4291800</v>
      </c>
      <c r="K13" s="130">
        <f>+K14+K15</f>
        <v>4291800</v>
      </c>
      <c r="L13" s="130">
        <f t="shared" si="1"/>
        <v>0</v>
      </c>
      <c r="M13" s="295">
        <f t="shared" si="2"/>
        <v>1</v>
      </c>
      <c r="N13" s="295">
        <f t="shared" si="3"/>
        <v>1</v>
      </c>
      <c r="O13" s="359">
        <f t="shared" si="4"/>
        <v>1</v>
      </c>
    </row>
    <row r="14" spans="1:15" ht="33" customHeight="1" x14ac:dyDescent="0.25">
      <c r="A14" s="51" t="s">
        <v>145</v>
      </c>
      <c r="B14" s="40" t="s">
        <v>37</v>
      </c>
      <c r="C14" s="40">
        <v>20</v>
      </c>
      <c r="D14" s="40" t="s">
        <v>38</v>
      </c>
      <c r="E14" s="297" t="s">
        <v>146</v>
      </c>
      <c r="F14" s="135">
        <v>3215000</v>
      </c>
      <c r="G14" s="136">
        <v>0</v>
      </c>
      <c r="H14" s="137">
        <f>+F14-G14</f>
        <v>3215000</v>
      </c>
      <c r="I14" s="294">
        <f>+H14/H72</f>
        <v>2.5494096253310248E-4</v>
      </c>
      <c r="J14" s="137">
        <v>3215000</v>
      </c>
      <c r="K14" s="137">
        <v>3215000</v>
      </c>
      <c r="L14" s="137">
        <f t="shared" si="1"/>
        <v>0</v>
      </c>
      <c r="M14" s="298">
        <f t="shared" si="2"/>
        <v>1</v>
      </c>
      <c r="N14" s="298">
        <f t="shared" si="3"/>
        <v>1</v>
      </c>
      <c r="O14" s="360">
        <f t="shared" si="4"/>
        <v>1</v>
      </c>
    </row>
    <row r="15" spans="1:15" ht="23.1" customHeight="1" x14ac:dyDescent="0.25">
      <c r="A15" s="51" t="s">
        <v>149</v>
      </c>
      <c r="B15" s="40" t="s">
        <v>37</v>
      </c>
      <c r="C15" s="40">
        <v>20</v>
      </c>
      <c r="D15" s="40" t="s">
        <v>38</v>
      </c>
      <c r="E15" s="297" t="s">
        <v>150</v>
      </c>
      <c r="F15" s="135">
        <v>1076800</v>
      </c>
      <c r="G15" s="136">
        <v>0</v>
      </c>
      <c r="H15" s="137">
        <f>+F15-G15</f>
        <v>1076800</v>
      </c>
      <c r="I15" s="294">
        <f>+H15/H72</f>
        <v>8.5387380546079241E-5</v>
      </c>
      <c r="J15" s="137">
        <v>1076800</v>
      </c>
      <c r="K15" s="137">
        <v>1076800</v>
      </c>
      <c r="L15" s="137">
        <f t="shared" si="1"/>
        <v>0</v>
      </c>
      <c r="M15" s="298">
        <f t="shared" si="2"/>
        <v>1</v>
      </c>
      <c r="N15" s="298">
        <f t="shared" si="3"/>
        <v>1</v>
      </c>
      <c r="O15" s="360">
        <f t="shared" si="4"/>
        <v>1</v>
      </c>
    </row>
    <row r="16" spans="1:15" ht="23.1" customHeight="1" x14ac:dyDescent="0.25">
      <c r="A16" s="50" t="s">
        <v>169</v>
      </c>
      <c r="B16" s="245"/>
      <c r="C16" s="245"/>
      <c r="D16" s="245"/>
      <c r="E16" s="293" t="s">
        <v>170</v>
      </c>
      <c r="F16" s="129">
        <f t="shared" ref="F16:G18" si="5">+F17</f>
        <v>31140000</v>
      </c>
      <c r="G16" s="130">
        <f t="shared" si="5"/>
        <v>0</v>
      </c>
      <c r="H16" s="130">
        <f>+F16-G16</f>
        <v>31140000</v>
      </c>
      <c r="I16" s="294">
        <f>+H16/H72</f>
        <v>2.4693193073968308E-3</v>
      </c>
      <c r="J16" s="130">
        <f t="shared" ref="J16:K18" si="6">+J17</f>
        <v>31140000</v>
      </c>
      <c r="K16" s="130">
        <f t="shared" si="6"/>
        <v>31140000</v>
      </c>
      <c r="L16" s="130">
        <f t="shared" si="1"/>
        <v>0</v>
      </c>
      <c r="M16" s="295">
        <f t="shared" si="2"/>
        <v>1</v>
      </c>
      <c r="N16" s="295">
        <f t="shared" si="3"/>
        <v>1</v>
      </c>
      <c r="O16" s="359">
        <f t="shared" si="4"/>
        <v>1</v>
      </c>
    </row>
    <row r="17" spans="1:15" ht="23.1" customHeight="1" x14ac:dyDescent="0.25">
      <c r="A17" s="50" t="s">
        <v>187</v>
      </c>
      <c r="B17" s="245"/>
      <c r="C17" s="245"/>
      <c r="D17" s="245"/>
      <c r="E17" s="293" t="s">
        <v>188</v>
      </c>
      <c r="F17" s="129">
        <f t="shared" si="5"/>
        <v>31140000</v>
      </c>
      <c r="G17" s="130">
        <f t="shared" si="5"/>
        <v>0</v>
      </c>
      <c r="H17" s="130">
        <f t="shared" si="0"/>
        <v>31140000</v>
      </c>
      <c r="I17" s="294">
        <f>+H17/H72</f>
        <v>2.4693193073968308E-3</v>
      </c>
      <c r="J17" s="130">
        <f t="shared" si="6"/>
        <v>31140000</v>
      </c>
      <c r="K17" s="130">
        <f t="shared" si="6"/>
        <v>31140000</v>
      </c>
      <c r="L17" s="130">
        <f t="shared" si="1"/>
        <v>0</v>
      </c>
      <c r="M17" s="295">
        <f t="shared" si="2"/>
        <v>1</v>
      </c>
      <c r="N17" s="295">
        <f t="shared" si="3"/>
        <v>1</v>
      </c>
      <c r="O17" s="359">
        <f t="shared" si="4"/>
        <v>1</v>
      </c>
    </row>
    <row r="18" spans="1:15" ht="23.1" customHeight="1" x14ac:dyDescent="0.25">
      <c r="A18" s="50" t="s">
        <v>189</v>
      </c>
      <c r="B18" s="245"/>
      <c r="C18" s="245"/>
      <c r="D18" s="245"/>
      <c r="E18" s="293" t="s">
        <v>190</v>
      </c>
      <c r="F18" s="129">
        <f t="shared" si="5"/>
        <v>31140000</v>
      </c>
      <c r="G18" s="130">
        <f t="shared" si="5"/>
        <v>0</v>
      </c>
      <c r="H18" s="130">
        <f t="shared" si="0"/>
        <v>31140000</v>
      </c>
      <c r="I18" s="294">
        <f>+H18/H72</f>
        <v>2.4693193073968308E-3</v>
      </c>
      <c r="J18" s="130">
        <f t="shared" si="6"/>
        <v>31140000</v>
      </c>
      <c r="K18" s="130">
        <f t="shared" si="6"/>
        <v>31140000</v>
      </c>
      <c r="L18" s="130">
        <f t="shared" si="1"/>
        <v>0</v>
      </c>
      <c r="M18" s="295">
        <f t="shared" si="2"/>
        <v>1</v>
      </c>
      <c r="N18" s="295">
        <f t="shared" si="3"/>
        <v>1</v>
      </c>
      <c r="O18" s="359">
        <f t="shared" si="4"/>
        <v>1</v>
      </c>
    </row>
    <row r="19" spans="1:15" ht="23.1" customHeight="1" thickBot="1" x14ac:dyDescent="0.3">
      <c r="A19" s="52" t="s">
        <v>194</v>
      </c>
      <c r="B19" s="53" t="s">
        <v>37</v>
      </c>
      <c r="C19" s="53">
        <v>20</v>
      </c>
      <c r="D19" s="53" t="s">
        <v>38</v>
      </c>
      <c r="E19" s="300" t="s">
        <v>195</v>
      </c>
      <c r="F19" s="141">
        <v>31140000</v>
      </c>
      <c r="G19" s="142">
        <v>0</v>
      </c>
      <c r="H19" s="143">
        <f>+F19-G19</f>
        <v>31140000</v>
      </c>
      <c r="I19" s="301">
        <f>+H19/H72</f>
        <v>2.4693193073968308E-3</v>
      </c>
      <c r="J19" s="143">
        <v>31140000</v>
      </c>
      <c r="K19" s="143">
        <v>31140000</v>
      </c>
      <c r="L19" s="143">
        <f t="shared" si="1"/>
        <v>0</v>
      </c>
      <c r="M19" s="302">
        <f t="shared" si="2"/>
        <v>1</v>
      </c>
      <c r="N19" s="302">
        <f t="shared" si="3"/>
        <v>1</v>
      </c>
      <c r="O19" s="361">
        <f t="shared" si="4"/>
        <v>1</v>
      </c>
    </row>
    <row r="20" spans="1:15" s="287" customFormat="1" ht="23.1" customHeight="1" thickBot="1" x14ac:dyDescent="0.3">
      <c r="A20" s="304" t="s">
        <v>214</v>
      </c>
      <c r="B20" s="305"/>
      <c r="C20" s="305"/>
      <c r="D20" s="305"/>
      <c r="E20" s="283" t="s">
        <v>431</v>
      </c>
      <c r="F20" s="116">
        <f>+F21+F35+F41+F52+F58</f>
        <v>12575330974.470001</v>
      </c>
      <c r="G20" s="117">
        <f>+G21+G35+G41+G52+G58</f>
        <v>0</v>
      </c>
      <c r="H20" s="116">
        <f>+H21+H35+H41+H52+H58</f>
        <v>12575330974.470001</v>
      </c>
      <c r="I20" s="306">
        <f>+H20/H72</f>
        <v>0.99719035234952402</v>
      </c>
      <c r="J20" s="116">
        <f>+J21+J35+J41+J52+J58</f>
        <v>11476804332.59</v>
      </c>
      <c r="K20" s="116">
        <f>+K21+K35+K41+K52+K58</f>
        <v>11405180902.59</v>
      </c>
      <c r="L20" s="117">
        <f t="shared" si="1"/>
        <v>71623430</v>
      </c>
      <c r="M20" s="285">
        <f t="shared" si="2"/>
        <v>0.91264431575517246</v>
      </c>
      <c r="N20" s="285">
        <f t="shared" si="3"/>
        <v>0.90694876546346181</v>
      </c>
      <c r="O20" s="357">
        <f t="shared" si="4"/>
        <v>0.99375928804531277</v>
      </c>
    </row>
    <row r="21" spans="1:15" s="270" customFormat="1" ht="45" customHeight="1" x14ac:dyDescent="0.25">
      <c r="A21" s="288" t="s">
        <v>216</v>
      </c>
      <c r="B21" s="307"/>
      <c r="C21" s="307"/>
      <c r="D21" s="307"/>
      <c r="E21" s="289" t="s">
        <v>217</v>
      </c>
      <c r="F21" s="123">
        <f>+F22</f>
        <v>1462522247.77</v>
      </c>
      <c r="G21" s="124">
        <f>+G22</f>
        <v>0</v>
      </c>
      <c r="H21" s="124">
        <f t="shared" ref="H21:H46" si="7">+F21-G21</f>
        <v>1462522247.77</v>
      </c>
      <c r="I21" s="290">
        <f>+H21/H72</f>
        <v>0.11597413050468441</v>
      </c>
      <c r="J21" s="123">
        <f>+J22</f>
        <v>1208820334.77</v>
      </c>
      <c r="K21" s="124">
        <f>+K22</f>
        <v>1171521921.77</v>
      </c>
      <c r="L21" s="124">
        <f t="shared" si="1"/>
        <v>37298413</v>
      </c>
      <c r="M21" s="291">
        <f t="shared" si="2"/>
        <v>0.82653124532851696</v>
      </c>
      <c r="N21" s="291">
        <f t="shared" si="3"/>
        <v>0.80102844490488501</v>
      </c>
      <c r="O21" s="511">
        <f t="shared" si="4"/>
        <v>0.96914478361493095</v>
      </c>
    </row>
    <row r="22" spans="1:15" s="270" customFormat="1" ht="29.25" customHeight="1" x14ac:dyDescent="0.25">
      <c r="A22" s="50" t="s">
        <v>432</v>
      </c>
      <c r="B22" s="245"/>
      <c r="C22" s="245"/>
      <c r="D22" s="245"/>
      <c r="E22" s="293" t="s">
        <v>219</v>
      </c>
      <c r="F22" s="129">
        <f>+F23+F27+F31</f>
        <v>1462522247.77</v>
      </c>
      <c r="G22" s="130">
        <f>+G23+G27+G31</f>
        <v>0</v>
      </c>
      <c r="H22" s="130">
        <f t="shared" si="7"/>
        <v>1462522247.77</v>
      </c>
      <c r="I22" s="294">
        <f>+H22/H72</f>
        <v>0.11597413050468441</v>
      </c>
      <c r="J22" s="129">
        <f>+J23+J27+J31</f>
        <v>1208820334.77</v>
      </c>
      <c r="K22" s="130">
        <f>+K23+K27+K31</f>
        <v>1171521921.77</v>
      </c>
      <c r="L22" s="130">
        <f t="shared" si="1"/>
        <v>37298413</v>
      </c>
      <c r="M22" s="295">
        <f t="shared" si="2"/>
        <v>0.82653124532851696</v>
      </c>
      <c r="N22" s="295">
        <f t="shared" si="3"/>
        <v>0.80102844490488501</v>
      </c>
      <c r="O22" s="359">
        <f t="shared" si="4"/>
        <v>0.96914478361493095</v>
      </c>
    </row>
    <row r="23" spans="1:15" ht="54.75" customHeight="1" x14ac:dyDescent="0.25">
      <c r="A23" s="50" t="s">
        <v>433</v>
      </c>
      <c r="B23" s="245"/>
      <c r="C23" s="245"/>
      <c r="D23" s="245"/>
      <c r="E23" s="148" t="s">
        <v>434</v>
      </c>
      <c r="F23" s="129">
        <f t="shared" ref="F23:G25" si="8">+F24</f>
        <v>73590729</v>
      </c>
      <c r="G23" s="130">
        <f t="shared" si="8"/>
        <v>0</v>
      </c>
      <c r="H23" s="130">
        <f t="shared" si="7"/>
        <v>73590729</v>
      </c>
      <c r="I23" s="294">
        <f>+H23/H72</f>
        <v>5.8355493887317878E-3</v>
      </c>
      <c r="J23" s="130">
        <f t="shared" ref="J23:K25" si="9">+J24</f>
        <v>0</v>
      </c>
      <c r="K23" s="130">
        <f t="shared" si="9"/>
        <v>0</v>
      </c>
      <c r="L23" s="130">
        <f t="shared" si="1"/>
        <v>0</v>
      </c>
      <c r="M23" s="295">
        <f t="shared" si="2"/>
        <v>0</v>
      </c>
      <c r="N23" s="295">
        <f t="shared" si="3"/>
        <v>0</v>
      </c>
      <c r="O23" s="359" t="s">
        <v>46</v>
      </c>
    </row>
    <row r="24" spans="1:15" ht="54.75" customHeight="1" x14ac:dyDescent="0.25">
      <c r="A24" s="50" t="s">
        <v>435</v>
      </c>
      <c r="B24" s="245"/>
      <c r="C24" s="245"/>
      <c r="D24" s="245"/>
      <c r="E24" s="149" t="s">
        <v>434</v>
      </c>
      <c r="F24" s="129">
        <f t="shared" si="8"/>
        <v>73590729</v>
      </c>
      <c r="G24" s="130">
        <f t="shared" si="8"/>
        <v>0</v>
      </c>
      <c r="H24" s="130">
        <f t="shared" si="7"/>
        <v>73590729</v>
      </c>
      <c r="I24" s="294">
        <f>+H24/H72</f>
        <v>5.8355493887317878E-3</v>
      </c>
      <c r="J24" s="130">
        <f t="shared" si="9"/>
        <v>0</v>
      </c>
      <c r="K24" s="130">
        <f t="shared" si="9"/>
        <v>0</v>
      </c>
      <c r="L24" s="130">
        <f t="shared" si="1"/>
        <v>0</v>
      </c>
      <c r="M24" s="295">
        <f t="shared" si="2"/>
        <v>0</v>
      </c>
      <c r="N24" s="295">
        <f t="shared" si="3"/>
        <v>0</v>
      </c>
      <c r="O24" s="359" t="s">
        <v>46</v>
      </c>
    </row>
    <row r="25" spans="1:15" ht="26.25" customHeight="1" x14ac:dyDescent="0.25">
      <c r="A25" s="50" t="s">
        <v>436</v>
      </c>
      <c r="B25" s="245"/>
      <c r="C25" s="245"/>
      <c r="D25" s="245"/>
      <c r="E25" s="149" t="s">
        <v>224</v>
      </c>
      <c r="F25" s="129">
        <f t="shared" si="8"/>
        <v>73590729</v>
      </c>
      <c r="G25" s="130">
        <f t="shared" si="8"/>
        <v>0</v>
      </c>
      <c r="H25" s="130">
        <f t="shared" si="7"/>
        <v>73590729</v>
      </c>
      <c r="I25" s="294">
        <f>+H25/H72</f>
        <v>5.8355493887317878E-3</v>
      </c>
      <c r="J25" s="131">
        <f t="shared" si="9"/>
        <v>0</v>
      </c>
      <c r="K25" s="131">
        <f t="shared" si="9"/>
        <v>0</v>
      </c>
      <c r="L25" s="131">
        <f t="shared" si="1"/>
        <v>0</v>
      </c>
      <c r="M25" s="295">
        <f t="shared" si="2"/>
        <v>0</v>
      </c>
      <c r="N25" s="295">
        <f t="shared" si="3"/>
        <v>0</v>
      </c>
      <c r="O25" s="359" t="s">
        <v>46</v>
      </c>
    </row>
    <row r="26" spans="1:15" ht="32.25" customHeight="1" x14ac:dyDescent="0.25">
      <c r="A26" s="39" t="s">
        <v>437</v>
      </c>
      <c r="B26" s="40" t="s">
        <v>192</v>
      </c>
      <c r="C26" s="40">
        <v>11</v>
      </c>
      <c r="D26" s="40" t="s">
        <v>38</v>
      </c>
      <c r="E26" s="150" t="s">
        <v>226</v>
      </c>
      <c r="F26" s="137">
        <v>73590729</v>
      </c>
      <c r="G26" s="136">
        <v>0</v>
      </c>
      <c r="H26" s="137">
        <f t="shared" si="7"/>
        <v>73590729</v>
      </c>
      <c r="I26" s="308">
        <f>+H26/H72</f>
        <v>5.8355493887317878E-3</v>
      </c>
      <c r="J26" s="137">
        <v>0</v>
      </c>
      <c r="K26" s="137">
        <v>0</v>
      </c>
      <c r="L26" s="137">
        <f t="shared" si="1"/>
        <v>0</v>
      </c>
      <c r="M26" s="298">
        <f t="shared" si="2"/>
        <v>0</v>
      </c>
      <c r="N26" s="298">
        <f t="shared" si="3"/>
        <v>0</v>
      </c>
      <c r="O26" s="360" t="s">
        <v>46</v>
      </c>
    </row>
    <row r="27" spans="1:15" s="270" customFormat="1" ht="63.75" customHeight="1" x14ac:dyDescent="0.25">
      <c r="A27" s="50" t="s">
        <v>268</v>
      </c>
      <c r="B27" s="245"/>
      <c r="C27" s="245"/>
      <c r="D27" s="245"/>
      <c r="E27" s="149" t="s">
        <v>271</v>
      </c>
      <c r="F27" s="129">
        <f t="shared" ref="F27:G29" si="10">+F28</f>
        <v>601840522</v>
      </c>
      <c r="G27" s="130">
        <f t="shared" si="10"/>
        <v>0</v>
      </c>
      <c r="H27" s="131">
        <f t="shared" si="7"/>
        <v>601840522</v>
      </c>
      <c r="I27" s="294">
        <f>+H27/H72</f>
        <v>4.772435520065469E-2</v>
      </c>
      <c r="J27" s="130">
        <f t="shared" ref="J27:K29" si="11">+J28</f>
        <v>421729338</v>
      </c>
      <c r="K27" s="130">
        <f t="shared" si="11"/>
        <v>384430925</v>
      </c>
      <c r="L27" s="130">
        <f t="shared" si="1"/>
        <v>37298413</v>
      </c>
      <c r="M27" s="295">
        <f t="shared" si="2"/>
        <v>0.70073270672857746</v>
      </c>
      <c r="N27" s="295">
        <f t="shared" si="3"/>
        <v>0.63875879231674604</v>
      </c>
      <c r="O27" s="359">
        <f t="shared" si="4"/>
        <v>0.91155841047985142</v>
      </c>
    </row>
    <row r="28" spans="1:15" s="270" customFormat="1" ht="63.75" customHeight="1" x14ac:dyDescent="0.25">
      <c r="A28" s="50" t="s">
        <v>270</v>
      </c>
      <c r="B28" s="245"/>
      <c r="C28" s="245"/>
      <c r="D28" s="245"/>
      <c r="E28" s="148" t="s">
        <v>271</v>
      </c>
      <c r="F28" s="129">
        <f t="shared" si="10"/>
        <v>601840522</v>
      </c>
      <c r="G28" s="130">
        <f t="shared" si="10"/>
        <v>0</v>
      </c>
      <c r="H28" s="131">
        <f t="shared" si="7"/>
        <v>601840522</v>
      </c>
      <c r="I28" s="294">
        <f>+H28/H72</f>
        <v>4.772435520065469E-2</v>
      </c>
      <c r="J28" s="130">
        <f t="shared" si="11"/>
        <v>421729338</v>
      </c>
      <c r="K28" s="130">
        <f t="shared" si="11"/>
        <v>384430925</v>
      </c>
      <c r="L28" s="130">
        <f t="shared" si="1"/>
        <v>37298413</v>
      </c>
      <c r="M28" s="295">
        <f t="shared" si="2"/>
        <v>0.70073270672857746</v>
      </c>
      <c r="N28" s="295">
        <f t="shared" si="3"/>
        <v>0.63875879231674604</v>
      </c>
      <c r="O28" s="359">
        <f t="shared" si="4"/>
        <v>0.91155841047985142</v>
      </c>
    </row>
    <row r="29" spans="1:15" ht="63.75" customHeight="1" x14ac:dyDescent="0.25">
      <c r="A29" s="50" t="s">
        <v>272</v>
      </c>
      <c r="B29" s="245"/>
      <c r="C29" s="245"/>
      <c r="D29" s="245"/>
      <c r="E29" s="149" t="s">
        <v>273</v>
      </c>
      <c r="F29" s="129">
        <f t="shared" si="10"/>
        <v>601840522</v>
      </c>
      <c r="G29" s="130">
        <f t="shared" si="10"/>
        <v>0</v>
      </c>
      <c r="H29" s="131">
        <f t="shared" si="7"/>
        <v>601840522</v>
      </c>
      <c r="I29" s="294">
        <f>+H29/H72</f>
        <v>4.772435520065469E-2</v>
      </c>
      <c r="J29" s="131">
        <f t="shared" si="11"/>
        <v>421729338</v>
      </c>
      <c r="K29" s="131">
        <f t="shared" si="11"/>
        <v>384430925</v>
      </c>
      <c r="L29" s="131">
        <f t="shared" si="1"/>
        <v>37298413</v>
      </c>
      <c r="M29" s="295">
        <f t="shared" si="2"/>
        <v>0.70073270672857746</v>
      </c>
      <c r="N29" s="295">
        <f t="shared" si="3"/>
        <v>0.63875879231674604</v>
      </c>
      <c r="O29" s="359">
        <f t="shared" si="4"/>
        <v>0.91155841047985142</v>
      </c>
    </row>
    <row r="30" spans="1:15" ht="33.75" customHeight="1" x14ac:dyDescent="0.25">
      <c r="A30" s="39" t="s">
        <v>274</v>
      </c>
      <c r="B30" s="40" t="s">
        <v>192</v>
      </c>
      <c r="C30" s="40">
        <v>11</v>
      </c>
      <c r="D30" s="40" t="s">
        <v>38</v>
      </c>
      <c r="E30" s="150" t="s">
        <v>226</v>
      </c>
      <c r="F30" s="135">
        <v>601840522</v>
      </c>
      <c r="G30" s="136">
        <v>0</v>
      </c>
      <c r="H30" s="137">
        <f t="shared" si="7"/>
        <v>601840522</v>
      </c>
      <c r="I30" s="308">
        <f>+H30/H72</f>
        <v>4.772435520065469E-2</v>
      </c>
      <c r="J30" s="137">
        <v>421729338</v>
      </c>
      <c r="K30" s="137">
        <v>384430925</v>
      </c>
      <c r="L30" s="137">
        <v>295107038</v>
      </c>
      <c r="M30" s="298">
        <f t="shared" si="2"/>
        <v>0.70073270672857746</v>
      </c>
      <c r="N30" s="298">
        <f t="shared" si="3"/>
        <v>0.63875879231674604</v>
      </c>
      <c r="O30" s="360">
        <f t="shared" si="4"/>
        <v>0.91155841047985142</v>
      </c>
    </row>
    <row r="31" spans="1:15" s="270" customFormat="1" ht="70.5" customHeight="1" x14ac:dyDescent="0.25">
      <c r="A31" s="50" t="s">
        <v>300</v>
      </c>
      <c r="B31" s="245"/>
      <c r="C31" s="245"/>
      <c r="D31" s="245"/>
      <c r="E31" s="149" t="s">
        <v>301</v>
      </c>
      <c r="F31" s="129">
        <f t="shared" ref="F31:G33" si="12">+F32</f>
        <v>787090996.76999998</v>
      </c>
      <c r="G31" s="130">
        <f t="shared" si="12"/>
        <v>0</v>
      </c>
      <c r="H31" s="131">
        <f t="shared" si="7"/>
        <v>787090996.76999998</v>
      </c>
      <c r="I31" s="294">
        <f>+H31/H72</f>
        <v>6.2414225915297931E-2</v>
      </c>
      <c r="J31" s="130">
        <f t="shared" ref="J31:K33" si="13">+J32</f>
        <v>787090996.76999998</v>
      </c>
      <c r="K31" s="130">
        <f t="shared" si="13"/>
        <v>787090996.76999998</v>
      </c>
      <c r="L31" s="130">
        <f t="shared" si="1"/>
        <v>0</v>
      </c>
      <c r="M31" s="295">
        <f t="shared" si="2"/>
        <v>1</v>
      </c>
      <c r="N31" s="295">
        <f t="shared" si="3"/>
        <v>1</v>
      </c>
      <c r="O31" s="359">
        <f t="shared" si="4"/>
        <v>1</v>
      </c>
    </row>
    <row r="32" spans="1:15" s="270" customFormat="1" ht="70.5" customHeight="1" x14ac:dyDescent="0.25">
      <c r="A32" s="50" t="s">
        <v>302</v>
      </c>
      <c r="B32" s="245"/>
      <c r="C32" s="245"/>
      <c r="D32" s="245"/>
      <c r="E32" s="148" t="s">
        <v>301</v>
      </c>
      <c r="F32" s="129">
        <f t="shared" si="12"/>
        <v>787090996.76999998</v>
      </c>
      <c r="G32" s="130">
        <f t="shared" si="12"/>
        <v>0</v>
      </c>
      <c r="H32" s="131">
        <f t="shared" si="7"/>
        <v>787090996.76999998</v>
      </c>
      <c r="I32" s="294">
        <f>+H32/H72</f>
        <v>6.2414225915297931E-2</v>
      </c>
      <c r="J32" s="130">
        <f t="shared" si="13"/>
        <v>787090996.76999998</v>
      </c>
      <c r="K32" s="130">
        <f t="shared" si="13"/>
        <v>787090996.76999998</v>
      </c>
      <c r="L32" s="130">
        <f t="shared" si="1"/>
        <v>0</v>
      </c>
      <c r="M32" s="295">
        <f t="shared" si="2"/>
        <v>1</v>
      </c>
      <c r="N32" s="295">
        <f t="shared" si="3"/>
        <v>1</v>
      </c>
      <c r="O32" s="359">
        <f t="shared" si="4"/>
        <v>1</v>
      </c>
    </row>
    <row r="33" spans="1:15" ht="34.5" customHeight="1" x14ac:dyDescent="0.25">
      <c r="A33" s="50" t="s">
        <v>303</v>
      </c>
      <c r="B33" s="245"/>
      <c r="C33" s="245"/>
      <c r="D33" s="245"/>
      <c r="E33" s="149" t="s">
        <v>236</v>
      </c>
      <c r="F33" s="129">
        <f t="shared" si="12"/>
        <v>787090996.76999998</v>
      </c>
      <c r="G33" s="130">
        <f t="shared" si="12"/>
        <v>0</v>
      </c>
      <c r="H33" s="131">
        <f t="shared" si="7"/>
        <v>787090996.76999998</v>
      </c>
      <c r="I33" s="294">
        <f>+H33/H72</f>
        <v>6.2414225915297931E-2</v>
      </c>
      <c r="J33" s="131">
        <f t="shared" si="13"/>
        <v>787090996.76999998</v>
      </c>
      <c r="K33" s="131">
        <f t="shared" si="13"/>
        <v>787090996.76999998</v>
      </c>
      <c r="L33" s="131">
        <f t="shared" si="1"/>
        <v>0</v>
      </c>
      <c r="M33" s="295">
        <f t="shared" si="2"/>
        <v>1</v>
      </c>
      <c r="N33" s="295">
        <f t="shared" si="3"/>
        <v>1</v>
      </c>
      <c r="O33" s="359">
        <f t="shared" si="4"/>
        <v>1</v>
      </c>
    </row>
    <row r="34" spans="1:15" ht="33" customHeight="1" x14ac:dyDescent="0.25">
      <c r="A34" s="39" t="s">
        <v>304</v>
      </c>
      <c r="B34" s="68" t="s">
        <v>192</v>
      </c>
      <c r="C34" s="68">
        <v>11</v>
      </c>
      <c r="D34" s="40" t="s">
        <v>38</v>
      </c>
      <c r="E34" s="151" t="s">
        <v>226</v>
      </c>
      <c r="F34" s="135">
        <v>787090996.76999998</v>
      </c>
      <c r="G34" s="136">
        <v>0</v>
      </c>
      <c r="H34" s="137">
        <f t="shared" si="7"/>
        <v>787090996.76999998</v>
      </c>
      <c r="I34" s="308">
        <f>+H34/H72</f>
        <v>6.2414225915297931E-2</v>
      </c>
      <c r="J34" s="137">
        <v>787090996.76999998</v>
      </c>
      <c r="K34" s="137">
        <v>787090996.76999998</v>
      </c>
      <c r="L34" s="137">
        <f t="shared" si="1"/>
        <v>0</v>
      </c>
      <c r="M34" s="298">
        <f t="shared" si="2"/>
        <v>1</v>
      </c>
      <c r="N34" s="298">
        <f t="shared" si="3"/>
        <v>1</v>
      </c>
      <c r="O34" s="360">
        <f t="shared" si="4"/>
        <v>1</v>
      </c>
    </row>
    <row r="35" spans="1:15" ht="33.75" customHeight="1" x14ac:dyDescent="0.25">
      <c r="A35" s="50" t="s">
        <v>342</v>
      </c>
      <c r="B35" s="245"/>
      <c r="C35" s="245"/>
      <c r="D35" s="245"/>
      <c r="E35" s="148" t="s">
        <v>343</v>
      </c>
      <c r="F35" s="129">
        <f t="shared" ref="F35:G39" si="14">+F36</f>
        <v>69773065</v>
      </c>
      <c r="G35" s="131">
        <f t="shared" si="14"/>
        <v>0</v>
      </c>
      <c r="H35" s="131">
        <f t="shared" si="7"/>
        <v>69773065</v>
      </c>
      <c r="I35" s="294">
        <f>+H35/H72</f>
        <v>5.532818771379385E-3</v>
      </c>
      <c r="J35" s="130">
        <f t="shared" ref="J35:K39" si="15">+J36</f>
        <v>57616841</v>
      </c>
      <c r="K35" s="130">
        <f t="shared" si="15"/>
        <v>44321464</v>
      </c>
      <c r="L35" s="130">
        <f t="shared" si="1"/>
        <v>13295377</v>
      </c>
      <c r="M35" s="295">
        <f t="shared" si="2"/>
        <v>0.82577483159153175</v>
      </c>
      <c r="N35" s="295">
        <f t="shared" si="3"/>
        <v>0.6352231194086142</v>
      </c>
      <c r="O35" s="359">
        <f t="shared" si="4"/>
        <v>0.76924495044773455</v>
      </c>
    </row>
    <row r="36" spans="1:15" ht="33.75" customHeight="1" x14ac:dyDescent="0.25">
      <c r="A36" s="50" t="s">
        <v>344</v>
      </c>
      <c r="B36" s="245"/>
      <c r="C36" s="245"/>
      <c r="D36" s="245"/>
      <c r="E36" s="149" t="s">
        <v>219</v>
      </c>
      <c r="F36" s="129">
        <f t="shared" si="14"/>
        <v>69773065</v>
      </c>
      <c r="G36" s="131">
        <f t="shared" si="14"/>
        <v>0</v>
      </c>
      <c r="H36" s="131">
        <f t="shared" si="7"/>
        <v>69773065</v>
      </c>
      <c r="I36" s="294">
        <f>+H36/H72</f>
        <v>5.532818771379385E-3</v>
      </c>
      <c r="J36" s="130">
        <f t="shared" si="15"/>
        <v>57616841</v>
      </c>
      <c r="K36" s="130">
        <f t="shared" si="15"/>
        <v>44321464</v>
      </c>
      <c r="L36" s="130">
        <f t="shared" si="1"/>
        <v>13295377</v>
      </c>
      <c r="M36" s="295">
        <f t="shared" si="2"/>
        <v>0.82577483159153175</v>
      </c>
      <c r="N36" s="295">
        <f t="shared" si="3"/>
        <v>0.6352231194086142</v>
      </c>
      <c r="O36" s="359">
        <f t="shared" si="4"/>
        <v>0.76924495044773455</v>
      </c>
    </row>
    <row r="37" spans="1:15" ht="58.5" customHeight="1" x14ac:dyDescent="0.25">
      <c r="A37" s="50" t="s">
        <v>345</v>
      </c>
      <c r="B37" s="245"/>
      <c r="C37" s="245"/>
      <c r="D37" s="245"/>
      <c r="E37" s="149" t="s">
        <v>346</v>
      </c>
      <c r="F37" s="129">
        <f t="shared" si="14"/>
        <v>69773065</v>
      </c>
      <c r="G37" s="131">
        <f t="shared" si="14"/>
        <v>0</v>
      </c>
      <c r="H37" s="131">
        <f t="shared" si="7"/>
        <v>69773065</v>
      </c>
      <c r="I37" s="294">
        <f>+H37/H72</f>
        <v>5.532818771379385E-3</v>
      </c>
      <c r="J37" s="130">
        <f t="shared" si="15"/>
        <v>57616841</v>
      </c>
      <c r="K37" s="130">
        <f t="shared" si="15"/>
        <v>44321464</v>
      </c>
      <c r="L37" s="130">
        <f t="shared" si="1"/>
        <v>13295377</v>
      </c>
      <c r="M37" s="295">
        <f t="shared" si="2"/>
        <v>0.82577483159153175</v>
      </c>
      <c r="N37" s="295">
        <f t="shared" si="3"/>
        <v>0.6352231194086142</v>
      </c>
      <c r="O37" s="359">
        <f t="shared" si="4"/>
        <v>0.76924495044773455</v>
      </c>
    </row>
    <row r="38" spans="1:15" ht="58.5" customHeight="1" x14ac:dyDescent="0.25">
      <c r="A38" s="50" t="s">
        <v>347</v>
      </c>
      <c r="B38" s="245"/>
      <c r="C38" s="245"/>
      <c r="D38" s="245"/>
      <c r="E38" s="149" t="s">
        <v>346</v>
      </c>
      <c r="F38" s="129">
        <f t="shared" si="14"/>
        <v>69773065</v>
      </c>
      <c r="G38" s="131">
        <f t="shared" si="14"/>
        <v>0</v>
      </c>
      <c r="H38" s="131">
        <f t="shared" si="7"/>
        <v>69773065</v>
      </c>
      <c r="I38" s="294">
        <f>+H38/H72</f>
        <v>5.532818771379385E-3</v>
      </c>
      <c r="J38" s="130">
        <f t="shared" si="15"/>
        <v>57616841</v>
      </c>
      <c r="K38" s="130">
        <f t="shared" si="15"/>
        <v>44321464</v>
      </c>
      <c r="L38" s="130">
        <f t="shared" si="1"/>
        <v>13295377</v>
      </c>
      <c r="M38" s="295">
        <f t="shared" si="2"/>
        <v>0.82577483159153175</v>
      </c>
      <c r="N38" s="295">
        <f t="shared" si="3"/>
        <v>0.6352231194086142</v>
      </c>
      <c r="O38" s="359">
        <f t="shared" si="4"/>
        <v>0.76924495044773455</v>
      </c>
    </row>
    <row r="39" spans="1:15" ht="33.75" customHeight="1" x14ac:dyDescent="0.25">
      <c r="A39" s="50" t="s">
        <v>348</v>
      </c>
      <c r="B39" s="245"/>
      <c r="C39" s="245"/>
      <c r="D39" s="245"/>
      <c r="E39" s="148" t="s">
        <v>349</v>
      </c>
      <c r="F39" s="129">
        <f t="shared" si="14"/>
        <v>69773065</v>
      </c>
      <c r="G39" s="131">
        <f t="shared" si="14"/>
        <v>0</v>
      </c>
      <c r="H39" s="131">
        <f t="shared" si="7"/>
        <v>69773065</v>
      </c>
      <c r="I39" s="294">
        <f>+H39/H72</f>
        <v>5.532818771379385E-3</v>
      </c>
      <c r="J39" s="130">
        <f t="shared" si="15"/>
        <v>57616841</v>
      </c>
      <c r="K39" s="130">
        <f t="shared" si="15"/>
        <v>44321464</v>
      </c>
      <c r="L39" s="130">
        <f t="shared" si="1"/>
        <v>13295377</v>
      </c>
      <c r="M39" s="295">
        <f t="shared" si="2"/>
        <v>0.82577483159153175</v>
      </c>
      <c r="N39" s="295">
        <f t="shared" si="3"/>
        <v>0.6352231194086142</v>
      </c>
      <c r="O39" s="359">
        <f t="shared" si="4"/>
        <v>0.76924495044773455</v>
      </c>
    </row>
    <row r="40" spans="1:15" ht="33" customHeight="1" x14ac:dyDescent="0.25">
      <c r="A40" s="39" t="s">
        <v>350</v>
      </c>
      <c r="B40" s="68" t="s">
        <v>192</v>
      </c>
      <c r="C40" s="68">
        <v>11</v>
      </c>
      <c r="D40" s="40" t="s">
        <v>38</v>
      </c>
      <c r="E40" s="151" t="s">
        <v>226</v>
      </c>
      <c r="F40" s="135">
        <v>69773065</v>
      </c>
      <c r="G40" s="136">
        <v>0</v>
      </c>
      <c r="H40" s="137">
        <f>+F40-G40</f>
        <v>69773065</v>
      </c>
      <c r="I40" s="308">
        <f>+H40/H72</f>
        <v>5.532818771379385E-3</v>
      </c>
      <c r="J40" s="137">
        <v>57616841</v>
      </c>
      <c r="K40" s="137">
        <v>44321464</v>
      </c>
      <c r="L40" s="137">
        <f t="shared" si="1"/>
        <v>13295377</v>
      </c>
      <c r="M40" s="298">
        <f t="shared" si="2"/>
        <v>0.82577483159153175</v>
      </c>
      <c r="N40" s="298">
        <f t="shared" si="3"/>
        <v>0.6352231194086142</v>
      </c>
      <c r="O40" s="360">
        <f t="shared" si="4"/>
        <v>0.76924495044773455</v>
      </c>
    </row>
    <row r="41" spans="1:15" ht="36" customHeight="1" x14ac:dyDescent="0.25">
      <c r="A41" s="50" t="s">
        <v>351</v>
      </c>
      <c r="B41" s="245"/>
      <c r="C41" s="245"/>
      <c r="D41" s="245"/>
      <c r="E41" s="293" t="s">
        <v>352</v>
      </c>
      <c r="F41" s="131">
        <f>+F42</f>
        <v>7513522534.9200001</v>
      </c>
      <c r="G41" s="131">
        <f>+G42</f>
        <v>0</v>
      </c>
      <c r="H41" s="131">
        <f t="shared" si="7"/>
        <v>7513522534.9200001</v>
      </c>
      <c r="I41" s="294">
        <f>+H41/H72</f>
        <v>0.59580238477967684</v>
      </c>
      <c r="J41" s="131">
        <f>+J42</f>
        <v>7445739348.25</v>
      </c>
      <c r="K41" s="131">
        <f>+K42</f>
        <v>7444462488.25</v>
      </c>
      <c r="L41" s="131">
        <f t="shared" si="1"/>
        <v>1276860</v>
      </c>
      <c r="M41" s="295">
        <f t="shared" si="2"/>
        <v>0.99097850757018835</v>
      </c>
      <c r="N41" s="295">
        <f t="shared" si="3"/>
        <v>0.99080856597567446</v>
      </c>
      <c r="O41" s="359">
        <f t="shared" si="4"/>
        <v>0.99982851132167283</v>
      </c>
    </row>
    <row r="42" spans="1:15" ht="30" customHeight="1" x14ac:dyDescent="0.25">
      <c r="A42" s="50" t="s">
        <v>353</v>
      </c>
      <c r="B42" s="245"/>
      <c r="C42" s="245"/>
      <c r="D42" s="245"/>
      <c r="E42" s="309" t="s">
        <v>219</v>
      </c>
      <c r="F42" s="131">
        <f>+F43+F48</f>
        <v>7513522534.9200001</v>
      </c>
      <c r="G42" s="131">
        <f>+G43</f>
        <v>0</v>
      </c>
      <c r="H42" s="131">
        <f>+H43+H48</f>
        <v>7513522534.9200001</v>
      </c>
      <c r="I42" s="294">
        <f>+H42/H72</f>
        <v>0.59580238477967684</v>
      </c>
      <c r="J42" s="131">
        <f>+J43+J48</f>
        <v>7445739348.25</v>
      </c>
      <c r="K42" s="131">
        <f>+K43+K48</f>
        <v>7444462488.25</v>
      </c>
      <c r="L42" s="131">
        <f t="shared" si="1"/>
        <v>1276860</v>
      </c>
      <c r="M42" s="295">
        <f t="shared" si="2"/>
        <v>0.99097850757018835</v>
      </c>
      <c r="N42" s="295">
        <f t="shared" si="3"/>
        <v>0.99080856597567446</v>
      </c>
      <c r="O42" s="359">
        <f t="shared" si="4"/>
        <v>0.99982851132167283</v>
      </c>
    </row>
    <row r="43" spans="1:15" ht="63.75" customHeight="1" x14ac:dyDescent="0.25">
      <c r="A43" s="50" t="s">
        <v>354</v>
      </c>
      <c r="B43" s="245"/>
      <c r="C43" s="245"/>
      <c r="D43" s="245"/>
      <c r="E43" s="293" t="s">
        <v>355</v>
      </c>
      <c r="F43" s="131">
        <f>+F44+F46</f>
        <v>7434620034.9200001</v>
      </c>
      <c r="G43" s="131">
        <f>+G44+G46</f>
        <v>0</v>
      </c>
      <c r="H43" s="131">
        <f t="shared" si="7"/>
        <v>7434620034.9200001</v>
      </c>
      <c r="I43" s="294">
        <f>+H43/H72</f>
        <v>0.58954562605610972</v>
      </c>
      <c r="J43" s="131">
        <f>+J44+J46</f>
        <v>7434620034.9200001</v>
      </c>
      <c r="K43" s="131">
        <f>+K44+K46</f>
        <v>7434620034.9200001</v>
      </c>
      <c r="L43" s="131">
        <f t="shared" si="1"/>
        <v>0</v>
      </c>
      <c r="M43" s="295">
        <f t="shared" si="2"/>
        <v>1</v>
      </c>
      <c r="N43" s="295">
        <f t="shared" si="3"/>
        <v>1</v>
      </c>
      <c r="O43" s="359">
        <f t="shared" si="4"/>
        <v>1</v>
      </c>
    </row>
    <row r="44" spans="1:15" ht="23.1" customHeight="1" x14ac:dyDescent="0.25">
      <c r="A44" s="50" t="s">
        <v>357</v>
      </c>
      <c r="B44" s="245"/>
      <c r="C44" s="245"/>
      <c r="D44" s="245"/>
      <c r="E44" s="293" t="s">
        <v>358</v>
      </c>
      <c r="F44" s="131">
        <f>+F45</f>
        <v>6808521289</v>
      </c>
      <c r="G44" s="131">
        <f>+G45</f>
        <v>0</v>
      </c>
      <c r="H44" s="131">
        <f t="shared" si="7"/>
        <v>6808521289</v>
      </c>
      <c r="I44" s="294">
        <f>+H44/H72</f>
        <v>0.5398976581165722</v>
      </c>
      <c r="J44" s="131">
        <f>+J45</f>
        <v>6808521289</v>
      </c>
      <c r="K44" s="131">
        <f>+K45</f>
        <v>6808521289</v>
      </c>
      <c r="L44" s="131">
        <f t="shared" si="1"/>
        <v>0</v>
      </c>
      <c r="M44" s="295">
        <f t="shared" si="2"/>
        <v>1</v>
      </c>
      <c r="N44" s="295">
        <f t="shared" si="3"/>
        <v>1</v>
      </c>
      <c r="O44" s="359">
        <f t="shared" si="4"/>
        <v>1</v>
      </c>
    </row>
    <row r="45" spans="1:15" ht="33" customHeight="1" x14ac:dyDescent="0.25">
      <c r="A45" s="39" t="s">
        <v>359</v>
      </c>
      <c r="B45" s="68" t="s">
        <v>37</v>
      </c>
      <c r="C45" s="68">
        <v>20</v>
      </c>
      <c r="D45" s="40" t="s">
        <v>38</v>
      </c>
      <c r="E45" s="151" t="s">
        <v>226</v>
      </c>
      <c r="F45" s="135">
        <v>6808521289</v>
      </c>
      <c r="G45" s="136">
        <v>0</v>
      </c>
      <c r="H45" s="137">
        <f>+F45-G45</f>
        <v>6808521289</v>
      </c>
      <c r="I45" s="308">
        <f>+H45/H72</f>
        <v>0.5398976581165722</v>
      </c>
      <c r="J45" s="137">
        <v>6808521289</v>
      </c>
      <c r="K45" s="137">
        <v>6808521289</v>
      </c>
      <c r="L45" s="137">
        <f t="shared" si="1"/>
        <v>0</v>
      </c>
      <c r="M45" s="298">
        <f t="shared" si="2"/>
        <v>1</v>
      </c>
      <c r="N45" s="298">
        <f t="shared" si="3"/>
        <v>1</v>
      </c>
      <c r="O45" s="360">
        <f t="shared" si="4"/>
        <v>1</v>
      </c>
    </row>
    <row r="46" spans="1:15" ht="23.1" customHeight="1" x14ac:dyDescent="0.25">
      <c r="A46" s="50" t="s">
        <v>360</v>
      </c>
      <c r="B46" s="245"/>
      <c r="C46" s="245"/>
      <c r="D46" s="245"/>
      <c r="E46" s="293" t="s">
        <v>361</v>
      </c>
      <c r="F46" s="131">
        <f>+F47</f>
        <v>626098745.91999996</v>
      </c>
      <c r="G46" s="131">
        <f>+G47</f>
        <v>0</v>
      </c>
      <c r="H46" s="131">
        <f t="shared" si="7"/>
        <v>626098745.91999996</v>
      </c>
      <c r="I46" s="294">
        <f>+H46/H72</f>
        <v>4.9647967939537532E-2</v>
      </c>
      <c r="J46" s="131">
        <f>+J47</f>
        <v>626098745.91999996</v>
      </c>
      <c r="K46" s="131">
        <f>+K47</f>
        <v>626098745.91999996</v>
      </c>
      <c r="L46" s="131">
        <f t="shared" si="1"/>
        <v>0</v>
      </c>
      <c r="M46" s="295">
        <f t="shared" si="2"/>
        <v>1</v>
      </c>
      <c r="N46" s="295">
        <f t="shared" si="3"/>
        <v>1</v>
      </c>
      <c r="O46" s="359">
        <f t="shared" si="4"/>
        <v>1</v>
      </c>
    </row>
    <row r="47" spans="1:15" ht="31.5" customHeight="1" x14ac:dyDescent="0.25">
      <c r="A47" s="51" t="s">
        <v>362</v>
      </c>
      <c r="B47" s="40" t="s">
        <v>37</v>
      </c>
      <c r="C47" s="40">
        <v>20</v>
      </c>
      <c r="D47" s="40" t="s">
        <v>38</v>
      </c>
      <c r="E47" s="297" t="s">
        <v>226</v>
      </c>
      <c r="F47" s="135">
        <v>626098745.91999996</v>
      </c>
      <c r="G47" s="136">
        <v>0</v>
      </c>
      <c r="H47" s="137">
        <f>+F47-G47</f>
        <v>626098745.91999996</v>
      </c>
      <c r="I47" s="308">
        <f>+H47/H72</f>
        <v>4.9647967939537532E-2</v>
      </c>
      <c r="J47" s="137">
        <v>626098745.91999996</v>
      </c>
      <c r="K47" s="137">
        <v>626098745.91999996</v>
      </c>
      <c r="L47" s="137">
        <f t="shared" si="1"/>
        <v>0</v>
      </c>
      <c r="M47" s="298">
        <f t="shared" si="2"/>
        <v>1</v>
      </c>
      <c r="N47" s="298">
        <f t="shared" si="3"/>
        <v>1</v>
      </c>
      <c r="O47" s="360">
        <f t="shared" si="4"/>
        <v>1</v>
      </c>
    </row>
    <row r="48" spans="1:15" ht="52.5" customHeight="1" x14ac:dyDescent="0.25">
      <c r="A48" s="50" t="s">
        <v>363</v>
      </c>
      <c r="B48" s="245"/>
      <c r="C48" s="245"/>
      <c r="D48" s="245"/>
      <c r="E48" s="149" t="s">
        <v>364</v>
      </c>
      <c r="F48" s="153">
        <f t="shared" ref="F48:G50" si="16">+F49</f>
        <v>78902500</v>
      </c>
      <c r="G48" s="131">
        <f t="shared" si="16"/>
        <v>0</v>
      </c>
      <c r="H48" s="131">
        <f t="shared" ref="H48:H63" si="17">+F48-G48</f>
        <v>78902500</v>
      </c>
      <c r="I48" s="294">
        <f>+H48/H72</f>
        <v>6.2567587235670659E-3</v>
      </c>
      <c r="J48" s="131">
        <f t="shared" ref="J48:K50" si="18">+J49</f>
        <v>11119313.33</v>
      </c>
      <c r="K48" s="131">
        <f t="shared" si="18"/>
        <v>9842453.3300000001</v>
      </c>
      <c r="L48" s="131">
        <f t="shared" si="1"/>
        <v>1276860</v>
      </c>
      <c r="M48" s="295">
        <f t="shared" si="2"/>
        <v>0.14092472773359527</v>
      </c>
      <c r="N48" s="295">
        <f t="shared" si="3"/>
        <v>0.12474197053325306</v>
      </c>
      <c r="O48" s="359">
        <f t="shared" si="4"/>
        <v>0.8851673694134492</v>
      </c>
    </row>
    <row r="49" spans="1:15" ht="52.5" customHeight="1" x14ac:dyDescent="0.25">
      <c r="A49" s="50" t="s">
        <v>365</v>
      </c>
      <c r="B49" s="245"/>
      <c r="C49" s="245"/>
      <c r="D49" s="245"/>
      <c r="E49" s="149" t="s">
        <v>364</v>
      </c>
      <c r="F49" s="153">
        <f t="shared" si="16"/>
        <v>78902500</v>
      </c>
      <c r="G49" s="131">
        <f t="shared" si="16"/>
        <v>0</v>
      </c>
      <c r="H49" s="131">
        <f t="shared" si="17"/>
        <v>78902500</v>
      </c>
      <c r="I49" s="294">
        <f>+H49/H72</f>
        <v>6.2567587235670659E-3</v>
      </c>
      <c r="J49" s="131">
        <f t="shared" si="18"/>
        <v>11119313.33</v>
      </c>
      <c r="K49" s="131">
        <f t="shared" si="18"/>
        <v>9842453.3300000001</v>
      </c>
      <c r="L49" s="131">
        <f t="shared" si="1"/>
        <v>1276860</v>
      </c>
      <c r="M49" s="295">
        <f t="shared" si="2"/>
        <v>0.14092472773359527</v>
      </c>
      <c r="N49" s="295">
        <f t="shared" si="3"/>
        <v>0.12474197053325306</v>
      </c>
      <c r="O49" s="359">
        <f t="shared" si="4"/>
        <v>0.8851673694134492</v>
      </c>
    </row>
    <row r="50" spans="1:15" ht="40.5" customHeight="1" x14ac:dyDescent="0.25">
      <c r="A50" s="50" t="s">
        <v>366</v>
      </c>
      <c r="B50" s="245"/>
      <c r="C50" s="245"/>
      <c r="D50" s="245"/>
      <c r="E50" s="149" t="s">
        <v>349</v>
      </c>
      <c r="F50" s="153">
        <f t="shared" si="16"/>
        <v>78902500</v>
      </c>
      <c r="G50" s="131">
        <f t="shared" si="16"/>
        <v>0</v>
      </c>
      <c r="H50" s="131">
        <f t="shared" si="17"/>
        <v>78902500</v>
      </c>
      <c r="I50" s="294">
        <f>+H50/H72</f>
        <v>6.2567587235670659E-3</v>
      </c>
      <c r="J50" s="131">
        <f t="shared" si="18"/>
        <v>11119313.33</v>
      </c>
      <c r="K50" s="131">
        <f t="shared" si="18"/>
        <v>9842453.3300000001</v>
      </c>
      <c r="L50" s="131">
        <f t="shared" si="1"/>
        <v>1276860</v>
      </c>
      <c r="M50" s="295">
        <f t="shared" si="2"/>
        <v>0.14092472773359527</v>
      </c>
      <c r="N50" s="295">
        <f t="shared" si="3"/>
        <v>0.12474197053325306</v>
      </c>
      <c r="O50" s="359">
        <f t="shared" si="4"/>
        <v>0.8851673694134492</v>
      </c>
    </row>
    <row r="51" spans="1:15" ht="31.5" customHeight="1" x14ac:dyDescent="0.25">
      <c r="A51" s="51" t="s">
        <v>367</v>
      </c>
      <c r="B51" s="40" t="s">
        <v>192</v>
      </c>
      <c r="C51" s="40">
        <v>11</v>
      </c>
      <c r="D51" s="40" t="s">
        <v>38</v>
      </c>
      <c r="E51" s="297" t="s">
        <v>226</v>
      </c>
      <c r="F51" s="135">
        <v>78902500</v>
      </c>
      <c r="G51" s="136">
        <v>0</v>
      </c>
      <c r="H51" s="137">
        <f t="shared" si="17"/>
        <v>78902500</v>
      </c>
      <c r="I51" s="308">
        <f>+H51/H72</f>
        <v>6.2567587235670659E-3</v>
      </c>
      <c r="J51" s="137">
        <v>11119313.33</v>
      </c>
      <c r="K51" s="137">
        <v>9842453.3300000001</v>
      </c>
      <c r="L51" s="137">
        <f t="shared" si="1"/>
        <v>1276860</v>
      </c>
      <c r="M51" s="298">
        <f t="shared" si="2"/>
        <v>0.14092472773359527</v>
      </c>
      <c r="N51" s="298">
        <f t="shared" si="3"/>
        <v>0.12474197053325306</v>
      </c>
      <c r="O51" s="360">
        <f t="shared" si="4"/>
        <v>0.8851673694134492</v>
      </c>
    </row>
    <row r="52" spans="1:15" s="310" customFormat="1" ht="42.75" customHeight="1" x14ac:dyDescent="0.25">
      <c r="A52" s="50" t="s">
        <v>368</v>
      </c>
      <c r="B52" s="245"/>
      <c r="C52" s="245"/>
      <c r="D52" s="245"/>
      <c r="E52" s="149" t="s">
        <v>369</v>
      </c>
      <c r="F52" s="129">
        <f t="shared" ref="F52:G56" si="19">+F53</f>
        <v>91609670</v>
      </c>
      <c r="G52" s="130">
        <f t="shared" si="19"/>
        <v>0</v>
      </c>
      <c r="H52" s="131">
        <f t="shared" si="17"/>
        <v>91609670</v>
      </c>
      <c r="I52" s="294">
        <f>+H52/H72</f>
        <v>7.264403560541176E-3</v>
      </c>
      <c r="J52" s="131">
        <f t="shared" ref="J52:K56" si="20">+J53</f>
        <v>74457202</v>
      </c>
      <c r="K52" s="131">
        <f t="shared" si="20"/>
        <v>54704422</v>
      </c>
      <c r="L52" s="131">
        <f t="shared" si="1"/>
        <v>19752780</v>
      </c>
      <c r="M52" s="295">
        <f t="shared" si="2"/>
        <v>0.81276574841935356</v>
      </c>
      <c r="N52" s="295">
        <f t="shared" si="3"/>
        <v>0.59714680775512019</v>
      </c>
      <c r="O52" s="359">
        <f t="shared" si="4"/>
        <v>0.73470961210710017</v>
      </c>
    </row>
    <row r="53" spans="1:15" s="310" customFormat="1" ht="30" customHeight="1" x14ac:dyDescent="0.25">
      <c r="A53" s="50" t="s">
        <v>370</v>
      </c>
      <c r="B53" s="245"/>
      <c r="C53" s="245"/>
      <c r="D53" s="245"/>
      <c r="E53" s="148" t="s">
        <v>219</v>
      </c>
      <c r="F53" s="129">
        <f t="shared" si="19"/>
        <v>91609670</v>
      </c>
      <c r="G53" s="130">
        <f t="shared" si="19"/>
        <v>0</v>
      </c>
      <c r="H53" s="131">
        <f t="shared" si="17"/>
        <v>91609670</v>
      </c>
      <c r="I53" s="294">
        <f>+H53/H72</f>
        <v>7.264403560541176E-3</v>
      </c>
      <c r="J53" s="131">
        <f t="shared" si="20"/>
        <v>74457202</v>
      </c>
      <c r="K53" s="131">
        <f t="shared" si="20"/>
        <v>54704422</v>
      </c>
      <c r="L53" s="131">
        <f t="shared" si="1"/>
        <v>19752780</v>
      </c>
      <c r="M53" s="295">
        <f t="shared" si="2"/>
        <v>0.81276574841935356</v>
      </c>
      <c r="N53" s="295">
        <f t="shared" si="3"/>
        <v>0.59714680775512019</v>
      </c>
      <c r="O53" s="359">
        <f t="shared" si="4"/>
        <v>0.73470961210710017</v>
      </c>
    </row>
    <row r="54" spans="1:15" s="310" customFormat="1" ht="49.5" customHeight="1" x14ac:dyDescent="0.25">
      <c r="A54" s="50" t="s">
        <v>378</v>
      </c>
      <c r="B54" s="245"/>
      <c r="C54" s="245"/>
      <c r="D54" s="245"/>
      <c r="E54" s="149" t="s">
        <v>379</v>
      </c>
      <c r="F54" s="129">
        <f t="shared" si="19"/>
        <v>91609670</v>
      </c>
      <c r="G54" s="130">
        <f t="shared" si="19"/>
        <v>0</v>
      </c>
      <c r="H54" s="131">
        <f t="shared" si="17"/>
        <v>91609670</v>
      </c>
      <c r="I54" s="294">
        <f>+H54/H72</f>
        <v>7.264403560541176E-3</v>
      </c>
      <c r="J54" s="131">
        <f t="shared" si="20"/>
        <v>74457202</v>
      </c>
      <c r="K54" s="131">
        <f t="shared" si="20"/>
        <v>54704422</v>
      </c>
      <c r="L54" s="131">
        <f t="shared" si="1"/>
        <v>19752780</v>
      </c>
      <c r="M54" s="295">
        <f t="shared" si="2"/>
        <v>0.81276574841935356</v>
      </c>
      <c r="N54" s="295">
        <f t="shared" si="3"/>
        <v>0.59714680775512019</v>
      </c>
      <c r="O54" s="359">
        <f t="shared" si="4"/>
        <v>0.73470961210710017</v>
      </c>
    </row>
    <row r="55" spans="1:15" s="310" customFormat="1" ht="49.5" customHeight="1" x14ac:dyDescent="0.25">
      <c r="A55" s="50" t="s">
        <v>380</v>
      </c>
      <c r="B55" s="245"/>
      <c r="C55" s="245"/>
      <c r="D55" s="245"/>
      <c r="E55" s="149" t="s">
        <v>379</v>
      </c>
      <c r="F55" s="129">
        <f t="shared" si="19"/>
        <v>91609670</v>
      </c>
      <c r="G55" s="130">
        <f t="shared" si="19"/>
        <v>0</v>
      </c>
      <c r="H55" s="131">
        <f t="shared" si="17"/>
        <v>91609670</v>
      </c>
      <c r="I55" s="294">
        <f>+H55/H72</f>
        <v>7.264403560541176E-3</v>
      </c>
      <c r="J55" s="131">
        <f t="shared" si="20"/>
        <v>74457202</v>
      </c>
      <c r="K55" s="131">
        <f t="shared" si="20"/>
        <v>54704422</v>
      </c>
      <c r="L55" s="131">
        <f t="shared" si="1"/>
        <v>19752780</v>
      </c>
      <c r="M55" s="295">
        <f t="shared" si="2"/>
        <v>0.81276574841935356</v>
      </c>
      <c r="N55" s="295">
        <f t="shared" si="3"/>
        <v>0.59714680775512019</v>
      </c>
      <c r="O55" s="359">
        <f t="shared" si="4"/>
        <v>0.73470961210710017</v>
      </c>
    </row>
    <row r="56" spans="1:15" s="310" customFormat="1" ht="40.5" customHeight="1" x14ac:dyDescent="0.25">
      <c r="A56" s="50" t="s">
        <v>381</v>
      </c>
      <c r="B56" s="245"/>
      <c r="C56" s="245"/>
      <c r="D56" s="245"/>
      <c r="E56" s="149" t="s">
        <v>349</v>
      </c>
      <c r="F56" s="129">
        <f t="shared" si="19"/>
        <v>91609670</v>
      </c>
      <c r="G56" s="130">
        <f t="shared" si="19"/>
        <v>0</v>
      </c>
      <c r="H56" s="131">
        <f t="shared" si="17"/>
        <v>91609670</v>
      </c>
      <c r="I56" s="294">
        <f>+H56/H72</f>
        <v>7.264403560541176E-3</v>
      </c>
      <c r="J56" s="131">
        <f t="shared" si="20"/>
        <v>74457202</v>
      </c>
      <c r="K56" s="131">
        <f t="shared" si="20"/>
        <v>54704422</v>
      </c>
      <c r="L56" s="131">
        <f t="shared" si="1"/>
        <v>19752780</v>
      </c>
      <c r="M56" s="295">
        <f t="shared" si="2"/>
        <v>0.81276574841935356</v>
      </c>
      <c r="N56" s="295">
        <f t="shared" si="3"/>
        <v>0.59714680775512019</v>
      </c>
      <c r="O56" s="359">
        <f t="shared" si="4"/>
        <v>0.73470961210710017</v>
      </c>
    </row>
    <row r="57" spans="1:15" ht="31.5" customHeight="1" x14ac:dyDescent="0.25">
      <c r="A57" s="51" t="s">
        <v>382</v>
      </c>
      <c r="B57" s="40" t="s">
        <v>192</v>
      </c>
      <c r="C57" s="40">
        <v>11</v>
      </c>
      <c r="D57" s="40" t="s">
        <v>38</v>
      </c>
      <c r="E57" s="297" t="s">
        <v>226</v>
      </c>
      <c r="F57" s="135">
        <v>91609670</v>
      </c>
      <c r="G57" s="136">
        <v>0</v>
      </c>
      <c r="H57" s="137">
        <f t="shared" si="17"/>
        <v>91609670</v>
      </c>
      <c r="I57" s="308">
        <f>+H57/H72</f>
        <v>7.264403560541176E-3</v>
      </c>
      <c r="J57" s="137">
        <v>74457202</v>
      </c>
      <c r="K57" s="137">
        <v>54704422</v>
      </c>
      <c r="L57" s="137">
        <f t="shared" si="1"/>
        <v>19752780</v>
      </c>
      <c r="M57" s="298">
        <f t="shared" si="2"/>
        <v>0.81276574841935356</v>
      </c>
      <c r="N57" s="298">
        <f t="shared" si="3"/>
        <v>0.59714680775512019</v>
      </c>
      <c r="O57" s="360">
        <f t="shared" si="4"/>
        <v>0.73470961210710017</v>
      </c>
    </row>
    <row r="58" spans="1:15" s="310" customFormat="1" ht="53.25" customHeight="1" x14ac:dyDescent="0.25">
      <c r="A58" s="50" t="s">
        <v>383</v>
      </c>
      <c r="B58" s="245"/>
      <c r="C58" s="245"/>
      <c r="D58" s="245"/>
      <c r="E58" s="293" t="s">
        <v>384</v>
      </c>
      <c r="F58" s="311">
        <f>+F60+F64+F68</f>
        <v>3437903456.7799997</v>
      </c>
      <c r="G58" s="311">
        <f>+G59</f>
        <v>0</v>
      </c>
      <c r="H58" s="311">
        <f t="shared" si="17"/>
        <v>3437903456.7799997</v>
      </c>
      <c r="I58" s="294">
        <f>+H58/H72</f>
        <v>0.27261661473324211</v>
      </c>
      <c r="J58" s="311">
        <f>+J59</f>
        <v>2690170606.5699997</v>
      </c>
      <c r="K58" s="311">
        <f>+K59</f>
        <v>2690170606.5699997</v>
      </c>
      <c r="L58" s="311">
        <f t="shared" si="1"/>
        <v>0</v>
      </c>
      <c r="M58" s="294">
        <f t="shared" si="2"/>
        <v>0.78250324373263824</v>
      </c>
      <c r="N58" s="294">
        <f t="shared" si="3"/>
        <v>0.78250324373263824</v>
      </c>
      <c r="O58" s="340">
        <f t="shared" si="4"/>
        <v>1</v>
      </c>
    </row>
    <row r="59" spans="1:15" s="310" customFormat="1" ht="27.75" customHeight="1" x14ac:dyDescent="0.25">
      <c r="A59" s="50" t="s">
        <v>385</v>
      </c>
      <c r="B59" s="245"/>
      <c r="C59" s="245"/>
      <c r="D59" s="245"/>
      <c r="E59" s="309" t="s">
        <v>219</v>
      </c>
      <c r="F59" s="311">
        <f>+F60+F64+F68</f>
        <v>3437903456.7799997</v>
      </c>
      <c r="G59" s="311">
        <f>+G60+G64+G68</f>
        <v>0</v>
      </c>
      <c r="H59" s="311">
        <f t="shared" si="17"/>
        <v>3437903456.7799997</v>
      </c>
      <c r="I59" s="294">
        <f>+H59/H72</f>
        <v>0.27261661473324211</v>
      </c>
      <c r="J59" s="311">
        <f>+J60+J64+J68</f>
        <v>2690170606.5699997</v>
      </c>
      <c r="K59" s="311">
        <f>+K60+K64+K68</f>
        <v>2690170606.5699997</v>
      </c>
      <c r="L59" s="311">
        <f t="shared" si="1"/>
        <v>0</v>
      </c>
      <c r="M59" s="294">
        <f t="shared" si="2"/>
        <v>0.78250324373263824</v>
      </c>
      <c r="N59" s="294">
        <f t="shared" si="3"/>
        <v>0.78250324373263824</v>
      </c>
      <c r="O59" s="340">
        <f t="shared" si="4"/>
        <v>1</v>
      </c>
    </row>
    <row r="60" spans="1:15" s="310" customFormat="1" ht="84.75" customHeight="1" x14ac:dyDescent="0.25">
      <c r="A60" s="50" t="s">
        <v>393</v>
      </c>
      <c r="B60" s="245"/>
      <c r="C60" s="245"/>
      <c r="D60" s="245"/>
      <c r="E60" s="293" t="s">
        <v>396</v>
      </c>
      <c r="F60" s="311">
        <f t="shared" ref="F60:G62" si="21">+F61</f>
        <v>1855566745.4100001</v>
      </c>
      <c r="G60" s="311">
        <f t="shared" si="21"/>
        <v>0</v>
      </c>
      <c r="H60" s="311">
        <f t="shared" si="17"/>
        <v>1855566745.4100001</v>
      </c>
      <c r="I60" s="294">
        <f>+H60/H72</f>
        <v>0.14714151543366771</v>
      </c>
      <c r="J60" s="311">
        <f t="shared" ref="J60:K62" si="22">+J61</f>
        <v>1107833895.2</v>
      </c>
      <c r="K60" s="311">
        <f t="shared" si="22"/>
        <v>1107833895.2</v>
      </c>
      <c r="L60" s="311">
        <f t="shared" si="1"/>
        <v>0</v>
      </c>
      <c r="M60" s="294">
        <f t="shared" si="2"/>
        <v>0.59703263056442446</v>
      </c>
      <c r="N60" s="294">
        <f t="shared" si="3"/>
        <v>0.59703263056442446</v>
      </c>
      <c r="O60" s="340">
        <f t="shared" si="4"/>
        <v>1</v>
      </c>
    </row>
    <row r="61" spans="1:15" s="310" customFormat="1" ht="84.75" customHeight="1" x14ac:dyDescent="0.25">
      <c r="A61" s="50" t="s">
        <v>395</v>
      </c>
      <c r="B61" s="245"/>
      <c r="C61" s="245"/>
      <c r="D61" s="245"/>
      <c r="E61" s="293" t="s">
        <v>396</v>
      </c>
      <c r="F61" s="311">
        <f t="shared" si="21"/>
        <v>1855566745.4100001</v>
      </c>
      <c r="G61" s="311">
        <f t="shared" si="21"/>
        <v>0</v>
      </c>
      <c r="H61" s="311">
        <f t="shared" si="17"/>
        <v>1855566745.4100001</v>
      </c>
      <c r="I61" s="294">
        <f>+H61/H72</f>
        <v>0.14714151543366771</v>
      </c>
      <c r="J61" s="311">
        <f t="shared" si="22"/>
        <v>1107833895.2</v>
      </c>
      <c r="K61" s="311">
        <f t="shared" si="22"/>
        <v>1107833895.2</v>
      </c>
      <c r="L61" s="311">
        <f t="shared" si="1"/>
        <v>0</v>
      </c>
      <c r="M61" s="294">
        <f t="shared" si="2"/>
        <v>0.59703263056442446</v>
      </c>
      <c r="N61" s="294">
        <f t="shared" si="3"/>
        <v>0.59703263056442446</v>
      </c>
      <c r="O61" s="340">
        <f t="shared" si="4"/>
        <v>1</v>
      </c>
    </row>
    <row r="62" spans="1:15" s="310" customFormat="1" ht="35.25" customHeight="1" x14ac:dyDescent="0.25">
      <c r="A62" s="50" t="s">
        <v>397</v>
      </c>
      <c r="B62" s="245"/>
      <c r="C62" s="245"/>
      <c r="D62" s="245"/>
      <c r="E62" s="293" t="s">
        <v>349</v>
      </c>
      <c r="F62" s="311">
        <f t="shared" si="21"/>
        <v>1855566745.4100001</v>
      </c>
      <c r="G62" s="311">
        <f t="shared" si="21"/>
        <v>0</v>
      </c>
      <c r="H62" s="311">
        <f t="shared" si="17"/>
        <v>1855566745.4100001</v>
      </c>
      <c r="I62" s="294">
        <f>+H62/H72</f>
        <v>0.14714151543366771</v>
      </c>
      <c r="J62" s="311">
        <f t="shared" si="22"/>
        <v>1107833895.2</v>
      </c>
      <c r="K62" s="311">
        <f t="shared" si="22"/>
        <v>1107833895.2</v>
      </c>
      <c r="L62" s="311">
        <f t="shared" si="1"/>
        <v>0</v>
      </c>
      <c r="M62" s="294">
        <f t="shared" si="2"/>
        <v>0.59703263056442446</v>
      </c>
      <c r="N62" s="294">
        <f t="shared" si="3"/>
        <v>0.59703263056442446</v>
      </c>
      <c r="O62" s="340">
        <f t="shared" si="4"/>
        <v>1</v>
      </c>
    </row>
    <row r="63" spans="1:15" ht="31.5" customHeight="1" x14ac:dyDescent="0.25">
      <c r="A63" s="51" t="s">
        <v>398</v>
      </c>
      <c r="B63" s="40" t="s">
        <v>192</v>
      </c>
      <c r="C63" s="40">
        <v>11</v>
      </c>
      <c r="D63" s="40" t="s">
        <v>38</v>
      </c>
      <c r="E63" s="297" t="s">
        <v>226</v>
      </c>
      <c r="F63" s="135">
        <v>1855566745.4100001</v>
      </c>
      <c r="G63" s="136">
        <v>0</v>
      </c>
      <c r="H63" s="137">
        <f t="shared" si="17"/>
        <v>1855566745.4100001</v>
      </c>
      <c r="I63" s="308">
        <f>+H63/H72</f>
        <v>0.14714151543366771</v>
      </c>
      <c r="J63" s="137">
        <v>1107833895.2</v>
      </c>
      <c r="K63" s="137">
        <v>1107833895.2</v>
      </c>
      <c r="L63" s="137">
        <f t="shared" si="1"/>
        <v>0</v>
      </c>
      <c r="M63" s="298">
        <f t="shared" si="2"/>
        <v>0.59703263056442446</v>
      </c>
      <c r="N63" s="298">
        <f t="shared" si="3"/>
        <v>0.59703263056442446</v>
      </c>
      <c r="O63" s="360">
        <f t="shared" si="4"/>
        <v>1</v>
      </c>
    </row>
    <row r="64" spans="1:15" ht="71.25" customHeight="1" x14ac:dyDescent="0.25">
      <c r="A64" s="50" t="s">
        <v>402</v>
      </c>
      <c r="B64" s="245"/>
      <c r="C64" s="245"/>
      <c r="D64" s="245"/>
      <c r="E64" s="293" t="s">
        <v>405</v>
      </c>
      <c r="F64" s="311">
        <f t="shared" ref="F64:G66" si="23">+F65</f>
        <v>1565125111.3699999</v>
      </c>
      <c r="G64" s="311">
        <f t="shared" si="23"/>
        <v>0</v>
      </c>
      <c r="H64" s="311">
        <f>+F64-G64</f>
        <v>1565125111.3699999</v>
      </c>
      <c r="I64" s="294">
        <f>+H64/H72</f>
        <v>0.12411026512516236</v>
      </c>
      <c r="J64" s="311">
        <f t="shared" ref="J64:K66" si="24">+J65</f>
        <v>1565125111.3699999</v>
      </c>
      <c r="K64" s="311">
        <f t="shared" si="24"/>
        <v>1565125111.3699999</v>
      </c>
      <c r="L64" s="311">
        <f t="shared" si="1"/>
        <v>0</v>
      </c>
      <c r="M64" s="294">
        <f t="shared" si="2"/>
        <v>1</v>
      </c>
      <c r="N64" s="294">
        <f t="shared" si="3"/>
        <v>1</v>
      </c>
      <c r="O64" s="340">
        <f t="shared" si="4"/>
        <v>1</v>
      </c>
    </row>
    <row r="65" spans="1:15" ht="66" customHeight="1" x14ac:dyDescent="0.25">
      <c r="A65" s="50" t="s">
        <v>404</v>
      </c>
      <c r="B65" s="245"/>
      <c r="C65" s="245"/>
      <c r="D65" s="245"/>
      <c r="E65" s="293" t="s">
        <v>405</v>
      </c>
      <c r="F65" s="311">
        <f t="shared" si="23"/>
        <v>1565125111.3699999</v>
      </c>
      <c r="G65" s="311">
        <f t="shared" si="23"/>
        <v>0</v>
      </c>
      <c r="H65" s="311">
        <f>+F65-G65</f>
        <v>1565125111.3699999</v>
      </c>
      <c r="I65" s="294">
        <f>+H65/H72</f>
        <v>0.12411026512516236</v>
      </c>
      <c r="J65" s="311">
        <f t="shared" si="24"/>
        <v>1565125111.3699999</v>
      </c>
      <c r="K65" s="311">
        <f t="shared" si="24"/>
        <v>1565125111.3699999</v>
      </c>
      <c r="L65" s="311">
        <f t="shared" si="1"/>
        <v>0</v>
      </c>
      <c r="M65" s="294">
        <f t="shared" si="2"/>
        <v>1</v>
      </c>
      <c r="N65" s="294">
        <f t="shared" si="3"/>
        <v>1</v>
      </c>
      <c r="O65" s="340">
        <f t="shared" si="4"/>
        <v>1</v>
      </c>
    </row>
    <row r="66" spans="1:15" ht="39.75" customHeight="1" x14ac:dyDescent="0.25">
      <c r="A66" s="50" t="s">
        <v>406</v>
      </c>
      <c r="B66" s="245"/>
      <c r="C66" s="245"/>
      <c r="D66" s="245"/>
      <c r="E66" s="293" t="s">
        <v>407</v>
      </c>
      <c r="F66" s="311">
        <f t="shared" si="23"/>
        <v>1565125111.3699999</v>
      </c>
      <c r="G66" s="311">
        <f t="shared" si="23"/>
        <v>0</v>
      </c>
      <c r="H66" s="311">
        <f>+F66-G66</f>
        <v>1565125111.3699999</v>
      </c>
      <c r="I66" s="294">
        <f>+H66/H72</f>
        <v>0.12411026512516236</v>
      </c>
      <c r="J66" s="311">
        <f t="shared" si="24"/>
        <v>1565125111.3699999</v>
      </c>
      <c r="K66" s="311">
        <f t="shared" si="24"/>
        <v>1565125111.3699999</v>
      </c>
      <c r="L66" s="311">
        <f t="shared" si="1"/>
        <v>0</v>
      </c>
      <c r="M66" s="294">
        <f t="shared" si="2"/>
        <v>1</v>
      </c>
      <c r="N66" s="294">
        <f t="shared" si="3"/>
        <v>1</v>
      </c>
      <c r="O66" s="340">
        <f t="shared" si="4"/>
        <v>1</v>
      </c>
    </row>
    <row r="67" spans="1:15" ht="31.5" customHeight="1" x14ac:dyDescent="0.25">
      <c r="A67" s="51" t="s">
        <v>408</v>
      </c>
      <c r="B67" s="40" t="s">
        <v>192</v>
      </c>
      <c r="C67" s="40">
        <v>11</v>
      </c>
      <c r="D67" s="40" t="s">
        <v>38</v>
      </c>
      <c r="E67" s="297" t="s">
        <v>226</v>
      </c>
      <c r="F67" s="135">
        <v>1565125111.3699999</v>
      </c>
      <c r="G67" s="136">
        <v>0</v>
      </c>
      <c r="H67" s="137">
        <f>+F67-G67</f>
        <v>1565125111.3699999</v>
      </c>
      <c r="I67" s="308">
        <f>+H67/H72</f>
        <v>0.12411026512516236</v>
      </c>
      <c r="J67" s="137">
        <v>1565125111.3699999</v>
      </c>
      <c r="K67" s="137">
        <v>1565125111.3699999</v>
      </c>
      <c r="L67" s="137">
        <f t="shared" si="1"/>
        <v>0</v>
      </c>
      <c r="M67" s="298">
        <f t="shared" si="2"/>
        <v>1</v>
      </c>
      <c r="N67" s="298">
        <f t="shared" si="3"/>
        <v>1</v>
      </c>
      <c r="O67" s="360">
        <f t="shared" si="4"/>
        <v>1</v>
      </c>
    </row>
    <row r="68" spans="1:15" ht="65.25" customHeight="1" x14ac:dyDescent="0.25">
      <c r="A68" s="50" t="s">
        <v>409</v>
      </c>
      <c r="B68" s="245"/>
      <c r="C68" s="245"/>
      <c r="D68" s="245"/>
      <c r="E68" s="293" t="s">
        <v>412</v>
      </c>
      <c r="F68" s="311">
        <f t="shared" ref="F68:H70" si="25">+F69</f>
        <v>17211600</v>
      </c>
      <c r="G68" s="311">
        <f t="shared" si="25"/>
        <v>0</v>
      </c>
      <c r="H68" s="311">
        <f>+F68-G68</f>
        <v>17211600</v>
      </c>
      <c r="I68" s="294">
        <f>+H68/H72</f>
        <v>1.3648341744120517E-3</v>
      </c>
      <c r="J68" s="311">
        <f t="shared" ref="J68:K70" si="26">+J69</f>
        <v>17211600</v>
      </c>
      <c r="K68" s="311">
        <f t="shared" si="26"/>
        <v>17211600</v>
      </c>
      <c r="L68" s="311">
        <f t="shared" si="1"/>
        <v>0</v>
      </c>
      <c r="M68" s="294">
        <f t="shared" si="2"/>
        <v>1</v>
      </c>
      <c r="N68" s="294">
        <f t="shared" si="3"/>
        <v>1</v>
      </c>
      <c r="O68" s="340">
        <f t="shared" si="4"/>
        <v>1</v>
      </c>
    </row>
    <row r="69" spans="1:15" ht="69" customHeight="1" x14ac:dyDescent="0.25">
      <c r="A69" s="50" t="s">
        <v>411</v>
      </c>
      <c r="B69" s="245"/>
      <c r="C69" s="245"/>
      <c r="D69" s="245"/>
      <c r="E69" s="293" t="s">
        <v>438</v>
      </c>
      <c r="F69" s="311">
        <f t="shared" si="25"/>
        <v>17211600</v>
      </c>
      <c r="G69" s="311">
        <f t="shared" si="25"/>
        <v>0</v>
      </c>
      <c r="H69" s="311">
        <f t="shared" si="25"/>
        <v>17211600</v>
      </c>
      <c r="I69" s="294">
        <f>+H69/H72</f>
        <v>1.3648341744120517E-3</v>
      </c>
      <c r="J69" s="311">
        <f t="shared" si="26"/>
        <v>17211600</v>
      </c>
      <c r="K69" s="311">
        <f t="shared" si="26"/>
        <v>17211600</v>
      </c>
      <c r="L69" s="311">
        <f t="shared" si="1"/>
        <v>0</v>
      </c>
      <c r="M69" s="294">
        <f t="shared" si="2"/>
        <v>1</v>
      </c>
      <c r="N69" s="294">
        <f t="shared" si="3"/>
        <v>1</v>
      </c>
      <c r="O69" s="340">
        <f t="shared" si="4"/>
        <v>1</v>
      </c>
    </row>
    <row r="70" spans="1:15" ht="33" customHeight="1" x14ac:dyDescent="0.25">
      <c r="A70" s="50" t="s">
        <v>413</v>
      </c>
      <c r="B70" s="245"/>
      <c r="C70" s="245"/>
      <c r="D70" s="245"/>
      <c r="E70" s="293" t="s">
        <v>414</v>
      </c>
      <c r="F70" s="311">
        <f t="shared" si="25"/>
        <v>17211600</v>
      </c>
      <c r="G70" s="311">
        <f t="shared" si="25"/>
        <v>0</v>
      </c>
      <c r="H70" s="311">
        <f>+F70-G70</f>
        <v>17211600</v>
      </c>
      <c r="I70" s="294">
        <f>+H70/H72</f>
        <v>1.3648341744120517E-3</v>
      </c>
      <c r="J70" s="311">
        <f t="shared" si="26"/>
        <v>17211600</v>
      </c>
      <c r="K70" s="311">
        <f t="shared" si="26"/>
        <v>17211600</v>
      </c>
      <c r="L70" s="311">
        <f t="shared" si="1"/>
        <v>0</v>
      </c>
      <c r="M70" s="294">
        <f t="shared" si="2"/>
        <v>1</v>
      </c>
      <c r="N70" s="294">
        <f t="shared" si="3"/>
        <v>1</v>
      </c>
      <c r="O70" s="340">
        <f t="shared" si="4"/>
        <v>1</v>
      </c>
    </row>
    <row r="71" spans="1:15" ht="31.5" customHeight="1" thickBot="1" x14ac:dyDescent="0.3">
      <c r="A71" s="313" t="s">
        <v>439</v>
      </c>
      <c r="B71" s="53" t="s">
        <v>192</v>
      </c>
      <c r="C71" s="53">
        <v>11</v>
      </c>
      <c r="D71" s="53" t="s">
        <v>38</v>
      </c>
      <c r="E71" s="300" t="s">
        <v>226</v>
      </c>
      <c r="F71" s="141">
        <v>17211600</v>
      </c>
      <c r="G71" s="142">
        <v>0</v>
      </c>
      <c r="H71" s="143">
        <f>+F71-G71</f>
        <v>17211600</v>
      </c>
      <c r="I71" s="301">
        <f>+H71/H72</f>
        <v>1.3648341744120517E-3</v>
      </c>
      <c r="J71" s="143">
        <v>17211600</v>
      </c>
      <c r="K71" s="143">
        <v>17211600</v>
      </c>
      <c r="L71" s="143">
        <f t="shared" si="1"/>
        <v>0</v>
      </c>
      <c r="M71" s="302">
        <f t="shared" si="2"/>
        <v>1</v>
      </c>
      <c r="N71" s="302">
        <f t="shared" si="3"/>
        <v>1</v>
      </c>
      <c r="O71" s="361">
        <f t="shared" si="4"/>
        <v>1</v>
      </c>
    </row>
    <row r="72" spans="1:15" s="287" customFormat="1" ht="30" customHeight="1" thickBot="1" x14ac:dyDescent="0.3">
      <c r="A72" s="571" t="s">
        <v>440</v>
      </c>
      <c r="B72" s="572"/>
      <c r="C72" s="572"/>
      <c r="D72" s="572"/>
      <c r="E72" s="572"/>
      <c r="F72" s="362">
        <f>+F9+F20</f>
        <v>12610762774.470001</v>
      </c>
      <c r="G72" s="363">
        <f>+G9+G20</f>
        <v>0</v>
      </c>
      <c r="H72" s="362">
        <f>+H9+H20</f>
        <v>12610762774.470001</v>
      </c>
      <c r="I72" s="364">
        <f>+H72/H72</f>
        <v>1</v>
      </c>
      <c r="J72" s="362">
        <f>+J9+J20</f>
        <v>11512236132.59</v>
      </c>
      <c r="K72" s="363">
        <f>+K9+K20</f>
        <v>11440612702.59</v>
      </c>
      <c r="L72" s="363">
        <f t="shared" si="1"/>
        <v>71623430</v>
      </c>
      <c r="M72" s="365">
        <f t="shared" si="2"/>
        <v>0.91288975444816667</v>
      </c>
      <c r="N72" s="365">
        <f t="shared" si="3"/>
        <v>0.90721020664595131</v>
      </c>
      <c r="O72" s="366">
        <f t="shared" si="4"/>
        <v>0.99377849540479446</v>
      </c>
    </row>
    <row r="73" spans="1:15" s="321" customFormat="1" ht="15.75" customHeight="1" x14ac:dyDescent="0.25">
      <c r="A73" s="502" t="s">
        <v>484</v>
      </c>
      <c r="B73" s="503"/>
      <c r="C73" s="503"/>
      <c r="D73" s="504"/>
      <c r="E73" s="504"/>
      <c r="F73" s="505"/>
      <c r="G73" s="367"/>
      <c r="H73" s="367"/>
      <c r="I73" s="367"/>
      <c r="J73" s="504"/>
      <c r="K73" s="504"/>
      <c r="L73" s="504"/>
      <c r="M73" s="504"/>
      <c r="N73" s="504"/>
      <c r="O73" s="504"/>
    </row>
    <row r="74" spans="1:15" s="321" customFormat="1" ht="15.75" customHeight="1" x14ac:dyDescent="0.25">
      <c r="A74" s="502" t="s">
        <v>547</v>
      </c>
      <c r="B74" s="503"/>
      <c r="C74" s="503"/>
      <c r="D74" s="504"/>
      <c r="E74" s="504"/>
      <c r="F74" s="505"/>
      <c r="G74" s="367"/>
      <c r="H74" s="367"/>
      <c r="I74" s="367"/>
      <c r="J74" s="504"/>
      <c r="K74" s="504"/>
      <c r="L74" s="504"/>
      <c r="M74" s="504"/>
      <c r="N74" s="504"/>
      <c r="O74" s="504"/>
    </row>
    <row r="75" spans="1:15" s="321" customFormat="1" ht="18" customHeight="1" x14ac:dyDescent="0.25">
      <c r="A75" s="502" t="s">
        <v>521</v>
      </c>
      <c r="B75" s="503"/>
      <c r="C75" s="503"/>
      <c r="D75" s="504"/>
      <c r="E75" s="504"/>
      <c r="F75" s="505"/>
      <c r="G75" s="367"/>
      <c r="H75" s="367"/>
      <c r="I75" s="367"/>
      <c r="J75" s="504"/>
      <c r="K75" s="504"/>
      <c r="L75" s="504"/>
      <c r="M75" s="504"/>
      <c r="N75" s="504"/>
      <c r="O75" s="504"/>
    </row>
    <row r="76" spans="1:15" ht="23.1" customHeight="1" x14ac:dyDescent="0.25">
      <c r="A76" s="506"/>
      <c r="B76" s="506"/>
      <c r="C76" s="501"/>
      <c r="D76" s="501"/>
      <c r="E76" s="506"/>
      <c r="F76" s="506"/>
      <c r="G76" s="507"/>
      <c r="H76" s="166"/>
      <c r="I76" s="497"/>
      <c r="J76" s="166"/>
      <c r="K76" s="166"/>
      <c r="L76" s="166"/>
      <c r="M76" s="497"/>
      <c r="N76" s="508"/>
      <c r="O76" s="506"/>
    </row>
    <row r="77" spans="1:15" ht="23.1" customHeight="1" x14ac:dyDescent="0.25">
      <c r="A77" s="506"/>
      <c r="B77" s="506"/>
      <c r="C77" s="501"/>
      <c r="D77" s="501"/>
      <c r="E77" s="506"/>
      <c r="F77" s="506"/>
      <c r="G77" s="507"/>
      <c r="H77" s="166"/>
      <c r="I77" s="497"/>
      <c r="J77" s="166"/>
      <c r="K77" s="166"/>
      <c r="L77" s="166"/>
      <c r="M77" s="497"/>
      <c r="N77" s="508"/>
      <c r="O77" s="506"/>
    </row>
    <row r="78" spans="1:15" ht="23.1" customHeight="1" x14ac:dyDescent="0.25">
      <c r="A78" s="506"/>
      <c r="B78" s="506"/>
      <c r="C78" s="501"/>
      <c r="D78" s="501"/>
      <c r="E78" s="506"/>
      <c r="F78" s="506"/>
      <c r="G78" s="507"/>
      <c r="H78" s="166"/>
      <c r="I78" s="497"/>
      <c r="J78" s="166"/>
      <c r="K78" s="166"/>
      <c r="L78" s="166"/>
      <c r="M78" s="497"/>
      <c r="N78" s="508"/>
      <c r="O78" s="506"/>
    </row>
    <row r="79" spans="1:15" ht="23.1" customHeight="1" x14ac:dyDescent="0.25">
      <c r="A79" s="506"/>
      <c r="B79" s="506"/>
      <c r="C79" s="501"/>
      <c r="D79" s="501"/>
      <c r="E79" s="506"/>
      <c r="F79" s="506"/>
      <c r="G79" s="507"/>
      <c r="H79" s="166"/>
      <c r="I79" s="497"/>
      <c r="J79" s="166"/>
      <c r="K79" s="166"/>
      <c r="L79" s="166"/>
      <c r="M79" s="497"/>
      <c r="N79" s="508"/>
      <c r="O79" s="506"/>
    </row>
    <row r="80" spans="1:15" ht="23.1" customHeight="1" x14ac:dyDescent="0.25">
      <c r="A80" s="506"/>
      <c r="B80" s="506"/>
      <c r="C80" s="501"/>
      <c r="D80" s="501"/>
      <c r="E80" s="506"/>
      <c r="F80" s="506"/>
      <c r="G80" s="507"/>
      <c r="H80" s="166"/>
      <c r="I80" s="497"/>
      <c r="J80" s="166"/>
      <c r="K80" s="166"/>
      <c r="L80" s="166"/>
      <c r="M80" s="497"/>
      <c r="N80" s="508"/>
      <c r="O80" s="506"/>
    </row>
    <row r="81" spans="1:15" ht="23.1" customHeight="1" x14ac:dyDescent="0.25">
      <c r="A81" s="506"/>
      <c r="B81" s="506"/>
      <c r="C81" s="501"/>
      <c r="D81" s="501"/>
      <c r="E81" s="506"/>
      <c r="F81" s="506"/>
      <c r="G81" s="507"/>
      <c r="H81" s="166"/>
      <c r="I81" s="497"/>
      <c r="J81" s="166"/>
      <c r="K81" s="166"/>
      <c r="L81" s="166"/>
      <c r="M81" s="497"/>
      <c r="N81" s="508"/>
      <c r="O81" s="506"/>
    </row>
  </sheetData>
  <mergeCells count="17">
    <mergeCell ref="L7:L8"/>
    <mergeCell ref="M7:O7"/>
    <mergeCell ref="A1:O1"/>
    <mergeCell ref="A2:O2"/>
    <mergeCell ref="A3:O3"/>
    <mergeCell ref="A7:A8"/>
    <mergeCell ref="B7:B8"/>
    <mergeCell ref="C7:C8"/>
    <mergeCell ref="D7:D8"/>
    <mergeCell ref="E7:E8"/>
    <mergeCell ref="F7:F8"/>
    <mergeCell ref="G7:G8"/>
    <mergeCell ref="A72:E72"/>
    <mergeCell ref="H7:H8"/>
    <mergeCell ref="I7:I8"/>
    <mergeCell ref="J7:J8"/>
    <mergeCell ref="K7:K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6383" man="1"/>
    <brk id="51"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52FBC-BC8E-4F6F-B293-C07BCE7CD92A}">
  <dimension ref="A1:O81"/>
  <sheetViews>
    <sheetView view="pageBreakPreview" topLeftCell="A2" zoomScale="84" zoomScaleNormal="80" zoomScaleSheetLayoutView="376" workbookViewId="0">
      <selection activeCell="J79" sqref="J79"/>
    </sheetView>
  </sheetViews>
  <sheetFormatPr baseColWidth="10" defaultColWidth="11.42578125" defaultRowHeight="23.1" customHeight="1" x14ac:dyDescent="0.25"/>
  <cols>
    <col min="1" max="1" width="32.5703125" style="266" customWidth="1"/>
    <col min="2" max="2" width="11.5703125" style="266" customWidth="1"/>
    <col min="3" max="3" width="9.85546875" style="268" customWidth="1"/>
    <col min="4" max="4" width="7.7109375" style="268" customWidth="1"/>
    <col min="5" max="5" width="36.140625" style="266" customWidth="1"/>
    <col min="6" max="6" width="24" style="266" customWidth="1"/>
    <col min="7" max="7" width="14.140625" style="269" customWidth="1"/>
    <col min="8" max="8" width="23.7109375" style="163" customWidth="1"/>
    <col min="9" max="9" width="13.5703125" style="164" customWidth="1"/>
    <col min="10" max="10" width="23.85546875" style="163" customWidth="1"/>
    <col min="11" max="11" width="23.42578125" style="163" customWidth="1"/>
    <col min="12" max="12" width="19.42578125" style="163" customWidth="1"/>
    <col min="13" max="13" width="13.42578125" style="164" customWidth="1"/>
    <col min="14" max="14" width="12.5703125" style="275" customWidth="1"/>
    <col min="15" max="15" width="11.7109375" style="266" customWidth="1"/>
    <col min="16" max="153" width="11.42578125" style="266"/>
    <col min="154" max="154" width="17.42578125" style="266" customWidth="1"/>
    <col min="155" max="155" width="9.28515625" style="266" customWidth="1"/>
    <col min="156" max="156" width="53.42578125" style="266" customWidth="1"/>
    <col min="157" max="157" width="21.85546875" style="266" customWidth="1"/>
    <col min="158" max="158" width="18.5703125" style="266" customWidth="1"/>
    <col min="159" max="159" width="21.28515625" style="266" customWidth="1"/>
    <col min="160" max="162" width="0" style="266" hidden="1" customWidth="1"/>
    <col min="163" max="163" width="23.28515625" style="266" customWidth="1"/>
    <col min="164" max="165" width="0" style="266" hidden="1" customWidth="1"/>
    <col min="166" max="166" width="23.5703125" style="266" customWidth="1"/>
    <col min="167" max="167" width="2.7109375" style="266" customWidth="1"/>
    <col min="168" max="187" width="0" style="266" hidden="1" customWidth="1"/>
    <col min="188" max="188" width="13.42578125" style="266" customWidth="1"/>
    <col min="189" max="189" width="18.140625" style="266" customWidth="1"/>
    <col min="190" max="190" width="18.7109375" style="266" customWidth="1"/>
    <col min="191" max="191" width="15.42578125" style="266" customWidth="1"/>
    <col min="192" max="409" width="11.42578125" style="266"/>
    <col min="410" max="410" width="17.42578125" style="266" customWidth="1"/>
    <col min="411" max="411" width="9.28515625" style="266" customWidth="1"/>
    <col min="412" max="412" width="53.42578125" style="266" customWidth="1"/>
    <col min="413" max="413" width="21.85546875" style="266" customWidth="1"/>
    <col min="414" max="414" width="18.5703125" style="266" customWidth="1"/>
    <col min="415" max="415" width="21.28515625" style="266" customWidth="1"/>
    <col min="416" max="418" width="0" style="266" hidden="1" customWidth="1"/>
    <col min="419" max="419" width="23.28515625" style="266" customWidth="1"/>
    <col min="420" max="421" width="0" style="266" hidden="1" customWidth="1"/>
    <col min="422" max="422" width="23.5703125" style="266" customWidth="1"/>
    <col min="423" max="423" width="2.7109375" style="266" customWidth="1"/>
    <col min="424" max="443" width="0" style="266" hidden="1" customWidth="1"/>
    <col min="444" max="444" width="13.42578125" style="266" customWidth="1"/>
    <col min="445" max="445" width="18.140625" style="266" customWidth="1"/>
    <col min="446" max="446" width="18.7109375" style="266" customWidth="1"/>
    <col min="447" max="447" width="15.42578125" style="266" customWidth="1"/>
    <col min="448" max="665" width="11.42578125" style="266"/>
    <col min="666" max="666" width="17.42578125" style="266" customWidth="1"/>
    <col min="667" max="667" width="9.28515625" style="266" customWidth="1"/>
    <col min="668" max="668" width="53.42578125" style="266" customWidth="1"/>
    <col min="669" max="669" width="21.85546875" style="266" customWidth="1"/>
    <col min="670" max="670" width="18.5703125" style="266" customWidth="1"/>
    <col min="671" max="671" width="21.28515625" style="266" customWidth="1"/>
    <col min="672" max="674" width="0" style="266" hidden="1" customWidth="1"/>
    <col min="675" max="675" width="23.28515625" style="266" customWidth="1"/>
    <col min="676" max="677" width="0" style="266" hidden="1" customWidth="1"/>
    <col min="678" max="678" width="23.5703125" style="266" customWidth="1"/>
    <col min="679" max="679" width="2.7109375" style="266" customWidth="1"/>
    <col min="680" max="699" width="0" style="266" hidden="1" customWidth="1"/>
    <col min="700" max="700" width="13.42578125" style="266" customWidth="1"/>
    <col min="701" max="701" width="18.140625" style="266" customWidth="1"/>
    <col min="702" max="702" width="18.7109375" style="266" customWidth="1"/>
    <col min="703" max="703" width="15.42578125" style="266" customWidth="1"/>
    <col min="704" max="921" width="11.42578125" style="266"/>
    <col min="922" max="922" width="17.42578125" style="266" customWidth="1"/>
    <col min="923" max="923" width="9.28515625" style="266" customWidth="1"/>
    <col min="924" max="924" width="53.42578125" style="266" customWidth="1"/>
    <col min="925" max="925" width="21.85546875" style="266" customWidth="1"/>
    <col min="926" max="926" width="18.5703125" style="266" customWidth="1"/>
    <col min="927" max="927" width="21.28515625" style="266" customWidth="1"/>
    <col min="928" max="930" width="0" style="266" hidden="1" customWidth="1"/>
    <col min="931" max="931" width="23.28515625" style="266" customWidth="1"/>
    <col min="932" max="933" width="0" style="266" hidden="1" customWidth="1"/>
    <col min="934" max="934" width="23.5703125" style="266" customWidth="1"/>
    <col min="935" max="935" width="2.7109375" style="266" customWidth="1"/>
    <col min="936" max="955" width="0" style="266" hidden="1" customWidth="1"/>
    <col min="956" max="956" width="13.42578125" style="266" customWidth="1"/>
    <col min="957" max="957" width="18.140625" style="266" customWidth="1"/>
    <col min="958" max="958" width="18.7109375" style="266" customWidth="1"/>
    <col min="959" max="959" width="15.42578125" style="266" customWidth="1"/>
    <col min="960" max="1177" width="11.42578125" style="266"/>
    <col min="1178" max="1178" width="17.42578125" style="266" customWidth="1"/>
    <col min="1179" max="1179" width="9.28515625" style="266" customWidth="1"/>
    <col min="1180" max="1180" width="53.42578125" style="266" customWidth="1"/>
    <col min="1181" max="1181" width="21.85546875" style="266" customWidth="1"/>
    <col min="1182" max="1182" width="18.5703125" style="266" customWidth="1"/>
    <col min="1183" max="1183" width="21.28515625" style="266" customWidth="1"/>
    <col min="1184" max="1186" width="0" style="266" hidden="1" customWidth="1"/>
    <col min="1187" max="1187" width="23.28515625" style="266" customWidth="1"/>
    <col min="1188" max="1189" width="0" style="266" hidden="1" customWidth="1"/>
    <col min="1190" max="1190" width="23.5703125" style="266" customWidth="1"/>
    <col min="1191" max="1191" width="2.7109375" style="266" customWidth="1"/>
    <col min="1192" max="1211" width="0" style="266" hidden="1" customWidth="1"/>
    <col min="1212" max="1212" width="13.42578125" style="266" customWidth="1"/>
    <col min="1213" max="1213" width="18.140625" style="266" customWidth="1"/>
    <col min="1214" max="1214" width="18.7109375" style="266" customWidth="1"/>
    <col min="1215" max="1215" width="15.42578125" style="266" customWidth="1"/>
    <col min="1216" max="1433" width="11.42578125" style="266"/>
    <col min="1434" max="1434" width="17.42578125" style="266" customWidth="1"/>
    <col min="1435" max="1435" width="9.28515625" style="266" customWidth="1"/>
    <col min="1436" max="1436" width="53.42578125" style="266" customWidth="1"/>
    <col min="1437" max="1437" width="21.85546875" style="266" customWidth="1"/>
    <col min="1438" max="1438" width="18.5703125" style="266" customWidth="1"/>
    <col min="1439" max="1439" width="21.28515625" style="266" customWidth="1"/>
    <col min="1440" max="1442" width="0" style="266" hidden="1" customWidth="1"/>
    <col min="1443" max="1443" width="23.28515625" style="266" customWidth="1"/>
    <col min="1444" max="1445" width="0" style="266" hidden="1" customWidth="1"/>
    <col min="1446" max="1446" width="23.5703125" style="266" customWidth="1"/>
    <col min="1447" max="1447" width="2.7109375" style="266" customWidth="1"/>
    <col min="1448" max="1467" width="0" style="266" hidden="1" customWidth="1"/>
    <col min="1468" max="1468" width="13.42578125" style="266" customWidth="1"/>
    <col min="1469" max="1469" width="18.140625" style="266" customWidth="1"/>
    <col min="1470" max="1470" width="18.7109375" style="266" customWidth="1"/>
    <col min="1471" max="1471" width="15.42578125" style="266" customWidth="1"/>
    <col min="1472" max="1689" width="11.42578125" style="266"/>
    <col min="1690" max="1690" width="17.42578125" style="266" customWidth="1"/>
    <col min="1691" max="1691" width="9.28515625" style="266" customWidth="1"/>
    <col min="1692" max="1692" width="53.42578125" style="266" customWidth="1"/>
    <col min="1693" max="1693" width="21.85546875" style="266" customWidth="1"/>
    <col min="1694" max="1694" width="18.5703125" style="266" customWidth="1"/>
    <col min="1695" max="1695" width="21.28515625" style="266" customWidth="1"/>
    <col min="1696" max="1698" width="0" style="266" hidden="1" customWidth="1"/>
    <col min="1699" max="1699" width="23.28515625" style="266" customWidth="1"/>
    <col min="1700" max="1701" width="0" style="266" hidden="1" customWidth="1"/>
    <col min="1702" max="1702" width="23.5703125" style="266" customWidth="1"/>
    <col min="1703" max="1703" width="2.7109375" style="266" customWidth="1"/>
    <col min="1704" max="1723" width="0" style="266" hidden="1" customWidth="1"/>
    <col min="1724" max="1724" width="13.42578125" style="266" customWidth="1"/>
    <col min="1725" max="1725" width="18.140625" style="266" customWidth="1"/>
    <col min="1726" max="1726" width="18.7109375" style="266" customWidth="1"/>
    <col min="1727" max="1727" width="15.42578125" style="266" customWidth="1"/>
    <col min="1728" max="1945" width="11.42578125" style="266"/>
    <col min="1946" max="1946" width="17.42578125" style="266" customWidth="1"/>
    <col min="1947" max="1947" width="9.28515625" style="266" customWidth="1"/>
    <col min="1948" max="1948" width="53.42578125" style="266" customWidth="1"/>
    <col min="1949" max="1949" width="21.85546875" style="266" customWidth="1"/>
    <col min="1950" max="1950" width="18.5703125" style="266" customWidth="1"/>
    <col min="1951" max="1951" width="21.28515625" style="266" customWidth="1"/>
    <col min="1952" max="1954" width="0" style="266" hidden="1" customWidth="1"/>
    <col min="1955" max="1955" width="23.28515625" style="266" customWidth="1"/>
    <col min="1956" max="1957" width="0" style="266" hidden="1" customWidth="1"/>
    <col min="1958" max="1958" width="23.5703125" style="266" customWidth="1"/>
    <col min="1959" max="1959" width="2.7109375" style="266" customWidth="1"/>
    <col min="1960" max="1979" width="0" style="266" hidden="1" customWidth="1"/>
    <col min="1980" max="1980" width="13.42578125" style="266" customWidth="1"/>
    <col min="1981" max="1981" width="18.140625" style="266" customWidth="1"/>
    <col min="1982" max="1982" width="18.7109375" style="266" customWidth="1"/>
    <col min="1983" max="1983" width="15.42578125" style="266" customWidth="1"/>
    <col min="1984" max="2201" width="11.42578125" style="266"/>
    <col min="2202" max="2202" width="17.42578125" style="266" customWidth="1"/>
    <col min="2203" max="2203" width="9.28515625" style="266" customWidth="1"/>
    <col min="2204" max="2204" width="53.42578125" style="266" customWidth="1"/>
    <col min="2205" max="2205" width="21.85546875" style="266" customWidth="1"/>
    <col min="2206" max="2206" width="18.5703125" style="266" customWidth="1"/>
    <col min="2207" max="2207" width="21.28515625" style="266" customWidth="1"/>
    <col min="2208" max="2210" width="0" style="266" hidden="1" customWidth="1"/>
    <col min="2211" max="2211" width="23.28515625" style="266" customWidth="1"/>
    <col min="2212" max="2213" width="0" style="266" hidden="1" customWidth="1"/>
    <col min="2214" max="2214" width="23.5703125" style="266" customWidth="1"/>
    <col min="2215" max="2215" width="2.7109375" style="266" customWidth="1"/>
    <col min="2216" max="2235" width="0" style="266" hidden="1" customWidth="1"/>
    <col min="2236" max="2236" width="13.42578125" style="266" customWidth="1"/>
    <col min="2237" max="2237" width="18.140625" style="266" customWidth="1"/>
    <col min="2238" max="2238" width="18.7109375" style="266" customWidth="1"/>
    <col min="2239" max="2239" width="15.42578125" style="266" customWidth="1"/>
    <col min="2240" max="2457" width="11.42578125" style="266"/>
    <col min="2458" max="2458" width="17.42578125" style="266" customWidth="1"/>
    <col min="2459" max="2459" width="9.28515625" style="266" customWidth="1"/>
    <col min="2460" max="2460" width="53.42578125" style="266" customWidth="1"/>
    <col min="2461" max="2461" width="21.85546875" style="266" customWidth="1"/>
    <col min="2462" max="2462" width="18.5703125" style="266" customWidth="1"/>
    <col min="2463" max="2463" width="21.28515625" style="266" customWidth="1"/>
    <col min="2464" max="2466" width="0" style="266" hidden="1" customWidth="1"/>
    <col min="2467" max="2467" width="23.28515625" style="266" customWidth="1"/>
    <col min="2468" max="2469" width="0" style="266" hidden="1" customWidth="1"/>
    <col min="2470" max="2470" width="23.5703125" style="266" customWidth="1"/>
    <col min="2471" max="2471" width="2.7109375" style="266" customWidth="1"/>
    <col min="2472" max="2491" width="0" style="266" hidden="1" customWidth="1"/>
    <col min="2492" max="2492" width="13.42578125" style="266" customWidth="1"/>
    <col min="2493" max="2493" width="18.140625" style="266" customWidth="1"/>
    <col min="2494" max="2494" width="18.7109375" style="266" customWidth="1"/>
    <col min="2495" max="2495" width="15.42578125" style="266" customWidth="1"/>
    <col min="2496" max="2713" width="11.42578125" style="266"/>
    <col min="2714" max="2714" width="17.42578125" style="266" customWidth="1"/>
    <col min="2715" max="2715" width="9.28515625" style="266" customWidth="1"/>
    <col min="2716" max="2716" width="53.42578125" style="266" customWidth="1"/>
    <col min="2717" max="2717" width="21.85546875" style="266" customWidth="1"/>
    <col min="2718" max="2718" width="18.5703125" style="266" customWidth="1"/>
    <col min="2719" max="2719" width="21.28515625" style="266" customWidth="1"/>
    <col min="2720" max="2722" width="0" style="266" hidden="1" customWidth="1"/>
    <col min="2723" max="2723" width="23.28515625" style="266" customWidth="1"/>
    <col min="2724" max="2725" width="0" style="266" hidden="1" customWidth="1"/>
    <col min="2726" max="2726" width="23.5703125" style="266" customWidth="1"/>
    <col min="2727" max="2727" width="2.7109375" style="266" customWidth="1"/>
    <col min="2728" max="2747" width="0" style="266" hidden="1" customWidth="1"/>
    <col min="2748" max="2748" width="13.42578125" style="266" customWidth="1"/>
    <col min="2749" max="2749" width="18.140625" style="266" customWidth="1"/>
    <col min="2750" max="2750" width="18.7109375" style="266" customWidth="1"/>
    <col min="2751" max="2751" width="15.42578125" style="266" customWidth="1"/>
    <col min="2752" max="2969" width="11.42578125" style="266"/>
    <col min="2970" max="2970" width="17.42578125" style="266" customWidth="1"/>
    <col min="2971" max="2971" width="9.28515625" style="266" customWidth="1"/>
    <col min="2972" max="2972" width="53.42578125" style="266" customWidth="1"/>
    <col min="2973" max="2973" width="21.85546875" style="266" customWidth="1"/>
    <col min="2974" max="2974" width="18.5703125" style="266" customWidth="1"/>
    <col min="2975" max="2975" width="21.28515625" style="266" customWidth="1"/>
    <col min="2976" max="2978" width="0" style="266" hidden="1" customWidth="1"/>
    <col min="2979" max="2979" width="23.28515625" style="266" customWidth="1"/>
    <col min="2980" max="2981" width="0" style="266" hidden="1" customWidth="1"/>
    <col min="2982" max="2982" width="23.5703125" style="266" customWidth="1"/>
    <col min="2983" max="2983" width="2.7109375" style="266" customWidth="1"/>
    <col min="2984" max="3003" width="0" style="266" hidden="1" customWidth="1"/>
    <col min="3004" max="3004" width="13.42578125" style="266" customWidth="1"/>
    <col min="3005" max="3005" width="18.140625" style="266" customWidth="1"/>
    <col min="3006" max="3006" width="18.7109375" style="266" customWidth="1"/>
    <col min="3007" max="3007" width="15.42578125" style="266" customWidth="1"/>
    <col min="3008" max="3225" width="11.42578125" style="266"/>
    <col min="3226" max="3226" width="17.42578125" style="266" customWidth="1"/>
    <col min="3227" max="3227" width="9.28515625" style="266" customWidth="1"/>
    <col min="3228" max="3228" width="53.42578125" style="266" customWidth="1"/>
    <col min="3229" max="3229" width="21.85546875" style="266" customWidth="1"/>
    <col min="3230" max="3230" width="18.5703125" style="266" customWidth="1"/>
    <col min="3231" max="3231" width="21.28515625" style="266" customWidth="1"/>
    <col min="3232" max="3234" width="0" style="266" hidden="1" customWidth="1"/>
    <col min="3235" max="3235" width="23.28515625" style="266" customWidth="1"/>
    <col min="3236" max="3237" width="0" style="266" hidden="1" customWidth="1"/>
    <col min="3238" max="3238" width="23.5703125" style="266" customWidth="1"/>
    <col min="3239" max="3239" width="2.7109375" style="266" customWidth="1"/>
    <col min="3240" max="3259" width="0" style="266" hidden="1" customWidth="1"/>
    <col min="3260" max="3260" width="13.42578125" style="266" customWidth="1"/>
    <col min="3261" max="3261" width="18.140625" style="266" customWidth="1"/>
    <col min="3262" max="3262" width="18.7109375" style="266" customWidth="1"/>
    <col min="3263" max="3263" width="15.42578125" style="266" customWidth="1"/>
    <col min="3264" max="3481" width="11.42578125" style="266"/>
    <col min="3482" max="3482" width="17.42578125" style="266" customWidth="1"/>
    <col min="3483" max="3483" width="9.28515625" style="266" customWidth="1"/>
    <col min="3484" max="3484" width="53.42578125" style="266" customWidth="1"/>
    <col min="3485" max="3485" width="21.85546875" style="266" customWidth="1"/>
    <col min="3486" max="3486" width="18.5703125" style="266" customWidth="1"/>
    <col min="3487" max="3487" width="21.28515625" style="266" customWidth="1"/>
    <col min="3488" max="3490" width="0" style="266" hidden="1" customWidth="1"/>
    <col min="3491" max="3491" width="23.28515625" style="266" customWidth="1"/>
    <col min="3492" max="3493" width="0" style="266" hidden="1" customWidth="1"/>
    <col min="3494" max="3494" width="23.5703125" style="266" customWidth="1"/>
    <col min="3495" max="3495" width="2.7109375" style="266" customWidth="1"/>
    <col min="3496" max="3515" width="0" style="266" hidden="1" customWidth="1"/>
    <col min="3516" max="3516" width="13.42578125" style="266" customWidth="1"/>
    <col min="3517" max="3517" width="18.140625" style="266" customWidth="1"/>
    <col min="3518" max="3518" width="18.7109375" style="266" customWidth="1"/>
    <col min="3519" max="3519" width="15.42578125" style="266" customWidth="1"/>
    <col min="3520" max="3737" width="11.42578125" style="266"/>
    <col min="3738" max="3738" width="17.42578125" style="266" customWidth="1"/>
    <col min="3739" max="3739" width="9.28515625" style="266" customWidth="1"/>
    <col min="3740" max="3740" width="53.42578125" style="266" customWidth="1"/>
    <col min="3741" max="3741" width="21.85546875" style="266" customWidth="1"/>
    <col min="3742" max="3742" width="18.5703125" style="266" customWidth="1"/>
    <col min="3743" max="3743" width="21.28515625" style="266" customWidth="1"/>
    <col min="3744" max="3746" width="0" style="266" hidden="1" customWidth="1"/>
    <col min="3747" max="3747" width="23.28515625" style="266" customWidth="1"/>
    <col min="3748" max="3749" width="0" style="266" hidden="1" customWidth="1"/>
    <col min="3750" max="3750" width="23.5703125" style="266" customWidth="1"/>
    <col min="3751" max="3751" width="2.7109375" style="266" customWidth="1"/>
    <col min="3752" max="3771" width="0" style="266" hidden="1" customWidth="1"/>
    <col min="3772" max="3772" width="13.42578125" style="266" customWidth="1"/>
    <col min="3773" max="3773" width="18.140625" style="266" customWidth="1"/>
    <col min="3774" max="3774" width="18.7109375" style="266" customWidth="1"/>
    <col min="3775" max="3775" width="15.42578125" style="266" customWidth="1"/>
    <col min="3776" max="3993" width="11.42578125" style="266"/>
    <col min="3994" max="3994" width="17.42578125" style="266" customWidth="1"/>
    <col min="3995" max="3995" width="9.28515625" style="266" customWidth="1"/>
    <col min="3996" max="3996" width="53.42578125" style="266" customWidth="1"/>
    <col min="3997" max="3997" width="21.85546875" style="266" customWidth="1"/>
    <col min="3998" max="3998" width="18.5703125" style="266" customWidth="1"/>
    <col min="3999" max="3999" width="21.28515625" style="266" customWidth="1"/>
    <col min="4000" max="4002" width="0" style="266" hidden="1" customWidth="1"/>
    <col min="4003" max="4003" width="23.28515625" style="266" customWidth="1"/>
    <col min="4004" max="4005" width="0" style="266" hidden="1" customWidth="1"/>
    <col min="4006" max="4006" width="23.5703125" style="266" customWidth="1"/>
    <col min="4007" max="4007" width="2.7109375" style="266" customWidth="1"/>
    <col min="4008" max="4027" width="0" style="266" hidden="1" customWidth="1"/>
    <col min="4028" max="4028" width="13.42578125" style="266" customWidth="1"/>
    <col min="4029" max="4029" width="18.140625" style="266" customWidth="1"/>
    <col min="4030" max="4030" width="18.7109375" style="266" customWidth="1"/>
    <col min="4031" max="4031" width="15.42578125" style="266" customWidth="1"/>
    <col min="4032" max="4249" width="11.42578125" style="266"/>
    <col min="4250" max="4250" width="17.42578125" style="266" customWidth="1"/>
    <col min="4251" max="4251" width="9.28515625" style="266" customWidth="1"/>
    <col min="4252" max="4252" width="53.42578125" style="266" customWidth="1"/>
    <col min="4253" max="4253" width="21.85546875" style="266" customWidth="1"/>
    <col min="4254" max="4254" width="18.5703125" style="266" customWidth="1"/>
    <col min="4255" max="4255" width="21.28515625" style="266" customWidth="1"/>
    <col min="4256" max="4258" width="0" style="266" hidden="1" customWidth="1"/>
    <col min="4259" max="4259" width="23.28515625" style="266" customWidth="1"/>
    <col min="4260" max="4261" width="0" style="266" hidden="1" customWidth="1"/>
    <col min="4262" max="4262" width="23.5703125" style="266" customWidth="1"/>
    <col min="4263" max="4263" width="2.7109375" style="266" customWidth="1"/>
    <col min="4264" max="4283" width="0" style="266" hidden="1" customWidth="1"/>
    <col min="4284" max="4284" width="13.42578125" style="266" customWidth="1"/>
    <col min="4285" max="4285" width="18.140625" style="266" customWidth="1"/>
    <col min="4286" max="4286" width="18.7109375" style="266" customWidth="1"/>
    <col min="4287" max="4287" width="15.42578125" style="266" customWidth="1"/>
    <col min="4288" max="4505" width="11.42578125" style="266"/>
    <col min="4506" max="4506" width="17.42578125" style="266" customWidth="1"/>
    <col min="4507" max="4507" width="9.28515625" style="266" customWidth="1"/>
    <col min="4508" max="4508" width="53.42578125" style="266" customWidth="1"/>
    <col min="4509" max="4509" width="21.85546875" style="266" customWidth="1"/>
    <col min="4510" max="4510" width="18.5703125" style="266" customWidth="1"/>
    <col min="4511" max="4511" width="21.28515625" style="266" customWidth="1"/>
    <col min="4512" max="4514" width="0" style="266" hidden="1" customWidth="1"/>
    <col min="4515" max="4515" width="23.28515625" style="266" customWidth="1"/>
    <col min="4516" max="4517" width="0" style="266" hidden="1" customWidth="1"/>
    <col min="4518" max="4518" width="23.5703125" style="266" customWidth="1"/>
    <col min="4519" max="4519" width="2.7109375" style="266" customWidth="1"/>
    <col min="4520" max="4539" width="0" style="266" hidden="1" customWidth="1"/>
    <col min="4540" max="4540" width="13.42578125" style="266" customWidth="1"/>
    <col min="4541" max="4541" width="18.140625" style="266" customWidth="1"/>
    <col min="4542" max="4542" width="18.7109375" style="266" customWidth="1"/>
    <col min="4543" max="4543" width="15.42578125" style="266" customWidth="1"/>
    <col min="4544" max="4761" width="11.42578125" style="266"/>
    <col min="4762" max="4762" width="17.42578125" style="266" customWidth="1"/>
    <col min="4763" max="4763" width="9.28515625" style="266" customWidth="1"/>
    <col min="4764" max="4764" width="53.42578125" style="266" customWidth="1"/>
    <col min="4765" max="4765" width="21.85546875" style="266" customWidth="1"/>
    <col min="4766" max="4766" width="18.5703125" style="266" customWidth="1"/>
    <col min="4767" max="4767" width="21.28515625" style="266" customWidth="1"/>
    <col min="4768" max="4770" width="0" style="266" hidden="1" customWidth="1"/>
    <col min="4771" max="4771" width="23.28515625" style="266" customWidth="1"/>
    <col min="4772" max="4773" width="0" style="266" hidden="1" customWidth="1"/>
    <col min="4774" max="4774" width="23.5703125" style="266" customWidth="1"/>
    <col min="4775" max="4775" width="2.7109375" style="266" customWidth="1"/>
    <col min="4776" max="4795" width="0" style="266" hidden="1" customWidth="1"/>
    <col min="4796" max="4796" width="13.42578125" style="266" customWidth="1"/>
    <col min="4797" max="4797" width="18.140625" style="266" customWidth="1"/>
    <col min="4798" max="4798" width="18.7109375" style="266" customWidth="1"/>
    <col min="4799" max="4799" width="15.42578125" style="266" customWidth="1"/>
    <col min="4800" max="5017" width="11.42578125" style="266"/>
    <col min="5018" max="5018" width="17.42578125" style="266" customWidth="1"/>
    <col min="5019" max="5019" width="9.28515625" style="266" customWidth="1"/>
    <col min="5020" max="5020" width="53.42578125" style="266" customWidth="1"/>
    <col min="5021" max="5021" width="21.85546875" style="266" customWidth="1"/>
    <col min="5022" max="5022" width="18.5703125" style="266" customWidth="1"/>
    <col min="5023" max="5023" width="21.28515625" style="266" customWidth="1"/>
    <col min="5024" max="5026" width="0" style="266" hidden="1" customWidth="1"/>
    <col min="5027" max="5027" width="23.28515625" style="266" customWidth="1"/>
    <col min="5028" max="5029" width="0" style="266" hidden="1" customWidth="1"/>
    <col min="5030" max="5030" width="23.5703125" style="266" customWidth="1"/>
    <col min="5031" max="5031" width="2.7109375" style="266" customWidth="1"/>
    <col min="5032" max="5051" width="0" style="266" hidden="1" customWidth="1"/>
    <col min="5052" max="5052" width="13.42578125" style="266" customWidth="1"/>
    <col min="5053" max="5053" width="18.140625" style="266" customWidth="1"/>
    <col min="5054" max="5054" width="18.7109375" style="266" customWidth="1"/>
    <col min="5055" max="5055" width="15.42578125" style="266" customWidth="1"/>
    <col min="5056" max="5273" width="11.42578125" style="266"/>
    <col min="5274" max="5274" width="17.42578125" style="266" customWidth="1"/>
    <col min="5275" max="5275" width="9.28515625" style="266" customWidth="1"/>
    <col min="5276" max="5276" width="53.42578125" style="266" customWidth="1"/>
    <col min="5277" max="5277" width="21.85546875" style="266" customWidth="1"/>
    <col min="5278" max="5278" width="18.5703125" style="266" customWidth="1"/>
    <col min="5279" max="5279" width="21.28515625" style="266" customWidth="1"/>
    <col min="5280" max="5282" width="0" style="266" hidden="1" customWidth="1"/>
    <col min="5283" max="5283" width="23.28515625" style="266" customWidth="1"/>
    <col min="5284" max="5285" width="0" style="266" hidden="1" customWidth="1"/>
    <col min="5286" max="5286" width="23.5703125" style="266" customWidth="1"/>
    <col min="5287" max="5287" width="2.7109375" style="266" customWidth="1"/>
    <col min="5288" max="5307" width="0" style="266" hidden="1" customWidth="1"/>
    <col min="5308" max="5308" width="13.42578125" style="266" customWidth="1"/>
    <col min="5309" max="5309" width="18.140625" style="266" customWidth="1"/>
    <col min="5310" max="5310" width="18.7109375" style="266" customWidth="1"/>
    <col min="5311" max="5311" width="15.42578125" style="266" customWidth="1"/>
    <col min="5312" max="5529" width="11.42578125" style="266"/>
    <col min="5530" max="5530" width="17.42578125" style="266" customWidth="1"/>
    <col min="5531" max="5531" width="9.28515625" style="266" customWidth="1"/>
    <col min="5532" max="5532" width="53.42578125" style="266" customWidth="1"/>
    <col min="5533" max="5533" width="21.85546875" style="266" customWidth="1"/>
    <col min="5534" max="5534" width="18.5703125" style="266" customWidth="1"/>
    <col min="5535" max="5535" width="21.28515625" style="266" customWidth="1"/>
    <col min="5536" max="5538" width="0" style="266" hidden="1" customWidth="1"/>
    <col min="5539" max="5539" width="23.28515625" style="266" customWidth="1"/>
    <col min="5540" max="5541" width="0" style="266" hidden="1" customWidth="1"/>
    <col min="5542" max="5542" width="23.5703125" style="266" customWidth="1"/>
    <col min="5543" max="5543" width="2.7109375" style="266" customWidth="1"/>
    <col min="5544" max="5563" width="0" style="266" hidden="1" customWidth="1"/>
    <col min="5564" max="5564" width="13.42578125" style="266" customWidth="1"/>
    <col min="5565" max="5565" width="18.140625" style="266" customWidth="1"/>
    <col min="5566" max="5566" width="18.7109375" style="266" customWidth="1"/>
    <col min="5567" max="5567" width="15.42578125" style="266" customWidth="1"/>
    <col min="5568" max="5785" width="11.42578125" style="266"/>
    <col min="5786" max="5786" width="17.42578125" style="266" customWidth="1"/>
    <col min="5787" max="5787" width="9.28515625" style="266" customWidth="1"/>
    <col min="5788" max="5788" width="53.42578125" style="266" customWidth="1"/>
    <col min="5789" max="5789" width="21.85546875" style="266" customWidth="1"/>
    <col min="5790" max="5790" width="18.5703125" style="266" customWidth="1"/>
    <col min="5791" max="5791" width="21.28515625" style="266" customWidth="1"/>
    <col min="5792" max="5794" width="0" style="266" hidden="1" customWidth="1"/>
    <col min="5795" max="5795" width="23.28515625" style="266" customWidth="1"/>
    <col min="5796" max="5797" width="0" style="266" hidden="1" customWidth="1"/>
    <col min="5798" max="5798" width="23.5703125" style="266" customWidth="1"/>
    <col min="5799" max="5799" width="2.7109375" style="266" customWidth="1"/>
    <col min="5800" max="5819" width="0" style="266" hidden="1" customWidth="1"/>
    <col min="5820" max="5820" width="13.42578125" style="266" customWidth="1"/>
    <col min="5821" max="5821" width="18.140625" style="266" customWidth="1"/>
    <col min="5822" max="5822" width="18.7109375" style="266" customWidth="1"/>
    <col min="5823" max="5823" width="15.42578125" style="266" customWidth="1"/>
    <col min="5824" max="6041" width="11.42578125" style="266"/>
    <col min="6042" max="6042" width="17.42578125" style="266" customWidth="1"/>
    <col min="6043" max="6043" width="9.28515625" style="266" customWidth="1"/>
    <col min="6044" max="6044" width="53.42578125" style="266" customWidth="1"/>
    <col min="6045" max="6045" width="21.85546875" style="266" customWidth="1"/>
    <col min="6046" max="6046" width="18.5703125" style="266" customWidth="1"/>
    <col min="6047" max="6047" width="21.28515625" style="266" customWidth="1"/>
    <col min="6048" max="6050" width="0" style="266" hidden="1" customWidth="1"/>
    <col min="6051" max="6051" width="23.28515625" style="266" customWidth="1"/>
    <col min="6052" max="6053" width="0" style="266" hidden="1" customWidth="1"/>
    <col min="6054" max="6054" width="23.5703125" style="266" customWidth="1"/>
    <col min="6055" max="6055" width="2.7109375" style="266" customWidth="1"/>
    <col min="6056" max="6075" width="0" style="266" hidden="1" customWidth="1"/>
    <col min="6076" max="6076" width="13.42578125" style="266" customWidth="1"/>
    <col min="6077" max="6077" width="18.140625" style="266" customWidth="1"/>
    <col min="6078" max="6078" width="18.7109375" style="266" customWidth="1"/>
    <col min="6079" max="6079" width="15.42578125" style="266" customWidth="1"/>
    <col min="6080" max="6297" width="11.42578125" style="266"/>
    <col min="6298" max="6298" width="17.42578125" style="266" customWidth="1"/>
    <col min="6299" max="6299" width="9.28515625" style="266" customWidth="1"/>
    <col min="6300" max="6300" width="53.42578125" style="266" customWidth="1"/>
    <col min="6301" max="6301" width="21.85546875" style="266" customWidth="1"/>
    <col min="6302" max="6302" width="18.5703125" style="266" customWidth="1"/>
    <col min="6303" max="6303" width="21.28515625" style="266" customWidth="1"/>
    <col min="6304" max="6306" width="0" style="266" hidden="1" customWidth="1"/>
    <col min="6307" max="6307" width="23.28515625" style="266" customWidth="1"/>
    <col min="6308" max="6309" width="0" style="266" hidden="1" customWidth="1"/>
    <col min="6310" max="6310" width="23.5703125" style="266" customWidth="1"/>
    <col min="6311" max="6311" width="2.7109375" style="266" customWidth="1"/>
    <col min="6312" max="6331" width="0" style="266" hidden="1" customWidth="1"/>
    <col min="6332" max="6332" width="13.42578125" style="266" customWidth="1"/>
    <col min="6333" max="6333" width="18.140625" style="266" customWidth="1"/>
    <col min="6334" max="6334" width="18.7109375" style="266" customWidth="1"/>
    <col min="6335" max="6335" width="15.42578125" style="266" customWidth="1"/>
    <col min="6336" max="6553" width="11.42578125" style="266"/>
    <col min="6554" max="6554" width="17.42578125" style="266" customWidth="1"/>
    <col min="6555" max="6555" width="9.28515625" style="266" customWidth="1"/>
    <col min="6556" max="6556" width="53.42578125" style="266" customWidth="1"/>
    <col min="6557" max="6557" width="21.85546875" style="266" customWidth="1"/>
    <col min="6558" max="6558" width="18.5703125" style="266" customWidth="1"/>
    <col min="6559" max="6559" width="21.28515625" style="266" customWidth="1"/>
    <col min="6560" max="6562" width="0" style="266" hidden="1" customWidth="1"/>
    <col min="6563" max="6563" width="23.28515625" style="266" customWidth="1"/>
    <col min="6564" max="6565" width="0" style="266" hidden="1" customWidth="1"/>
    <col min="6566" max="6566" width="23.5703125" style="266" customWidth="1"/>
    <col min="6567" max="6567" width="2.7109375" style="266" customWidth="1"/>
    <col min="6568" max="6587" width="0" style="266" hidden="1" customWidth="1"/>
    <col min="6588" max="6588" width="13.42578125" style="266" customWidth="1"/>
    <col min="6589" max="6589" width="18.140625" style="266" customWidth="1"/>
    <col min="6590" max="6590" width="18.7109375" style="266" customWidth="1"/>
    <col min="6591" max="6591" width="15.42578125" style="266" customWidth="1"/>
    <col min="6592" max="6809" width="11.42578125" style="266"/>
    <col min="6810" max="6810" width="17.42578125" style="266" customWidth="1"/>
    <col min="6811" max="6811" width="9.28515625" style="266" customWidth="1"/>
    <col min="6812" max="6812" width="53.42578125" style="266" customWidth="1"/>
    <col min="6813" max="6813" width="21.85546875" style="266" customWidth="1"/>
    <col min="6814" max="6814" width="18.5703125" style="266" customWidth="1"/>
    <col min="6815" max="6815" width="21.28515625" style="266" customWidth="1"/>
    <col min="6816" max="6818" width="0" style="266" hidden="1" customWidth="1"/>
    <col min="6819" max="6819" width="23.28515625" style="266" customWidth="1"/>
    <col min="6820" max="6821" width="0" style="266" hidden="1" customWidth="1"/>
    <col min="6822" max="6822" width="23.5703125" style="266" customWidth="1"/>
    <col min="6823" max="6823" width="2.7109375" style="266" customWidth="1"/>
    <col min="6824" max="6843" width="0" style="266" hidden="1" customWidth="1"/>
    <col min="6844" max="6844" width="13.42578125" style="266" customWidth="1"/>
    <col min="6845" max="6845" width="18.140625" style="266" customWidth="1"/>
    <col min="6846" max="6846" width="18.7109375" style="266" customWidth="1"/>
    <col min="6847" max="6847" width="15.42578125" style="266" customWidth="1"/>
    <col min="6848" max="7065" width="11.42578125" style="266"/>
    <col min="7066" max="7066" width="17.42578125" style="266" customWidth="1"/>
    <col min="7067" max="7067" width="9.28515625" style="266" customWidth="1"/>
    <col min="7068" max="7068" width="53.42578125" style="266" customWidth="1"/>
    <col min="7069" max="7069" width="21.85546875" style="266" customWidth="1"/>
    <col min="7070" max="7070" width="18.5703125" style="266" customWidth="1"/>
    <col min="7071" max="7071" width="21.28515625" style="266" customWidth="1"/>
    <col min="7072" max="7074" width="0" style="266" hidden="1" customWidth="1"/>
    <col min="7075" max="7075" width="23.28515625" style="266" customWidth="1"/>
    <col min="7076" max="7077" width="0" style="266" hidden="1" customWidth="1"/>
    <col min="7078" max="7078" width="23.5703125" style="266" customWidth="1"/>
    <col min="7079" max="7079" width="2.7109375" style="266" customWidth="1"/>
    <col min="7080" max="7099" width="0" style="266" hidden="1" customWidth="1"/>
    <col min="7100" max="7100" width="13.42578125" style="266" customWidth="1"/>
    <col min="7101" max="7101" width="18.140625" style="266" customWidth="1"/>
    <col min="7102" max="7102" width="18.7109375" style="266" customWidth="1"/>
    <col min="7103" max="7103" width="15.42578125" style="266" customWidth="1"/>
    <col min="7104" max="7321" width="11.42578125" style="266"/>
    <col min="7322" max="7322" width="17.42578125" style="266" customWidth="1"/>
    <col min="7323" max="7323" width="9.28515625" style="266" customWidth="1"/>
    <col min="7324" max="7324" width="53.42578125" style="266" customWidth="1"/>
    <col min="7325" max="7325" width="21.85546875" style="266" customWidth="1"/>
    <col min="7326" max="7326" width="18.5703125" style="266" customWidth="1"/>
    <col min="7327" max="7327" width="21.28515625" style="266" customWidth="1"/>
    <col min="7328" max="7330" width="0" style="266" hidden="1" customWidth="1"/>
    <col min="7331" max="7331" width="23.28515625" style="266" customWidth="1"/>
    <col min="7332" max="7333" width="0" style="266" hidden="1" customWidth="1"/>
    <col min="7334" max="7334" width="23.5703125" style="266" customWidth="1"/>
    <col min="7335" max="7335" width="2.7109375" style="266" customWidth="1"/>
    <col min="7336" max="7355" width="0" style="266" hidden="1" customWidth="1"/>
    <col min="7356" max="7356" width="13.42578125" style="266" customWidth="1"/>
    <col min="7357" max="7357" width="18.140625" style="266" customWidth="1"/>
    <col min="7358" max="7358" width="18.7109375" style="266" customWidth="1"/>
    <col min="7359" max="7359" width="15.42578125" style="266" customWidth="1"/>
    <col min="7360" max="7577" width="11.42578125" style="266"/>
    <col min="7578" max="7578" width="17.42578125" style="266" customWidth="1"/>
    <col min="7579" max="7579" width="9.28515625" style="266" customWidth="1"/>
    <col min="7580" max="7580" width="53.42578125" style="266" customWidth="1"/>
    <col min="7581" max="7581" width="21.85546875" style="266" customWidth="1"/>
    <col min="7582" max="7582" width="18.5703125" style="266" customWidth="1"/>
    <col min="7583" max="7583" width="21.28515625" style="266" customWidth="1"/>
    <col min="7584" max="7586" width="0" style="266" hidden="1" customWidth="1"/>
    <col min="7587" max="7587" width="23.28515625" style="266" customWidth="1"/>
    <col min="7588" max="7589" width="0" style="266" hidden="1" customWidth="1"/>
    <col min="7590" max="7590" width="23.5703125" style="266" customWidth="1"/>
    <col min="7591" max="7591" width="2.7109375" style="266" customWidth="1"/>
    <col min="7592" max="7611" width="0" style="266" hidden="1" customWidth="1"/>
    <col min="7612" max="7612" width="13.42578125" style="266" customWidth="1"/>
    <col min="7613" max="7613" width="18.140625" style="266" customWidth="1"/>
    <col min="7614" max="7614" width="18.7109375" style="266" customWidth="1"/>
    <col min="7615" max="7615" width="15.42578125" style="266" customWidth="1"/>
    <col min="7616" max="7833" width="11.42578125" style="266"/>
    <col min="7834" max="7834" width="17.42578125" style="266" customWidth="1"/>
    <col min="7835" max="7835" width="9.28515625" style="266" customWidth="1"/>
    <col min="7836" max="7836" width="53.42578125" style="266" customWidth="1"/>
    <col min="7837" max="7837" width="21.85546875" style="266" customWidth="1"/>
    <col min="7838" max="7838" width="18.5703125" style="266" customWidth="1"/>
    <col min="7839" max="7839" width="21.28515625" style="266" customWidth="1"/>
    <col min="7840" max="7842" width="0" style="266" hidden="1" customWidth="1"/>
    <col min="7843" max="7843" width="23.28515625" style="266" customWidth="1"/>
    <col min="7844" max="7845" width="0" style="266" hidden="1" customWidth="1"/>
    <col min="7846" max="7846" width="23.5703125" style="266" customWidth="1"/>
    <col min="7847" max="7847" width="2.7109375" style="266" customWidth="1"/>
    <col min="7848" max="7867" width="0" style="266" hidden="1" customWidth="1"/>
    <col min="7868" max="7868" width="13.42578125" style="266" customWidth="1"/>
    <col min="7869" max="7869" width="18.140625" style="266" customWidth="1"/>
    <col min="7870" max="7870" width="18.7109375" style="266" customWidth="1"/>
    <col min="7871" max="7871" width="15.42578125" style="266" customWidth="1"/>
    <col min="7872" max="8089" width="11.42578125" style="266"/>
    <col min="8090" max="8090" width="17.42578125" style="266" customWidth="1"/>
    <col min="8091" max="8091" width="9.28515625" style="266" customWidth="1"/>
    <col min="8092" max="8092" width="53.42578125" style="266" customWidth="1"/>
    <col min="8093" max="8093" width="21.85546875" style="266" customWidth="1"/>
    <col min="8094" max="8094" width="18.5703125" style="266" customWidth="1"/>
    <col min="8095" max="8095" width="21.28515625" style="266" customWidth="1"/>
    <col min="8096" max="8098" width="0" style="266" hidden="1" customWidth="1"/>
    <col min="8099" max="8099" width="23.28515625" style="266" customWidth="1"/>
    <col min="8100" max="8101" width="0" style="266" hidden="1" customWidth="1"/>
    <col min="8102" max="8102" width="23.5703125" style="266" customWidth="1"/>
    <col min="8103" max="8103" width="2.7109375" style="266" customWidth="1"/>
    <col min="8104" max="8123" width="0" style="266" hidden="1" customWidth="1"/>
    <col min="8124" max="8124" width="13.42578125" style="266" customWidth="1"/>
    <col min="8125" max="8125" width="18.140625" style="266" customWidth="1"/>
    <col min="8126" max="8126" width="18.7109375" style="266" customWidth="1"/>
    <col min="8127" max="8127" width="15.42578125" style="266" customWidth="1"/>
    <col min="8128" max="8345" width="11.42578125" style="266"/>
    <col min="8346" max="8346" width="17.42578125" style="266" customWidth="1"/>
    <col min="8347" max="8347" width="9.28515625" style="266" customWidth="1"/>
    <col min="8348" max="8348" width="53.42578125" style="266" customWidth="1"/>
    <col min="8349" max="8349" width="21.85546875" style="266" customWidth="1"/>
    <col min="8350" max="8350" width="18.5703125" style="266" customWidth="1"/>
    <col min="8351" max="8351" width="21.28515625" style="266" customWidth="1"/>
    <col min="8352" max="8354" width="0" style="266" hidden="1" customWidth="1"/>
    <col min="8355" max="8355" width="23.28515625" style="266" customWidth="1"/>
    <col min="8356" max="8357" width="0" style="266" hidden="1" customWidth="1"/>
    <col min="8358" max="8358" width="23.5703125" style="266" customWidth="1"/>
    <col min="8359" max="8359" width="2.7109375" style="266" customWidth="1"/>
    <col min="8360" max="8379" width="0" style="266" hidden="1" customWidth="1"/>
    <col min="8380" max="8380" width="13.42578125" style="266" customWidth="1"/>
    <col min="8381" max="8381" width="18.140625" style="266" customWidth="1"/>
    <col min="8382" max="8382" width="18.7109375" style="266" customWidth="1"/>
    <col min="8383" max="8383" width="15.42578125" style="266" customWidth="1"/>
    <col min="8384" max="8601" width="11.42578125" style="266"/>
    <col min="8602" max="8602" width="17.42578125" style="266" customWidth="1"/>
    <col min="8603" max="8603" width="9.28515625" style="266" customWidth="1"/>
    <col min="8604" max="8604" width="53.42578125" style="266" customWidth="1"/>
    <col min="8605" max="8605" width="21.85546875" style="266" customWidth="1"/>
    <col min="8606" max="8606" width="18.5703125" style="266" customWidth="1"/>
    <col min="8607" max="8607" width="21.28515625" style="266" customWidth="1"/>
    <col min="8608" max="8610" width="0" style="266" hidden="1" customWidth="1"/>
    <col min="8611" max="8611" width="23.28515625" style="266" customWidth="1"/>
    <col min="8612" max="8613" width="0" style="266" hidden="1" customWidth="1"/>
    <col min="8614" max="8614" width="23.5703125" style="266" customWidth="1"/>
    <col min="8615" max="8615" width="2.7109375" style="266" customWidth="1"/>
    <col min="8616" max="8635" width="0" style="266" hidden="1" customWidth="1"/>
    <col min="8636" max="8636" width="13.42578125" style="266" customWidth="1"/>
    <col min="8637" max="8637" width="18.140625" style="266" customWidth="1"/>
    <col min="8638" max="8638" width="18.7109375" style="266" customWidth="1"/>
    <col min="8639" max="8639" width="15.42578125" style="266" customWidth="1"/>
    <col min="8640" max="8857" width="11.42578125" style="266"/>
    <col min="8858" max="8858" width="17.42578125" style="266" customWidth="1"/>
    <col min="8859" max="8859" width="9.28515625" style="266" customWidth="1"/>
    <col min="8860" max="8860" width="53.42578125" style="266" customWidth="1"/>
    <col min="8861" max="8861" width="21.85546875" style="266" customWidth="1"/>
    <col min="8862" max="8862" width="18.5703125" style="266" customWidth="1"/>
    <col min="8863" max="8863" width="21.28515625" style="266" customWidth="1"/>
    <col min="8864" max="8866" width="0" style="266" hidden="1" customWidth="1"/>
    <col min="8867" max="8867" width="23.28515625" style="266" customWidth="1"/>
    <col min="8868" max="8869" width="0" style="266" hidden="1" customWidth="1"/>
    <col min="8870" max="8870" width="23.5703125" style="266" customWidth="1"/>
    <col min="8871" max="8871" width="2.7109375" style="266" customWidth="1"/>
    <col min="8872" max="8891" width="0" style="266" hidden="1" customWidth="1"/>
    <col min="8892" max="8892" width="13.42578125" style="266" customWidth="1"/>
    <col min="8893" max="8893" width="18.140625" style="266" customWidth="1"/>
    <col min="8894" max="8894" width="18.7109375" style="266" customWidth="1"/>
    <col min="8895" max="8895" width="15.42578125" style="266" customWidth="1"/>
    <col min="8896" max="9113" width="11.42578125" style="266"/>
    <col min="9114" max="9114" width="17.42578125" style="266" customWidth="1"/>
    <col min="9115" max="9115" width="9.28515625" style="266" customWidth="1"/>
    <col min="9116" max="9116" width="53.42578125" style="266" customWidth="1"/>
    <col min="9117" max="9117" width="21.85546875" style="266" customWidth="1"/>
    <col min="9118" max="9118" width="18.5703125" style="266" customWidth="1"/>
    <col min="9119" max="9119" width="21.28515625" style="266" customWidth="1"/>
    <col min="9120" max="9122" width="0" style="266" hidden="1" customWidth="1"/>
    <col min="9123" max="9123" width="23.28515625" style="266" customWidth="1"/>
    <col min="9124" max="9125" width="0" style="266" hidden="1" customWidth="1"/>
    <col min="9126" max="9126" width="23.5703125" style="266" customWidth="1"/>
    <col min="9127" max="9127" width="2.7109375" style="266" customWidth="1"/>
    <col min="9128" max="9147" width="0" style="266" hidden="1" customWidth="1"/>
    <col min="9148" max="9148" width="13.42578125" style="266" customWidth="1"/>
    <col min="9149" max="9149" width="18.140625" style="266" customWidth="1"/>
    <col min="9150" max="9150" width="18.7109375" style="266" customWidth="1"/>
    <col min="9151" max="9151" width="15.42578125" style="266" customWidth="1"/>
    <col min="9152" max="9369" width="11.42578125" style="266"/>
    <col min="9370" max="9370" width="17.42578125" style="266" customWidth="1"/>
    <col min="9371" max="9371" width="9.28515625" style="266" customWidth="1"/>
    <col min="9372" max="9372" width="53.42578125" style="266" customWidth="1"/>
    <col min="9373" max="9373" width="21.85546875" style="266" customWidth="1"/>
    <col min="9374" max="9374" width="18.5703125" style="266" customWidth="1"/>
    <col min="9375" max="9375" width="21.28515625" style="266" customWidth="1"/>
    <col min="9376" max="9378" width="0" style="266" hidden="1" customWidth="1"/>
    <col min="9379" max="9379" width="23.28515625" style="266" customWidth="1"/>
    <col min="9380" max="9381" width="0" style="266" hidden="1" customWidth="1"/>
    <col min="9382" max="9382" width="23.5703125" style="266" customWidth="1"/>
    <col min="9383" max="9383" width="2.7109375" style="266" customWidth="1"/>
    <col min="9384" max="9403" width="0" style="266" hidden="1" customWidth="1"/>
    <col min="9404" max="9404" width="13.42578125" style="266" customWidth="1"/>
    <col min="9405" max="9405" width="18.140625" style="266" customWidth="1"/>
    <col min="9406" max="9406" width="18.7109375" style="266" customWidth="1"/>
    <col min="9407" max="9407" width="15.42578125" style="266" customWidth="1"/>
    <col min="9408" max="9625" width="11.42578125" style="266"/>
    <col min="9626" max="9626" width="17.42578125" style="266" customWidth="1"/>
    <col min="9627" max="9627" width="9.28515625" style="266" customWidth="1"/>
    <col min="9628" max="9628" width="53.42578125" style="266" customWidth="1"/>
    <col min="9629" max="9629" width="21.85546875" style="266" customWidth="1"/>
    <col min="9630" max="9630" width="18.5703125" style="266" customWidth="1"/>
    <col min="9631" max="9631" width="21.28515625" style="266" customWidth="1"/>
    <col min="9632" max="9634" width="0" style="266" hidden="1" customWidth="1"/>
    <col min="9635" max="9635" width="23.28515625" style="266" customWidth="1"/>
    <col min="9636" max="9637" width="0" style="266" hidden="1" customWidth="1"/>
    <col min="9638" max="9638" width="23.5703125" style="266" customWidth="1"/>
    <col min="9639" max="9639" width="2.7109375" style="266" customWidth="1"/>
    <col min="9640" max="9659" width="0" style="266" hidden="1" customWidth="1"/>
    <col min="9660" max="9660" width="13.42578125" style="266" customWidth="1"/>
    <col min="9661" max="9661" width="18.140625" style="266" customWidth="1"/>
    <col min="9662" max="9662" width="18.7109375" style="266" customWidth="1"/>
    <col min="9663" max="9663" width="15.42578125" style="266" customWidth="1"/>
    <col min="9664" max="9881" width="11.42578125" style="266"/>
    <col min="9882" max="9882" width="17.42578125" style="266" customWidth="1"/>
    <col min="9883" max="9883" width="9.28515625" style="266" customWidth="1"/>
    <col min="9884" max="9884" width="53.42578125" style="266" customWidth="1"/>
    <col min="9885" max="9885" width="21.85546875" style="266" customWidth="1"/>
    <col min="9886" max="9886" width="18.5703125" style="266" customWidth="1"/>
    <col min="9887" max="9887" width="21.28515625" style="266" customWidth="1"/>
    <col min="9888" max="9890" width="0" style="266" hidden="1" customWidth="1"/>
    <col min="9891" max="9891" width="23.28515625" style="266" customWidth="1"/>
    <col min="9892" max="9893" width="0" style="266" hidden="1" customWidth="1"/>
    <col min="9894" max="9894" width="23.5703125" style="266" customWidth="1"/>
    <col min="9895" max="9895" width="2.7109375" style="266" customWidth="1"/>
    <col min="9896" max="9915" width="0" style="266" hidden="1" customWidth="1"/>
    <col min="9916" max="9916" width="13.42578125" style="266" customWidth="1"/>
    <col min="9917" max="9917" width="18.140625" style="266" customWidth="1"/>
    <col min="9918" max="9918" width="18.7109375" style="266" customWidth="1"/>
    <col min="9919" max="9919" width="15.42578125" style="266" customWidth="1"/>
    <col min="9920" max="10137" width="11.42578125" style="266"/>
    <col min="10138" max="10138" width="17.42578125" style="266" customWidth="1"/>
    <col min="10139" max="10139" width="9.28515625" style="266" customWidth="1"/>
    <col min="10140" max="10140" width="53.42578125" style="266" customWidth="1"/>
    <col min="10141" max="10141" width="21.85546875" style="266" customWidth="1"/>
    <col min="10142" max="10142" width="18.5703125" style="266" customWidth="1"/>
    <col min="10143" max="10143" width="21.28515625" style="266" customWidth="1"/>
    <col min="10144" max="10146" width="0" style="266" hidden="1" customWidth="1"/>
    <col min="10147" max="10147" width="23.28515625" style="266" customWidth="1"/>
    <col min="10148" max="10149" width="0" style="266" hidden="1" customWidth="1"/>
    <col min="10150" max="10150" width="23.5703125" style="266" customWidth="1"/>
    <col min="10151" max="10151" width="2.7109375" style="266" customWidth="1"/>
    <col min="10152" max="10171" width="0" style="266" hidden="1" customWidth="1"/>
    <col min="10172" max="10172" width="13.42578125" style="266" customWidth="1"/>
    <col min="10173" max="10173" width="18.140625" style="266" customWidth="1"/>
    <col min="10174" max="10174" width="18.7109375" style="266" customWidth="1"/>
    <col min="10175" max="10175" width="15.42578125" style="266" customWidth="1"/>
    <col min="10176" max="10393" width="11.42578125" style="266"/>
    <col min="10394" max="10394" width="17.42578125" style="266" customWidth="1"/>
    <col min="10395" max="10395" width="9.28515625" style="266" customWidth="1"/>
    <col min="10396" max="10396" width="53.42578125" style="266" customWidth="1"/>
    <col min="10397" max="10397" width="21.85546875" style="266" customWidth="1"/>
    <col min="10398" max="10398" width="18.5703125" style="266" customWidth="1"/>
    <col min="10399" max="10399" width="21.28515625" style="266" customWidth="1"/>
    <col min="10400" max="10402" width="0" style="266" hidden="1" customWidth="1"/>
    <col min="10403" max="10403" width="23.28515625" style="266" customWidth="1"/>
    <col min="10404" max="10405" width="0" style="266" hidden="1" customWidth="1"/>
    <col min="10406" max="10406" width="23.5703125" style="266" customWidth="1"/>
    <col min="10407" max="10407" width="2.7109375" style="266" customWidth="1"/>
    <col min="10408" max="10427" width="0" style="266" hidden="1" customWidth="1"/>
    <col min="10428" max="10428" width="13.42578125" style="266" customWidth="1"/>
    <col min="10429" max="10429" width="18.140625" style="266" customWidth="1"/>
    <col min="10430" max="10430" width="18.7109375" style="266" customWidth="1"/>
    <col min="10431" max="10431" width="15.42578125" style="266" customWidth="1"/>
    <col min="10432" max="10649" width="11.42578125" style="266"/>
    <col min="10650" max="10650" width="17.42578125" style="266" customWidth="1"/>
    <col min="10651" max="10651" width="9.28515625" style="266" customWidth="1"/>
    <col min="10652" max="10652" width="53.42578125" style="266" customWidth="1"/>
    <col min="10653" max="10653" width="21.85546875" style="266" customWidth="1"/>
    <col min="10654" max="10654" width="18.5703125" style="266" customWidth="1"/>
    <col min="10655" max="10655" width="21.28515625" style="266" customWidth="1"/>
    <col min="10656" max="10658" width="0" style="266" hidden="1" customWidth="1"/>
    <col min="10659" max="10659" width="23.28515625" style="266" customWidth="1"/>
    <col min="10660" max="10661" width="0" style="266" hidden="1" customWidth="1"/>
    <col min="10662" max="10662" width="23.5703125" style="266" customWidth="1"/>
    <col min="10663" max="10663" width="2.7109375" style="266" customWidth="1"/>
    <col min="10664" max="10683" width="0" style="266" hidden="1" customWidth="1"/>
    <col min="10684" max="10684" width="13.42578125" style="266" customWidth="1"/>
    <col min="10685" max="10685" width="18.140625" style="266" customWidth="1"/>
    <col min="10686" max="10686" width="18.7109375" style="266" customWidth="1"/>
    <col min="10687" max="10687" width="15.42578125" style="266" customWidth="1"/>
    <col min="10688" max="10905" width="11.42578125" style="266"/>
    <col min="10906" max="10906" width="17.42578125" style="266" customWidth="1"/>
    <col min="10907" max="10907" width="9.28515625" style="266" customWidth="1"/>
    <col min="10908" max="10908" width="53.42578125" style="266" customWidth="1"/>
    <col min="10909" max="10909" width="21.85546875" style="266" customWidth="1"/>
    <col min="10910" max="10910" width="18.5703125" style="266" customWidth="1"/>
    <col min="10911" max="10911" width="21.28515625" style="266" customWidth="1"/>
    <col min="10912" max="10914" width="0" style="266" hidden="1" customWidth="1"/>
    <col min="10915" max="10915" width="23.28515625" style="266" customWidth="1"/>
    <col min="10916" max="10917" width="0" style="266" hidden="1" customWidth="1"/>
    <col min="10918" max="10918" width="23.5703125" style="266" customWidth="1"/>
    <col min="10919" max="10919" width="2.7109375" style="266" customWidth="1"/>
    <col min="10920" max="10939" width="0" style="266" hidden="1" customWidth="1"/>
    <col min="10940" max="10940" width="13.42578125" style="266" customWidth="1"/>
    <col min="10941" max="10941" width="18.140625" style="266" customWidth="1"/>
    <col min="10942" max="10942" width="18.7109375" style="266" customWidth="1"/>
    <col min="10943" max="10943" width="15.42578125" style="266" customWidth="1"/>
    <col min="10944" max="11161" width="11.42578125" style="266"/>
    <col min="11162" max="11162" width="17.42578125" style="266" customWidth="1"/>
    <col min="11163" max="11163" width="9.28515625" style="266" customWidth="1"/>
    <col min="11164" max="11164" width="53.42578125" style="266" customWidth="1"/>
    <col min="11165" max="11165" width="21.85546875" style="266" customWidth="1"/>
    <col min="11166" max="11166" width="18.5703125" style="266" customWidth="1"/>
    <col min="11167" max="11167" width="21.28515625" style="266" customWidth="1"/>
    <col min="11168" max="11170" width="0" style="266" hidden="1" customWidth="1"/>
    <col min="11171" max="11171" width="23.28515625" style="266" customWidth="1"/>
    <col min="11172" max="11173" width="0" style="266" hidden="1" customWidth="1"/>
    <col min="11174" max="11174" width="23.5703125" style="266" customWidth="1"/>
    <col min="11175" max="11175" width="2.7109375" style="266" customWidth="1"/>
    <col min="11176" max="11195" width="0" style="266" hidden="1" customWidth="1"/>
    <col min="11196" max="11196" width="13.42578125" style="266" customWidth="1"/>
    <col min="11197" max="11197" width="18.140625" style="266" customWidth="1"/>
    <col min="11198" max="11198" width="18.7109375" style="266" customWidth="1"/>
    <col min="11199" max="11199" width="15.42578125" style="266" customWidth="1"/>
    <col min="11200" max="11417" width="11.42578125" style="266"/>
    <col min="11418" max="11418" width="17.42578125" style="266" customWidth="1"/>
    <col min="11419" max="11419" width="9.28515625" style="266" customWidth="1"/>
    <col min="11420" max="11420" width="53.42578125" style="266" customWidth="1"/>
    <col min="11421" max="11421" width="21.85546875" style="266" customWidth="1"/>
    <col min="11422" max="11422" width="18.5703125" style="266" customWidth="1"/>
    <col min="11423" max="11423" width="21.28515625" style="266" customWidth="1"/>
    <col min="11424" max="11426" width="0" style="266" hidden="1" customWidth="1"/>
    <col min="11427" max="11427" width="23.28515625" style="266" customWidth="1"/>
    <col min="11428" max="11429" width="0" style="266" hidden="1" customWidth="1"/>
    <col min="11430" max="11430" width="23.5703125" style="266" customWidth="1"/>
    <col min="11431" max="11431" width="2.7109375" style="266" customWidth="1"/>
    <col min="11432" max="11451" width="0" style="266" hidden="1" customWidth="1"/>
    <col min="11452" max="11452" width="13.42578125" style="266" customWidth="1"/>
    <col min="11453" max="11453" width="18.140625" style="266" customWidth="1"/>
    <col min="11454" max="11454" width="18.7109375" style="266" customWidth="1"/>
    <col min="11455" max="11455" width="15.42578125" style="266" customWidth="1"/>
    <col min="11456" max="11673" width="11.42578125" style="266"/>
    <col min="11674" max="11674" width="17.42578125" style="266" customWidth="1"/>
    <col min="11675" max="11675" width="9.28515625" style="266" customWidth="1"/>
    <col min="11676" max="11676" width="53.42578125" style="266" customWidth="1"/>
    <col min="11677" max="11677" width="21.85546875" style="266" customWidth="1"/>
    <col min="11678" max="11678" width="18.5703125" style="266" customWidth="1"/>
    <col min="11679" max="11679" width="21.28515625" style="266" customWidth="1"/>
    <col min="11680" max="11682" width="0" style="266" hidden="1" customWidth="1"/>
    <col min="11683" max="11683" width="23.28515625" style="266" customWidth="1"/>
    <col min="11684" max="11685" width="0" style="266" hidden="1" customWidth="1"/>
    <col min="11686" max="11686" width="23.5703125" style="266" customWidth="1"/>
    <col min="11687" max="11687" width="2.7109375" style="266" customWidth="1"/>
    <col min="11688" max="11707" width="0" style="266" hidden="1" customWidth="1"/>
    <col min="11708" max="11708" width="13.42578125" style="266" customWidth="1"/>
    <col min="11709" max="11709" width="18.140625" style="266" customWidth="1"/>
    <col min="11710" max="11710" width="18.7109375" style="266" customWidth="1"/>
    <col min="11711" max="11711" width="15.42578125" style="266" customWidth="1"/>
    <col min="11712" max="11929" width="11.42578125" style="266"/>
    <col min="11930" max="11930" width="17.42578125" style="266" customWidth="1"/>
    <col min="11931" max="11931" width="9.28515625" style="266" customWidth="1"/>
    <col min="11932" max="11932" width="53.42578125" style="266" customWidth="1"/>
    <col min="11933" max="11933" width="21.85546875" style="266" customWidth="1"/>
    <col min="11934" max="11934" width="18.5703125" style="266" customWidth="1"/>
    <col min="11935" max="11935" width="21.28515625" style="266" customWidth="1"/>
    <col min="11936" max="11938" width="0" style="266" hidden="1" customWidth="1"/>
    <col min="11939" max="11939" width="23.28515625" style="266" customWidth="1"/>
    <col min="11940" max="11941" width="0" style="266" hidden="1" customWidth="1"/>
    <col min="11942" max="11942" width="23.5703125" style="266" customWidth="1"/>
    <col min="11943" max="11943" width="2.7109375" style="266" customWidth="1"/>
    <col min="11944" max="11963" width="0" style="266" hidden="1" customWidth="1"/>
    <col min="11964" max="11964" width="13.42578125" style="266" customWidth="1"/>
    <col min="11965" max="11965" width="18.140625" style="266" customWidth="1"/>
    <col min="11966" max="11966" width="18.7109375" style="266" customWidth="1"/>
    <col min="11967" max="11967" width="15.42578125" style="266" customWidth="1"/>
    <col min="11968" max="12185" width="11.42578125" style="266"/>
    <col min="12186" max="12186" width="17.42578125" style="266" customWidth="1"/>
    <col min="12187" max="12187" width="9.28515625" style="266" customWidth="1"/>
    <col min="12188" max="12188" width="53.42578125" style="266" customWidth="1"/>
    <col min="12189" max="12189" width="21.85546875" style="266" customWidth="1"/>
    <col min="12190" max="12190" width="18.5703125" style="266" customWidth="1"/>
    <col min="12191" max="12191" width="21.28515625" style="266" customWidth="1"/>
    <col min="12192" max="12194" width="0" style="266" hidden="1" customWidth="1"/>
    <col min="12195" max="12195" width="23.28515625" style="266" customWidth="1"/>
    <col min="12196" max="12197" width="0" style="266" hidden="1" customWidth="1"/>
    <col min="12198" max="12198" width="23.5703125" style="266" customWidth="1"/>
    <col min="12199" max="12199" width="2.7109375" style="266" customWidth="1"/>
    <col min="12200" max="12219" width="0" style="266" hidden="1" customWidth="1"/>
    <col min="12220" max="12220" width="13.42578125" style="266" customWidth="1"/>
    <col min="12221" max="12221" width="18.140625" style="266" customWidth="1"/>
    <col min="12222" max="12222" width="18.7109375" style="266" customWidth="1"/>
    <col min="12223" max="12223" width="15.42578125" style="266" customWidth="1"/>
    <col min="12224" max="12441" width="11.42578125" style="266"/>
    <col min="12442" max="12442" width="17.42578125" style="266" customWidth="1"/>
    <col min="12443" max="12443" width="9.28515625" style="266" customWidth="1"/>
    <col min="12444" max="12444" width="53.42578125" style="266" customWidth="1"/>
    <col min="12445" max="12445" width="21.85546875" style="266" customWidth="1"/>
    <col min="12446" max="12446" width="18.5703125" style="266" customWidth="1"/>
    <col min="12447" max="12447" width="21.28515625" style="266" customWidth="1"/>
    <col min="12448" max="12450" width="0" style="266" hidden="1" customWidth="1"/>
    <col min="12451" max="12451" width="23.28515625" style="266" customWidth="1"/>
    <col min="12452" max="12453" width="0" style="266" hidden="1" customWidth="1"/>
    <col min="12454" max="12454" width="23.5703125" style="266" customWidth="1"/>
    <col min="12455" max="12455" width="2.7109375" style="266" customWidth="1"/>
    <col min="12456" max="12475" width="0" style="266" hidden="1" customWidth="1"/>
    <col min="12476" max="12476" width="13.42578125" style="266" customWidth="1"/>
    <col min="12477" max="12477" width="18.140625" style="266" customWidth="1"/>
    <col min="12478" max="12478" width="18.7109375" style="266" customWidth="1"/>
    <col min="12479" max="12479" width="15.42578125" style="266" customWidth="1"/>
    <col min="12480" max="12697" width="11.42578125" style="266"/>
    <col min="12698" max="12698" width="17.42578125" style="266" customWidth="1"/>
    <col min="12699" max="12699" width="9.28515625" style="266" customWidth="1"/>
    <col min="12700" max="12700" width="53.42578125" style="266" customWidth="1"/>
    <col min="12701" max="12701" width="21.85546875" style="266" customWidth="1"/>
    <col min="12702" max="12702" width="18.5703125" style="266" customWidth="1"/>
    <col min="12703" max="12703" width="21.28515625" style="266" customWidth="1"/>
    <col min="12704" max="12706" width="0" style="266" hidden="1" customWidth="1"/>
    <col min="12707" max="12707" width="23.28515625" style="266" customWidth="1"/>
    <col min="12708" max="12709" width="0" style="266" hidden="1" customWidth="1"/>
    <col min="12710" max="12710" width="23.5703125" style="266" customWidth="1"/>
    <col min="12711" max="12711" width="2.7109375" style="266" customWidth="1"/>
    <col min="12712" max="12731" width="0" style="266" hidden="1" customWidth="1"/>
    <col min="12732" max="12732" width="13.42578125" style="266" customWidth="1"/>
    <col min="12733" max="12733" width="18.140625" style="266" customWidth="1"/>
    <col min="12734" max="12734" width="18.7109375" style="266" customWidth="1"/>
    <col min="12735" max="12735" width="15.42578125" style="266" customWidth="1"/>
    <col min="12736" max="12953" width="11.42578125" style="266"/>
    <col min="12954" max="12954" width="17.42578125" style="266" customWidth="1"/>
    <col min="12955" max="12955" width="9.28515625" style="266" customWidth="1"/>
    <col min="12956" max="12956" width="53.42578125" style="266" customWidth="1"/>
    <col min="12957" max="12957" width="21.85546875" style="266" customWidth="1"/>
    <col min="12958" max="12958" width="18.5703125" style="266" customWidth="1"/>
    <col min="12959" max="12959" width="21.28515625" style="266" customWidth="1"/>
    <col min="12960" max="12962" width="0" style="266" hidden="1" customWidth="1"/>
    <col min="12963" max="12963" width="23.28515625" style="266" customWidth="1"/>
    <col min="12964" max="12965" width="0" style="266" hidden="1" customWidth="1"/>
    <col min="12966" max="12966" width="23.5703125" style="266" customWidth="1"/>
    <col min="12967" max="12967" width="2.7109375" style="266" customWidth="1"/>
    <col min="12968" max="12987" width="0" style="266" hidden="1" customWidth="1"/>
    <col min="12988" max="12988" width="13.42578125" style="266" customWidth="1"/>
    <col min="12989" max="12989" width="18.140625" style="266" customWidth="1"/>
    <col min="12990" max="12990" width="18.7109375" style="266" customWidth="1"/>
    <col min="12991" max="12991" width="15.42578125" style="266" customWidth="1"/>
    <col min="12992" max="13209" width="11.42578125" style="266"/>
    <col min="13210" max="13210" width="17.42578125" style="266" customWidth="1"/>
    <col min="13211" max="13211" width="9.28515625" style="266" customWidth="1"/>
    <col min="13212" max="13212" width="53.42578125" style="266" customWidth="1"/>
    <col min="13213" max="13213" width="21.85546875" style="266" customWidth="1"/>
    <col min="13214" max="13214" width="18.5703125" style="266" customWidth="1"/>
    <col min="13215" max="13215" width="21.28515625" style="266" customWidth="1"/>
    <col min="13216" max="13218" width="0" style="266" hidden="1" customWidth="1"/>
    <col min="13219" max="13219" width="23.28515625" style="266" customWidth="1"/>
    <col min="13220" max="13221" width="0" style="266" hidden="1" customWidth="1"/>
    <col min="13222" max="13222" width="23.5703125" style="266" customWidth="1"/>
    <col min="13223" max="13223" width="2.7109375" style="266" customWidth="1"/>
    <col min="13224" max="13243" width="0" style="266" hidden="1" customWidth="1"/>
    <col min="13244" max="13244" width="13.42578125" style="266" customWidth="1"/>
    <col min="13245" max="13245" width="18.140625" style="266" customWidth="1"/>
    <col min="13246" max="13246" width="18.7109375" style="266" customWidth="1"/>
    <col min="13247" max="13247" width="15.42578125" style="266" customWidth="1"/>
    <col min="13248" max="13465" width="11.42578125" style="266"/>
    <col min="13466" max="13466" width="17.42578125" style="266" customWidth="1"/>
    <col min="13467" max="13467" width="9.28515625" style="266" customWidth="1"/>
    <col min="13468" max="13468" width="53.42578125" style="266" customWidth="1"/>
    <col min="13469" max="13469" width="21.85546875" style="266" customWidth="1"/>
    <col min="13470" max="13470" width="18.5703125" style="266" customWidth="1"/>
    <col min="13471" max="13471" width="21.28515625" style="266" customWidth="1"/>
    <col min="13472" max="13474" width="0" style="266" hidden="1" customWidth="1"/>
    <col min="13475" max="13475" width="23.28515625" style="266" customWidth="1"/>
    <col min="13476" max="13477" width="0" style="266" hidden="1" customWidth="1"/>
    <col min="13478" max="13478" width="23.5703125" style="266" customWidth="1"/>
    <col min="13479" max="13479" width="2.7109375" style="266" customWidth="1"/>
    <col min="13480" max="13499" width="0" style="266" hidden="1" customWidth="1"/>
    <col min="13500" max="13500" width="13.42578125" style="266" customWidth="1"/>
    <col min="13501" max="13501" width="18.140625" style="266" customWidth="1"/>
    <col min="13502" max="13502" width="18.7109375" style="266" customWidth="1"/>
    <col min="13503" max="13503" width="15.42578125" style="266" customWidth="1"/>
    <col min="13504" max="13721" width="11.42578125" style="266"/>
    <col min="13722" max="13722" width="17.42578125" style="266" customWidth="1"/>
    <col min="13723" max="13723" width="9.28515625" style="266" customWidth="1"/>
    <col min="13724" max="13724" width="53.42578125" style="266" customWidth="1"/>
    <col min="13725" max="13725" width="21.85546875" style="266" customWidth="1"/>
    <col min="13726" max="13726" width="18.5703125" style="266" customWidth="1"/>
    <col min="13727" max="13727" width="21.28515625" style="266" customWidth="1"/>
    <col min="13728" max="13730" width="0" style="266" hidden="1" customWidth="1"/>
    <col min="13731" max="13731" width="23.28515625" style="266" customWidth="1"/>
    <col min="13732" max="13733" width="0" style="266" hidden="1" customWidth="1"/>
    <col min="13734" max="13734" width="23.5703125" style="266" customWidth="1"/>
    <col min="13735" max="13735" width="2.7109375" style="266" customWidth="1"/>
    <col min="13736" max="13755" width="0" style="266" hidden="1" customWidth="1"/>
    <col min="13756" max="13756" width="13.42578125" style="266" customWidth="1"/>
    <col min="13757" max="13757" width="18.140625" style="266" customWidth="1"/>
    <col min="13758" max="13758" width="18.7109375" style="266" customWidth="1"/>
    <col min="13759" max="13759" width="15.42578125" style="266" customWidth="1"/>
    <col min="13760" max="13977" width="11.42578125" style="266"/>
    <col min="13978" max="13978" width="17.42578125" style="266" customWidth="1"/>
    <col min="13979" max="13979" width="9.28515625" style="266" customWidth="1"/>
    <col min="13980" max="13980" width="53.42578125" style="266" customWidth="1"/>
    <col min="13981" max="13981" width="21.85546875" style="266" customWidth="1"/>
    <col min="13982" max="13982" width="18.5703125" style="266" customWidth="1"/>
    <col min="13983" max="13983" width="21.28515625" style="266" customWidth="1"/>
    <col min="13984" max="13986" width="0" style="266" hidden="1" customWidth="1"/>
    <col min="13987" max="13987" width="23.28515625" style="266" customWidth="1"/>
    <col min="13988" max="13989" width="0" style="266" hidden="1" customWidth="1"/>
    <col min="13990" max="13990" width="23.5703125" style="266" customWidth="1"/>
    <col min="13991" max="13991" width="2.7109375" style="266" customWidth="1"/>
    <col min="13992" max="14011" width="0" style="266" hidden="1" customWidth="1"/>
    <col min="14012" max="14012" width="13.42578125" style="266" customWidth="1"/>
    <col min="14013" max="14013" width="18.140625" style="266" customWidth="1"/>
    <col min="14014" max="14014" width="18.7109375" style="266" customWidth="1"/>
    <col min="14015" max="14015" width="15.42578125" style="266" customWidth="1"/>
    <col min="14016" max="14233" width="11.42578125" style="266"/>
    <col min="14234" max="14234" width="17.42578125" style="266" customWidth="1"/>
    <col min="14235" max="14235" width="9.28515625" style="266" customWidth="1"/>
    <col min="14236" max="14236" width="53.42578125" style="266" customWidth="1"/>
    <col min="14237" max="14237" width="21.85546875" style="266" customWidth="1"/>
    <col min="14238" max="14238" width="18.5703125" style="266" customWidth="1"/>
    <col min="14239" max="14239" width="21.28515625" style="266" customWidth="1"/>
    <col min="14240" max="14242" width="0" style="266" hidden="1" customWidth="1"/>
    <col min="14243" max="14243" width="23.28515625" style="266" customWidth="1"/>
    <col min="14244" max="14245" width="0" style="266" hidden="1" customWidth="1"/>
    <col min="14246" max="14246" width="23.5703125" style="266" customWidth="1"/>
    <col min="14247" max="14247" width="2.7109375" style="266" customWidth="1"/>
    <col min="14248" max="14267" width="0" style="266" hidden="1" customWidth="1"/>
    <col min="14268" max="14268" width="13.42578125" style="266" customWidth="1"/>
    <col min="14269" max="14269" width="18.140625" style="266" customWidth="1"/>
    <col min="14270" max="14270" width="18.7109375" style="266" customWidth="1"/>
    <col min="14271" max="14271" width="15.42578125" style="266" customWidth="1"/>
    <col min="14272" max="14489" width="11.42578125" style="266"/>
    <col min="14490" max="14490" width="17.42578125" style="266" customWidth="1"/>
    <col min="14491" max="14491" width="9.28515625" style="266" customWidth="1"/>
    <col min="14492" max="14492" width="53.42578125" style="266" customWidth="1"/>
    <col min="14493" max="14493" width="21.85546875" style="266" customWidth="1"/>
    <col min="14494" max="14494" width="18.5703125" style="266" customWidth="1"/>
    <col min="14495" max="14495" width="21.28515625" style="266" customWidth="1"/>
    <col min="14496" max="14498" width="0" style="266" hidden="1" customWidth="1"/>
    <col min="14499" max="14499" width="23.28515625" style="266" customWidth="1"/>
    <col min="14500" max="14501" width="0" style="266" hidden="1" customWidth="1"/>
    <col min="14502" max="14502" width="23.5703125" style="266" customWidth="1"/>
    <col min="14503" max="14503" width="2.7109375" style="266" customWidth="1"/>
    <col min="14504" max="14523" width="0" style="266" hidden="1" customWidth="1"/>
    <col min="14524" max="14524" width="13.42578125" style="266" customWidth="1"/>
    <col min="14525" max="14525" width="18.140625" style="266" customWidth="1"/>
    <col min="14526" max="14526" width="18.7109375" style="266" customWidth="1"/>
    <col min="14527" max="14527" width="15.42578125" style="266" customWidth="1"/>
    <col min="14528" max="14745" width="11.42578125" style="266"/>
    <col min="14746" max="14746" width="17.42578125" style="266" customWidth="1"/>
    <col min="14747" max="14747" width="9.28515625" style="266" customWidth="1"/>
    <col min="14748" max="14748" width="53.42578125" style="266" customWidth="1"/>
    <col min="14749" max="14749" width="21.85546875" style="266" customWidth="1"/>
    <col min="14750" max="14750" width="18.5703125" style="266" customWidth="1"/>
    <col min="14751" max="14751" width="21.28515625" style="266" customWidth="1"/>
    <col min="14752" max="14754" width="0" style="266" hidden="1" customWidth="1"/>
    <col min="14755" max="14755" width="23.28515625" style="266" customWidth="1"/>
    <col min="14756" max="14757" width="0" style="266" hidden="1" customWidth="1"/>
    <col min="14758" max="14758" width="23.5703125" style="266" customWidth="1"/>
    <col min="14759" max="14759" width="2.7109375" style="266" customWidth="1"/>
    <col min="14760" max="14779" width="0" style="266" hidden="1" customWidth="1"/>
    <col min="14780" max="14780" width="13.42578125" style="266" customWidth="1"/>
    <col min="14781" max="14781" width="18.140625" style="266" customWidth="1"/>
    <col min="14782" max="14782" width="18.7109375" style="266" customWidth="1"/>
    <col min="14783" max="14783" width="15.42578125" style="266" customWidth="1"/>
    <col min="14784" max="15001" width="11.42578125" style="266"/>
    <col min="15002" max="15002" width="17.42578125" style="266" customWidth="1"/>
    <col min="15003" max="15003" width="9.28515625" style="266" customWidth="1"/>
    <col min="15004" max="15004" width="53.42578125" style="266" customWidth="1"/>
    <col min="15005" max="15005" width="21.85546875" style="266" customWidth="1"/>
    <col min="15006" max="15006" width="18.5703125" style="266" customWidth="1"/>
    <col min="15007" max="15007" width="21.28515625" style="266" customWidth="1"/>
    <col min="15008" max="15010" width="0" style="266" hidden="1" customWidth="1"/>
    <col min="15011" max="15011" width="23.28515625" style="266" customWidth="1"/>
    <col min="15012" max="15013" width="0" style="266" hidden="1" customWidth="1"/>
    <col min="15014" max="15014" width="23.5703125" style="266" customWidth="1"/>
    <col min="15015" max="15015" width="2.7109375" style="266" customWidth="1"/>
    <col min="15016" max="15035" width="0" style="266" hidden="1" customWidth="1"/>
    <col min="15036" max="15036" width="13.42578125" style="266" customWidth="1"/>
    <col min="15037" max="15037" width="18.140625" style="266" customWidth="1"/>
    <col min="15038" max="15038" width="18.7109375" style="266" customWidth="1"/>
    <col min="15039" max="15039" width="15.42578125" style="266" customWidth="1"/>
    <col min="15040" max="15257" width="11.42578125" style="266"/>
    <col min="15258" max="15258" width="17.42578125" style="266" customWidth="1"/>
    <col min="15259" max="15259" width="9.28515625" style="266" customWidth="1"/>
    <col min="15260" max="15260" width="53.42578125" style="266" customWidth="1"/>
    <col min="15261" max="15261" width="21.85546875" style="266" customWidth="1"/>
    <col min="15262" max="15262" width="18.5703125" style="266" customWidth="1"/>
    <col min="15263" max="15263" width="21.28515625" style="266" customWidth="1"/>
    <col min="15264" max="15266" width="0" style="266" hidden="1" customWidth="1"/>
    <col min="15267" max="15267" width="23.28515625" style="266" customWidth="1"/>
    <col min="15268" max="15269" width="0" style="266" hidden="1" customWidth="1"/>
    <col min="15270" max="15270" width="23.5703125" style="266" customWidth="1"/>
    <col min="15271" max="15271" width="2.7109375" style="266" customWidth="1"/>
    <col min="15272" max="15291" width="0" style="266" hidden="1" customWidth="1"/>
    <col min="15292" max="15292" width="13.42578125" style="266" customWidth="1"/>
    <col min="15293" max="15293" width="18.140625" style="266" customWidth="1"/>
    <col min="15294" max="15294" width="18.7109375" style="266" customWidth="1"/>
    <col min="15295" max="15295" width="15.42578125" style="266" customWidth="1"/>
    <col min="15296" max="15513" width="11.42578125" style="266"/>
    <col min="15514" max="15514" width="17.42578125" style="266" customWidth="1"/>
    <col min="15515" max="15515" width="9.28515625" style="266" customWidth="1"/>
    <col min="15516" max="15516" width="53.42578125" style="266" customWidth="1"/>
    <col min="15517" max="15517" width="21.85546875" style="266" customWidth="1"/>
    <col min="15518" max="15518" width="18.5703125" style="266" customWidth="1"/>
    <col min="15519" max="15519" width="21.28515625" style="266" customWidth="1"/>
    <col min="15520" max="15522" width="0" style="266" hidden="1" customWidth="1"/>
    <col min="15523" max="15523" width="23.28515625" style="266" customWidth="1"/>
    <col min="15524" max="15525" width="0" style="266" hidden="1" customWidth="1"/>
    <col min="15526" max="15526" width="23.5703125" style="266" customWidth="1"/>
    <col min="15527" max="15527" width="2.7109375" style="266" customWidth="1"/>
    <col min="15528" max="15547" width="0" style="266" hidden="1" customWidth="1"/>
    <col min="15548" max="15548" width="13.42578125" style="266" customWidth="1"/>
    <col min="15549" max="15549" width="18.140625" style="266" customWidth="1"/>
    <col min="15550" max="15550" width="18.7109375" style="266" customWidth="1"/>
    <col min="15551" max="15551" width="15.42578125" style="266" customWidth="1"/>
    <col min="15552" max="15769" width="11.42578125" style="266"/>
    <col min="15770" max="15770" width="17.42578125" style="266" customWidth="1"/>
    <col min="15771" max="15771" width="9.28515625" style="266" customWidth="1"/>
    <col min="15772" max="15772" width="53.42578125" style="266" customWidth="1"/>
    <col min="15773" max="15773" width="21.85546875" style="266" customWidth="1"/>
    <col min="15774" max="15774" width="18.5703125" style="266" customWidth="1"/>
    <col min="15775" max="15775" width="21.28515625" style="266" customWidth="1"/>
    <col min="15776" max="15778" width="0" style="266" hidden="1" customWidth="1"/>
    <col min="15779" max="15779" width="23.28515625" style="266" customWidth="1"/>
    <col min="15780" max="15781" width="0" style="266" hidden="1" customWidth="1"/>
    <col min="15782" max="15782" width="23.5703125" style="266" customWidth="1"/>
    <col min="15783" max="15783" width="2.7109375" style="266" customWidth="1"/>
    <col min="15784" max="15803" width="0" style="266" hidden="1" customWidth="1"/>
    <col min="15804" max="15804" width="13.42578125" style="266" customWidth="1"/>
    <col min="15805" max="15805" width="18.140625" style="266" customWidth="1"/>
    <col min="15806" max="15806" width="18.7109375" style="266" customWidth="1"/>
    <col min="15807" max="15807" width="15.42578125" style="266" customWidth="1"/>
    <col min="15808" max="16025" width="11.42578125" style="266"/>
    <col min="16026" max="16026" width="17.42578125" style="266" customWidth="1"/>
    <col min="16027" max="16027" width="9.28515625" style="266" customWidth="1"/>
    <col min="16028" max="16028" width="53.42578125" style="266" customWidth="1"/>
    <col min="16029" max="16029" width="21.85546875" style="266" customWidth="1"/>
    <col min="16030" max="16030" width="18.5703125" style="266" customWidth="1"/>
    <col min="16031" max="16031" width="21.28515625" style="266" customWidth="1"/>
    <col min="16032" max="16034" width="0" style="266" hidden="1" customWidth="1"/>
    <col min="16035" max="16035" width="23.28515625" style="266" customWidth="1"/>
    <col min="16036" max="16037" width="0" style="266" hidden="1" customWidth="1"/>
    <col min="16038" max="16038" width="23.5703125" style="266" customWidth="1"/>
    <col min="16039" max="16039" width="2.7109375" style="266" customWidth="1"/>
    <col min="16040" max="16059" width="0" style="266" hidden="1" customWidth="1"/>
    <col min="16060" max="16060" width="13.42578125" style="266" customWidth="1"/>
    <col min="16061" max="16061" width="18.140625" style="266" customWidth="1"/>
    <col min="16062" max="16062" width="18.7109375" style="266" customWidth="1"/>
    <col min="16063" max="16063" width="15.42578125" style="266" customWidth="1"/>
    <col min="16064" max="16384" width="11.42578125" style="266"/>
  </cols>
  <sheetData>
    <row r="1" spans="1:15" ht="27.75" customHeight="1" x14ac:dyDescent="0.25">
      <c r="A1" s="566" t="s">
        <v>522</v>
      </c>
      <c r="B1" s="566"/>
      <c r="C1" s="566"/>
      <c r="D1" s="566"/>
      <c r="E1" s="566"/>
      <c r="F1" s="566"/>
      <c r="G1" s="566"/>
      <c r="H1" s="566"/>
      <c r="I1" s="566"/>
      <c r="J1" s="566"/>
      <c r="K1" s="566"/>
      <c r="L1" s="566"/>
      <c r="M1" s="566"/>
      <c r="N1" s="566"/>
      <c r="O1" s="566"/>
    </row>
    <row r="2" spans="1:15" ht="24.95" customHeight="1" x14ac:dyDescent="0.25">
      <c r="A2" s="567" t="s">
        <v>418</v>
      </c>
      <c r="B2" s="567"/>
      <c r="C2" s="567"/>
      <c r="D2" s="567"/>
      <c r="E2" s="567"/>
      <c r="F2" s="567"/>
      <c r="G2" s="567"/>
      <c r="H2" s="567"/>
      <c r="I2" s="567"/>
      <c r="J2" s="567"/>
      <c r="K2" s="567"/>
      <c r="L2" s="567"/>
      <c r="M2" s="567"/>
      <c r="N2" s="567"/>
      <c r="O2" s="567"/>
    </row>
    <row r="3" spans="1:15" ht="24.95" customHeight="1" x14ac:dyDescent="0.25">
      <c r="A3" s="568" t="s">
        <v>557</v>
      </c>
      <c r="B3" s="568"/>
      <c r="C3" s="568"/>
      <c r="D3" s="568"/>
      <c r="E3" s="568"/>
      <c r="F3" s="568"/>
      <c r="G3" s="568"/>
      <c r="H3" s="568"/>
      <c r="I3" s="568"/>
      <c r="J3" s="568"/>
      <c r="K3" s="568"/>
      <c r="L3" s="568"/>
      <c r="M3" s="568"/>
      <c r="N3" s="568"/>
      <c r="O3" s="568"/>
    </row>
    <row r="4" spans="1:15" ht="15" customHeight="1" x14ac:dyDescent="0.25">
      <c r="A4" s="514"/>
      <c r="B4" s="514"/>
      <c r="C4" s="514"/>
      <c r="D4" s="514"/>
      <c r="E4" s="514"/>
      <c r="F4" s="514"/>
      <c r="G4" s="514"/>
      <c r="H4" s="514"/>
      <c r="I4" s="514"/>
      <c r="J4" s="514"/>
      <c r="K4" s="514"/>
      <c r="L4" s="514"/>
      <c r="M4" s="514"/>
      <c r="N4" s="514"/>
    </row>
    <row r="5" spans="1:15" ht="18" customHeight="1" x14ac:dyDescent="0.25">
      <c r="H5" s="270" t="s">
        <v>3</v>
      </c>
      <c r="I5" s="271"/>
      <c r="J5" s="272" t="s">
        <v>4</v>
      </c>
      <c r="K5" s="273" t="s">
        <v>5</v>
      </c>
      <c r="L5" s="273"/>
      <c r="M5" s="274"/>
    </row>
    <row r="6" spans="1:15" ht="18" customHeight="1" thickBot="1" x14ac:dyDescent="0.3">
      <c r="H6" s="270"/>
      <c r="I6" s="271"/>
      <c r="J6" s="272"/>
      <c r="K6" s="273"/>
      <c r="L6" s="273"/>
      <c r="M6" s="274"/>
    </row>
    <row r="7" spans="1:15" ht="23.1" customHeight="1" x14ac:dyDescent="0.25">
      <c r="A7" s="537" t="s">
        <v>6</v>
      </c>
      <c r="B7" s="533" t="s">
        <v>420</v>
      </c>
      <c r="C7" s="533" t="s">
        <v>8</v>
      </c>
      <c r="D7" s="533" t="s">
        <v>9</v>
      </c>
      <c r="E7" s="533" t="s">
        <v>421</v>
      </c>
      <c r="F7" s="525" t="s">
        <v>422</v>
      </c>
      <c r="G7" s="534" t="s">
        <v>423</v>
      </c>
      <c r="H7" s="525" t="s">
        <v>424</v>
      </c>
      <c r="I7" s="527" t="s">
        <v>14</v>
      </c>
      <c r="J7" s="525" t="s">
        <v>425</v>
      </c>
      <c r="K7" s="525" t="s">
        <v>426</v>
      </c>
      <c r="L7" s="525" t="s">
        <v>427</v>
      </c>
      <c r="M7" s="569" t="s">
        <v>428</v>
      </c>
      <c r="N7" s="569"/>
      <c r="O7" s="570"/>
    </row>
    <row r="8" spans="1:15" ht="57.75" customHeight="1" thickBot="1" x14ac:dyDescent="0.3">
      <c r="A8" s="540"/>
      <c r="B8" s="539"/>
      <c r="C8" s="539"/>
      <c r="D8" s="539"/>
      <c r="E8" s="539"/>
      <c r="F8" s="526"/>
      <c r="G8" s="544"/>
      <c r="H8" s="526"/>
      <c r="I8" s="573"/>
      <c r="J8" s="526"/>
      <c r="K8" s="526"/>
      <c r="L8" s="526"/>
      <c r="M8" s="515" t="s">
        <v>429</v>
      </c>
      <c r="N8" s="515" t="s">
        <v>430</v>
      </c>
      <c r="O8" s="196" t="s">
        <v>466</v>
      </c>
    </row>
    <row r="9" spans="1:15" s="287" customFormat="1" ht="23.1" customHeight="1" thickBot="1" x14ac:dyDescent="0.3">
      <c r="A9" s="113" t="s">
        <v>26</v>
      </c>
      <c r="B9" s="19"/>
      <c r="C9" s="19"/>
      <c r="D9" s="19"/>
      <c r="E9" s="283" t="s">
        <v>27</v>
      </c>
      <c r="F9" s="116">
        <f>+F10+F16</f>
        <v>35431800</v>
      </c>
      <c r="G9" s="117">
        <f>+G10+G16</f>
        <v>0</v>
      </c>
      <c r="H9" s="116">
        <f>+H10+H16</f>
        <v>35431800</v>
      </c>
      <c r="I9" s="284">
        <f>+H9/H72</f>
        <v>2.8096476504760126E-3</v>
      </c>
      <c r="J9" s="116">
        <f>+J10+J16</f>
        <v>35431800</v>
      </c>
      <c r="K9" s="117">
        <f>+K10+K16</f>
        <v>35431800</v>
      </c>
      <c r="L9" s="117">
        <f>+J9-K9</f>
        <v>0</v>
      </c>
      <c r="M9" s="285">
        <f>+J9/H9</f>
        <v>1</v>
      </c>
      <c r="N9" s="285">
        <f>+K9/F9</f>
        <v>1</v>
      </c>
      <c r="O9" s="357">
        <f>K9/J9</f>
        <v>1</v>
      </c>
    </row>
    <row r="10" spans="1:15" ht="33.75" customHeight="1" x14ac:dyDescent="0.25">
      <c r="A10" s="288" t="s">
        <v>87</v>
      </c>
      <c r="B10" s="26"/>
      <c r="C10" s="26"/>
      <c r="D10" s="26"/>
      <c r="E10" s="289" t="s">
        <v>88</v>
      </c>
      <c r="F10" s="123">
        <f>+F11</f>
        <v>4291800</v>
      </c>
      <c r="G10" s="124">
        <f>+G12</f>
        <v>0</v>
      </c>
      <c r="H10" s="125">
        <f t="shared" ref="H10:H18" si="0">+F10-G10</f>
        <v>4291800</v>
      </c>
      <c r="I10" s="290">
        <f>+H10/H72</f>
        <v>3.4032834307918169E-4</v>
      </c>
      <c r="J10" s="123">
        <f>+J11</f>
        <v>4291800</v>
      </c>
      <c r="K10" s="124">
        <f>+K11</f>
        <v>4291800</v>
      </c>
      <c r="L10" s="124">
        <f t="shared" ref="L10:L72" si="1">+J10-K10</f>
        <v>0</v>
      </c>
      <c r="M10" s="291">
        <f t="shared" ref="M10:M72" si="2">+J10/H10</f>
        <v>1</v>
      </c>
      <c r="N10" s="291">
        <f t="shared" ref="N10:N72" si="3">+K10/F10</f>
        <v>1</v>
      </c>
      <c r="O10" s="511">
        <f t="shared" ref="O10:O72" si="4">K10/J10</f>
        <v>1</v>
      </c>
    </row>
    <row r="11" spans="1:15" ht="30" customHeight="1" x14ac:dyDescent="0.25">
      <c r="A11" s="50" t="s">
        <v>97</v>
      </c>
      <c r="B11" s="33"/>
      <c r="C11" s="33"/>
      <c r="D11" s="33"/>
      <c r="E11" s="293" t="s">
        <v>98</v>
      </c>
      <c r="F11" s="129">
        <f>+F12</f>
        <v>4291800</v>
      </c>
      <c r="G11" s="130">
        <f>+G13</f>
        <v>0</v>
      </c>
      <c r="H11" s="131">
        <f t="shared" si="0"/>
        <v>4291800</v>
      </c>
      <c r="I11" s="294">
        <f>+H11/H72</f>
        <v>3.4032834307918169E-4</v>
      </c>
      <c r="J11" s="129">
        <f>+J12</f>
        <v>4291800</v>
      </c>
      <c r="K11" s="130">
        <f>+K12</f>
        <v>4291800</v>
      </c>
      <c r="L11" s="130">
        <f t="shared" si="1"/>
        <v>0</v>
      </c>
      <c r="M11" s="295">
        <f t="shared" si="2"/>
        <v>1</v>
      </c>
      <c r="N11" s="295">
        <f t="shared" si="3"/>
        <v>1</v>
      </c>
      <c r="O11" s="359">
        <f t="shared" si="4"/>
        <v>1</v>
      </c>
    </row>
    <row r="12" spans="1:15" ht="27" customHeight="1" x14ac:dyDescent="0.25">
      <c r="A12" s="50" t="s">
        <v>121</v>
      </c>
      <c r="B12" s="33"/>
      <c r="C12" s="33"/>
      <c r="D12" s="33"/>
      <c r="E12" s="293" t="s">
        <v>122</v>
      </c>
      <c r="F12" s="129">
        <f>SUM(F13:F13)</f>
        <v>4291800</v>
      </c>
      <c r="G12" s="130">
        <f>SUM(G13:G13)</f>
        <v>0</v>
      </c>
      <c r="H12" s="131">
        <f t="shared" si="0"/>
        <v>4291800</v>
      </c>
      <c r="I12" s="294">
        <f>+H12/H72</f>
        <v>3.4032834307918169E-4</v>
      </c>
      <c r="J12" s="129">
        <f>SUM(J13:J13)</f>
        <v>4291800</v>
      </c>
      <c r="K12" s="130">
        <f>SUM(K13:K13)</f>
        <v>4291800</v>
      </c>
      <c r="L12" s="130">
        <f t="shared" si="1"/>
        <v>0</v>
      </c>
      <c r="M12" s="295">
        <f t="shared" si="2"/>
        <v>1</v>
      </c>
      <c r="N12" s="295">
        <f t="shared" si="3"/>
        <v>1</v>
      </c>
      <c r="O12" s="359">
        <f t="shared" si="4"/>
        <v>1</v>
      </c>
    </row>
    <row r="13" spans="1:15" ht="53.25" customHeight="1" x14ac:dyDescent="0.25">
      <c r="A13" s="50" t="s">
        <v>141</v>
      </c>
      <c r="B13" s="40"/>
      <c r="C13" s="40"/>
      <c r="D13" s="40"/>
      <c r="E13" s="293" t="s">
        <v>142</v>
      </c>
      <c r="F13" s="129">
        <f>+F14+F15</f>
        <v>4291800</v>
      </c>
      <c r="G13" s="130">
        <f>SUM(G14:G14)</f>
        <v>0</v>
      </c>
      <c r="H13" s="131">
        <f>+F13-G13</f>
        <v>4291800</v>
      </c>
      <c r="I13" s="294">
        <f>+H13/H72</f>
        <v>3.4032834307918169E-4</v>
      </c>
      <c r="J13" s="129">
        <f>+J14+J15</f>
        <v>4291800</v>
      </c>
      <c r="K13" s="130">
        <f>+K14+K15</f>
        <v>4291800</v>
      </c>
      <c r="L13" s="130">
        <f t="shared" si="1"/>
        <v>0</v>
      </c>
      <c r="M13" s="295">
        <f t="shared" si="2"/>
        <v>1</v>
      </c>
      <c r="N13" s="295">
        <f t="shared" si="3"/>
        <v>1</v>
      </c>
      <c r="O13" s="359">
        <f t="shared" si="4"/>
        <v>1</v>
      </c>
    </row>
    <row r="14" spans="1:15" ht="33" customHeight="1" x14ac:dyDescent="0.25">
      <c r="A14" s="51" t="s">
        <v>145</v>
      </c>
      <c r="B14" s="40" t="s">
        <v>37</v>
      </c>
      <c r="C14" s="40">
        <v>20</v>
      </c>
      <c r="D14" s="40" t="s">
        <v>38</v>
      </c>
      <c r="E14" s="297" t="s">
        <v>146</v>
      </c>
      <c r="F14" s="135">
        <v>3215000</v>
      </c>
      <c r="G14" s="136">
        <v>0</v>
      </c>
      <c r="H14" s="137">
        <f>+F14-G14</f>
        <v>3215000</v>
      </c>
      <c r="I14" s="294">
        <f>+H14/H72</f>
        <v>2.5494096253310248E-4</v>
      </c>
      <c r="J14" s="137">
        <v>3215000</v>
      </c>
      <c r="K14" s="137">
        <v>3215000</v>
      </c>
      <c r="L14" s="137">
        <f t="shared" si="1"/>
        <v>0</v>
      </c>
      <c r="M14" s="298">
        <f t="shared" si="2"/>
        <v>1</v>
      </c>
      <c r="N14" s="298">
        <f t="shared" si="3"/>
        <v>1</v>
      </c>
      <c r="O14" s="360">
        <f t="shared" si="4"/>
        <v>1</v>
      </c>
    </row>
    <row r="15" spans="1:15" ht="23.1" customHeight="1" x14ac:dyDescent="0.25">
      <c r="A15" s="51" t="s">
        <v>149</v>
      </c>
      <c r="B15" s="40" t="s">
        <v>37</v>
      </c>
      <c r="C15" s="40">
        <v>20</v>
      </c>
      <c r="D15" s="40" t="s">
        <v>38</v>
      </c>
      <c r="E15" s="297" t="s">
        <v>150</v>
      </c>
      <c r="F15" s="135">
        <v>1076800</v>
      </c>
      <c r="G15" s="136">
        <v>0</v>
      </c>
      <c r="H15" s="137">
        <f>+F15-G15</f>
        <v>1076800</v>
      </c>
      <c r="I15" s="294">
        <f>+H15/H72</f>
        <v>8.5387380546079241E-5</v>
      </c>
      <c r="J15" s="137">
        <v>1076800</v>
      </c>
      <c r="K15" s="137">
        <v>1076800</v>
      </c>
      <c r="L15" s="137">
        <f t="shared" si="1"/>
        <v>0</v>
      </c>
      <c r="M15" s="298">
        <f t="shared" si="2"/>
        <v>1</v>
      </c>
      <c r="N15" s="298">
        <f t="shared" si="3"/>
        <v>1</v>
      </c>
      <c r="O15" s="360">
        <f t="shared" si="4"/>
        <v>1</v>
      </c>
    </row>
    <row r="16" spans="1:15" ht="23.1" customHeight="1" x14ac:dyDescent="0.25">
      <c r="A16" s="50" t="s">
        <v>169</v>
      </c>
      <c r="B16" s="245"/>
      <c r="C16" s="245"/>
      <c r="D16" s="245"/>
      <c r="E16" s="293" t="s">
        <v>170</v>
      </c>
      <c r="F16" s="129">
        <f t="shared" ref="F16:G18" si="5">+F17</f>
        <v>31140000</v>
      </c>
      <c r="G16" s="130">
        <f t="shared" si="5"/>
        <v>0</v>
      </c>
      <c r="H16" s="130">
        <f>+F16-G16</f>
        <v>31140000</v>
      </c>
      <c r="I16" s="294">
        <f>+H16/H72</f>
        <v>2.4693193073968308E-3</v>
      </c>
      <c r="J16" s="130">
        <f t="shared" ref="J16:K18" si="6">+J17</f>
        <v>31140000</v>
      </c>
      <c r="K16" s="130">
        <f t="shared" si="6"/>
        <v>31140000</v>
      </c>
      <c r="L16" s="130">
        <f t="shared" si="1"/>
        <v>0</v>
      </c>
      <c r="M16" s="295">
        <f t="shared" si="2"/>
        <v>1</v>
      </c>
      <c r="N16" s="295">
        <f t="shared" si="3"/>
        <v>1</v>
      </c>
      <c r="O16" s="359">
        <f t="shared" si="4"/>
        <v>1</v>
      </c>
    </row>
    <row r="17" spans="1:15" ht="23.1" customHeight="1" x14ac:dyDescent="0.25">
      <c r="A17" s="50" t="s">
        <v>187</v>
      </c>
      <c r="B17" s="245"/>
      <c r="C17" s="245"/>
      <c r="D17" s="245"/>
      <c r="E17" s="293" t="s">
        <v>188</v>
      </c>
      <c r="F17" s="129">
        <f t="shared" si="5"/>
        <v>31140000</v>
      </c>
      <c r="G17" s="130">
        <f t="shared" si="5"/>
        <v>0</v>
      </c>
      <c r="H17" s="130">
        <f t="shared" si="0"/>
        <v>31140000</v>
      </c>
      <c r="I17" s="294">
        <f>+H17/H72</f>
        <v>2.4693193073968308E-3</v>
      </c>
      <c r="J17" s="130">
        <f t="shared" si="6"/>
        <v>31140000</v>
      </c>
      <c r="K17" s="130">
        <f t="shared" si="6"/>
        <v>31140000</v>
      </c>
      <c r="L17" s="130">
        <f t="shared" si="1"/>
        <v>0</v>
      </c>
      <c r="M17" s="295">
        <f t="shared" si="2"/>
        <v>1</v>
      </c>
      <c r="N17" s="295">
        <f t="shared" si="3"/>
        <v>1</v>
      </c>
      <c r="O17" s="359">
        <f t="shared" si="4"/>
        <v>1</v>
      </c>
    </row>
    <row r="18" spans="1:15" ht="23.1" customHeight="1" x14ac:dyDescent="0.25">
      <c r="A18" s="50" t="s">
        <v>189</v>
      </c>
      <c r="B18" s="245"/>
      <c r="C18" s="245"/>
      <c r="D18" s="245"/>
      <c r="E18" s="293" t="s">
        <v>190</v>
      </c>
      <c r="F18" s="129">
        <f t="shared" si="5"/>
        <v>31140000</v>
      </c>
      <c r="G18" s="130">
        <f t="shared" si="5"/>
        <v>0</v>
      </c>
      <c r="H18" s="130">
        <f t="shared" si="0"/>
        <v>31140000</v>
      </c>
      <c r="I18" s="294">
        <f>+H18/H72</f>
        <v>2.4693193073968308E-3</v>
      </c>
      <c r="J18" s="130">
        <f t="shared" si="6"/>
        <v>31140000</v>
      </c>
      <c r="K18" s="130">
        <f t="shared" si="6"/>
        <v>31140000</v>
      </c>
      <c r="L18" s="130">
        <f t="shared" si="1"/>
        <v>0</v>
      </c>
      <c r="M18" s="295">
        <f t="shared" si="2"/>
        <v>1</v>
      </c>
      <c r="N18" s="295">
        <f t="shared" si="3"/>
        <v>1</v>
      </c>
      <c r="O18" s="359">
        <f t="shared" si="4"/>
        <v>1</v>
      </c>
    </row>
    <row r="19" spans="1:15" ht="23.1" customHeight="1" thickBot="1" x14ac:dyDescent="0.3">
      <c r="A19" s="52" t="s">
        <v>194</v>
      </c>
      <c r="B19" s="53" t="s">
        <v>37</v>
      </c>
      <c r="C19" s="53">
        <v>20</v>
      </c>
      <c r="D19" s="53" t="s">
        <v>38</v>
      </c>
      <c r="E19" s="300" t="s">
        <v>195</v>
      </c>
      <c r="F19" s="141">
        <v>31140000</v>
      </c>
      <c r="G19" s="142">
        <v>0</v>
      </c>
      <c r="H19" s="143">
        <f>+F19-G19</f>
        <v>31140000</v>
      </c>
      <c r="I19" s="301">
        <f>+H19/H72</f>
        <v>2.4693193073968308E-3</v>
      </c>
      <c r="J19" s="143">
        <v>31140000</v>
      </c>
      <c r="K19" s="143">
        <v>31140000</v>
      </c>
      <c r="L19" s="143">
        <f t="shared" si="1"/>
        <v>0</v>
      </c>
      <c r="M19" s="302">
        <f t="shared" si="2"/>
        <v>1</v>
      </c>
      <c r="N19" s="302">
        <f t="shared" si="3"/>
        <v>1</v>
      </c>
      <c r="O19" s="361">
        <f t="shared" si="4"/>
        <v>1</v>
      </c>
    </row>
    <row r="20" spans="1:15" s="287" customFormat="1" ht="23.1" customHeight="1" thickBot="1" x14ac:dyDescent="0.3">
      <c r="A20" s="113" t="s">
        <v>214</v>
      </c>
      <c r="B20" s="19"/>
      <c r="C20" s="19"/>
      <c r="D20" s="19"/>
      <c r="E20" s="283" t="s">
        <v>431</v>
      </c>
      <c r="F20" s="116">
        <f>+F21+F35+F41+F52+F58</f>
        <v>12575330974.470001</v>
      </c>
      <c r="G20" s="117">
        <f>+G21+G35+G41+G52+G58</f>
        <v>0</v>
      </c>
      <c r="H20" s="116">
        <f>+H21+H35+H41+H52+H58</f>
        <v>12575330974.470001</v>
      </c>
      <c r="I20" s="284">
        <f>+H20/H72</f>
        <v>0.99719035234952402</v>
      </c>
      <c r="J20" s="116">
        <f>+J21+J35+J41+J52+J58</f>
        <v>11673510391.59</v>
      </c>
      <c r="K20" s="117">
        <f>+K21+K35+K41+K52+K58</f>
        <v>11614568041.59</v>
      </c>
      <c r="L20" s="117">
        <f t="shared" si="1"/>
        <v>58942350</v>
      </c>
      <c r="M20" s="285">
        <f t="shared" si="2"/>
        <v>0.92828653299775199</v>
      </c>
      <c r="N20" s="285">
        <f t="shared" si="3"/>
        <v>0.92359939194996077</v>
      </c>
      <c r="O20" s="357">
        <f t="shared" si="4"/>
        <v>0.99495076048054365</v>
      </c>
    </row>
    <row r="21" spans="1:15" s="270" customFormat="1" ht="45" customHeight="1" x14ac:dyDescent="0.25">
      <c r="A21" s="288" t="s">
        <v>216</v>
      </c>
      <c r="B21" s="307"/>
      <c r="C21" s="307"/>
      <c r="D21" s="307"/>
      <c r="E21" s="289" t="s">
        <v>217</v>
      </c>
      <c r="F21" s="123">
        <f>+F22</f>
        <v>1462522247.77</v>
      </c>
      <c r="G21" s="124">
        <f>+G22</f>
        <v>0</v>
      </c>
      <c r="H21" s="124">
        <f t="shared" ref="H21:H46" si="7">+F21-G21</f>
        <v>1462522247.77</v>
      </c>
      <c r="I21" s="290">
        <f>+H21/H72</f>
        <v>0.11597413050468441</v>
      </c>
      <c r="J21" s="123">
        <f>+J22</f>
        <v>1377358798.77</v>
      </c>
      <c r="K21" s="124">
        <f>+K22</f>
        <v>1334304983.77</v>
      </c>
      <c r="L21" s="124">
        <f t="shared" si="1"/>
        <v>43053815</v>
      </c>
      <c r="M21" s="291">
        <f t="shared" si="2"/>
        <v>0.94176946769195879</v>
      </c>
      <c r="N21" s="291">
        <f t="shared" si="3"/>
        <v>0.91233140952522196</v>
      </c>
      <c r="O21" s="511">
        <f t="shared" si="4"/>
        <v>0.96874175774791027</v>
      </c>
    </row>
    <row r="22" spans="1:15" s="270" customFormat="1" ht="29.25" customHeight="1" x14ac:dyDescent="0.25">
      <c r="A22" s="50" t="s">
        <v>432</v>
      </c>
      <c r="B22" s="245"/>
      <c r="C22" s="245"/>
      <c r="D22" s="245"/>
      <c r="E22" s="293" t="s">
        <v>219</v>
      </c>
      <c r="F22" s="129">
        <f>+F23+F27+F31</f>
        <v>1462522247.77</v>
      </c>
      <c r="G22" s="130">
        <f>+G23+G27+G31</f>
        <v>0</v>
      </c>
      <c r="H22" s="130">
        <f t="shared" si="7"/>
        <v>1462522247.77</v>
      </c>
      <c r="I22" s="294">
        <f>+H22/H72</f>
        <v>0.11597413050468441</v>
      </c>
      <c r="J22" s="129">
        <f>+J23+J27+J31</f>
        <v>1377358798.77</v>
      </c>
      <c r="K22" s="130">
        <f>+K23+K27+K31</f>
        <v>1334304983.77</v>
      </c>
      <c r="L22" s="130">
        <f t="shared" si="1"/>
        <v>43053815</v>
      </c>
      <c r="M22" s="295">
        <f t="shared" si="2"/>
        <v>0.94176946769195879</v>
      </c>
      <c r="N22" s="295">
        <f t="shared" si="3"/>
        <v>0.91233140952522196</v>
      </c>
      <c r="O22" s="359">
        <f t="shared" si="4"/>
        <v>0.96874175774791027</v>
      </c>
    </row>
    <row r="23" spans="1:15" ht="54.75" customHeight="1" x14ac:dyDescent="0.25">
      <c r="A23" s="50" t="s">
        <v>433</v>
      </c>
      <c r="B23" s="245"/>
      <c r="C23" s="245"/>
      <c r="D23" s="245"/>
      <c r="E23" s="148" t="s">
        <v>434</v>
      </c>
      <c r="F23" s="129">
        <f t="shared" ref="F23:G25" si="8">+F24</f>
        <v>73590729</v>
      </c>
      <c r="G23" s="130">
        <f t="shared" si="8"/>
        <v>0</v>
      </c>
      <c r="H23" s="130">
        <f t="shared" si="7"/>
        <v>73590729</v>
      </c>
      <c r="I23" s="294">
        <f>+H23/H72</f>
        <v>5.8355493887317878E-3</v>
      </c>
      <c r="J23" s="130">
        <f t="shared" ref="J23:K25" si="9">+J24</f>
        <v>73590729</v>
      </c>
      <c r="K23" s="130">
        <f t="shared" si="9"/>
        <v>73590729</v>
      </c>
      <c r="L23" s="130">
        <f t="shared" si="1"/>
        <v>0</v>
      </c>
      <c r="M23" s="295">
        <f t="shared" si="2"/>
        <v>1</v>
      </c>
      <c r="N23" s="295">
        <f t="shared" si="3"/>
        <v>1</v>
      </c>
      <c r="O23" s="359">
        <f t="shared" si="4"/>
        <v>1</v>
      </c>
    </row>
    <row r="24" spans="1:15" ht="54.75" customHeight="1" x14ac:dyDescent="0.25">
      <c r="A24" s="50" t="s">
        <v>435</v>
      </c>
      <c r="B24" s="245"/>
      <c r="C24" s="245"/>
      <c r="D24" s="245"/>
      <c r="E24" s="149" t="s">
        <v>434</v>
      </c>
      <c r="F24" s="129">
        <f t="shared" si="8"/>
        <v>73590729</v>
      </c>
      <c r="G24" s="130">
        <f t="shared" si="8"/>
        <v>0</v>
      </c>
      <c r="H24" s="130">
        <f t="shared" si="7"/>
        <v>73590729</v>
      </c>
      <c r="I24" s="294">
        <f>+H24/H72</f>
        <v>5.8355493887317878E-3</v>
      </c>
      <c r="J24" s="130">
        <f t="shared" si="9"/>
        <v>73590729</v>
      </c>
      <c r="K24" s="130">
        <f t="shared" si="9"/>
        <v>73590729</v>
      </c>
      <c r="L24" s="130">
        <f t="shared" si="1"/>
        <v>0</v>
      </c>
      <c r="M24" s="295">
        <f t="shared" si="2"/>
        <v>1</v>
      </c>
      <c r="N24" s="295">
        <f t="shared" si="3"/>
        <v>1</v>
      </c>
      <c r="O24" s="359">
        <f t="shared" si="4"/>
        <v>1</v>
      </c>
    </row>
    <row r="25" spans="1:15" ht="26.25" customHeight="1" x14ac:dyDescent="0.25">
      <c r="A25" s="50" t="s">
        <v>436</v>
      </c>
      <c r="B25" s="245"/>
      <c r="C25" s="245"/>
      <c r="D25" s="245"/>
      <c r="E25" s="149" t="s">
        <v>224</v>
      </c>
      <c r="F25" s="129">
        <f t="shared" si="8"/>
        <v>73590729</v>
      </c>
      <c r="G25" s="130">
        <f t="shared" si="8"/>
        <v>0</v>
      </c>
      <c r="H25" s="130">
        <f t="shared" si="7"/>
        <v>73590729</v>
      </c>
      <c r="I25" s="294">
        <f>+H25/H72</f>
        <v>5.8355493887317878E-3</v>
      </c>
      <c r="J25" s="131">
        <f t="shared" si="9"/>
        <v>73590729</v>
      </c>
      <c r="K25" s="131">
        <f t="shared" si="9"/>
        <v>73590729</v>
      </c>
      <c r="L25" s="131">
        <f t="shared" si="1"/>
        <v>0</v>
      </c>
      <c r="M25" s="295">
        <f t="shared" si="2"/>
        <v>1</v>
      </c>
      <c r="N25" s="295">
        <f t="shared" si="3"/>
        <v>1</v>
      </c>
      <c r="O25" s="359">
        <f t="shared" si="4"/>
        <v>1</v>
      </c>
    </row>
    <row r="26" spans="1:15" ht="32.25" customHeight="1" x14ac:dyDescent="0.25">
      <c r="A26" s="39" t="s">
        <v>437</v>
      </c>
      <c r="B26" s="40" t="s">
        <v>192</v>
      </c>
      <c r="C26" s="40">
        <v>11</v>
      </c>
      <c r="D26" s="40" t="s">
        <v>38</v>
      </c>
      <c r="E26" s="150" t="s">
        <v>226</v>
      </c>
      <c r="F26" s="137">
        <v>73590729</v>
      </c>
      <c r="G26" s="136">
        <v>0</v>
      </c>
      <c r="H26" s="137">
        <f t="shared" si="7"/>
        <v>73590729</v>
      </c>
      <c r="I26" s="308">
        <f>+H26/H72</f>
        <v>5.8355493887317878E-3</v>
      </c>
      <c r="J26" s="137">
        <v>73590729</v>
      </c>
      <c r="K26" s="137">
        <v>73590729</v>
      </c>
      <c r="L26" s="137">
        <f t="shared" si="1"/>
        <v>0</v>
      </c>
      <c r="M26" s="298">
        <f t="shared" si="2"/>
        <v>1</v>
      </c>
      <c r="N26" s="298">
        <f t="shared" si="3"/>
        <v>1</v>
      </c>
      <c r="O26" s="360">
        <f t="shared" si="4"/>
        <v>1</v>
      </c>
    </row>
    <row r="27" spans="1:15" s="270" customFormat="1" ht="63.75" customHeight="1" x14ac:dyDescent="0.25">
      <c r="A27" s="50" t="s">
        <v>268</v>
      </c>
      <c r="B27" s="245"/>
      <c r="C27" s="245"/>
      <c r="D27" s="245"/>
      <c r="E27" s="149" t="s">
        <v>271</v>
      </c>
      <c r="F27" s="129">
        <f t="shared" ref="F27:G29" si="10">+F28</f>
        <v>601840522</v>
      </c>
      <c r="G27" s="130">
        <f t="shared" si="10"/>
        <v>0</v>
      </c>
      <c r="H27" s="131">
        <f t="shared" si="7"/>
        <v>601840522</v>
      </c>
      <c r="I27" s="294">
        <f>+H27/H72</f>
        <v>4.772435520065469E-2</v>
      </c>
      <c r="J27" s="130">
        <f t="shared" ref="J27:K29" si="11">+J28</f>
        <v>516677073</v>
      </c>
      <c r="K27" s="130">
        <f t="shared" si="11"/>
        <v>473623258</v>
      </c>
      <c r="L27" s="130">
        <f t="shared" si="1"/>
        <v>43053815</v>
      </c>
      <c r="M27" s="295">
        <f t="shared" si="2"/>
        <v>0.85849499013959718</v>
      </c>
      <c r="N27" s="295">
        <f t="shared" si="3"/>
        <v>0.78695807391978834</v>
      </c>
      <c r="O27" s="359">
        <f t="shared" si="4"/>
        <v>0.91667171382307489</v>
      </c>
    </row>
    <row r="28" spans="1:15" s="270" customFormat="1" ht="63.75" customHeight="1" x14ac:dyDescent="0.25">
      <c r="A28" s="50" t="s">
        <v>270</v>
      </c>
      <c r="B28" s="245"/>
      <c r="C28" s="245"/>
      <c r="D28" s="245"/>
      <c r="E28" s="148" t="s">
        <v>271</v>
      </c>
      <c r="F28" s="129">
        <f t="shared" si="10"/>
        <v>601840522</v>
      </c>
      <c r="G28" s="130">
        <f t="shared" si="10"/>
        <v>0</v>
      </c>
      <c r="H28" s="131">
        <f t="shared" si="7"/>
        <v>601840522</v>
      </c>
      <c r="I28" s="294">
        <f>+H28/H72</f>
        <v>4.772435520065469E-2</v>
      </c>
      <c r="J28" s="130">
        <f t="shared" si="11"/>
        <v>516677073</v>
      </c>
      <c r="K28" s="130">
        <f t="shared" si="11"/>
        <v>473623258</v>
      </c>
      <c r="L28" s="130">
        <f t="shared" si="1"/>
        <v>43053815</v>
      </c>
      <c r="M28" s="295">
        <f t="shared" si="2"/>
        <v>0.85849499013959718</v>
      </c>
      <c r="N28" s="295">
        <f t="shared" si="3"/>
        <v>0.78695807391978834</v>
      </c>
      <c r="O28" s="359">
        <f t="shared" si="4"/>
        <v>0.91667171382307489</v>
      </c>
    </row>
    <row r="29" spans="1:15" ht="63.75" customHeight="1" x14ac:dyDescent="0.25">
      <c r="A29" s="50" t="s">
        <v>272</v>
      </c>
      <c r="B29" s="245"/>
      <c r="C29" s="245"/>
      <c r="D29" s="245"/>
      <c r="E29" s="149" t="s">
        <v>273</v>
      </c>
      <c r="F29" s="129">
        <f t="shared" si="10"/>
        <v>601840522</v>
      </c>
      <c r="G29" s="130">
        <f t="shared" si="10"/>
        <v>0</v>
      </c>
      <c r="H29" s="131">
        <f t="shared" si="7"/>
        <v>601840522</v>
      </c>
      <c r="I29" s="294">
        <f>+H29/H72</f>
        <v>4.772435520065469E-2</v>
      </c>
      <c r="J29" s="131">
        <f t="shared" si="11"/>
        <v>516677073</v>
      </c>
      <c r="K29" s="131">
        <f t="shared" si="11"/>
        <v>473623258</v>
      </c>
      <c r="L29" s="131">
        <f t="shared" si="1"/>
        <v>43053815</v>
      </c>
      <c r="M29" s="295">
        <f t="shared" si="2"/>
        <v>0.85849499013959718</v>
      </c>
      <c r="N29" s="295">
        <f t="shared" si="3"/>
        <v>0.78695807391978834</v>
      </c>
      <c r="O29" s="359">
        <f t="shared" si="4"/>
        <v>0.91667171382307489</v>
      </c>
    </row>
    <row r="30" spans="1:15" ht="33.75" customHeight="1" x14ac:dyDescent="0.25">
      <c r="A30" s="39" t="s">
        <v>274</v>
      </c>
      <c r="B30" s="40" t="s">
        <v>192</v>
      </c>
      <c r="C30" s="40">
        <v>11</v>
      </c>
      <c r="D30" s="40" t="s">
        <v>38</v>
      </c>
      <c r="E30" s="150" t="s">
        <v>226</v>
      </c>
      <c r="F30" s="135">
        <v>601840522</v>
      </c>
      <c r="G30" s="136">
        <v>0</v>
      </c>
      <c r="H30" s="137">
        <f t="shared" si="7"/>
        <v>601840522</v>
      </c>
      <c r="I30" s="308">
        <f>+H30/H72</f>
        <v>4.772435520065469E-2</v>
      </c>
      <c r="J30" s="137">
        <v>516677073</v>
      </c>
      <c r="K30" s="137">
        <v>473623258</v>
      </c>
      <c r="L30" s="137">
        <v>295107038</v>
      </c>
      <c r="M30" s="298">
        <f t="shared" si="2"/>
        <v>0.85849499013959718</v>
      </c>
      <c r="N30" s="298">
        <f t="shared" si="3"/>
        <v>0.78695807391978834</v>
      </c>
      <c r="O30" s="360">
        <f t="shared" si="4"/>
        <v>0.91667171382307489</v>
      </c>
    </row>
    <row r="31" spans="1:15" s="270" customFormat="1" ht="70.5" customHeight="1" x14ac:dyDescent="0.25">
      <c r="A31" s="50" t="s">
        <v>300</v>
      </c>
      <c r="B31" s="245"/>
      <c r="C31" s="245"/>
      <c r="D31" s="245"/>
      <c r="E31" s="149" t="s">
        <v>301</v>
      </c>
      <c r="F31" s="129">
        <f t="shared" ref="F31:G33" si="12">+F32</f>
        <v>787090996.76999998</v>
      </c>
      <c r="G31" s="130">
        <f t="shared" si="12"/>
        <v>0</v>
      </c>
      <c r="H31" s="131">
        <f t="shared" si="7"/>
        <v>787090996.76999998</v>
      </c>
      <c r="I31" s="294">
        <f>+H31/H72</f>
        <v>6.2414225915297931E-2</v>
      </c>
      <c r="J31" s="130">
        <f t="shared" ref="J31:K33" si="13">+J32</f>
        <v>787090996.76999998</v>
      </c>
      <c r="K31" s="130">
        <f t="shared" si="13"/>
        <v>787090996.76999998</v>
      </c>
      <c r="L31" s="130">
        <f t="shared" si="1"/>
        <v>0</v>
      </c>
      <c r="M31" s="295">
        <f t="shared" si="2"/>
        <v>1</v>
      </c>
      <c r="N31" s="295">
        <f t="shared" si="3"/>
        <v>1</v>
      </c>
      <c r="O31" s="359">
        <f t="shared" si="4"/>
        <v>1</v>
      </c>
    </row>
    <row r="32" spans="1:15" s="270" customFormat="1" ht="70.5" customHeight="1" x14ac:dyDescent="0.25">
      <c r="A32" s="50" t="s">
        <v>302</v>
      </c>
      <c r="B32" s="245"/>
      <c r="C32" s="245"/>
      <c r="D32" s="245"/>
      <c r="E32" s="148" t="s">
        <v>301</v>
      </c>
      <c r="F32" s="129">
        <f t="shared" si="12"/>
        <v>787090996.76999998</v>
      </c>
      <c r="G32" s="130">
        <f t="shared" si="12"/>
        <v>0</v>
      </c>
      <c r="H32" s="131">
        <f t="shared" si="7"/>
        <v>787090996.76999998</v>
      </c>
      <c r="I32" s="294">
        <f>+H32/H72</f>
        <v>6.2414225915297931E-2</v>
      </c>
      <c r="J32" s="130">
        <f t="shared" si="13"/>
        <v>787090996.76999998</v>
      </c>
      <c r="K32" s="130">
        <f t="shared" si="13"/>
        <v>787090996.76999998</v>
      </c>
      <c r="L32" s="130">
        <f t="shared" si="1"/>
        <v>0</v>
      </c>
      <c r="M32" s="295">
        <f t="shared" si="2"/>
        <v>1</v>
      </c>
      <c r="N32" s="295">
        <f t="shared" si="3"/>
        <v>1</v>
      </c>
      <c r="O32" s="359">
        <f t="shared" si="4"/>
        <v>1</v>
      </c>
    </row>
    <row r="33" spans="1:15" ht="34.5" customHeight="1" x14ac:dyDescent="0.25">
      <c r="A33" s="50" t="s">
        <v>303</v>
      </c>
      <c r="B33" s="245"/>
      <c r="C33" s="245"/>
      <c r="D33" s="245"/>
      <c r="E33" s="149" t="s">
        <v>236</v>
      </c>
      <c r="F33" s="129">
        <f t="shared" si="12"/>
        <v>787090996.76999998</v>
      </c>
      <c r="G33" s="130">
        <f t="shared" si="12"/>
        <v>0</v>
      </c>
      <c r="H33" s="131">
        <f t="shared" si="7"/>
        <v>787090996.76999998</v>
      </c>
      <c r="I33" s="294">
        <f>+H33/H72</f>
        <v>6.2414225915297931E-2</v>
      </c>
      <c r="J33" s="131">
        <f t="shared" si="13"/>
        <v>787090996.76999998</v>
      </c>
      <c r="K33" s="131">
        <f t="shared" si="13"/>
        <v>787090996.76999998</v>
      </c>
      <c r="L33" s="131">
        <f t="shared" si="1"/>
        <v>0</v>
      </c>
      <c r="M33" s="295">
        <f t="shared" si="2"/>
        <v>1</v>
      </c>
      <c r="N33" s="295">
        <f t="shared" si="3"/>
        <v>1</v>
      </c>
      <c r="O33" s="359">
        <f t="shared" si="4"/>
        <v>1</v>
      </c>
    </row>
    <row r="34" spans="1:15" ht="33" customHeight="1" x14ac:dyDescent="0.25">
      <c r="A34" s="39" t="s">
        <v>304</v>
      </c>
      <c r="B34" s="68" t="s">
        <v>192</v>
      </c>
      <c r="C34" s="68">
        <v>11</v>
      </c>
      <c r="D34" s="40" t="s">
        <v>38</v>
      </c>
      <c r="E34" s="151" t="s">
        <v>226</v>
      </c>
      <c r="F34" s="135">
        <v>787090996.76999998</v>
      </c>
      <c r="G34" s="136">
        <v>0</v>
      </c>
      <c r="H34" s="137">
        <f t="shared" si="7"/>
        <v>787090996.76999998</v>
      </c>
      <c r="I34" s="308">
        <f>+H34/H72</f>
        <v>6.2414225915297931E-2</v>
      </c>
      <c r="J34" s="137">
        <v>787090996.76999998</v>
      </c>
      <c r="K34" s="137">
        <v>787090996.76999998</v>
      </c>
      <c r="L34" s="137">
        <f t="shared" si="1"/>
        <v>0</v>
      </c>
      <c r="M34" s="298">
        <f t="shared" si="2"/>
        <v>1</v>
      </c>
      <c r="N34" s="298">
        <f t="shared" si="3"/>
        <v>1</v>
      </c>
      <c r="O34" s="360">
        <f t="shared" si="4"/>
        <v>1</v>
      </c>
    </row>
    <row r="35" spans="1:15" ht="33.75" customHeight="1" x14ac:dyDescent="0.25">
      <c r="A35" s="50" t="s">
        <v>342</v>
      </c>
      <c r="B35" s="245"/>
      <c r="C35" s="245"/>
      <c r="D35" s="245"/>
      <c r="E35" s="148" t="s">
        <v>343</v>
      </c>
      <c r="F35" s="129">
        <f t="shared" ref="F35:G39" si="14">+F36</f>
        <v>69773065</v>
      </c>
      <c r="G35" s="131">
        <f t="shared" si="14"/>
        <v>0</v>
      </c>
      <c r="H35" s="131">
        <f t="shared" si="7"/>
        <v>69773065</v>
      </c>
      <c r="I35" s="294">
        <f>+H35/H72</f>
        <v>5.532818771379385E-3</v>
      </c>
      <c r="J35" s="130">
        <f t="shared" ref="J35:K39" si="15">+J36</f>
        <v>69433326</v>
      </c>
      <c r="K35" s="130">
        <f t="shared" si="15"/>
        <v>62250581</v>
      </c>
      <c r="L35" s="130">
        <f t="shared" si="1"/>
        <v>7182745</v>
      </c>
      <c r="M35" s="295">
        <f t="shared" si="2"/>
        <v>0.99513080011606203</v>
      </c>
      <c r="N35" s="295">
        <f t="shared" si="3"/>
        <v>0.89218641892827844</v>
      </c>
      <c r="O35" s="359">
        <f t="shared" si="4"/>
        <v>0.89655190938138263</v>
      </c>
    </row>
    <row r="36" spans="1:15" ht="33.75" customHeight="1" x14ac:dyDescent="0.25">
      <c r="A36" s="50" t="s">
        <v>344</v>
      </c>
      <c r="B36" s="245"/>
      <c r="C36" s="245"/>
      <c r="D36" s="245"/>
      <c r="E36" s="149" t="s">
        <v>219</v>
      </c>
      <c r="F36" s="129">
        <f t="shared" si="14"/>
        <v>69773065</v>
      </c>
      <c r="G36" s="131">
        <f t="shared" si="14"/>
        <v>0</v>
      </c>
      <c r="H36" s="131">
        <f t="shared" si="7"/>
        <v>69773065</v>
      </c>
      <c r="I36" s="294">
        <f>+H36/H72</f>
        <v>5.532818771379385E-3</v>
      </c>
      <c r="J36" s="130">
        <f t="shared" si="15"/>
        <v>69433326</v>
      </c>
      <c r="K36" s="130">
        <f t="shared" si="15"/>
        <v>62250581</v>
      </c>
      <c r="L36" s="130">
        <f t="shared" si="1"/>
        <v>7182745</v>
      </c>
      <c r="M36" s="295">
        <f t="shared" si="2"/>
        <v>0.99513080011606203</v>
      </c>
      <c r="N36" s="295">
        <f t="shared" si="3"/>
        <v>0.89218641892827844</v>
      </c>
      <c r="O36" s="359">
        <f t="shared" si="4"/>
        <v>0.89655190938138263</v>
      </c>
    </row>
    <row r="37" spans="1:15" ht="58.5" customHeight="1" x14ac:dyDescent="0.25">
      <c r="A37" s="50" t="s">
        <v>345</v>
      </c>
      <c r="B37" s="245"/>
      <c r="C37" s="245"/>
      <c r="D37" s="245"/>
      <c r="E37" s="149" t="s">
        <v>346</v>
      </c>
      <c r="F37" s="129">
        <f t="shared" si="14"/>
        <v>69773065</v>
      </c>
      <c r="G37" s="131">
        <f t="shared" si="14"/>
        <v>0</v>
      </c>
      <c r="H37" s="131">
        <f t="shared" si="7"/>
        <v>69773065</v>
      </c>
      <c r="I37" s="294">
        <f>+H37/H72</f>
        <v>5.532818771379385E-3</v>
      </c>
      <c r="J37" s="130">
        <f t="shared" si="15"/>
        <v>69433326</v>
      </c>
      <c r="K37" s="130">
        <f t="shared" si="15"/>
        <v>62250581</v>
      </c>
      <c r="L37" s="130">
        <f t="shared" si="1"/>
        <v>7182745</v>
      </c>
      <c r="M37" s="295">
        <f t="shared" si="2"/>
        <v>0.99513080011606203</v>
      </c>
      <c r="N37" s="295">
        <f t="shared" si="3"/>
        <v>0.89218641892827844</v>
      </c>
      <c r="O37" s="359">
        <f t="shared" si="4"/>
        <v>0.89655190938138263</v>
      </c>
    </row>
    <row r="38" spans="1:15" ht="58.5" customHeight="1" x14ac:dyDescent="0.25">
      <c r="A38" s="50" t="s">
        <v>347</v>
      </c>
      <c r="B38" s="245"/>
      <c r="C38" s="245"/>
      <c r="D38" s="245"/>
      <c r="E38" s="149" t="s">
        <v>346</v>
      </c>
      <c r="F38" s="129">
        <f t="shared" si="14"/>
        <v>69773065</v>
      </c>
      <c r="G38" s="131">
        <f t="shared" si="14"/>
        <v>0</v>
      </c>
      <c r="H38" s="131">
        <f t="shared" si="7"/>
        <v>69773065</v>
      </c>
      <c r="I38" s="294">
        <f>+H38/H72</f>
        <v>5.532818771379385E-3</v>
      </c>
      <c r="J38" s="130">
        <f t="shared" si="15"/>
        <v>69433326</v>
      </c>
      <c r="K38" s="130">
        <f t="shared" si="15"/>
        <v>62250581</v>
      </c>
      <c r="L38" s="130">
        <f t="shared" si="1"/>
        <v>7182745</v>
      </c>
      <c r="M38" s="295">
        <f t="shared" si="2"/>
        <v>0.99513080011606203</v>
      </c>
      <c r="N38" s="295">
        <f t="shared" si="3"/>
        <v>0.89218641892827844</v>
      </c>
      <c r="O38" s="359">
        <f t="shared" si="4"/>
        <v>0.89655190938138263</v>
      </c>
    </row>
    <row r="39" spans="1:15" ht="33.75" customHeight="1" x14ac:dyDescent="0.25">
      <c r="A39" s="50" t="s">
        <v>348</v>
      </c>
      <c r="B39" s="245"/>
      <c r="C39" s="245"/>
      <c r="D39" s="245"/>
      <c r="E39" s="148" t="s">
        <v>349</v>
      </c>
      <c r="F39" s="129">
        <f t="shared" si="14"/>
        <v>69773065</v>
      </c>
      <c r="G39" s="131">
        <f t="shared" si="14"/>
        <v>0</v>
      </c>
      <c r="H39" s="131">
        <f t="shared" si="7"/>
        <v>69773065</v>
      </c>
      <c r="I39" s="294">
        <f>+H39/H72</f>
        <v>5.532818771379385E-3</v>
      </c>
      <c r="J39" s="130">
        <f t="shared" si="15"/>
        <v>69433326</v>
      </c>
      <c r="K39" s="130">
        <f t="shared" si="15"/>
        <v>62250581</v>
      </c>
      <c r="L39" s="130">
        <f t="shared" si="1"/>
        <v>7182745</v>
      </c>
      <c r="M39" s="295">
        <f t="shared" si="2"/>
        <v>0.99513080011606203</v>
      </c>
      <c r="N39" s="295">
        <f t="shared" si="3"/>
        <v>0.89218641892827844</v>
      </c>
      <c r="O39" s="359">
        <f t="shared" si="4"/>
        <v>0.89655190938138263</v>
      </c>
    </row>
    <row r="40" spans="1:15" ht="33" customHeight="1" x14ac:dyDescent="0.25">
      <c r="A40" s="39" t="s">
        <v>350</v>
      </c>
      <c r="B40" s="68" t="s">
        <v>192</v>
      </c>
      <c r="C40" s="68">
        <v>11</v>
      </c>
      <c r="D40" s="40" t="s">
        <v>38</v>
      </c>
      <c r="E40" s="151" t="s">
        <v>226</v>
      </c>
      <c r="F40" s="135">
        <v>69773065</v>
      </c>
      <c r="G40" s="136">
        <v>0</v>
      </c>
      <c r="H40" s="137">
        <f>+F40-G40</f>
        <v>69773065</v>
      </c>
      <c r="I40" s="308">
        <f>+H40/H72</f>
        <v>5.532818771379385E-3</v>
      </c>
      <c r="J40" s="137">
        <v>69433326</v>
      </c>
      <c r="K40" s="137">
        <v>62250581</v>
      </c>
      <c r="L40" s="137">
        <f t="shared" si="1"/>
        <v>7182745</v>
      </c>
      <c r="M40" s="298">
        <f t="shared" si="2"/>
        <v>0.99513080011606203</v>
      </c>
      <c r="N40" s="298">
        <f t="shared" si="3"/>
        <v>0.89218641892827844</v>
      </c>
      <c r="O40" s="360">
        <f t="shared" si="4"/>
        <v>0.89655190938138263</v>
      </c>
    </row>
    <row r="41" spans="1:15" ht="36" customHeight="1" x14ac:dyDescent="0.25">
      <c r="A41" s="50" t="s">
        <v>351</v>
      </c>
      <c r="B41" s="245"/>
      <c r="C41" s="245"/>
      <c r="D41" s="245"/>
      <c r="E41" s="293" t="s">
        <v>352</v>
      </c>
      <c r="F41" s="131">
        <f>+F42</f>
        <v>7513522534.9200001</v>
      </c>
      <c r="G41" s="131">
        <f>+G42</f>
        <v>0</v>
      </c>
      <c r="H41" s="131">
        <f t="shared" si="7"/>
        <v>7513522534.9200001</v>
      </c>
      <c r="I41" s="294">
        <f>+H41/H72</f>
        <v>0.59580238477967684</v>
      </c>
      <c r="J41" s="131">
        <f>+J42</f>
        <v>7447507418.25</v>
      </c>
      <c r="K41" s="131">
        <f>+K42</f>
        <v>7446459638.25</v>
      </c>
      <c r="L41" s="131">
        <f t="shared" si="1"/>
        <v>1047780</v>
      </c>
      <c r="M41" s="295">
        <f t="shared" si="2"/>
        <v>0.99121382595670848</v>
      </c>
      <c r="N41" s="295">
        <f t="shared" si="3"/>
        <v>0.99107437339033488</v>
      </c>
      <c r="O41" s="359">
        <f t="shared" si="4"/>
        <v>0.9998593113183839</v>
      </c>
    </row>
    <row r="42" spans="1:15" ht="30" customHeight="1" x14ac:dyDescent="0.25">
      <c r="A42" s="50" t="s">
        <v>353</v>
      </c>
      <c r="B42" s="245"/>
      <c r="C42" s="245"/>
      <c r="D42" s="245"/>
      <c r="E42" s="309" t="s">
        <v>219</v>
      </c>
      <c r="F42" s="131">
        <f>+F43+F48</f>
        <v>7513522534.9200001</v>
      </c>
      <c r="G42" s="131">
        <f>+G43</f>
        <v>0</v>
      </c>
      <c r="H42" s="131">
        <f>+H43+H48</f>
        <v>7513522534.9200001</v>
      </c>
      <c r="I42" s="294">
        <f>+H42/H72</f>
        <v>0.59580238477967684</v>
      </c>
      <c r="J42" s="131">
        <f>+J43+J48</f>
        <v>7447507418.25</v>
      </c>
      <c r="K42" s="131">
        <f>+K43+K48</f>
        <v>7446459638.25</v>
      </c>
      <c r="L42" s="131">
        <f t="shared" si="1"/>
        <v>1047780</v>
      </c>
      <c r="M42" s="295">
        <f t="shared" si="2"/>
        <v>0.99121382595670848</v>
      </c>
      <c r="N42" s="295">
        <f t="shared" si="3"/>
        <v>0.99107437339033488</v>
      </c>
      <c r="O42" s="359">
        <f t="shared" si="4"/>
        <v>0.9998593113183839</v>
      </c>
    </row>
    <row r="43" spans="1:15" ht="63.75" customHeight="1" x14ac:dyDescent="0.25">
      <c r="A43" s="50" t="s">
        <v>354</v>
      </c>
      <c r="B43" s="245"/>
      <c r="C43" s="245"/>
      <c r="D43" s="245"/>
      <c r="E43" s="293" t="s">
        <v>355</v>
      </c>
      <c r="F43" s="131">
        <f>+F44+F46</f>
        <v>7434620034.9200001</v>
      </c>
      <c r="G43" s="131">
        <f>+G44+G46</f>
        <v>0</v>
      </c>
      <c r="H43" s="131">
        <f t="shared" si="7"/>
        <v>7434620034.9200001</v>
      </c>
      <c r="I43" s="294">
        <f>+H43/H72</f>
        <v>0.58954562605610972</v>
      </c>
      <c r="J43" s="131">
        <f>+J44+J46</f>
        <v>7434620034.9200001</v>
      </c>
      <c r="K43" s="131">
        <f>+K44+K46</f>
        <v>7434620034.9200001</v>
      </c>
      <c r="L43" s="131">
        <f t="shared" si="1"/>
        <v>0</v>
      </c>
      <c r="M43" s="295">
        <f t="shared" si="2"/>
        <v>1</v>
      </c>
      <c r="N43" s="295">
        <f t="shared" si="3"/>
        <v>1</v>
      </c>
      <c r="O43" s="359">
        <f t="shared" si="4"/>
        <v>1</v>
      </c>
    </row>
    <row r="44" spans="1:15" ht="23.1" customHeight="1" x14ac:dyDescent="0.25">
      <c r="A44" s="50" t="s">
        <v>357</v>
      </c>
      <c r="B44" s="245"/>
      <c r="C44" s="245"/>
      <c r="D44" s="245"/>
      <c r="E44" s="293" t="s">
        <v>358</v>
      </c>
      <c r="F44" s="131">
        <f>+F45</f>
        <v>6808521289</v>
      </c>
      <c r="G44" s="131">
        <f>+G45</f>
        <v>0</v>
      </c>
      <c r="H44" s="131">
        <f t="shared" si="7"/>
        <v>6808521289</v>
      </c>
      <c r="I44" s="294">
        <f>+H44/H72</f>
        <v>0.5398976581165722</v>
      </c>
      <c r="J44" s="131">
        <f>+J45</f>
        <v>6808521289</v>
      </c>
      <c r="K44" s="131">
        <f>+K45</f>
        <v>6808521289</v>
      </c>
      <c r="L44" s="131">
        <f t="shared" si="1"/>
        <v>0</v>
      </c>
      <c r="M44" s="295">
        <f t="shared" si="2"/>
        <v>1</v>
      </c>
      <c r="N44" s="295">
        <f t="shared" si="3"/>
        <v>1</v>
      </c>
      <c r="O44" s="359">
        <f t="shared" si="4"/>
        <v>1</v>
      </c>
    </row>
    <row r="45" spans="1:15" ht="33" customHeight="1" x14ac:dyDescent="0.25">
      <c r="A45" s="39" t="s">
        <v>359</v>
      </c>
      <c r="B45" s="68" t="s">
        <v>37</v>
      </c>
      <c r="C45" s="68">
        <v>20</v>
      </c>
      <c r="D45" s="40" t="s">
        <v>38</v>
      </c>
      <c r="E45" s="151" t="s">
        <v>226</v>
      </c>
      <c r="F45" s="135">
        <v>6808521289</v>
      </c>
      <c r="G45" s="136">
        <v>0</v>
      </c>
      <c r="H45" s="137">
        <f>+F45-G45</f>
        <v>6808521289</v>
      </c>
      <c r="I45" s="308">
        <f>+H45/H72</f>
        <v>0.5398976581165722</v>
      </c>
      <c r="J45" s="137">
        <v>6808521289</v>
      </c>
      <c r="K45" s="137">
        <v>6808521289</v>
      </c>
      <c r="L45" s="137">
        <f t="shared" si="1"/>
        <v>0</v>
      </c>
      <c r="M45" s="298">
        <f t="shared" si="2"/>
        <v>1</v>
      </c>
      <c r="N45" s="298">
        <f t="shared" si="3"/>
        <v>1</v>
      </c>
      <c r="O45" s="360">
        <f t="shared" si="4"/>
        <v>1</v>
      </c>
    </row>
    <row r="46" spans="1:15" ht="23.1" customHeight="1" x14ac:dyDescent="0.25">
      <c r="A46" s="50" t="s">
        <v>360</v>
      </c>
      <c r="B46" s="245"/>
      <c r="C46" s="245"/>
      <c r="D46" s="245"/>
      <c r="E46" s="293" t="s">
        <v>361</v>
      </c>
      <c r="F46" s="131">
        <f>+F47</f>
        <v>626098745.91999996</v>
      </c>
      <c r="G46" s="131">
        <f>+G47</f>
        <v>0</v>
      </c>
      <c r="H46" s="131">
        <f t="shared" si="7"/>
        <v>626098745.91999996</v>
      </c>
      <c r="I46" s="294">
        <f>+H46/H72</f>
        <v>4.9647967939537532E-2</v>
      </c>
      <c r="J46" s="131">
        <f>+J47</f>
        <v>626098745.91999996</v>
      </c>
      <c r="K46" s="131">
        <f>+K47</f>
        <v>626098745.91999996</v>
      </c>
      <c r="L46" s="131">
        <f t="shared" si="1"/>
        <v>0</v>
      </c>
      <c r="M46" s="295">
        <f t="shared" si="2"/>
        <v>1</v>
      </c>
      <c r="N46" s="295">
        <f t="shared" si="3"/>
        <v>1</v>
      </c>
      <c r="O46" s="359">
        <f t="shared" si="4"/>
        <v>1</v>
      </c>
    </row>
    <row r="47" spans="1:15" ht="31.5" customHeight="1" x14ac:dyDescent="0.25">
      <c r="A47" s="51" t="s">
        <v>362</v>
      </c>
      <c r="B47" s="40" t="s">
        <v>37</v>
      </c>
      <c r="C47" s="40">
        <v>20</v>
      </c>
      <c r="D47" s="40" t="s">
        <v>38</v>
      </c>
      <c r="E47" s="297" t="s">
        <v>226</v>
      </c>
      <c r="F47" s="135">
        <v>626098745.91999996</v>
      </c>
      <c r="G47" s="136">
        <v>0</v>
      </c>
      <c r="H47" s="137">
        <f>+F47-G47</f>
        <v>626098745.91999996</v>
      </c>
      <c r="I47" s="308">
        <f>+H47/H72</f>
        <v>4.9647967939537532E-2</v>
      </c>
      <c r="J47" s="137">
        <v>626098745.91999996</v>
      </c>
      <c r="K47" s="137">
        <v>626098745.91999996</v>
      </c>
      <c r="L47" s="137">
        <f t="shared" si="1"/>
        <v>0</v>
      </c>
      <c r="M47" s="298">
        <f t="shared" si="2"/>
        <v>1</v>
      </c>
      <c r="N47" s="298">
        <f t="shared" si="3"/>
        <v>1</v>
      </c>
      <c r="O47" s="360">
        <f t="shared" si="4"/>
        <v>1</v>
      </c>
    </row>
    <row r="48" spans="1:15" ht="52.5" customHeight="1" x14ac:dyDescent="0.25">
      <c r="A48" s="50" t="s">
        <v>363</v>
      </c>
      <c r="B48" s="245"/>
      <c r="C48" s="245"/>
      <c r="D48" s="245"/>
      <c r="E48" s="149" t="s">
        <v>364</v>
      </c>
      <c r="F48" s="153">
        <f t="shared" ref="F48:G50" si="16">+F49</f>
        <v>78902500</v>
      </c>
      <c r="G48" s="131">
        <f t="shared" si="16"/>
        <v>0</v>
      </c>
      <c r="H48" s="131">
        <f t="shared" ref="H48:H63" si="17">+F48-G48</f>
        <v>78902500</v>
      </c>
      <c r="I48" s="294">
        <f>+H48/H72</f>
        <v>6.2567587235670659E-3</v>
      </c>
      <c r="J48" s="131">
        <f t="shared" ref="J48:K50" si="18">+J49</f>
        <v>12887383.33</v>
      </c>
      <c r="K48" s="131">
        <f t="shared" si="18"/>
        <v>11839603.33</v>
      </c>
      <c r="L48" s="131">
        <f t="shared" si="1"/>
        <v>1047780</v>
      </c>
      <c r="M48" s="295">
        <f t="shared" si="2"/>
        <v>0.16333301644434586</v>
      </c>
      <c r="N48" s="295">
        <f t="shared" si="3"/>
        <v>0.15005358930325402</v>
      </c>
      <c r="O48" s="359">
        <f t="shared" si="4"/>
        <v>0.918697227111968</v>
      </c>
    </row>
    <row r="49" spans="1:15" ht="52.5" customHeight="1" x14ac:dyDescent="0.25">
      <c r="A49" s="50" t="s">
        <v>365</v>
      </c>
      <c r="B49" s="245"/>
      <c r="C49" s="245"/>
      <c r="D49" s="245"/>
      <c r="E49" s="149" t="s">
        <v>364</v>
      </c>
      <c r="F49" s="153">
        <f t="shared" si="16"/>
        <v>78902500</v>
      </c>
      <c r="G49" s="131">
        <f t="shared" si="16"/>
        <v>0</v>
      </c>
      <c r="H49" s="131">
        <f t="shared" si="17"/>
        <v>78902500</v>
      </c>
      <c r="I49" s="294">
        <f>+H49/H72</f>
        <v>6.2567587235670659E-3</v>
      </c>
      <c r="J49" s="131">
        <f t="shared" si="18"/>
        <v>12887383.33</v>
      </c>
      <c r="K49" s="131">
        <f t="shared" si="18"/>
        <v>11839603.33</v>
      </c>
      <c r="L49" s="131">
        <f t="shared" si="1"/>
        <v>1047780</v>
      </c>
      <c r="M49" s="295">
        <f t="shared" si="2"/>
        <v>0.16333301644434586</v>
      </c>
      <c r="N49" s="295">
        <f t="shared" si="3"/>
        <v>0.15005358930325402</v>
      </c>
      <c r="O49" s="359">
        <f t="shared" si="4"/>
        <v>0.918697227111968</v>
      </c>
    </row>
    <row r="50" spans="1:15" ht="40.5" customHeight="1" x14ac:dyDescent="0.25">
      <c r="A50" s="50" t="s">
        <v>366</v>
      </c>
      <c r="B50" s="245"/>
      <c r="C50" s="245"/>
      <c r="D50" s="245"/>
      <c r="E50" s="149" t="s">
        <v>349</v>
      </c>
      <c r="F50" s="153">
        <f t="shared" si="16"/>
        <v>78902500</v>
      </c>
      <c r="G50" s="131">
        <f t="shared" si="16"/>
        <v>0</v>
      </c>
      <c r="H50" s="131">
        <f t="shared" si="17"/>
        <v>78902500</v>
      </c>
      <c r="I50" s="294">
        <f>+H50/H72</f>
        <v>6.2567587235670659E-3</v>
      </c>
      <c r="J50" s="131">
        <f t="shared" si="18"/>
        <v>12887383.33</v>
      </c>
      <c r="K50" s="131">
        <f t="shared" si="18"/>
        <v>11839603.33</v>
      </c>
      <c r="L50" s="131">
        <f t="shared" si="1"/>
        <v>1047780</v>
      </c>
      <c r="M50" s="295">
        <f t="shared" si="2"/>
        <v>0.16333301644434586</v>
      </c>
      <c r="N50" s="295">
        <f t="shared" si="3"/>
        <v>0.15005358930325402</v>
      </c>
      <c r="O50" s="359">
        <f t="shared" si="4"/>
        <v>0.918697227111968</v>
      </c>
    </row>
    <row r="51" spans="1:15" ht="31.5" customHeight="1" x14ac:dyDescent="0.25">
      <c r="A51" s="51" t="s">
        <v>367</v>
      </c>
      <c r="B51" s="40" t="s">
        <v>192</v>
      </c>
      <c r="C51" s="40">
        <v>11</v>
      </c>
      <c r="D51" s="40" t="s">
        <v>38</v>
      </c>
      <c r="E51" s="297" t="s">
        <v>226</v>
      </c>
      <c r="F51" s="135">
        <v>78902500</v>
      </c>
      <c r="G51" s="136">
        <v>0</v>
      </c>
      <c r="H51" s="137">
        <f t="shared" si="17"/>
        <v>78902500</v>
      </c>
      <c r="I51" s="308">
        <f>+H51/H72</f>
        <v>6.2567587235670659E-3</v>
      </c>
      <c r="J51" s="137">
        <v>12887383.33</v>
      </c>
      <c r="K51" s="137">
        <v>11839603.33</v>
      </c>
      <c r="L51" s="137">
        <f t="shared" si="1"/>
        <v>1047780</v>
      </c>
      <c r="M51" s="298">
        <f t="shared" si="2"/>
        <v>0.16333301644434586</v>
      </c>
      <c r="N51" s="298">
        <f t="shared" si="3"/>
        <v>0.15005358930325402</v>
      </c>
      <c r="O51" s="360">
        <f t="shared" si="4"/>
        <v>0.918697227111968</v>
      </c>
    </row>
    <row r="52" spans="1:15" s="310" customFormat="1" ht="42.75" customHeight="1" x14ac:dyDescent="0.25">
      <c r="A52" s="50" t="s">
        <v>368</v>
      </c>
      <c r="B52" s="245"/>
      <c r="C52" s="245"/>
      <c r="D52" s="245"/>
      <c r="E52" s="149" t="s">
        <v>369</v>
      </c>
      <c r="F52" s="129">
        <f t="shared" ref="F52:G56" si="19">+F53</f>
        <v>91609670</v>
      </c>
      <c r="G52" s="130">
        <f t="shared" si="19"/>
        <v>0</v>
      </c>
      <c r="H52" s="131">
        <f t="shared" si="17"/>
        <v>91609670</v>
      </c>
      <c r="I52" s="294">
        <f>+H52/H72</f>
        <v>7.264403560541176E-3</v>
      </c>
      <c r="J52" s="131">
        <f t="shared" ref="J52:K56" si="20">+J53</f>
        <v>89040242</v>
      </c>
      <c r="K52" s="131">
        <f t="shared" si="20"/>
        <v>81382232</v>
      </c>
      <c r="L52" s="131">
        <f t="shared" si="1"/>
        <v>7658010</v>
      </c>
      <c r="M52" s="295">
        <f t="shared" si="2"/>
        <v>0.9719524368988558</v>
      </c>
      <c r="N52" s="295">
        <f t="shared" si="3"/>
        <v>0.88835853245623519</v>
      </c>
      <c r="O52" s="359">
        <f t="shared" si="4"/>
        <v>0.91399383213715879</v>
      </c>
    </row>
    <row r="53" spans="1:15" s="310" customFormat="1" ht="30" customHeight="1" x14ac:dyDescent="0.25">
      <c r="A53" s="50" t="s">
        <v>370</v>
      </c>
      <c r="B53" s="245"/>
      <c r="C53" s="245"/>
      <c r="D53" s="245"/>
      <c r="E53" s="148" t="s">
        <v>219</v>
      </c>
      <c r="F53" s="129">
        <f t="shared" si="19"/>
        <v>91609670</v>
      </c>
      <c r="G53" s="130">
        <f t="shared" si="19"/>
        <v>0</v>
      </c>
      <c r="H53" s="131">
        <f t="shared" si="17"/>
        <v>91609670</v>
      </c>
      <c r="I53" s="294">
        <f>+H53/H72</f>
        <v>7.264403560541176E-3</v>
      </c>
      <c r="J53" s="131">
        <f t="shared" si="20"/>
        <v>89040242</v>
      </c>
      <c r="K53" s="131">
        <f t="shared" si="20"/>
        <v>81382232</v>
      </c>
      <c r="L53" s="131">
        <f t="shared" si="1"/>
        <v>7658010</v>
      </c>
      <c r="M53" s="295">
        <f t="shared" si="2"/>
        <v>0.9719524368988558</v>
      </c>
      <c r="N53" s="295">
        <f t="shared" si="3"/>
        <v>0.88835853245623519</v>
      </c>
      <c r="O53" s="359">
        <f t="shared" si="4"/>
        <v>0.91399383213715879</v>
      </c>
    </row>
    <row r="54" spans="1:15" s="310" customFormat="1" ht="49.5" customHeight="1" x14ac:dyDescent="0.25">
      <c r="A54" s="50" t="s">
        <v>378</v>
      </c>
      <c r="B54" s="245"/>
      <c r="C54" s="245"/>
      <c r="D54" s="245"/>
      <c r="E54" s="149" t="s">
        <v>379</v>
      </c>
      <c r="F54" s="129">
        <f t="shared" si="19"/>
        <v>91609670</v>
      </c>
      <c r="G54" s="130">
        <f t="shared" si="19"/>
        <v>0</v>
      </c>
      <c r="H54" s="131">
        <f t="shared" si="17"/>
        <v>91609670</v>
      </c>
      <c r="I54" s="294">
        <f>+H54/H72</f>
        <v>7.264403560541176E-3</v>
      </c>
      <c r="J54" s="131">
        <f t="shared" si="20"/>
        <v>89040242</v>
      </c>
      <c r="K54" s="131">
        <f t="shared" si="20"/>
        <v>81382232</v>
      </c>
      <c r="L54" s="131">
        <f t="shared" si="1"/>
        <v>7658010</v>
      </c>
      <c r="M54" s="295">
        <f t="shared" si="2"/>
        <v>0.9719524368988558</v>
      </c>
      <c r="N54" s="295">
        <f t="shared" si="3"/>
        <v>0.88835853245623519</v>
      </c>
      <c r="O54" s="359">
        <f t="shared" si="4"/>
        <v>0.91399383213715879</v>
      </c>
    </row>
    <row r="55" spans="1:15" s="310" customFormat="1" ht="49.5" customHeight="1" x14ac:dyDescent="0.25">
      <c r="A55" s="50" t="s">
        <v>380</v>
      </c>
      <c r="B55" s="245"/>
      <c r="C55" s="245"/>
      <c r="D55" s="245"/>
      <c r="E55" s="149" t="s">
        <v>379</v>
      </c>
      <c r="F55" s="129">
        <f t="shared" si="19"/>
        <v>91609670</v>
      </c>
      <c r="G55" s="130">
        <f t="shared" si="19"/>
        <v>0</v>
      </c>
      <c r="H55" s="131">
        <f t="shared" si="17"/>
        <v>91609670</v>
      </c>
      <c r="I55" s="294">
        <f>+H55/H72</f>
        <v>7.264403560541176E-3</v>
      </c>
      <c r="J55" s="131">
        <f t="shared" si="20"/>
        <v>89040242</v>
      </c>
      <c r="K55" s="131">
        <f t="shared" si="20"/>
        <v>81382232</v>
      </c>
      <c r="L55" s="131">
        <f t="shared" si="1"/>
        <v>7658010</v>
      </c>
      <c r="M55" s="295">
        <f t="shared" si="2"/>
        <v>0.9719524368988558</v>
      </c>
      <c r="N55" s="295">
        <f t="shared" si="3"/>
        <v>0.88835853245623519</v>
      </c>
      <c r="O55" s="359">
        <f t="shared" si="4"/>
        <v>0.91399383213715879</v>
      </c>
    </row>
    <row r="56" spans="1:15" s="310" customFormat="1" ht="40.5" customHeight="1" x14ac:dyDescent="0.25">
      <c r="A56" s="50" t="s">
        <v>381</v>
      </c>
      <c r="B56" s="245"/>
      <c r="C56" s="245"/>
      <c r="D56" s="245"/>
      <c r="E56" s="149" t="s">
        <v>349</v>
      </c>
      <c r="F56" s="129">
        <f t="shared" si="19"/>
        <v>91609670</v>
      </c>
      <c r="G56" s="130">
        <f t="shared" si="19"/>
        <v>0</v>
      </c>
      <c r="H56" s="131">
        <f t="shared" si="17"/>
        <v>91609670</v>
      </c>
      <c r="I56" s="294">
        <f>+H56/H72</f>
        <v>7.264403560541176E-3</v>
      </c>
      <c r="J56" s="131">
        <f t="shared" si="20"/>
        <v>89040242</v>
      </c>
      <c r="K56" s="131">
        <f t="shared" si="20"/>
        <v>81382232</v>
      </c>
      <c r="L56" s="131">
        <f t="shared" si="1"/>
        <v>7658010</v>
      </c>
      <c r="M56" s="295">
        <f t="shared" si="2"/>
        <v>0.9719524368988558</v>
      </c>
      <c r="N56" s="295">
        <f t="shared" si="3"/>
        <v>0.88835853245623519</v>
      </c>
      <c r="O56" s="359">
        <f t="shared" si="4"/>
        <v>0.91399383213715879</v>
      </c>
    </row>
    <row r="57" spans="1:15" ht="31.5" customHeight="1" x14ac:dyDescent="0.25">
      <c r="A57" s="51" t="s">
        <v>382</v>
      </c>
      <c r="B57" s="40" t="s">
        <v>192</v>
      </c>
      <c r="C57" s="40">
        <v>11</v>
      </c>
      <c r="D57" s="40" t="s">
        <v>38</v>
      </c>
      <c r="E57" s="297" t="s">
        <v>226</v>
      </c>
      <c r="F57" s="135">
        <v>91609670</v>
      </c>
      <c r="G57" s="136">
        <v>0</v>
      </c>
      <c r="H57" s="137">
        <f t="shared" si="17"/>
        <v>91609670</v>
      </c>
      <c r="I57" s="308">
        <f>+H57/H72</f>
        <v>7.264403560541176E-3</v>
      </c>
      <c r="J57" s="137">
        <v>89040242</v>
      </c>
      <c r="K57" s="137">
        <v>81382232</v>
      </c>
      <c r="L57" s="137">
        <f t="shared" si="1"/>
        <v>7658010</v>
      </c>
      <c r="M57" s="298">
        <f t="shared" si="2"/>
        <v>0.9719524368988558</v>
      </c>
      <c r="N57" s="298">
        <f t="shared" si="3"/>
        <v>0.88835853245623519</v>
      </c>
      <c r="O57" s="360">
        <f t="shared" si="4"/>
        <v>0.91399383213715879</v>
      </c>
    </row>
    <row r="58" spans="1:15" s="310" customFormat="1" ht="53.25" customHeight="1" x14ac:dyDescent="0.25">
      <c r="A58" s="50" t="s">
        <v>383</v>
      </c>
      <c r="B58" s="245"/>
      <c r="C58" s="245"/>
      <c r="D58" s="245"/>
      <c r="E58" s="293" t="s">
        <v>384</v>
      </c>
      <c r="F58" s="311">
        <f>+F60+F64+F68</f>
        <v>3437903456.7799997</v>
      </c>
      <c r="G58" s="311">
        <f>+G59</f>
        <v>0</v>
      </c>
      <c r="H58" s="311">
        <f t="shared" si="17"/>
        <v>3437903456.7799997</v>
      </c>
      <c r="I58" s="294">
        <f>+H58/H72</f>
        <v>0.27261661473324211</v>
      </c>
      <c r="J58" s="311">
        <f>+J59</f>
        <v>2690170606.5699997</v>
      </c>
      <c r="K58" s="311">
        <f>+K59</f>
        <v>2690170606.5699997</v>
      </c>
      <c r="L58" s="311">
        <f t="shared" si="1"/>
        <v>0</v>
      </c>
      <c r="M58" s="294">
        <f t="shared" si="2"/>
        <v>0.78250324373263824</v>
      </c>
      <c r="N58" s="294">
        <f t="shared" si="3"/>
        <v>0.78250324373263824</v>
      </c>
      <c r="O58" s="340">
        <f t="shared" si="4"/>
        <v>1</v>
      </c>
    </row>
    <row r="59" spans="1:15" s="310" customFormat="1" ht="27.75" customHeight="1" x14ac:dyDescent="0.25">
      <c r="A59" s="50" t="s">
        <v>385</v>
      </c>
      <c r="B59" s="245"/>
      <c r="C59" s="245"/>
      <c r="D59" s="245"/>
      <c r="E59" s="309" t="s">
        <v>219</v>
      </c>
      <c r="F59" s="311">
        <f>+F60+F64+F68</f>
        <v>3437903456.7799997</v>
      </c>
      <c r="G59" s="311">
        <f>+G60+G64+G68</f>
        <v>0</v>
      </c>
      <c r="H59" s="311">
        <f t="shared" si="17"/>
        <v>3437903456.7799997</v>
      </c>
      <c r="I59" s="294">
        <f>+H59/H72</f>
        <v>0.27261661473324211</v>
      </c>
      <c r="J59" s="311">
        <f>+J60+J64+J68</f>
        <v>2690170606.5699997</v>
      </c>
      <c r="K59" s="311">
        <f>+K60+K64+K68</f>
        <v>2690170606.5699997</v>
      </c>
      <c r="L59" s="311">
        <f t="shared" si="1"/>
        <v>0</v>
      </c>
      <c r="M59" s="294">
        <f t="shared" si="2"/>
        <v>0.78250324373263824</v>
      </c>
      <c r="N59" s="294">
        <f t="shared" si="3"/>
        <v>0.78250324373263824</v>
      </c>
      <c r="O59" s="340">
        <f t="shared" si="4"/>
        <v>1</v>
      </c>
    </row>
    <row r="60" spans="1:15" s="310" customFormat="1" ht="84.75" customHeight="1" x14ac:dyDescent="0.25">
      <c r="A60" s="50" t="s">
        <v>393</v>
      </c>
      <c r="B60" s="245"/>
      <c r="C60" s="245"/>
      <c r="D60" s="245"/>
      <c r="E60" s="293" t="s">
        <v>396</v>
      </c>
      <c r="F60" s="311">
        <f t="shared" ref="F60:G62" si="21">+F61</f>
        <v>1855566745.4100001</v>
      </c>
      <c r="G60" s="311">
        <f t="shared" si="21"/>
        <v>0</v>
      </c>
      <c r="H60" s="311">
        <f t="shared" si="17"/>
        <v>1855566745.4100001</v>
      </c>
      <c r="I60" s="294">
        <f>+H60/H72</f>
        <v>0.14714151543366771</v>
      </c>
      <c r="J60" s="311">
        <f t="shared" ref="J60:K62" si="22">+J61</f>
        <v>1107833895.2</v>
      </c>
      <c r="K60" s="311">
        <f t="shared" si="22"/>
        <v>1107833895.2</v>
      </c>
      <c r="L60" s="311">
        <f t="shared" si="1"/>
        <v>0</v>
      </c>
      <c r="M60" s="294">
        <f t="shared" si="2"/>
        <v>0.59703263056442446</v>
      </c>
      <c r="N60" s="294">
        <f t="shared" si="3"/>
        <v>0.59703263056442446</v>
      </c>
      <c r="O60" s="340">
        <f t="shared" si="4"/>
        <v>1</v>
      </c>
    </row>
    <row r="61" spans="1:15" s="310" customFormat="1" ht="84.75" customHeight="1" x14ac:dyDescent="0.25">
      <c r="A61" s="50" t="s">
        <v>395</v>
      </c>
      <c r="B61" s="245"/>
      <c r="C61" s="245"/>
      <c r="D61" s="245"/>
      <c r="E61" s="293" t="s">
        <v>396</v>
      </c>
      <c r="F61" s="311">
        <f t="shared" si="21"/>
        <v>1855566745.4100001</v>
      </c>
      <c r="G61" s="311">
        <f t="shared" si="21"/>
        <v>0</v>
      </c>
      <c r="H61" s="311">
        <f t="shared" si="17"/>
        <v>1855566745.4100001</v>
      </c>
      <c r="I61" s="294">
        <f>+H61/H72</f>
        <v>0.14714151543366771</v>
      </c>
      <c r="J61" s="311">
        <f t="shared" si="22"/>
        <v>1107833895.2</v>
      </c>
      <c r="K61" s="311">
        <f t="shared" si="22"/>
        <v>1107833895.2</v>
      </c>
      <c r="L61" s="311">
        <f t="shared" si="1"/>
        <v>0</v>
      </c>
      <c r="M61" s="294">
        <f t="shared" si="2"/>
        <v>0.59703263056442446</v>
      </c>
      <c r="N61" s="294">
        <f t="shared" si="3"/>
        <v>0.59703263056442446</v>
      </c>
      <c r="O61" s="340">
        <f t="shared" si="4"/>
        <v>1</v>
      </c>
    </row>
    <row r="62" spans="1:15" s="310" customFormat="1" ht="35.25" customHeight="1" x14ac:dyDescent="0.25">
      <c r="A62" s="50" t="s">
        <v>397</v>
      </c>
      <c r="B62" s="245"/>
      <c r="C62" s="245"/>
      <c r="D62" s="245"/>
      <c r="E62" s="293" t="s">
        <v>349</v>
      </c>
      <c r="F62" s="311">
        <f t="shared" si="21"/>
        <v>1855566745.4100001</v>
      </c>
      <c r="G62" s="311">
        <f t="shared" si="21"/>
        <v>0</v>
      </c>
      <c r="H62" s="311">
        <f t="shared" si="17"/>
        <v>1855566745.4100001</v>
      </c>
      <c r="I62" s="294">
        <f>+H62/H72</f>
        <v>0.14714151543366771</v>
      </c>
      <c r="J62" s="311">
        <f t="shared" si="22"/>
        <v>1107833895.2</v>
      </c>
      <c r="K62" s="311">
        <f t="shared" si="22"/>
        <v>1107833895.2</v>
      </c>
      <c r="L62" s="311">
        <f t="shared" si="1"/>
        <v>0</v>
      </c>
      <c r="M62" s="294">
        <f t="shared" si="2"/>
        <v>0.59703263056442446</v>
      </c>
      <c r="N62" s="294">
        <f t="shared" si="3"/>
        <v>0.59703263056442446</v>
      </c>
      <c r="O62" s="340">
        <f t="shared" si="4"/>
        <v>1</v>
      </c>
    </row>
    <row r="63" spans="1:15" ht="31.5" customHeight="1" x14ac:dyDescent="0.25">
      <c r="A63" s="51" t="s">
        <v>398</v>
      </c>
      <c r="B63" s="40" t="s">
        <v>192</v>
      </c>
      <c r="C63" s="40">
        <v>11</v>
      </c>
      <c r="D63" s="40" t="s">
        <v>38</v>
      </c>
      <c r="E63" s="297" t="s">
        <v>226</v>
      </c>
      <c r="F63" s="135">
        <v>1855566745.4100001</v>
      </c>
      <c r="G63" s="136">
        <v>0</v>
      </c>
      <c r="H63" s="137">
        <f t="shared" si="17"/>
        <v>1855566745.4100001</v>
      </c>
      <c r="I63" s="308">
        <f>+H63/H72</f>
        <v>0.14714151543366771</v>
      </c>
      <c r="J63" s="137">
        <v>1107833895.2</v>
      </c>
      <c r="K63" s="137">
        <v>1107833895.2</v>
      </c>
      <c r="L63" s="137">
        <f t="shared" si="1"/>
        <v>0</v>
      </c>
      <c r="M63" s="298">
        <f t="shared" si="2"/>
        <v>0.59703263056442446</v>
      </c>
      <c r="N63" s="298">
        <f t="shared" si="3"/>
        <v>0.59703263056442446</v>
      </c>
      <c r="O63" s="360">
        <f t="shared" si="4"/>
        <v>1</v>
      </c>
    </row>
    <row r="64" spans="1:15" ht="71.25" customHeight="1" x14ac:dyDescent="0.25">
      <c r="A64" s="50" t="s">
        <v>402</v>
      </c>
      <c r="B64" s="245"/>
      <c r="C64" s="245"/>
      <c r="D64" s="245"/>
      <c r="E64" s="293" t="s">
        <v>405</v>
      </c>
      <c r="F64" s="311">
        <f t="shared" ref="F64:G66" si="23">+F65</f>
        <v>1565125111.3699999</v>
      </c>
      <c r="G64" s="311">
        <f t="shared" si="23"/>
        <v>0</v>
      </c>
      <c r="H64" s="311">
        <f>+F64-G64</f>
        <v>1565125111.3699999</v>
      </c>
      <c r="I64" s="294">
        <f>+H64/H72</f>
        <v>0.12411026512516236</v>
      </c>
      <c r="J64" s="311">
        <f t="shared" ref="J64:K66" si="24">+J65</f>
        <v>1565125111.3699999</v>
      </c>
      <c r="K64" s="311">
        <f t="shared" si="24"/>
        <v>1565125111.3699999</v>
      </c>
      <c r="L64" s="311">
        <f t="shared" si="1"/>
        <v>0</v>
      </c>
      <c r="M64" s="294">
        <f t="shared" si="2"/>
        <v>1</v>
      </c>
      <c r="N64" s="294">
        <f t="shared" si="3"/>
        <v>1</v>
      </c>
      <c r="O64" s="340">
        <f t="shared" si="4"/>
        <v>1</v>
      </c>
    </row>
    <row r="65" spans="1:15" ht="66" customHeight="1" x14ac:dyDescent="0.25">
      <c r="A65" s="50" t="s">
        <v>404</v>
      </c>
      <c r="B65" s="245"/>
      <c r="C65" s="245"/>
      <c r="D65" s="245"/>
      <c r="E65" s="293" t="s">
        <v>405</v>
      </c>
      <c r="F65" s="311">
        <f t="shared" si="23"/>
        <v>1565125111.3699999</v>
      </c>
      <c r="G65" s="311">
        <f t="shared" si="23"/>
        <v>0</v>
      </c>
      <c r="H65" s="311">
        <f>+F65-G65</f>
        <v>1565125111.3699999</v>
      </c>
      <c r="I65" s="294">
        <f>+H65/H72</f>
        <v>0.12411026512516236</v>
      </c>
      <c r="J65" s="311">
        <f t="shared" si="24"/>
        <v>1565125111.3699999</v>
      </c>
      <c r="K65" s="311">
        <f t="shared" si="24"/>
        <v>1565125111.3699999</v>
      </c>
      <c r="L65" s="311">
        <f t="shared" si="1"/>
        <v>0</v>
      </c>
      <c r="M65" s="294">
        <f t="shared" si="2"/>
        <v>1</v>
      </c>
      <c r="N65" s="294">
        <f t="shared" si="3"/>
        <v>1</v>
      </c>
      <c r="O65" s="340">
        <f t="shared" si="4"/>
        <v>1</v>
      </c>
    </row>
    <row r="66" spans="1:15" ht="39.75" customHeight="1" x14ac:dyDescent="0.25">
      <c r="A66" s="50" t="s">
        <v>406</v>
      </c>
      <c r="B66" s="245"/>
      <c r="C66" s="245"/>
      <c r="D66" s="245"/>
      <c r="E66" s="293" t="s">
        <v>407</v>
      </c>
      <c r="F66" s="311">
        <f t="shared" si="23"/>
        <v>1565125111.3699999</v>
      </c>
      <c r="G66" s="311">
        <f t="shared" si="23"/>
        <v>0</v>
      </c>
      <c r="H66" s="311">
        <f>+F66-G66</f>
        <v>1565125111.3699999</v>
      </c>
      <c r="I66" s="294">
        <f>+H66/H72</f>
        <v>0.12411026512516236</v>
      </c>
      <c r="J66" s="311">
        <f t="shared" si="24"/>
        <v>1565125111.3699999</v>
      </c>
      <c r="K66" s="311">
        <f t="shared" si="24"/>
        <v>1565125111.3699999</v>
      </c>
      <c r="L66" s="311">
        <f t="shared" si="1"/>
        <v>0</v>
      </c>
      <c r="M66" s="294">
        <f t="shared" si="2"/>
        <v>1</v>
      </c>
      <c r="N66" s="294">
        <f t="shared" si="3"/>
        <v>1</v>
      </c>
      <c r="O66" s="340">
        <f t="shared" si="4"/>
        <v>1</v>
      </c>
    </row>
    <row r="67" spans="1:15" ht="31.5" customHeight="1" x14ac:dyDescent="0.25">
      <c r="A67" s="51" t="s">
        <v>408</v>
      </c>
      <c r="B67" s="40" t="s">
        <v>192</v>
      </c>
      <c r="C67" s="40">
        <v>11</v>
      </c>
      <c r="D67" s="40" t="s">
        <v>38</v>
      </c>
      <c r="E67" s="297" t="s">
        <v>226</v>
      </c>
      <c r="F67" s="135">
        <v>1565125111.3699999</v>
      </c>
      <c r="G67" s="136">
        <v>0</v>
      </c>
      <c r="H67" s="137">
        <f>+F67-G67</f>
        <v>1565125111.3699999</v>
      </c>
      <c r="I67" s="308">
        <f>+H67/H72</f>
        <v>0.12411026512516236</v>
      </c>
      <c r="J67" s="137">
        <v>1565125111.3699999</v>
      </c>
      <c r="K67" s="137">
        <v>1565125111.3699999</v>
      </c>
      <c r="L67" s="137">
        <f t="shared" si="1"/>
        <v>0</v>
      </c>
      <c r="M67" s="298">
        <f t="shared" si="2"/>
        <v>1</v>
      </c>
      <c r="N67" s="298">
        <f t="shared" si="3"/>
        <v>1</v>
      </c>
      <c r="O67" s="360">
        <f t="shared" si="4"/>
        <v>1</v>
      </c>
    </row>
    <row r="68" spans="1:15" ht="65.25" customHeight="1" x14ac:dyDescent="0.25">
      <c r="A68" s="50" t="s">
        <v>409</v>
      </c>
      <c r="B68" s="245"/>
      <c r="C68" s="245"/>
      <c r="D68" s="245"/>
      <c r="E68" s="293" t="s">
        <v>412</v>
      </c>
      <c r="F68" s="311">
        <f t="shared" ref="F68:H70" si="25">+F69</f>
        <v>17211600</v>
      </c>
      <c r="G68" s="311">
        <f t="shared" si="25"/>
        <v>0</v>
      </c>
      <c r="H68" s="311">
        <f>+F68-G68</f>
        <v>17211600</v>
      </c>
      <c r="I68" s="294">
        <f>+H68/H72</f>
        <v>1.3648341744120517E-3</v>
      </c>
      <c r="J68" s="311">
        <f t="shared" ref="J68:K70" si="26">+J69</f>
        <v>17211600</v>
      </c>
      <c r="K68" s="311">
        <f t="shared" si="26"/>
        <v>17211600</v>
      </c>
      <c r="L68" s="311">
        <f t="shared" si="1"/>
        <v>0</v>
      </c>
      <c r="M68" s="294">
        <f t="shared" si="2"/>
        <v>1</v>
      </c>
      <c r="N68" s="294">
        <f t="shared" si="3"/>
        <v>1</v>
      </c>
      <c r="O68" s="340">
        <f t="shared" si="4"/>
        <v>1</v>
      </c>
    </row>
    <row r="69" spans="1:15" ht="69" customHeight="1" x14ac:dyDescent="0.25">
      <c r="A69" s="50" t="s">
        <v>411</v>
      </c>
      <c r="B69" s="245"/>
      <c r="C69" s="245"/>
      <c r="D69" s="245"/>
      <c r="E69" s="293" t="s">
        <v>438</v>
      </c>
      <c r="F69" s="311">
        <f t="shared" si="25"/>
        <v>17211600</v>
      </c>
      <c r="G69" s="311">
        <f t="shared" si="25"/>
        <v>0</v>
      </c>
      <c r="H69" s="311">
        <f t="shared" si="25"/>
        <v>17211600</v>
      </c>
      <c r="I69" s="294">
        <f>+H69/H72</f>
        <v>1.3648341744120517E-3</v>
      </c>
      <c r="J69" s="311">
        <f t="shared" si="26"/>
        <v>17211600</v>
      </c>
      <c r="K69" s="311">
        <f t="shared" si="26"/>
        <v>17211600</v>
      </c>
      <c r="L69" s="311">
        <f t="shared" si="1"/>
        <v>0</v>
      </c>
      <c r="M69" s="294">
        <f t="shared" si="2"/>
        <v>1</v>
      </c>
      <c r="N69" s="294">
        <f t="shared" si="3"/>
        <v>1</v>
      </c>
      <c r="O69" s="340">
        <f t="shared" si="4"/>
        <v>1</v>
      </c>
    </row>
    <row r="70" spans="1:15" ht="33" customHeight="1" x14ac:dyDescent="0.25">
      <c r="A70" s="50" t="s">
        <v>413</v>
      </c>
      <c r="B70" s="245"/>
      <c r="C70" s="245"/>
      <c r="D70" s="245"/>
      <c r="E70" s="293" t="s">
        <v>414</v>
      </c>
      <c r="F70" s="311">
        <f t="shared" si="25"/>
        <v>17211600</v>
      </c>
      <c r="G70" s="311">
        <f t="shared" si="25"/>
        <v>0</v>
      </c>
      <c r="H70" s="311">
        <f>+F70-G70</f>
        <v>17211600</v>
      </c>
      <c r="I70" s="294">
        <f>+H70/H72</f>
        <v>1.3648341744120517E-3</v>
      </c>
      <c r="J70" s="311">
        <f t="shared" si="26"/>
        <v>17211600</v>
      </c>
      <c r="K70" s="311">
        <f t="shared" si="26"/>
        <v>17211600</v>
      </c>
      <c r="L70" s="311">
        <f t="shared" si="1"/>
        <v>0</v>
      </c>
      <c r="M70" s="294">
        <f t="shared" si="2"/>
        <v>1</v>
      </c>
      <c r="N70" s="294">
        <f t="shared" si="3"/>
        <v>1</v>
      </c>
      <c r="O70" s="340">
        <f t="shared" si="4"/>
        <v>1</v>
      </c>
    </row>
    <row r="71" spans="1:15" ht="31.5" customHeight="1" thickBot="1" x14ac:dyDescent="0.3">
      <c r="A71" s="313" t="s">
        <v>439</v>
      </c>
      <c r="B71" s="53" t="s">
        <v>192</v>
      </c>
      <c r="C71" s="53">
        <v>11</v>
      </c>
      <c r="D71" s="53" t="s">
        <v>38</v>
      </c>
      <c r="E71" s="300" t="s">
        <v>226</v>
      </c>
      <c r="F71" s="141">
        <v>17211600</v>
      </c>
      <c r="G71" s="142">
        <v>0</v>
      </c>
      <c r="H71" s="143">
        <f>+F71-G71</f>
        <v>17211600</v>
      </c>
      <c r="I71" s="301">
        <f>+H71/H72</f>
        <v>1.3648341744120517E-3</v>
      </c>
      <c r="J71" s="143">
        <v>17211600</v>
      </c>
      <c r="K71" s="143">
        <v>17211600</v>
      </c>
      <c r="L71" s="143">
        <f t="shared" si="1"/>
        <v>0</v>
      </c>
      <c r="M71" s="302">
        <f t="shared" si="2"/>
        <v>1</v>
      </c>
      <c r="N71" s="302">
        <f t="shared" si="3"/>
        <v>1</v>
      </c>
      <c r="O71" s="361">
        <f t="shared" si="4"/>
        <v>1</v>
      </c>
    </row>
    <row r="72" spans="1:15" s="287" customFormat="1" ht="30" customHeight="1" thickBot="1" x14ac:dyDescent="0.3">
      <c r="A72" s="571" t="s">
        <v>440</v>
      </c>
      <c r="B72" s="572"/>
      <c r="C72" s="572"/>
      <c r="D72" s="572"/>
      <c r="E72" s="572"/>
      <c r="F72" s="362">
        <f>+F9+F20</f>
        <v>12610762774.470001</v>
      </c>
      <c r="G72" s="363">
        <f>+G9+G20</f>
        <v>0</v>
      </c>
      <c r="H72" s="362">
        <f>+H9+H20</f>
        <v>12610762774.470001</v>
      </c>
      <c r="I72" s="364">
        <f>+H72/H72</f>
        <v>1</v>
      </c>
      <c r="J72" s="362">
        <f>+J9+J20</f>
        <v>11708942191.59</v>
      </c>
      <c r="K72" s="363">
        <f>+K9+K20</f>
        <v>11649999841.59</v>
      </c>
      <c r="L72" s="363">
        <f t="shared" si="1"/>
        <v>58942350</v>
      </c>
      <c r="M72" s="365">
        <f t="shared" si="2"/>
        <v>0.92848802257182239</v>
      </c>
      <c r="N72" s="365">
        <f t="shared" si="3"/>
        <v>0.92381405073886347</v>
      </c>
      <c r="O72" s="366">
        <f t="shared" si="4"/>
        <v>0.99496603971259368</v>
      </c>
    </row>
    <row r="73" spans="1:15" s="321" customFormat="1" ht="15.75" customHeight="1" x14ac:dyDescent="0.25">
      <c r="A73" s="319" t="s">
        <v>484</v>
      </c>
      <c r="B73" s="320"/>
      <c r="C73" s="320"/>
      <c r="F73" s="322"/>
      <c r="G73" s="367"/>
      <c r="H73" s="367"/>
      <c r="I73" s="367"/>
    </row>
    <row r="74" spans="1:15" s="321" customFormat="1" ht="15.75" customHeight="1" x14ac:dyDescent="0.25">
      <c r="A74" s="319" t="s">
        <v>556</v>
      </c>
      <c r="B74" s="320"/>
      <c r="C74" s="320"/>
      <c r="F74" s="322"/>
      <c r="G74" s="367"/>
      <c r="H74" s="367"/>
      <c r="I74" s="367"/>
    </row>
    <row r="75" spans="1:15" s="321" customFormat="1" ht="18" customHeight="1" x14ac:dyDescent="0.25">
      <c r="A75" s="319" t="s">
        <v>521</v>
      </c>
      <c r="B75" s="320"/>
      <c r="C75" s="320"/>
      <c r="F75" s="322"/>
      <c r="G75" s="367"/>
      <c r="H75" s="367"/>
      <c r="I75" s="367"/>
    </row>
    <row r="76" spans="1:15" ht="23.1" customHeight="1" x14ac:dyDescent="0.25">
      <c r="H76" s="166"/>
      <c r="I76" s="497"/>
      <c r="J76" s="166"/>
      <c r="K76" s="166"/>
      <c r="L76" s="166"/>
      <c r="M76" s="497"/>
    </row>
    <row r="77" spans="1:15" ht="23.1" customHeight="1" x14ac:dyDescent="0.25">
      <c r="H77" s="166"/>
      <c r="I77" s="497"/>
      <c r="J77" s="166"/>
      <c r="K77" s="166"/>
      <c r="L77" s="166"/>
      <c r="M77" s="497"/>
    </row>
    <row r="78" spans="1:15" ht="23.1" customHeight="1" x14ac:dyDescent="0.25">
      <c r="H78" s="166"/>
      <c r="I78" s="497"/>
      <c r="J78" s="166"/>
      <c r="K78" s="166"/>
      <c r="L78" s="166"/>
      <c r="M78" s="497"/>
    </row>
    <row r="79" spans="1:15" ht="23.1" customHeight="1" x14ac:dyDescent="0.25">
      <c r="H79" s="166"/>
      <c r="I79" s="497"/>
      <c r="J79" s="166"/>
      <c r="K79" s="166"/>
      <c r="L79" s="166"/>
      <c r="M79" s="497"/>
    </row>
    <row r="80" spans="1:15" ht="23.1" customHeight="1" x14ac:dyDescent="0.25">
      <c r="H80" s="166"/>
      <c r="I80" s="497"/>
      <c r="J80" s="166"/>
      <c r="K80" s="166"/>
      <c r="L80" s="166"/>
      <c r="M80" s="497"/>
    </row>
    <row r="81" spans="1:14" s="166" customFormat="1" ht="23.1" customHeight="1" x14ac:dyDescent="0.25">
      <c r="A81" s="266"/>
      <c r="B81" s="266"/>
      <c r="C81" s="268"/>
      <c r="D81" s="268"/>
      <c r="E81" s="266"/>
      <c r="F81" s="266"/>
      <c r="G81" s="269"/>
      <c r="I81" s="497"/>
      <c r="M81" s="497"/>
      <c r="N81" s="275"/>
    </row>
  </sheetData>
  <mergeCells count="17">
    <mergeCell ref="L7:L8"/>
    <mergeCell ref="M7:O7"/>
    <mergeCell ref="A1:O1"/>
    <mergeCell ref="A2:O2"/>
    <mergeCell ref="A3:O3"/>
    <mergeCell ref="A7:A8"/>
    <mergeCell ref="B7:B8"/>
    <mergeCell ref="C7:C8"/>
    <mergeCell ref="D7:D8"/>
    <mergeCell ref="E7:E8"/>
    <mergeCell ref="F7:F8"/>
    <mergeCell ref="G7:G8"/>
    <mergeCell ref="A72:E72"/>
    <mergeCell ref="H7:H8"/>
    <mergeCell ref="I7:I8"/>
    <mergeCell ref="J7:J8"/>
    <mergeCell ref="K7:K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6383" man="1"/>
    <brk id="51"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DE83B-B4B8-4ABB-B9F0-B07D82C14851}">
  <dimension ref="A1:O81"/>
  <sheetViews>
    <sheetView view="pageBreakPreview" topLeftCell="A67" zoomScale="84" zoomScaleNormal="80" zoomScaleSheetLayoutView="376" workbookViewId="0">
      <selection activeCell="K76" sqref="K76"/>
    </sheetView>
  </sheetViews>
  <sheetFormatPr baseColWidth="10" defaultColWidth="11.42578125" defaultRowHeight="23.1" customHeight="1" x14ac:dyDescent="0.25"/>
  <cols>
    <col min="1" max="1" width="32.5703125" style="266" customWidth="1"/>
    <col min="2" max="2" width="11.5703125" style="266" customWidth="1"/>
    <col min="3" max="3" width="9.85546875" style="268" customWidth="1"/>
    <col min="4" max="4" width="7.7109375" style="268" customWidth="1"/>
    <col min="5" max="5" width="36.140625" style="266" customWidth="1"/>
    <col min="6" max="6" width="24" style="266" customWidth="1"/>
    <col min="7" max="7" width="20.42578125" style="269" customWidth="1"/>
    <col min="8" max="8" width="23.7109375" style="163" customWidth="1"/>
    <col min="9" max="9" width="13.5703125" style="164" customWidth="1"/>
    <col min="10" max="10" width="23.85546875" style="163" customWidth="1"/>
    <col min="11" max="11" width="23.42578125" style="163" customWidth="1"/>
    <col min="12" max="12" width="19.42578125" style="163" customWidth="1"/>
    <col min="13" max="13" width="13.42578125" style="164" customWidth="1"/>
    <col min="14" max="14" width="12.5703125" style="275" customWidth="1"/>
    <col min="15" max="15" width="11.7109375" style="266" customWidth="1"/>
    <col min="16" max="153" width="11.42578125" style="266"/>
    <col min="154" max="154" width="17.42578125" style="266" customWidth="1"/>
    <col min="155" max="155" width="9.28515625" style="266" customWidth="1"/>
    <col min="156" max="156" width="53.42578125" style="266" customWidth="1"/>
    <col min="157" max="157" width="21.85546875" style="266" customWidth="1"/>
    <col min="158" max="158" width="18.5703125" style="266" customWidth="1"/>
    <col min="159" max="159" width="21.28515625" style="266" customWidth="1"/>
    <col min="160" max="162" width="0" style="266" hidden="1" customWidth="1"/>
    <col min="163" max="163" width="23.28515625" style="266" customWidth="1"/>
    <col min="164" max="165" width="0" style="266" hidden="1" customWidth="1"/>
    <col min="166" max="166" width="23.5703125" style="266" customWidth="1"/>
    <col min="167" max="167" width="2.7109375" style="266" customWidth="1"/>
    <col min="168" max="187" width="0" style="266" hidden="1" customWidth="1"/>
    <col min="188" max="188" width="13.42578125" style="266" customWidth="1"/>
    <col min="189" max="189" width="18.140625" style="266" customWidth="1"/>
    <col min="190" max="190" width="18.7109375" style="266" customWidth="1"/>
    <col min="191" max="191" width="15.42578125" style="266" customWidth="1"/>
    <col min="192" max="409" width="11.42578125" style="266"/>
    <col min="410" max="410" width="17.42578125" style="266" customWidth="1"/>
    <col min="411" max="411" width="9.28515625" style="266" customWidth="1"/>
    <col min="412" max="412" width="53.42578125" style="266" customWidth="1"/>
    <col min="413" max="413" width="21.85546875" style="266" customWidth="1"/>
    <col min="414" max="414" width="18.5703125" style="266" customWidth="1"/>
    <col min="415" max="415" width="21.28515625" style="266" customWidth="1"/>
    <col min="416" max="418" width="0" style="266" hidden="1" customWidth="1"/>
    <col min="419" max="419" width="23.28515625" style="266" customWidth="1"/>
    <col min="420" max="421" width="0" style="266" hidden="1" customWidth="1"/>
    <col min="422" max="422" width="23.5703125" style="266" customWidth="1"/>
    <col min="423" max="423" width="2.7109375" style="266" customWidth="1"/>
    <col min="424" max="443" width="0" style="266" hidden="1" customWidth="1"/>
    <col min="444" max="444" width="13.42578125" style="266" customWidth="1"/>
    <col min="445" max="445" width="18.140625" style="266" customWidth="1"/>
    <col min="446" max="446" width="18.7109375" style="266" customWidth="1"/>
    <col min="447" max="447" width="15.42578125" style="266" customWidth="1"/>
    <col min="448" max="665" width="11.42578125" style="266"/>
    <col min="666" max="666" width="17.42578125" style="266" customWidth="1"/>
    <col min="667" max="667" width="9.28515625" style="266" customWidth="1"/>
    <col min="668" max="668" width="53.42578125" style="266" customWidth="1"/>
    <col min="669" max="669" width="21.85546875" style="266" customWidth="1"/>
    <col min="670" max="670" width="18.5703125" style="266" customWidth="1"/>
    <col min="671" max="671" width="21.28515625" style="266" customWidth="1"/>
    <col min="672" max="674" width="0" style="266" hidden="1" customWidth="1"/>
    <col min="675" max="675" width="23.28515625" style="266" customWidth="1"/>
    <col min="676" max="677" width="0" style="266" hidden="1" customWidth="1"/>
    <col min="678" max="678" width="23.5703125" style="266" customWidth="1"/>
    <col min="679" max="679" width="2.7109375" style="266" customWidth="1"/>
    <col min="680" max="699" width="0" style="266" hidden="1" customWidth="1"/>
    <col min="700" max="700" width="13.42578125" style="266" customWidth="1"/>
    <col min="701" max="701" width="18.140625" style="266" customWidth="1"/>
    <col min="702" max="702" width="18.7109375" style="266" customWidth="1"/>
    <col min="703" max="703" width="15.42578125" style="266" customWidth="1"/>
    <col min="704" max="921" width="11.42578125" style="266"/>
    <col min="922" max="922" width="17.42578125" style="266" customWidth="1"/>
    <col min="923" max="923" width="9.28515625" style="266" customWidth="1"/>
    <col min="924" max="924" width="53.42578125" style="266" customWidth="1"/>
    <col min="925" max="925" width="21.85546875" style="266" customWidth="1"/>
    <col min="926" max="926" width="18.5703125" style="266" customWidth="1"/>
    <col min="927" max="927" width="21.28515625" style="266" customWidth="1"/>
    <col min="928" max="930" width="0" style="266" hidden="1" customWidth="1"/>
    <col min="931" max="931" width="23.28515625" style="266" customWidth="1"/>
    <col min="932" max="933" width="0" style="266" hidden="1" customWidth="1"/>
    <col min="934" max="934" width="23.5703125" style="266" customWidth="1"/>
    <col min="935" max="935" width="2.7109375" style="266" customWidth="1"/>
    <col min="936" max="955" width="0" style="266" hidden="1" customWidth="1"/>
    <col min="956" max="956" width="13.42578125" style="266" customWidth="1"/>
    <col min="957" max="957" width="18.140625" style="266" customWidth="1"/>
    <col min="958" max="958" width="18.7109375" style="266" customWidth="1"/>
    <col min="959" max="959" width="15.42578125" style="266" customWidth="1"/>
    <col min="960" max="1177" width="11.42578125" style="266"/>
    <col min="1178" max="1178" width="17.42578125" style="266" customWidth="1"/>
    <col min="1179" max="1179" width="9.28515625" style="266" customWidth="1"/>
    <col min="1180" max="1180" width="53.42578125" style="266" customWidth="1"/>
    <col min="1181" max="1181" width="21.85546875" style="266" customWidth="1"/>
    <col min="1182" max="1182" width="18.5703125" style="266" customWidth="1"/>
    <col min="1183" max="1183" width="21.28515625" style="266" customWidth="1"/>
    <col min="1184" max="1186" width="0" style="266" hidden="1" customWidth="1"/>
    <col min="1187" max="1187" width="23.28515625" style="266" customWidth="1"/>
    <col min="1188" max="1189" width="0" style="266" hidden="1" customWidth="1"/>
    <col min="1190" max="1190" width="23.5703125" style="266" customWidth="1"/>
    <col min="1191" max="1191" width="2.7109375" style="266" customWidth="1"/>
    <col min="1192" max="1211" width="0" style="266" hidden="1" customWidth="1"/>
    <col min="1212" max="1212" width="13.42578125" style="266" customWidth="1"/>
    <col min="1213" max="1213" width="18.140625" style="266" customWidth="1"/>
    <col min="1214" max="1214" width="18.7109375" style="266" customWidth="1"/>
    <col min="1215" max="1215" width="15.42578125" style="266" customWidth="1"/>
    <col min="1216" max="1433" width="11.42578125" style="266"/>
    <col min="1434" max="1434" width="17.42578125" style="266" customWidth="1"/>
    <col min="1435" max="1435" width="9.28515625" style="266" customWidth="1"/>
    <col min="1436" max="1436" width="53.42578125" style="266" customWidth="1"/>
    <col min="1437" max="1437" width="21.85546875" style="266" customWidth="1"/>
    <col min="1438" max="1438" width="18.5703125" style="266" customWidth="1"/>
    <col min="1439" max="1439" width="21.28515625" style="266" customWidth="1"/>
    <col min="1440" max="1442" width="0" style="266" hidden="1" customWidth="1"/>
    <col min="1443" max="1443" width="23.28515625" style="266" customWidth="1"/>
    <col min="1444" max="1445" width="0" style="266" hidden="1" customWidth="1"/>
    <col min="1446" max="1446" width="23.5703125" style="266" customWidth="1"/>
    <col min="1447" max="1447" width="2.7109375" style="266" customWidth="1"/>
    <col min="1448" max="1467" width="0" style="266" hidden="1" customWidth="1"/>
    <col min="1468" max="1468" width="13.42578125" style="266" customWidth="1"/>
    <col min="1469" max="1469" width="18.140625" style="266" customWidth="1"/>
    <col min="1470" max="1470" width="18.7109375" style="266" customWidth="1"/>
    <col min="1471" max="1471" width="15.42578125" style="266" customWidth="1"/>
    <col min="1472" max="1689" width="11.42578125" style="266"/>
    <col min="1690" max="1690" width="17.42578125" style="266" customWidth="1"/>
    <col min="1691" max="1691" width="9.28515625" style="266" customWidth="1"/>
    <col min="1692" max="1692" width="53.42578125" style="266" customWidth="1"/>
    <col min="1693" max="1693" width="21.85546875" style="266" customWidth="1"/>
    <col min="1694" max="1694" width="18.5703125" style="266" customWidth="1"/>
    <col min="1695" max="1695" width="21.28515625" style="266" customWidth="1"/>
    <col min="1696" max="1698" width="0" style="266" hidden="1" customWidth="1"/>
    <col min="1699" max="1699" width="23.28515625" style="266" customWidth="1"/>
    <col min="1700" max="1701" width="0" style="266" hidden="1" customWidth="1"/>
    <col min="1702" max="1702" width="23.5703125" style="266" customWidth="1"/>
    <col min="1703" max="1703" width="2.7109375" style="266" customWidth="1"/>
    <col min="1704" max="1723" width="0" style="266" hidden="1" customWidth="1"/>
    <col min="1724" max="1724" width="13.42578125" style="266" customWidth="1"/>
    <col min="1725" max="1725" width="18.140625" style="266" customWidth="1"/>
    <col min="1726" max="1726" width="18.7109375" style="266" customWidth="1"/>
    <col min="1727" max="1727" width="15.42578125" style="266" customWidth="1"/>
    <col min="1728" max="1945" width="11.42578125" style="266"/>
    <col min="1946" max="1946" width="17.42578125" style="266" customWidth="1"/>
    <col min="1947" max="1947" width="9.28515625" style="266" customWidth="1"/>
    <col min="1948" max="1948" width="53.42578125" style="266" customWidth="1"/>
    <col min="1949" max="1949" width="21.85546875" style="266" customWidth="1"/>
    <col min="1950" max="1950" width="18.5703125" style="266" customWidth="1"/>
    <col min="1951" max="1951" width="21.28515625" style="266" customWidth="1"/>
    <col min="1952" max="1954" width="0" style="266" hidden="1" customWidth="1"/>
    <col min="1955" max="1955" width="23.28515625" style="266" customWidth="1"/>
    <col min="1956" max="1957" width="0" style="266" hidden="1" customWidth="1"/>
    <col min="1958" max="1958" width="23.5703125" style="266" customWidth="1"/>
    <col min="1959" max="1959" width="2.7109375" style="266" customWidth="1"/>
    <col min="1960" max="1979" width="0" style="266" hidden="1" customWidth="1"/>
    <col min="1980" max="1980" width="13.42578125" style="266" customWidth="1"/>
    <col min="1981" max="1981" width="18.140625" style="266" customWidth="1"/>
    <col min="1982" max="1982" width="18.7109375" style="266" customWidth="1"/>
    <col min="1983" max="1983" width="15.42578125" style="266" customWidth="1"/>
    <col min="1984" max="2201" width="11.42578125" style="266"/>
    <col min="2202" max="2202" width="17.42578125" style="266" customWidth="1"/>
    <col min="2203" max="2203" width="9.28515625" style="266" customWidth="1"/>
    <col min="2204" max="2204" width="53.42578125" style="266" customWidth="1"/>
    <col min="2205" max="2205" width="21.85546875" style="266" customWidth="1"/>
    <col min="2206" max="2206" width="18.5703125" style="266" customWidth="1"/>
    <col min="2207" max="2207" width="21.28515625" style="266" customWidth="1"/>
    <col min="2208" max="2210" width="0" style="266" hidden="1" customWidth="1"/>
    <col min="2211" max="2211" width="23.28515625" style="266" customWidth="1"/>
    <col min="2212" max="2213" width="0" style="266" hidden="1" customWidth="1"/>
    <col min="2214" max="2214" width="23.5703125" style="266" customWidth="1"/>
    <col min="2215" max="2215" width="2.7109375" style="266" customWidth="1"/>
    <col min="2216" max="2235" width="0" style="266" hidden="1" customWidth="1"/>
    <col min="2236" max="2236" width="13.42578125" style="266" customWidth="1"/>
    <col min="2237" max="2237" width="18.140625" style="266" customWidth="1"/>
    <col min="2238" max="2238" width="18.7109375" style="266" customWidth="1"/>
    <col min="2239" max="2239" width="15.42578125" style="266" customWidth="1"/>
    <col min="2240" max="2457" width="11.42578125" style="266"/>
    <col min="2458" max="2458" width="17.42578125" style="266" customWidth="1"/>
    <col min="2459" max="2459" width="9.28515625" style="266" customWidth="1"/>
    <col min="2460" max="2460" width="53.42578125" style="266" customWidth="1"/>
    <col min="2461" max="2461" width="21.85546875" style="266" customWidth="1"/>
    <col min="2462" max="2462" width="18.5703125" style="266" customWidth="1"/>
    <col min="2463" max="2463" width="21.28515625" style="266" customWidth="1"/>
    <col min="2464" max="2466" width="0" style="266" hidden="1" customWidth="1"/>
    <col min="2467" max="2467" width="23.28515625" style="266" customWidth="1"/>
    <col min="2468" max="2469" width="0" style="266" hidden="1" customWidth="1"/>
    <col min="2470" max="2470" width="23.5703125" style="266" customWidth="1"/>
    <col min="2471" max="2471" width="2.7109375" style="266" customWidth="1"/>
    <col min="2472" max="2491" width="0" style="266" hidden="1" customWidth="1"/>
    <col min="2492" max="2492" width="13.42578125" style="266" customWidth="1"/>
    <col min="2493" max="2493" width="18.140625" style="266" customWidth="1"/>
    <col min="2494" max="2494" width="18.7109375" style="266" customWidth="1"/>
    <col min="2495" max="2495" width="15.42578125" style="266" customWidth="1"/>
    <col min="2496" max="2713" width="11.42578125" style="266"/>
    <col min="2714" max="2714" width="17.42578125" style="266" customWidth="1"/>
    <col min="2715" max="2715" width="9.28515625" style="266" customWidth="1"/>
    <col min="2716" max="2716" width="53.42578125" style="266" customWidth="1"/>
    <col min="2717" max="2717" width="21.85546875" style="266" customWidth="1"/>
    <col min="2718" max="2718" width="18.5703125" style="266" customWidth="1"/>
    <col min="2719" max="2719" width="21.28515625" style="266" customWidth="1"/>
    <col min="2720" max="2722" width="0" style="266" hidden="1" customWidth="1"/>
    <col min="2723" max="2723" width="23.28515625" style="266" customWidth="1"/>
    <col min="2724" max="2725" width="0" style="266" hidden="1" customWidth="1"/>
    <col min="2726" max="2726" width="23.5703125" style="266" customWidth="1"/>
    <col min="2727" max="2727" width="2.7109375" style="266" customWidth="1"/>
    <col min="2728" max="2747" width="0" style="266" hidden="1" customWidth="1"/>
    <col min="2748" max="2748" width="13.42578125" style="266" customWidth="1"/>
    <col min="2749" max="2749" width="18.140625" style="266" customWidth="1"/>
    <col min="2750" max="2750" width="18.7109375" style="266" customWidth="1"/>
    <col min="2751" max="2751" width="15.42578125" style="266" customWidth="1"/>
    <col min="2752" max="2969" width="11.42578125" style="266"/>
    <col min="2970" max="2970" width="17.42578125" style="266" customWidth="1"/>
    <col min="2971" max="2971" width="9.28515625" style="266" customWidth="1"/>
    <col min="2972" max="2972" width="53.42578125" style="266" customWidth="1"/>
    <col min="2973" max="2973" width="21.85546875" style="266" customWidth="1"/>
    <col min="2974" max="2974" width="18.5703125" style="266" customWidth="1"/>
    <col min="2975" max="2975" width="21.28515625" style="266" customWidth="1"/>
    <col min="2976" max="2978" width="0" style="266" hidden="1" customWidth="1"/>
    <col min="2979" max="2979" width="23.28515625" style="266" customWidth="1"/>
    <col min="2980" max="2981" width="0" style="266" hidden="1" customWidth="1"/>
    <col min="2982" max="2982" width="23.5703125" style="266" customWidth="1"/>
    <col min="2983" max="2983" width="2.7109375" style="266" customWidth="1"/>
    <col min="2984" max="3003" width="0" style="266" hidden="1" customWidth="1"/>
    <col min="3004" max="3004" width="13.42578125" style="266" customWidth="1"/>
    <col min="3005" max="3005" width="18.140625" style="266" customWidth="1"/>
    <col min="3006" max="3006" width="18.7109375" style="266" customWidth="1"/>
    <col min="3007" max="3007" width="15.42578125" style="266" customWidth="1"/>
    <col min="3008" max="3225" width="11.42578125" style="266"/>
    <col min="3226" max="3226" width="17.42578125" style="266" customWidth="1"/>
    <col min="3227" max="3227" width="9.28515625" style="266" customWidth="1"/>
    <col min="3228" max="3228" width="53.42578125" style="266" customWidth="1"/>
    <col min="3229" max="3229" width="21.85546875" style="266" customWidth="1"/>
    <col min="3230" max="3230" width="18.5703125" style="266" customWidth="1"/>
    <col min="3231" max="3231" width="21.28515625" style="266" customWidth="1"/>
    <col min="3232" max="3234" width="0" style="266" hidden="1" customWidth="1"/>
    <col min="3235" max="3235" width="23.28515625" style="266" customWidth="1"/>
    <col min="3236" max="3237" width="0" style="266" hidden="1" customWidth="1"/>
    <col min="3238" max="3238" width="23.5703125" style="266" customWidth="1"/>
    <col min="3239" max="3239" width="2.7109375" style="266" customWidth="1"/>
    <col min="3240" max="3259" width="0" style="266" hidden="1" customWidth="1"/>
    <col min="3260" max="3260" width="13.42578125" style="266" customWidth="1"/>
    <col min="3261" max="3261" width="18.140625" style="266" customWidth="1"/>
    <col min="3262" max="3262" width="18.7109375" style="266" customWidth="1"/>
    <col min="3263" max="3263" width="15.42578125" style="266" customWidth="1"/>
    <col min="3264" max="3481" width="11.42578125" style="266"/>
    <col min="3482" max="3482" width="17.42578125" style="266" customWidth="1"/>
    <col min="3483" max="3483" width="9.28515625" style="266" customWidth="1"/>
    <col min="3484" max="3484" width="53.42578125" style="266" customWidth="1"/>
    <col min="3485" max="3485" width="21.85546875" style="266" customWidth="1"/>
    <col min="3486" max="3486" width="18.5703125" style="266" customWidth="1"/>
    <col min="3487" max="3487" width="21.28515625" style="266" customWidth="1"/>
    <col min="3488" max="3490" width="0" style="266" hidden="1" customWidth="1"/>
    <col min="3491" max="3491" width="23.28515625" style="266" customWidth="1"/>
    <col min="3492" max="3493" width="0" style="266" hidden="1" customWidth="1"/>
    <col min="3494" max="3494" width="23.5703125" style="266" customWidth="1"/>
    <col min="3495" max="3495" width="2.7109375" style="266" customWidth="1"/>
    <col min="3496" max="3515" width="0" style="266" hidden="1" customWidth="1"/>
    <col min="3516" max="3516" width="13.42578125" style="266" customWidth="1"/>
    <col min="3517" max="3517" width="18.140625" style="266" customWidth="1"/>
    <col min="3518" max="3518" width="18.7109375" style="266" customWidth="1"/>
    <col min="3519" max="3519" width="15.42578125" style="266" customWidth="1"/>
    <col min="3520" max="3737" width="11.42578125" style="266"/>
    <col min="3738" max="3738" width="17.42578125" style="266" customWidth="1"/>
    <col min="3739" max="3739" width="9.28515625" style="266" customWidth="1"/>
    <col min="3740" max="3740" width="53.42578125" style="266" customWidth="1"/>
    <col min="3741" max="3741" width="21.85546875" style="266" customWidth="1"/>
    <col min="3742" max="3742" width="18.5703125" style="266" customWidth="1"/>
    <col min="3743" max="3743" width="21.28515625" style="266" customWidth="1"/>
    <col min="3744" max="3746" width="0" style="266" hidden="1" customWidth="1"/>
    <col min="3747" max="3747" width="23.28515625" style="266" customWidth="1"/>
    <col min="3748" max="3749" width="0" style="266" hidden="1" customWidth="1"/>
    <col min="3750" max="3750" width="23.5703125" style="266" customWidth="1"/>
    <col min="3751" max="3751" width="2.7109375" style="266" customWidth="1"/>
    <col min="3752" max="3771" width="0" style="266" hidden="1" customWidth="1"/>
    <col min="3772" max="3772" width="13.42578125" style="266" customWidth="1"/>
    <col min="3773" max="3773" width="18.140625" style="266" customWidth="1"/>
    <col min="3774" max="3774" width="18.7109375" style="266" customWidth="1"/>
    <col min="3775" max="3775" width="15.42578125" style="266" customWidth="1"/>
    <col min="3776" max="3993" width="11.42578125" style="266"/>
    <col min="3994" max="3994" width="17.42578125" style="266" customWidth="1"/>
    <col min="3995" max="3995" width="9.28515625" style="266" customWidth="1"/>
    <col min="3996" max="3996" width="53.42578125" style="266" customWidth="1"/>
    <col min="3997" max="3997" width="21.85546875" style="266" customWidth="1"/>
    <col min="3998" max="3998" width="18.5703125" style="266" customWidth="1"/>
    <col min="3999" max="3999" width="21.28515625" style="266" customWidth="1"/>
    <col min="4000" max="4002" width="0" style="266" hidden="1" customWidth="1"/>
    <col min="4003" max="4003" width="23.28515625" style="266" customWidth="1"/>
    <col min="4004" max="4005" width="0" style="266" hidden="1" customWidth="1"/>
    <col min="4006" max="4006" width="23.5703125" style="266" customWidth="1"/>
    <col min="4007" max="4007" width="2.7109375" style="266" customWidth="1"/>
    <col min="4008" max="4027" width="0" style="266" hidden="1" customWidth="1"/>
    <col min="4028" max="4028" width="13.42578125" style="266" customWidth="1"/>
    <col min="4029" max="4029" width="18.140625" style="266" customWidth="1"/>
    <col min="4030" max="4030" width="18.7109375" style="266" customWidth="1"/>
    <col min="4031" max="4031" width="15.42578125" style="266" customWidth="1"/>
    <col min="4032" max="4249" width="11.42578125" style="266"/>
    <col min="4250" max="4250" width="17.42578125" style="266" customWidth="1"/>
    <col min="4251" max="4251" width="9.28515625" style="266" customWidth="1"/>
    <col min="4252" max="4252" width="53.42578125" style="266" customWidth="1"/>
    <col min="4253" max="4253" width="21.85546875" style="266" customWidth="1"/>
    <col min="4254" max="4254" width="18.5703125" style="266" customWidth="1"/>
    <col min="4255" max="4255" width="21.28515625" style="266" customWidth="1"/>
    <col min="4256" max="4258" width="0" style="266" hidden="1" customWidth="1"/>
    <col min="4259" max="4259" width="23.28515625" style="266" customWidth="1"/>
    <col min="4260" max="4261" width="0" style="266" hidden="1" customWidth="1"/>
    <col min="4262" max="4262" width="23.5703125" style="266" customWidth="1"/>
    <col min="4263" max="4263" width="2.7109375" style="266" customWidth="1"/>
    <col min="4264" max="4283" width="0" style="266" hidden="1" customWidth="1"/>
    <col min="4284" max="4284" width="13.42578125" style="266" customWidth="1"/>
    <col min="4285" max="4285" width="18.140625" style="266" customWidth="1"/>
    <col min="4286" max="4286" width="18.7109375" style="266" customWidth="1"/>
    <col min="4287" max="4287" width="15.42578125" style="266" customWidth="1"/>
    <col min="4288" max="4505" width="11.42578125" style="266"/>
    <col min="4506" max="4506" width="17.42578125" style="266" customWidth="1"/>
    <col min="4507" max="4507" width="9.28515625" style="266" customWidth="1"/>
    <col min="4508" max="4508" width="53.42578125" style="266" customWidth="1"/>
    <col min="4509" max="4509" width="21.85546875" style="266" customWidth="1"/>
    <col min="4510" max="4510" width="18.5703125" style="266" customWidth="1"/>
    <col min="4511" max="4511" width="21.28515625" style="266" customWidth="1"/>
    <col min="4512" max="4514" width="0" style="266" hidden="1" customWidth="1"/>
    <col min="4515" max="4515" width="23.28515625" style="266" customWidth="1"/>
    <col min="4516" max="4517" width="0" style="266" hidden="1" customWidth="1"/>
    <col min="4518" max="4518" width="23.5703125" style="266" customWidth="1"/>
    <col min="4519" max="4519" width="2.7109375" style="266" customWidth="1"/>
    <col min="4520" max="4539" width="0" style="266" hidden="1" customWidth="1"/>
    <col min="4540" max="4540" width="13.42578125" style="266" customWidth="1"/>
    <col min="4541" max="4541" width="18.140625" style="266" customWidth="1"/>
    <col min="4542" max="4542" width="18.7109375" style="266" customWidth="1"/>
    <col min="4543" max="4543" width="15.42578125" style="266" customWidth="1"/>
    <col min="4544" max="4761" width="11.42578125" style="266"/>
    <col min="4762" max="4762" width="17.42578125" style="266" customWidth="1"/>
    <col min="4763" max="4763" width="9.28515625" style="266" customWidth="1"/>
    <col min="4764" max="4764" width="53.42578125" style="266" customWidth="1"/>
    <col min="4765" max="4765" width="21.85546875" style="266" customWidth="1"/>
    <col min="4766" max="4766" width="18.5703125" style="266" customWidth="1"/>
    <col min="4767" max="4767" width="21.28515625" style="266" customWidth="1"/>
    <col min="4768" max="4770" width="0" style="266" hidden="1" customWidth="1"/>
    <col min="4771" max="4771" width="23.28515625" style="266" customWidth="1"/>
    <col min="4772" max="4773" width="0" style="266" hidden="1" customWidth="1"/>
    <col min="4774" max="4774" width="23.5703125" style="266" customWidth="1"/>
    <col min="4775" max="4775" width="2.7109375" style="266" customWidth="1"/>
    <col min="4776" max="4795" width="0" style="266" hidden="1" customWidth="1"/>
    <col min="4796" max="4796" width="13.42578125" style="266" customWidth="1"/>
    <col min="4797" max="4797" width="18.140625" style="266" customWidth="1"/>
    <col min="4798" max="4798" width="18.7109375" style="266" customWidth="1"/>
    <col min="4799" max="4799" width="15.42578125" style="266" customWidth="1"/>
    <col min="4800" max="5017" width="11.42578125" style="266"/>
    <col min="5018" max="5018" width="17.42578125" style="266" customWidth="1"/>
    <col min="5019" max="5019" width="9.28515625" style="266" customWidth="1"/>
    <col min="5020" max="5020" width="53.42578125" style="266" customWidth="1"/>
    <col min="5021" max="5021" width="21.85546875" style="266" customWidth="1"/>
    <col min="5022" max="5022" width="18.5703125" style="266" customWidth="1"/>
    <col min="5023" max="5023" width="21.28515625" style="266" customWidth="1"/>
    <col min="5024" max="5026" width="0" style="266" hidden="1" customWidth="1"/>
    <col min="5027" max="5027" width="23.28515625" style="266" customWidth="1"/>
    <col min="5028" max="5029" width="0" style="266" hidden="1" customWidth="1"/>
    <col min="5030" max="5030" width="23.5703125" style="266" customWidth="1"/>
    <col min="5031" max="5031" width="2.7109375" style="266" customWidth="1"/>
    <col min="5032" max="5051" width="0" style="266" hidden="1" customWidth="1"/>
    <col min="5052" max="5052" width="13.42578125" style="266" customWidth="1"/>
    <col min="5053" max="5053" width="18.140625" style="266" customWidth="1"/>
    <col min="5054" max="5054" width="18.7109375" style="266" customWidth="1"/>
    <col min="5055" max="5055" width="15.42578125" style="266" customWidth="1"/>
    <col min="5056" max="5273" width="11.42578125" style="266"/>
    <col min="5274" max="5274" width="17.42578125" style="266" customWidth="1"/>
    <col min="5275" max="5275" width="9.28515625" style="266" customWidth="1"/>
    <col min="5276" max="5276" width="53.42578125" style="266" customWidth="1"/>
    <col min="5277" max="5277" width="21.85546875" style="266" customWidth="1"/>
    <col min="5278" max="5278" width="18.5703125" style="266" customWidth="1"/>
    <col min="5279" max="5279" width="21.28515625" style="266" customWidth="1"/>
    <col min="5280" max="5282" width="0" style="266" hidden="1" customWidth="1"/>
    <col min="5283" max="5283" width="23.28515625" style="266" customWidth="1"/>
    <col min="5284" max="5285" width="0" style="266" hidden="1" customWidth="1"/>
    <col min="5286" max="5286" width="23.5703125" style="266" customWidth="1"/>
    <col min="5287" max="5287" width="2.7109375" style="266" customWidth="1"/>
    <col min="5288" max="5307" width="0" style="266" hidden="1" customWidth="1"/>
    <col min="5308" max="5308" width="13.42578125" style="266" customWidth="1"/>
    <col min="5309" max="5309" width="18.140625" style="266" customWidth="1"/>
    <col min="5310" max="5310" width="18.7109375" style="266" customWidth="1"/>
    <col min="5311" max="5311" width="15.42578125" style="266" customWidth="1"/>
    <col min="5312" max="5529" width="11.42578125" style="266"/>
    <col min="5530" max="5530" width="17.42578125" style="266" customWidth="1"/>
    <col min="5531" max="5531" width="9.28515625" style="266" customWidth="1"/>
    <col min="5532" max="5532" width="53.42578125" style="266" customWidth="1"/>
    <col min="5533" max="5533" width="21.85546875" style="266" customWidth="1"/>
    <col min="5534" max="5534" width="18.5703125" style="266" customWidth="1"/>
    <col min="5535" max="5535" width="21.28515625" style="266" customWidth="1"/>
    <col min="5536" max="5538" width="0" style="266" hidden="1" customWidth="1"/>
    <col min="5539" max="5539" width="23.28515625" style="266" customWidth="1"/>
    <col min="5540" max="5541" width="0" style="266" hidden="1" customWidth="1"/>
    <col min="5542" max="5542" width="23.5703125" style="266" customWidth="1"/>
    <col min="5543" max="5543" width="2.7109375" style="266" customWidth="1"/>
    <col min="5544" max="5563" width="0" style="266" hidden="1" customWidth="1"/>
    <col min="5564" max="5564" width="13.42578125" style="266" customWidth="1"/>
    <col min="5565" max="5565" width="18.140625" style="266" customWidth="1"/>
    <col min="5566" max="5566" width="18.7109375" style="266" customWidth="1"/>
    <col min="5567" max="5567" width="15.42578125" style="266" customWidth="1"/>
    <col min="5568" max="5785" width="11.42578125" style="266"/>
    <col min="5786" max="5786" width="17.42578125" style="266" customWidth="1"/>
    <col min="5787" max="5787" width="9.28515625" style="266" customWidth="1"/>
    <col min="5788" max="5788" width="53.42578125" style="266" customWidth="1"/>
    <col min="5789" max="5789" width="21.85546875" style="266" customWidth="1"/>
    <col min="5790" max="5790" width="18.5703125" style="266" customWidth="1"/>
    <col min="5791" max="5791" width="21.28515625" style="266" customWidth="1"/>
    <col min="5792" max="5794" width="0" style="266" hidden="1" customWidth="1"/>
    <col min="5795" max="5795" width="23.28515625" style="266" customWidth="1"/>
    <col min="5796" max="5797" width="0" style="266" hidden="1" customWidth="1"/>
    <col min="5798" max="5798" width="23.5703125" style="266" customWidth="1"/>
    <col min="5799" max="5799" width="2.7109375" style="266" customWidth="1"/>
    <col min="5800" max="5819" width="0" style="266" hidden="1" customWidth="1"/>
    <col min="5820" max="5820" width="13.42578125" style="266" customWidth="1"/>
    <col min="5821" max="5821" width="18.140625" style="266" customWidth="1"/>
    <col min="5822" max="5822" width="18.7109375" style="266" customWidth="1"/>
    <col min="5823" max="5823" width="15.42578125" style="266" customWidth="1"/>
    <col min="5824" max="6041" width="11.42578125" style="266"/>
    <col min="6042" max="6042" width="17.42578125" style="266" customWidth="1"/>
    <col min="6043" max="6043" width="9.28515625" style="266" customWidth="1"/>
    <col min="6044" max="6044" width="53.42578125" style="266" customWidth="1"/>
    <col min="6045" max="6045" width="21.85546875" style="266" customWidth="1"/>
    <col min="6046" max="6046" width="18.5703125" style="266" customWidth="1"/>
    <col min="6047" max="6047" width="21.28515625" style="266" customWidth="1"/>
    <col min="6048" max="6050" width="0" style="266" hidden="1" customWidth="1"/>
    <col min="6051" max="6051" width="23.28515625" style="266" customWidth="1"/>
    <col min="6052" max="6053" width="0" style="266" hidden="1" customWidth="1"/>
    <col min="6054" max="6054" width="23.5703125" style="266" customWidth="1"/>
    <col min="6055" max="6055" width="2.7109375" style="266" customWidth="1"/>
    <col min="6056" max="6075" width="0" style="266" hidden="1" customWidth="1"/>
    <col min="6076" max="6076" width="13.42578125" style="266" customWidth="1"/>
    <col min="6077" max="6077" width="18.140625" style="266" customWidth="1"/>
    <col min="6078" max="6078" width="18.7109375" style="266" customWidth="1"/>
    <col min="6079" max="6079" width="15.42578125" style="266" customWidth="1"/>
    <col min="6080" max="6297" width="11.42578125" style="266"/>
    <col min="6298" max="6298" width="17.42578125" style="266" customWidth="1"/>
    <col min="6299" max="6299" width="9.28515625" style="266" customWidth="1"/>
    <col min="6300" max="6300" width="53.42578125" style="266" customWidth="1"/>
    <col min="6301" max="6301" width="21.85546875" style="266" customWidth="1"/>
    <col min="6302" max="6302" width="18.5703125" style="266" customWidth="1"/>
    <col min="6303" max="6303" width="21.28515625" style="266" customWidth="1"/>
    <col min="6304" max="6306" width="0" style="266" hidden="1" customWidth="1"/>
    <col min="6307" max="6307" width="23.28515625" style="266" customWidth="1"/>
    <col min="6308" max="6309" width="0" style="266" hidden="1" customWidth="1"/>
    <col min="6310" max="6310" width="23.5703125" style="266" customWidth="1"/>
    <col min="6311" max="6311" width="2.7109375" style="266" customWidth="1"/>
    <col min="6312" max="6331" width="0" style="266" hidden="1" customWidth="1"/>
    <col min="6332" max="6332" width="13.42578125" style="266" customWidth="1"/>
    <col min="6333" max="6333" width="18.140625" style="266" customWidth="1"/>
    <col min="6334" max="6334" width="18.7109375" style="266" customWidth="1"/>
    <col min="6335" max="6335" width="15.42578125" style="266" customWidth="1"/>
    <col min="6336" max="6553" width="11.42578125" style="266"/>
    <col min="6554" max="6554" width="17.42578125" style="266" customWidth="1"/>
    <col min="6555" max="6555" width="9.28515625" style="266" customWidth="1"/>
    <col min="6556" max="6556" width="53.42578125" style="266" customWidth="1"/>
    <col min="6557" max="6557" width="21.85546875" style="266" customWidth="1"/>
    <col min="6558" max="6558" width="18.5703125" style="266" customWidth="1"/>
    <col min="6559" max="6559" width="21.28515625" style="266" customWidth="1"/>
    <col min="6560" max="6562" width="0" style="266" hidden="1" customWidth="1"/>
    <col min="6563" max="6563" width="23.28515625" style="266" customWidth="1"/>
    <col min="6564" max="6565" width="0" style="266" hidden="1" customWidth="1"/>
    <col min="6566" max="6566" width="23.5703125" style="266" customWidth="1"/>
    <col min="6567" max="6567" width="2.7109375" style="266" customWidth="1"/>
    <col min="6568" max="6587" width="0" style="266" hidden="1" customWidth="1"/>
    <col min="6588" max="6588" width="13.42578125" style="266" customWidth="1"/>
    <col min="6589" max="6589" width="18.140625" style="266" customWidth="1"/>
    <col min="6590" max="6590" width="18.7109375" style="266" customWidth="1"/>
    <col min="6591" max="6591" width="15.42578125" style="266" customWidth="1"/>
    <col min="6592" max="6809" width="11.42578125" style="266"/>
    <col min="6810" max="6810" width="17.42578125" style="266" customWidth="1"/>
    <col min="6811" max="6811" width="9.28515625" style="266" customWidth="1"/>
    <col min="6812" max="6812" width="53.42578125" style="266" customWidth="1"/>
    <col min="6813" max="6813" width="21.85546875" style="266" customWidth="1"/>
    <col min="6814" max="6814" width="18.5703125" style="266" customWidth="1"/>
    <col min="6815" max="6815" width="21.28515625" style="266" customWidth="1"/>
    <col min="6816" max="6818" width="0" style="266" hidden="1" customWidth="1"/>
    <col min="6819" max="6819" width="23.28515625" style="266" customWidth="1"/>
    <col min="6820" max="6821" width="0" style="266" hidden="1" customWidth="1"/>
    <col min="6822" max="6822" width="23.5703125" style="266" customWidth="1"/>
    <col min="6823" max="6823" width="2.7109375" style="266" customWidth="1"/>
    <col min="6824" max="6843" width="0" style="266" hidden="1" customWidth="1"/>
    <col min="6844" max="6844" width="13.42578125" style="266" customWidth="1"/>
    <col min="6845" max="6845" width="18.140625" style="266" customWidth="1"/>
    <col min="6846" max="6846" width="18.7109375" style="266" customWidth="1"/>
    <col min="6847" max="6847" width="15.42578125" style="266" customWidth="1"/>
    <col min="6848" max="7065" width="11.42578125" style="266"/>
    <col min="7066" max="7066" width="17.42578125" style="266" customWidth="1"/>
    <col min="7067" max="7067" width="9.28515625" style="266" customWidth="1"/>
    <col min="7068" max="7068" width="53.42578125" style="266" customWidth="1"/>
    <col min="7069" max="7069" width="21.85546875" style="266" customWidth="1"/>
    <col min="7070" max="7070" width="18.5703125" style="266" customWidth="1"/>
    <col min="7071" max="7071" width="21.28515625" style="266" customWidth="1"/>
    <col min="7072" max="7074" width="0" style="266" hidden="1" customWidth="1"/>
    <col min="7075" max="7075" width="23.28515625" style="266" customWidth="1"/>
    <col min="7076" max="7077" width="0" style="266" hidden="1" customWidth="1"/>
    <col min="7078" max="7078" width="23.5703125" style="266" customWidth="1"/>
    <col min="7079" max="7079" width="2.7109375" style="266" customWidth="1"/>
    <col min="7080" max="7099" width="0" style="266" hidden="1" customWidth="1"/>
    <col min="7100" max="7100" width="13.42578125" style="266" customWidth="1"/>
    <col min="7101" max="7101" width="18.140625" style="266" customWidth="1"/>
    <col min="7102" max="7102" width="18.7109375" style="266" customWidth="1"/>
    <col min="7103" max="7103" width="15.42578125" style="266" customWidth="1"/>
    <col min="7104" max="7321" width="11.42578125" style="266"/>
    <col min="7322" max="7322" width="17.42578125" style="266" customWidth="1"/>
    <col min="7323" max="7323" width="9.28515625" style="266" customWidth="1"/>
    <col min="7324" max="7324" width="53.42578125" style="266" customWidth="1"/>
    <col min="7325" max="7325" width="21.85546875" style="266" customWidth="1"/>
    <col min="7326" max="7326" width="18.5703125" style="266" customWidth="1"/>
    <col min="7327" max="7327" width="21.28515625" style="266" customWidth="1"/>
    <col min="7328" max="7330" width="0" style="266" hidden="1" customWidth="1"/>
    <col min="7331" max="7331" width="23.28515625" style="266" customWidth="1"/>
    <col min="7332" max="7333" width="0" style="266" hidden="1" customWidth="1"/>
    <col min="7334" max="7334" width="23.5703125" style="266" customWidth="1"/>
    <col min="7335" max="7335" width="2.7109375" style="266" customWidth="1"/>
    <col min="7336" max="7355" width="0" style="266" hidden="1" customWidth="1"/>
    <col min="7356" max="7356" width="13.42578125" style="266" customWidth="1"/>
    <col min="7357" max="7357" width="18.140625" style="266" customWidth="1"/>
    <col min="7358" max="7358" width="18.7109375" style="266" customWidth="1"/>
    <col min="7359" max="7359" width="15.42578125" style="266" customWidth="1"/>
    <col min="7360" max="7577" width="11.42578125" style="266"/>
    <col min="7578" max="7578" width="17.42578125" style="266" customWidth="1"/>
    <col min="7579" max="7579" width="9.28515625" style="266" customWidth="1"/>
    <col min="7580" max="7580" width="53.42578125" style="266" customWidth="1"/>
    <col min="7581" max="7581" width="21.85546875" style="266" customWidth="1"/>
    <col min="7582" max="7582" width="18.5703125" style="266" customWidth="1"/>
    <col min="7583" max="7583" width="21.28515625" style="266" customWidth="1"/>
    <col min="7584" max="7586" width="0" style="266" hidden="1" customWidth="1"/>
    <col min="7587" max="7587" width="23.28515625" style="266" customWidth="1"/>
    <col min="7588" max="7589" width="0" style="266" hidden="1" customWidth="1"/>
    <col min="7590" max="7590" width="23.5703125" style="266" customWidth="1"/>
    <col min="7591" max="7591" width="2.7109375" style="266" customWidth="1"/>
    <col min="7592" max="7611" width="0" style="266" hidden="1" customWidth="1"/>
    <col min="7612" max="7612" width="13.42578125" style="266" customWidth="1"/>
    <col min="7613" max="7613" width="18.140625" style="266" customWidth="1"/>
    <col min="7614" max="7614" width="18.7109375" style="266" customWidth="1"/>
    <col min="7615" max="7615" width="15.42578125" style="266" customWidth="1"/>
    <col min="7616" max="7833" width="11.42578125" style="266"/>
    <col min="7834" max="7834" width="17.42578125" style="266" customWidth="1"/>
    <col min="7835" max="7835" width="9.28515625" style="266" customWidth="1"/>
    <col min="7836" max="7836" width="53.42578125" style="266" customWidth="1"/>
    <col min="7837" max="7837" width="21.85546875" style="266" customWidth="1"/>
    <col min="7838" max="7838" width="18.5703125" style="266" customWidth="1"/>
    <col min="7839" max="7839" width="21.28515625" style="266" customWidth="1"/>
    <col min="7840" max="7842" width="0" style="266" hidden="1" customWidth="1"/>
    <col min="7843" max="7843" width="23.28515625" style="266" customWidth="1"/>
    <col min="7844" max="7845" width="0" style="266" hidden="1" customWidth="1"/>
    <col min="7846" max="7846" width="23.5703125" style="266" customWidth="1"/>
    <col min="7847" max="7847" width="2.7109375" style="266" customWidth="1"/>
    <col min="7848" max="7867" width="0" style="266" hidden="1" customWidth="1"/>
    <col min="7868" max="7868" width="13.42578125" style="266" customWidth="1"/>
    <col min="7869" max="7869" width="18.140625" style="266" customWidth="1"/>
    <col min="7870" max="7870" width="18.7109375" style="266" customWidth="1"/>
    <col min="7871" max="7871" width="15.42578125" style="266" customWidth="1"/>
    <col min="7872" max="8089" width="11.42578125" style="266"/>
    <col min="8090" max="8090" width="17.42578125" style="266" customWidth="1"/>
    <col min="8091" max="8091" width="9.28515625" style="266" customWidth="1"/>
    <col min="8092" max="8092" width="53.42578125" style="266" customWidth="1"/>
    <col min="8093" max="8093" width="21.85546875" style="266" customWidth="1"/>
    <col min="8094" max="8094" width="18.5703125" style="266" customWidth="1"/>
    <col min="8095" max="8095" width="21.28515625" style="266" customWidth="1"/>
    <col min="8096" max="8098" width="0" style="266" hidden="1" customWidth="1"/>
    <col min="8099" max="8099" width="23.28515625" style="266" customWidth="1"/>
    <col min="8100" max="8101" width="0" style="266" hidden="1" customWidth="1"/>
    <col min="8102" max="8102" width="23.5703125" style="266" customWidth="1"/>
    <col min="8103" max="8103" width="2.7109375" style="266" customWidth="1"/>
    <col min="8104" max="8123" width="0" style="266" hidden="1" customWidth="1"/>
    <col min="8124" max="8124" width="13.42578125" style="266" customWidth="1"/>
    <col min="8125" max="8125" width="18.140625" style="266" customWidth="1"/>
    <col min="8126" max="8126" width="18.7109375" style="266" customWidth="1"/>
    <col min="8127" max="8127" width="15.42578125" style="266" customWidth="1"/>
    <col min="8128" max="8345" width="11.42578125" style="266"/>
    <col min="8346" max="8346" width="17.42578125" style="266" customWidth="1"/>
    <col min="8347" max="8347" width="9.28515625" style="266" customWidth="1"/>
    <col min="8348" max="8348" width="53.42578125" style="266" customWidth="1"/>
    <col min="8349" max="8349" width="21.85546875" style="266" customWidth="1"/>
    <col min="8350" max="8350" width="18.5703125" style="266" customWidth="1"/>
    <col min="8351" max="8351" width="21.28515625" style="266" customWidth="1"/>
    <col min="8352" max="8354" width="0" style="266" hidden="1" customWidth="1"/>
    <col min="8355" max="8355" width="23.28515625" style="266" customWidth="1"/>
    <col min="8356" max="8357" width="0" style="266" hidden="1" customWidth="1"/>
    <col min="8358" max="8358" width="23.5703125" style="266" customWidth="1"/>
    <col min="8359" max="8359" width="2.7109375" style="266" customWidth="1"/>
    <col min="8360" max="8379" width="0" style="266" hidden="1" customWidth="1"/>
    <col min="8380" max="8380" width="13.42578125" style="266" customWidth="1"/>
    <col min="8381" max="8381" width="18.140625" style="266" customWidth="1"/>
    <col min="8382" max="8382" width="18.7109375" style="266" customWidth="1"/>
    <col min="8383" max="8383" width="15.42578125" style="266" customWidth="1"/>
    <col min="8384" max="8601" width="11.42578125" style="266"/>
    <col min="8602" max="8602" width="17.42578125" style="266" customWidth="1"/>
    <col min="8603" max="8603" width="9.28515625" style="266" customWidth="1"/>
    <col min="8604" max="8604" width="53.42578125" style="266" customWidth="1"/>
    <col min="8605" max="8605" width="21.85546875" style="266" customWidth="1"/>
    <col min="8606" max="8606" width="18.5703125" style="266" customWidth="1"/>
    <col min="8607" max="8607" width="21.28515625" style="266" customWidth="1"/>
    <col min="8608" max="8610" width="0" style="266" hidden="1" customWidth="1"/>
    <col min="8611" max="8611" width="23.28515625" style="266" customWidth="1"/>
    <col min="8612" max="8613" width="0" style="266" hidden="1" customWidth="1"/>
    <col min="8614" max="8614" width="23.5703125" style="266" customWidth="1"/>
    <col min="8615" max="8615" width="2.7109375" style="266" customWidth="1"/>
    <col min="8616" max="8635" width="0" style="266" hidden="1" customWidth="1"/>
    <col min="8636" max="8636" width="13.42578125" style="266" customWidth="1"/>
    <col min="8637" max="8637" width="18.140625" style="266" customWidth="1"/>
    <col min="8638" max="8638" width="18.7109375" style="266" customWidth="1"/>
    <col min="8639" max="8639" width="15.42578125" style="266" customWidth="1"/>
    <col min="8640" max="8857" width="11.42578125" style="266"/>
    <col min="8858" max="8858" width="17.42578125" style="266" customWidth="1"/>
    <col min="8859" max="8859" width="9.28515625" style="266" customWidth="1"/>
    <col min="8860" max="8860" width="53.42578125" style="266" customWidth="1"/>
    <col min="8861" max="8861" width="21.85546875" style="266" customWidth="1"/>
    <col min="8862" max="8862" width="18.5703125" style="266" customWidth="1"/>
    <col min="8863" max="8863" width="21.28515625" style="266" customWidth="1"/>
    <col min="8864" max="8866" width="0" style="266" hidden="1" customWidth="1"/>
    <col min="8867" max="8867" width="23.28515625" style="266" customWidth="1"/>
    <col min="8868" max="8869" width="0" style="266" hidden="1" customWidth="1"/>
    <col min="8870" max="8870" width="23.5703125" style="266" customWidth="1"/>
    <col min="8871" max="8871" width="2.7109375" style="266" customWidth="1"/>
    <col min="8872" max="8891" width="0" style="266" hidden="1" customWidth="1"/>
    <col min="8892" max="8892" width="13.42578125" style="266" customWidth="1"/>
    <col min="8893" max="8893" width="18.140625" style="266" customWidth="1"/>
    <col min="8894" max="8894" width="18.7109375" style="266" customWidth="1"/>
    <col min="8895" max="8895" width="15.42578125" style="266" customWidth="1"/>
    <col min="8896" max="9113" width="11.42578125" style="266"/>
    <col min="9114" max="9114" width="17.42578125" style="266" customWidth="1"/>
    <col min="9115" max="9115" width="9.28515625" style="266" customWidth="1"/>
    <col min="9116" max="9116" width="53.42578125" style="266" customWidth="1"/>
    <col min="9117" max="9117" width="21.85546875" style="266" customWidth="1"/>
    <col min="9118" max="9118" width="18.5703125" style="266" customWidth="1"/>
    <col min="9119" max="9119" width="21.28515625" style="266" customWidth="1"/>
    <col min="9120" max="9122" width="0" style="266" hidden="1" customWidth="1"/>
    <col min="9123" max="9123" width="23.28515625" style="266" customWidth="1"/>
    <col min="9124" max="9125" width="0" style="266" hidden="1" customWidth="1"/>
    <col min="9126" max="9126" width="23.5703125" style="266" customWidth="1"/>
    <col min="9127" max="9127" width="2.7109375" style="266" customWidth="1"/>
    <col min="9128" max="9147" width="0" style="266" hidden="1" customWidth="1"/>
    <col min="9148" max="9148" width="13.42578125" style="266" customWidth="1"/>
    <col min="9149" max="9149" width="18.140625" style="266" customWidth="1"/>
    <col min="9150" max="9150" width="18.7109375" style="266" customWidth="1"/>
    <col min="9151" max="9151" width="15.42578125" style="266" customWidth="1"/>
    <col min="9152" max="9369" width="11.42578125" style="266"/>
    <col min="9370" max="9370" width="17.42578125" style="266" customWidth="1"/>
    <col min="9371" max="9371" width="9.28515625" style="266" customWidth="1"/>
    <col min="9372" max="9372" width="53.42578125" style="266" customWidth="1"/>
    <col min="9373" max="9373" width="21.85546875" style="266" customWidth="1"/>
    <col min="9374" max="9374" width="18.5703125" style="266" customWidth="1"/>
    <col min="9375" max="9375" width="21.28515625" style="266" customWidth="1"/>
    <col min="9376" max="9378" width="0" style="266" hidden="1" customWidth="1"/>
    <col min="9379" max="9379" width="23.28515625" style="266" customWidth="1"/>
    <col min="9380" max="9381" width="0" style="266" hidden="1" customWidth="1"/>
    <col min="9382" max="9382" width="23.5703125" style="266" customWidth="1"/>
    <col min="9383" max="9383" width="2.7109375" style="266" customWidth="1"/>
    <col min="9384" max="9403" width="0" style="266" hidden="1" customWidth="1"/>
    <col min="9404" max="9404" width="13.42578125" style="266" customWidth="1"/>
    <col min="9405" max="9405" width="18.140625" style="266" customWidth="1"/>
    <col min="9406" max="9406" width="18.7109375" style="266" customWidth="1"/>
    <col min="9407" max="9407" width="15.42578125" style="266" customWidth="1"/>
    <col min="9408" max="9625" width="11.42578125" style="266"/>
    <col min="9626" max="9626" width="17.42578125" style="266" customWidth="1"/>
    <col min="9627" max="9627" width="9.28515625" style="266" customWidth="1"/>
    <col min="9628" max="9628" width="53.42578125" style="266" customWidth="1"/>
    <col min="9629" max="9629" width="21.85546875" style="266" customWidth="1"/>
    <col min="9630" max="9630" width="18.5703125" style="266" customWidth="1"/>
    <col min="9631" max="9631" width="21.28515625" style="266" customWidth="1"/>
    <col min="9632" max="9634" width="0" style="266" hidden="1" customWidth="1"/>
    <col min="9635" max="9635" width="23.28515625" style="266" customWidth="1"/>
    <col min="9636" max="9637" width="0" style="266" hidden="1" customWidth="1"/>
    <col min="9638" max="9638" width="23.5703125" style="266" customWidth="1"/>
    <col min="9639" max="9639" width="2.7109375" style="266" customWidth="1"/>
    <col min="9640" max="9659" width="0" style="266" hidden="1" customWidth="1"/>
    <col min="9660" max="9660" width="13.42578125" style="266" customWidth="1"/>
    <col min="9661" max="9661" width="18.140625" style="266" customWidth="1"/>
    <col min="9662" max="9662" width="18.7109375" style="266" customWidth="1"/>
    <col min="9663" max="9663" width="15.42578125" style="266" customWidth="1"/>
    <col min="9664" max="9881" width="11.42578125" style="266"/>
    <col min="9882" max="9882" width="17.42578125" style="266" customWidth="1"/>
    <col min="9883" max="9883" width="9.28515625" style="266" customWidth="1"/>
    <col min="9884" max="9884" width="53.42578125" style="266" customWidth="1"/>
    <col min="9885" max="9885" width="21.85546875" style="266" customWidth="1"/>
    <col min="9886" max="9886" width="18.5703125" style="266" customWidth="1"/>
    <col min="9887" max="9887" width="21.28515625" style="266" customWidth="1"/>
    <col min="9888" max="9890" width="0" style="266" hidden="1" customWidth="1"/>
    <col min="9891" max="9891" width="23.28515625" style="266" customWidth="1"/>
    <col min="9892" max="9893" width="0" style="266" hidden="1" customWidth="1"/>
    <col min="9894" max="9894" width="23.5703125" style="266" customWidth="1"/>
    <col min="9895" max="9895" width="2.7109375" style="266" customWidth="1"/>
    <col min="9896" max="9915" width="0" style="266" hidden="1" customWidth="1"/>
    <col min="9916" max="9916" width="13.42578125" style="266" customWidth="1"/>
    <col min="9917" max="9917" width="18.140625" style="266" customWidth="1"/>
    <col min="9918" max="9918" width="18.7109375" style="266" customWidth="1"/>
    <col min="9919" max="9919" width="15.42578125" style="266" customWidth="1"/>
    <col min="9920" max="10137" width="11.42578125" style="266"/>
    <col min="10138" max="10138" width="17.42578125" style="266" customWidth="1"/>
    <col min="10139" max="10139" width="9.28515625" style="266" customWidth="1"/>
    <col min="10140" max="10140" width="53.42578125" style="266" customWidth="1"/>
    <col min="10141" max="10141" width="21.85546875" style="266" customWidth="1"/>
    <col min="10142" max="10142" width="18.5703125" style="266" customWidth="1"/>
    <col min="10143" max="10143" width="21.28515625" style="266" customWidth="1"/>
    <col min="10144" max="10146" width="0" style="266" hidden="1" customWidth="1"/>
    <col min="10147" max="10147" width="23.28515625" style="266" customWidth="1"/>
    <col min="10148" max="10149" width="0" style="266" hidden="1" customWidth="1"/>
    <col min="10150" max="10150" width="23.5703125" style="266" customWidth="1"/>
    <col min="10151" max="10151" width="2.7109375" style="266" customWidth="1"/>
    <col min="10152" max="10171" width="0" style="266" hidden="1" customWidth="1"/>
    <col min="10172" max="10172" width="13.42578125" style="266" customWidth="1"/>
    <col min="10173" max="10173" width="18.140625" style="266" customWidth="1"/>
    <col min="10174" max="10174" width="18.7109375" style="266" customWidth="1"/>
    <col min="10175" max="10175" width="15.42578125" style="266" customWidth="1"/>
    <col min="10176" max="10393" width="11.42578125" style="266"/>
    <col min="10394" max="10394" width="17.42578125" style="266" customWidth="1"/>
    <col min="10395" max="10395" width="9.28515625" style="266" customWidth="1"/>
    <col min="10396" max="10396" width="53.42578125" style="266" customWidth="1"/>
    <col min="10397" max="10397" width="21.85546875" style="266" customWidth="1"/>
    <col min="10398" max="10398" width="18.5703125" style="266" customWidth="1"/>
    <col min="10399" max="10399" width="21.28515625" style="266" customWidth="1"/>
    <col min="10400" max="10402" width="0" style="266" hidden="1" customWidth="1"/>
    <col min="10403" max="10403" width="23.28515625" style="266" customWidth="1"/>
    <col min="10404" max="10405" width="0" style="266" hidden="1" customWidth="1"/>
    <col min="10406" max="10406" width="23.5703125" style="266" customWidth="1"/>
    <col min="10407" max="10407" width="2.7109375" style="266" customWidth="1"/>
    <col min="10408" max="10427" width="0" style="266" hidden="1" customWidth="1"/>
    <col min="10428" max="10428" width="13.42578125" style="266" customWidth="1"/>
    <col min="10429" max="10429" width="18.140625" style="266" customWidth="1"/>
    <col min="10430" max="10430" width="18.7109375" style="266" customWidth="1"/>
    <col min="10431" max="10431" width="15.42578125" style="266" customWidth="1"/>
    <col min="10432" max="10649" width="11.42578125" style="266"/>
    <col min="10650" max="10650" width="17.42578125" style="266" customWidth="1"/>
    <col min="10651" max="10651" width="9.28515625" style="266" customWidth="1"/>
    <col min="10652" max="10652" width="53.42578125" style="266" customWidth="1"/>
    <col min="10653" max="10653" width="21.85546875" style="266" customWidth="1"/>
    <col min="10654" max="10654" width="18.5703125" style="266" customWidth="1"/>
    <col min="10655" max="10655" width="21.28515625" style="266" customWidth="1"/>
    <col min="10656" max="10658" width="0" style="266" hidden="1" customWidth="1"/>
    <col min="10659" max="10659" width="23.28515625" style="266" customWidth="1"/>
    <col min="10660" max="10661" width="0" style="266" hidden="1" customWidth="1"/>
    <col min="10662" max="10662" width="23.5703125" style="266" customWidth="1"/>
    <col min="10663" max="10663" width="2.7109375" style="266" customWidth="1"/>
    <col min="10664" max="10683" width="0" style="266" hidden="1" customWidth="1"/>
    <col min="10684" max="10684" width="13.42578125" style="266" customWidth="1"/>
    <col min="10685" max="10685" width="18.140625" style="266" customWidth="1"/>
    <col min="10686" max="10686" width="18.7109375" style="266" customWidth="1"/>
    <col min="10687" max="10687" width="15.42578125" style="266" customWidth="1"/>
    <col min="10688" max="10905" width="11.42578125" style="266"/>
    <col min="10906" max="10906" width="17.42578125" style="266" customWidth="1"/>
    <col min="10907" max="10907" width="9.28515625" style="266" customWidth="1"/>
    <col min="10908" max="10908" width="53.42578125" style="266" customWidth="1"/>
    <col min="10909" max="10909" width="21.85546875" style="266" customWidth="1"/>
    <col min="10910" max="10910" width="18.5703125" style="266" customWidth="1"/>
    <col min="10911" max="10911" width="21.28515625" style="266" customWidth="1"/>
    <col min="10912" max="10914" width="0" style="266" hidden="1" customWidth="1"/>
    <col min="10915" max="10915" width="23.28515625" style="266" customWidth="1"/>
    <col min="10916" max="10917" width="0" style="266" hidden="1" customWidth="1"/>
    <col min="10918" max="10918" width="23.5703125" style="266" customWidth="1"/>
    <col min="10919" max="10919" width="2.7109375" style="266" customWidth="1"/>
    <col min="10920" max="10939" width="0" style="266" hidden="1" customWidth="1"/>
    <col min="10940" max="10940" width="13.42578125" style="266" customWidth="1"/>
    <col min="10941" max="10941" width="18.140625" style="266" customWidth="1"/>
    <col min="10942" max="10942" width="18.7109375" style="266" customWidth="1"/>
    <col min="10943" max="10943" width="15.42578125" style="266" customWidth="1"/>
    <col min="10944" max="11161" width="11.42578125" style="266"/>
    <col min="11162" max="11162" width="17.42578125" style="266" customWidth="1"/>
    <col min="11163" max="11163" width="9.28515625" style="266" customWidth="1"/>
    <col min="11164" max="11164" width="53.42578125" style="266" customWidth="1"/>
    <col min="11165" max="11165" width="21.85546875" style="266" customWidth="1"/>
    <col min="11166" max="11166" width="18.5703125" style="266" customWidth="1"/>
    <col min="11167" max="11167" width="21.28515625" style="266" customWidth="1"/>
    <col min="11168" max="11170" width="0" style="266" hidden="1" customWidth="1"/>
    <col min="11171" max="11171" width="23.28515625" style="266" customWidth="1"/>
    <col min="11172" max="11173" width="0" style="266" hidden="1" customWidth="1"/>
    <col min="11174" max="11174" width="23.5703125" style="266" customWidth="1"/>
    <col min="11175" max="11175" width="2.7109375" style="266" customWidth="1"/>
    <col min="11176" max="11195" width="0" style="266" hidden="1" customWidth="1"/>
    <col min="11196" max="11196" width="13.42578125" style="266" customWidth="1"/>
    <col min="11197" max="11197" width="18.140625" style="266" customWidth="1"/>
    <col min="11198" max="11198" width="18.7109375" style="266" customWidth="1"/>
    <col min="11199" max="11199" width="15.42578125" style="266" customWidth="1"/>
    <col min="11200" max="11417" width="11.42578125" style="266"/>
    <col min="11418" max="11418" width="17.42578125" style="266" customWidth="1"/>
    <col min="11419" max="11419" width="9.28515625" style="266" customWidth="1"/>
    <col min="11420" max="11420" width="53.42578125" style="266" customWidth="1"/>
    <col min="11421" max="11421" width="21.85546875" style="266" customWidth="1"/>
    <col min="11422" max="11422" width="18.5703125" style="266" customWidth="1"/>
    <col min="11423" max="11423" width="21.28515625" style="266" customWidth="1"/>
    <col min="11424" max="11426" width="0" style="266" hidden="1" customWidth="1"/>
    <col min="11427" max="11427" width="23.28515625" style="266" customWidth="1"/>
    <col min="11428" max="11429" width="0" style="266" hidden="1" customWidth="1"/>
    <col min="11430" max="11430" width="23.5703125" style="266" customWidth="1"/>
    <col min="11431" max="11431" width="2.7109375" style="266" customWidth="1"/>
    <col min="11432" max="11451" width="0" style="266" hidden="1" customWidth="1"/>
    <col min="11452" max="11452" width="13.42578125" style="266" customWidth="1"/>
    <col min="11453" max="11453" width="18.140625" style="266" customWidth="1"/>
    <col min="11454" max="11454" width="18.7109375" style="266" customWidth="1"/>
    <col min="11455" max="11455" width="15.42578125" style="266" customWidth="1"/>
    <col min="11456" max="11673" width="11.42578125" style="266"/>
    <col min="11674" max="11674" width="17.42578125" style="266" customWidth="1"/>
    <col min="11675" max="11675" width="9.28515625" style="266" customWidth="1"/>
    <col min="11676" max="11676" width="53.42578125" style="266" customWidth="1"/>
    <col min="11677" max="11677" width="21.85546875" style="266" customWidth="1"/>
    <col min="11678" max="11678" width="18.5703125" style="266" customWidth="1"/>
    <col min="11679" max="11679" width="21.28515625" style="266" customWidth="1"/>
    <col min="11680" max="11682" width="0" style="266" hidden="1" customWidth="1"/>
    <col min="11683" max="11683" width="23.28515625" style="266" customWidth="1"/>
    <col min="11684" max="11685" width="0" style="266" hidden="1" customWidth="1"/>
    <col min="11686" max="11686" width="23.5703125" style="266" customWidth="1"/>
    <col min="11687" max="11687" width="2.7109375" style="266" customWidth="1"/>
    <col min="11688" max="11707" width="0" style="266" hidden="1" customWidth="1"/>
    <col min="11708" max="11708" width="13.42578125" style="266" customWidth="1"/>
    <col min="11709" max="11709" width="18.140625" style="266" customWidth="1"/>
    <col min="11710" max="11710" width="18.7109375" style="266" customWidth="1"/>
    <col min="11711" max="11711" width="15.42578125" style="266" customWidth="1"/>
    <col min="11712" max="11929" width="11.42578125" style="266"/>
    <col min="11930" max="11930" width="17.42578125" style="266" customWidth="1"/>
    <col min="11931" max="11931" width="9.28515625" style="266" customWidth="1"/>
    <col min="11932" max="11932" width="53.42578125" style="266" customWidth="1"/>
    <col min="11933" max="11933" width="21.85546875" style="266" customWidth="1"/>
    <col min="11934" max="11934" width="18.5703125" style="266" customWidth="1"/>
    <col min="11935" max="11935" width="21.28515625" style="266" customWidth="1"/>
    <col min="11936" max="11938" width="0" style="266" hidden="1" customWidth="1"/>
    <col min="11939" max="11939" width="23.28515625" style="266" customWidth="1"/>
    <col min="11940" max="11941" width="0" style="266" hidden="1" customWidth="1"/>
    <col min="11942" max="11942" width="23.5703125" style="266" customWidth="1"/>
    <col min="11943" max="11943" width="2.7109375" style="266" customWidth="1"/>
    <col min="11944" max="11963" width="0" style="266" hidden="1" customWidth="1"/>
    <col min="11964" max="11964" width="13.42578125" style="266" customWidth="1"/>
    <col min="11965" max="11965" width="18.140625" style="266" customWidth="1"/>
    <col min="11966" max="11966" width="18.7109375" style="266" customWidth="1"/>
    <col min="11967" max="11967" width="15.42578125" style="266" customWidth="1"/>
    <col min="11968" max="12185" width="11.42578125" style="266"/>
    <col min="12186" max="12186" width="17.42578125" style="266" customWidth="1"/>
    <col min="12187" max="12187" width="9.28515625" style="266" customWidth="1"/>
    <col min="12188" max="12188" width="53.42578125" style="266" customWidth="1"/>
    <col min="12189" max="12189" width="21.85546875" style="266" customWidth="1"/>
    <col min="12190" max="12190" width="18.5703125" style="266" customWidth="1"/>
    <col min="12191" max="12191" width="21.28515625" style="266" customWidth="1"/>
    <col min="12192" max="12194" width="0" style="266" hidden="1" customWidth="1"/>
    <col min="12195" max="12195" width="23.28515625" style="266" customWidth="1"/>
    <col min="12196" max="12197" width="0" style="266" hidden="1" customWidth="1"/>
    <col min="12198" max="12198" width="23.5703125" style="266" customWidth="1"/>
    <col min="12199" max="12199" width="2.7109375" style="266" customWidth="1"/>
    <col min="12200" max="12219" width="0" style="266" hidden="1" customWidth="1"/>
    <col min="12220" max="12220" width="13.42578125" style="266" customWidth="1"/>
    <col min="12221" max="12221" width="18.140625" style="266" customWidth="1"/>
    <col min="12222" max="12222" width="18.7109375" style="266" customWidth="1"/>
    <col min="12223" max="12223" width="15.42578125" style="266" customWidth="1"/>
    <col min="12224" max="12441" width="11.42578125" style="266"/>
    <col min="12442" max="12442" width="17.42578125" style="266" customWidth="1"/>
    <col min="12443" max="12443" width="9.28515625" style="266" customWidth="1"/>
    <col min="12444" max="12444" width="53.42578125" style="266" customWidth="1"/>
    <col min="12445" max="12445" width="21.85546875" style="266" customWidth="1"/>
    <col min="12446" max="12446" width="18.5703125" style="266" customWidth="1"/>
    <col min="12447" max="12447" width="21.28515625" style="266" customWidth="1"/>
    <col min="12448" max="12450" width="0" style="266" hidden="1" customWidth="1"/>
    <col min="12451" max="12451" width="23.28515625" style="266" customWidth="1"/>
    <col min="12452" max="12453" width="0" style="266" hidden="1" customWidth="1"/>
    <col min="12454" max="12454" width="23.5703125" style="266" customWidth="1"/>
    <col min="12455" max="12455" width="2.7109375" style="266" customWidth="1"/>
    <col min="12456" max="12475" width="0" style="266" hidden="1" customWidth="1"/>
    <col min="12476" max="12476" width="13.42578125" style="266" customWidth="1"/>
    <col min="12477" max="12477" width="18.140625" style="266" customWidth="1"/>
    <col min="12478" max="12478" width="18.7109375" style="266" customWidth="1"/>
    <col min="12479" max="12479" width="15.42578125" style="266" customWidth="1"/>
    <col min="12480" max="12697" width="11.42578125" style="266"/>
    <col min="12698" max="12698" width="17.42578125" style="266" customWidth="1"/>
    <col min="12699" max="12699" width="9.28515625" style="266" customWidth="1"/>
    <col min="12700" max="12700" width="53.42578125" style="266" customWidth="1"/>
    <col min="12701" max="12701" width="21.85546875" style="266" customWidth="1"/>
    <col min="12702" max="12702" width="18.5703125" style="266" customWidth="1"/>
    <col min="12703" max="12703" width="21.28515625" style="266" customWidth="1"/>
    <col min="12704" max="12706" width="0" style="266" hidden="1" customWidth="1"/>
    <col min="12707" max="12707" width="23.28515625" style="266" customWidth="1"/>
    <col min="12708" max="12709" width="0" style="266" hidden="1" customWidth="1"/>
    <col min="12710" max="12710" width="23.5703125" style="266" customWidth="1"/>
    <col min="12711" max="12711" width="2.7109375" style="266" customWidth="1"/>
    <col min="12712" max="12731" width="0" style="266" hidden="1" customWidth="1"/>
    <col min="12732" max="12732" width="13.42578125" style="266" customWidth="1"/>
    <col min="12733" max="12733" width="18.140625" style="266" customWidth="1"/>
    <col min="12734" max="12734" width="18.7109375" style="266" customWidth="1"/>
    <col min="12735" max="12735" width="15.42578125" style="266" customWidth="1"/>
    <col min="12736" max="12953" width="11.42578125" style="266"/>
    <col min="12954" max="12954" width="17.42578125" style="266" customWidth="1"/>
    <col min="12955" max="12955" width="9.28515625" style="266" customWidth="1"/>
    <col min="12956" max="12956" width="53.42578125" style="266" customWidth="1"/>
    <col min="12957" max="12957" width="21.85546875" style="266" customWidth="1"/>
    <col min="12958" max="12958" width="18.5703125" style="266" customWidth="1"/>
    <col min="12959" max="12959" width="21.28515625" style="266" customWidth="1"/>
    <col min="12960" max="12962" width="0" style="266" hidden="1" customWidth="1"/>
    <col min="12963" max="12963" width="23.28515625" style="266" customWidth="1"/>
    <col min="12964" max="12965" width="0" style="266" hidden="1" customWidth="1"/>
    <col min="12966" max="12966" width="23.5703125" style="266" customWidth="1"/>
    <col min="12967" max="12967" width="2.7109375" style="266" customWidth="1"/>
    <col min="12968" max="12987" width="0" style="266" hidden="1" customWidth="1"/>
    <col min="12988" max="12988" width="13.42578125" style="266" customWidth="1"/>
    <col min="12989" max="12989" width="18.140625" style="266" customWidth="1"/>
    <col min="12990" max="12990" width="18.7109375" style="266" customWidth="1"/>
    <col min="12991" max="12991" width="15.42578125" style="266" customWidth="1"/>
    <col min="12992" max="13209" width="11.42578125" style="266"/>
    <col min="13210" max="13210" width="17.42578125" style="266" customWidth="1"/>
    <col min="13211" max="13211" width="9.28515625" style="266" customWidth="1"/>
    <col min="13212" max="13212" width="53.42578125" style="266" customWidth="1"/>
    <col min="13213" max="13213" width="21.85546875" style="266" customWidth="1"/>
    <col min="13214" max="13214" width="18.5703125" style="266" customWidth="1"/>
    <col min="13215" max="13215" width="21.28515625" style="266" customWidth="1"/>
    <col min="13216" max="13218" width="0" style="266" hidden="1" customWidth="1"/>
    <col min="13219" max="13219" width="23.28515625" style="266" customWidth="1"/>
    <col min="13220" max="13221" width="0" style="266" hidden="1" customWidth="1"/>
    <col min="13222" max="13222" width="23.5703125" style="266" customWidth="1"/>
    <col min="13223" max="13223" width="2.7109375" style="266" customWidth="1"/>
    <col min="13224" max="13243" width="0" style="266" hidden="1" customWidth="1"/>
    <col min="13244" max="13244" width="13.42578125" style="266" customWidth="1"/>
    <col min="13245" max="13245" width="18.140625" style="266" customWidth="1"/>
    <col min="13246" max="13246" width="18.7109375" style="266" customWidth="1"/>
    <col min="13247" max="13247" width="15.42578125" style="266" customWidth="1"/>
    <col min="13248" max="13465" width="11.42578125" style="266"/>
    <col min="13466" max="13466" width="17.42578125" style="266" customWidth="1"/>
    <col min="13467" max="13467" width="9.28515625" style="266" customWidth="1"/>
    <col min="13468" max="13468" width="53.42578125" style="266" customWidth="1"/>
    <col min="13469" max="13469" width="21.85546875" style="266" customWidth="1"/>
    <col min="13470" max="13470" width="18.5703125" style="266" customWidth="1"/>
    <col min="13471" max="13471" width="21.28515625" style="266" customWidth="1"/>
    <col min="13472" max="13474" width="0" style="266" hidden="1" customWidth="1"/>
    <col min="13475" max="13475" width="23.28515625" style="266" customWidth="1"/>
    <col min="13476" max="13477" width="0" style="266" hidden="1" customWidth="1"/>
    <col min="13478" max="13478" width="23.5703125" style="266" customWidth="1"/>
    <col min="13479" max="13479" width="2.7109375" style="266" customWidth="1"/>
    <col min="13480" max="13499" width="0" style="266" hidden="1" customWidth="1"/>
    <col min="13500" max="13500" width="13.42578125" style="266" customWidth="1"/>
    <col min="13501" max="13501" width="18.140625" style="266" customWidth="1"/>
    <col min="13502" max="13502" width="18.7109375" style="266" customWidth="1"/>
    <col min="13503" max="13503" width="15.42578125" style="266" customWidth="1"/>
    <col min="13504" max="13721" width="11.42578125" style="266"/>
    <col min="13722" max="13722" width="17.42578125" style="266" customWidth="1"/>
    <col min="13723" max="13723" width="9.28515625" style="266" customWidth="1"/>
    <col min="13724" max="13724" width="53.42578125" style="266" customWidth="1"/>
    <col min="13725" max="13725" width="21.85546875" style="266" customWidth="1"/>
    <col min="13726" max="13726" width="18.5703125" style="266" customWidth="1"/>
    <col min="13727" max="13727" width="21.28515625" style="266" customWidth="1"/>
    <col min="13728" max="13730" width="0" style="266" hidden="1" customWidth="1"/>
    <col min="13731" max="13731" width="23.28515625" style="266" customWidth="1"/>
    <col min="13732" max="13733" width="0" style="266" hidden="1" customWidth="1"/>
    <col min="13734" max="13734" width="23.5703125" style="266" customWidth="1"/>
    <col min="13735" max="13735" width="2.7109375" style="266" customWidth="1"/>
    <col min="13736" max="13755" width="0" style="266" hidden="1" customWidth="1"/>
    <col min="13756" max="13756" width="13.42578125" style="266" customWidth="1"/>
    <col min="13757" max="13757" width="18.140625" style="266" customWidth="1"/>
    <col min="13758" max="13758" width="18.7109375" style="266" customWidth="1"/>
    <col min="13759" max="13759" width="15.42578125" style="266" customWidth="1"/>
    <col min="13760" max="13977" width="11.42578125" style="266"/>
    <col min="13978" max="13978" width="17.42578125" style="266" customWidth="1"/>
    <col min="13979" max="13979" width="9.28515625" style="266" customWidth="1"/>
    <col min="13980" max="13980" width="53.42578125" style="266" customWidth="1"/>
    <col min="13981" max="13981" width="21.85546875" style="266" customWidth="1"/>
    <col min="13982" max="13982" width="18.5703125" style="266" customWidth="1"/>
    <col min="13983" max="13983" width="21.28515625" style="266" customWidth="1"/>
    <col min="13984" max="13986" width="0" style="266" hidden="1" customWidth="1"/>
    <col min="13987" max="13987" width="23.28515625" style="266" customWidth="1"/>
    <col min="13988" max="13989" width="0" style="266" hidden="1" customWidth="1"/>
    <col min="13990" max="13990" width="23.5703125" style="266" customWidth="1"/>
    <col min="13991" max="13991" width="2.7109375" style="266" customWidth="1"/>
    <col min="13992" max="14011" width="0" style="266" hidden="1" customWidth="1"/>
    <col min="14012" max="14012" width="13.42578125" style="266" customWidth="1"/>
    <col min="14013" max="14013" width="18.140625" style="266" customWidth="1"/>
    <col min="14014" max="14014" width="18.7109375" style="266" customWidth="1"/>
    <col min="14015" max="14015" width="15.42578125" style="266" customWidth="1"/>
    <col min="14016" max="14233" width="11.42578125" style="266"/>
    <col min="14234" max="14234" width="17.42578125" style="266" customWidth="1"/>
    <col min="14235" max="14235" width="9.28515625" style="266" customWidth="1"/>
    <col min="14236" max="14236" width="53.42578125" style="266" customWidth="1"/>
    <col min="14237" max="14237" width="21.85546875" style="266" customWidth="1"/>
    <col min="14238" max="14238" width="18.5703125" style="266" customWidth="1"/>
    <col min="14239" max="14239" width="21.28515625" style="266" customWidth="1"/>
    <col min="14240" max="14242" width="0" style="266" hidden="1" customWidth="1"/>
    <col min="14243" max="14243" width="23.28515625" style="266" customWidth="1"/>
    <col min="14244" max="14245" width="0" style="266" hidden="1" customWidth="1"/>
    <col min="14246" max="14246" width="23.5703125" style="266" customWidth="1"/>
    <col min="14247" max="14247" width="2.7109375" style="266" customWidth="1"/>
    <col min="14248" max="14267" width="0" style="266" hidden="1" customWidth="1"/>
    <col min="14268" max="14268" width="13.42578125" style="266" customWidth="1"/>
    <col min="14269" max="14269" width="18.140625" style="266" customWidth="1"/>
    <col min="14270" max="14270" width="18.7109375" style="266" customWidth="1"/>
    <col min="14271" max="14271" width="15.42578125" style="266" customWidth="1"/>
    <col min="14272" max="14489" width="11.42578125" style="266"/>
    <col min="14490" max="14490" width="17.42578125" style="266" customWidth="1"/>
    <col min="14491" max="14491" width="9.28515625" style="266" customWidth="1"/>
    <col min="14492" max="14492" width="53.42578125" style="266" customWidth="1"/>
    <col min="14493" max="14493" width="21.85546875" style="266" customWidth="1"/>
    <col min="14494" max="14494" width="18.5703125" style="266" customWidth="1"/>
    <col min="14495" max="14495" width="21.28515625" style="266" customWidth="1"/>
    <col min="14496" max="14498" width="0" style="266" hidden="1" customWidth="1"/>
    <col min="14499" max="14499" width="23.28515625" style="266" customWidth="1"/>
    <col min="14500" max="14501" width="0" style="266" hidden="1" customWidth="1"/>
    <col min="14502" max="14502" width="23.5703125" style="266" customWidth="1"/>
    <col min="14503" max="14503" width="2.7109375" style="266" customWidth="1"/>
    <col min="14504" max="14523" width="0" style="266" hidden="1" customWidth="1"/>
    <col min="14524" max="14524" width="13.42578125" style="266" customWidth="1"/>
    <col min="14525" max="14525" width="18.140625" style="266" customWidth="1"/>
    <col min="14526" max="14526" width="18.7109375" style="266" customWidth="1"/>
    <col min="14527" max="14527" width="15.42578125" style="266" customWidth="1"/>
    <col min="14528" max="14745" width="11.42578125" style="266"/>
    <col min="14746" max="14746" width="17.42578125" style="266" customWidth="1"/>
    <col min="14747" max="14747" width="9.28515625" style="266" customWidth="1"/>
    <col min="14748" max="14748" width="53.42578125" style="266" customWidth="1"/>
    <col min="14749" max="14749" width="21.85546875" style="266" customWidth="1"/>
    <col min="14750" max="14750" width="18.5703125" style="266" customWidth="1"/>
    <col min="14751" max="14751" width="21.28515625" style="266" customWidth="1"/>
    <col min="14752" max="14754" width="0" style="266" hidden="1" customWidth="1"/>
    <col min="14755" max="14755" width="23.28515625" style="266" customWidth="1"/>
    <col min="14756" max="14757" width="0" style="266" hidden="1" customWidth="1"/>
    <col min="14758" max="14758" width="23.5703125" style="266" customWidth="1"/>
    <col min="14759" max="14759" width="2.7109375" style="266" customWidth="1"/>
    <col min="14760" max="14779" width="0" style="266" hidden="1" customWidth="1"/>
    <col min="14780" max="14780" width="13.42578125" style="266" customWidth="1"/>
    <col min="14781" max="14781" width="18.140625" style="266" customWidth="1"/>
    <col min="14782" max="14782" width="18.7109375" style="266" customWidth="1"/>
    <col min="14783" max="14783" width="15.42578125" style="266" customWidth="1"/>
    <col min="14784" max="15001" width="11.42578125" style="266"/>
    <col min="15002" max="15002" width="17.42578125" style="266" customWidth="1"/>
    <col min="15003" max="15003" width="9.28515625" style="266" customWidth="1"/>
    <col min="15004" max="15004" width="53.42578125" style="266" customWidth="1"/>
    <col min="15005" max="15005" width="21.85546875" style="266" customWidth="1"/>
    <col min="15006" max="15006" width="18.5703125" style="266" customWidth="1"/>
    <col min="15007" max="15007" width="21.28515625" style="266" customWidth="1"/>
    <col min="15008" max="15010" width="0" style="266" hidden="1" customWidth="1"/>
    <col min="15011" max="15011" width="23.28515625" style="266" customWidth="1"/>
    <col min="15012" max="15013" width="0" style="266" hidden="1" customWidth="1"/>
    <col min="15014" max="15014" width="23.5703125" style="266" customWidth="1"/>
    <col min="15015" max="15015" width="2.7109375" style="266" customWidth="1"/>
    <col min="15016" max="15035" width="0" style="266" hidden="1" customWidth="1"/>
    <col min="15036" max="15036" width="13.42578125" style="266" customWidth="1"/>
    <col min="15037" max="15037" width="18.140625" style="266" customWidth="1"/>
    <col min="15038" max="15038" width="18.7109375" style="266" customWidth="1"/>
    <col min="15039" max="15039" width="15.42578125" style="266" customWidth="1"/>
    <col min="15040" max="15257" width="11.42578125" style="266"/>
    <col min="15258" max="15258" width="17.42578125" style="266" customWidth="1"/>
    <col min="15259" max="15259" width="9.28515625" style="266" customWidth="1"/>
    <col min="15260" max="15260" width="53.42578125" style="266" customWidth="1"/>
    <col min="15261" max="15261" width="21.85546875" style="266" customWidth="1"/>
    <col min="15262" max="15262" width="18.5703125" style="266" customWidth="1"/>
    <col min="15263" max="15263" width="21.28515625" style="266" customWidth="1"/>
    <col min="15264" max="15266" width="0" style="266" hidden="1" customWidth="1"/>
    <col min="15267" max="15267" width="23.28515625" style="266" customWidth="1"/>
    <col min="15268" max="15269" width="0" style="266" hidden="1" customWidth="1"/>
    <col min="15270" max="15270" width="23.5703125" style="266" customWidth="1"/>
    <col min="15271" max="15271" width="2.7109375" style="266" customWidth="1"/>
    <col min="15272" max="15291" width="0" style="266" hidden="1" customWidth="1"/>
    <col min="15292" max="15292" width="13.42578125" style="266" customWidth="1"/>
    <col min="15293" max="15293" width="18.140625" style="266" customWidth="1"/>
    <col min="15294" max="15294" width="18.7109375" style="266" customWidth="1"/>
    <col min="15295" max="15295" width="15.42578125" style="266" customWidth="1"/>
    <col min="15296" max="15513" width="11.42578125" style="266"/>
    <col min="15514" max="15514" width="17.42578125" style="266" customWidth="1"/>
    <col min="15515" max="15515" width="9.28515625" style="266" customWidth="1"/>
    <col min="15516" max="15516" width="53.42578125" style="266" customWidth="1"/>
    <col min="15517" max="15517" width="21.85546875" style="266" customWidth="1"/>
    <col min="15518" max="15518" width="18.5703125" style="266" customWidth="1"/>
    <col min="15519" max="15519" width="21.28515625" style="266" customWidth="1"/>
    <col min="15520" max="15522" width="0" style="266" hidden="1" customWidth="1"/>
    <col min="15523" max="15523" width="23.28515625" style="266" customWidth="1"/>
    <col min="15524" max="15525" width="0" style="266" hidden="1" customWidth="1"/>
    <col min="15526" max="15526" width="23.5703125" style="266" customWidth="1"/>
    <col min="15527" max="15527" width="2.7109375" style="266" customWidth="1"/>
    <col min="15528" max="15547" width="0" style="266" hidden="1" customWidth="1"/>
    <col min="15548" max="15548" width="13.42578125" style="266" customWidth="1"/>
    <col min="15549" max="15549" width="18.140625" style="266" customWidth="1"/>
    <col min="15550" max="15550" width="18.7109375" style="266" customWidth="1"/>
    <col min="15551" max="15551" width="15.42578125" style="266" customWidth="1"/>
    <col min="15552" max="15769" width="11.42578125" style="266"/>
    <col min="15770" max="15770" width="17.42578125" style="266" customWidth="1"/>
    <col min="15771" max="15771" width="9.28515625" style="266" customWidth="1"/>
    <col min="15772" max="15772" width="53.42578125" style="266" customWidth="1"/>
    <col min="15773" max="15773" width="21.85546875" style="266" customWidth="1"/>
    <col min="15774" max="15774" width="18.5703125" style="266" customWidth="1"/>
    <col min="15775" max="15775" width="21.28515625" style="266" customWidth="1"/>
    <col min="15776" max="15778" width="0" style="266" hidden="1" customWidth="1"/>
    <col min="15779" max="15779" width="23.28515625" style="266" customWidth="1"/>
    <col min="15780" max="15781" width="0" style="266" hidden="1" customWidth="1"/>
    <col min="15782" max="15782" width="23.5703125" style="266" customWidth="1"/>
    <col min="15783" max="15783" width="2.7109375" style="266" customWidth="1"/>
    <col min="15784" max="15803" width="0" style="266" hidden="1" customWidth="1"/>
    <col min="15804" max="15804" width="13.42578125" style="266" customWidth="1"/>
    <col min="15805" max="15805" width="18.140625" style="266" customWidth="1"/>
    <col min="15806" max="15806" width="18.7109375" style="266" customWidth="1"/>
    <col min="15807" max="15807" width="15.42578125" style="266" customWidth="1"/>
    <col min="15808" max="16025" width="11.42578125" style="266"/>
    <col min="16026" max="16026" width="17.42578125" style="266" customWidth="1"/>
    <col min="16027" max="16027" width="9.28515625" style="266" customWidth="1"/>
    <col min="16028" max="16028" width="53.42578125" style="266" customWidth="1"/>
    <col min="16029" max="16029" width="21.85546875" style="266" customWidth="1"/>
    <col min="16030" max="16030" width="18.5703125" style="266" customWidth="1"/>
    <col min="16031" max="16031" width="21.28515625" style="266" customWidth="1"/>
    <col min="16032" max="16034" width="0" style="266" hidden="1" customWidth="1"/>
    <col min="16035" max="16035" width="23.28515625" style="266" customWidth="1"/>
    <col min="16036" max="16037" width="0" style="266" hidden="1" customWidth="1"/>
    <col min="16038" max="16038" width="23.5703125" style="266" customWidth="1"/>
    <col min="16039" max="16039" width="2.7109375" style="266" customWidth="1"/>
    <col min="16040" max="16059" width="0" style="266" hidden="1" customWidth="1"/>
    <col min="16060" max="16060" width="13.42578125" style="266" customWidth="1"/>
    <col min="16061" max="16061" width="18.140625" style="266" customWidth="1"/>
    <col min="16062" max="16062" width="18.7109375" style="266" customWidth="1"/>
    <col min="16063" max="16063" width="15.42578125" style="266" customWidth="1"/>
    <col min="16064" max="16384" width="11.42578125" style="266"/>
  </cols>
  <sheetData>
    <row r="1" spans="1:15" ht="27.75" customHeight="1" x14ac:dyDescent="0.25">
      <c r="A1" s="566" t="s">
        <v>522</v>
      </c>
      <c r="B1" s="566"/>
      <c r="C1" s="566"/>
      <c r="D1" s="566"/>
      <c r="E1" s="566"/>
      <c r="F1" s="566"/>
      <c r="G1" s="566"/>
      <c r="H1" s="566"/>
      <c r="I1" s="566"/>
      <c r="J1" s="566"/>
      <c r="K1" s="566"/>
      <c r="L1" s="566"/>
      <c r="M1" s="566"/>
      <c r="N1" s="566"/>
      <c r="O1" s="566"/>
    </row>
    <row r="2" spans="1:15" ht="24.95" customHeight="1" x14ac:dyDescent="0.25">
      <c r="A2" s="567" t="s">
        <v>418</v>
      </c>
      <c r="B2" s="567"/>
      <c r="C2" s="567"/>
      <c r="D2" s="567"/>
      <c r="E2" s="567"/>
      <c r="F2" s="567"/>
      <c r="G2" s="567"/>
      <c r="H2" s="567"/>
      <c r="I2" s="567"/>
      <c r="J2" s="567"/>
      <c r="K2" s="567"/>
      <c r="L2" s="567"/>
      <c r="M2" s="567"/>
      <c r="N2" s="567"/>
      <c r="O2" s="567"/>
    </row>
    <row r="3" spans="1:15" ht="24.95" customHeight="1" x14ac:dyDescent="0.25">
      <c r="A3" s="568" t="s">
        <v>564</v>
      </c>
      <c r="B3" s="568"/>
      <c r="C3" s="568"/>
      <c r="D3" s="568"/>
      <c r="E3" s="568"/>
      <c r="F3" s="568"/>
      <c r="G3" s="568"/>
      <c r="H3" s="568"/>
      <c r="I3" s="568"/>
      <c r="J3" s="568"/>
      <c r="K3" s="568"/>
      <c r="L3" s="568"/>
      <c r="M3" s="568"/>
      <c r="N3" s="568"/>
      <c r="O3" s="568"/>
    </row>
    <row r="4" spans="1:15" ht="15" customHeight="1" x14ac:dyDescent="0.25">
      <c r="A4" s="519"/>
      <c r="B4" s="519"/>
      <c r="C4" s="519"/>
      <c r="D4" s="519"/>
      <c r="E4" s="519"/>
      <c r="F4" s="519"/>
      <c r="G4" s="519"/>
      <c r="H4" s="519"/>
      <c r="I4" s="519"/>
      <c r="J4" s="519"/>
      <c r="K4" s="519"/>
      <c r="L4" s="519"/>
      <c r="M4" s="519"/>
      <c r="N4" s="519"/>
    </row>
    <row r="5" spans="1:15" ht="18" customHeight="1" x14ac:dyDescent="0.25">
      <c r="H5" s="270" t="s">
        <v>3</v>
      </c>
      <c r="I5" s="271"/>
      <c r="J5" s="272" t="s">
        <v>4</v>
      </c>
      <c r="K5" s="273" t="s">
        <v>5</v>
      </c>
      <c r="L5" s="273"/>
      <c r="M5" s="274"/>
    </row>
    <row r="6" spans="1:15" ht="18" customHeight="1" thickBot="1" x14ac:dyDescent="0.3">
      <c r="H6" s="270"/>
      <c r="I6" s="271"/>
      <c r="J6" s="272"/>
      <c r="K6" s="273"/>
      <c r="L6" s="273"/>
      <c r="M6" s="274"/>
    </row>
    <row r="7" spans="1:15" ht="23.1" customHeight="1" x14ac:dyDescent="0.25">
      <c r="A7" s="537" t="s">
        <v>6</v>
      </c>
      <c r="B7" s="533" t="s">
        <v>420</v>
      </c>
      <c r="C7" s="533" t="s">
        <v>8</v>
      </c>
      <c r="D7" s="533" t="s">
        <v>9</v>
      </c>
      <c r="E7" s="533" t="s">
        <v>421</v>
      </c>
      <c r="F7" s="525" t="s">
        <v>422</v>
      </c>
      <c r="G7" s="534" t="s">
        <v>423</v>
      </c>
      <c r="H7" s="525" t="s">
        <v>424</v>
      </c>
      <c r="I7" s="527" t="s">
        <v>14</v>
      </c>
      <c r="J7" s="525" t="s">
        <v>425</v>
      </c>
      <c r="K7" s="525" t="s">
        <v>426</v>
      </c>
      <c r="L7" s="525" t="s">
        <v>427</v>
      </c>
      <c r="M7" s="569" t="s">
        <v>428</v>
      </c>
      <c r="N7" s="569"/>
      <c r="O7" s="570"/>
    </row>
    <row r="8" spans="1:15" ht="57.75" customHeight="1" thickBot="1" x14ac:dyDescent="0.3">
      <c r="A8" s="540"/>
      <c r="B8" s="539"/>
      <c r="C8" s="539"/>
      <c r="D8" s="539"/>
      <c r="E8" s="539"/>
      <c r="F8" s="526"/>
      <c r="G8" s="544"/>
      <c r="H8" s="526"/>
      <c r="I8" s="573"/>
      <c r="J8" s="526"/>
      <c r="K8" s="526"/>
      <c r="L8" s="526"/>
      <c r="M8" s="520" t="s">
        <v>429</v>
      </c>
      <c r="N8" s="520" t="s">
        <v>430</v>
      </c>
      <c r="O8" s="196" t="s">
        <v>466</v>
      </c>
    </row>
    <row r="9" spans="1:15" s="287" customFormat="1" ht="23.1" customHeight="1" thickBot="1" x14ac:dyDescent="0.3">
      <c r="A9" s="113" t="s">
        <v>26</v>
      </c>
      <c r="B9" s="19"/>
      <c r="C9" s="19"/>
      <c r="D9" s="19"/>
      <c r="E9" s="283" t="s">
        <v>27</v>
      </c>
      <c r="F9" s="116">
        <f>+F10+F16</f>
        <v>35431800</v>
      </c>
      <c r="G9" s="117">
        <f>+G10+G16</f>
        <v>0</v>
      </c>
      <c r="H9" s="116">
        <f>+H10+H16</f>
        <v>35431800</v>
      </c>
      <c r="I9" s="284">
        <f>+H9/H72</f>
        <v>2.8349635168602263E-3</v>
      </c>
      <c r="J9" s="116">
        <f>+J10+J16</f>
        <v>35431800</v>
      </c>
      <c r="K9" s="117">
        <f>+K10+K16</f>
        <v>35431800</v>
      </c>
      <c r="L9" s="117">
        <f>+J9-K9</f>
        <v>0</v>
      </c>
      <c r="M9" s="285">
        <f>+J9/H9</f>
        <v>1</v>
      </c>
      <c r="N9" s="285">
        <f>+K9/F9</f>
        <v>1</v>
      </c>
      <c r="O9" s="357">
        <f>K9/J9</f>
        <v>1</v>
      </c>
    </row>
    <row r="10" spans="1:15" ht="33.75" customHeight="1" x14ac:dyDescent="0.25">
      <c r="A10" s="288" t="s">
        <v>87</v>
      </c>
      <c r="B10" s="26"/>
      <c r="C10" s="26"/>
      <c r="D10" s="26"/>
      <c r="E10" s="289" t="s">
        <v>88</v>
      </c>
      <c r="F10" s="123">
        <f>+F11</f>
        <v>4291800</v>
      </c>
      <c r="G10" s="124">
        <f>+G12</f>
        <v>0</v>
      </c>
      <c r="H10" s="125">
        <f t="shared" ref="H10:H18" si="0">+F10-G10</f>
        <v>4291800</v>
      </c>
      <c r="I10" s="290">
        <f>+H10/H72</f>
        <v>3.4339481543869401E-4</v>
      </c>
      <c r="J10" s="123">
        <f>+J11</f>
        <v>4291800</v>
      </c>
      <c r="K10" s="124">
        <f>+K11</f>
        <v>4291800</v>
      </c>
      <c r="L10" s="124">
        <f t="shared" ref="L10:L72" si="1">+J10-K10</f>
        <v>0</v>
      </c>
      <c r="M10" s="291">
        <f t="shared" ref="M10:M72" si="2">+J10/H10</f>
        <v>1</v>
      </c>
      <c r="N10" s="291">
        <f t="shared" ref="N10:N72" si="3">+K10/F10</f>
        <v>1</v>
      </c>
      <c r="O10" s="511">
        <f t="shared" ref="O10:O72" si="4">K10/J10</f>
        <v>1</v>
      </c>
    </row>
    <row r="11" spans="1:15" ht="30" customHeight="1" x14ac:dyDescent="0.25">
      <c r="A11" s="50" t="s">
        <v>97</v>
      </c>
      <c r="B11" s="33"/>
      <c r="C11" s="33"/>
      <c r="D11" s="33"/>
      <c r="E11" s="293" t="s">
        <v>98</v>
      </c>
      <c r="F11" s="129">
        <f>+F12</f>
        <v>4291800</v>
      </c>
      <c r="G11" s="130">
        <f>+G13</f>
        <v>0</v>
      </c>
      <c r="H11" s="131">
        <f t="shared" si="0"/>
        <v>4291800</v>
      </c>
      <c r="I11" s="294">
        <f>+H11/H72</f>
        <v>3.4339481543869401E-4</v>
      </c>
      <c r="J11" s="129">
        <f>+J12</f>
        <v>4291800</v>
      </c>
      <c r="K11" s="130">
        <f>+K12</f>
        <v>4291800</v>
      </c>
      <c r="L11" s="130">
        <f t="shared" si="1"/>
        <v>0</v>
      </c>
      <c r="M11" s="295">
        <f t="shared" si="2"/>
        <v>1</v>
      </c>
      <c r="N11" s="295">
        <f t="shared" si="3"/>
        <v>1</v>
      </c>
      <c r="O11" s="359">
        <f t="shared" si="4"/>
        <v>1</v>
      </c>
    </row>
    <row r="12" spans="1:15" ht="27" customHeight="1" x14ac:dyDescent="0.25">
      <c r="A12" s="50" t="s">
        <v>121</v>
      </c>
      <c r="B12" s="33"/>
      <c r="C12" s="33"/>
      <c r="D12" s="33"/>
      <c r="E12" s="293" t="s">
        <v>122</v>
      </c>
      <c r="F12" s="129">
        <f>SUM(F13:F13)</f>
        <v>4291800</v>
      </c>
      <c r="G12" s="130">
        <f>SUM(G13:G13)</f>
        <v>0</v>
      </c>
      <c r="H12" s="131">
        <f t="shared" si="0"/>
        <v>4291800</v>
      </c>
      <c r="I12" s="294">
        <f>+H12/H72</f>
        <v>3.4339481543869401E-4</v>
      </c>
      <c r="J12" s="129">
        <f>SUM(J13:J13)</f>
        <v>4291800</v>
      </c>
      <c r="K12" s="130">
        <f>SUM(K13:K13)</f>
        <v>4291800</v>
      </c>
      <c r="L12" s="130">
        <f t="shared" si="1"/>
        <v>0</v>
      </c>
      <c r="M12" s="295">
        <f t="shared" si="2"/>
        <v>1</v>
      </c>
      <c r="N12" s="295">
        <f t="shared" si="3"/>
        <v>1</v>
      </c>
      <c r="O12" s="359">
        <f t="shared" si="4"/>
        <v>1</v>
      </c>
    </row>
    <row r="13" spans="1:15" ht="53.25" customHeight="1" x14ac:dyDescent="0.25">
      <c r="A13" s="50" t="s">
        <v>141</v>
      </c>
      <c r="B13" s="40"/>
      <c r="C13" s="40"/>
      <c r="D13" s="40"/>
      <c r="E13" s="293" t="s">
        <v>142</v>
      </c>
      <c r="F13" s="129">
        <f>+F14+F15</f>
        <v>4291800</v>
      </c>
      <c r="G13" s="130">
        <f>SUM(G14:G14)</f>
        <v>0</v>
      </c>
      <c r="H13" s="131">
        <f>+F13-G13</f>
        <v>4291800</v>
      </c>
      <c r="I13" s="294">
        <f>+H13/H72</f>
        <v>3.4339481543869401E-4</v>
      </c>
      <c r="J13" s="129">
        <f>+J14+J15</f>
        <v>4291800</v>
      </c>
      <c r="K13" s="130">
        <f>+K14+K15</f>
        <v>4291800</v>
      </c>
      <c r="L13" s="130">
        <f t="shared" si="1"/>
        <v>0</v>
      </c>
      <c r="M13" s="295">
        <f t="shared" si="2"/>
        <v>1</v>
      </c>
      <c r="N13" s="295">
        <f t="shared" si="3"/>
        <v>1</v>
      </c>
      <c r="O13" s="359">
        <f t="shared" si="4"/>
        <v>1</v>
      </c>
    </row>
    <row r="14" spans="1:15" ht="33" customHeight="1" x14ac:dyDescent="0.25">
      <c r="A14" s="51" t="s">
        <v>145</v>
      </c>
      <c r="B14" s="40" t="s">
        <v>37</v>
      </c>
      <c r="C14" s="40">
        <v>20</v>
      </c>
      <c r="D14" s="40" t="s">
        <v>38</v>
      </c>
      <c r="E14" s="297" t="s">
        <v>146</v>
      </c>
      <c r="F14" s="135">
        <v>3215000</v>
      </c>
      <c r="G14" s="136">
        <v>0</v>
      </c>
      <c r="H14" s="137">
        <f>+F14-G14</f>
        <v>3215000</v>
      </c>
      <c r="I14" s="294">
        <f>+H14/H72</f>
        <v>2.5723806599454806E-4</v>
      </c>
      <c r="J14" s="137">
        <v>3215000</v>
      </c>
      <c r="K14" s="137">
        <v>3215000</v>
      </c>
      <c r="L14" s="137">
        <f t="shared" si="1"/>
        <v>0</v>
      </c>
      <c r="M14" s="298">
        <f t="shared" si="2"/>
        <v>1</v>
      </c>
      <c r="N14" s="298">
        <f t="shared" si="3"/>
        <v>1</v>
      </c>
      <c r="O14" s="360">
        <f t="shared" si="4"/>
        <v>1</v>
      </c>
    </row>
    <row r="15" spans="1:15" ht="23.1" customHeight="1" x14ac:dyDescent="0.25">
      <c r="A15" s="51" t="s">
        <v>149</v>
      </c>
      <c r="B15" s="40" t="s">
        <v>37</v>
      </c>
      <c r="C15" s="40">
        <v>20</v>
      </c>
      <c r="D15" s="40" t="s">
        <v>38</v>
      </c>
      <c r="E15" s="297" t="s">
        <v>150</v>
      </c>
      <c r="F15" s="135">
        <v>1076800</v>
      </c>
      <c r="G15" s="136">
        <v>0</v>
      </c>
      <c r="H15" s="137">
        <f>+F15-G15</f>
        <v>1076800</v>
      </c>
      <c r="I15" s="294">
        <f>+H15/H72</f>
        <v>8.615674944414599E-5</v>
      </c>
      <c r="J15" s="137">
        <v>1076800</v>
      </c>
      <c r="K15" s="137">
        <v>1076800</v>
      </c>
      <c r="L15" s="137">
        <f t="shared" si="1"/>
        <v>0</v>
      </c>
      <c r="M15" s="298">
        <f t="shared" si="2"/>
        <v>1</v>
      </c>
      <c r="N15" s="298">
        <f t="shared" si="3"/>
        <v>1</v>
      </c>
      <c r="O15" s="360">
        <f t="shared" si="4"/>
        <v>1</v>
      </c>
    </row>
    <row r="16" spans="1:15" ht="23.1" customHeight="1" x14ac:dyDescent="0.25">
      <c r="A16" s="50" t="s">
        <v>169</v>
      </c>
      <c r="B16" s="245"/>
      <c r="C16" s="245"/>
      <c r="D16" s="245"/>
      <c r="E16" s="293" t="s">
        <v>170</v>
      </c>
      <c r="F16" s="129">
        <f t="shared" ref="F16:G18" si="5">+F17</f>
        <v>31140000</v>
      </c>
      <c r="G16" s="130">
        <f t="shared" si="5"/>
        <v>0</v>
      </c>
      <c r="H16" s="130">
        <f>+F16-G16</f>
        <v>31140000</v>
      </c>
      <c r="I16" s="294">
        <f>+H16/H72</f>
        <v>2.4915687014215324E-3</v>
      </c>
      <c r="J16" s="130">
        <f t="shared" ref="J16:K18" si="6">+J17</f>
        <v>31140000</v>
      </c>
      <c r="K16" s="130">
        <f t="shared" si="6"/>
        <v>31140000</v>
      </c>
      <c r="L16" s="130">
        <f t="shared" si="1"/>
        <v>0</v>
      </c>
      <c r="M16" s="295">
        <f t="shared" si="2"/>
        <v>1</v>
      </c>
      <c r="N16" s="295">
        <f t="shared" si="3"/>
        <v>1</v>
      </c>
      <c r="O16" s="359">
        <f t="shared" si="4"/>
        <v>1</v>
      </c>
    </row>
    <row r="17" spans="1:15" ht="23.1" customHeight="1" x14ac:dyDescent="0.25">
      <c r="A17" s="50" t="s">
        <v>187</v>
      </c>
      <c r="B17" s="245"/>
      <c r="C17" s="245"/>
      <c r="D17" s="245"/>
      <c r="E17" s="293" t="s">
        <v>188</v>
      </c>
      <c r="F17" s="129">
        <f t="shared" si="5"/>
        <v>31140000</v>
      </c>
      <c r="G17" s="130">
        <f t="shared" si="5"/>
        <v>0</v>
      </c>
      <c r="H17" s="130">
        <f t="shared" si="0"/>
        <v>31140000</v>
      </c>
      <c r="I17" s="294">
        <f>+H17/H72</f>
        <v>2.4915687014215324E-3</v>
      </c>
      <c r="J17" s="130">
        <f t="shared" si="6"/>
        <v>31140000</v>
      </c>
      <c r="K17" s="130">
        <f t="shared" si="6"/>
        <v>31140000</v>
      </c>
      <c r="L17" s="130">
        <f t="shared" si="1"/>
        <v>0</v>
      </c>
      <c r="M17" s="295">
        <f t="shared" si="2"/>
        <v>1</v>
      </c>
      <c r="N17" s="295">
        <f t="shared" si="3"/>
        <v>1</v>
      </c>
      <c r="O17" s="359">
        <f t="shared" si="4"/>
        <v>1</v>
      </c>
    </row>
    <row r="18" spans="1:15" ht="23.1" customHeight="1" x14ac:dyDescent="0.25">
      <c r="A18" s="50" t="s">
        <v>189</v>
      </c>
      <c r="B18" s="245"/>
      <c r="C18" s="245"/>
      <c r="D18" s="245"/>
      <c r="E18" s="293" t="s">
        <v>190</v>
      </c>
      <c r="F18" s="129">
        <f t="shared" si="5"/>
        <v>31140000</v>
      </c>
      <c r="G18" s="130">
        <f t="shared" si="5"/>
        <v>0</v>
      </c>
      <c r="H18" s="130">
        <f t="shared" si="0"/>
        <v>31140000</v>
      </c>
      <c r="I18" s="294">
        <f>+H18/H72</f>
        <v>2.4915687014215324E-3</v>
      </c>
      <c r="J18" s="130">
        <f t="shared" si="6"/>
        <v>31140000</v>
      </c>
      <c r="K18" s="130">
        <f t="shared" si="6"/>
        <v>31140000</v>
      </c>
      <c r="L18" s="130">
        <f t="shared" si="1"/>
        <v>0</v>
      </c>
      <c r="M18" s="295">
        <f t="shared" si="2"/>
        <v>1</v>
      </c>
      <c r="N18" s="295">
        <f t="shared" si="3"/>
        <v>1</v>
      </c>
      <c r="O18" s="359">
        <f t="shared" si="4"/>
        <v>1</v>
      </c>
    </row>
    <row r="19" spans="1:15" ht="23.1" customHeight="1" thickBot="1" x14ac:dyDescent="0.3">
      <c r="A19" s="52" t="s">
        <v>194</v>
      </c>
      <c r="B19" s="53" t="s">
        <v>37</v>
      </c>
      <c r="C19" s="53">
        <v>20</v>
      </c>
      <c r="D19" s="53" t="s">
        <v>38</v>
      </c>
      <c r="E19" s="300" t="s">
        <v>195</v>
      </c>
      <c r="F19" s="141">
        <v>31140000</v>
      </c>
      <c r="G19" s="142">
        <v>0</v>
      </c>
      <c r="H19" s="143">
        <f>+F19-G19</f>
        <v>31140000</v>
      </c>
      <c r="I19" s="301">
        <f>+H19/H72</f>
        <v>2.4915687014215324E-3</v>
      </c>
      <c r="J19" s="143">
        <v>31140000</v>
      </c>
      <c r="K19" s="143">
        <v>31140000</v>
      </c>
      <c r="L19" s="143">
        <f t="shared" si="1"/>
        <v>0</v>
      </c>
      <c r="M19" s="302">
        <f t="shared" si="2"/>
        <v>1</v>
      </c>
      <c r="N19" s="302">
        <f t="shared" si="3"/>
        <v>1</v>
      </c>
      <c r="O19" s="361">
        <f t="shared" si="4"/>
        <v>1</v>
      </c>
    </row>
    <row r="20" spans="1:15" s="287" customFormat="1" ht="23.1" customHeight="1" thickBot="1" x14ac:dyDescent="0.3">
      <c r="A20" s="113" t="s">
        <v>214</v>
      </c>
      <c r="B20" s="19"/>
      <c r="C20" s="19"/>
      <c r="D20" s="19"/>
      <c r="E20" s="283" t="s">
        <v>431</v>
      </c>
      <c r="F20" s="116">
        <f>+F21+F35+F41+F52+F58</f>
        <v>12575330974.470001</v>
      </c>
      <c r="G20" s="116">
        <f>+G21+G35+G41+G52+G58</f>
        <v>112612519.88</v>
      </c>
      <c r="H20" s="116">
        <f>+H21+H35+H41+H52+H58</f>
        <v>12462718454.59</v>
      </c>
      <c r="I20" s="284">
        <f>+H20/H72</f>
        <v>0.99716503648313981</v>
      </c>
      <c r="J20" s="116">
        <f>+J21+J35+J41+J52+J58</f>
        <v>12318718454.59</v>
      </c>
      <c r="K20" s="117">
        <f>+K21+K35+K41+K52+K58</f>
        <v>12318718454.59</v>
      </c>
      <c r="L20" s="117">
        <f t="shared" si="1"/>
        <v>0</v>
      </c>
      <c r="M20" s="285">
        <f t="shared" si="2"/>
        <v>0.98844553854564809</v>
      </c>
      <c r="N20" s="285">
        <f t="shared" si="3"/>
        <v>0.97959397487024658</v>
      </c>
      <c r="O20" s="357">
        <f t="shared" si="4"/>
        <v>1</v>
      </c>
    </row>
    <row r="21" spans="1:15" s="270" customFormat="1" ht="45" customHeight="1" x14ac:dyDescent="0.25">
      <c r="A21" s="288" t="s">
        <v>216</v>
      </c>
      <c r="B21" s="307"/>
      <c r="C21" s="307"/>
      <c r="D21" s="307"/>
      <c r="E21" s="289" t="s">
        <v>217</v>
      </c>
      <c r="F21" s="123">
        <f>+F22</f>
        <v>1462522247.77</v>
      </c>
      <c r="G21" s="130">
        <f>+G22</f>
        <v>0</v>
      </c>
      <c r="H21" s="123">
        <f>+H22</f>
        <v>1462522247.77</v>
      </c>
      <c r="I21" s="290">
        <f>+H21/H72</f>
        <v>0.1170190962644958</v>
      </c>
      <c r="J21" s="123">
        <f>+J22</f>
        <v>1462522247.77</v>
      </c>
      <c r="K21" s="124">
        <f>+K22</f>
        <v>1462522247.77</v>
      </c>
      <c r="L21" s="124">
        <f t="shared" si="1"/>
        <v>0</v>
      </c>
      <c r="M21" s="291">
        <f t="shared" si="2"/>
        <v>1</v>
      </c>
      <c r="N21" s="291">
        <f t="shared" si="3"/>
        <v>1</v>
      </c>
      <c r="O21" s="511">
        <f t="shared" si="4"/>
        <v>1</v>
      </c>
    </row>
    <row r="22" spans="1:15" s="270" customFormat="1" ht="29.25" customHeight="1" x14ac:dyDescent="0.25">
      <c r="A22" s="50" t="s">
        <v>432</v>
      </c>
      <c r="B22" s="245"/>
      <c r="C22" s="245"/>
      <c r="D22" s="245"/>
      <c r="E22" s="293" t="s">
        <v>219</v>
      </c>
      <c r="F22" s="129">
        <f>+F23+F27+F31</f>
        <v>1462522247.77</v>
      </c>
      <c r="G22" s="130">
        <f>+G23+G27+G31</f>
        <v>0</v>
      </c>
      <c r="H22" s="129">
        <f>+H23+H27+H31</f>
        <v>1462522247.77</v>
      </c>
      <c r="I22" s="294">
        <f>+H22/H72</f>
        <v>0.1170190962644958</v>
      </c>
      <c r="J22" s="129">
        <f>+J23+J27+J31</f>
        <v>1462522247.77</v>
      </c>
      <c r="K22" s="130">
        <f>+K23+K27+K31</f>
        <v>1462522247.77</v>
      </c>
      <c r="L22" s="130">
        <f t="shared" si="1"/>
        <v>0</v>
      </c>
      <c r="M22" s="295">
        <f t="shared" si="2"/>
        <v>1</v>
      </c>
      <c r="N22" s="295">
        <f t="shared" si="3"/>
        <v>1</v>
      </c>
      <c r="O22" s="359">
        <f t="shared" si="4"/>
        <v>1</v>
      </c>
    </row>
    <row r="23" spans="1:15" ht="54.75" customHeight="1" x14ac:dyDescent="0.25">
      <c r="A23" s="50" t="s">
        <v>433</v>
      </c>
      <c r="B23" s="245"/>
      <c r="C23" s="245"/>
      <c r="D23" s="245"/>
      <c r="E23" s="148" t="s">
        <v>434</v>
      </c>
      <c r="F23" s="129">
        <f t="shared" ref="F23:K25" si="7">+F24</f>
        <v>73590729</v>
      </c>
      <c r="G23" s="130">
        <f t="shared" si="7"/>
        <v>0</v>
      </c>
      <c r="H23" s="130">
        <f t="shared" si="7"/>
        <v>73590729</v>
      </c>
      <c r="I23" s="294">
        <f>+H23/H72</f>
        <v>5.888129643262489E-3</v>
      </c>
      <c r="J23" s="130">
        <f t="shared" si="7"/>
        <v>73590729</v>
      </c>
      <c r="K23" s="130">
        <f t="shared" si="7"/>
        <v>73590729</v>
      </c>
      <c r="L23" s="130">
        <f t="shared" si="1"/>
        <v>0</v>
      </c>
      <c r="M23" s="295">
        <f t="shared" si="2"/>
        <v>1</v>
      </c>
      <c r="N23" s="295">
        <f t="shared" si="3"/>
        <v>1</v>
      </c>
      <c r="O23" s="359">
        <f t="shared" si="4"/>
        <v>1</v>
      </c>
    </row>
    <row r="24" spans="1:15" ht="54.75" customHeight="1" x14ac:dyDescent="0.25">
      <c r="A24" s="50" t="s">
        <v>435</v>
      </c>
      <c r="B24" s="245"/>
      <c r="C24" s="245"/>
      <c r="D24" s="245"/>
      <c r="E24" s="149" t="s">
        <v>434</v>
      </c>
      <c r="F24" s="129">
        <f t="shared" si="7"/>
        <v>73590729</v>
      </c>
      <c r="G24" s="130">
        <f t="shared" si="7"/>
        <v>0</v>
      </c>
      <c r="H24" s="130">
        <f t="shared" si="7"/>
        <v>73590729</v>
      </c>
      <c r="I24" s="294">
        <f>+H24/H72</f>
        <v>5.888129643262489E-3</v>
      </c>
      <c r="J24" s="130">
        <f t="shared" si="7"/>
        <v>73590729</v>
      </c>
      <c r="K24" s="130">
        <f t="shared" si="7"/>
        <v>73590729</v>
      </c>
      <c r="L24" s="130">
        <f t="shared" si="1"/>
        <v>0</v>
      </c>
      <c r="M24" s="295">
        <f t="shared" si="2"/>
        <v>1</v>
      </c>
      <c r="N24" s="295">
        <f t="shared" si="3"/>
        <v>1</v>
      </c>
      <c r="O24" s="359">
        <f t="shared" si="4"/>
        <v>1</v>
      </c>
    </row>
    <row r="25" spans="1:15" ht="26.25" customHeight="1" x14ac:dyDescent="0.25">
      <c r="A25" s="50" t="s">
        <v>436</v>
      </c>
      <c r="B25" s="245"/>
      <c r="C25" s="245"/>
      <c r="D25" s="245"/>
      <c r="E25" s="149" t="s">
        <v>224</v>
      </c>
      <c r="F25" s="129">
        <f t="shared" si="7"/>
        <v>73590729</v>
      </c>
      <c r="G25" s="131">
        <f t="shared" si="7"/>
        <v>0</v>
      </c>
      <c r="H25" s="131">
        <f t="shared" si="7"/>
        <v>73590729</v>
      </c>
      <c r="I25" s="294">
        <f>+H25/H72</f>
        <v>5.888129643262489E-3</v>
      </c>
      <c r="J25" s="131">
        <f t="shared" si="7"/>
        <v>73590729</v>
      </c>
      <c r="K25" s="131">
        <f t="shared" si="7"/>
        <v>73590729</v>
      </c>
      <c r="L25" s="131">
        <f t="shared" si="1"/>
        <v>0</v>
      </c>
      <c r="M25" s="295">
        <f t="shared" si="2"/>
        <v>1</v>
      </c>
      <c r="N25" s="295">
        <f t="shared" si="3"/>
        <v>1</v>
      </c>
      <c r="O25" s="359">
        <f t="shared" si="4"/>
        <v>1</v>
      </c>
    </row>
    <row r="26" spans="1:15" ht="32.25" customHeight="1" x14ac:dyDescent="0.25">
      <c r="A26" s="39" t="s">
        <v>437</v>
      </c>
      <c r="B26" s="40" t="s">
        <v>192</v>
      </c>
      <c r="C26" s="40">
        <v>11</v>
      </c>
      <c r="D26" s="40" t="s">
        <v>38</v>
      </c>
      <c r="E26" s="150" t="s">
        <v>226</v>
      </c>
      <c r="F26" s="137">
        <v>73590729</v>
      </c>
      <c r="G26" s="136">
        <v>0</v>
      </c>
      <c r="H26" s="137">
        <f t="shared" ref="H26:H34" si="8">+F26-G26</f>
        <v>73590729</v>
      </c>
      <c r="I26" s="308">
        <f>+H26/H72</f>
        <v>5.888129643262489E-3</v>
      </c>
      <c r="J26" s="137">
        <v>73590729</v>
      </c>
      <c r="K26" s="137">
        <v>73590729</v>
      </c>
      <c r="L26" s="137">
        <f t="shared" si="1"/>
        <v>0</v>
      </c>
      <c r="M26" s="298">
        <f t="shared" si="2"/>
        <v>1</v>
      </c>
      <c r="N26" s="298">
        <f t="shared" si="3"/>
        <v>1</v>
      </c>
      <c r="O26" s="360">
        <f t="shared" si="4"/>
        <v>1</v>
      </c>
    </row>
    <row r="27" spans="1:15" s="270" customFormat="1" ht="63.75" customHeight="1" x14ac:dyDescent="0.25">
      <c r="A27" s="50" t="s">
        <v>268</v>
      </c>
      <c r="B27" s="245"/>
      <c r="C27" s="245"/>
      <c r="D27" s="245"/>
      <c r="E27" s="149" t="s">
        <v>271</v>
      </c>
      <c r="F27" s="129">
        <f t="shared" ref="F27:K29" si="9">+F28</f>
        <v>601840522</v>
      </c>
      <c r="G27" s="130">
        <f t="shared" si="9"/>
        <v>0</v>
      </c>
      <c r="H27" s="130">
        <f t="shared" si="9"/>
        <v>601840522</v>
      </c>
      <c r="I27" s="294">
        <f>+H27/H72</f>
        <v>4.8154367625638961E-2</v>
      </c>
      <c r="J27" s="130">
        <f t="shared" si="9"/>
        <v>601840522</v>
      </c>
      <c r="K27" s="130">
        <f t="shared" si="9"/>
        <v>601840522</v>
      </c>
      <c r="L27" s="130">
        <f t="shared" si="1"/>
        <v>0</v>
      </c>
      <c r="M27" s="295">
        <f t="shared" si="2"/>
        <v>1</v>
      </c>
      <c r="N27" s="295">
        <f t="shared" si="3"/>
        <v>1</v>
      </c>
      <c r="O27" s="359">
        <f t="shared" si="4"/>
        <v>1</v>
      </c>
    </row>
    <row r="28" spans="1:15" s="270" customFormat="1" ht="63.75" customHeight="1" x14ac:dyDescent="0.25">
      <c r="A28" s="50" t="s">
        <v>270</v>
      </c>
      <c r="B28" s="245"/>
      <c r="C28" s="245"/>
      <c r="D28" s="245"/>
      <c r="E28" s="148" t="s">
        <v>271</v>
      </c>
      <c r="F28" s="129">
        <f t="shared" si="9"/>
        <v>601840522</v>
      </c>
      <c r="G28" s="130">
        <f t="shared" si="9"/>
        <v>0</v>
      </c>
      <c r="H28" s="130">
        <f t="shared" si="9"/>
        <v>601840522</v>
      </c>
      <c r="I28" s="294">
        <f>+H28/H72</f>
        <v>4.8154367625638961E-2</v>
      </c>
      <c r="J28" s="130">
        <f t="shared" si="9"/>
        <v>601840522</v>
      </c>
      <c r="K28" s="130">
        <f t="shared" si="9"/>
        <v>601840522</v>
      </c>
      <c r="L28" s="130">
        <f t="shared" si="1"/>
        <v>0</v>
      </c>
      <c r="M28" s="295">
        <f t="shared" si="2"/>
        <v>1</v>
      </c>
      <c r="N28" s="295">
        <f t="shared" si="3"/>
        <v>1</v>
      </c>
      <c r="O28" s="359">
        <f t="shared" si="4"/>
        <v>1</v>
      </c>
    </row>
    <row r="29" spans="1:15" ht="63.75" customHeight="1" x14ac:dyDescent="0.25">
      <c r="A29" s="50" t="s">
        <v>272</v>
      </c>
      <c r="B29" s="245"/>
      <c r="C29" s="245"/>
      <c r="D29" s="245"/>
      <c r="E29" s="149" t="s">
        <v>273</v>
      </c>
      <c r="F29" s="129">
        <f t="shared" si="9"/>
        <v>601840522</v>
      </c>
      <c r="G29" s="131">
        <f t="shared" si="9"/>
        <v>0</v>
      </c>
      <c r="H29" s="131">
        <f t="shared" si="9"/>
        <v>601840522</v>
      </c>
      <c r="I29" s="294">
        <f>+H29/H72</f>
        <v>4.8154367625638961E-2</v>
      </c>
      <c r="J29" s="131">
        <f t="shared" si="9"/>
        <v>601840522</v>
      </c>
      <c r="K29" s="131">
        <f t="shared" si="9"/>
        <v>601840522</v>
      </c>
      <c r="L29" s="131">
        <f t="shared" si="1"/>
        <v>0</v>
      </c>
      <c r="M29" s="295">
        <f t="shared" si="2"/>
        <v>1</v>
      </c>
      <c r="N29" s="295">
        <f t="shared" si="3"/>
        <v>1</v>
      </c>
      <c r="O29" s="359">
        <f t="shared" si="4"/>
        <v>1</v>
      </c>
    </row>
    <row r="30" spans="1:15" ht="33.75" customHeight="1" x14ac:dyDescent="0.25">
      <c r="A30" s="39" t="s">
        <v>274</v>
      </c>
      <c r="B30" s="40" t="s">
        <v>192</v>
      </c>
      <c r="C30" s="40">
        <v>11</v>
      </c>
      <c r="D30" s="40" t="s">
        <v>38</v>
      </c>
      <c r="E30" s="150" t="s">
        <v>226</v>
      </c>
      <c r="F30" s="135">
        <v>601840522</v>
      </c>
      <c r="G30" s="136">
        <v>0</v>
      </c>
      <c r="H30" s="137">
        <f t="shared" si="8"/>
        <v>601840522</v>
      </c>
      <c r="I30" s="308">
        <f>+H30/H72</f>
        <v>4.8154367625638961E-2</v>
      </c>
      <c r="J30" s="137">
        <v>601840522</v>
      </c>
      <c r="K30" s="137">
        <v>601840522</v>
      </c>
      <c r="L30" s="137">
        <v>295107038</v>
      </c>
      <c r="M30" s="298">
        <f t="shared" si="2"/>
        <v>1</v>
      </c>
      <c r="N30" s="298">
        <f t="shared" si="3"/>
        <v>1</v>
      </c>
      <c r="O30" s="360">
        <f t="shared" si="4"/>
        <v>1</v>
      </c>
    </row>
    <row r="31" spans="1:15" s="270" customFormat="1" ht="70.5" customHeight="1" x14ac:dyDescent="0.25">
      <c r="A31" s="50" t="s">
        <v>300</v>
      </c>
      <c r="B31" s="245"/>
      <c r="C31" s="245"/>
      <c r="D31" s="245"/>
      <c r="E31" s="149" t="s">
        <v>301</v>
      </c>
      <c r="F31" s="129">
        <f t="shared" ref="F31:K33" si="10">+F32</f>
        <v>787090996.76999998</v>
      </c>
      <c r="G31" s="130">
        <f t="shared" si="10"/>
        <v>0</v>
      </c>
      <c r="H31" s="130">
        <f t="shared" si="10"/>
        <v>787090996.76999998</v>
      </c>
      <c r="I31" s="294">
        <f>+H31/H72</f>
        <v>6.2976598995594352E-2</v>
      </c>
      <c r="J31" s="130">
        <f t="shared" si="10"/>
        <v>787090996.76999998</v>
      </c>
      <c r="K31" s="130">
        <f t="shared" si="10"/>
        <v>787090996.76999998</v>
      </c>
      <c r="L31" s="130">
        <f t="shared" si="1"/>
        <v>0</v>
      </c>
      <c r="M31" s="295">
        <f t="shared" si="2"/>
        <v>1</v>
      </c>
      <c r="N31" s="295">
        <f t="shared" si="3"/>
        <v>1</v>
      </c>
      <c r="O31" s="359">
        <f t="shared" si="4"/>
        <v>1</v>
      </c>
    </row>
    <row r="32" spans="1:15" s="270" customFormat="1" ht="70.5" customHeight="1" x14ac:dyDescent="0.25">
      <c r="A32" s="50" t="s">
        <v>302</v>
      </c>
      <c r="B32" s="245"/>
      <c r="C32" s="245"/>
      <c r="D32" s="245"/>
      <c r="E32" s="148" t="s">
        <v>301</v>
      </c>
      <c r="F32" s="129">
        <f t="shared" si="10"/>
        <v>787090996.76999998</v>
      </c>
      <c r="G32" s="130">
        <f t="shared" si="10"/>
        <v>0</v>
      </c>
      <c r="H32" s="130">
        <f t="shared" si="10"/>
        <v>787090996.76999998</v>
      </c>
      <c r="I32" s="294">
        <f>+H32/H72</f>
        <v>6.2976598995594352E-2</v>
      </c>
      <c r="J32" s="130">
        <f t="shared" si="10"/>
        <v>787090996.76999998</v>
      </c>
      <c r="K32" s="130">
        <f t="shared" si="10"/>
        <v>787090996.76999998</v>
      </c>
      <c r="L32" s="130">
        <f t="shared" si="1"/>
        <v>0</v>
      </c>
      <c r="M32" s="295">
        <f t="shared" si="2"/>
        <v>1</v>
      </c>
      <c r="N32" s="295">
        <f t="shared" si="3"/>
        <v>1</v>
      </c>
      <c r="O32" s="359">
        <f t="shared" si="4"/>
        <v>1</v>
      </c>
    </row>
    <row r="33" spans="1:15" ht="34.5" customHeight="1" x14ac:dyDescent="0.25">
      <c r="A33" s="50" t="s">
        <v>303</v>
      </c>
      <c r="B33" s="245"/>
      <c r="C33" s="245"/>
      <c r="D33" s="245"/>
      <c r="E33" s="149" t="s">
        <v>236</v>
      </c>
      <c r="F33" s="129">
        <f t="shared" si="10"/>
        <v>787090996.76999998</v>
      </c>
      <c r="G33" s="131">
        <f t="shared" si="10"/>
        <v>0</v>
      </c>
      <c r="H33" s="131">
        <f t="shared" si="10"/>
        <v>787090996.76999998</v>
      </c>
      <c r="I33" s="294">
        <f>+H33/H72</f>
        <v>6.2976598995594352E-2</v>
      </c>
      <c r="J33" s="131">
        <f t="shared" si="10"/>
        <v>787090996.76999998</v>
      </c>
      <c r="K33" s="131">
        <f t="shared" si="10"/>
        <v>787090996.76999998</v>
      </c>
      <c r="L33" s="131">
        <f t="shared" si="1"/>
        <v>0</v>
      </c>
      <c r="M33" s="295">
        <f t="shared" si="2"/>
        <v>1</v>
      </c>
      <c r="N33" s="295">
        <f t="shared" si="3"/>
        <v>1</v>
      </c>
      <c r="O33" s="359">
        <f t="shared" si="4"/>
        <v>1</v>
      </c>
    </row>
    <row r="34" spans="1:15" ht="33" customHeight="1" x14ac:dyDescent="0.25">
      <c r="A34" s="39" t="s">
        <v>304</v>
      </c>
      <c r="B34" s="68" t="s">
        <v>192</v>
      </c>
      <c r="C34" s="68">
        <v>11</v>
      </c>
      <c r="D34" s="40" t="s">
        <v>38</v>
      </c>
      <c r="E34" s="151" t="s">
        <v>226</v>
      </c>
      <c r="F34" s="135">
        <v>787090996.76999998</v>
      </c>
      <c r="G34" s="136">
        <v>0</v>
      </c>
      <c r="H34" s="137">
        <f t="shared" si="8"/>
        <v>787090996.76999998</v>
      </c>
      <c r="I34" s="308">
        <f>+H34/H72</f>
        <v>6.2976598995594352E-2</v>
      </c>
      <c r="J34" s="137">
        <v>787090996.76999998</v>
      </c>
      <c r="K34" s="137">
        <v>787090996.76999998</v>
      </c>
      <c r="L34" s="137">
        <f t="shared" si="1"/>
        <v>0</v>
      </c>
      <c r="M34" s="298">
        <f t="shared" si="2"/>
        <v>1</v>
      </c>
      <c r="N34" s="298">
        <f t="shared" si="3"/>
        <v>1</v>
      </c>
      <c r="O34" s="360">
        <f t="shared" si="4"/>
        <v>1</v>
      </c>
    </row>
    <row r="35" spans="1:15" ht="33.75" customHeight="1" x14ac:dyDescent="0.25">
      <c r="A35" s="50" t="s">
        <v>342</v>
      </c>
      <c r="B35" s="245"/>
      <c r="C35" s="245"/>
      <c r="D35" s="245"/>
      <c r="E35" s="148" t="s">
        <v>343</v>
      </c>
      <c r="F35" s="129">
        <f t="shared" ref="F35:K39" si="11">+F36</f>
        <v>69773065</v>
      </c>
      <c r="G35" s="131">
        <f t="shared" si="11"/>
        <v>0</v>
      </c>
      <c r="H35" s="130">
        <f t="shared" si="11"/>
        <v>69773065</v>
      </c>
      <c r="I35" s="294">
        <f>+H35/H72</f>
        <v>5.5826713216522213E-3</v>
      </c>
      <c r="J35" s="130">
        <f t="shared" si="11"/>
        <v>69773065</v>
      </c>
      <c r="K35" s="130">
        <f t="shared" si="11"/>
        <v>69773065</v>
      </c>
      <c r="L35" s="130">
        <f t="shared" si="1"/>
        <v>0</v>
      </c>
      <c r="M35" s="295">
        <f t="shared" si="2"/>
        <v>1</v>
      </c>
      <c r="N35" s="295">
        <f t="shared" si="3"/>
        <v>1</v>
      </c>
      <c r="O35" s="359">
        <f t="shared" si="4"/>
        <v>1</v>
      </c>
    </row>
    <row r="36" spans="1:15" ht="33.75" customHeight="1" x14ac:dyDescent="0.25">
      <c r="A36" s="50" t="s">
        <v>344</v>
      </c>
      <c r="B36" s="245"/>
      <c r="C36" s="245"/>
      <c r="D36" s="245"/>
      <c r="E36" s="149" t="s">
        <v>219</v>
      </c>
      <c r="F36" s="129">
        <f t="shared" si="11"/>
        <v>69773065</v>
      </c>
      <c r="G36" s="131">
        <f t="shared" si="11"/>
        <v>0</v>
      </c>
      <c r="H36" s="130">
        <f t="shared" si="11"/>
        <v>69773065</v>
      </c>
      <c r="I36" s="294">
        <f>+H36/H72</f>
        <v>5.5826713216522213E-3</v>
      </c>
      <c r="J36" s="130">
        <f t="shared" si="11"/>
        <v>69773065</v>
      </c>
      <c r="K36" s="130">
        <f t="shared" si="11"/>
        <v>69773065</v>
      </c>
      <c r="L36" s="130">
        <f t="shared" si="1"/>
        <v>0</v>
      </c>
      <c r="M36" s="295">
        <f t="shared" si="2"/>
        <v>1</v>
      </c>
      <c r="N36" s="295">
        <f t="shared" si="3"/>
        <v>1</v>
      </c>
      <c r="O36" s="359">
        <f t="shared" si="4"/>
        <v>1</v>
      </c>
    </row>
    <row r="37" spans="1:15" ht="58.5" customHeight="1" x14ac:dyDescent="0.25">
      <c r="A37" s="50" t="s">
        <v>345</v>
      </c>
      <c r="B37" s="245"/>
      <c r="C37" s="245"/>
      <c r="D37" s="245"/>
      <c r="E37" s="149" t="s">
        <v>346</v>
      </c>
      <c r="F37" s="129">
        <f t="shared" si="11"/>
        <v>69773065</v>
      </c>
      <c r="G37" s="131">
        <f t="shared" si="11"/>
        <v>0</v>
      </c>
      <c r="H37" s="130">
        <f t="shared" si="11"/>
        <v>69773065</v>
      </c>
      <c r="I37" s="294">
        <f>+H37/H72</f>
        <v>5.5826713216522213E-3</v>
      </c>
      <c r="J37" s="130">
        <f t="shared" si="11"/>
        <v>69773065</v>
      </c>
      <c r="K37" s="130">
        <f t="shared" si="11"/>
        <v>69773065</v>
      </c>
      <c r="L37" s="130">
        <f t="shared" si="1"/>
        <v>0</v>
      </c>
      <c r="M37" s="295">
        <f t="shared" si="2"/>
        <v>1</v>
      </c>
      <c r="N37" s="295">
        <f t="shared" si="3"/>
        <v>1</v>
      </c>
      <c r="O37" s="359">
        <f t="shared" si="4"/>
        <v>1</v>
      </c>
    </row>
    <row r="38" spans="1:15" ht="58.5" customHeight="1" x14ac:dyDescent="0.25">
      <c r="A38" s="50" t="s">
        <v>347</v>
      </c>
      <c r="B38" s="245"/>
      <c r="C38" s="245"/>
      <c r="D38" s="245"/>
      <c r="E38" s="149" t="s">
        <v>346</v>
      </c>
      <c r="F38" s="129">
        <f t="shared" si="11"/>
        <v>69773065</v>
      </c>
      <c r="G38" s="131">
        <f t="shared" si="11"/>
        <v>0</v>
      </c>
      <c r="H38" s="130">
        <f t="shared" si="11"/>
        <v>69773065</v>
      </c>
      <c r="I38" s="294">
        <f>+H38/H72</f>
        <v>5.5826713216522213E-3</v>
      </c>
      <c r="J38" s="130">
        <f t="shared" si="11"/>
        <v>69773065</v>
      </c>
      <c r="K38" s="130">
        <f t="shared" si="11"/>
        <v>69773065</v>
      </c>
      <c r="L38" s="130">
        <f t="shared" si="1"/>
        <v>0</v>
      </c>
      <c r="M38" s="295">
        <f t="shared" si="2"/>
        <v>1</v>
      </c>
      <c r="N38" s="295">
        <f t="shared" si="3"/>
        <v>1</v>
      </c>
      <c r="O38" s="359">
        <f t="shared" si="4"/>
        <v>1</v>
      </c>
    </row>
    <row r="39" spans="1:15" ht="33.75" customHeight="1" x14ac:dyDescent="0.25">
      <c r="A39" s="50" t="s">
        <v>348</v>
      </c>
      <c r="B39" s="245"/>
      <c r="C39" s="245"/>
      <c r="D39" s="245"/>
      <c r="E39" s="148" t="s">
        <v>349</v>
      </c>
      <c r="F39" s="129">
        <f t="shared" si="11"/>
        <v>69773065</v>
      </c>
      <c r="G39" s="131">
        <f t="shared" si="11"/>
        <v>0</v>
      </c>
      <c r="H39" s="130">
        <f t="shared" si="11"/>
        <v>69773065</v>
      </c>
      <c r="I39" s="294">
        <f>+H39/H72</f>
        <v>5.5826713216522213E-3</v>
      </c>
      <c r="J39" s="130">
        <f t="shared" si="11"/>
        <v>69773065</v>
      </c>
      <c r="K39" s="130">
        <f t="shared" si="11"/>
        <v>69773065</v>
      </c>
      <c r="L39" s="130">
        <f t="shared" si="1"/>
        <v>0</v>
      </c>
      <c r="M39" s="295">
        <f t="shared" si="2"/>
        <v>1</v>
      </c>
      <c r="N39" s="295">
        <f t="shared" si="3"/>
        <v>1</v>
      </c>
      <c r="O39" s="359">
        <f t="shared" si="4"/>
        <v>1</v>
      </c>
    </row>
    <row r="40" spans="1:15" ht="33" customHeight="1" x14ac:dyDescent="0.25">
      <c r="A40" s="39" t="s">
        <v>350</v>
      </c>
      <c r="B40" s="68" t="s">
        <v>192</v>
      </c>
      <c r="C40" s="68">
        <v>11</v>
      </c>
      <c r="D40" s="40" t="s">
        <v>38</v>
      </c>
      <c r="E40" s="151" t="s">
        <v>226</v>
      </c>
      <c r="F40" s="135">
        <v>69773065</v>
      </c>
      <c r="G40" s="136">
        <v>0</v>
      </c>
      <c r="H40" s="137">
        <f>+F40-G40</f>
        <v>69773065</v>
      </c>
      <c r="I40" s="308">
        <f>+H40/H72</f>
        <v>5.5826713216522213E-3</v>
      </c>
      <c r="J40" s="137">
        <v>69773065</v>
      </c>
      <c r="K40" s="137">
        <v>69773065</v>
      </c>
      <c r="L40" s="137">
        <f t="shared" si="1"/>
        <v>0</v>
      </c>
      <c r="M40" s="298">
        <f t="shared" si="2"/>
        <v>1</v>
      </c>
      <c r="N40" s="298">
        <f t="shared" si="3"/>
        <v>1</v>
      </c>
      <c r="O40" s="360">
        <f t="shared" si="4"/>
        <v>1</v>
      </c>
    </row>
    <row r="41" spans="1:15" ht="36" customHeight="1" x14ac:dyDescent="0.25">
      <c r="A41" s="50" t="s">
        <v>351</v>
      </c>
      <c r="B41" s="245"/>
      <c r="C41" s="245"/>
      <c r="D41" s="245"/>
      <c r="E41" s="293" t="s">
        <v>352</v>
      </c>
      <c r="F41" s="131">
        <f>+F42</f>
        <v>7513522534.9200001</v>
      </c>
      <c r="G41" s="131">
        <f>+G42</f>
        <v>55659669.670000002</v>
      </c>
      <c r="H41" s="131">
        <f>+H42</f>
        <v>7457862865.25</v>
      </c>
      <c r="I41" s="294">
        <f>+H41/H72</f>
        <v>0.59671733123156101</v>
      </c>
      <c r="J41" s="131">
        <f>+J42</f>
        <v>7457862865.25</v>
      </c>
      <c r="K41" s="131">
        <f>+K42</f>
        <v>7457862865.25</v>
      </c>
      <c r="L41" s="131">
        <f t="shared" si="1"/>
        <v>0</v>
      </c>
      <c r="M41" s="295">
        <f t="shared" si="2"/>
        <v>1</v>
      </c>
      <c r="N41" s="295">
        <f t="shared" si="3"/>
        <v>0.99259206724791005</v>
      </c>
      <c r="O41" s="359">
        <f t="shared" si="4"/>
        <v>1</v>
      </c>
    </row>
    <row r="42" spans="1:15" ht="30" customHeight="1" x14ac:dyDescent="0.25">
      <c r="A42" s="50" t="s">
        <v>353</v>
      </c>
      <c r="B42" s="245"/>
      <c r="C42" s="245"/>
      <c r="D42" s="245"/>
      <c r="E42" s="309" t="s">
        <v>219</v>
      </c>
      <c r="F42" s="131">
        <f>+F43+F48</f>
        <v>7513522534.9200001</v>
      </c>
      <c r="G42" s="131">
        <f>+G43+G48</f>
        <v>55659669.670000002</v>
      </c>
      <c r="H42" s="131">
        <f>+H43+H48</f>
        <v>7457862865.25</v>
      </c>
      <c r="I42" s="294">
        <f>+H42/H72</f>
        <v>0.59671733123156101</v>
      </c>
      <c r="J42" s="131">
        <f>+J43+J48</f>
        <v>7457862865.25</v>
      </c>
      <c r="K42" s="131">
        <f>+K43+K48</f>
        <v>7457862865.25</v>
      </c>
      <c r="L42" s="131">
        <f t="shared" si="1"/>
        <v>0</v>
      </c>
      <c r="M42" s="295">
        <f t="shared" si="2"/>
        <v>1</v>
      </c>
      <c r="N42" s="295">
        <f t="shared" si="3"/>
        <v>0.99259206724791005</v>
      </c>
      <c r="O42" s="359">
        <f t="shared" si="4"/>
        <v>1</v>
      </c>
    </row>
    <row r="43" spans="1:15" ht="63.75" customHeight="1" x14ac:dyDescent="0.25">
      <c r="A43" s="50" t="s">
        <v>354</v>
      </c>
      <c r="B43" s="245"/>
      <c r="C43" s="245"/>
      <c r="D43" s="245"/>
      <c r="E43" s="293" t="s">
        <v>355</v>
      </c>
      <c r="F43" s="131">
        <f>+F44+F46</f>
        <v>7434620034.9200001</v>
      </c>
      <c r="G43" s="131">
        <f>+G44+G46</f>
        <v>0</v>
      </c>
      <c r="H43" s="131">
        <f>+H44+H46</f>
        <v>7434620034.9200001</v>
      </c>
      <c r="I43" s="294">
        <f>+H43/H72</f>
        <v>0.59485762960719757</v>
      </c>
      <c r="J43" s="131">
        <f>+J44+J46</f>
        <v>7434620034.9200001</v>
      </c>
      <c r="K43" s="131">
        <f>+K44+K46</f>
        <v>7434620034.9200001</v>
      </c>
      <c r="L43" s="131">
        <f t="shared" si="1"/>
        <v>0</v>
      </c>
      <c r="M43" s="295">
        <f t="shared" si="2"/>
        <v>1</v>
      </c>
      <c r="N43" s="295">
        <f t="shared" si="3"/>
        <v>1</v>
      </c>
      <c r="O43" s="359">
        <f t="shared" si="4"/>
        <v>1</v>
      </c>
    </row>
    <row r="44" spans="1:15" ht="23.1" customHeight="1" x14ac:dyDescent="0.25">
      <c r="A44" s="50" t="s">
        <v>357</v>
      </c>
      <c r="B44" s="245"/>
      <c r="C44" s="245"/>
      <c r="D44" s="245"/>
      <c r="E44" s="293" t="s">
        <v>358</v>
      </c>
      <c r="F44" s="131">
        <f>+F45</f>
        <v>6808521289</v>
      </c>
      <c r="G44" s="131">
        <f>+G45</f>
        <v>0</v>
      </c>
      <c r="H44" s="131">
        <f>+H45</f>
        <v>6808521289</v>
      </c>
      <c r="I44" s="294">
        <f>+H44/H72</f>
        <v>0.54476231684761034</v>
      </c>
      <c r="J44" s="131">
        <f>+J45</f>
        <v>6808521289</v>
      </c>
      <c r="K44" s="131">
        <f>+K45</f>
        <v>6808521289</v>
      </c>
      <c r="L44" s="131">
        <f t="shared" si="1"/>
        <v>0</v>
      </c>
      <c r="M44" s="295">
        <f t="shared" si="2"/>
        <v>1</v>
      </c>
      <c r="N44" s="295">
        <f t="shared" si="3"/>
        <v>1</v>
      </c>
      <c r="O44" s="359">
        <f t="shared" si="4"/>
        <v>1</v>
      </c>
    </row>
    <row r="45" spans="1:15" ht="33" customHeight="1" x14ac:dyDescent="0.25">
      <c r="A45" s="39" t="s">
        <v>359</v>
      </c>
      <c r="B45" s="68" t="s">
        <v>37</v>
      </c>
      <c r="C45" s="68">
        <v>20</v>
      </c>
      <c r="D45" s="40" t="s">
        <v>38</v>
      </c>
      <c r="E45" s="151" t="s">
        <v>226</v>
      </c>
      <c r="F45" s="135">
        <v>6808521289</v>
      </c>
      <c r="G45" s="136">
        <v>0</v>
      </c>
      <c r="H45" s="137">
        <f>+F45-G45</f>
        <v>6808521289</v>
      </c>
      <c r="I45" s="308">
        <f>+H45/H72</f>
        <v>0.54476231684761034</v>
      </c>
      <c r="J45" s="137">
        <v>6808521289</v>
      </c>
      <c r="K45" s="137">
        <v>6808521289</v>
      </c>
      <c r="L45" s="137">
        <f t="shared" si="1"/>
        <v>0</v>
      </c>
      <c r="M45" s="298">
        <f t="shared" si="2"/>
        <v>1</v>
      </c>
      <c r="N45" s="298">
        <f t="shared" si="3"/>
        <v>1</v>
      </c>
      <c r="O45" s="360">
        <f t="shared" si="4"/>
        <v>1</v>
      </c>
    </row>
    <row r="46" spans="1:15" ht="23.1" customHeight="1" x14ac:dyDescent="0.25">
      <c r="A46" s="50" t="s">
        <v>360</v>
      </c>
      <c r="B46" s="245"/>
      <c r="C46" s="245"/>
      <c r="D46" s="245"/>
      <c r="E46" s="293" t="s">
        <v>361</v>
      </c>
      <c r="F46" s="131">
        <f>+F47</f>
        <v>626098745.91999996</v>
      </c>
      <c r="G46" s="131">
        <f>+G47</f>
        <v>0</v>
      </c>
      <c r="H46" s="131">
        <f>+H47</f>
        <v>626098745.91999996</v>
      </c>
      <c r="I46" s="294">
        <f>+H46/H72</f>
        <v>5.009531275958716E-2</v>
      </c>
      <c r="J46" s="131">
        <f>+J47</f>
        <v>626098745.91999996</v>
      </c>
      <c r="K46" s="131">
        <f>+K47</f>
        <v>626098745.91999996</v>
      </c>
      <c r="L46" s="131">
        <f t="shared" si="1"/>
        <v>0</v>
      </c>
      <c r="M46" s="295">
        <f t="shared" si="2"/>
        <v>1</v>
      </c>
      <c r="N46" s="295">
        <f t="shared" si="3"/>
        <v>1</v>
      </c>
      <c r="O46" s="359">
        <f t="shared" si="4"/>
        <v>1</v>
      </c>
    </row>
    <row r="47" spans="1:15" ht="31.5" customHeight="1" x14ac:dyDescent="0.25">
      <c r="A47" s="51" t="s">
        <v>362</v>
      </c>
      <c r="B47" s="40" t="s">
        <v>37</v>
      </c>
      <c r="C47" s="40">
        <v>20</v>
      </c>
      <c r="D47" s="40" t="s">
        <v>38</v>
      </c>
      <c r="E47" s="297" t="s">
        <v>226</v>
      </c>
      <c r="F47" s="135">
        <v>626098745.91999996</v>
      </c>
      <c r="G47" s="136">
        <v>0</v>
      </c>
      <c r="H47" s="137">
        <f>+F47-G47</f>
        <v>626098745.91999996</v>
      </c>
      <c r="I47" s="308">
        <f>+H47/H72</f>
        <v>5.009531275958716E-2</v>
      </c>
      <c r="J47" s="137">
        <v>626098745.91999996</v>
      </c>
      <c r="K47" s="137">
        <v>626098745.91999996</v>
      </c>
      <c r="L47" s="137">
        <f t="shared" si="1"/>
        <v>0</v>
      </c>
      <c r="M47" s="298">
        <f t="shared" si="2"/>
        <v>1</v>
      </c>
      <c r="N47" s="298">
        <f t="shared" si="3"/>
        <v>1</v>
      </c>
      <c r="O47" s="360">
        <f t="shared" si="4"/>
        <v>1</v>
      </c>
    </row>
    <row r="48" spans="1:15" ht="52.5" customHeight="1" x14ac:dyDescent="0.25">
      <c r="A48" s="50" t="s">
        <v>363</v>
      </c>
      <c r="B48" s="245"/>
      <c r="C48" s="245"/>
      <c r="D48" s="245"/>
      <c r="E48" s="149" t="s">
        <v>364</v>
      </c>
      <c r="F48" s="153">
        <f t="shared" ref="F48:K50" si="12">+F49</f>
        <v>78902500</v>
      </c>
      <c r="G48" s="131">
        <f t="shared" si="12"/>
        <v>55659669.670000002</v>
      </c>
      <c r="H48" s="131">
        <f t="shared" si="12"/>
        <v>23242830.329999998</v>
      </c>
      <c r="I48" s="294">
        <f>+H48/H72</f>
        <v>1.8597016243634907E-3</v>
      </c>
      <c r="J48" s="131">
        <f t="shared" si="12"/>
        <v>23242830.329999998</v>
      </c>
      <c r="K48" s="131">
        <f t="shared" si="12"/>
        <v>23242830.329999998</v>
      </c>
      <c r="L48" s="131">
        <f t="shared" si="1"/>
        <v>0</v>
      </c>
      <c r="M48" s="295">
        <f t="shared" si="2"/>
        <v>1</v>
      </c>
      <c r="N48" s="295">
        <f t="shared" si="3"/>
        <v>0.29457660188206963</v>
      </c>
      <c r="O48" s="359">
        <f t="shared" si="4"/>
        <v>1</v>
      </c>
    </row>
    <row r="49" spans="1:15" ht="52.5" customHeight="1" x14ac:dyDescent="0.25">
      <c r="A49" s="50" t="s">
        <v>365</v>
      </c>
      <c r="B49" s="245"/>
      <c r="C49" s="245"/>
      <c r="D49" s="245"/>
      <c r="E49" s="149" t="s">
        <v>364</v>
      </c>
      <c r="F49" s="153">
        <f t="shared" si="12"/>
        <v>78902500</v>
      </c>
      <c r="G49" s="131">
        <f t="shared" si="12"/>
        <v>55659669.670000002</v>
      </c>
      <c r="H49" s="131">
        <f t="shared" si="12"/>
        <v>23242830.329999998</v>
      </c>
      <c r="I49" s="294">
        <f>+H49/H72</f>
        <v>1.8597016243634907E-3</v>
      </c>
      <c r="J49" s="131">
        <f t="shared" si="12"/>
        <v>23242830.329999998</v>
      </c>
      <c r="K49" s="131">
        <f t="shared" si="12"/>
        <v>23242830.329999998</v>
      </c>
      <c r="L49" s="131">
        <f t="shared" si="1"/>
        <v>0</v>
      </c>
      <c r="M49" s="295">
        <f t="shared" si="2"/>
        <v>1</v>
      </c>
      <c r="N49" s="295">
        <f t="shared" si="3"/>
        <v>0.29457660188206963</v>
      </c>
      <c r="O49" s="359">
        <f t="shared" si="4"/>
        <v>1</v>
      </c>
    </row>
    <row r="50" spans="1:15" ht="40.5" customHeight="1" x14ac:dyDescent="0.25">
      <c r="A50" s="50" t="s">
        <v>366</v>
      </c>
      <c r="B50" s="245"/>
      <c r="C50" s="245"/>
      <c r="D50" s="245"/>
      <c r="E50" s="149" t="s">
        <v>349</v>
      </c>
      <c r="F50" s="153">
        <f t="shared" si="12"/>
        <v>78902500</v>
      </c>
      <c r="G50" s="131">
        <f t="shared" si="12"/>
        <v>55659669.670000002</v>
      </c>
      <c r="H50" s="131">
        <f t="shared" si="12"/>
        <v>23242830.329999998</v>
      </c>
      <c r="I50" s="294">
        <f>+H50/H72</f>
        <v>1.8597016243634907E-3</v>
      </c>
      <c r="J50" s="131">
        <f t="shared" si="12"/>
        <v>23242830.329999998</v>
      </c>
      <c r="K50" s="131">
        <f t="shared" si="12"/>
        <v>23242830.329999998</v>
      </c>
      <c r="L50" s="131">
        <f t="shared" si="1"/>
        <v>0</v>
      </c>
      <c r="M50" s="295">
        <f t="shared" si="2"/>
        <v>1</v>
      </c>
      <c r="N50" s="295">
        <f t="shared" si="3"/>
        <v>0.29457660188206963</v>
      </c>
      <c r="O50" s="359">
        <f t="shared" si="4"/>
        <v>1</v>
      </c>
    </row>
    <row r="51" spans="1:15" ht="31.5" customHeight="1" x14ac:dyDescent="0.25">
      <c r="A51" s="51" t="s">
        <v>367</v>
      </c>
      <c r="B51" s="40" t="s">
        <v>192</v>
      </c>
      <c r="C51" s="40">
        <v>11</v>
      </c>
      <c r="D51" s="40" t="s">
        <v>38</v>
      </c>
      <c r="E51" s="297" t="s">
        <v>226</v>
      </c>
      <c r="F51" s="135">
        <v>78902500</v>
      </c>
      <c r="G51" s="136">
        <v>55659669.670000002</v>
      </c>
      <c r="H51" s="137">
        <f t="shared" ref="H51:H63" si="13">+F51-G51</f>
        <v>23242830.329999998</v>
      </c>
      <c r="I51" s="308">
        <f>+H51/H72</f>
        <v>1.8597016243634907E-3</v>
      </c>
      <c r="J51" s="137">
        <v>23242830.329999998</v>
      </c>
      <c r="K51" s="137">
        <v>23242830.329999998</v>
      </c>
      <c r="L51" s="137">
        <f t="shared" si="1"/>
        <v>0</v>
      </c>
      <c r="M51" s="298">
        <f t="shared" si="2"/>
        <v>1</v>
      </c>
      <c r="N51" s="298">
        <f t="shared" si="3"/>
        <v>0.29457660188206963</v>
      </c>
      <c r="O51" s="360">
        <f t="shared" si="4"/>
        <v>1</v>
      </c>
    </row>
    <row r="52" spans="1:15" s="310" customFormat="1" ht="42.75" customHeight="1" x14ac:dyDescent="0.25">
      <c r="A52" s="50" t="s">
        <v>368</v>
      </c>
      <c r="B52" s="245"/>
      <c r="C52" s="245"/>
      <c r="D52" s="245"/>
      <c r="E52" s="149" t="s">
        <v>369</v>
      </c>
      <c r="F52" s="129">
        <f t="shared" ref="F52:K56" si="14">+F53</f>
        <v>91609670</v>
      </c>
      <c r="G52" s="130">
        <f t="shared" si="14"/>
        <v>0</v>
      </c>
      <c r="H52" s="131">
        <f t="shared" si="14"/>
        <v>91609670</v>
      </c>
      <c r="I52" s="294">
        <f>+H52/H72</f>
        <v>7.3298582697352314E-3</v>
      </c>
      <c r="J52" s="131">
        <f t="shared" si="14"/>
        <v>91609670</v>
      </c>
      <c r="K52" s="131">
        <f t="shared" si="14"/>
        <v>91609670</v>
      </c>
      <c r="L52" s="131">
        <f t="shared" si="1"/>
        <v>0</v>
      </c>
      <c r="M52" s="295">
        <f t="shared" si="2"/>
        <v>1</v>
      </c>
      <c r="N52" s="295">
        <f t="shared" si="3"/>
        <v>1</v>
      </c>
      <c r="O52" s="359">
        <f t="shared" si="4"/>
        <v>1</v>
      </c>
    </row>
    <row r="53" spans="1:15" s="310" customFormat="1" ht="30" customHeight="1" x14ac:dyDescent="0.25">
      <c r="A53" s="50" t="s">
        <v>370</v>
      </c>
      <c r="B53" s="245"/>
      <c r="C53" s="245"/>
      <c r="D53" s="245"/>
      <c r="E53" s="148" t="s">
        <v>219</v>
      </c>
      <c r="F53" s="129">
        <f t="shared" si="14"/>
        <v>91609670</v>
      </c>
      <c r="G53" s="130">
        <f t="shared" si="14"/>
        <v>0</v>
      </c>
      <c r="H53" s="131">
        <f t="shared" si="14"/>
        <v>91609670</v>
      </c>
      <c r="I53" s="294">
        <f>+H53/H72</f>
        <v>7.3298582697352314E-3</v>
      </c>
      <c r="J53" s="131">
        <f t="shared" si="14"/>
        <v>91609670</v>
      </c>
      <c r="K53" s="131">
        <f t="shared" si="14"/>
        <v>91609670</v>
      </c>
      <c r="L53" s="131">
        <f t="shared" si="1"/>
        <v>0</v>
      </c>
      <c r="M53" s="295">
        <f t="shared" si="2"/>
        <v>1</v>
      </c>
      <c r="N53" s="295">
        <f t="shared" si="3"/>
        <v>1</v>
      </c>
      <c r="O53" s="359">
        <f t="shared" si="4"/>
        <v>1</v>
      </c>
    </row>
    <row r="54" spans="1:15" s="310" customFormat="1" ht="49.5" customHeight="1" x14ac:dyDescent="0.25">
      <c r="A54" s="50" t="s">
        <v>378</v>
      </c>
      <c r="B54" s="245"/>
      <c r="C54" s="245"/>
      <c r="D54" s="245"/>
      <c r="E54" s="149" t="s">
        <v>379</v>
      </c>
      <c r="F54" s="129">
        <f t="shared" si="14"/>
        <v>91609670</v>
      </c>
      <c r="G54" s="130">
        <f t="shared" si="14"/>
        <v>0</v>
      </c>
      <c r="H54" s="131">
        <f t="shared" si="14"/>
        <v>91609670</v>
      </c>
      <c r="I54" s="294">
        <f>+H54/H72</f>
        <v>7.3298582697352314E-3</v>
      </c>
      <c r="J54" s="131">
        <f t="shared" si="14"/>
        <v>91609670</v>
      </c>
      <c r="K54" s="131">
        <f t="shared" si="14"/>
        <v>91609670</v>
      </c>
      <c r="L54" s="131">
        <f t="shared" si="1"/>
        <v>0</v>
      </c>
      <c r="M54" s="295">
        <f t="shared" si="2"/>
        <v>1</v>
      </c>
      <c r="N54" s="295">
        <f t="shared" si="3"/>
        <v>1</v>
      </c>
      <c r="O54" s="359">
        <f t="shared" si="4"/>
        <v>1</v>
      </c>
    </row>
    <row r="55" spans="1:15" s="310" customFormat="1" ht="49.5" customHeight="1" x14ac:dyDescent="0.25">
      <c r="A55" s="50" t="s">
        <v>380</v>
      </c>
      <c r="B55" s="245"/>
      <c r="C55" s="245"/>
      <c r="D55" s="245"/>
      <c r="E55" s="149" t="s">
        <v>379</v>
      </c>
      <c r="F55" s="129">
        <f t="shared" si="14"/>
        <v>91609670</v>
      </c>
      <c r="G55" s="130">
        <f t="shared" si="14"/>
        <v>0</v>
      </c>
      <c r="H55" s="131">
        <f t="shared" si="14"/>
        <v>91609670</v>
      </c>
      <c r="I55" s="294">
        <f>+H55/H72</f>
        <v>7.3298582697352314E-3</v>
      </c>
      <c r="J55" s="131">
        <f t="shared" si="14"/>
        <v>91609670</v>
      </c>
      <c r="K55" s="131">
        <f t="shared" si="14"/>
        <v>91609670</v>
      </c>
      <c r="L55" s="131">
        <f t="shared" si="1"/>
        <v>0</v>
      </c>
      <c r="M55" s="295">
        <f t="shared" si="2"/>
        <v>1</v>
      </c>
      <c r="N55" s="295">
        <f t="shared" si="3"/>
        <v>1</v>
      </c>
      <c r="O55" s="359">
        <f t="shared" si="4"/>
        <v>1</v>
      </c>
    </row>
    <row r="56" spans="1:15" s="310" customFormat="1" ht="40.5" customHeight="1" x14ac:dyDescent="0.25">
      <c r="A56" s="50" t="s">
        <v>381</v>
      </c>
      <c r="B56" s="245"/>
      <c r="C56" s="245"/>
      <c r="D56" s="245"/>
      <c r="E56" s="149" t="s">
        <v>349</v>
      </c>
      <c r="F56" s="129">
        <f t="shared" si="14"/>
        <v>91609670</v>
      </c>
      <c r="G56" s="130">
        <f t="shared" si="14"/>
        <v>0</v>
      </c>
      <c r="H56" s="131">
        <f t="shared" si="14"/>
        <v>91609670</v>
      </c>
      <c r="I56" s="294">
        <f>+H56/H72</f>
        <v>7.3298582697352314E-3</v>
      </c>
      <c r="J56" s="131">
        <f t="shared" si="14"/>
        <v>91609670</v>
      </c>
      <c r="K56" s="131">
        <f t="shared" si="14"/>
        <v>91609670</v>
      </c>
      <c r="L56" s="131">
        <f t="shared" si="1"/>
        <v>0</v>
      </c>
      <c r="M56" s="295">
        <f t="shared" si="2"/>
        <v>1</v>
      </c>
      <c r="N56" s="295">
        <f t="shared" si="3"/>
        <v>1</v>
      </c>
      <c r="O56" s="359">
        <f t="shared" si="4"/>
        <v>1</v>
      </c>
    </row>
    <row r="57" spans="1:15" ht="31.5" customHeight="1" x14ac:dyDescent="0.25">
      <c r="A57" s="51" t="s">
        <v>382</v>
      </c>
      <c r="B57" s="40" t="s">
        <v>192</v>
      </c>
      <c r="C57" s="40">
        <v>11</v>
      </c>
      <c r="D57" s="40" t="s">
        <v>38</v>
      </c>
      <c r="E57" s="297" t="s">
        <v>226</v>
      </c>
      <c r="F57" s="135">
        <v>91609670</v>
      </c>
      <c r="G57" s="136">
        <v>0</v>
      </c>
      <c r="H57" s="137">
        <f t="shared" si="13"/>
        <v>91609670</v>
      </c>
      <c r="I57" s="308">
        <f>+H57/H72</f>
        <v>7.3298582697352314E-3</v>
      </c>
      <c r="J57" s="137">
        <v>91609670</v>
      </c>
      <c r="K57" s="137">
        <v>91609670</v>
      </c>
      <c r="L57" s="137">
        <f t="shared" si="1"/>
        <v>0</v>
      </c>
      <c r="M57" s="298">
        <f t="shared" si="2"/>
        <v>1</v>
      </c>
      <c r="N57" s="298">
        <f t="shared" si="3"/>
        <v>1</v>
      </c>
      <c r="O57" s="360">
        <f t="shared" si="4"/>
        <v>1</v>
      </c>
    </row>
    <row r="58" spans="1:15" s="310" customFormat="1" ht="53.25" customHeight="1" x14ac:dyDescent="0.25">
      <c r="A58" s="50" t="s">
        <v>383</v>
      </c>
      <c r="B58" s="245"/>
      <c r="C58" s="245"/>
      <c r="D58" s="245"/>
      <c r="E58" s="293" t="s">
        <v>384</v>
      </c>
      <c r="F58" s="311">
        <f>+F60+F64+F68</f>
        <v>3437903456.7799997</v>
      </c>
      <c r="G58" s="311">
        <f>+G59</f>
        <v>56952850.210000001</v>
      </c>
      <c r="H58" s="311">
        <f>+H59</f>
        <v>3380950606.5699997</v>
      </c>
      <c r="I58" s="294">
        <f>+H58/H72</f>
        <v>0.27051607939569544</v>
      </c>
      <c r="J58" s="311">
        <f>+J59</f>
        <v>3236950606.5699997</v>
      </c>
      <c r="K58" s="311">
        <f>+K59</f>
        <v>3236950606.5699997</v>
      </c>
      <c r="L58" s="311">
        <f t="shared" si="1"/>
        <v>0</v>
      </c>
      <c r="M58" s="294">
        <f t="shared" si="2"/>
        <v>0.9574084283514307</v>
      </c>
      <c r="N58" s="294">
        <f t="shared" si="3"/>
        <v>0.94154784951459458</v>
      </c>
      <c r="O58" s="340">
        <f t="shared" si="4"/>
        <v>1</v>
      </c>
    </row>
    <row r="59" spans="1:15" s="310" customFormat="1" ht="27.75" customHeight="1" x14ac:dyDescent="0.25">
      <c r="A59" s="50" t="s">
        <v>385</v>
      </c>
      <c r="B59" s="245"/>
      <c r="C59" s="245"/>
      <c r="D59" s="245"/>
      <c r="E59" s="309" t="s">
        <v>219</v>
      </c>
      <c r="F59" s="311">
        <f>+F60+F64+F68</f>
        <v>3437903456.7799997</v>
      </c>
      <c r="G59" s="311">
        <f>+G60+G64+G68</f>
        <v>56952850.210000001</v>
      </c>
      <c r="H59" s="311">
        <f>+H60+H64+H68</f>
        <v>3380950606.5699997</v>
      </c>
      <c r="I59" s="294">
        <f>+H59/H72</f>
        <v>0.27051607939569544</v>
      </c>
      <c r="J59" s="311">
        <f>+J60+J64+J68</f>
        <v>3236950606.5699997</v>
      </c>
      <c r="K59" s="311">
        <f>+K60+K64+K68</f>
        <v>3236950606.5699997</v>
      </c>
      <c r="L59" s="311">
        <f t="shared" si="1"/>
        <v>0</v>
      </c>
      <c r="M59" s="294">
        <f t="shared" si="2"/>
        <v>0.9574084283514307</v>
      </c>
      <c r="N59" s="294">
        <f t="shared" si="3"/>
        <v>0.94154784951459458</v>
      </c>
      <c r="O59" s="340">
        <f t="shared" si="4"/>
        <v>1</v>
      </c>
    </row>
    <row r="60" spans="1:15" s="310" customFormat="1" ht="84.75" customHeight="1" x14ac:dyDescent="0.25">
      <c r="A60" s="50" t="s">
        <v>393</v>
      </c>
      <c r="B60" s="245"/>
      <c r="C60" s="245"/>
      <c r="D60" s="245"/>
      <c r="E60" s="293" t="s">
        <v>396</v>
      </c>
      <c r="F60" s="311">
        <f t="shared" ref="F60:K62" si="15">+F61</f>
        <v>1855566745.4100001</v>
      </c>
      <c r="G60" s="311">
        <f t="shared" si="15"/>
        <v>56952850.210000001</v>
      </c>
      <c r="H60" s="311">
        <f t="shared" si="15"/>
        <v>1798613895.2</v>
      </c>
      <c r="I60" s="294">
        <f>+H60/H72</f>
        <v>0.14391040742524688</v>
      </c>
      <c r="J60" s="311">
        <f t="shared" si="15"/>
        <v>1654613895.2</v>
      </c>
      <c r="K60" s="311">
        <f t="shared" si="15"/>
        <v>1654613895.2</v>
      </c>
      <c r="L60" s="311">
        <f t="shared" si="1"/>
        <v>0</v>
      </c>
      <c r="M60" s="294">
        <f t="shared" si="2"/>
        <v>0.91993834786648987</v>
      </c>
      <c r="N60" s="294">
        <f t="shared" si="3"/>
        <v>0.89170270985558209</v>
      </c>
      <c r="O60" s="340">
        <f t="shared" si="4"/>
        <v>1</v>
      </c>
    </row>
    <row r="61" spans="1:15" s="310" customFormat="1" ht="84.75" customHeight="1" x14ac:dyDescent="0.25">
      <c r="A61" s="50" t="s">
        <v>395</v>
      </c>
      <c r="B61" s="245"/>
      <c r="C61" s="245"/>
      <c r="D61" s="245"/>
      <c r="E61" s="293" t="s">
        <v>396</v>
      </c>
      <c r="F61" s="311">
        <f t="shared" si="15"/>
        <v>1855566745.4100001</v>
      </c>
      <c r="G61" s="311">
        <f t="shared" si="15"/>
        <v>56952850.210000001</v>
      </c>
      <c r="H61" s="311">
        <f t="shared" si="15"/>
        <v>1798613895.2</v>
      </c>
      <c r="I61" s="294">
        <f>+H61/H72</f>
        <v>0.14391040742524688</v>
      </c>
      <c r="J61" s="311">
        <f t="shared" si="15"/>
        <v>1654613895.2</v>
      </c>
      <c r="K61" s="311">
        <f t="shared" si="15"/>
        <v>1654613895.2</v>
      </c>
      <c r="L61" s="311">
        <f t="shared" si="1"/>
        <v>0</v>
      </c>
      <c r="M61" s="294">
        <f t="shared" si="2"/>
        <v>0.91993834786648987</v>
      </c>
      <c r="N61" s="294">
        <f t="shared" si="3"/>
        <v>0.89170270985558209</v>
      </c>
      <c r="O61" s="340">
        <f t="shared" si="4"/>
        <v>1</v>
      </c>
    </row>
    <row r="62" spans="1:15" s="310" customFormat="1" ht="35.25" customHeight="1" x14ac:dyDescent="0.25">
      <c r="A62" s="50" t="s">
        <v>397</v>
      </c>
      <c r="B62" s="245"/>
      <c r="C62" s="245"/>
      <c r="D62" s="245"/>
      <c r="E62" s="293" t="s">
        <v>349</v>
      </c>
      <c r="F62" s="311">
        <f t="shared" si="15"/>
        <v>1855566745.4100001</v>
      </c>
      <c r="G62" s="311">
        <f t="shared" si="15"/>
        <v>56952850.210000001</v>
      </c>
      <c r="H62" s="311">
        <f t="shared" si="15"/>
        <v>1798613895.2</v>
      </c>
      <c r="I62" s="294">
        <f>+H62/H72</f>
        <v>0.14391040742524688</v>
      </c>
      <c r="J62" s="311">
        <f t="shared" si="15"/>
        <v>1654613895.2</v>
      </c>
      <c r="K62" s="311">
        <f t="shared" si="15"/>
        <v>1654613895.2</v>
      </c>
      <c r="L62" s="311">
        <f t="shared" si="1"/>
        <v>0</v>
      </c>
      <c r="M62" s="294">
        <f t="shared" si="2"/>
        <v>0.91993834786648987</v>
      </c>
      <c r="N62" s="294">
        <f t="shared" si="3"/>
        <v>0.89170270985558209</v>
      </c>
      <c r="O62" s="340">
        <f t="shared" si="4"/>
        <v>1</v>
      </c>
    </row>
    <row r="63" spans="1:15" ht="31.5" customHeight="1" x14ac:dyDescent="0.25">
      <c r="A63" s="51" t="s">
        <v>398</v>
      </c>
      <c r="B63" s="40" t="s">
        <v>192</v>
      </c>
      <c r="C63" s="40">
        <v>11</v>
      </c>
      <c r="D63" s="40" t="s">
        <v>38</v>
      </c>
      <c r="E63" s="297" t="s">
        <v>226</v>
      </c>
      <c r="F63" s="135">
        <v>1855566745.4100001</v>
      </c>
      <c r="G63" s="136">
        <v>56952850.210000001</v>
      </c>
      <c r="H63" s="137">
        <f t="shared" si="13"/>
        <v>1798613895.2</v>
      </c>
      <c r="I63" s="308">
        <f>+H63/H72</f>
        <v>0.14391040742524688</v>
      </c>
      <c r="J63" s="137">
        <v>1654613895.2</v>
      </c>
      <c r="K63" s="137">
        <v>1654613895.2</v>
      </c>
      <c r="L63" s="137">
        <f t="shared" si="1"/>
        <v>0</v>
      </c>
      <c r="M63" s="298">
        <f t="shared" si="2"/>
        <v>0.91993834786648987</v>
      </c>
      <c r="N63" s="298">
        <f t="shared" si="3"/>
        <v>0.89170270985558209</v>
      </c>
      <c r="O63" s="360">
        <f t="shared" si="4"/>
        <v>1</v>
      </c>
    </row>
    <row r="64" spans="1:15" ht="71.25" customHeight="1" x14ac:dyDescent="0.25">
      <c r="A64" s="50" t="s">
        <v>402</v>
      </c>
      <c r="B64" s="245"/>
      <c r="C64" s="245"/>
      <c r="D64" s="245"/>
      <c r="E64" s="293" t="s">
        <v>405</v>
      </c>
      <c r="F64" s="311">
        <f t="shared" ref="F64:K66" si="16">+F65</f>
        <v>1565125111.3699999</v>
      </c>
      <c r="G64" s="311">
        <f t="shared" si="16"/>
        <v>0</v>
      </c>
      <c r="H64" s="311">
        <f t="shared" si="16"/>
        <v>1565125111.3699999</v>
      </c>
      <c r="I64" s="294">
        <f>+H64/H72</f>
        <v>0.12522854018299234</v>
      </c>
      <c r="J64" s="311">
        <f t="shared" si="16"/>
        <v>1565125111.3699999</v>
      </c>
      <c r="K64" s="311">
        <f t="shared" si="16"/>
        <v>1565125111.3699999</v>
      </c>
      <c r="L64" s="311">
        <f t="shared" si="1"/>
        <v>0</v>
      </c>
      <c r="M64" s="294">
        <f t="shared" si="2"/>
        <v>1</v>
      </c>
      <c r="N64" s="294">
        <f t="shared" si="3"/>
        <v>1</v>
      </c>
      <c r="O64" s="340">
        <f t="shared" si="4"/>
        <v>1</v>
      </c>
    </row>
    <row r="65" spans="1:15" ht="66" customHeight="1" x14ac:dyDescent="0.25">
      <c r="A65" s="50" t="s">
        <v>404</v>
      </c>
      <c r="B65" s="245"/>
      <c r="C65" s="245"/>
      <c r="D65" s="245"/>
      <c r="E65" s="293" t="s">
        <v>405</v>
      </c>
      <c r="F65" s="311">
        <f t="shared" si="16"/>
        <v>1565125111.3699999</v>
      </c>
      <c r="G65" s="311">
        <f t="shared" si="16"/>
        <v>0</v>
      </c>
      <c r="H65" s="311">
        <f t="shared" si="16"/>
        <v>1565125111.3699999</v>
      </c>
      <c r="I65" s="294">
        <f>+H65/H72</f>
        <v>0.12522854018299234</v>
      </c>
      <c r="J65" s="311">
        <f t="shared" si="16"/>
        <v>1565125111.3699999</v>
      </c>
      <c r="K65" s="311">
        <f t="shared" si="16"/>
        <v>1565125111.3699999</v>
      </c>
      <c r="L65" s="311">
        <f t="shared" si="1"/>
        <v>0</v>
      </c>
      <c r="M65" s="294">
        <f t="shared" si="2"/>
        <v>1</v>
      </c>
      <c r="N65" s="294">
        <f t="shared" si="3"/>
        <v>1</v>
      </c>
      <c r="O65" s="340">
        <f t="shared" si="4"/>
        <v>1</v>
      </c>
    </row>
    <row r="66" spans="1:15" ht="39.75" customHeight="1" x14ac:dyDescent="0.25">
      <c r="A66" s="50" t="s">
        <v>406</v>
      </c>
      <c r="B66" s="245"/>
      <c r="C66" s="245"/>
      <c r="D66" s="245"/>
      <c r="E66" s="293" t="s">
        <v>407</v>
      </c>
      <c r="F66" s="311">
        <f t="shared" si="16"/>
        <v>1565125111.3699999</v>
      </c>
      <c r="G66" s="311">
        <f t="shared" si="16"/>
        <v>0</v>
      </c>
      <c r="H66" s="311">
        <f t="shared" si="16"/>
        <v>1565125111.3699999</v>
      </c>
      <c r="I66" s="294">
        <f>+H66/H72</f>
        <v>0.12522854018299234</v>
      </c>
      <c r="J66" s="311">
        <f t="shared" si="16"/>
        <v>1565125111.3699999</v>
      </c>
      <c r="K66" s="311">
        <f t="shared" si="16"/>
        <v>1565125111.3699999</v>
      </c>
      <c r="L66" s="311">
        <f t="shared" si="1"/>
        <v>0</v>
      </c>
      <c r="M66" s="294">
        <f t="shared" si="2"/>
        <v>1</v>
      </c>
      <c r="N66" s="294">
        <f t="shared" si="3"/>
        <v>1</v>
      </c>
      <c r="O66" s="340">
        <f t="shared" si="4"/>
        <v>1</v>
      </c>
    </row>
    <row r="67" spans="1:15" ht="31.5" customHeight="1" x14ac:dyDescent="0.25">
      <c r="A67" s="51" t="s">
        <v>408</v>
      </c>
      <c r="B67" s="40" t="s">
        <v>192</v>
      </c>
      <c r="C67" s="40">
        <v>11</v>
      </c>
      <c r="D67" s="40" t="s">
        <v>38</v>
      </c>
      <c r="E67" s="297" t="s">
        <v>226</v>
      </c>
      <c r="F67" s="135">
        <v>1565125111.3699999</v>
      </c>
      <c r="G67" s="136">
        <v>0</v>
      </c>
      <c r="H67" s="137">
        <f>+F67-G67</f>
        <v>1565125111.3699999</v>
      </c>
      <c r="I67" s="308">
        <f>+H67/H72</f>
        <v>0.12522854018299234</v>
      </c>
      <c r="J67" s="137">
        <v>1565125111.3699999</v>
      </c>
      <c r="K67" s="137">
        <v>1565125111.3699999</v>
      </c>
      <c r="L67" s="137">
        <f t="shared" si="1"/>
        <v>0</v>
      </c>
      <c r="M67" s="298">
        <f t="shared" si="2"/>
        <v>1</v>
      </c>
      <c r="N67" s="298">
        <f t="shared" si="3"/>
        <v>1</v>
      </c>
      <c r="O67" s="360">
        <f t="shared" si="4"/>
        <v>1</v>
      </c>
    </row>
    <row r="68" spans="1:15" ht="65.25" customHeight="1" x14ac:dyDescent="0.25">
      <c r="A68" s="50" t="s">
        <v>409</v>
      </c>
      <c r="B68" s="245"/>
      <c r="C68" s="245"/>
      <c r="D68" s="245"/>
      <c r="E68" s="293" t="s">
        <v>412</v>
      </c>
      <c r="F68" s="311">
        <f t="shared" ref="F68:K70" si="17">+F69</f>
        <v>17211600</v>
      </c>
      <c r="G68" s="311">
        <f t="shared" si="17"/>
        <v>0</v>
      </c>
      <c r="H68" s="311">
        <f t="shared" si="17"/>
        <v>17211600</v>
      </c>
      <c r="I68" s="294">
        <f>+H68/H72</f>
        <v>1.377131787456225E-3</v>
      </c>
      <c r="J68" s="311">
        <f t="shared" si="17"/>
        <v>17211600</v>
      </c>
      <c r="K68" s="311">
        <f t="shared" si="17"/>
        <v>17211600</v>
      </c>
      <c r="L68" s="311">
        <f t="shared" si="1"/>
        <v>0</v>
      </c>
      <c r="M68" s="294">
        <f t="shared" si="2"/>
        <v>1</v>
      </c>
      <c r="N68" s="294">
        <f t="shared" si="3"/>
        <v>1</v>
      </c>
      <c r="O68" s="340">
        <f t="shared" si="4"/>
        <v>1</v>
      </c>
    </row>
    <row r="69" spans="1:15" ht="69" customHeight="1" x14ac:dyDescent="0.25">
      <c r="A69" s="50" t="s">
        <v>411</v>
      </c>
      <c r="B69" s="245"/>
      <c r="C69" s="245"/>
      <c r="D69" s="245"/>
      <c r="E69" s="293" t="s">
        <v>438</v>
      </c>
      <c r="F69" s="311">
        <f t="shared" si="17"/>
        <v>17211600</v>
      </c>
      <c r="G69" s="311">
        <f t="shared" si="17"/>
        <v>0</v>
      </c>
      <c r="H69" s="311">
        <f t="shared" si="17"/>
        <v>17211600</v>
      </c>
      <c r="I69" s="294">
        <f>+H69/H72</f>
        <v>1.377131787456225E-3</v>
      </c>
      <c r="J69" s="311">
        <f t="shared" si="17"/>
        <v>17211600</v>
      </c>
      <c r="K69" s="311">
        <f t="shared" si="17"/>
        <v>17211600</v>
      </c>
      <c r="L69" s="311">
        <f t="shared" si="1"/>
        <v>0</v>
      </c>
      <c r="M69" s="294">
        <f t="shared" si="2"/>
        <v>1</v>
      </c>
      <c r="N69" s="294">
        <f t="shared" si="3"/>
        <v>1</v>
      </c>
      <c r="O69" s="340">
        <f t="shared" si="4"/>
        <v>1</v>
      </c>
    </row>
    <row r="70" spans="1:15" ht="33" customHeight="1" x14ac:dyDescent="0.25">
      <c r="A70" s="50" t="s">
        <v>413</v>
      </c>
      <c r="B70" s="245"/>
      <c r="C70" s="245"/>
      <c r="D70" s="245"/>
      <c r="E70" s="293" t="s">
        <v>414</v>
      </c>
      <c r="F70" s="311">
        <f t="shared" si="17"/>
        <v>17211600</v>
      </c>
      <c r="G70" s="311">
        <f t="shared" si="17"/>
        <v>0</v>
      </c>
      <c r="H70" s="311">
        <f t="shared" si="17"/>
        <v>17211600</v>
      </c>
      <c r="I70" s="294">
        <f>+H70/H72</f>
        <v>1.377131787456225E-3</v>
      </c>
      <c r="J70" s="311">
        <f t="shared" si="17"/>
        <v>17211600</v>
      </c>
      <c r="K70" s="311">
        <f t="shared" si="17"/>
        <v>17211600</v>
      </c>
      <c r="L70" s="311">
        <f t="shared" si="1"/>
        <v>0</v>
      </c>
      <c r="M70" s="294">
        <f t="shared" si="2"/>
        <v>1</v>
      </c>
      <c r="N70" s="294">
        <f t="shared" si="3"/>
        <v>1</v>
      </c>
      <c r="O70" s="340">
        <f t="shared" si="4"/>
        <v>1</v>
      </c>
    </row>
    <row r="71" spans="1:15" ht="31.5" customHeight="1" thickBot="1" x14ac:dyDescent="0.3">
      <c r="A71" s="313" t="s">
        <v>439</v>
      </c>
      <c r="B71" s="53" t="s">
        <v>192</v>
      </c>
      <c r="C71" s="53">
        <v>11</v>
      </c>
      <c r="D71" s="53" t="s">
        <v>38</v>
      </c>
      <c r="E71" s="300" t="s">
        <v>226</v>
      </c>
      <c r="F71" s="141">
        <v>17211600</v>
      </c>
      <c r="G71" s="142">
        <v>0</v>
      </c>
      <c r="H71" s="143">
        <f>+F71-G71</f>
        <v>17211600</v>
      </c>
      <c r="I71" s="301">
        <f>+H71/H72</f>
        <v>1.377131787456225E-3</v>
      </c>
      <c r="J71" s="143">
        <v>17211600</v>
      </c>
      <c r="K71" s="143">
        <v>17211600</v>
      </c>
      <c r="L71" s="143">
        <f t="shared" si="1"/>
        <v>0</v>
      </c>
      <c r="M71" s="302">
        <f t="shared" si="2"/>
        <v>1</v>
      </c>
      <c r="N71" s="302">
        <f t="shared" si="3"/>
        <v>1</v>
      </c>
      <c r="O71" s="361">
        <f t="shared" si="4"/>
        <v>1</v>
      </c>
    </row>
    <row r="72" spans="1:15" s="287" customFormat="1" ht="30" customHeight="1" thickBot="1" x14ac:dyDescent="0.3">
      <c r="A72" s="571" t="s">
        <v>440</v>
      </c>
      <c r="B72" s="572"/>
      <c r="C72" s="572"/>
      <c r="D72" s="572"/>
      <c r="E72" s="572"/>
      <c r="F72" s="362">
        <f>+F9+F20</f>
        <v>12610762774.470001</v>
      </c>
      <c r="G72" s="363">
        <f>+G9+G20</f>
        <v>112612519.88</v>
      </c>
      <c r="H72" s="362">
        <f>+H9+H20</f>
        <v>12498150254.59</v>
      </c>
      <c r="I72" s="364">
        <f>+H72/H72</f>
        <v>1</v>
      </c>
      <c r="J72" s="362">
        <f>+J9+J20</f>
        <v>12354150254.59</v>
      </c>
      <c r="K72" s="363">
        <f>+K9+K20</f>
        <v>12354150254.59</v>
      </c>
      <c r="L72" s="363">
        <f t="shared" si="1"/>
        <v>0</v>
      </c>
      <c r="M72" s="366">
        <f t="shared" si="2"/>
        <v>0.9884782950223282</v>
      </c>
      <c r="N72" s="366">
        <f t="shared" si="3"/>
        <v>0.97965130861080796</v>
      </c>
      <c r="O72" s="366">
        <f t="shared" si="4"/>
        <v>1</v>
      </c>
    </row>
    <row r="73" spans="1:15" s="321" customFormat="1" ht="7.5" customHeight="1" x14ac:dyDescent="0.25">
      <c r="A73" s="319"/>
      <c r="B73" s="320"/>
      <c r="C73" s="320"/>
      <c r="F73" s="322"/>
      <c r="G73" s="367"/>
      <c r="H73" s="367"/>
      <c r="I73" s="367"/>
    </row>
    <row r="74" spans="1:15" s="321" customFormat="1" ht="15.75" customHeight="1" x14ac:dyDescent="0.25">
      <c r="A74" s="319" t="s">
        <v>563</v>
      </c>
      <c r="B74" s="320"/>
      <c r="C74" s="320"/>
      <c r="F74" s="322"/>
      <c r="G74" s="367"/>
      <c r="H74" s="367"/>
      <c r="I74" s="367"/>
    </row>
    <row r="75" spans="1:15" s="321" customFormat="1" ht="18" customHeight="1" x14ac:dyDescent="0.25">
      <c r="A75" s="319" t="s">
        <v>521</v>
      </c>
      <c r="B75" s="320"/>
      <c r="C75" s="320"/>
      <c r="F75" s="322"/>
      <c r="G75" s="367"/>
      <c r="H75" s="367"/>
      <c r="I75" s="367"/>
    </row>
    <row r="76" spans="1:15" ht="23.1" customHeight="1" x14ac:dyDescent="0.25">
      <c r="H76" s="166"/>
      <c r="I76" s="497"/>
      <c r="J76" s="166"/>
      <c r="K76" s="166"/>
      <c r="L76" s="166"/>
      <c r="M76" s="497"/>
    </row>
    <row r="77" spans="1:15" ht="23.1" customHeight="1" x14ac:dyDescent="0.25">
      <c r="H77" s="166"/>
      <c r="I77" s="497"/>
      <c r="J77" s="166"/>
      <c r="K77" s="166"/>
      <c r="L77" s="166"/>
      <c r="M77" s="497"/>
    </row>
    <row r="78" spans="1:15" ht="23.1" customHeight="1" x14ac:dyDescent="0.25">
      <c r="H78" s="166"/>
      <c r="I78" s="497"/>
      <c r="J78" s="166"/>
      <c r="K78" s="166"/>
      <c r="L78" s="166"/>
      <c r="M78" s="497"/>
    </row>
    <row r="79" spans="1:15" ht="23.1" customHeight="1" x14ac:dyDescent="0.25">
      <c r="H79" s="166"/>
      <c r="I79" s="497"/>
      <c r="J79" s="166"/>
      <c r="K79" s="166"/>
      <c r="L79" s="166"/>
      <c r="M79" s="497"/>
    </row>
    <row r="80" spans="1:15" ht="23.1" customHeight="1" x14ac:dyDescent="0.25">
      <c r="H80" s="166"/>
      <c r="I80" s="497"/>
      <c r="J80" s="166"/>
      <c r="K80" s="166"/>
      <c r="L80" s="166"/>
      <c r="M80" s="497"/>
    </row>
    <row r="81" spans="1:14" s="166" customFormat="1" ht="23.1" customHeight="1" x14ac:dyDescent="0.25">
      <c r="A81" s="266"/>
      <c r="B81" s="266"/>
      <c r="C81" s="268"/>
      <c r="D81" s="268"/>
      <c r="E81" s="266"/>
      <c r="F81" s="266"/>
      <c r="G81" s="269"/>
      <c r="I81" s="497"/>
      <c r="M81" s="497"/>
      <c r="N81" s="275"/>
    </row>
  </sheetData>
  <mergeCells count="17">
    <mergeCell ref="L7:L8"/>
    <mergeCell ref="M7:O7"/>
    <mergeCell ref="A1:O1"/>
    <mergeCell ref="A2:O2"/>
    <mergeCell ref="A3:O3"/>
    <mergeCell ref="A7:A8"/>
    <mergeCell ref="B7:B8"/>
    <mergeCell ref="C7:C8"/>
    <mergeCell ref="D7:D8"/>
    <mergeCell ref="E7:E8"/>
    <mergeCell ref="F7:F8"/>
    <mergeCell ref="G7:G8"/>
    <mergeCell ref="A72:E72"/>
    <mergeCell ref="H7:H8"/>
    <mergeCell ref="I7:I8"/>
    <mergeCell ref="J7:J8"/>
    <mergeCell ref="K7:K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6383" man="1"/>
    <brk id="51"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99"/>
  <sheetViews>
    <sheetView topLeftCell="B1" zoomScale="77" zoomScaleNormal="77" zoomScaleSheetLayoutView="82" workbookViewId="0">
      <selection activeCell="K21" sqref="K21"/>
    </sheetView>
  </sheetViews>
  <sheetFormatPr baseColWidth="10" defaultColWidth="11.42578125" defaultRowHeight="15.75" x14ac:dyDescent="0.25"/>
  <cols>
    <col min="1" max="1" width="29.5703125" style="94" customWidth="1"/>
    <col min="2" max="2" width="15.28515625" style="94" customWidth="1"/>
    <col min="3" max="3" width="10.7109375" style="96" customWidth="1"/>
    <col min="4" max="4" width="10.28515625" style="96" customWidth="1"/>
    <col min="5" max="5" width="50.5703125" style="94" customWidth="1"/>
    <col min="6" max="6" width="24.140625" style="163" customWidth="1"/>
    <col min="7" max="7" width="18.28515625" style="188" customWidth="1"/>
    <col min="8" max="8" width="25.140625" style="163" customWidth="1"/>
    <col min="9" max="9" width="15.42578125" style="163" customWidth="1"/>
    <col min="10" max="10" width="23.5703125" style="163" customWidth="1"/>
    <col min="11" max="11" width="16" style="189" customWidth="1"/>
    <col min="12" max="216" width="11.42578125" style="94"/>
    <col min="217" max="217" width="20.28515625" style="94" customWidth="1"/>
    <col min="218" max="218" width="7.28515625" style="94" customWidth="1"/>
    <col min="219" max="219" width="51.42578125" style="94" customWidth="1"/>
    <col min="220" max="220" width="23.42578125" style="94" customWidth="1"/>
    <col min="221" max="221" width="19.42578125" style="94" customWidth="1"/>
    <col min="222" max="222" width="20" style="94" customWidth="1"/>
    <col min="223" max="223" width="25.140625" style="94" customWidth="1"/>
    <col min="224" max="224" width="4.42578125" style="94" customWidth="1"/>
    <col min="225" max="225" width="18.85546875" style="94" customWidth="1"/>
    <col min="226" max="226" width="19.28515625" style="94" customWidth="1"/>
    <col min="227" max="227" width="14.42578125" style="94" customWidth="1"/>
    <col min="228" max="228" width="18.42578125" style="94" customWidth="1"/>
    <col min="229" max="229" width="11.42578125" style="94"/>
    <col min="230" max="230" width="17.42578125" style="94" customWidth="1"/>
    <col min="231" max="472" width="11.42578125" style="94"/>
    <col min="473" max="473" width="20.28515625" style="94" customWidth="1"/>
    <col min="474" max="474" width="7.28515625" style="94" customWidth="1"/>
    <col min="475" max="475" width="51.42578125" style="94" customWidth="1"/>
    <col min="476" max="476" width="23.42578125" style="94" customWidth="1"/>
    <col min="477" max="477" width="19.42578125" style="94" customWidth="1"/>
    <col min="478" max="478" width="20" style="94" customWidth="1"/>
    <col min="479" max="479" width="25.140625" style="94" customWidth="1"/>
    <col min="480" max="480" width="4.42578125" style="94" customWidth="1"/>
    <col min="481" max="481" width="18.85546875" style="94" customWidth="1"/>
    <col min="482" max="482" width="19.28515625" style="94" customWidth="1"/>
    <col min="483" max="483" width="14.42578125" style="94" customWidth="1"/>
    <col min="484" max="484" width="18.42578125" style="94" customWidth="1"/>
    <col min="485" max="485" width="11.42578125" style="94"/>
    <col min="486" max="486" width="17.42578125" style="94" customWidth="1"/>
    <col min="487" max="728" width="11.42578125" style="94"/>
    <col min="729" max="729" width="20.28515625" style="94" customWidth="1"/>
    <col min="730" max="730" width="7.28515625" style="94" customWidth="1"/>
    <col min="731" max="731" width="51.42578125" style="94" customWidth="1"/>
    <col min="732" max="732" width="23.42578125" style="94" customWidth="1"/>
    <col min="733" max="733" width="19.42578125" style="94" customWidth="1"/>
    <col min="734" max="734" width="20" style="94" customWidth="1"/>
    <col min="735" max="735" width="25.140625" style="94" customWidth="1"/>
    <col min="736" max="736" width="4.42578125" style="94" customWidth="1"/>
    <col min="737" max="737" width="18.85546875" style="94" customWidth="1"/>
    <col min="738" max="738" width="19.28515625" style="94" customWidth="1"/>
    <col min="739" max="739" width="14.42578125" style="94" customWidth="1"/>
    <col min="740" max="740" width="18.42578125" style="94" customWidth="1"/>
    <col min="741" max="741" width="11.42578125" style="94"/>
    <col min="742" max="742" width="17.42578125" style="94" customWidth="1"/>
    <col min="743" max="984" width="11.42578125" style="94"/>
    <col min="985" max="985" width="20.28515625" style="94" customWidth="1"/>
    <col min="986" max="986" width="7.28515625" style="94" customWidth="1"/>
    <col min="987" max="987" width="51.42578125" style="94" customWidth="1"/>
    <col min="988" max="988" width="23.42578125" style="94" customWidth="1"/>
    <col min="989" max="989" width="19.42578125" style="94" customWidth="1"/>
    <col min="990" max="990" width="20" style="94" customWidth="1"/>
    <col min="991" max="991" width="25.140625" style="94" customWidth="1"/>
    <col min="992" max="992" width="4.42578125" style="94" customWidth="1"/>
    <col min="993" max="993" width="18.85546875" style="94" customWidth="1"/>
    <col min="994" max="994" width="19.28515625" style="94" customWidth="1"/>
    <col min="995" max="995" width="14.42578125" style="94" customWidth="1"/>
    <col min="996" max="996" width="18.42578125" style="94" customWidth="1"/>
    <col min="997" max="997" width="11.42578125" style="94"/>
    <col min="998" max="998" width="17.42578125" style="94" customWidth="1"/>
    <col min="999" max="1240" width="11.42578125" style="94"/>
    <col min="1241" max="1241" width="20.28515625" style="94" customWidth="1"/>
    <col min="1242" max="1242" width="7.28515625" style="94" customWidth="1"/>
    <col min="1243" max="1243" width="51.42578125" style="94" customWidth="1"/>
    <col min="1244" max="1244" width="23.42578125" style="94" customWidth="1"/>
    <col min="1245" max="1245" width="19.42578125" style="94" customWidth="1"/>
    <col min="1246" max="1246" width="20" style="94" customWidth="1"/>
    <col min="1247" max="1247" width="25.140625" style="94" customWidth="1"/>
    <col min="1248" max="1248" width="4.42578125" style="94" customWidth="1"/>
    <col min="1249" max="1249" width="18.85546875" style="94" customWidth="1"/>
    <col min="1250" max="1250" width="19.28515625" style="94" customWidth="1"/>
    <col min="1251" max="1251" width="14.42578125" style="94" customWidth="1"/>
    <col min="1252" max="1252" width="18.42578125" style="94" customWidth="1"/>
    <col min="1253" max="1253" width="11.42578125" style="94"/>
    <col min="1254" max="1254" width="17.42578125" style="94" customWidth="1"/>
    <col min="1255" max="1496" width="11.42578125" style="94"/>
    <col min="1497" max="1497" width="20.28515625" style="94" customWidth="1"/>
    <col min="1498" max="1498" width="7.28515625" style="94" customWidth="1"/>
    <col min="1499" max="1499" width="51.42578125" style="94" customWidth="1"/>
    <col min="1500" max="1500" width="23.42578125" style="94" customWidth="1"/>
    <col min="1501" max="1501" width="19.42578125" style="94" customWidth="1"/>
    <col min="1502" max="1502" width="20" style="94" customWidth="1"/>
    <col min="1503" max="1503" width="25.140625" style="94" customWidth="1"/>
    <col min="1504" max="1504" width="4.42578125" style="94" customWidth="1"/>
    <col min="1505" max="1505" width="18.85546875" style="94" customWidth="1"/>
    <col min="1506" max="1506" width="19.28515625" style="94" customWidth="1"/>
    <col min="1507" max="1507" width="14.42578125" style="94" customWidth="1"/>
    <col min="1508" max="1508" width="18.42578125" style="94" customWidth="1"/>
    <col min="1509" max="1509" width="11.42578125" style="94"/>
    <col min="1510" max="1510" width="17.42578125" style="94" customWidth="1"/>
    <col min="1511" max="1752" width="11.42578125" style="94"/>
    <col min="1753" max="1753" width="20.28515625" style="94" customWidth="1"/>
    <col min="1754" max="1754" width="7.28515625" style="94" customWidth="1"/>
    <col min="1755" max="1755" width="51.42578125" style="94" customWidth="1"/>
    <col min="1756" max="1756" width="23.42578125" style="94" customWidth="1"/>
    <col min="1757" max="1757" width="19.42578125" style="94" customWidth="1"/>
    <col min="1758" max="1758" width="20" style="94" customWidth="1"/>
    <col min="1759" max="1759" width="25.140625" style="94" customWidth="1"/>
    <col min="1760" max="1760" width="4.42578125" style="94" customWidth="1"/>
    <col min="1761" max="1761" width="18.85546875" style="94" customWidth="1"/>
    <col min="1762" max="1762" width="19.28515625" style="94" customWidth="1"/>
    <col min="1763" max="1763" width="14.42578125" style="94" customWidth="1"/>
    <col min="1764" max="1764" width="18.42578125" style="94" customWidth="1"/>
    <col min="1765" max="1765" width="11.42578125" style="94"/>
    <col min="1766" max="1766" width="17.42578125" style="94" customWidth="1"/>
    <col min="1767" max="2008" width="11.42578125" style="94"/>
    <col min="2009" max="2009" width="20.28515625" style="94" customWidth="1"/>
    <col min="2010" max="2010" width="7.28515625" style="94" customWidth="1"/>
    <col min="2011" max="2011" width="51.42578125" style="94" customWidth="1"/>
    <col min="2012" max="2012" width="23.42578125" style="94" customWidth="1"/>
    <col min="2013" max="2013" width="19.42578125" style="94" customWidth="1"/>
    <col min="2014" max="2014" width="20" style="94" customWidth="1"/>
    <col min="2015" max="2015" width="25.140625" style="94" customWidth="1"/>
    <col min="2016" max="2016" width="4.42578125" style="94" customWidth="1"/>
    <col min="2017" max="2017" width="18.85546875" style="94" customWidth="1"/>
    <col min="2018" max="2018" width="19.28515625" style="94" customWidth="1"/>
    <col min="2019" max="2019" width="14.42578125" style="94" customWidth="1"/>
    <col min="2020" max="2020" width="18.42578125" style="94" customWidth="1"/>
    <col min="2021" max="2021" width="11.42578125" style="94"/>
    <col min="2022" max="2022" width="17.42578125" style="94" customWidth="1"/>
    <col min="2023" max="2264" width="11.42578125" style="94"/>
    <col min="2265" max="2265" width="20.28515625" style="94" customWidth="1"/>
    <col min="2266" max="2266" width="7.28515625" style="94" customWidth="1"/>
    <col min="2267" max="2267" width="51.42578125" style="94" customWidth="1"/>
    <col min="2268" max="2268" width="23.42578125" style="94" customWidth="1"/>
    <col min="2269" max="2269" width="19.42578125" style="94" customWidth="1"/>
    <col min="2270" max="2270" width="20" style="94" customWidth="1"/>
    <col min="2271" max="2271" width="25.140625" style="94" customWidth="1"/>
    <col min="2272" max="2272" width="4.42578125" style="94" customWidth="1"/>
    <col min="2273" max="2273" width="18.85546875" style="94" customWidth="1"/>
    <col min="2274" max="2274" width="19.28515625" style="94" customWidth="1"/>
    <col min="2275" max="2275" width="14.42578125" style="94" customWidth="1"/>
    <col min="2276" max="2276" width="18.42578125" style="94" customWidth="1"/>
    <col min="2277" max="2277" width="11.42578125" style="94"/>
    <col min="2278" max="2278" width="17.42578125" style="94" customWidth="1"/>
    <col min="2279" max="2520" width="11.42578125" style="94"/>
    <col min="2521" max="2521" width="20.28515625" style="94" customWidth="1"/>
    <col min="2522" max="2522" width="7.28515625" style="94" customWidth="1"/>
    <col min="2523" max="2523" width="51.42578125" style="94" customWidth="1"/>
    <col min="2524" max="2524" width="23.42578125" style="94" customWidth="1"/>
    <col min="2525" max="2525" width="19.42578125" style="94" customWidth="1"/>
    <col min="2526" max="2526" width="20" style="94" customWidth="1"/>
    <col min="2527" max="2527" width="25.140625" style="94" customWidth="1"/>
    <col min="2528" max="2528" width="4.42578125" style="94" customWidth="1"/>
    <col min="2529" max="2529" width="18.85546875" style="94" customWidth="1"/>
    <col min="2530" max="2530" width="19.28515625" style="94" customWidth="1"/>
    <col min="2531" max="2531" width="14.42578125" style="94" customWidth="1"/>
    <col min="2532" max="2532" width="18.42578125" style="94" customWidth="1"/>
    <col min="2533" max="2533" width="11.42578125" style="94"/>
    <col min="2534" max="2534" width="17.42578125" style="94" customWidth="1"/>
    <col min="2535" max="2776" width="11.42578125" style="94"/>
    <col min="2777" max="2777" width="20.28515625" style="94" customWidth="1"/>
    <col min="2778" max="2778" width="7.28515625" style="94" customWidth="1"/>
    <col min="2779" max="2779" width="51.42578125" style="94" customWidth="1"/>
    <col min="2780" max="2780" width="23.42578125" style="94" customWidth="1"/>
    <col min="2781" max="2781" width="19.42578125" style="94" customWidth="1"/>
    <col min="2782" max="2782" width="20" style="94" customWidth="1"/>
    <col min="2783" max="2783" width="25.140625" style="94" customWidth="1"/>
    <col min="2784" max="2784" width="4.42578125" style="94" customWidth="1"/>
    <col min="2785" max="2785" width="18.85546875" style="94" customWidth="1"/>
    <col min="2786" max="2786" width="19.28515625" style="94" customWidth="1"/>
    <col min="2787" max="2787" width="14.42578125" style="94" customWidth="1"/>
    <col min="2788" max="2788" width="18.42578125" style="94" customWidth="1"/>
    <col min="2789" max="2789" width="11.42578125" style="94"/>
    <col min="2790" max="2790" width="17.42578125" style="94" customWidth="1"/>
    <col min="2791" max="3032" width="11.42578125" style="94"/>
    <col min="3033" max="3033" width="20.28515625" style="94" customWidth="1"/>
    <col min="3034" max="3034" width="7.28515625" style="94" customWidth="1"/>
    <col min="3035" max="3035" width="51.42578125" style="94" customWidth="1"/>
    <col min="3036" max="3036" width="23.42578125" style="94" customWidth="1"/>
    <col min="3037" max="3037" width="19.42578125" style="94" customWidth="1"/>
    <col min="3038" max="3038" width="20" style="94" customWidth="1"/>
    <col min="3039" max="3039" width="25.140625" style="94" customWidth="1"/>
    <col min="3040" max="3040" width="4.42578125" style="94" customWidth="1"/>
    <col min="3041" max="3041" width="18.85546875" style="94" customWidth="1"/>
    <col min="3042" max="3042" width="19.28515625" style="94" customWidth="1"/>
    <col min="3043" max="3043" width="14.42578125" style="94" customWidth="1"/>
    <col min="3044" max="3044" width="18.42578125" style="94" customWidth="1"/>
    <col min="3045" max="3045" width="11.42578125" style="94"/>
    <col min="3046" max="3046" width="17.42578125" style="94" customWidth="1"/>
    <col min="3047" max="3288" width="11.42578125" style="94"/>
    <col min="3289" max="3289" width="20.28515625" style="94" customWidth="1"/>
    <col min="3290" max="3290" width="7.28515625" style="94" customWidth="1"/>
    <col min="3291" max="3291" width="51.42578125" style="94" customWidth="1"/>
    <col min="3292" max="3292" width="23.42578125" style="94" customWidth="1"/>
    <col min="3293" max="3293" width="19.42578125" style="94" customWidth="1"/>
    <col min="3294" max="3294" width="20" style="94" customWidth="1"/>
    <col min="3295" max="3295" width="25.140625" style="94" customWidth="1"/>
    <col min="3296" max="3296" width="4.42578125" style="94" customWidth="1"/>
    <col min="3297" max="3297" width="18.85546875" style="94" customWidth="1"/>
    <col min="3298" max="3298" width="19.28515625" style="94" customWidth="1"/>
    <col min="3299" max="3299" width="14.42578125" style="94" customWidth="1"/>
    <col min="3300" max="3300" width="18.42578125" style="94" customWidth="1"/>
    <col min="3301" max="3301" width="11.42578125" style="94"/>
    <col min="3302" max="3302" width="17.42578125" style="94" customWidth="1"/>
    <col min="3303" max="3544" width="11.42578125" style="94"/>
    <col min="3545" max="3545" width="20.28515625" style="94" customWidth="1"/>
    <col min="3546" max="3546" width="7.28515625" style="94" customWidth="1"/>
    <col min="3547" max="3547" width="51.42578125" style="94" customWidth="1"/>
    <col min="3548" max="3548" width="23.42578125" style="94" customWidth="1"/>
    <col min="3549" max="3549" width="19.42578125" style="94" customWidth="1"/>
    <col min="3550" max="3550" width="20" style="94" customWidth="1"/>
    <col min="3551" max="3551" width="25.140625" style="94" customWidth="1"/>
    <col min="3552" max="3552" width="4.42578125" style="94" customWidth="1"/>
    <col min="3553" max="3553" width="18.85546875" style="94" customWidth="1"/>
    <col min="3554" max="3554" width="19.28515625" style="94" customWidth="1"/>
    <col min="3555" max="3555" width="14.42578125" style="94" customWidth="1"/>
    <col min="3556" max="3556" width="18.42578125" style="94" customWidth="1"/>
    <col min="3557" max="3557" width="11.42578125" style="94"/>
    <col min="3558" max="3558" width="17.42578125" style="94" customWidth="1"/>
    <col min="3559" max="3800" width="11.42578125" style="94"/>
    <col min="3801" max="3801" width="20.28515625" style="94" customWidth="1"/>
    <col min="3802" max="3802" width="7.28515625" style="94" customWidth="1"/>
    <col min="3803" max="3803" width="51.42578125" style="94" customWidth="1"/>
    <col min="3804" max="3804" width="23.42578125" style="94" customWidth="1"/>
    <col min="3805" max="3805" width="19.42578125" style="94" customWidth="1"/>
    <col min="3806" max="3806" width="20" style="94" customWidth="1"/>
    <col min="3807" max="3807" width="25.140625" style="94" customWidth="1"/>
    <col min="3808" max="3808" width="4.42578125" style="94" customWidth="1"/>
    <col min="3809" max="3809" width="18.85546875" style="94" customWidth="1"/>
    <col min="3810" max="3810" width="19.28515625" style="94" customWidth="1"/>
    <col min="3811" max="3811" width="14.42578125" style="94" customWidth="1"/>
    <col min="3812" max="3812" width="18.42578125" style="94" customWidth="1"/>
    <col min="3813" max="3813" width="11.42578125" style="94"/>
    <col min="3814" max="3814" width="17.42578125" style="94" customWidth="1"/>
    <col min="3815" max="4056" width="11.42578125" style="94"/>
    <col min="4057" max="4057" width="20.28515625" style="94" customWidth="1"/>
    <col min="4058" max="4058" width="7.28515625" style="94" customWidth="1"/>
    <col min="4059" max="4059" width="51.42578125" style="94" customWidth="1"/>
    <col min="4060" max="4060" width="23.42578125" style="94" customWidth="1"/>
    <col min="4061" max="4061" width="19.42578125" style="94" customWidth="1"/>
    <col min="4062" max="4062" width="20" style="94" customWidth="1"/>
    <col min="4063" max="4063" width="25.140625" style="94" customWidth="1"/>
    <col min="4064" max="4064" width="4.42578125" style="94" customWidth="1"/>
    <col min="4065" max="4065" width="18.85546875" style="94" customWidth="1"/>
    <col min="4066" max="4066" width="19.28515625" style="94" customWidth="1"/>
    <col min="4067" max="4067" width="14.42578125" style="94" customWidth="1"/>
    <col min="4068" max="4068" width="18.42578125" style="94" customWidth="1"/>
    <col min="4069" max="4069" width="11.42578125" style="94"/>
    <col min="4070" max="4070" width="17.42578125" style="94" customWidth="1"/>
    <col min="4071" max="4312" width="11.42578125" style="94"/>
    <col min="4313" max="4313" width="20.28515625" style="94" customWidth="1"/>
    <col min="4314" max="4314" width="7.28515625" style="94" customWidth="1"/>
    <col min="4315" max="4315" width="51.42578125" style="94" customWidth="1"/>
    <col min="4316" max="4316" width="23.42578125" style="94" customWidth="1"/>
    <col min="4317" max="4317" width="19.42578125" style="94" customWidth="1"/>
    <col min="4318" max="4318" width="20" style="94" customWidth="1"/>
    <col min="4319" max="4319" width="25.140625" style="94" customWidth="1"/>
    <col min="4320" max="4320" width="4.42578125" style="94" customWidth="1"/>
    <col min="4321" max="4321" width="18.85546875" style="94" customWidth="1"/>
    <col min="4322" max="4322" width="19.28515625" style="94" customWidth="1"/>
    <col min="4323" max="4323" width="14.42578125" style="94" customWidth="1"/>
    <col min="4324" max="4324" width="18.42578125" style="94" customWidth="1"/>
    <col min="4325" max="4325" width="11.42578125" style="94"/>
    <col min="4326" max="4326" width="17.42578125" style="94" customWidth="1"/>
    <col min="4327" max="4568" width="11.42578125" style="94"/>
    <col min="4569" max="4569" width="20.28515625" style="94" customWidth="1"/>
    <col min="4570" max="4570" width="7.28515625" style="94" customWidth="1"/>
    <col min="4571" max="4571" width="51.42578125" style="94" customWidth="1"/>
    <col min="4572" max="4572" width="23.42578125" style="94" customWidth="1"/>
    <col min="4573" max="4573" width="19.42578125" style="94" customWidth="1"/>
    <col min="4574" max="4574" width="20" style="94" customWidth="1"/>
    <col min="4575" max="4575" width="25.140625" style="94" customWidth="1"/>
    <col min="4576" max="4576" width="4.42578125" style="94" customWidth="1"/>
    <col min="4577" max="4577" width="18.85546875" style="94" customWidth="1"/>
    <col min="4578" max="4578" width="19.28515625" style="94" customWidth="1"/>
    <col min="4579" max="4579" width="14.42578125" style="94" customWidth="1"/>
    <col min="4580" max="4580" width="18.42578125" style="94" customWidth="1"/>
    <col min="4581" max="4581" width="11.42578125" style="94"/>
    <col min="4582" max="4582" width="17.42578125" style="94" customWidth="1"/>
    <col min="4583" max="4824" width="11.42578125" style="94"/>
    <col min="4825" max="4825" width="20.28515625" style="94" customWidth="1"/>
    <col min="4826" max="4826" width="7.28515625" style="94" customWidth="1"/>
    <col min="4827" max="4827" width="51.42578125" style="94" customWidth="1"/>
    <col min="4828" max="4828" width="23.42578125" style="94" customWidth="1"/>
    <col min="4829" max="4829" width="19.42578125" style="94" customWidth="1"/>
    <col min="4830" max="4830" width="20" style="94" customWidth="1"/>
    <col min="4831" max="4831" width="25.140625" style="94" customWidth="1"/>
    <col min="4832" max="4832" width="4.42578125" style="94" customWidth="1"/>
    <col min="4833" max="4833" width="18.85546875" style="94" customWidth="1"/>
    <col min="4834" max="4834" width="19.28515625" style="94" customWidth="1"/>
    <col min="4835" max="4835" width="14.42578125" style="94" customWidth="1"/>
    <col min="4836" max="4836" width="18.42578125" style="94" customWidth="1"/>
    <col min="4837" max="4837" width="11.42578125" style="94"/>
    <col min="4838" max="4838" width="17.42578125" style="94" customWidth="1"/>
    <col min="4839" max="5080" width="11.42578125" style="94"/>
    <col min="5081" max="5081" width="20.28515625" style="94" customWidth="1"/>
    <col min="5082" max="5082" width="7.28515625" style="94" customWidth="1"/>
    <col min="5083" max="5083" width="51.42578125" style="94" customWidth="1"/>
    <col min="5084" max="5084" width="23.42578125" style="94" customWidth="1"/>
    <col min="5085" max="5085" width="19.42578125" style="94" customWidth="1"/>
    <col min="5086" max="5086" width="20" style="94" customWidth="1"/>
    <col min="5087" max="5087" width="25.140625" style="94" customWidth="1"/>
    <col min="5088" max="5088" width="4.42578125" style="94" customWidth="1"/>
    <col min="5089" max="5089" width="18.85546875" style="94" customWidth="1"/>
    <col min="5090" max="5090" width="19.28515625" style="94" customWidth="1"/>
    <col min="5091" max="5091" width="14.42578125" style="94" customWidth="1"/>
    <col min="5092" max="5092" width="18.42578125" style="94" customWidth="1"/>
    <col min="5093" max="5093" width="11.42578125" style="94"/>
    <col min="5094" max="5094" width="17.42578125" style="94" customWidth="1"/>
    <col min="5095" max="5336" width="11.42578125" style="94"/>
    <col min="5337" max="5337" width="20.28515625" style="94" customWidth="1"/>
    <col min="5338" max="5338" width="7.28515625" style="94" customWidth="1"/>
    <col min="5339" max="5339" width="51.42578125" style="94" customWidth="1"/>
    <col min="5340" max="5340" width="23.42578125" style="94" customWidth="1"/>
    <col min="5341" max="5341" width="19.42578125" style="94" customWidth="1"/>
    <col min="5342" max="5342" width="20" style="94" customWidth="1"/>
    <col min="5343" max="5343" width="25.140625" style="94" customWidth="1"/>
    <col min="5344" max="5344" width="4.42578125" style="94" customWidth="1"/>
    <col min="5345" max="5345" width="18.85546875" style="94" customWidth="1"/>
    <col min="5346" max="5346" width="19.28515625" style="94" customWidth="1"/>
    <col min="5347" max="5347" width="14.42578125" style="94" customWidth="1"/>
    <col min="5348" max="5348" width="18.42578125" style="94" customWidth="1"/>
    <col min="5349" max="5349" width="11.42578125" style="94"/>
    <col min="5350" max="5350" width="17.42578125" style="94" customWidth="1"/>
    <col min="5351" max="5592" width="11.42578125" style="94"/>
    <col min="5593" max="5593" width="20.28515625" style="94" customWidth="1"/>
    <col min="5594" max="5594" width="7.28515625" style="94" customWidth="1"/>
    <col min="5595" max="5595" width="51.42578125" style="94" customWidth="1"/>
    <col min="5596" max="5596" width="23.42578125" style="94" customWidth="1"/>
    <col min="5597" max="5597" width="19.42578125" style="94" customWidth="1"/>
    <col min="5598" max="5598" width="20" style="94" customWidth="1"/>
    <col min="5599" max="5599" width="25.140625" style="94" customWidth="1"/>
    <col min="5600" max="5600" width="4.42578125" style="94" customWidth="1"/>
    <col min="5601" max="5601" width="18.85546875" style="94" customWidth="1"/>
    <col min="5602" max="5602" width="19.28515625" style="94" customWidth="1"/>
    <col min="5603" max="5603" width="14.42578125" style="94" customWidth="1"/>
    <col min="5604" max="5604" width="18.42578125" style="94" customWidth="1"/>
    <col min="5605" max="5605" width="11.42578125" style="94"/>
    <col min="5606" max="5606" width="17.42578125" style="94" customWidth="1"/>
    <col min="5607" max="5848" width="11.42578125" style="94"/>
    <col min="5849" max="5849" width="20.28515625" style="94" customWidth="1"/>
    <col min="5850" max="5850" width="7.28515625" style="94" customWidth="1"/>
    <col min="5851" max="5851" width="51.42578125" style="94" customWidth="1"/>
    <col min="5852" max="5852" width="23.42578125" style="94" customWidth="1"/>
    <col min="5853" max="5853" width="19.42578125" style="94" customWidth="1"/>
    <col min="5854" max="5854" width="20" style="94" customWidth="1"/>
    <col min="5855" max="5855" width="25.140625" style="94" customWidth="1"/>
    <col min="5856" max="5856" width="4.42578125" style="94" customWidth="1"/>
    <col min="5857" max="5857" width="18.85546875" style="94" customWidth="1"/>
    <col min="5858" max="5858" width="19.28515625" style="94" customWidth="1"/>
    <col min="5859" max="5859" width="14.42578125" style="94" customWidth="1"/>
    <col min="5860" max="5860" width="18.42578125" style="94" customWidth="1"/>
    <col min="5861" max="5861" width="11.42578125" style="94"/>
    <col min="5862" max="5862" width="17.42578125" style="94" customWidth="1"/>
    <col min="5863" max="6104" width="11.42578125" style="94"/>
    <col min="6105" max="6105" width="20.28515625" style="94" customWidth="1"/>
    <col min="6106" max="6106" width="7.28515625" style="94" customWidth="1"/>
    <col min="6107" max="6107" width="51.42578125" style="94" customWidth="1"/>
    <col min="6108" max="6108" width="23.42578125" style="94" customWidth="1"/>
    <col min="6109" max="6109" width="19.42578125" style="94" customWidth="1"/>
    <col min="6110" max="6110" width="20" style="94" customWidth="1"/>
    <col min="6111" max="6111" width="25.140625" style="94" customWidth="1"/>
    <col min="6112" max="6112" width="4.42578125" style="94" customWidth="1"/>
    <col min="6113" max="6113" width="18.85546875" style="94" customWidth="1"/>
    <col min="6114" max="6114" width="19.28515625" style="94" customWidth="1"/>
    <col min="6115" max="6115" width="14.42578125" style="94" customWidth="1"/>
    <col min="6116" max="6116" width="18.42578125" style="94" customWidth="1"/>
    <col min="6117" max="6117" width="11.42578125" style="94"/>
    <col min="6118" max="6118" width="17.42578125" style="94" customWidth="1"/>
    <col min="6119" max="6360" width="11.42578125" style="94"/>
    <col min="6361" max="6361" width="20.28515625" style="94" customWidth="1"/>
    <col min="6362" max="6362" width="7.28515625" style="94" customWidth="1"/>
    <col min="6363" max="6363" width="51.42578125" style="94" customWidth="1"/>
    <col min="6364" max="6364" width="23.42578125" style="94" customWidth="1"/>
    <col min="6365" max="6365" width="19.42578125" style="94" customWidth="1"/>
    <col min="6366" max="6366" width="20" style="94" customWidth="1"/>
    <col min="6367" max="6367" width="25.140625" style="94" customWidth="1"/>
    <col min="6368" max="6368" width="4.42578125" style="94" customWidth="1"/>
    <col min="6369" max="6369" width="18.85546875" style="94" customWidth="1"/>
    <col min="6370" max="6370" width="19.28515625" style="94" customWidth="1"/>
    <col min="6371" max="6371" width="14.42578125" style="94" customWidth="1"/>
    <col min="6372" max="6372" width="18.42578125" style="94" customWidth="1"/>
    <col min="6373" max="6373" width="11.42578125" style="94"/>
    <col min="6374" max="6374" width="17.42578125" style="94" customWidth="1"/>
    <col min="6375" max="6616" width="11.42578125" style="94"/>
    <col min="6617" max="6617" width="20.28515625" style="94" customWidth="1"/>
    <col min="6618" max="6618" width="7.28515625" style="94" customWidth="1"/>
    <col min="6619" max="6619" width="51.42578125" style="94" customWidth="1"/>
    <col min="6620" max="6620" width="23.42578125" style="94" customWidth="1"/>
    <col min="6621" max="6621" width="19.42578125" style="94" customWidth="1"/>
    <col min="6622" max="6622" width="20" style="94" customWidth="1"/>
    <col min="6623" max="6623" width="25.140625" style="94" customWidth="1"/>
    <col min="6624" max="6624" width="4.42578125" style="94" customWidth="1"/>
    <col min="6625" max="6625" width="18.85546875" style="94" customWidth="1"/>
    <col min="6626" max="6626" width="19.28515625" style="94" customWidth="1"/>
    <col min="6627" max="6627" width="14.42578125" style="94" customWidth="1"/>
    <col min="6628" max="6628" width="18.42578125" style="94" customWidth="1"/>
    <col min="6629" max="6629" width="11.42578125" style="94"/>
    <col min="6630" max="6630" width="17.42578125" style="94" customWidth="1"/>
    <col min="6631" max="6872" width="11.42578125" style="94"/>
    <col min="6873" max="6873" width="20.28515625" style="94" customWidth="1"/>
    <col min="6874" max="6874" width="7.28515625" style="94" customWidth="1"/>
    <col min="6875" max="6875" width="51.42578125" style="94" customWidth="1"/>
    <col min="6876" max="6876" width="23.42578125" style="94" customWidth="1"/>
    <col min="6877" max="6877" width="19.42578125" style="94" customWidth="1"/>
    <col min="6878" max="6878" width="20" style="94" customWidth="1"/>
    <col min="6879" max="6879" width="25.140625" style="94" customWidth="1"/>
    <col min="6880" max="6880" width="4.42578125" style="94" customWidth="1"/>
    <col min="6881" max="6881" width="18.85546875" style="94" customWidth="1"/>
    <col min="6882" max="6882" width="19.28515625" style="94" customWidth="1"/>
    <col min="6883" max="6883" width="14.42578125" style="94" customWidth="1"/>
    <col min="6884" max="6884" width="18.42578125" style="94" customWidth="1"/>
    <col min="6885" max="6885" width="11.42578125" style="94"/>
    <col min="6886" max="6886" width="17.42578125" style="94" customWidth="1"/>
    <col min="6887" max="7128" width="11.42578125" style="94"/>
    <col min="7129" max="7129" width="20.28515625" style="94" customWidth="1"/>
    <col min="7130" max="7130" width="7.28515625" style="94" customWidth="1"/>
    <col min="7131" max="7131" width="51.42578125" style="94" customWidth="1"/>
    <col min="7132" max="7132" width="23.42578125" style="94" customWidth="1"/>
    <col min="7133" max="7133" width="19.42578125" style="94" customWidth="1"/>
    <col min="7134" max="7134" width="20" style="94" customWidth="1"/>
    <col min="7135" max="7135" width="25.140625" style="94" customWidth="1"/>
    <col min="7136" max="7136" width="4.42578125" style="94" customWidth="1"/>
    <col min="7137" max="7137" width="18.85546875" style="94" customWidth="1"/>
    <col min="7138" max="7138" width="19.28515625" style="94" customWidth="1"/>
    <col min="7139" max="7139" width="14.42578125" style="94" customWidth="1"/>
    <col min="7140" max="7140" width="18.42578125" style="94" customWidth="1"/>
    <col min="7141" max="7141" width="11.42578125" style="94"/>
    <col min="7142" max="7142" width="17.42578125" style="94" customWidth="1"/>
    <col min="7143" max="7384" width="11.42578125" style="94"/>
    <col min="7385" max="7385" width="20.28515625" style="94" customWidth="1"/>
    <col min="7386" max="7386" width="7.28515625" style="94" customWidth="1"/>
    <col min="7387" max="7387" width="51.42578125" style="94" customWidth="1"/>
    <col min="7388" max="7388" width="23.42578125" style="94" customWidth="1"/>
    <col min="7389" max="7389" width="19.42578125" style="94" customWidth="1"/>
    <col min="7390" max="7390" width="20" style="94" customWidth="1"/>
    <col min="7391" max="7391" width="25.140625" style="94" customWidth="1"/>
    <col min="7392" max="7392" width="4.42578125" style="94" customWidth="1"/>
    <col min="7393" max="7393" width="18.85546875" style="94" customWidth="1"/>
    <col min="7394" max="7394" width="19.28515625" style="94" customWidth="1"/>
    <col min="7395" max="7395" width="14.42578125" style="94" customWidth="1"/>
    <col min="7396" max="7396" width="18.42578125" style="94" customWidth="1"/>
    <col min="7397" max="7397" width="11.42578125" style="94"/>
    <col min="7398" max="7398" width="17.42578125" style="94" customWidth="1"/>
    <col min="7399" max="7640" width="11.42578125" style="94"/>
    <col min="7641" max="7641" width="20.28515625" style="94" customWidth="1"/>
    <col min="7642" max="7642" width="7.28515625" style="94" customWidth="1"/>
    <col min="7643" max="7643" width="51.42578125" style="94" customWidth="1"/>
    <col min="7644" max="7644" width="23.42578125" style="94" customWidth="1"/>
    <col min="7645" max="7645" width="19.42578125" style="94" customWidth="1"/>
    <col min="7646" max="7646" width="20" style="94" customWidth="1"/>
    <col min="7647" max="7647" width="25.140625" style="94" customWidth="1"/>
    <col min="7648" max="7648" width="4.42578125" style="94" customWidth="1"/>
    <col min="7649" max="7649" width="18.85546875" style="94" customWidth="1"/>
    <col min="7650" max="7650" width="19.28515625" style="94" customWidth="1"/>
    <col min="7651" max="7651" width="14.42578125" style="94" customWidth="1"/>
    <col min="7652" max="7652" width="18.42578125" style="94" customWidth="1"/>
    <col min="7653" max="7653" width="11.42578125" style="94"/>
    <col min="7654" max="7654" width="17.42578125" style="94" customWidth="1"/>
    <col min="7655" max="7896" width="11.42578125" style="94"/>
    <col min="7897" max="7897" width="20.28515625" style="94" customWidth="1"/>
    <col min="7898" max="7898" width="7.28515625" style="94" customWidth="1"/>
    <col min="7899" max="7899" width="51.42578125" style="94" customWidth="1"/>
    <col min="7900" max="7900" width="23.42578125" style="94" customWidth="1"/>
    <col min="7901" max="7901" width="19.42578125" style="94" customWidth="1"/>
    <col min="7902" max="7902" width="20" style="94" customWidth="1"/>
    <col min="7903" max="7903" width="25.140625" style="94" customWidth="1"/>
    <col min="7904" max="7904" width="4.42578125" style="94" customWidth="1"/>
    <col min="7905" max="7905" width="18.85546875" style="94" customWidth="1"/>
    <col min="7906" max="7906" width="19.28515625" style="94" customWidth="1"/>
    <col min="7907" max="7907" width="14.42578125" style="94" customWidth="1"/>
    <col min="7908" max="7908" width="18.42578125" style="94" customWidth="1"/>
    <col min="7909" max="7909" width="11.42578125" style="94"/>
    <col min="7910" max="7910" width="17.42578125" style="94" customWidth="1"/>
    <col min="7911" max="8152" width="11.42578125" style="94"/>
    <col min="8153" max="8153" width="20.28515625" style="94" customWidth="1"/>
    <col min="8154" max="8154" width="7.28515625" style="94" customWidth="1"/>
    <col min="8155" max="8155" width="51.42578125" style="94" customWidth="1"/>
    <col min="8156" max="8156" width="23.42578125" style="94" customWidth="1"/>
    <col min="8157" max="8157" width="19.42578125" style="94" customWidth="1"/>
    <col min="8158" max="8158" width="20" style="94" customWidth="1"/>
    <col min="8159" max="8159" width="25.140625" style="94" customWidth="1"/>
    <col min="8160" max="8160" width="4.42578125" style="94" customWidth="1"/>
    <col min="8161" max="8161" width="18.85546875" style="94" customWidth="1"/>
    <col min="8162" max="8162" width="19.28515625" style="94" customWidth="1"/>
    <col min="8163" max="8163" width="14.42578125" style="94" customWidth="1"/>
    <col min="8164" max="8164" width="18.42578125" style="94" customWidth="1"/>
    <col min="8165" max="8165" width="11.42578125" style="94"/>
    <col min="8166" max="8166" width="17.42578125" style="94" customWidth="1"/>
    <col min="8167" max="8408" width="11.42578125" style="94"/>
    <col min="8409" max="8409" width="20.28515625" style="94" customWidth="1"/>
    <col min="8410" max="8410" width="7.28515625" style="94" customWidth="1"/>
    <col min="8411" max="8411" width="51.42578125" style="94" customWidth="1"/>
    <col min="8412" max="8412" width="23.42578125" style="94" customWidth="1"/>
    <col min="8413" max="8413" width="19.42578125" style="94" customWidth="1"/>
    <col min="8414" max="8414" width="20" style="94" customWidth="1"/>
    <col min="8415" max="8415" width="25.140625" style="94" customWidth="1"/>
    <col min="8416" max="8416" width="4.42578125" style="94" customWidth="1"/>
    <col min="8417" max="8417" width="18.85546875" style="94" customWidth="1"/>
    <col min="8418" max="8418" width="19.28515625" style="94" customWidth="1"/>
    <col min="8419" max="8419" width="14.42578125" style="94" customWidth="1"/>
    <col min="8420" max="8420" width="18.42578125" style="94" customWidth="1"/>
    <col min="8421" max="8421" width="11.42578125" style="94"/>
    <col min="8422" max="8422" width="17.42578125" style="94" customWidth="1"/>
    <col min="8423" max="8664" width="11.42578125" style="94"/>
    <col min="8665" max="8665" width="20.28515625" style="94" customWidth="1"/>
    <col min="8666" max="8666" width="7.28515625" style="94" customWidth="1"/>
    <col min="8667" max="8667" width="51.42578125" style="94" customWidth="1"/>
    <col min="8668" max="8668" width="23.42578125" style="94" customWidth="1"/>
    <col min="8669" max="8669" width="19.42578125" style="94" customWidth="1"/>
    <col min="8670" max="8670" width="20" style="94" customWidth="1"/>
    <col min="8671" max="8671" width="25.140625" style="94" customWidth="1"/>
    <col min="8672" max="8672" width="4.42578125" style="94" customWidth="1"/>
    <col min="8673" max="8673" width="18.85546875" style="94" customWidth="1"/>
    <col min="8674" max="8674" width="19.28515625" style="94" customWidth="1"/>
    <col min="8675" max="8675" width="14.42578125" style="94" customWidth="1"/>
    <col min="8676" max="8676" width="18.42578125" style="94" customWidth="1"/>
    <col min="8677" max="8677" width="11.42578125" style="94"/>
    <col min="8678" max="8678" width="17.42578125" style="94" customWidth="1"/>
    <col min="8679" max="8920" width="11.42578125" style="94"/>
    <col min="8921" max="8921" width="20.28515625" style="94" customWidth="1"/>
    <col min="8922" max="8922" width="7.28515625" style="94" customWidth="1"/>
    <col min="8923" max="8923" width="51.42578125" style="94" customWidth="1"/>
    <col min="8924" max="8924" width="23.42578125" style="94" customWidth="1"/>
    <col min="8925" max="8925" width="19.42578125" style="94" customWidth="1"/>
    <col min="8926" max="8926" width="20" style="94" customWidth="1"/>
    <col min="8927" max="8927" width="25.140625" style="94" customWidth="1"/>
    <col min="8928" max="8928" width="4.42578125" style="94" customWidth="1"/>
    <col min="8929" max="8929" width="18.85546875" style="94" customWidth="1"/>
    <col min="8930" max="8930" width="19.28515625" style="94" customWidth="1"/>
    <col min="8931" max="8931" width="14.42578125" style="94" customWidth="1"/>
    <col min="8932" max="8932" width="18.42578125" style="94" customWidth="1"/>
    <col min="8933" max="8933" width="11.42578125" style="94"/>
    <col min="8934" max="8934" width="17.42578125" style="94" customWidth="1"/>
    <col min="8935" max="9176" width="11.42578125" style="94"/>
    <col min="9177" max="9177" width="20.28515625" style="94" customWidth="1"/>
    <col min="9178" max="9178" width="7.28515625" style="94" customWidth="1"/>
    <col min="9179" max="9179" width="51.42578125" style="94" customWidth="1"/>
    <col min="9180" max="9180" width="23.42578125" style="94" customWidth="1"/>
    <col min="9181" max="9181" width="19.42578125" style="94" customWidth="1"/>
    <col min="9182" max="9182" width="20" style="94" customWidth="1"/>
    <col min="9183" max="9183" width="25.140625" style="94" customWidth="1"/>
    <col min="9184" max="9184" width="4.42578125" style="94" customWidth="1"/>
    <col min="9185" max="9185" width="18.85546875" style="94" customWidth="1"/>
    <col min="9186" max="9186" width="19.28515625" style="94" customWidth="1"/>
    <col min="9187" max="9187" width="14.42578125" style="94" customWidth="1"/>
    <col min="9188" max="9188" width="18.42578125" style="94" customWidth="1"/>
    <col min="9189" max="9189" width="11.42578125" style="94"/>
    <col min="9190" max="9190" width="17.42578125" style="94" customWidth="1"/>
    <col min="9191" max="9432" width="11.42578125" style="94"/>
    <col min="9433" max="9433" width="20.28515625" style="94" customWidth="1"/>
    <col min="9434" max="9434" width="7.28515625" style="94" customWidth="1"/>
    <col min="9435" max="9435" width="51.42578125" style="94" customWidth="1"/>
    <col min="9436" max="9436" width="23.42578125" style="94" customWidth="1"/>
    <col min="9437" max="9437" width="19.42578125" style="94" customWidth="1"/>
    <col min="9438" max="9438" width="20" style="94" customWidth="1"/>
    <col min="9439" max="9439" width="25.140625" style="94" customWidth="1"/>
    <col min="9440" max="9440" width="4.42578125" style="94" customWidth="1"/>
    <col min="9441" max="9441" width="18.85546875" style="94" customWidth="1"/>
    <col min="9442" max="9442" width="19.28515625" style="94" customWidth="1"/>
    <col min="9443" max="9443" width="14.42578125" style="94" customWidth="1"/>
    <col min="9444" max="9444" width="18.42578125" style="94" customWidth="1"/>
    <col min="9445" max="9445" width="11.42578125" style="94"/>
    <col min="9446" max="9446" width="17.42578125" style="94" customWidth="1"/>
    <col min="9447" max="9688" width="11.42578125" style="94"/>
    <col min="9689" max="9689" width="20.28515625" style="94" customWidth="1"/>
    <col min="9690" max="9690" width="7.28515625" style="94" customWidth="1"/>
    <col min="9691" max="9691" width="51.42578125" style="94" customWidth="1"/>
    <col min="9692" max="9692" width="23.42578125" style="94" customWidth="1"/>
    <col min="9693" max="9693" width="19.42578125" style="94" customWidth="1"/>
    <col min="9694" max="9694" width="20" style="94" customWidth="1"/>
    <col min="9695" max="9695" width="25.140625" style="94" customWidth="1"/>
    <col min="9696" max="9696" width="4.42578125" style="94" customWidth="1"/>
    <col min="9697" max="9697" width="18.85546875" style="94" customWidth="1"/>
    <col min="9698" max="9698" width="19.28515625" style="94" customWidth="1"/>
    <col min="9699" max="9699" width="14.42578125" style="94" customWidth="1"/>
    <col min="9700" max="9700" width="18.42578125" style="94" customWidth="1"/>
    <col min="9701" max="9701" width="11.42578125" style="94"/>
    <col min="9702" max="9702" width="17.42578125" style="94" customWidth="1"/>
    <col min="9703" max="9944" width="11.42578125" style="94"/>
    <col min="9945" max="9945" width="20.28515625" style="94" customWidth="1"/>
    <col min="9946" max="9946" width="7.28515625" style="94" customWidth="1"/>
    <col min="9947" max="9947" width="51.42578125" style="94" customWidth="1"/>
    <col min="9948" max="9948" width="23.42578125" style="94" customWidth="1"/>
    <col min="9949" max="9949" width="19.42578125" style="94" customWidth="1"/>
    <col min="9950" max="9950" width="20" style="94" customWidth="1"/>
    <col min="9951" max="9951" width="25.140625" style="94" customWidth="1"/>
    <col min="9952" max="9952" width="4.42578125" style="94" customWidth="1"/>
    <col min="9953" max="9953" width="18.85546875" style="94" customWidth="1"/>
    <col min="9954" max="9954" width="19.28515625" style="94" customWidth="1"/>
    <col min="9955" max="9955" width="14.42578125" style="94" customWidth="1"/>
    <col min="9956" max="9956" width="18.42578125" style="94" customWidth="1"/>
    <col min="9957" max="9957" width="11.42578125" style="94"/>
    <col min="9958" max="9958" width="17.42578125" style="94" customWidth="1"/>
    <col min="9959" max="10200" width="11.42578125" style="94"/>
    <col min="10201" max="10201" width="20.28515625" style="94" customWidth="1"/>
    <col min="10202" max="10202" width="7.28515625" style="94" customWidth="1"/>
    <col min="10203" max="10203" width="51.42578125" style="94" customWidth="1"/>
    <col min="10204" max="10204" width="23.42578125" style="94" customWidth="1"/>
    <col min="10205" max="10205" width="19.42578125" style="94" customWidth="1"/>
    <col min="10206" max="10206" width="20" style="94" customWidth="1"/>
    <col min="10207" max="10207" width="25.140625" style="94" customWidth="1"/>
    <col min="10208" max="10208" width="4.42578125" style="94" customWidth="1"/>
    <col min="10209" max="10209" width="18.85546875" style="94" customWidth="1"/>
    <col min="10210" max="10210" width="19.28515625" style="94" customWidth="1"/>
    <col min="10211" max="10211" width="14.42578125" style="94" customWidth="1"/>
    <col min="10212" max="10212" width="18.42578125" style="94" customWidth="1"/>
    <col min="10213" max="10213" width="11.42578125" style="94"/>
    <col min="10214" max="10214" width="17.42578125" style="94" customWidth="1"/>
    <col min="10215" max="10456" width="11.42578125" style="94"/>
    <col min="10457" max="10457" width="20.28515625" style="94" customWidth="1"/>
    <col min="10458" max="10458" width="7.28515625" style="94" customWidth="1"/>
    <col min="10459" max="10459" width="51.42578125" style="94" customWidth="1"/>
    <col min="10460" max="10460" width="23.42578125" style="94" customWidth="1"/>
    <col min="10461" max="10461" width="19.42578125" style="94" customWidth="1"/>
    <col min="10462" max="10462" width="20" style="94" customWidth="1"/>
    <col min="10463" max="10463" width="25.140625" style="94" customWidth="1"/>
    <col min="10464" max="10464" width="4.42578125" style="94" customWidth="1"/>
    <col min="10465" max="10465" width="18.85546875" style="94" customWidth="1"/>
    <col min="10466" max="10466" width="19.28515625" style="94" customWidth="1"/>
    <col min="10467" max="10467" width="14.42578125" style="94" customWidth="1"/>
    <col min="10468" max="10468" width="18.42578125" style="94" customWidth="1"/>
    <col min="10469" max="10469" width="11.42578125" style="94"/>
    <col min="10470" max="10470" width="17.42578125" style="94" customWidth="1"/>
    <col min="10471" max="10712" width="11.42578125" style="94"/>
    <col min="10713" max="10713" width="20.28515625" style="94" customWidth="1"/>
    <col min="10714" max="10714" width="7.28515625" style="94" customWidth="1"/>
    <col min="10715" max="10715" width="51.42578125" style="94" customWidth="1"/>
    <col min="10716" max="10716" width="23.42578125" style="94" customWidth="1"/>
    <col min="10717" max="10717" width="19.42578125" style="94" customWidth="1"/>
    <col min="10718" max="10718" width="20" style="94" customWidth="1"/>
    <col min="10719" max="10719" width="25.140625" style="94" customWidth="1"/>
    <col min="10720" max="10720" width="4.42578125" style="94" customWidth="1"/>
    <col min="10721" max="10721" width="18.85546875" style="94" customWidth="1"/>
    <col min="10722" max="10722" width="19.28515625" style="94" customWidth="1"/>
    <col min="10723" max="10723" width="14.42578125" style="94" customWidth="1"/>
    <col min="10724" max="10724" width="18.42578125" style="94" customWidth="1"/>
    <col min="10725" max="10725" width="11.42578125" style="94"/>
    <col min="10726" max="10726" width="17.42578125" style="94" customWidth="1"/>
    <col min="10727" max="10968" width="11.42578125" style="94"/>
    <col min="10969" max="10969" width="20.28515625" style="94" customWidth="1"/>
    <col min="10970" max="10970" width="7.28515625" style="94" customWidth="1"/>
    <col min="10971" max="10971" width="51.42578125" style="94" customWidth="1"/>
    <col min="10972" max="10972" width="23.42578125" style="94" customWidth="1"/>
    <col min="10973" max="10973" width="19.42578125" style="94" customWidth="1"/>
    <col min="10974" max="10974" width="20" style="94" customWidth="1"/>
    <col min="10975" max="10975" width="25.140625" style="94" customWidth="1"/>
    <col min="10976" max="10976" width="4.42578125" style="94" customWidth="1"/>
    <col min="10977" max="10977" width="18.85546875" style="94" customWidth="1"/>
    <col min="10978" max="10978" width="19.28515625" style="94" customWidth="1"/>
    <col min="10979" max="10979" width="14.42578125" style="94" customWidth="1"/>
    <col min="10980" max="10980" width="18.42578125" style="94" customWidth="1"/>
    <col min="10981" max="10981" width="11.42578125" style="94"/>
    <col min="10982" max="10982" width="17.42578125" style="94" customWidth="1"/>
    <col min="10983" max="11224" width="11.42578125" style="94"/>
    <col min="11225" max="11225" width="20.28515625" style="94" customWidth="1"/>
    <col min="11226" max="11226" width="7.28515625" style="94" customWidth="1"/>
    <col min="11227" max="11227" width="51.42578125" style="94" customWidth="1"/>
    <col min="11228" max="11228" width="23.42578125" style="94" customWidth="1"/>
    <col min="11229" max="11229" width="19.42578125" style="94" customWidth="1"/>
    <col min="11230" max="11230" width="20" style="94" customWidth="1"/>
    <col min="11231" max="11231" width="25.140625" style="94" customWidth="1"/>
    <col min="11232" max="11232" width="4.42578125" style="94" customWidth="1"/>
    <col min="11233" max="11233" width="18.85546875" style="94" customWidth="1"/>
    <col min="11234" max="11234" width="19.28515625" style="94" customWidth="1"/>
    <col min="11235" max="11235" width="14.42578125" style="94" customWidth="1"/>
    <col min="11236" max="11236" width="18.42578125" style="94" customWidth="1"/>
    <col min="11237" max="11237" width="11.42578125" style="94"/>
    <col min="11238" max="11238" width="17.42578125" style="94" customWidth="1"/>
    <col min="11239" max="11480" width="11.42578125" style="94"/>
    <col min="11481" max="11481" width="20.28515625" style="94" customWidth="1"/>
    <col min="11482" max="11482" width="7.28515625" style="94" customWidth="1"/>
    <col min="11483" max="11483" width="51.42578125" style="94" customWidth="1"/>
    <col min="11484" max="11484" width="23.42578125" style="94" customWidth="1"/>
    <col min="11485" max="11485" width="19.42578125" style="94" customWidth="1"/>
    <col min="11486" max="11486" width="20" style="94" customWidth="1"/>
    <col min="11487" max="11487" width="25.140625" style="94" customWidth="1"/>
    <col min="11488" max="11488" width="4.42578125" style="94" customWidth="1"/>
    <col min="11489" max="11489" width="18.85546875" style="94" customWidth="1"/>
    <col min="11490" max="11490" width="19.28515625" style="94" customWidth="1"/>
    <col min="11491" max="11491" width="14.42578125" style="94" customWidth="1"/>
    <col min="11492" max="11492" width="18.42578125" style="94" customWidth="1"/>
    <col min="11493" max="11493" width="11.42578125" style="94"/>
    <col min="11494" max="11494" width="17.42578125" style="94" customWidth="1"/>
    <col min="11495" max="11736" width="11.42578125" style="94"/>
    <col min="11737" max="11737" width="20.28515625" style="94" customWidth="1"/>
    <col min="11738" max="11738" width="7.28515625" style="94" customWidth="1"/>
    <col min="11739" max="11739" width="51.42578125" style="94" customWidth="1"/>
    <col min="11740" max="11740" width="23.42578125" style="94" customWidth="1"/>
    <col min="11741" max="11741" width="19.42578125" style="94" customWidth="1"/>
    <col min="11742" max="11742" width="20" style="94" customWidth="1"/>
    <col min="11743" max="11743" width="25.140625" style="94" customWidth="1"/>
    <col min="11744" max="11744" width="4.42578125" style="94" customWidth="1"/>
    <col min="11745" max="11745" width="18.85546875" style="94" customWidth="1"/>
    <col min="11746" max="11746" width="19.28515625" style="94" customWidth="1"/>
    <col min="11747" max="11747" width="14.42578125" style="94" customWidth="1"/>
    <col min="11748" max="11748" width="18.42578125" style="94" customWidth="1"/>
    <col min="11749" max="11749" width="11.42578125" style="94"/>
    <col min="11750" max="11750" width="17.42578125" style="94" customWidth="1"/>
    <col min="11751" max="11992" width="11.42578125" style="94"/>
    <col min="11993" max="11993" width="20.28515625" style="94" customWidth="1"/>
    <col min="11994" max="11994" width="7.28515625" style="94" customWidth="1"/>
    <col min="11995" max="11995" width="51.42578125" style="94" customWidth="1"/>
    <col min="11996" max="11996" width="23.42578125" style="94" customWidth="1"/>
    <col min="11997" max="11997" width="19.42578125" style="94" customWidth="1"/>
    <col min="11998" max="11998" width="20" style="94" customWidth="1"/>
    <col min="11999" max="11999" width="25.140625" style="94" customWidth="1"/>
    <col min="12000" max="12000" width="4.42578125" style="94" customWidth="1"/>
    <col min="12001" max="12001" width="18.85546875" style="94" customWidth="1"/>
    <col min="12002" max="12002" width="19.28515625" style="94" customWidth="1"/>
    <col min="12003" max="12003" width="14.42578125" style="94" customWidth="1"/>
    <col min="12004" max="12004" width="18.42578125" style="94" customWidth="1"/>
    <col min="12005" max="12005" width="11.42578125" style="94"/>
    <col min="12006" max="12006" width="17.42578125" style="94" customWidth="1"/>
    <col min="12007" max="12248" width="11.42578125" style="94"/>
    <col min="12249" max="12249" width="20.28515625" style="94" customWidth="1"/>
    <col min="12250" max="12250" width="7.28515625" style="94" customWidth="1"/>
    <col min="12251" max="12251" width="51.42578125" style="94" customWidth="1"/>
    <col min="12252" max="12252" width="23.42578125" style="94" customWidth="1"/>
    <col min="12253" max="12253" width="19.42578125" style="94" customWidth="1"/>
    <col min="12254" max="12254" width="20" style="94" customWidth="1"/>
    <col min="12255" max="12255" width="25.140625" style="94" customWidth="1"/>
    <col min="12256" max="12256" width="4.42578125" style="94" customWidth="1"/>
    <col min="12257" max="12257" width="18.85546875" style="94" customWidth="1"/>
    <col min="12258" max="12258" width="19.28515625" style="94" customWidth="1"/>
    <col min="12259" max="12259" width="14.42578125" style="94" customWidth="1"/>
    <col min="12260" max="12260" width="18.42578125" style="94" customWidth="1"/>
    <col min="12261" max="12261" width="11.42578125" style="94"/>
    <col min="12262" max="12262" width="17.42578125" style="94" customWidth="1"/>
    <col min="12263" max="12504" width="11.42578125" style="94"/>
    <col min="12505" max="12505" width="20.28515625" style="94" customWidth="1"/>
    <col min="12506" max="12506" width="7.28515625" style="94" customWidth="1"/>
    <col min="12507" max="12507" width="51.42578125" style="94" customWidth="1"/>
    <col min="12508" max="12508" width="23.42578125" style="94" customWidth="1"/>
    <col min="12509" max="12509" width="19.42578125" style="94" customWidth="1"/>
    <col min="12510" max="12510" width="20" style="94" customWidth="1"/>
    <col min="12511" max="12511" width="25.140625" style="94" customWidth="1"/>
    <col min="12512" max="12512" width="4.42578125" style="94" customWidth="1"/>
    <col min="12513" max="12513" width="18.85546875" style="94" customWidth="1"/>
    <col min="12514" max="12514" width="19.28515625" style="94" customWidth="1"/>
    <col min="12515" max="12515" width="14.42578125" style="94" customWidth="1"/>
    <col min="12516" max="12516" width="18.42578125" style="94" customWidth="1"/>
    <col min="12517" max="12517" width="11.42578125" style="94"/>
    <col min="12518" max="12518" width="17.42578125" style="94" customWidth="1"/>
    <col min="12519" max="12760" width="11.42578125" style="94"/>
    <col min="12761" max="12761" width="20.28515625" style="94" customWidth="1"/>
    <col min="12762" max="12762" width="7.28515625" style="94" customWidth="1"/>
    <col min="12763" max="12763" width="51.42578125" style="94" customWidth="1"/>
    <col min="12764" max="12764" width="23.42578125" style="94" customWidth="1"/>
    <col min="12765" max="12765" width="19.42578125" style="94" customWidth="1"/>
    <col min="12766" max="12766" width="20" style="94" customWidth="1"/>
    <col min="12767" max="12767" width="25.140625" style="94" customWidth="1"/>
    <col min="12768" max="12768" width="4.42578125" style="94" customWidth="1"/>
    <col min="12769" max="12769" width="18.85546875" style="94" customWidth="1"/>
    <col min="12770" max="12770" width="19.28515625" style="94" customWidth="1"/>
    <col min="12771" max="12771" width="14.42578125" style="94" customWidth="1"/>
    <col min="12772" max="12772" width="18.42578125" style="94" customWidth="1"/>
    <col min="12773" max="12773" width="11.42578125" style="94"/>
    <col min="12774" max="12774" width="17.42578125" style="94" customWidth="1"/>
    <col min="12775" max="13016" width="11.42578125" style="94"/>
    <col min="13017" max="13017" width="20.28515625" style="94" customWidth="1"/>
    <col min="13018" max="13018" width="7.28515625" style="94" customWidth="1"/>
    <col min="13019" max="13019" width="51.42578125" style="94" customWidth="1"/>
    <col min="13020" max="13020" width="23.42578125" style="94" customWidth="1"/>
    <col min="13021" max="13021" width="19.42578125" style="94" customWidth="1"/>
    <col min="13022" max="13022" width="20" style="94" customWidth="1"/>
    <col min="13023" max="13023" width="25.140625" style="94" customWidth="1"/>
    <col min="13024" max="13024" width="4.42578125" style="94" customWidth="1"/>
    <col min="13025" max="13025" width="18.85546875" style="94" customWidth="1"/>
    <col min="13026" max="13026" width="19.28515625" style="94" customWidth="1"/>
    <col min="13027" max="13027" width="14.42578125" style="94" customWidth="1"/>
    <col min="13028" max="13028" width="18.42578125" style="94" customWidth="1"/>
    <col min="13029" max="13029" width="11.42578125" style="94"/>
    <col min="13030" max="13030" width="17.42578125" style="94" customWidth="1"/>
    <col min="13031" max="13272" width="11.42578125" style="94"/>
    <col min="13273" max="13273" width="20.28515625" style="94" customWidth="1"/>
    <col min="13274" max="13274" width="7.28515625" style="94" customWidth="1"/>
    <col min="13275" max="13275" width="51.42578125" style="94" customWidth="1"/>
    <col min="13276" max="13276" width="23.42578125" style="94" customWidth="1"/>
    <col min="13277" max="13277" width="19.42578125" style="94" customWidth="1"/>
    <col min="13278" max="13278" width="20" style="94" customWidth="1"/>
    <col min="13279" max="13279" width="25.140625" style="94" customWidth="1"/>
    <col min="13280" max="13280" width="4.42578125" style="94" customWidth="1"/>
    <col min="13281" max="13281" width="18.85546875" style="94" customWidth="1"/>
    <col min="13282" max="13282" width="19.28515625" style="94" customWidth="1"/>
    <col min="13283" max="13283" width="14.42578125" style="94" customWidth="1"/>
    <col min="13284" max="13284" width="18.42578125" style="94" customWidth="1"/>
    <col min="13285" max="13285" width="11.42578125" style="94"/>
    <col min="13286" max="13286" width="17.42578125" style="94" customWidth="1"/>
    <col min="13287" max="13528" width="11.42578125" style="94"/>
    <col min="13529" max="13529" width="20.28515625" style="94" customWidth="1"/>
    <col min="13530" max="13530" width="7.28515625" style="94" customWidth="1"/>
    <col min="13531" max="13531" width="51.42578125" style="94" customWidth="1"/>
    <col min="13532" max="13532" width="23.42578125" style="94" customWidth="1"/>
    <col min="13533" max="13533" width="19.42578125" style="94" customWidth="1"/>
    <col min="13534" max="13534" width="20" style="94" customWidth="1"/>
    <col min="13535" max="13535" width="25.140625" style="94" customWidth="1"/>
    <col min="13536" max="13536" width="4.42578125" style="94" customWidth="1"/>
    <col min="13537" max="13537" width="18.85546875" style="94" customWidth="1"/>
    <col min="13538" max="13538" width="19.28515625" style="94" customWidth="1"/>
    <col min="13539" max="13539" width="14.42578125" style="94" customWidth="1"/>
    <col min="13540" max="13540" width="18.42578125" style="94" customWidth="1"/>
    <col min="13541" max="13541" width="11.42578125" style="94"/>
    <col min="13542" max="13542" width="17.42578125" style="94" customWidth="1"/>
    <col min="13543" max="13784" width="11.42578125" style="94"/>
    <col min="13785" max="13785" width="20.28515625" style="94" customWidth="1"/>
    <col min="13786" max="13786" width="7.28515625" style="94" customWidth="1"/>
    <col min="13787" max="13787" width="51.42578125" style="94" customWidth="1"/>
    <col min="13788" max="13788" width="23.42578125" style="94" customWidth="1"/>
    <col min="13789" max="13789" width="19.42578125" style="94" customWidth="1"/>
    <col min="13790" max="13790" width="20" style="94" customWidth="1"/>
    <col min="13791" max="13791" width="25.140625" style="94" customWidth="1"/>
    <col min="13792" max="13792" width="4.42578125" style="94" customWidth="1"/>
    <col min="13793" max="13793" width="18.85546875" style="94" customWidth="1"/>
    <col min="13794" max="13794" width="19.28515625" style="94" customWidth="1"/>
    <col min="13795" max="13795" width="14.42578125" style="94" customWidth="1"/>
    <col min="13796" max="13796" width="18.42578125" style="94" customWidth="1"/>
    <col min="13797" max="13797" width="11.42578125" style="94"/>
    <col min="13798" max="13798" width="17.42578125" style="94" customWidth="1"/>
    <col min="13799" max="14040" width="11.42578125" style="94"/>
    <col min="14041" max="14041" width="20.28515625" style="94" customWidth="1"/>
    <col min="14042" max="14042" width="7.28515625" style="94" customWidth="1"/>
    <col min="14043" max="14043" width="51.42578125" style="94" customWidth="1"/>
    <col min="14044" max="14044" width="23.42578125" style="94" customWidth="1"/>
    <col min="14045" max="14045" width="19.42578125" style="94" customWidth="1"/>
    <col min="14046" max="14046" width="20" style="94" customWidth="1"/>
    <col min="14047" max="14047" width="25.140625" style="94" customWidth="1"/>
    <col min="14048" max="14048" width="4.42578125" style="94" customWidth="1"/>
    <col min="14049" max="14049" width="18.85546875" style="94" customWidth="1"/>
    <col min="14050" max="14050" width="19.28515625" style="94" customWidth="1"/>
    <col min="14051" max="14051" width="14.42578125" style="94" customWidth="1"/>
    <col min="14052" max="14052" width="18.42578125" style="94" customWidth="1"/>
    <col min="14053" max="14053" width="11.42578125" style="94"/>
    <col min="14054" max="14054" width="17.42578125" style="94" customWidth="1"/>
    <col min="14055" max="14296" width="11.42578125" style="94"/>
    <col min="14297" max="14297" width="20.28515625" style="94" customWidth="1"/>
    <col min="14298" max="14298" width="7.28515625" style="94" customWidth="1"/>
    <col min="14299" max="14299" width="51.42578125" style="94" customWidth="1"/>
    <col min="14300" max="14300" width="23.42578125" style="94" customWidth="1"/>
    <col min="14301" max="14301" width="19.42578125" style="94" customWidth="1"/>
    <col min="14302" max="14302" width="20" style="94" customWidth="1"/>
    <col min="14303" max="14303" width="25.140625" style="94" customWidth="1"/>
    <col min="14304" max="14304" width="4.42578125" style="94" customWidth="1"/>
    <col min="14305" max="14305" width="18.85546875" style="94" customWidth="1"/>
    <col min="14306" max="14306" width="19.28515625" style="94" customWidth="1"/>
    <col min="14307" max="14307" width="14.42578125" style="94" customWidth="1"/>
    <col min="14308" max="14308" width="18.42578125" style="94" customWidth="1"/>
    <col min="14309" max="14309" width="11.42578125" style="94"/>
    <col min="14310" max="14310" width="17.42578125" style="94" customWidth="1"/>
    <col min="14311" max="14552" width="11.42578125" style="94"/>
    <col min="14553" max="14553" width="20.28515625" style="94" customWidth="1"/>
    <col min="14554" max="14554" width="7.28515625" style="94" customWidth="1"/>
    <col min="14555" max="14555" width="51.42578125" style="94" customWidth="1"/>
    <col min="14556" max="14556" width="23.42578125" style="94" customWidth="1"/>
    <col min="14557" max="14557" width="19.42578125" style="94" customWidth="1"/>
    <col min="14558" max="14558" width="20" style="94" customWidth="1"/>
    <col min="14559" max="14559" width="25.140625" style="94" customWidth="1"/>
    <col min="14560" max="14560" width="4.42578125" style="94" customWidth="1"/>
    <col min="14561" max="14561" width="18.85546875" style="94" customWidth="1"/>
    <col min="14562" max="14562" width="19.28515625" style="94" customWidth="1"/>
    <col min="14563" max="14563" width="14.42578125" style="94" customWidth="1"/>
    <col min="14564" max="14564" width="18.42578125" style="94" customWidth="1"/>
    <col min="14565" max="14565" width="11.42578125" style="94"/>
    <col min="14566" max="14566" width="17.42578125" style="94" customWidth="1"/>
    <col min="14567" max="14808" width="11.42578125" style="94"/>
    <col min="14809" max="14809" width="20.28515625" style="94" customWidth="1"/>
    <col min="14810" max="14810" width="7.28515625" style="94" customWidth="1"/>
    <col min="14811" max="14811" width="51.42578125" style="94" customWidth="1"/>
    <col min="14812" max="14812" width="23.42578125" style="94" customWidth="1"/>
    <col min="14813" max="14813" width="19.42578125" style="94" customWidth="1"/>
    <col min="14814" max="14814" width="20" style="94" customWidth="1"/>
    <col min="14815" max="14815" width="25.140625" style="94" customWidth="1"/>
    <col min="14816" max="14816" width="4.42578125" style="94" customWidth="1"/>
    <col min="14817" max="14817" width="18.85546875" style="94" customWidth="1"/>
    <col min="14818" max="14818" width="19.28515625" style="94" customWidth="1"/>
    <col min="14819" max="14819" width="14.42578125" style="94" customWidth="1"/>
    <col min="14820" max="14820" width="18.42578125" style="94" customWidth="1"/>
    <col min="14821" max="14821" width="11.42578125" style="94"/>
    <col min="14822" max="14822" width="17.42578125" style="94" customWidth="1"/>
    <col min="14823" max="15064" width="11.42578125" style="94"/>
    <col min="15065" max="15065" width="20.28515625" style="94" customWidth="1"/>
    <col min="15066" max="15066" width="7.28515625" style="94" customWidth="1"/>
    <col min="15067" max="15067" width="51.42578125" style="94" customWidth="1"/>
    <col min="15068" max="15068" width="23.42578125" style="94" customWidth="1"/>
    <col min="15069" max="15069" width="19.42578125" style="94" customWidth="1"/>
    <col min="15070" max="15070" width="20" style="94" customWidth="1"/>
    <col min="15071" max="15071" width="25.140625" style="94" customWidth="1"/>
    <col min="15072" max="15072" width="4.42578125" style="94" customWidth="1"/>
    <col min="15073" max="15073" width="18.85546875" style="94" customWidth="1"/>
    <col min="15074" max="15074" width="19.28515625" style="94" customWidth="1"/>
    <col min="15075" max="15075" width="14.42578125" style="94" customWidth="1"/>
    <col min="15076" max="15076" width="18.42578125" style="94" customWidth="1"/>
    <col min="15077" max="15077" width="11.42578125" style="94"/>
    <col min="15078" max="15078" width="17.42578125" style="94" customWidth="1"/>
    <col min="15079" max="15320" width="11.42578125" style="94"/>
    <col min="15321" max="15321" width="20.28515625" style="94" customWidth="1"/>
    <col min="15322" max="15322" width="7.28515625" style="94" customWidth="1"/>
    <col min="15323" max="15323" width="51.42578125" style="94" customWidth="1"/>
    <col min="15324" max="15324" width="23.42578125" style="94" customWidth="1"/>
    <col min="15325" max="15325" width="19.42578125" style="94" customWidth="1"/>
    <col min="15326" max="15326" width="20" style="94" customWidth="1"/>
    <col min="15327" max="15327" width="25.140625" style="94" customWidth="1"/>
    <col min="15328" max="15328" width="4.42578125" style="94" customWidth="1"/>
    <col min="15329" max="15329" width="18.85546875" style="94" customWidth="1"/>
    <col min="15330" max="15330" width="19.28515625" style="94" customWidth="1"/>
    <col min="15331" max="15331" width="14.42578125" style="94" customWidth="1"/>
    <col min="15332" max="15332" width="18.42578125" style="94" customWidth="1"/>
    <col min="15333" max="15333" width="11.42578125" style="94"/>
    <col min="15334" max="15334" width="17.42578125" style="94" customWidth="1"/>
    <col min="15335" max="15576" width="11.42578125" style="94"/>
    <col min="15577" max="15577" width="20.28515625" style="94" customWidth="1"/>
    <col min="15578" max="15578" width="7.28515625" style="94" customWidth="1"/>
    <col min="15579" max="15579" width="51.42578125" style="94" customWidth="1"/>
    <col min="15580" max="15580" width="23.42578125" style="94" customWidth="1"/>
    <col min="15581" max="15581" width="19.42578125" style="94" customWidth="1"/>
    <col min="15582" max="15582" width="20" style="94" customWidth="1"/>
    <col min="15583" max="15583" width="25.140625" style="94" customWidth="1"/>
    <col min="15584" max="15584" width="4.42578125" style="94" customWidth="1"/>
    <col min="15585" max="15585" width="18.85546875" style="94" customWidth="1"/>
    <col min="15586" max="15586" width="19.28515625" style="94" customWidth="1"/>
    <col min="15587" max="15587" width="14.42578125" style="94" customWidth="1"/>
    <col min="15588" max="15588" width="18.42578125" style="94" customWidth="1"/>
    <col min="15589" max="15589" width="11.42578125" style="94"/>
    <col min="15590" max="15590" width="17.42578125" style="94" customWidth="1"/>
    <col min="15591" max="15832" width="11.42578125" style="94"/>
    <col min="15833" max="15833" width="20.28515625" style="94" customWidth="1"/>
    <col min="15834" max="15834" width="7.28515625" style="94" customWidth="1"/>
    <col min="15835" max="15835" width="51.42578125" style="94" customWidth="1"/>
    <col min="15836" max="15836" width="23.42578125" style="94" customWidth="1"/>
    <col min="15837" max="15837" width="19.42578125" style="94" customWidth="1"/>
    <col min="15838" max="15838" width="20" style="94" customWidth="1"/>
    <col min="15839" max="15839" width="25.140625" style="94" customWidth="1"/>
    <col min="15840" max="15840" width="4.42578125" style="94" customWidth="1"/>
    <col min="15841" max="15841" width="18.85546875" style="94" customWidth="1"/>
    <col min="15842" max="15842" width="19.28515625" style="94" customWidth="1"/>
    <col min="15843" max="15843" width="14.42578125" style="94" customWidth="1"/>
    <col min="15844" max="15844" width="18.42578125" style="94" customWidth="1"/>
    <col min="15845" max="15845" width="11.42578125" style="94"/>
    <col min="15846" max="15846" width="17.42578125" style="94" customWidth="1"/>
    <col min="15847" max="16088" width="11.42578125" style="94"/>
    <col min="16089" max="16089" width="20.28515625" style="94" customWidth="1"/>
    <col min="16090" max="16090" width="7.28515625" style="94" customWidth="1"/>
    <col min="16091" max="16091" width="51.42578125" style="94" customWidth="1"/>
    <col min="16092" max="16092" width="23.42578125" style="94" customWidth="1"/>
    <col min="16093" max="16093" width="19.42578125" style="94" customWidth="1"/>
    <col min="16094" max="16094" width="20" style="94" customWidth="1"/>
    <col min="16095" max="16095" width="25.140625" style="94" customWidth="1"/>
    <col min="16096" max="16096" width="4.42578125" style="94" customWidth="1"/>
    <col min="16097" max="16097" width="18.85546875" style="94" customWidth="1"/>
    <col min="16098" max="16098" width="19.28515625" style="94" customWidth="1"/>
    <col min="16099" max="16099" width="14.42578125" style="94" customWidth="1"/>
    <col min="16100" max="16100" width="18.42578125" style="94" customWidth="1"/>
    <col min="16101" max="16101" width="11.42578125" style="94"/>
    <col min="16102" max="16102" width="17.42578125" style="94" customWidth="1"/>
    <col min="16103" max="16384" width="11.42578125" style="94"/>
  </cols>
  <sheetData>
    <row r="1" spans="1:11" ht="24.75" customHeight="1" x14ac:dyDescent="0.25">
      <c r="A1" s="557" t="s">
        <v>441</v>
      </c>
      <c r="B1" s="557"/>
      <c r="C1" s="557"/>
      <c r="D1" s="557"/>
      <c r="E1" s="557"/>
      <c r="F1" s="557"/>
      <c r="G1" s="557"/>
      <c r="H1" s="557"/>
      <c r="I1" s="557"/>
      <c r="J1" s="557"/>
      <c r="K1" s="165"/>
    </row>
    <row r="2" spans="1:11" ht="24.95" customHeight="1" x14ac:dyDescent="0.25">
      <c r="A2" s="558" t="s">
        <v>442</v>
      </c>
      <c r="B2" s="558"/>
      <c r="C2" s="558"/>
      <c r="D2" s="558"/>
      <c r="E2" s="558"/>
      <c r="F2" s="558"/>
      <c r="G2" s="558"/>
      <c r="H2" s="558"/>
      <c r="I2" s="558"/>
      <c r="J2" s="558"/>
      <c r="K2" s="165"/>
    </row>
    <row r="3" spans="1:11" ht="24.95" customHeight="1" x14ac:dyDescent="0.25">
      <c r="A3" s="559" t="s">
        <v>443</v>
      </c>
      <c r="B3" s="559"/>
      <c r="C3" s="559"/>
      <c r="D3" s="559"/>
      <c r="E3" s="559"/>
      <c r="F3" s="559"/>
      <c r="G3" s="559"/>
      <c r="H3" s="559"/>
      <c r="I3" s="559"/>
      <c r="J3" s="559"/>
      <c r="K3" s="165"/>
    </row>
    <row r="4" spans="1:11" ht="15" customHeight="1" x14ac:dyDescent="0.25">
      <c r="A4" s="95"/>
      <c r="B4" s="95"/>
      <c r="C4" s="95"/>
      <c r="D4" s="95"/>
      <c r="E4" s="95"/>
      <c r="F4" s="95"/>
      <c r="G4" s="95"/>
      <c r="H4" s="95"/>
      <c r="I4" s="95"/>
      <c r="J4" s="95"/>
      <c r="K4" s="165"/>
    </row>
    <row r="5" spans="1:11" ht="15" customHeight="1" x14ac:dyDescent="0.25">
      <c r="F5" s="166"/>
      <c r="G5" s="98" t="s">
        <v>3</v>
      </c>
      <c r="H5" s="100" t="s">
        <v>4</v>
      </c>
      <c r="I5" s="100"/>
      <c r="J5" s="101" t="s">
        <v>5</v>
      </c>
      <c r="K5" s="165"/>
    </row>
    <row r="6" spans="1:11" ht="15" customHeight="1" thickBot="1" x14ac:dyDescent="0.3">
      <c r="A6" s="104"/>
      <c r="B6" s="104"/>
      <c r="C6" s="105"/>
      <c r="D6" s="105"/>
      <c r="E6" s="104"/>
      <c r="F6" s="167"/>
      <c r="G6" s="107"/>
      <c r="H6" s="109"/>
      <c r="I6" s="109"/>
      <c r="J6" s="110"/>
      <c r="K6" s="168"/>
    </row>
    <row r="7" spans="1:11" s="98" customFormat="1" ht="51" customHeight="1" x14ac:dyDescent="0.25">
      <c r="A7" s="560" t="s">
        <v>6</v>
      </c>
      <c r="B7" s="562" t="s">
        <v>420</v>
      </c>
      <c r="C7" s="562" t="s">
        <v>8</v>
      </c>
      <c r="D7" s="562" t="s">
        <v>9</v>
      </c>
      <c r="E7" s="562" t="s">
        <v>421</v>
      </c>
      <c r="F7" s="525" t="s">
        <v>444</v>
      </c>
      <c r="G7" s="534" t="s">
        <v>445</v>
      </c>
      <c r="H7" s="525" t="s">
        <v>446</v>
      </c>
      <c r="I7" s="525" t="s">
        <v>14</v>
      </c>
      <c r="J7" s="576" t="s">
        <v>447</v>
      </c>
      <c r="K7" s="574" t="s">
        <v>448</v>
      </c>
    </row>
    <row r="8" spans="1:11" s="98" customFormat="1" ht="36.75" customHeight="1" thickBot="1" x14ac:dyDescent="0.3">
      <c r="A8" s="561"/>
      <c r="B8" s="563"/>
      <c r="C8" s="563"/>
      <c r="D8" s="563"/>
      <c r="E8" s="563"/>
      <c r="F8" s="532"/>
      <c r="G8" s="535"/>
      <c r="H8" s="532"/>
      <c r="I8" s="532"/>
      <c r="J8" s="577"/>
      <c r="K8" s="575"/>
    </row>
    <row r="9" spans="1:11" s="119" customFormat="1" ht="26.25" customHeight="1" thickBot="1" x14ac:dyDescent="0.3">
      <c r="A9" s="169" t="s">
        <v>26</v>
      </c>
      <c r="B9" s="114"/>
      <c r="C9" s="114"/>
      <c r="D9" s="114"/>
      <c r="E9" s="170" t="s">
        <v>27</v>
      </c>
      <c r="F9" s="171">
        <f>+F10+F18+F36+F41</f>
        <v>2683271770.1499996</v>
      </c>
      <c r="G9" s="171">
        <f>+G10+G18+G36+G41</f>
        <v>0</v>
      </c>
      <c r="H9" s="171">
        <f>+F9-G9</f>
        <v>2683271770.1499996</v>
      </c>
      <c r="I9" s="146">
        <f>+H9/H97</f>
        <v>3.3966829357240748E-2</v>
      </c>
      <c r="J9" s="171">
        <f>+J10+J18+J36+J41</f>
        <v>2374610971.7799997</v>
      </c>
      <c r="K9" s="172">
        <f t="shared" ref="K9:K49" si="0">+J9/H9</f>
        <v>0.88496849189720905</v>
      </c>
    </row>
    <row r="10" spans="1:11" ht="25.5" customHeight="1" x14ac:dyDescent="0.25">
      <c r="A10" s="25" t="s">
        <v>28</v>
      </c>
      <c r="B10" s="121"/>
      <c r="C10" s="121"/>
      <c r="D10" s="121"/>
      <c r="E10" s="122" t="s">
        <v>29</v>
      </c>
      <c r="F10" s="173">
        <f>+F11</f>
        <v>208429692.25999999</v>
      </c>
      <c r="G10" s="173">
        <f>+G11</f>
        <v>0</v>
      </c>
      <c r="H10" s="173">
        <f>+F10-G10</f>
        <v>208429692.25999999</v>
      </c>
      <c r="I10" s="67">
        <f>+H10/H97</f>
        <v>2.6384564801581224E-3</v>
      </c>
      <c r="J10" s="173">
        <f>+J11</f>
        <v>208429692.25999999</v>
      </c>
      <c r="K10" s="174">
        <f t="shared" si="0"/>
        <v>1</v>
      </c>
    </row>
    <row r="11" spans="1:11" ht="25.5" customHeight="1" x14ac:dyDescent="0.25">
      <c r="A11" s="32" t="s">
        <v>30</v>
      </c>
      <c r="B11" s="127"/>
      <c r="C11" s="127"/>
      <c r="D11" s="127"/>
      <c r="E11" s="128" t="s">
        <v>31</v>
      </c>
      <c r="F11" s="155">
        <f>+F12+F16</f>
        <v>208429692.25999999</v>
      </c>
      <c r="G11" s="155">
        <f>+G12+G16</f>
        <v>0</v>
      </c>
      <c r="H11" s="155">
        <f>+H12+H16</f>
        <v>208429692.25999999</v>
      </c>
      <c r="I11" s="48">
        <f>+H11/H97</f>
        <v>2.6384564801581224E-3</v>
      </c>
      <c r="J11" s="155">
        <f>+J12+J16</f>
        <v>208429692.25999999</v>
      </c>
      <c r="K11" s="156">
        <f t="shared" si="0"/>
        <v>1</v>
      </c>
    </row>
    <row r="12" spans="1:11" ht="25.5" customHeight="1" x14ac:dyDescent="0.25">
      <c r="A12" s="32" t="s">
        <v>32</v>
      </c>
      <c r="B12" s="127"/>
      <c r="C12" s="127"/>
      <c r="D12" s="127"/>
      <c r="E12" s="128" t="s">
        <v>33</v>
      </c>
      <c r="F12" s="155">
        <f>+F13</f>
        <v>2984515.91</v>
      </c>
      <c r="G12" s="155">
        <f>+G13</f>
        <v>0</v>
      </c>
      <c r="H12" s="155">
        <f t="shared" ref="H12:H75" si="1">+F12-G12</f>
        <v>2984515.91</v>
      </c>
      <c r="I12" s="480">
        <f>+H12/H97</f>
        <v>3.7780199440354518E-5</v>
      </c>
      <c r="J12" s="155">
        <f>+J13</f>
        <v>2984515.91</v>
      </c>
      <c r="K12" s="156">
        <f t="shared" si="0"/>
        <v>1</v>
      </c>
    </row>
    <row r="13" spans="1:11" ht="25.5" customHeight="1" x14ac:dyDescent="0.25">
      <c r="A13" s="32" t="s">
        <v>34</v>
      </c>
      <c r="B13" s="127"/>
      <c r="C13" s="127"/>
      <c r="D13" s="127"/>
      <c r="E13" s="128" t="s">
        <v>35</v>
      </c>
      <c r="F13" s="155">
        <f>+F14+F15</f>
        <v>2984515.91</v>
      </c>
      <c r="G13" s="155">
        <f>SUM(G15:G15)</f>
        <v>0</v>
      </c>
      <c r="H13" s="155">
        <f t="shared" si="1"/>
        <v>2984515.91</v>
      </c>
      <c r="I13" s="480">
        <f>+H13/H97</f>
        <v>3.7780199440354518E-5</v>
      </c>
      <c r="J13" s="155">
        <f>+J14+J15</f>
        <v>2984515.91</v>
      </c>
      <c r="K13" s="156">
        <f t="shared" si="0"/>
        <v>1</v>
      </c>
    </row>
    <row r="14" spans="1:11" ht="25.5" customHeight="1" x14ac:dyDescent="0.25">
      <c r="A14" s="39" t="s">
        <v>36</v>
      </c>
      <c r="B14" s="40" t="s">
        <v>37</v>
      </c>
      <c r="C14" s="40">
        <v>20</v>
      </c>
      <c r="D14" s="40" t="s">
        <v>38</v>
      </c>
      <c r="E14" s="41" t="s">
        <v>39</v>
      </c>
      <c r="F14" s="175">
        <v>1416797.62</v>
      </c>
      <c r="G14" s="176">
        <v>0</v>
      </c>
      <c r="H14" s="177">
        <f t="shared" si="1"/>
        <v>1416797.62</v>
      </c>
      <c r="I14" s="481">
        <f>+H14/H97</f>
        <v>1.7934867249616913E-5</v>
      </c>
      <c r="J14" s="177">
        <v>1416797.62</v>
      </c>
      <c r="K14" s="178">
        <f t="shared" si="0"/>
        <v>1</v>
      </c>
    </row>
    <row r="15" spans="1:11" ht="33" customHeight="1" x14ac:dyDescent="0.25">
      <c r="A15" s="39" t="s">
        <v>49</v>
      </c>
      <c r="B15" s="132" t="s">
        <v>37</v>
      </c>
      <c r="C15" s="132">
        <v>20</v>
      </c>
      <c r="D15" s="40" t="s">
        <v>38</v>
      </c>
      <c r="E15" s="134" t="s">
        <v>50</v>
      </c>
      <c r="F15" s="175">
        <v>1567718.29</v>
      </c>
      <c r="G15" s="176">
        <v>0</v>
      </c>
      <c r="H15" s="177">
        <f t="shared" si="1"/>
        <v>1567718.29</v>
      </c>
      <c r="I15" s="481">
        <f>+H15/H97</f>
        <v>1.9845332190737605E-5</v>
      </c>
      <c r="J15" s="177">
        <v>1567718.29</v>
      </c>
      <c r="K15" s="178">
        <f t="shared" si="0"/>
        <v>1</v>
      </c>
    </row>
    <row r="16" spans="1:11" ht="30" customHeight="1" x14ac:dyDescent="0.25">
      <c r="A16" s="32" t="s">
        <v>55</v>
      </c>
      <c r="B16" s="33"/>
      <c r="C16" s="33"/>
      <c r="D16" s="33"/>
      <c r="E16" s="34" t="s">
        <v>56</v>
      </c>
      <c r="F16" s="179">
        <f>+F17</f>
        <v>205445176.34999999</v>
      </c>
      <c r="G16" s="179">
        <f>+G17</f>
        <v>0</v>
      </c>
      <c r="H16" s="155">
        <f t="shared" si="1"/>
        <v>205445176.34999999</v>
      </c>
      <c r="I16" s="48">
        <f>+H16/H97</f>
        <v>2.6006762807177677E-3</v>
      </c>
      <c r="J16" s="179">
        <f>+J17</f>
        <v>205445176.34999999</v>
      </c>
      <c r="K16" s="156">
        <f t="shared" si="0"/>
        <v>1</v>
      </c>
    </row>
    <row r="17" spans="1:11" ht="24.75" customHeight="1" x14ac:dyDescent="0.25">
      <c r="A17" s="39" t="s">
        <v>61</v>
      </c>
      <c r="B17" s="40" t="s">
        <v>37</v>
      </c>
      <c r="C17" s="40">
        <v>20</v>
      </c>
      <c r="D17" s="40" t="s">
        <v>38</v>
      </c>
      <c r="E17" s="41" t="s">
        <v>62</v>
      </c>
      <c r="F17" s="175">
        <v>205445176.34999999</v>
      </c>
      <c r="G17" s="175">
        <v>0</v>
      </c>
      <c r="H17" s="175">
        <f t="shared" si="1"/>
        <v>205445176.34999999</v>
      </c>
      <c r="I17" s="49">
        <f>+H17/H97</f>
        <v>2.6006762807177677E-3</v>
      </c>
      <c r="J17" s="175">
        <v>205445176.34999999</v>
      </c>
      <c r="K17" s="178">
        <f t="shared" si="0"/>
        <v>1</v>
      </c>
    </row>
    <row r="18" spans="1:11" ht="24" customHeight="1" x14ac:dyDescent="0.25">
      <c r="A18" s="32" t="s">
        <v>87</v>
      </c>
      <c r="B18" s="132"/>
      <c r="C18" s="132"/>
      <c r="D18" s="132"/>
      <c r="E18" s="128" t="s">
        <v>88</v>
      </c>
      <c r="F18" s="155">
        <f>+F19+F25</f>
        <v>569369052.5</v>
      </c>
      <c r="G18" s="155">
        <f>+G19+G25</f>
        <v>0</v>
      </c>
      <c r="H18" s="155">
        <f t="shared" si="1"/>
        <v>569369052.5</v>
      </c>
      <c r="I18" s="48">
        <f>+H18/H97</f>
        <v>7.2074926076087431E-3</v>
      </c>
      <c r="J18" s="155">
        <f>+J19+J25</f>
        <v>268542646.5</v>
      </c>
      <c r="K18" s="156">
        <f t="shared" si="0"/>
        <v>0.47164953086381528</v>
      </c>
    </row>
    <row r="19" spans="1:11" ht="24" customHeight="1" x14ac:dyDescent="0.25">
      <c r="A19" s="32" t="s">
        <v>89</v>
      </c>
      <c r="B19" s="132"/>
      <c r="C19" s="132"/>
      <c r="D19" s="132"/>
      <c r="E19" s="128" t="s">
        <v>90</v>
      </c>
      <c r="F19" s="155">
        <f>+F20</f>
        <v>13427974</v>
      </c>
      <c r="G19" s="155">
        <f>+G20</f>
        <v>0</v>
      </c>
      <c r="H19" s="155">
        <f t="shared" si="1"/>
        <v>13427974</v>
      </c>
      <c r="I19" s="48">
        <f>+H19/H97</f>
        <v>1.6998117989590312E-4</v>
      </c>
      <c r="J19" s="155">
        <f>+J20</f>
        <v>3758000</v>
      </c>
      <c r="K19" s="156">
        <f t="shared" si="0"/>
        <v>0.27986351477892346</v>
      </c>
    </row>
    <row r="20" spans="1:11" ht="24" customHeight="1" x14ac:dyDescent="0.25">
      <c r="A20" s="32" t="s">
        <v>91</v>
      </c>
      <c r="B20" s="132"/>
      <c r="C20" s="132"/>
      <c r="D20" s="132"/>
      <c r="E20" s="128" t="s">
        <v>92</v>
      </c>
      <c r="F20" s="155">
        <f>+F21+F23</f>
        <v>13427974</v>
      </c>
      <c r="G20" s="155">
        <f>+G21+G23</f>
        <v>0</v>
      </c>
      <c r="H20" s="155">
        <f t="shared" si="1"/>
        <v>13427974</v>
      </c>
      <c r="I20" s="48">
        <f>+H20/H97</f>
        <v>1.6998117989590312E-4</v>
      </c>
      <c r="J20" s="155">
        <f>+J21+J23</f>
        <v>3758000</v>
      </c>
      <c r="K20" s="156">
        <f t="shared" si="0"/>
        <v>0.27986351477892346</v>
      </c>
    </row>
    <row r="21" spans="1:11" ht="52.5" customHeight="1" x14ac:dyDescent="0.25">
      <c r="A21" s="32" t="s">
        <v>93</v>
      </c>
      <c r="B21" s="132"/>
      <c r="C21" s="132"/>
      <c r="D21" s="132"/>
      <c r="E21" s="128" t="s">
        <v>94</v>
      </c>
      <c r="F21" s="155">
        <f>+F22</f>
        <v>9669974</v>
      </c>
      <c r="G21" s="155">
        <f>+G22</f>
        <v>0</v>
      </c>
      <c r="H21" s="155">
        <f t="shared" si="1"/>
        <v>9669974</v>
      </c>
      <c r="I21" s="48">
        <f>+H21/H97</f>
        <v>1.2240964944396719E-4</v>
      </c>
      <c r="J21" s="155">
        <f>+J22</f>
        <v>0</v>
      </c>
      <c r="K21" s="482">
        <f t="shared" si="0"/>
        <v>0</v>
      </c>
    </row>
    <row r="22" spans="1:11" ht="32.25" customHeight="1" x14ac:dyDescent="0.25">
      <c r="A22" s="39" t="s">
        <v>95</v>
      </c>
      <c r="B22" s="40" t="s">
        <v>37</v>
      </c>
      <c r="C22" s="40">
        <v>20</v>
      </c>
      <c r="D22" s="40" t="s">
        <v>38</v>
      </c>
      <c r="E22" s="41" t="s">
        <v>96</v>
      </c>
      <c r="F22" s="177">
        <v>9669974</v>
      </c>
      <c r="G22" s="175">
        <v>0</v>
      </c>
      <c r="H22" s="175">
        <f t="shared" si="1"/>
        <v>9669974</v>
      </c>
      <c r="I22" s="49">
        <f>+H22/H97</f>
        <v>1.2240964944396719E-4</v>
      </c>
      <c r="J22" s="177">
        <v>0</v>
      </c>
      <c r="K22" s="178">
        <f t="shared" si="0"/>
        <v>0</v>
      </c>
    </row>
    <row r="23" spans="1:11" ht="32.25" customHeight="1" x14ac:dyDescent="0.25">
      <c r="A23" s="32" t="s">
        <v>449</v>
      </c>
      <c r="B23" s="40"/>
      <c r="C23" s="40"/>
      <c r="D23" s="40"/>
      <c r="E23" s="34" t="s">
        <v>450</v>
      </c>
      <c r="F23" s="155">
        <f>+F24</f>
        <v>3758000</v>
      </c>
      <c r="G23" s="155">
        <f>+G24</f>
        <v>0</v>
      </c>
      <c r="H23" s="155">
        <f t="shared" si="1"/>
        <v>3758000</v>
      </c>
      <c r="I23" s="480">
        <f>+H23/H97</f>
        <v>4.7571530451935925E-5</v>
      </c>
      <c r="J23" s="155">
        <f>+J24</f>
        <v>3758000</v>
      </c>
      <c r="K23" s="156">
        <f t="shared" si="0"/>
        <v>1</v>
      </c>
    </row>
    <row r="24" spans="1:11" ht="32.25" customHeight="1" x14ac:dyDescent="0.25">
      <c r="A24" s="39" t="s">
        <v>451</v>
      </c>
      <c r="B24" s="40" t="s">
        <v>37</v>
      </c>
      <c r="C24" s="40">
        <v>20</v>
      </c>
      <c r="D24" s="40" t="s">
        <v>38</v>
      </c>
      <c r="E24" s="41" t="s">
        <v>452</v>
      </c>
      <c r="F24" s="177">
        <v>3758000</v>
      </c>
      <c r="G24" s="175">
        <v>0</v>
      </c>
      <c r="H24" s="175">
        <f t="shared" si="1"/>
        <v>3758000</v>
      </c>
      <c r="I24" s="481">
        <f>+H24/H97</f>
        <v>4.7571530451935925E-5</v>
      </c>
      <c r="J24" s="177">
        <v>3758000</v>
      </c>
      <c r="K24" s="178">
        <f t="shared" si="0"/>
        <v>1</v>
      </c>
    </row>
    <row r="25" spans="1:11" ht="23.25" customHeight="1" x14ac:dyDescent="0.25">
      <c r="A25" s="32" t="s">
        <v>97</v>
      </c>
      <c r="B25" s="127"/>
      <c r="C25" s="127"/>
      <c r="D25" s="127"/>
      <c r="E25" s="128" t="s">
        <v>98</v>
      </c>
      <c r="F25" s="179">
        <f>+F26</f>
        <v>555941078.5</v>
      </c>
      <c r="G25" s="179">
        <f>+G26</f>
        <v>0</v>
      </c>
      <c r="H25" s="155">
        <f t="shared" si="1"/>
        <v>555941078.5</v>
      </c>
      <c r="I25" s="48">
        <f>+H25/H97</f>
        <v>7.0375114277128397E-3</v>
      </c>
      <c r="J25" s="179">
        <f>+J26</f>
        <v>264784646.5</v>
      </c>
      <c r="K25" s="156">
        <f t="shared" si="0"/>
        <v>0.47628185205242035</v>
      </c>
    </row>
    <row r="26" spans="1:11" ht="23.25" customHeight="1" x14ac:dyDescent="0.25">
      <c r="A26" s="32" t="s">
        <v>121</v>
      </c>
      <c r="B26" s="127"/>
      <c r="C26" s="127"/>
      <c r="D26" s="127"/>
      <c r="E26" s="128" t="s">
        <v>122</v>
      </c>
      <c r="F26" s="155">
        <f>+F27+F29+F31</f>
        <v>555941078.5</v>
      </c>
      <c r="G26" s="155">
        <f>+G27+G29+G31</f>
        <v>0</v>
      </c>
      <c r="H26" s="155">
        <f t="shared" si="1"/>
        <v>555941078.5</v>
      </c>
      <c r="I26" s="48">
        <f>+H26/H97</f>
        <v>7.0375114277128397E-3</v>
      </c>
      <c r="J26" s="155">
        <f>+J27+J29+J31</f>
        <v>264784646.5</v>
      </c>
      <c r="K26" s="156">
        <f t="shared" si="0"/>
        <v>0.47628185205242035</v>
      </c>
    </row>
    <row r="27" spans="1:11" ht="68.25" customHeight="1" x14ac:dyDescent="0.25">
      <c r="A27" s="32" t="s">
        <v>123</v>
      </c>
      <c r="B27" s="127"/>
      <c r="C27" s="127"/>
      <c r="D27" s="127"/>
      <c r="E27" s="128" t="s">
        <v>124</v>
      </c>
      <c r="F27" s="155">
        <f>+F28</f>
        <v>78506145</v>
      </c>
      <c r="G27" s="155">
        <f>+G28</f>
        <v>0</v>
      </c>
      <c r="H27" s="155">
        <f t="shared" si="1"/>
        <v>78506145</v>
      </c>
      <c r="I27" s="48">
        <f>+H27/H97</f>
        <v>9.9378857571357036E-4</v>
      </c>
      <c r="J27" s="155">
        <f>+J28</f>
        <v>78506145</v>
      </c>
      <c r="K27" s="156">
        <f t="shared" si="0"/>
        <v>1</v>
      </c>
    </row>
    <row r="28" spans="1:11" ht="29.25" customHeight="1" x14ac:dyDescent="0.25">
      <c r="A28" s="39" t="s">
        <v>129</v>
      </c>
      <c r="B28" s="40" t="s">
        <v>37</v>
      </c>
      <c r="C28" s="40">
        <v>20</v>
      </c>
      <c r="D28" s="40" t="s">
        <v>38</v>
      </c>
      <c r="E28" s="41" t="s">
        <v>130</v>
      </c>
      <c r="F28" s="177">
        <v>78506145</v>
      </c>
      <c r="G28" s="177">
        <v>0</v>
      </c>
      <c r="H28" s="177">
        <f t="shared" si="1"/>
        <v>78506145</v>
      </c>
      <c r="I28" s="49">
        <f>+H28/H97</f>
        <v>9.9378857571357036E-4</v>
      </c>
      <c r="J28" s="177">
        <v>78506145</v>
      </c>
      <c r="K28" s="178">
        <f t="shared" si="0"/>
        <v>1</v>
      </c>
    </row>
    <row r="29" spans="1:11" ht="38.25" customHeight="1" x14ac:dyDescent="0.25">
      <c r="A29" s="32" t="s">
        <v>133</v>
      </c>
      <c r="B29" s="127"/>
      <c r="C29" s="127"/>
      <c r="D29" s="127"/>
      <c r="E29" s="34" t="s">
        <v>134</v>
      </c>
      <c r="F29" s="155">
        <f>+F30</f>
        <v>200812848</v>
      </c>
      <c r="G29" s="155">
        <f>+G30</f>
        <v>0</v>
      </c>
      <c r="H29" s="155">
        <f t="shared" si="1"/>
        <v>200812848</v>
      </c>
      <c r="I29" s="48">
        <f>+H29/H97</f>
        <v>2.5420368583746623E-3</v>
      </c>
      <c r="J29" s="155">
        <f>+J30</f>
        <v>0</v>
      </c>
      <c r="K29" s="156">
        <f t="shared" si="0"/>
        <v>0</v>
      </c>
    </row>
    <row r="30" spans="1:11" ht="33.75" customHeight="1" x14ac:dyDescent="0.25">
      <c r="A30" s="39" t="s">
        <v>137</v>
      </c>
      <c r="B30" s="40" t="s">
        <v>37</v>
      </c>
      <c r="C30" s="40">
        <v>20</v>
      </c>
      <c r="D30" s="40" t="s">
        <v>38</v>
      </c>
      <c r="E30" s="41" t="s">
        <v>138</v>
      </c>
      <c r="F30" s="177">
        <v>200812848</v>
      </c>
      <c r="G30" s="177">
        <v>0</v>
      </c>
      <c r="H30" s="177">
        <f t="shared" si="1"/>
        <v>200812848</v>
      </c>
      <c r="I30" s="49">
        <f>+H30/H97</f>
        <v>2.5420368583746623E-3</v>
      </c>
      <c r="J30" s="177">
        <v>0</v>
      </c>
      <c r="K30" s="178">
        <f t="shared" si="0"/>
        <v>0</v>
      </c>
    </row>
    <row r="31" spans="1:11" ht="45.75" customHeight="1" x14ac:dyDescent="0.25">
      <c r="A31" s="32" t="s">
        <v>141</v>
      </c>
      <c r="B31" s="127"/>
      <c r="C31" s="127"/>
      <c r="D31" s="127"/>
      <c r="E31" s="128" t="s">
        <v>142</v>
      </c>
      <c r="F31" s="155">
        <f>+F32+F33+F34+F35</f>
        <v>276622085.5</v>
      </c>
      <c r="G31" s="155">
        <f>+G32+G33+G34+G35</f>
        <v>0</v>
      </c>
      <c r="H31" s="155">
        <f t="shared" si="1"/>
        <v>276622085.5</v>
      </c>
      <c r="I31" s="48">
        <f>+H31/H97</f>
        <v>3.5016859936246071E-3</v>
      </c>
      <c r="J31" s="155">
        <f>+J32+J33+J34+J35</f>
        <v>186278501.5</v>
      </c>
      <c r="K31" s="156">
        <f t="shared" si="0"/>
        <v>0.67340429873232233</v>
      </c>
    </row>
    <row r="32" spans="1:11" ht="35.25" customHeight="1" x14ac:dyDescent="0.25">
      <c r="A32" s="39" t="s">
        <v>143</v>
      </c>
      <c r="B32" s="40" t="s">
        <v>37</v>
      </c>
      <c r="C32" s="40">
        <v>20</v>
      </c>
      <c r="D32" s="40" t="s">
        <v>38</v>
      </c>
      <c r="E32" s="41" t="s">
        <v>144</v>
      </c>
      <c r="F32" s="177">
        <v>51308464</v>
      </c>
      <c r="G32" s="177">
        <v>0</v>
      </c>
      <c r="H32" s="177">
        <f t="shared" si="1"/>
        <v>51308464</v>
      </c>
      <c r="I32" s="49">
        <f>+H32/H97</f>
        <v>6.4950030804099474E-4</v>
      </c>
      <c r="J32" s="177">
        <v>51308464</v>
      </c>
      <c r="K32" s="178">
        <f t="shared" si="0"/>
        <v>1</v>
      </c>
    </row>
    <row r="33" spans="1:11" ht="40.5" customHeight="1" x14ac:dyDescent="0.25">
      <c r="A33" s="39" t="s">
        <v>145</v>
      </c>
      <c r="B33" s="40" t="s">
        <v>37</v>
      </c>
      <c r="C33" s="40">
        <v>20</v>
      </c>
      <c r="D33" s="40" t="s">
        <v>38</v>
      </c>
      <c r="E33" s="41" t="s">
        <v>146</v>
      </c>
      <c r="F33" s="177">
        <v>126748037.5</v>
      </c>
      <c r="G33" s="177">
        <v>0</v>
      </c>
      <c r="H33" s="177">
        <f t="shared" si="1"/>
        <v>126748037.5</v>
      </c>
      <c r="I33" s="49">
        <f>+H33/H97</f>
        <v>1.6044699642507629E-3</v>
      </c>
      <c r="J33" s="177">
        <v>121402037.5</v>
      </c>
      <c r="K33" s="178">
        <f t="shared" si="0"/>
        <v>0.95782183215262795</v>
      </c>
    </row>
    <row r="34" spans="1:11" ht="35.25" customHeight="1" x14ac:dyDescent="0.25">
      <c r="A34" s="39" t="s">
        <v>149</v>
      </c>
      <c r="B34" s="40" t="s">
        <v>37</v>
      </c>
      <c r="C34" s="40">
        <v>20</v>
      </c>
      <c r="D34" s="40" t="s">
        <v>38</v>
      </c>
      <c r="E34" s="41" t="s">
        <v>150</v>
      </c>
      <c r="F34" s="177">
        <v>13568000</v>
      </c>
      <c r="G34" s="177">
        <v>0</v>
      </c>
      <c r="H34" s="177">
        <f t="shared" si="1"/>
        <v>13568000</v>
      </c>
      <c r="I34" s="49">
        <f>+H34/H97</f>
        <v>1.7175373208405179E-4</v>
      </c>
      <c r="J34" s="177">
        <v>13568000</v>
      </c>
      <c r="K34" s="178">
        <f t="shared" si="0"/>
        <v>1</v>
      </c>
    </row>
    <row r="35" spans="1:11" ht="47.25" customHeight="1" x14ac:dyDescent="0.25">
      <c r="A35" s="39" t="s">
        <v>151</v>
      </c>
      <c r="B35" s="40" t="s">
        <v>37</v>
      </c>
      <c r="C35" s="40">
        <v>20</v>
      </c>
      <c r="D35" s="40" t="s">
        <v>38</v>
      </c>
      <c r="E35" s="41" t="s">
        <v>152</v>
      </c>
      <c r="F35" s="177">
        <v>84997584</v>
      </c>
      <c r="G35" s="177">
        <v>0</v>
      </c>
      <c r="H35" s="177">
        <f t="shared" si="1"/>
        <v>84997584</v>
      </c>
      <c r="I35" s="49">
        <f>+H35/H97</f>
        <v>1.0759619892487977E-3</v>
      </c>
      <c r="J35" s="177">
        <v>0</v>
      </c>
      <c r="K35" s="178">
        <f t="shared" si="0"/>
        <v>0</v>
      </c>
    </row>
    <row r="36" spans="1:11" ht="27" customHeight="1" x14ac:dyDescent="0.25">
      <c r="A36" s="32" t="s">
        <v>169</v>
      </c>
      <c r="B36" s="132"/>
      <c r="C36" s="132"/>
      <c r="D36" s="132"/>
      <c r="E36" s="128" t="s">
        <v>170</v>
      </c>
      <c r="F36" s="155">
        <f>+F37</f>
        <v>457940695.84000003</v>
      </c>
      <c r="G36" s="155">
        <f>+G37</f>
        <v>0</v>
      </c>
      <c r="H36" s="155">
        <f t="shared" si="1"/>
        <v>457940695.84000003</v>
      </c>
      <c r="I36" s="48">
        <f>+H36/H97</f>
        <v>5.796950441014713E-3</v>
      </c>
      <c r="J36" s="155">
        <f>+J37</f>
        <v>450106303.47000003</v>
      </c>
      <c r="K36" s="156">
        <f t="shared" si="0"/>
        <v>0.98289212458912523</v>
      </c>
    </row>
    <row r="37" spans="1:11" ht="27" customHeight="1" x14ac:dyDescent="0.25">
      <c r="A37" s="32" t="s">
        <v>187</v>
      </c>
      <c r="B37" s="132"/>
      <c r="C37" s="132"/>
      <c r="D37" s="132"/>
      <c r="E37" s="128" t="s">
        <v>188</v>
      </c>
      <c r="F37" s="155">
        <f>+F38</f>
        <v>457940695.84000003</v>
      </c>
      <c r="G37" s="155">
        <f>+G38</f>
        <v>0</v>
      </c>
      <c r="H37" s="155">
        <f t="shared" si="1"/>
        <v>457940695.84000003</v>
      </c>
      <c r="I37" s="48">
        <f>+H37/H97</f>
        <v>5.796950441014713E-3</v>
      </c>
      <c r="J37" s="155">
        <f>+J38</f>
        <v>450106303.47000003</v>
      </c>
      <c r="K37" s="156">
        <f t="shared" si="0"/>
        <v>0.98289212458912523</v>
      </c>
    </row>
    <row r="38" spans="1:11" ht="27" customHeight="1" x14ac:dyDescent="0.25">
      <c r="A38" s="32" t="s">
        <v>189</v>
      </c>
      <c r="B38" s="132"/>
      <c r="C38" s="132"/>
      <c r="D38" s="132"/>
      <c r="E38" s="128" t="s">
        <v>190</v>
      </c>
      <c r="F38" s="155">
        <f>+F39+F40</f>
        <v>457940695.84000003</v>
      </c>
      <c r="G38" s="155">
        <f>+G39+G40</f>
        <v>0</v>
      </c>
      <c r="H38" s="155">
        <f t="shared" si="1"/>
        <v>457940695.84000003</v>
      </c>
      <c r="I38" s="48">
        <f>+H38/H97</f>
        <v>5.796950441014713E-3</v>
      </c>
      <c r="J38" s="155">
        <f>+J39+J40</f>
        <v>450106303.47000003</v>
      </c>
      <c r="K38" s="156">
        <f t="shared" si="0"/>
        <v>0.98289212458912523</v>
      </c>
    </row>
    <row r="39" spans="1:11" ht="27" customHeight="1" x14ac:dyDescent="0.25">
      <c r="A39" s="39" t="s">
        <v>191</v>
      </c>
      <c r="B39" s="132" t="s">
        <v>37</v>
      </c>
      <c r="C39" s="132">
        <v>20</v>
      </c>
      <c r="D39" s="40" t="s">
        <v>38</v>
      </c>
      <c r="E39" s="134" t="s">
        <v>193</v>
      </c>
      <c r="F39" s="177">
        <v>240508315.61000001</v>
      </c>
      <c r="G39" s="177">
        <v>0</v>
      </c>
      <c r="H39" s="177">
        <f t="shared" si="1"/>
        <v>240508315.61000001</v>
      </c>
      <c r="I39" s="49">
        <f>+H39/H97</f>
        <v>3.0445313092030157E-3</v>
      </c>
      <c r="J39" s="177">
        <v>240508315.61000001</v>
      </c>
      <c r="K39" s="178">
        <f t="shared" si="0"/>
        <v>1</v>
      </c>
    </row>
    <row r="40" spans="1:11" ht="27" customHeight="1" x14ac:dyDescent="0.25">
      <c r="A40" s="39" t="s">
        <v>194</v>
      </c>
      <c r="B40" s="40" t="s">
        <v>37</v>
      </c>
      <c r="C40" s="40">
        <v>20</v>
      </c>
      <c r="D40" s="40" t="s">
        <v>38</v>
      </c>
      <c r="E40" s="41" t="s">
        <v>195</v>
      </c>
      <c r="F40" s="177">
        <v>217432380.22999999</v>
      </c>
      <c r="G40" s="177"/>
      <c r="H40" s="177">
        <f t="shared" si="1"/>
        <v>217432380.22999999</v>
      </c>
      <c r="I40" s="49">
        <f>+H40/H97</f>
        <v>2.7524191318116964E-3</v>
      </c>
      <c r="J40" s="177">
        <v>209597987.86000001</v>
      </c>
      <c r="K40" s="178">
        <f t="shared" si="0"/>
        <v>0.96396860319648459</v>
      </c>
    </row>
    <row r="41" spans="1:11" ht="43.5" customHeight="1" x14ac:dyDescent="0.25">
      <c r="A41" s="32" t="s">
        <v>196</v>
      </c>
      <c r="B41" s="33"/>
      <c r="C41" s="33"/>
      <c r="D41" s="33"/>
      <c r="E41" s="34" t="s">
        <v>197</v>
      </c>
      <c r="F41" s="155">
        <f>+F42</f>
        <v>1447532329.55</v>
      </c>
      <c r="G41" s="155">
        <f>+G42</f>
        <v>0</v>
      </c>
      <c r="H41" s="155">
        <f t="shared" si="1"/>
        <v>1447532329.55</v>
      </c>
      <c r="I41" s="48">
        <f>+H41/H97</f>
        <v>1.8323929828459175E-2</v>
      </c>
      <c r="J41" s="155">
        <f>+J42</f>
        <v>1447532329.55</v>
      </c>
      <c r="K41" s="156">
        <f t="shared" si="0"/>
        <v>1</v>
      </c>
    </row>
    <row r="42" spans="1:11" ht="27" customHeight="1" x14ac:dyDescent="0.25">
      <c r="A42" s="32" t="s">
        <v>198</v>
      </c>
      <c r="B42" s="33"/>
      <c r="C42" s="33"/>
      <c r="D42" s="33"/>
      <c r="E42" s="34" t="s">
        <v>199</v>
      </c>
      <c r="F42" s="155">
        <f>+F43</f>
        <v>1447532329.55</v>
      </c>
      <c r="G42" s="155">
        <f>+G43</f>
        <v>0</v>
      </c>
      <c r="H42" s="155">
        <f t="shared" si="1"/>
        <v>1447532329.55</v>
      </c>
      <c r="I42" s="48">
        <f>+H42/H97</f>
        <v>1.8323929828459175E-2</v>
      </c>
      <c r="J42" s="155">
        <f>+J43</f>
        <v>1447532329.55</v>
      </c>
      <c r="K42" s="156">
        <f t="shared" si="0"/>
        <v>1</v>
      </c>
    </row>
    <row r="43" spans="1:11" ht="27" customHeight="1" thickBot="1" x14ac:dyDescent="0.3">
      <c r="A43" s="52" t="s">
        <v>200</v>
      </c>
      <c r="B43" s="53" t="s">
        <v>37</v>
      </c>
      <c r="C43" s="53">
        <v>20</v>
      </c>
      <c r="D43" s="53" t="s">
        <v>38</v>
      </c>
      <c r="E43" s="54" t="s">
        <v>201</v>
      </c>
      <c r="F43" s="180">
        <v>1447532329.55</v>
      </c>
      <c r="G43" s="180">
        <v>0</v>
      </c>
      <c r="H43" s="180">
        <f t="shared" si="1"/>
        <v>1447532329.55</v>
      </c>
      <c r="I43" s="55">
        <f>+H43/H97</f>
        <v>1.8323929828459175E-2</v>
      </c>
      <c r="J43" s="180">
        <v>1447532329.55</v>
      </c>
      <c r="K43" s="181">
        <f t="shared" si="0"/>
        <v>1</v>
      </c>
    </row>
    <row r="44" spans="1:11" s="119" customFormat="1" ht="24.75" customHeight="1" thickBot="1" x14ac:dyDescent="0.3">
      <c r="A44" s="182" t="s">
        <v>214</v>
      </c>
      <c r="B44" s="114"/>
      <c r="C44" s="114"/>
      <c r="D44" s="114"/>
      <c r="E44" s="183" t="s">
        <v>431</v>
      </c>
      <c r="F44" s="158">
        <f>+F45+F59+F65+F77+F83</f>
        <v>76313556044.690002</v>
      </c>
      <c r="G44" s="158">
        <f>+G45+G59+G65+G77+G83</f>
        <v>0</v>
      </c>
      <c r="H44" s="171">
        <f t="shared" si="1"/>
        <v>76313556044.690002</v>
      </c>
      <c r="I44" s="146">
        <f>+H44/H97</f>
        <v>0.96603317064275929</v>
      </c>
      <c r="J44" s="158">
        <f>+J45+J59+J65+J77+J83</f>
        <v>76312778444.690002</v>
      </c>
      <c r="K44" s="172">
        <f t="shared" si="0"/>
        <v>0.99998981046041746</v>
      </c>
    </row>
    <row r="45" spans="1:11" ht="36.75" customHeight="1" x14ac:dyDescent="0.25">
      <c r="A45" s="120" t="s">
        <v>216</v>
      </c>
      <c r="B45" s="121"/>
      <c r="C45" s="121"/>
      <c r="D45" s="121"/>
      <c r="E45" s="122" t="s">
        <v>217</v>
      </c>
      <c r="F45" s="173">
        <f>+F46</f>
        <v>58518202608.690002</v>
      </c>
      <c r="G45" s="173">
        <f>+G46</f>
        <v>0</v>
      </c>
      <c r="H45" s="173">
        <f t="shared" si="1"/>
        <v>58518202608.690002</v>
      </c>
      <c r="I45" s="67">
        <f>+H45/H97</f>
        <v>0.74076648679932222</v>
      </c>
      <c r="J45" s="173">
        <f>+J46</f>
        <v>58517425008.690002</v>
      </c>
      <c r="K45" s="174">
        <f t="shared" si="0"/>
        <v>0.9999867118269985</v>
      </c>
    </row>
    <row r="46" spans="1:11" ht="36.75" customHeight="1" x14ac:dyDescent="0.25">
      <c r="A46" s="126" t="s">
        <v>218</v>
      </c>
      <c r="B46" s="127"/>
      <c r="C46" s="127"/>
      <c r="D46" s="127"/>
      <c r="E46" s="128" t="s">
        <v>219</v>
      </c>
      <c r="F46" s="155">
        <f>+F47+F51+F55</f>
        <v>58518202608.690002</v>
      </c>
      <c r="G46" s="155">
        <f>+G47+G51+G55</f>
        <v>0</v>
      </c>
      <c r="H46" s="155">
        <f t="shared" si="1"/>
        <v>58518202608.690002</v>
      </c>
      <c r="I46" s="48">
        <f>+H46/H97</f>
        <v>0.74076648679932222</v>
      </c>
      <c r="J46" s="155">
        <f>+J47+J51+J55</f>
        <v>58517425008.690002</v>
      </c>
      <c r="K46" s="156">
        <f t="shared" si="0"/>
        <v>0.9999867118269985</v>
      </c>
    </row>
    <row r="47" spans="1:11" ht="51" customHeight="1" x14ac:dyDescent="0.25">
      <c r="A47" s="32" t="s">
        <v>268</v>
      </c>
      <c r="B47" s="40"/>
      <c r="C47" s="40"/>
      <c r="D47" s="40"/>
      <c r="E47" s="34" t="s">
        <v>271</v>
      </c>
      <c r="F47" s="184">
        <f t="shared" ref="F47:G49" si="2">+F48</f>
        <v>296233463</v>
      </c>
      <c r="G47" s="184">
        <f t="shared" si="2"/>
        <v>0</v>
      </c>
      <c r="H47" s="155">
        <f t="shared" si="1"/>
        <v>296233463</v>
      </c>
      <c r="I47" s="48">
        <f>+H47/H97</f>
        <v>3.7499412469363851E-3</v>
      </c>
      <c r="J47" s="184">
        <f>+J48</f>
        <v>295455863</v>
      </c>
      <c r="K47" s="156">
        <f t="shared" si="0"/>
        <v>0.99737504334545757</v>
      </c>
    </row>
    <row r="48" spans="1:11" ht="51" customHeight="1" x14ac:dyDescent="0.25">
      <c r="A48" s="32" t="s">
        <v>270</v>
      </c>
      <c r="B48" s="68"/>
      <c r="C48" s="68"/>
      <c r="D48" s="68"/>
      <c r="E48" s="34" t="s">
        <v>271</v>
      </c>
      <c r="F48" s="184">
        <f t="shared" si="2"/>
        <v>296233463</v>
      </c>
      <c r="G48" s="184">
        <f t="shared" si="2"/>
        <v>0</v>
      </c>
      <c r="H48" s="155">
        <f t="shared" si="1"/>
        <v>296233463</v>
      </c>
      <c r="I48" s="48">
        <f>+H48/H97</f>
        <v>3.7499412469363851E-3</v>
      </c>
      <c r="J48" s="184">
        <f>+J49</f>
        <v>295455863</v>
      </c>
      <c r="K48" s="156">
        <f t="shared" si="0"/>
        <v>0.99737504334545757</v>
      </c>
    </row>
    <row r="49" spans="1:11" ht="55.5" customHeight="1" x14ac:dyDescent="0.25">
      <c r="A49" s="32" t="s">
        <v>272</v>
      </c>
      <c r="B49" s="68"/>
      <c r="C49" s="68"/>
      <c r="D49" s="68"/>
      <c r="E49" s="34" t="s">
        <v>273</v>
      </c>
      <c r="F49" s="155">
        <f t="shared" si="2"/>
        <v>296233463</v>
      </c>
      <c r="G49" s="155">
        <f t="shared" si="2"/>
        <v>0</v>
      </c>
      <c r="H49" s="155">
        <f t="shared" si="1"/>
        <v>296233463</v>
      </c>
      <c r="I49" s="48">
        <f>+H49/H97</f>
        <v>3.7499412469363851E-3</v>
      </c>
      <c r="J49" s="155">
        <f>+J50</f>
        <v>295455863</v>
      </c>
      <c r="K49" s="156">
        <f t="shared" si="0"/>
        <v>0.99737504334545757</v>
      </c>
    </row>
    <row r="50" spans="1:11" ht="36.75" customHeight="1" x14ac:dyDescent="0.25">
      <c r="A50" s="76" t="s">
        <v>274</v>
      </c>
      <c r="B50" s="68" t="s">
        <v>192</v>
      </c>
      <c r="C50" s="68">
        <v>11</v>
      </c>
      <c r="D50" s="40" t="s">
        <v>38</v>
      </c>
      <c r="E50" s="78" t="s">
        <v>226</v>
      </c>
      <c r="F50" s="177">
        <v>296233463</v>
      </c>
      <c r="G50" s="177">
        <v>0</v>
      </c>
      <c r="H50" s="177">
        <f t="shared" si="1"/>
        <v>296233463</v>
      </c>
      <c r="I50" s="49">
        <f>+H50/H97</f>
        <v>3.7499412469363851E-3</v>
      </c>
      <c r="J50" s="177">
        <v>295455863</v>
      </c>
      <c r="K50" s="178">
        <f t="shared" ref="K50:K97" si="3">+J50/H50</f>
        <v>0.99737504334545757</v>
      </c>
    </row>
    <row r="51" spans="1:11" ht="52.5" customHeight="1" x14ac:dyDescent="0.25">
      <c r="A51" s="32" t="s">
        <v>300</v>
      </c>
      <c r="B51" s="68"/>
      <c r="C51" s="68"/>
      <c r="D51" s="68"/>
      <c r="E51" s="34" t="s">
        <v>301</v>
      </c>
      <c r="F51" s="184">
        <f t="shared" ref="F51:G53" si="4">+F52</f>
        <v>51638230121.690002</v>
      </c>
      <c r="G51" s="184">
        <f t="shared" si="4"/>
        <v>0</v>
      </c>
      <c r="H51" s="155">
        <f t="shared" si="1"/>
        <v>51638230121.690002</v>
      </c>
      <c r="I51" s="48">
        <f>+H51/H97</f>
        <v>0.65367473036669799</v>
      </c>
      <c r="J51" s="184">
        <f>+J52</f>
        <v>51638230121.690002</v>
      </c>
      <c r="K51" s="156">
        <f t="shared" si="3"/>
        <v>1</v>
      </c>
    </row>
    <row r="52" spans="1:11" ht="52.5" customHeight="1" x14ac:dyDescent="0.25">
      <c r="A52" s="32" t="s">
        <v>302</v>
      </c>
      <c r="B52" s="40"/>
      <c r="C52" s="40"/>
      <c r="D52" s="40"/>
      <c r="E52" s="69" t="s">
        <v>301</v>
      </c>
      <c r="F52" s="184">
        <f t="shared" si="4"/>
        <v>51638230121.690002</v>
      </c>
      <c r="G52" s="184">
        <f t="shared" si="4"/>
        <v>0</v>
      </c>
      <c r="H52" s="155">
        <f t="shared" si="1"/>
        <v>51638230121.690002</v>
      </c>
      <c r="I52" s="48">
        <f>+H52/H97</f>
        <v>0.65367473036669799</v>
      </c>
      <c r="J52" s="184">
        <f>+J53</f>
        <v>51638230121.690002</v>
      </c>
      <c r="K52" s="156">
        <f t="shared" si="3"/>
        <v>1</v>
      </c>
    </row>
    <row r="53" spans="1:11" ht="36.75" customHeight="1" x14ac:dyDescent="0.25">
      <c r="A53" s="32" t="s">
        <v>303</v>
      </c>
      <c r="B53" s="40"/>
      <c r="C53" s="40"/>
      <c r="D53" s="40"/>
      <c r="E53" s="34" t="s">
        <v>236</v>
      </c>
      <c r="F53" s="155">
        <f t="shared" si="4"/>
        <v>51638230121.690002</v>
      </c>
      <c r="G53" s="155">
        <f t="shared" si="4"/>
        <v>0</v>
      </c>
      <c r="H53" s="155">
        <f t="shared" si="1"/>
        <v>51638230121.690002</v>
      </c>
      <c r="I53" s="48">
        <f>+H53/H97</f>
        <v>0.65367473036669799</v>
      </c>
      <c r="J53" s="155">
        <f>+J54</f>
        <v>51638230121.690002</v>
      </c>
      <c r="K53" s="156">
        <f t="shared" si="3"/>
        <v>1</v>
      </c>
    </row>
    <row r="54" spans="1:11" ht="36.75" customHeight="1" x14ac:dyDescent="0.25">
      <c r="A54" s="39" t="s">
        <v>304</v>
      </c>
      <c r="B54" s="68" t="s">
        <v>192</v>
      </c>
      <c r="C54" s="68">
        <v>11</v>
      </c>
      <c r="D54" s="40" t="s">
        <v>38</v>
      </c>
      <c r="E54" s="41" t="s">
        <v>226</v>
      </c>
      <c r="F54" s="177">
        <v>51638230121.690002</v>
      </c>
      <c r="G54" s="177">
        <v>0</v>
      </c>
      <c r="H54" s="177">
        <f t="shared" si="1"/>
        <v>51638230121.690002</v>
      </c>
      <c r="I54" s="49">
        <f>+H54/H97</f>
        <v>0.65367473036669799</v>
      </c>
      <c r="J54" s="177">
        <v>51638230121.690002</v>
      </c>
      <c r="K54" s="178">
        <f t="shared" si="3"/>
        <v>1</v>
      </c>
    </row>
    <row r="55" spans="1:11" ht="77.25" customHeight="1" x14ac:dyDescent="0.25">
      <c r="A55" s="32" t="s">
        <v>325</v>
      </c>
      <c r="B55" s="68"/>
      <c r="C55" s="68"/>
      <c r="D55" s="68"/>
      <c r="E55" s="34" t="s">
        <v>326</v>
      </c>
      <c r="F55" s="155">
        <f t="shared" ref="F55:G57" si="5">+F56</f>
        <v>6583739024</v>
      </c>
      <c r="G55" s="155">
        <f t="shared" si="5"/>
        <v>0</v>
      </c>
      <c r="H55" s="155">
        <f t="shared" si="1"/>
        <v>6583739024</v>
      </c>
      <c r="I55" s="48">
        <f>+H55/H97</f>
        <v>8.334181518568784E-2</v>
      </c>
      <c r="J55" s="155">
        <f>+J56</f>
        <v>6583739024</v>
      </c>
      <c r="K55" s="156">
        <f t="shared" si="3"/>
        <v>1</v>
      </c>
    </row>
    <row r="56" spans="1:11" ht="63.75" customHeight="1" x14ac:dyDescent="0.25">
      <c r="A56" s="32" t="s">
        <v>327</v>
      </c>
      <c r="B56" s="40"/>
      <c r="C56" s="40"/>
      <c r="D56" s="40"/>
      <c r="E56" s="69" t="s">
        <v>326</v>
      </c>
      <c r="F56" s="155">
        <f t="shared" si="5"/>
        <v>6583739024</v>
      </c>
      <c r="G56" s="155">
        <f t="shared" si="5"/>
        <v>0</v>
      </c>
      <c r="H56" s="155">
        <f t="shared" si="1"/>
        <v>6583739024</v>
      </c>
      <c r="I56" s="48">
        <f>+H56/H97</f>
        <v>8.334181518568784E-2</v>
      </c>
      <c r="J56" s="155">
        <f>+J57</f>
        <v>6583739024</v>
      </c>
      <c r="K56" s="156">
        <f t="shared" si="3"/>
        <v>1</v>
      </c>
    </row>
    <row r="57" spans="1:11" ht="36.75" customHeight="1" x14ac:dyDescent="0.25">
      <c r="A57" s="32" t="s">
        <v>328</v>
      </c>
      <c r="B57" s="40"/>
      <c r="C57" s="40"/>
      <c r="D57" s="40"/>
      <c r="E57" s="34" t="s">
        <v>236</v>
      </c>
      <c r="F57" s="155">
        <f t="shared" si="5"/>
        <v>6583739024</v>
      </c>
      <c r="G57" s="155">
        <f t="shared" si="5"/>
        <v>0</v>
      </c>
      <c r="H57" s="155">
        <f t="shared" si="1"/>
        <v>6583739024</v>
      </c>
      <c r="I57" s="48">
        <f>+H57/H97</f>
        <v>8.334181518568784E-2</v>
      </c>
      <c r="J57" s="155">
        <f>+J58</f>
        <v>6583739024</v>
      </c>
      <c r="K57" s="156">
        <f t="shared" si="3"/>
        <v>1</v>
      </c>
    </row>
    <row r="58" spans="1:11" ht="36.75" customHeight="1" x14ac:dyDescent="0.25">
      <c r="A58" s="39" t="s">
        <v>329</v>
      </c>
      <c r="B58" s="68" t="s">
        <v>192</v>
      </c>
      <c r="C58" s="68">
        <v>11</v>
      </c>
      <c r="D58" s="40" t="s">
        <v>38</v>
      </c>
      <c r="E58" s="41" t="s">
        <v>226</v>
      </c>
      <c r="F58" s="177">
        <v>6583739024</v>
      </c>
      <c r="G58" s="177">
        <v>0</v>
      </c>
      <c r="H58" s="177">
        <f t="shared" si="1"/>
        <v>6583739024</v>
      </c>
      <c r="I58" s="49">
        <f>+H58/H97</f>
        <v>8.334181518568784E-2</v>
      </c>
      <c r="J58" s="177">
        <v>6583739024</v>
      </c>
      <c r="K58" s="178">
        <f t="shared" si="3"/>
        <v>1</v>
      </c>
    </row>
    <row r="59" spans="1:11" ht="36.75" customHeight="1" x14ac:dyDescent="0.25">
      <c r="A59" s="32" t="s">
        <v>342</v>
      </c>
      <c r="B59" s="68"/>
      <c r="C59" s="68"/>
      <c r="D59" s="68"/>
      <c r="E59" s="69" t="s">
        <v>343</v>
      </c>
      <c r="F59" s="155">
        <f t="shared" ref="F59:G63" si="6">+F60</f>
        <v>22558306</v>
      </c>
      <c r="G59" s="155">
        <f t="shared" si="6"/>
        <v>0</v>
      </c>
      <c r="H59" s="155">
        <f t="shared" si="1"/>
        <v>22558306</v>
      </c>
      <c r="I59" s="48">
        <f>+H59/H97</f>
        <v>2.8555964364637812E-4</v>
      </c>
      <c r="J59" s="155">
        <f>+J60</f>
        <v>22558306</v>
      </c>
      <c r="K59" s="156">
        <f t="shared" si="3"/>
        <v>1</v>
      </c>
    </row>
    <row r="60" spans="1:11" ht="36.75" customHeight="1" x14ac:dyDescent="0.25">
      <c r="A60" s="32" t="s">
        <v>344</v>
      </c>
      <c r="B60" s="40"/>
      <c r="C60" s="40"/>
      <c r="D60" s="40"/>
      <c r="E60" s="34" t="s">
        <v>219</v>
      </c>
      <c r="F60" s="155">
        <f t="shared" si="6"/>
        <v>22558306</v>
      </c>
      <c r="G60" s="155">
        <f t="shared" si="6"/>
        <v>0</v>
      </c>
      <c r="H60" s="155">
        <f t="shared" si="1"/>
        <v>22558306</v>
      </c>
      <c r="I60" s="48">
        <f>+H60/H97</f>
        <v>2.8555964364637812E-4</v>
      </c>
      <c r="J60" s="155">
        <f>+J61</f>
        <v>22558306</v>
      </c>
      <c r="K60" s="156">
        <f t="shared" si="3"/>
        <v>1</v>
      </c>
    </row>
    <row r="61" spans="1:11" ht="40.5" customHeight="1" x14ac:dyDescent="0.25">
      <c r="A61" s="32" t="s">
        <v>345</v>
      </c>
      <c r="B61" s="40"/>
      <c r="C61" s="40"/>
      <c r="D61" s="40"/>
      <c r="E61" s="34" t="s">
        <v>346</v>
      </c>
      <c r="F61" s="155">
        <f t="shared" si="6"/>
        <v>22558306</v>
      </c>
      <c r="G61" s="155">
        <f t="shared" si="6"/>
        <v>0</v>
      </c>
      <c r="H61" s="155">
        <f t="shared" si="1"/>
        <v>22558306</v>
      </c>
      <c r="I61" s="48">
        <f>+H61/H97</f>
        <v>2.8555964364637812E-4</v>
      </c>
      <c r="J61" s="155">
        <f>+J62</f>
        <v>22558306</v>
      </c>
      <c r="K61" s="156">
        <f t="shared" si="3"/>
        <v>1</v>
      </c>
    </row>
    <row r="62" spans="1:11" ht="40.5" customHeight="1" x14ac:dyDescent="0.25">
      <c r="A62" s="32" t="s">
        <v>347</v>
      </c>
      <c r="B62" s="40"/>
      <c r="C62" s="40"/>
      <c r="D62" s="40"/>
      <c r="E62" s="34" t="s">
        <v>346</v>
      </c>
      <c r="F62" s="155">
        <f t="shared" si="6"/>
        <v>22558306</v>
      </c>
      <c r="G62" s="155">
        <f t="shared" si="6"/>
        <v>0</v>
      </c>
      <c r="H62" s="155">
        <f t="shared" si="1"/>
        <v>22558306</v>
      </c>
      <c r="I62" s="48">
        <f>+H62/H97</f>
        <v>2.8555964364637812E-4</v>
      </c>
      <c r="J62" s="155">
        <f>+J63</f>
        <v>22558306</v>
      </c>
      <c r="K62" s="156">
        <f t="shared" si="3"/>
        <v>1</v>
      </c>
    </row>
    <row r="63" spans="1:11" ht="36.75" customHeight="1" x14ac:dyDescent="0.25">
      <c r="A63" s="32" t="s">
        <v>348</v>
      </c>
      <c r="B63" s="40"/>
      <c r="C63" s="40"/>
      <c r="D63" s="40"/>
      <c r="E63" s="69" t="s">
        <v>349</v>
      </c>
      <c r="F63" s="155">
        <f t="shared" si="6"/>
        <v>22558306</v>
      </c>
      <c r="G63" s="155">
        <f t="shared" si="6"/>
        <v>0</v>
      </c>
      <c r="H63" s="155">
        <f t="shared" si="1"/>
        <v>22558306</v>
      </c>
      <c r="I63" s="48">
        <f>+H63/H97</f>
        <v>2.8555964364637812E-4</v>
      </c>
      <c r="J63" s="155">
        <f>+J64</f>
        <v>22558306</v>
      </c>
      <c r="K63" s="156">
        <f t="shared" si="3"/>
        <v>1</v>
      </c>
    </row>
    <row r="64" spans="1:11" ht="36.75" customHeight="1" x14ac:dyDescent="0.25">
      <c r="A64" s="39" t="s">
        <v>350</v>
      </c>
      <c r="B64" s="68" t="s">
        <v>192</v>
      </c>
      <c r="C64" s="68">
        <v>11</v>
      </c>
      <c r="D64" s="40" t="s">
        <v>38</v>
      </c>
      <c r="E64" s="78" t="s">
        <v>226</v>
      </c>
      <c r="F64" s="177">
        <v>22558306</v>
      </c>
      <c r="G64" s="177">
        <v>0</v>
      </c>
      <c r="H64" s="177">
        <f t="shared" si="1"/>
        <v>22558306</v>
      </c>
      <c r="I64" s="49">
        <f>+H64/H97</f>
        <v>2.8555964364637812E-4</v>
      </c>
      <c r="J64" s="177">
        <v>22558306</v>
      </c>
      <c r="K64" s="178">
        <f t="shared" si="3"/>
        <v>1</v>
      </c>
    </row>
    <row r="65" spans="1:11" ht="36.75" customHeight="1" x14ac:dyDescent="0.25">
      <c r="A65" s="32" t="s">
        <v>351</v>
      </c>
      <c r="B65" s="40"/>
      <c r="C65" s="40"/>
      <c r="D65" s="40"/>
      <c r="E65" s="34" t="s">
        <v>352</v>
      </c>
      <c r="F65" s="155">
        <f>+F66</f>
        <v>16991625125</v>
      </c>
      <c r="G65" s="155">
        <f>+G66</f>
        <v>0</v>
      </c>
      <c r="H65" s="155">
        <f t="shared" si="1"/>
        <v>16991625125</v>
      </c>
      <c r="I65" s="48">
        <f>+H65/H97</f>
        <v>0.21509249921815252</v>
      </c>
      <c r="J65" s="155">
        <f>+J66</f>
        <v>16991625125</v>
      </c>
      <c r="K65" s="156">
        <f t="shared" si="3"/>
        <v>1</v>
      </c>
    </row>
    <row r="66" spans="1:11" ht="36.75" customHeight="1" x14ac:dyDescent="0.25">
      <c r="A66" s="32" t="s">
        <v>353</v>
      </c>
      <c r="B66" s="40"/>
      <c r="C66" s="40"/>
      <c r="D66" s="40"/>
      <c r="E66" s="34" t="s">
        <v>219</v>
      </c>
      <c r="F66" s="155">
        <f>+F67+F73</f>
        <v>16991625125</v>
      </c>
      <c r="G66" s="155">
        <f>+G67+G73</f>
        <v>0</v>
      </c>
      <c r="H66" s="155">
        <f t="shared" si="1"/>
        <v>16991625125</v>
      </c>
      <c r="I66" s="48">
        <f>+H66/H97</f>
        <v>0.21509249921815252</v>
      </c>
      <c r="J66" s="155">
        <f>+J67+J73</f>
        <v>16991625125</v>
      </c>
      <c r="K66" s="156">
        <f t="shared" si="3"/>
        <v>1</v>
      </c>
    </row>
    <row r="67" spans="1:11" ht="44.25" customHeight="1" x14ac:dyDescent="0.25">
      <c r="A67" s="32" t="s">
        <v>354</v>
      </c>
      <c r="B67" s="40"/>
      <c r="C67" s="40"/>
      <c r="D67" s="40"/>
      <c r="E67" s="69" t="s">
        <v>355</v>
      </c>
      <c r="F67" s="155">
        <f>+F68</f>
        <v>16970318666</v>
      </c>
      <c r="G67" s="155">
        <f>+G68</f>
        <v>0</v>
      </c>
      <c r="H67" s="155">
        <f t="shared" si="1"/>
        <v>16970318666</v>
      </c>
      <c r="I67" s="48">
        <f>+H67/H97</f>
        <v>0.21482278637537938</v>
      </c>
      <c r="J67" s="155">
        <f>+J68</f>
        <v>16970318666</v>
      </c>
      <c r="K67" s="156">
        <f t="shared" si="3"/>
        <v>1</v>
      </c>
    </row>
    <row r="68" spans="1:11" ht="44.25" customHeight="1" x14ac:dyDescent="0.25">
      <c r="A68" s="32" t="s">
        <v>356</v>
      </c>
      <c r="B68" s="68"/>
      <c r="C68" s="68"/>
      <c r="D68" s="68"/>
      <c r="E68" s="34" t="s">
        <v>355</v>
      </c>
      <c r="F68" s="155">
        <f>+F69+F71</f>
        <v>16970318666</v>
      </c>
      <c r="G68" s="155">
        <f>+G69+G71</f>
        <v>0</v>
      </c>
      <c r="H68" s="155">
        <f t="shared" si="1"/>
        <v>16970318666</v>
      </c>
      <c r="I68" s="48">
        <f>+H68/H97</f>
        <v>0.21482278637537938</v>
      </c>
      <c r="J68" s="155">
        <f>+J69+J71</f>
        <v>16970318666</v>
      </c>
      <c r="K68" s="156">
        <f t="shared" si="3"/>
        <v>1</v>
      </c>
    </row>
    <row r="69" spans="1:11" ht="36.75" customHeight="1" x14ac:dyDescent="0.25">
      <c r="A69" s="32" t="s">
        <v>357</v>
      </c>
      <c r="B69" s="68"/>
      <c r="C69" s="68"/>
      <c r="D69" s="68"/>
      <c r="E69" s="34" t="s">
        <v>358</v>
      </c>
      <c r="F69" s="155">
        <f>+F70</f>
        <v>16033360718</v>
      </c>
      <c r="G69" s="155">
        <f>+G70</f>
        <v>0</v>
      </c>
      <c r="H69" s="155">
        <f t="shared" si="1"/>
        <v>16033360718</v>
      </c>
      <c r="I69" s="48">
        <f>+H69/H97</f>
        <v>0.20296208292794313</v>
      </c>
      <c r="J69" s="155">
        <f>+J70</f>
        <v>16033360718</v>
      </c>
      <c r="K69" s="156">
        <f t="shared" si="3"/>
        <v>1</v>
      </c>
    </row>
    <row r="70" spans="1:11" ht="30.75" customHeight="1" x14ac:dyDescent="0.25">
      <c r="A70" s="39" t="s">
        <v>359</v>
      </c>
      <c r="B70" s="40" t="s">
        <v>37</v>
      </c>
      <c r="C70" s="40">
        <v>20</v>
      </c>
      <c r="D70" s="40" t="s">
        <v>38</v>
      </c>
      <c r="E70" s="41" t="s">
        <v>226</v>
      </c>
      <c r="F70" s="177">
        <v>16033360718</v>
      </c>
      <c r="G70" s="177">
        <v>0</v>
      </c>
      <c r="H70" s="177">
        <f t="shared" si="1"/>
        <v>16033360718</v>
      </c>
      <c r="I70" s="49">
        <f>+H70/H97</f>
        <v>0.20296208292794313</v>
      </c>
      <c r="J70" s="155">
        <v>16033360718</v>
      </c>
      <c r="K70" s="178">
        <f t="shared" si="3"/>
        <v>1</v>
      </c>
    </row>
    <row r="71" spans="1:11" ht="36.75" customHeight="1" x14ac:dyDescent="0.25">
      <c r="A71" s="32" t="s">
        <v>360</v>
      </c>
      <c r="B71" s="40"/>
      <c r="C71" s="40"/>
      <c r="D71" s="40"/>
      <c r="E71" s="34" t="s">
        <v>361</v>
      </c>
      <c r="F71" s="155">
        <f>+F72</f>
        <v>936957948</v>
      </c>
      <c r="G71" s="155">
        <f>+G72</f>
        <v>0</v>
      </c>
      <c r="H71" s="155">
        <f t="shared" si="1"/>
        <v>936957948</v>
      </c>
      <c r="I71" s="48">
        <f>+H71/H97</f>
        <v>1.1860703447436243E-2</v>
      </c>
      <c r="J71" s="155">
        <f>+J72</f>
        <v>936957948</v>
      </c>
      <c r="K71" s="156">
        <f t="shared" si="3"/>
        <v>1</v>
      </c>
    </row>
    <row r="72" spans="1:11" ht="36.75" customHeight="1" x14ac:dyDescent="0.25">
      <c r="A72" s="39" t="s">
        <v>362</v>
      </c>
      <c r="B72" s="40" t="s">
        <v>37</v>
      </c>
      <c r="C72" s="40">
        <v>20</v>
      </c>
      <c r="D72" s="40" t="s">
        <v>38</v>
      </c>
      <c r="E72" s="41" t="s">
        <v>226</v>
      </c>
      <c r="F72" s="177">
        <v>936957948</v>
      </c>
      <c r="G72" s="177">
        <v>0</v>
      </c>
      <c r="H72" s="177">
        <f t="shared" si="1"/>
        <v>936957948</v>
      </c>
      <c r="I72" s="49">
        <f>+H72/H97</f>
        <v>1.1860703447436243E-2</v>
      </c>
      <c r="J72" s="177">
        <v>936957948</v>
      </c>
      <c r="K72" s="178">
        <f t="shared" si="3"/>
        <v>1</v>
      </c>
    </row>
    <row r="73" spans="1:11" ht="36.75" customHeight="1" x14ac:dyDescent="0.25">
      <c r="A73" s="32" t="s">
        <v>363</v>
      </c>
      <c r="B73" s="40"/>
      <c r="C73" s="40"/>
      <c r="D73" s="40"/>
      <c r="E73" s="34" t="s">
        <v>364</v>
      </c>
      <c r="F73" s="155">
        <f t="shared" ref="F73:G75" si="7">+F74</f>
        <v>21306459</v>
      </c>
      <c r="G73" s="155">
        <f t="shared" si="7"/>
        <v>0</v>
      </c>
      <c r="H73" s="155">
        <f t="shared" si="1"/>
        <v>21306459</v>
      </c>
      <c r="I73" s="49">
        <f>+H73/H97</f>
        <v>2.6971284277313049E-4</v>
      </c>
      <c r="J73" s="155">
        <f>+J74</f>
        <v>21306459</v>
      </c>
      <c r="K73" s="156">
        <f t="shared" si="3"/>
        <v>1</v>
      </c>
    </row>
    <row r="74" spans="1:11" ht="36.75" customHeight="1" x14ac:dyDescent="0.25">
      <c r="A74" s="32" t="s">
        <v>365</v>
      </c>
      <c r="B74" s="40"/>
      <c r="C74" s="40"/>
      <c r="D74" s="40"/>
      <c r="E74" s="34" t="s">
        <v>364</v>
      </c>
      <c r="F74" s="155">
        <f t="shared" si="7"/>
        <v>21306459</v>
      </c>
      <c r="G74" s="155">
        <f t="shared" si="7"/>
        <v>0</v>
      </c>
      <c r="H74" s="155">
        <f t="shared" si="1"/>
        <v>21306459</v>
      </c>
      <c r="I74" s="49">
        <f>+H74/H97</f>
        <v>2.6971284277313049E-4</v>
      </c>
      <c r="J74" s="155">
        <f>+J75</f>
        <v>21306459</v>
      </c>
      <c r="K74" s="156">
        <f t="shared" si="3"/>
        <v>1</v>
      </c>
    </row>
    <row r="75" spans="1:11" ht="36.75" customHeight="1" x14ac:dyDescent="0.25">
      <c r="A75" s="32" t="s">
        <v>366</v>
      </c>
      <c r="B75" s="40"/>
      <c r="C75" s="40"/>
      <c r="D75" s="40"/>
      <c r="E75" s="34" t="s">
        <v>349</v>
      </c>
      <c r="F75" s="155">
        <f t="shared" si="7"/>
        <v>21306459</v>
      </c>
      <c r="G75" s="155">
        <f t="shared" si="7"/>
        <v>0</v>
      </c>
      <c r="H75" s="155">
        <f t="shared" si="1"/>
        <v>21306459</v>
      </c>
      <c r="I75" s="49">
        <f>+H75/H97</f>
        <v>2.6971284277313049E-4</v>
      </c>
      <c r="J75" s="155">
        <f>+J76</f>
        <v>21306459</v>
      </c>
      <c r="K75" s="156">
        <f t="shared" si="3"/>
        <v>1</v>
      </c>
    </row>
    <row r="76" spans="1:11" ht="36.75" customHeight="1" x14ac:dyDescent="0.25">
      <c r="A76" s="39" t="s">
        <v>367</v>
      </c>
      <c r="B76" s="40" t="s">
        <v>192</v>
      </c>
      <c r="C76" s="40">
        <v>11</v>
      </c>
      <c r="D76" s="40" t="s">
        <v>38</v>
      </c>
      <c r="E76" s="78" t="s">
        <v>226</v>
      </c>
      <c r="F76" s="155">
        <v>21306459</v>
      </c>
      <c r="G76" s="155"/>
      <c r="H76" s="177">
        <f t="shared" ref="H76:H78" si="8">+F76-G76</f>
        <v>21306459</v>
      </c>
      <c r="I76" s="49">
        <f>+H76/H97</f>
        <v>2.6971284277313049E-4</v>
      </c>
      <c r="J76" s="155">
        <v>21306459</v>
      </c>
      <c r="K76" s="178">
        <f t="shared" si="3"/>
        <v>1</v>
      </c>
    </row>
    <row r="77" spans="1:11" ht="36.75" customHeight="1" x14ac:dyDescent="0.25">
      <c r="A77" s="32" t="s">
        <v>368</v>
      </c>
      <c r="B77" s="127"/>
      <c r="C77" s="127"/>
      <c r="D77" s="127"/>
      <c r="E77" s="152" t="s">
        <v>369</v>
      </c>
      <c r="F77" s="155">
        <f t="shared" ref="F77:G81" si="9">+F78</f>
        <v>41375321</v>
      </c>
      <c r="G77" s="155">
        <f t="shared" si="9"/>
        <v>0</v>
      </c>
      <c r="H77" s="155">
        <f t="shared" si="8"/>
        <v>41375321</v>
      </c>
      <c r="I77" s="48">
        <f>+H77/H97</f>
        <v>5.2375927166315166E-4</v>
      </c>
      <c r="J77" s="155">
        <f>+J78</f>
        <v>41375321</v>
      </c>
      <c r="K77" s="156">
        <f t="shared" si="3"/>
        <v>1</v>
      </c>
    </row>
    <row r="78" spans="1:11" ht="36.75" customHeight="1" x14ac:dyDescent="0.25">
      <c r="A78" s="32" t="s">
        <v>370</v>
      </c>
      <c r="B78" s="127"/>
      <c r="C78" s="127"/>
      <c r="D78" s="127"/>
      <c r="E78" s="128" t="s">
        <v>219</v>
      </c>
      <c r="F78" s="155">
        <f t="shared" si="9"/>
        <v>41375321</v>
      </c>
      <c r="G78" s="155">
        <f t="shared" si="9"/>
        <v>0</v>
      </c>
      <c r="H78" s="155">
        <f t="shared" si="8"/>
        <v>41375321</v>
      </c>
      <c r="I78" s="48">
        <f>+H78/H97</f>
        <v>5.2375927166315166E-4</v>
      </c>
      <c r="J78" s="155">
        <f>+J79</f>
        <v>41375321</v>
      </c>
      <c r="K78" s="156">
        <f t="shared" si="3"/>
        <v>1</v>
      </c>
    </row>
    <row r="79" spans="1:11" ht="36.75" customHeight="1" x14ac:dyDescent="0.25">
      <c r="A79" s="32" t="s">
        <v>378</v>
      </c>
      <c r="B79" s="68"/>
      <c r="C79" s="68"/>
      <c r="D79" s="68"/>
      <c r="E79" s="34" t="s">
        <v>379</v>
      </c>
      <c r="F79" s="155">
        <f t="shared" si="9"/>
        <v>41375321</v>
      </c>
      <c r="G79" s="155">
        <f t="shared" si="9"/>
        <v>0</v>
      </c>
      <c r="H79" s="155">
        <f>+H80</f>
        <v>41375321</v>
      </c>
      <c r="I79" s="48">
        <f>+H79/H97</f>
        <v>5.2375927166315166E-4</v>
      </c>
      <c r="J79" s="155">
        <f>+J80</f>
        <v>41375321</v>
      </c>
      <c r="K79" s="156">
        <f t="shared" si="3"/>
        <v>1</v>
      </c>
    </row>
    <row r="80" spans="1:11" ht="36.75" customHeight="1" x14ac:dyDescent="0.25">
      <c r="A80" s="32" t="s">
        <v>380</v>
      </c>
      <c r="B80" s="68"/>
      <c r="C80" s="68"/>
      <c r="D80" s="68"/>
      <c r="E80" s="34" t="s">
        <v>379</v>
      </c>
      <c r="F80" s="155">
        <f t="shared" si="9"/>
        <v>41375321</v>
      </c>
      <c r="G80" s="155">
        <f t="shared" si="9"/>
        <v>0</v>
      </c>
      <c r="H80" s="155">
        <f t="shared" ref="H80:H90" si="10">+F80-G80</f>
        <v>41375321</v>
      </c>
      <c r="I80" s="48">
        <f>+H80/H97</f>
        <v>5.2375927166315166E-4</v>
      </c>
      <c r="J80" s="155">
        <f>+J81</f>
        <v>41375321</v>
      </c>
      <c r="K80" s="156">
        <f t="shared" si="3"/>
        <v>1</v>
      </c>
    </row>
    <row r="81" spans="1:11" ht="36.75" customHeight="1" x14ac:dyDescent="0.25">
      <c r="A81" s="32" t="s">
        <v>381</v>
      </c>
      <c r="B81" s="68"/>
      <c r="C81" s="68"/>
      <c r="D81" s="68"/>
      <c r="E81" s="34" t="s">
        <v>349</v>
      </c>
      <c r="F81" s="155">
        <f t="shared" si="9"/>
        <v>41375321</v>
      </c>
      <c r="G81" s="155">
        <f t="shared" si="9"/>
        <v>0</v>
      </c>
      <c r="H81" s="155">
        <f t="shared" si="10"/>
        <v>41375321</v>
      </c>
      <c r="I81" s="48">
        <f>+H81/H97</f>
        <v>5.2375927166315166E-4</v>
      </c>
      <c r="J81" s="155">
        <f>+J82</f>
        <v>41375321</v>
      </c>
      <c r="K81" s="156">
        <f t="shared" si="3"/>
        <v>1</v>
      </c>
    </row>
    <row r="82" spans="1:11" ht="36.75" customHeight="1" x14ac:dyDescent="0.25">
      <c r="A82" s="39" t="s">
        <v>382</v>
      </c>
      <c r="B82" s="40" t="s">
        <v>192</v>
      </c>
      <c r="C82" s="40">
        <v>11</v>
      </c>
      <c r="D82" s="40" t="s">
        <v>38</v>
      </c>
      <c r="E82" s="78" t="s">
        <v>226</v>
      </c>
      <c r="F82" s="177">
        <v>41375321</v>
      </c>
      <c r="G82" s="177">
        <v>0</v>
      </c>
      <c r="H82" s="177">
        <f t="shared" si="10"/>
        <v>41375321</v>
      </c>
      <c r="I82" s="49">
        <f>+H82/H97</f>
        <v>5.2375927166315166E-4</v>
      </c>
      <c r="J82" s="177">
        <v>41375321</v>
      </c>
      <c r="K82" s="178">
        <f t="shared" si="3"/>
        <v>1</v>
      </c>
    </row>
    <row r="83" spans="1:11" ht="36.75" customHeight="1" x14ac:dyDescent="0.25">
      <c r="A83" s="32" t="s">
        <v>383</v>
      </c>
      <c r="B83" s="185"/>
      <c r="C83" s="185"/>
      <c r="D83" s="185"/>
      <c r="E83" s="152" t="s">
        <v>384</v>
      </c>
      <c r="F83" s="155">
        <f>+F84</f>
        <v>739794684</v>
      </c>
      <c r="G83" s="155">
        <f>+G84</f>
        <v>0</v>
      </c>
      <c r="H83" s="155">
        <f t="shared" si="10"/>
        <v>739794684</v>
      </c>
      <c r="I83" s="48">
        <f>+H83/H97</f>
        <v>9.3648657099750718E-3</v>
      </c>
      <c r="J83" s="155">
        <f>+J84</f>
        <v>739794684</v>
      </c>
      <c r="K83" s="156">
        <f t="shared" si="3"/>
        <v>1</v>
      </c>
    </row>
    <row r="84" spans="1:11" ht="36.75" customHeight="1" x14ac:dyDescent="0.25">
      <c r="A84" s="32" t="s">
        <v>385</v>
      </c>
      <c r="B84" s="132"/>
      <c r="C84" s="132"/>
      <c r="D84" s="132"/>
      <c r="E84" s="152" t="s">
        <v>219</v>
      </c>
      <c r="F84" s="155">
        <f>+F85+F89+F93</f>
        <v>739794684</v>
      </c>
      <c r="G84" s="155">
        <f>+G85+G89+G93</f>
        <v>0</v>
      </c>
      <c r="H84" s="155">
        <f t="shared" si="10"/>
        <v>739794684</v>
      </c>
      <c r="I84" s="48">
        <f>+H84/H97</f>
        <v>9.3648657099750718E-3</v>
      </c>
      <c r="J84" s="155">
        <f>+J85+J89+J93</f>
        <v>739794684</v>
      </c>
      <c r="K84" s="156">
        <f t="shared" si="3"/>
        <v>1</v>
      </c>
    </row>
    <row r="85" spans="1:11" ht="53.25" customHeight="1" x14ac:dyDescent="0.25">
      <c r="A85" s="32" t="s">
        <v>393</v>
      </c>
      <c r="B85" s="132"/>
      <c r="C85" s="132"/>
      <c r="D85" s="132"/>
      <c r="E85" s="128" t="s">
        <v>396</v>
      </c>
      <c r="F85" s="155">
        <f>+F86</f>
        <v>210846123</v>
      </c>
      <c r="G85" s="155">
        <f>+G86</f>
        <v>0</v>
      </c>
      <c r="H85" s="155">
        <f t="shared" si="10"/>
        <v>210846123</v>
      </c>
      <c r="I85" s="48">
        <f>+H85/H97</f>
        <v>2.6690454393206832E-3</v>
      </c>
      <c r="J85" s="155">
        <f>+J86</f>
        <v>210846123</v>
      </c>
      <c r="K85" s="156">
        <f t="shared" si="3"/>
        <v>1</v>
      </c>
    </row>
    <row r="86" spans="1:11" ht="53.25" customHeight="1" x14ac:dyDescent="0.25">
      <c r="A86" s="186" t="s">
        <v>395</v>
      </c>
      <c r="B86" s="132"/>
      <c r="C86" s="132"/>
      <c r="D86" s="132"/>
      <c r="E86" s="128" t="s">
        <v>396</v>
      </c>
      <c r="F86" s="155">
        <f>+F87</f>
        <v>210846123</v>
      </c>
      <c r="G86" s="155">
        <f>+G87</f>
        <v>0</v>
      </c>
      <c r="H86" s="155">
        <f t="shared" si="10"/>
        <v>210846123</v>
      </c>
      <c r="I86" s="48">
        <f>+H86/H97</f>
        <v>2.6690454393206832E-3</v>
      </c>
      <c r="J86" s="155">
        <f>+J87</f>
        <v>210846123</v>
      </c>
      <c r="K86" s="156">
        <f t="shared" si="3"/>
        <v>1</v>
      </c>
    </row>
    <row r="87" spans="1:11" ht="36.75" customHeight="1" x14ac:dyDescent="0.25">
      <c r="A87" s="186" t="s">
        <v>397</v>
      </c>
      <c r="B87" s="132"/>
      <c r="C87" s="132"/>
      <c r="D87" s="132"/>
      <c r="E87" s="128" t="s">
        <v>349</v>
      </c>
      <c r="F87" s="155">
        <f>+F88</f>
        <v>210846123</v>
      </c>
      <c r="G87" s="155">
        <f>+G94</f>
        <v>0</v>
      </c>
      <c r="H87" s="155">
        <f t="shared" si="10"/>
        <v>210846123</v>
      </c>
      <c r="I87" s="48">
        <f>+H87/H97</f>
        <v>2.6690454393206832E-3</v>
      </c>
      <c r="J87" s="155">
        <f>+J88</f>
        <v>210846123</v>
      </c>
      <c r="K87" s="156">
        <f t="shared" si="3"/>
        <v>1</v>
      </c>
    </row>
    <row r="88" spans="1:11" ht="36.75" customHeight="1" x14ac:dyDescent="0.25">
      <c r="A88" s="39" t="s">
        <v>398</v>
      </c>
      <c r="B88" s="132" t="s">
        <v>192</v>
      </c>
      <c r="C88" s="132">
        <v>11</v>
      </c>
      <c r="D88" s="40" t="s">
        <v>38</v>
      </c>
      <c r="E88" s="134" t="s">
        <v>226</v>
      </c>
      <c r="F88" s="177">
        <v>210846123</v>
      </c>
      <c r="G88" s="177">
        <v>0</v>
      </c>
      <c r="H88" s="177">
        <f t="shared" si="10"/>
        <v>210846123</v>
      </c>
      <c r="I88" s="49">
        <f>+H88/H97</f>
        <v>2.6690454393206832E-3</v>
      </c>
      <c r="J88" s="177">
        <v>210846123</v>
      </c>
      <c r="K88" s="178">
        <f t="shared" si="3"/>
        <v>1</v>
      </c>
    </row>
    <row r="89" spans="1:11" ht="45.75" customHeight="1" x14ac:dyDescent="0.25">
      <c r="A89" s="32" t="s">
        <v>402</v>
      </c>
      <c r="B89" s="40"/>
      <c r="C89" s="40"/>
      <c r="D89" s="40"/>
      <c r="E89" s="34" t="s">
        <v>405</v>
      </c>
      <c r="F89" s="155">
        <f t="shared" ref="F89:G91" si="11">+F90</f>
        <v>521795360</v>
      </c>
      <c r="G89" s="155">
        <f t="shared" si="11"/>
        <v>0</v>
      </c>
      <c r="H89" s="155">
        <f t="shared" si="10"/>
        <v>521795360</v>
      </c>
      <c r="I89" s="48">
        <f>+H89/H97</f>
        <v>6.605269786567022E-3</v>
      </c>
      <c r="J89" s="155">
        <f>+J90</f>
        <v>521795360</v>
      </c>
      <c r="K89" s="156">
        <f t="shared" si="3"/>
        <v>1</v>
      </c>
    </row>
    <row r="90" spans="1:11" ht="45.75" customHeight="1" x14ac:dyDescent="0.25">
      <c r="A90" s="32" t="s">
        <v>404</v>
      </c>
      <c r="B90" s="40"/>
      <c r="C90" s="40"/>
      <c r="D90" s="40"/>
      <c r="E90" s="34" t="s">
        <v>405</v>
      </c>
      <c r="F90" s="155">
        <f t="shared" si="11"/>
        <v>521795360</v>
      </c>
      <c r="G90" s="155">
        <f t="shared" si="11"/>
        <v>0</v>
      </c>
      <c r="H90" s="155">
        <f t="shared" si="10"/>
        <v>521795360</v>
      </c>
      <c r="I90" s="48">
        <f>+H90/H97</f>
        <v>6.605269786567022E-3</v>
      </c>
      <c r="J90" s="155">
        <f>+J91</f>
        <v>521795360</v>
      </c>
      <c r="K90" s="156">
        <f t="shared" si="3"/>
        <v>1</v>
      </c>
    </row>
    <row r="91" spans="1:11" ht="36.75" customHeight="1" x14ac:dyDescent="0.25">
      <c r="A91" s="32" t="s">
        <v>406</v>
      </c>
      <c r="B91" s="40"/>
      <c r="C91" s="40"/>
      <c r="D91" s="40"/>
      <c r="E91" s="34" t="s">
        <v>407</v>
      </c>
      <c r="F91" s="155">
        <f t="shared" si="11"/>
        <v>521795360</v>
      </c>
      <c r="G91" s="155">
        <f t="shared" si="11"/>
        <v>0</v>
      </c>
      <c r="H91" s="155">
        <f>+H92</f>
        <v>521795360</v>
      </c>
      <c r="I91" s="48">
        <f>+H91/H97</f>
        <v>6.605269786567022E-3</v>
      </c>
      <c r="J91" s="155">
        <f>+J92</f>
        <v>521795360</v>
      </c>
      <c r="K91" s="156">
        <f t="shared" si="3"/>
        <v>1</v>
      </c>
    </row>
    <row r="92" spans="1:11" ht="36.75" customHeight="1" x14ac:dyDescent="0.25">
      <c r="A92" s="39" t="s">
        <v>408</v>
      </c>
      <c r="B92" s="40" t="s">
        <v>192</v>
      </c>
      <c r="C92" s="40">
        <v>11</v>
      </c>
      <c r="D92" s="40" t="s">
        <v>38</v>
      </c>
      <c r="E92" s="78" t="s">
        <v>226</v>
      </c>
      <c r="F92" s="177">
        <v>521795360</v>
      </c>
      <c r="G92" s="177">
        <v>0</v>
      </c>
      <c r="H92" s="177">
        <f>+F92-G92</f>
        <v>521795360</v>
      </c>
      <c r="I92" s="49">
        <f>+H92/H97</f>
        <v>6.605269786567022E-3</v>
      </c>
      <c r="J92" s="177">
        <v>521795360</v>
      </c>
      <c r="K92" s="178">
        <f t="shared" si="3"/>
        <v>1</v>
      </c>
    </row>
    <row r="93" spans="1:11" ht="55.5" customHeight="1" x14ac:dyDescent="0.25">
      <c r="A93" s="186" t="s">
        <v>409</v>
      </c>
      <c r="B93" s="68"/>
      <c r="C93" s="68"/>
      <c r="D93" s="68"/>
      <c r="E93" s="128" t="s">
        <v>412</v>
      </c>
      <c r="F93" s="155">
        <f t="shared" ref="F93:H95" si="12">+F94</f>
        <v>7153201</v>
      </c>
      <c r="G93" s="155">
        <f t="shared" si="12"/>
        <v>0</v>
      </c>
      <c r="H93" s="155">
        <f t="shared" si="12"/>
        <v>7153201</v>
      </c>
      <c r="I93" s="48">
        <f>+H93/H97</f>
        <v>9.0550484087365224E-5</v>
      </c>
      <c r="J93" s="155">
        <f>+J94</f>
        <v>7153201</v>
      </c>
      <c r="K93" s="156">
        <f t="shared" si="3"/>
        <v>1</v>
      </c>
    </row>
    <row r="94" spans="1:11" ht="55.5" customHeight="1" x14ac:dyDescent="0.25">
      <c r="A94" s="186" t="s">
        <v>411</v>
      </c>
      <c r="B94" s="68"/>
      <c r="C94" s="68"/>
      <c r="D94" s="68"/>
      <c r="E94" s="128" t="s">
        <v>453</v>
      </c>
      <c r="F94" s="155">
        <f t="shared" si="12"/>
        <v>7153201</v>
      </c>
      <c r="G94" s="155">
        <f t="shared" si="12"/>
        <v>0</v>
      </c>
      <c r="H94" s="155">
        <f t="shared" si="12"/>
        <v>7153201</v>
      </c>
      <c r="I94" s="48">
        <f>+H94/H97</f>
        <v>9.0550484087365224E-5</v>
      </c>
      <c r="J94" s="155">
        <f>+J95</f>
        <v>7153201</v>
      </c>
      <c r="K94" s="156">
        <f t="shared" si="3"/>
        <v>1</v>
      </c>
    </row>
    <row r="95" spans="1:11" ht="36.75" customHeight="1" x14ac:dyDescent="0.25">
      <c r="A95" s="186" t="s">
        <v>413</v>
      </c>
      <c r="B95" s="68"/>
      <c r="C95" s="68"/>
      <c r="D95" s="68"/>
      <c r="E95" s="128" t="s">
        <v>414</v>
      </c>
      <c r="F95" s="155">
        <f t="shared" si="12"/>
        <v>7153201</v>
      </c>
      <c r="G95" s="155">
        <f t="shared" si="12"/>
        <v>0</v>
      </c>
      <c r="H95" s="155">
        <f t="shared" si="12"/>
        <v>7153201</v>
      </c>
      <c r="I95" s="48">
        <f>+H95/H97</f>
        <v>9.0550484087365224E-5</v>
      </c>
      <c r="J95" s="155">
        <f>+J96</f>
        <v>7153201</v>
      </c>
      <c r="K95" s="156">
        <f t="shared" si="3"/>
        <v>1</v>
      </c>
    </row>
    <row r="96" spans="1:11" ht="36.75" customHeight="1" thickBot="1" x14ac:dyDescent="0.3">
      <c r="A96" s="52" t="s">
        <v>439</v>
      </c>
      <c r="B96" s="139" t="s">
        <v>192</v>
      </c>
      <c r="C96" s="187">
        <v>11</v>
      </c>
      <c r="D96" s="53" t="s">
        <v>38</v>
      </c>
      <c r="E96" s="140" t="s">
        <v>226</v>
      </c>
      <c r="F96" s="180">
        <v>7153201</v>
      </c>
      <c r="G96" s="180">
        <v>0</v>
      </c>
      <c r="H96" s="180">
        <f>+F96-G96</f>
        <v>7153201</v>
      </c>
      <c r="I96" s="55">
        <f>+H96/H97</f>
        <v>9.0550484087365224E-5</v>
      </c>
      <c r="J96" s="180">
        <v>7153201</v>
      </c>
      <c r="K96" s="181">
        <f t="shared" si="3"/>
        <v>1</v>
      </c>
    </row>
    <row r="97" spans="1:11" s="119" customFormat="1" ht="30" customHeight="1" thickBot="1" x14ac:dyDescent="0.3">
      <c r="A97" s="553" t="s">
        <v>454</v>
      </c>
      <c r="B97" s="554"/>
      <c r="C97" s="554"/>
      <c r="D97" s="554"/>
      <c r="E97" s="554"/>
      <c r="F97" s="230">
        <f>+F9+F44</f>
        <v>78996827814.839996</v>
      </c>
      <c r="G97" s="230">
        <f>+G9+G44</f>
        <v>0</v>
      </c>
      <c r="H97" s="230">
        <f>+H9+H44</f>
        <v>78996827814.839996</v>
      </c>
      <c r="I97" s="231">
        <f>+H97/H97</f>
        <v>1</v>
      </c>
      <c r="J97" s="230">
        <f>+J9+J44</f>
        <v>78687389416.470001</v>
      </c>
      <c r="K97" s="232">
        <f t="shared" si="3"/>
        <v>0.99608290096033625</v>
      </c>
    </row>
    <row r="98" spans="1:11" s="160" customFormat="1" ht="15" customHeight="1" x14ac:dyDescent="0.25">
      <c r="A98" s="86" t="s">
        <v>416</v>
      </c>
      <c r="B98" s="159"/>
      <c r="C98" s="159"/>
      <c r="F98" s="161"/>
      <c r="G98" s="162"/>
      <c r="H98" s="162"/>
      <c r="I98" s="162"/>
    </row>
    <row r="99" spans="1:11" s="160" customFormat="1" ht="15" customHeight="1" x14ac:dyDescent="0.25">
      <c r="A99" s="86" t="s">
        <v>521</v>
      </c>
      <c r="B99" s="159"/>
      <c r="C99" s="159"/>
      <c r="F99" s="161"/>
      <c r="G99" s="162"/>
      <c r="H99" s="162"/>
      <c r="I99" s="162"/>
    </row>
  </sheetData>
  <mergeCells count="15">
    <mergeCell ref="K7:K8"/>
    <mergeCell ref="A97:E97"/>
    <mergeCell ref="A1:J1"/>
    <mergeCell ref="A2:J2"/>
    <mergeCell ref="A3:J3"/>
    <mergeCell ref="A7:A8"/>
    <mergeCell ref="B7:B8"/>
    <mergeCell ref="C7:C8"/>
    <mergeCell ref="D7:D8"/>
    <mergeCell ref="E7:E8"/>
    <mergeCell ref="F7:F8"/>
    <mergeCell ref="G7:G8"/>
    <mergeCell ref="H7:H8"/>
    <mergeCell ref="I7:I8"/>
    <mergeCell ref="J7:J8"/>
  </mergeCells>
  <printOptions horizontalCentered="1" verticalCentered="1"/>
  <pageMargins left="0.31496062992125984" right="0.31496062992125984" top="0.59055118110236227" bottom="0.59055118110236227" header="0.31496062992125984" footer="0.31496062992125984"/>
  <pageSetup paperSize="5" scale="6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100"/>
  <sheetViews>
    <sheetView topLeftCell="A46" zoomScale="77" zoomScaleNormal="77" zoomScaleSheetLayoutView="82" workbookViewId="0">
      <selection activeCell="I13" sqref="I13"/>
    </sheetView>
  </sheetViews>
  <sheetFormatPr baseColWidth="10" defaultColWidth="11.42578125" defaultRowHeight="15.75" x14ac:dyDescent="0.25"/>
  <cols>
    <col min="1" max="1" width="29.5703125" style="7" customWidth="1"/>
    <col min="2" max="2" width="15.28515625" style="7" customWidth="1"/>
    <col min="3" max="3" width="10.7109375" style="325" customWidth="1"/>
    <col min="4" max="4" width="10.28515625" style="325" customWidth="1"/>
    <col min="5" max="5" width="50.5703125" style="7" customWidth="1"/>
    <col min="6" max="6" width="24.140625" style="163" customWidth="1"/>
    <col min="7" max="7" width="20.7109375" style="188" customWidth="1"/>
    <col min="8" max="8" width="21.42578125" style="163" customWidth="1"/>
    <col min="9" max="9" width="15.140625" style="163" customWidth="1"/>
    <col min="10" max="10" width="23.5703125" style="163" customWidth="1"/>
    <col min="11" max="11" width="16" style="356" customWidth="1"/>
    <col min="12" max="216" width="11.42578125" style="7"/>
    <col min="217" max="217" width="20.28515625" style="7" customWidth="1"/>
    <col min="218" max="218" width="7.28515625" style="7" customWidth="1"/>
    <col min="219" max="219" width="51.42578125" style="7" customWidth="1"/>
    <col min="220" max="220" width="23.42578125" style="7" customWidth="1"/>
    <col min="221" max="221" width="19.42578125" style="7" customWidth="1"/>
    <col min="222" max="222" width="20" style="7" customWidth="1"/>
    <col min="223" max="223" width="25.140625" style="7" customWidth="1"/>
    <col min="224" max="224" width="4.42578125" style="7" customWidth="1"/>
    <col min="225" max="225" width="18.85546875" style="7" customWidth="1"/>
    <col min="226" max="226" width="19.28515625" style="7" customWidth="1"/>
    <col min="227" max="227" width="14.42578125" style="7" customWidth="1"/>
    <col min="228" max="228" width="18.42578125" style="7" customWidth="1"/>
    <col min="229" max="229" width="11.42578125" style="7"/>
    <col min="230" max="230" width="17.42578125" style="7" customWidth="1"/>
    <col min="231" max="472" width="11.42578125" style="7"/>
    <col min="473" max="473" width="20.28515625" style="7" customWidth="1"/>
    <col min="474" max="474" width="7.28515625" style="7" customWidth="1"/>
    <col min="475" max="475" width="51.42578125" style="7" customWidth="1"/>
    <col min="476" max="476" width="23.42578125" style="7" customWidth="1"/>
    <col min="477" max="477" width="19.42578125" style="7" customWidth="1"/>
    <col min="478" max="478" width="20" style="7" customWidth="1"/>
    <col min="479" max="479" width="25.140625" style="7" customWidth="1"/>
    <col min="480" max="480" width="4.42578125" style="7" customWidth="1"/>
    <col min="481" max="481" width="18.85546875" style="7" customWidth="1"/>
    <col min="482" max="482" width="19.28515625" style="7" customWidth="1"/>
    <col min="483" max="483" width="14.42578125" style="7" customWidth="1"/>
    <col min="484" max="484" width="18.42578125" style="7" customWidth="1"/>
    <col min="485" max="485" width="11.42578125" style="7"/>
    <col min="486" max="486" width="17.42578125" style="7" customWidth="1"/>
    <col min="487" max="728" width="11.42578125" style="7"/>
    <col min="729" max="729" width="20.28515625" style="7" customWidth="1"/>
    <col min="730" max="730" width="7.28515625" style="7" customWidth="1"/>
    <col min="731" max="731" width="51.42578125" style="7" customWidth="1"/>
    <col min="732" max="732" width="23.42578125" style="7" customWidth="1"/>
    <col min="733" max="733" width="19.42578125" style="7" customWidth="1"/>
    <col min="734" max="734" width="20" style="7" customWidth="1"/>
    <col min="735" max="735" width="25.140625" style="7" customWidth="1"/>
    <col min="736" max="736" width="4.42578125" style="7" customWidth="1"/>
    <col min="737" max="737" width="18.85546875" style="7" customWidth="1"/>
    <col min="738" max="738" width="19.28515625" style="7" customWidth="1"/>
    <col min="739" max="739" width="14.42578125" style="7" customWidth="1"/>
    <col min="740" max="740" width="18.42578125" style="7" customWidth="1"/>
    <col min="741" max="741" width="11.42578125" style="7"/>
    <col min="742" max="742" width="17.42578125" style="7" customWidth="1"/>
    <col min="743" max="984" width="11.42578125" style="7"/>
    <col min="985" max="985" width="20.28515625" style="7" customWidth="1"/>
    <col min="986" max="986" width="7.28515625" style="7" customWidth="1"/>
    <col min="987" max="987" width="51.42578125" style="7" customWidth="1"/>
    <col min="988" max="988" width="23.42578125" style="7" customWidth="1"/>
    <col min="989" max="989" width="19.42578125" style="7" customWidth="1"/>
    <col min="990" max="990" width="20" style="7" customWidth="1"/>
    <col min="991" max="991" width="25.140625" style="7" customWidth="1"/>
    <col min="992" max="992" width="4.42578125" style="7" customWidth="1"/>
    <col min="993" max="993" width="18.85546875" style="7" customWidth="1"/>
    <col min="994" max="994" width="19.28515625" style="7" customWidth="1"/>
    <col min="995" max="995" width="14.42578125" style="7" customWidth="1"/>
    <col min="996" max="996" width="18.42578125" style="7" customWidth="1"/>
    <col min="997" max="997" width="11.42578125" style="7"/>
    <col min="998" max="998" width="17.42578125" style="7" customWidth="1"/>
    <col min="999" max="1240" width="11.42578125" style="7"/>
    <col min="1241" max="1241" width="20.28515625" style="7" customWidth="1"/>
    <col min="1242" max="1242" width="7.28515625" style="7" customWidth="1"/>
    <col min="1243" max="1243" width="51.42578125" style="7" customWidth="1"/>
    <col min="1244" max="1244" width="23.42578125" style="7" customWidth="1"/>
    <col min="1245" max="1245" width="19.42578125" style="7" customWidth="1"/>
    <col min="1246" max="1246" width="20" style="7" customWidth="1"/>
    <col min="1247" max="1247" width="25.140625" style="7" customWidth="1"/>
    <col min="1248" max="1248" width="4.42578125" style="7" customWidth="1"/>
    <col min="1249" max="1249" width="18.85546875" style="7" customWidth="1"/>
    <col min="1250" max="1250" width="19.28515625" style="7" customWidth="1"/>
    <col min="1251" max="1251" width="14.42578125" style="7" customWidth="1"/>
    <col min="1252" max="1252" width="18.42578125" style="7" customWidth="1"/>
    <col min="1253" max="1253" width="11.42578125" style="7"/>
    <col min="1254" max="1254" width="17.42578125" style="7" customWidth="1"/>
    <col min="1255" max="1496" width="11.42578125" style="7"/>
    <col min="1497" max="1497" width="20.28515625" style="7" customWidth="1"/>
    <col min="1498" max="1498" width="7.28515625" style="7" customWidth="1"/>
    <col min="1499" max="1499" width="51.42578125" style="7" customWidth="1"/>
    <col min="1500" max="1500" width="23.42578125" style="7" customWidth="1"/>
    <col min="1501" max="1501" width="19.42578125" style="7" customWidth="1"/>
    <col min="1502" max="1502" width="20" style="7" customWidth="1"/>
    <col min="1503" max="1503" width="25.140625" style="7" customWidth="1"/>
    <col min="1504" max="1504" width="4.42578125" style="7" customWidth="1"/>
    <col min="1505" max="1505" width="18.85546875" style="7" customWidth="1"/>
    <col min="1506" max="1506" width="19.28515625" style="7" customWidth="1"/>
    <col min="1507" max="1507" width="14.42578125" style="7" customWidth="1"/>
    <col min="1508" max="1508" width="18.42578125" style="7" customWidth="1"/>
    <col min="1509" max="1509" width="11.42578125" style="7"/>
    <col min="1510" max="1510" width="17.42578125" style="7" customWidth="1"/>
    <col min="1511" max="1752" width="11.42578125" style="7"/>
    <col min="1753" max="1753" width="20.28515625" style="7" customWidth="1"/>
    <col min="1754" max="1754" width="7.28515625" style="7" customWidth="1"/>
    <col min="1755" max="1755" width="51.42578125" style="7" customWidth="1"/>
    <col min="1756" max="1756" width="23.42578125" style="7" customWidth="1"/>
    <col min="1757" max="1757" width="19.42578125" style="7" customWidth="1"/>
    <col min="1758" max="1758" width="20" style="7" customWidth="1"/>
    <col min="1759" max="1759" width="25.140625" style="7" customWidth="1"/>
    <col min="1760" max="1760" width="4.42578125" style="7" customWidth="1"/>
    <col min="1761" max="1761" width="18.85546875" style="7" customWidth="1"/>
    <col min="1762" max="1762" width="19.28515625" style="7" customWidth="1"/>
    <col min="1763" max="1763" width="14.42578125" style="7" customWidth="1"/>
    <col min="1764" max="1764" width="18.42578125" style="7" customWidth="1"/>
    <col min="1765" max="1765" width="11.42578125" style="7"/>
    <col min="1766" max="1766" width="17.42578125" style="7" customWidth="1"/>
    <col min="1767" max="2008" width="11.42578125" style="7"/>
    <col min="2009" max="2009" width="20.28515625" style="7" customWidth="1"/>
    <col min="2010" max="2010" width="7.28515625" style="7" customWidth="1"/>
    <col min="2011" max="2011" width="51.42578125" style="7" customWidth="1"/>
    <col min="2012" max="2012" width="23.42578125" style="7" customWidth="1"/>
    <col min="2013" max="2013" width="19.42578125" style="7" customWidth="1"/>
    <col min="2014" max="2014" width="20" style="7" customWidth="1"/>
    <col min="2015" max="2015" width="25.140625" style="7" customWidth="1"/>
    <col min="2016" max="2016" width="4.42578125" style="7" customWidth="1"/>
    <col min="2017" max="2017" width="18.85546875" style="7" customWidth="1"/>
    <col min="2018" max="2018" width="19.28515625" style="7" customWidth="1"/>
    <col min="2019" max="2019" width="14.42578125" style="7" customWidth="1"/>
    <col min="2020" max="2020" width="18.42578125" style="7" customWidth="1"/>
    <col min="2021" max="2021" width="11.42578125" style="7"/>
    <col min="2022" max="2022" width="17.42578125" style="7" customWidth="1"/>
    <col min="2023" max="2264" width="11.42578125" style="7"/>
    <col min="2265" max="2265" width="20.28515625" style="7" customWidth="1"/>
    <col min="2266" max="2266" width="7.28515625" style="7" customWidth="1"/>
    <col min="2267" max="2267" width="51.42578125" style="7" customWidth="1"/>
    <col min="2268" max="2268" width="23.42578125" style="7" customWidth="1"/>
    <col min="2269" max="2269" width="19.42578125" style="7" customWidth="1"/>
    <col min="2270" max="2270" width="20" style="7" customWidth="1"/>
    <col min="2271" max="2271" width="25.140625" style="7" customWidth="1"/>
    <col min="2272" max="2272" width="4.42578125" style="7" customWidth="1"/>
    <col min="2273" max="2273" width="18.85546875" style="7" customWidth="1"/>
    <col min="2274" max="2274" width="19.28515625" style="7" customWidth="1"/>
    <col min="2275" max="2275" width="14.42578125" style="7" customWidth="1"/>
    <col min="2276" max="2276" width="18.42578125" style="7" customWidth="1"/>
    <col min="2277" max="2277" width="11.42578125" style="7"/>
    <col min="2278" max="2278" width="17.42578125" style="7" customWidth="1"/>
    <col min="2279" max="2520" width="11.42578125" style="7"/>
    <col min="2521" max="2521" width="20.28515625" style="7" customWidth="1"/>
    <col min="2522" max="2522" width="7.28515625" style="7" customWidth="1"/>
    <col min="2523" max="2523" width="51.42578125" style="7" customWidth="1"/>
    <col min="2524" max="2524" width="23.42578125" style="7" customWidth="1"/>
    <col min="2525" max="2525" width="19.42578125" style="7" customWidth="1"/>
    <col min="2526" max="2526" width="20" style="7" customWidth="1"/>
    <col min="2527" max="2527" width="25.140625" style="7" customWidth="1"/>
    <col min="2528" max="2528" width="4.42578125" style="7" customWidth="1"/>
    <col min="2529" max="2529" width="18.85546875" style="7" customWidth="1"/>
    <col min="2530" max="2530" width="19.28515625" style="7" customWidth="1"/>
    <col min="2531" max="2531" width="14.42578125" style="7" customWidth="1"/>
    <col min="2532" max="2532" width="18.42578125" style="7" customWidth="1"/>
    <col min="2533" max="2533" width="11.42578125" style="7"/>
    <col min="2534" max="2534" width="17.42578125" style="7" customWidth="1"/>
    <col min="2535" max="2776" width="11.42578125" style="7"/>
    <col min="2777" max="2777" width="20.28515625" style="7" customWidth="1"/>
    <col min="2778" max="2778" width="7.28515625" style="7" customWidth="1"/>
    <col min="2779" max="2779" width="51.42578125" style="7" customWidth="1"/>
    <col min="2780" max="2780" width="23.42578125" style="7" customWidth="1"/>
    <col min="2781" max="2781" width="19.42578125" style="7" customWidth="1"/>
    <col min="2782" max="2782" width="20" style="7" customWidth="1"/>
    <col min="2783" max="2783" width="25.140625" style="7" customWidth="1"/>
    <col min="2784" max="2784" width="4.42578125" style="7" customWidth="1"/>
    <col min="2785" max="2785" width="18.85546875" style="7" customWidth="1"/>
    <col min="2786" max="2786" width="19.28515625" style="7" customWidth="1"/>
    <col min="2787" max="2787" width="14.42578125" style="7" customWidth="1"/>
    <col min="2788" max="2788" width="18.42578125" style="7" customWidth="1"/>
    <col min="2789" max="2789" width="11.42578125" style="7"/>
    <col min="2790" max="2790" width="17.42578125" style="7" customWidth="1"/>
    <col min="2791" max="3032" width="11.42578125" style="7"/>
    <col min="3033" max="3033" width="20.28515625" style="7" customWidth="1"/>
    <col min="3034" max="3034" width="7.28515625" style="7" customWidth="1"/>
    <col min="3035" max="3035" width="51.42578125" style="7" customWidth="1"/>
    <col min="3036" max="3036" width="23.42578125" style="7" customWidth="1"/>
    <col min="3037" max="3037" width="19.42578125" style="7" customWidth="1"/>
    <col min="3038" max="3038" width="20" style="7" customWidth="1"/>
    <col min="3039" max="3039" width="25.140625" style="7" customWidth="1"/>
    <col min="3040" max="3040" width="4.42578125" style="7" customWidth="1"/>
    <col min="3041" max="3041" width="18.85546875" style="7" customWidth="1"/>
    <col min="3042" max="3042" width="19.28515625" style="7" customWidth="1"/>
    <col min="3043" max="3043" width="14.42578125" style="7" customWidth="1"/>
    <col min="3044" max="3044" width="18.42578125" style="7" customWidth="1"/>
    <col min="3045" max="3045" width="11.42578125" style="7"/>
    <col min="3046" max="3046" width="17.42578125" style="7" customWidth="1"/>
    <col min="3047" max="3288" width="11.42578125" style="7"/>
    <col min="3289" max="3289" width="20.28515625" style="7" customWidth="1"/>
    <col min="3290" max="3290" width="7.28515625" style="7" customWidth="1"/>
    <col min="3291" max="3291" width="51.42578125" style="7" customWidth="1"/>
    <col min="3292" max="3292" width="23.42578125" style="7" customWidth="1"/>
    <col min="3293" max="3293" width="19.42578125" style="7" customWidth="1"/>
    <col min="3294" max="3294" width="20" style="7" customWidth="1"/>
    <col min="3295" max="3295" width="25.140625" style="7" customWidth="1"/>
    <col min="3296" max="3296" width="4.42578125" style="7" customWidth="1"/>
    <col min="3297" max="3297" width="18.85546875" style="7" customWidth="1"/>
    <col min="3298" max="3298" width="19.28515625" style="7" customWidth="1"/>
    <col min="3299" max="3299" width="14.42578125" style="7" customWidth="1"/>
    <col min="3300" max="3300" width="18.42578125" style="7" customWidth="1"/>
    <col min="3301" max="3301" width="11.42578125" style="7"/>
    <col min="3302" max="3302" width="17.42578125" style="7" customWidth="1"/>
    <col min="3303" max="3544" width="11.42578125" style="7"/>
    <col min="3545" max="3545" width="20.28515625" style="7" customWidth="1"/>
    <col min="3546" max="3546" width="7.28515625" style="7" customWidth="1"/>
    <col min="3547" max="3547" width="51.42578125" style="7" customWidth="1"/>
    <col min="3548" max="3548" width="23.42578125" style="7" customWidth="1"/>
    <col min="3549" max="3549" width="19.42578125" style="7" customWidth="1"/>
    <col min="3550" max="3550" width="20" style="7" customWidth="1"/>
    <col min="3551" max="3551" width="25.140625" style="7" customWidth="1"/>
    <col min="3552" max="3552" width="4.42578125" style="7" customWidth="1"/>
    <col min="3553" max="3553" width="18.85546875" style="7" customWidth="1"/>
    <col min="3554" max="3554" width="19.28515625" style="7" customWidth="1"/>
    <col min="3555" max="3555" width="14.42578125" style="7" customWidth="1"/>
    <col min="3556" max="3556" width="18.42578125" style="7" customWidth="1"/>
    <col min="3557" max="3557" width="11.42578125" style="7"/>
    <col min="3558" max="3558" width="17.42578125" style="7" customWidth="1"/>
    <col min="3559" max="3800" width="11.42578125" style="7"/>
    <col min="3801" max="3801" width="20.28515625" style="7" customWidth="1"/>
    <col min="3802" max="3802" width="7.28515625" style="7" customWidth="1"/>
    <col min="3803" max="3803" width="51.42578125" style="7" customWidth="1"/>
    <col min="3804" max="3804" width="23.42578125" style="7" customWidth="1"/>
    <col min="3805" max="3805" width="19.42578125" style="7" customWidth="1"/>
    <col min="3806" max="3806" width="20" style="7" customWidth="1"/>
    <col min="3807" max="3807" width="25.140625" style="7" customWidth="1"/>
    <col min="3808" max="3808" width="4.42578125" style="7" customWidth="1"/>
    <col min="3809" max="3809" width="18.85546875" style="7" customWidth="1"/>
    <col min="3810" max="3810" width="19.28515625" style="7" customWidth="1"/>
    <col min="3811" max="3811" width="14.42578125" style="7" customWidth="1"/>
    <col min="3812" max="3812" width="18.42578125" style="7" customWidth="1"/>
    <col min="3813" max="3813" width="11.42578125" style="7"/>
    <col min="3814" max="3814" width="17.42578125" style="7" customWidth="1"/>
    <col min="3815" max="4056" width="11.42578125" style="7"/>
    <col min="4057" max="4057" width="20.28515625" style="7" customWidth="1"/>
    <col min="4058" max="4058" width="7.28515625" style="7" customWidth="1"/>
    <col min="4059" max="4059" width="51.42578125" style="7" customWidth="1"/>
    <col min="4060" max="4060" width="23.42578125" style="7" customWidth="1"/>
    <col min="4061" max="4061" width="19.42578125" style="7" customWidth="1"/>
    <col min="4062" max="4062" width="20" style="7" customWidth="1"/>
    <col min="4063" max="4063" width="25.140625" style="7" customWidth="1"/>
    <col min="4064" max="4064" width="4.42578125" style="7" customWidth="1"/>
    <col min="4065" max="4065" width="18.85546875" style="7" customWidth="1"/>
    <col min="4066" max="4066" width="19.28515625" style="7" customWidth="1"/>
    <col min="4067" max="4067" width="14.42578125" style="7" customWidth="1"/>
    <col min="4068" max="4068" width="18.42578125" style="7" customWidth="1"/>
    <col min="4069" max="4069" width="11.42578125" style="7"/>
    <col min="4070" max="4070" width="17.42578125" style="7" customWidth="1"/>
    <col min="4071" max="4312" width="11.42578125" style="7"/>
    <col min="4313" max="4313" width="20.28515625" style="7" customWidth="1"/>
    <col min="4314" max="4314" width="7.28515625" style="7" customWidth="1"/>
    <col min="4315" max="4315" width="51.42578125" style="7" customWidth="1"/>
    <col min="4316" max="4316" width="23.42578125" style="7" customWidth="1"/>
    <col min="4317" max="4317" width="19.42578125" style="7" customWidth="1"/>
    <col min="4318" max="4318" width="20" style="7" customWidth="1"/>
    <col min="4319" max="4319" width="25.140625" style="7" customWidth="1"/>
    <col min="4320" max="4320" width="4.42578125" style="7" customWidth="1"/>
    <col min="4321" max="4321" width="18.85546875" style="7" customWidth="1"/>
    <col min="4322" max="4322" width="19.28515625" style="7" customWidth="1"/>
    <col min="4323" max="4323" width="14.42578125" style="7" customWidth="1"/>
    <col min="4324" max="4324" width="18.42578125" style="7" customWidth="1"/>
    <col min="4325" max="4325" width="11.42578125" style="7"/>
    <col min="4326" max="4326" width="17.42578125" style="7" customWidth="1"/>
    <col min="4327" max="4568" width="11.42578125" style="7"/>
    <col min="4569" max="4569" width="20.28515625" style="7" customWidth="1"/>
    <col min="4570" max="4570" width="7.28515625" style="7" customWidth="1"/>
    <col min="4571" max="4571" width="51.42578125" style="7" customWidth="1"/>
    <col min="4572" max="4572" width="23.42578125" style="7" customWidth="1"/>
    <col min="4573" max="4573" width="19.42578125" style="7" customWidth="1"/>
    <col min="4574" max="4574" width="20" style="7" customWidth="1"/>
    <col min="4575" max="4575" width="25.140625" style="7" customWidth="1"/>
    <col min="4576" max="4576" width="4.42578125" style="7" customWidth="1"/>
    <col min="4577" max="4577" width="18.85546875" style="7" customWidth="1"/>
    <col min="4578" max="4578" width="19.28515625" style="7" customWidth="1"/>
    <col min="4579" max="4579" width="14.42578125" style="7" customWidth="1"/>
    <col min="4580" max="4580" width="18.42578125" style="7" customWidth="1"/>
    <col min="4581" max="4581" width="11.42578125" style="7"/>
    <col min="4582" max="4582" width="17.42578125" style="7" customWidth="1"/>
    <col min="4583" max="4824" width="11.42578125" style="7"/>
    <col min="4825" max="4825" width="20.28515625" style="7" customWidth="1"/>
    <col min="4826" max="4826" width="7.28515625" style="7" customWidth="1"/>
    <col min="4827" max="4827" width="51.42578125" style="7" customWidth="1"/>
    <col min="4828" max="4828" width="23.42578125" style="7" customWidth="1"/>
    <col min="4829" max="4829" width="19.42578125" style="7" customWidth="1"/>
    <col min="4830" max="4830" width="20" style="7" customWidth="1"/>
    <col min="4831" max="4831" width="25.140625" style="7" customWidth="1"/>
    <col min="4832" max="4832" width="4.42578125" style="7" customWidth="1"/>
    <col min="4833" max="4833" width="18.85546875" style="7" customWidth="1"/>
    <col min="4834" max="4834" width="19.28515625" style="7" customWidth="1"/>
    <col min="4835" max="4835" width="14.42578125" style="7" customWidth="1"/>
    <col min="4836" max="4836" width="18.42578125" style="7" customWidth="1"/>
    <col min="4837" max="4837" width="11.42578125" style="7"/>
    <col min="4838" max="4838" width="17.42578125" style="7" customWidth="1"/>
    <col min="4839" max="5080" width="11.42578125" style="7"/>
    <col min="5081" max="5081" width="20.28515625" style="7" customWidth="1"/>
    <col min="5082" max="5082" width="7.28515625" style="7" customWidth="1"/>
    <col min="5083" max="5083" width="51.42578125" style="7" customWidth="1"/>
    <col min="5084" max="5084" width="23.42578125" style="7" customWidth="1"/>
    <col min="5085" max="5085" width="19.42578125" style="7" customWidth="1"/>
    <col min="5086" max="5086" width="20" style="7" customWidth="1"/>
    <col min="5087" max="5087" width="25.140625" style="7" customWidth="1"/>
    <col min="5088" max="5088" width="4.42578125" style="7" customWidth="1"/>
    <col min="5089" max="5089" width="18.85546875" style="7" customWidth="1"/>
    <col min="5090" max="5090" width="19.28515625" style="7" customWidth="1"/>
    <col min="5091" max="5091" width="14.42578125" style="7" customWidth="1"/>
    <col min="5092" max="5092" width="18.42578125" style="7" customWidth="1"/>
    <col min="5093" max="5093" width="11.42578125" style="7"/>
    <col min="5094" max="5094" width="17.42578125" style="7" customWidth="1"/>
    <col min="5095" max="5336" width="11.42578125" style="7"/>
    <col min="5337" max="5337" width="20.28515625" style="7" customWidth="1"/>
    <col min="5338" max="5338" width="7.28515625" style="7" customWidth="1"/>
    <col min="5339" max="5339" width="51.42578125" style="7" customWidth="1"/>
    <col min="5340" max="5340" width="23.42578125" style="7" customWidth="1"/>
    <col min="5341" max="5341" width="19.42578125" style="7" customWidth="1"/>
    <col min="5342" max="5342" width="20" style="7" customWidth="1"/>
    <col min="5343" max="5343" width="25.140625" style="7" customWidth="1"/>
    <col min="5344" max="5344" width="4.42578125" style="7" customWidth="1"/>
    <col min="5345" max="5345" width="18.85546875" style="7" customWidth="1"/>
    <col min="5346" max="5346" width="19.28515625" style="7" customWidth="1"/>
    <col min="5347" max="5347" width="14.42578125" style="7" customWidth="1"/>
    <col min="5348" max="5348" width="18.42578125" style="7" customWidth="1"/>
    <col min="5349" max="5349" width="11.42578125" style="7"/>
    <col min="5350" max="5350" width="17.42578125" style="7" customWidth="1"/>
    <col min="5351" max="5592" width="11.42578125" style="7"/>
    <col min="5593" max="5593" width="20.28515625" style="7" customWidth="1"/>
    <col min="5594" max="5594" width="7.28515625" style="7" customWidth="1"/>
    <col min="5595" max="5595" width="51.42578125" style="7" customWidth="1"/>
    <col min="5596" max="5596" width="23.42578125" style="7" customWidth="1"/>
    <col min="5597" max="5597" width="19.42578125" style="7" customWidth="1"/>
    <col min="5598" max="5598" width="20" style="7" customWidth="1"/>
    <col min="5599" max="5599" width="25.140625" style="7" customWidth="1"/>
    <col min="5600" max="5600" width="4.42578125" style="7" customWidth="1"/>
    <col min="5601" max="5601" width="18.85546875" style="7" customWidth="1"/>
    <col min="5602" max="5602" width="19.28515625" style="7" customWidth="1"/>
    <col min="5603" max="5603" width="14.42578125" style="7" customWidth="1"/>
    <col min="5604" max="5604" width="18.42578125" style="7" customWidth="1"/>
    <col min="5605" max="5605" width="11.42578125" style="7"/>
    <col min="5606" max="5606" width="17.42578125" style="7" customWidth="1"/>
    <col min="5607" max="5848" width="11.42578125" style="7"/>
    <col min="5849" max="5849" width="20.28515625" style="7" customWidth="1"/>
    <col min="5850" max="5850" width="7.28515625" style="7" customWidth="1"/>
    <col min="5851" max="5851" width="51.42578125" style="7" customWidth="1"/>
    <col min="5852" max="5852" width="23.42578125" style="7" customWidth="1"/>
    <col min="5853" max="5853" width="19.42578125" style="7" customWidth="1"/>
    <col min="5854" max="5854" width="20" style="7" customWidth="1"/>
    <col min="5855" max="5855" width="25.140625" style="7" customWidth="1"/>
    <col min="5856" max="5856" width="4.42578125" style="7" customWidth="1"/>
    <col min="5857" max="5857" width="18.85546875" style="7" customWidth="1"/>
    <col min="5858" max="5858" width="19.28515625" style="7" customWidth="1"/>
    <col min="5859" max="5859" width="14.42578125" style="7" customWidth="1"/>
    <col min="5860" max="5860" width="18.42578125" style="7" customWidth="1"/>
    <col min="5861" max="5861" width="11.42578125" style="7"/>
    <col min="5862" max="5862" width="17.42578125" style="7" customWidth="1"/>
    <col min="5863" max="6104" width="11.42578125" style="7"/>
    <col min="6105" max="6105" width="20.28515625" style="7" customWidth="1"/>
    <col min="6106" max="6106" width="7.28515625" style="7" customWidth="1"/>
    <col min="6107" max="6107" width="51.42578125" style="7" customWidth="1"/>
    <col min="6108" max="6108" width="23.42578125" style="7" customWidth="1"/>
    <col min="6109" max="6109" width="19.42578125" style="7" customWidth="1"/>
    <col min="6110" max="6110" width="20" style="7" customWidth="1"/>
    <col min="6111" max="6111" width="25.140625" style="7" customWidth="1"/>
    <col min="6112" max="6112" width="4.42578125" style="7" customWidth="1"/>
    <col min="6113" max="6113" width="18.85546875" style="7" customWidth="1"/>
    <col min="6114" max="6114" width="19.28515625" style="7" customWidth="1"/>
    <col min="6115" max="6115" width="14.42578125" style="7" customWidth="1"/>
    <col min="6116" max="6116" width="18.42578125" style="7" customWidth="1"/>
    <col min="6117" max="6117" width="11.42578125" style="7"/>
    <col min="6118" max="6118" width="17.42578125" style="7" customWidth="1"/>
    <col min="6119" max="6360" width="11.42578125" style="7"/>
    <col min="6361" max="6361" width="20.28515625" style="7" customWidth="1"/>
    <col min="6362" max="6362" width="7.28515625" style="7" customWidth="1"/>
    <col min="6363" max="6363" width="51.42578125" style="7" customWidth="1"/>
    <col min="6364" max="6364" width="23.42578125" style="7" customWidth="1"/>
    <col min="6365" max="6365" width="19.42578125" style="7" customWidth="1"/>
    <col min="6366" max="6366" width="20" style="7" customWidth="1"/>
    <col min="6367" max="6367" width="25.140625" style="7" customWidth="1"/>
    <col min="6368" max="6368" width="4.42578125" style="7" customWidth="1"/>
    <col min="6369" max="6369" width="18.85546875" style="7" customWidth="1"/>
    <col min="6370" max="6370" width="19.28515625" style="7" customWidth="1"/>
    <col min="6371" max="6371" width="14.42578125" style="7" customWidth="1"/>
    <col min="6372" max="6372" width="18.42578125" style="7" customWidth="1"/>
    <col min="6373" max="6373" width="11.42578125" style="7"/>
    <col min="6374" max="6374" width="17.42578125" style="7" customWidth="1"/>
    <col min="6375" max="6616" width="11.42578125" style="7"/>
    <col min="6617" max="6617" width="20.28515625" style="7" customWidth="1"/>
    <col min="6618" max="6618" width="7.28515625" style="7" customWidth="1"/>
    <col min="6619" max="6619" width="51.42578125" style="7" customWidth="1"/>
    <col min="6620" max="6620" width="23.42578125" style="7" customWidth="1"/>
    <col min="6621" max="6621" width="19.42578125" style="7" customWidth="1"/>
    <col min="6622" max="6622" width="20" style="7" customWidth="1"/>
    <col min="6623" max="6623" width="25.140625" style="7" customWidth="1"/>
    <col min="6624" max="6624" width="4.42578125" style="7" customWidth="1"/>
    <col min="6625" max="6625" width="18.85546875" style="7" customWidth="1"/>
    <col min="6626" max="6626" width="19.28515625" style="7" customWidth="1"/>
    <col min="6627" max="6627" width="14.42578125" style="7" customWidth="1"/>
    <col min="6628" max="6628" width="18.42578125" style="7" customWidth="1"/>
    <col min="6629" max="6629" width="11.42578125" style="7"/>
    <col min="6630" max="6630" width="17.42578125" style="7" customWidth="1"/>
    <col min="6631" max="6872" width="11.42578125" style="7"/>
    <col min="6873" max="6873" width="20.28515625" style="7" customWidth="1"/>
    <col min="6874" max="6874" width="7.28515625" style="7" customWidth="1"/>
    <col min="6875" max="6875" width="51.42578125" style="7" customWidth="1"/>
    <col min="6876" max="6876" width="23.42578125" style="7" customWidth="1"/>
    <col min="6877" max="6877" width="19.42578125" style="7" customWidth="1"/>
    <col min="6878" max="6878" width="20" style="7" customWidth="1"/>
    <col min="6879" max="6879" width="25.140625" style="7" customWidth="1"/>
    <col min="6880" max="6880" width="4.42578125" style="7" customWidth="1"/>
    <col min="6881" max="6881" width="18.85546875" style="7" customWidth="1"/>
    <col min="6882" max="6882" width="19.28515625" style="7" customWidth="1"/>
    <col min="6883" max="6883" width="14.42578125" style="7" customWidth="1"/>
    <col min="6884" max="6884" width="18.42578125" style="7" customWidth="1"/>
    <col min="6885" max="6885" width="11.42578125" style="7"/>
    <col min="6886" max="6886" width="17.42578125" style="7" customWidth="1"/>
    <col min="6887" max="7128" width="11.42578125" style="7"/>
    <col min="7129" max="7129" width="20.28515625" style="7" customWidth="1"/>
    <col min="7130" max="7130" width="7.28515625" style="7" customWidth="1"/>
    <col min="7131" max="7131" width="51.42578125" style="7" customWidth="1"/>
    <col min="7132" max="7132" width="23.42578125" style="7" customWidth="1"/>
    <col min="7133" max="7133" width="19.42578125" style="7" customWidth="1"/>
    <col min="7134" max="7134" width="20" style="7" customWidth="1"/>
    <col min="7135" max="7135" width="25.140625" style="7" customWidth="1"/>
    <col min="7136" max="7136" width="4.42578125" style="7" customWidth="1"/>
    <col min="7137" max="7137" width="18.85546875" style="7" customWidth="1"/>
    <col min="7138" max="7138" width="19.28515625" style="7" customWidth="1"/>
    <col min="7139" max="7139" width="14.42578125" style="7" customWidth="1"/>
    <col min="7140" max="7140" width="18.42578125" style="7" customWidth="1"/>
    <col min="7141" max="7141" width="11.42578125" style="7"/>
    <col min="7142" max="7142" width="17.42578125" style="7" customWidth="1"/>
    <col min="7143" max="7384" width="11.42578125" style="7"/>
    <col min="7385" max="7385" width="20.28515625" style="7" customWidth="1"/>
    <col min="7386" max="7386" width="7.28515625" style="7" customWidth="1"/>
    <col min="7387" max="7387" width="51.42578125" style="7" customWidth="1"/>
    <col min="7388" max="7388" width="23.42578125" style="7" customWidth="1"/>
    <col min="7389" max="7389" width="19.42578125" style="7" customWidth="1"/>
    <col min="7390" max="7390" width="20" style="7" customWidth="1"/>
    <col min="7391" max="7391" width="25.140625" style="7" customWidth="1"/>
    <col min="7392" max="7392" width="4.42578125" style="7" customWidth="1"/>
    <col min="7393" max="7393" width="18.85546875" style="7" customWidth="1"/>
    <col min="7394" max="7394" width="19.28515625" style="7" customWidth="1"/>
    <col min="7395" max="7395" width="14.42578125" style="7" customWidth="1"/>
    <col min="7396" max="7396" width="18.42578125" style="7" customWidth="1"/>
    <col min="7397" max="7397" width="11.42578125" style="7"/>
    <col min="7398" max="7398" width="17.42578125" style="7" customWidth="1"/>
    <col min="7399" max="7640" width="11.42578125" style="7"/>
    <col min="7641" max="7641" width="20.28515625" style="7" customWidth="1"/>
    <col min="7642" max="7642" width="7.28515625" style="7" customWidth="1"/>
    <col min="7643" max="7643" width="51.42578125" style="7" customWidth="1"/>
    <col min="7644" max="7644" width="23.42578125" style="7" customWidth="1"/>
    <col min="7645" max="7645" width="19.42578125" style="7" customWidth="1"/>
    <col min="7646" max="7646" width="20" style="7" customWidth="1"/>
    <col min="7647" max="7647" width="25.140625" style="7" customWidth="1"/>
    <col min="7648" max="7648" width="4.42578125" style="7" customWidth="1"/>
    <col min="7649" max="7649" width="18.85546875" style="7" customWidth="1"/>
    <col min="7650" max="7650" width="19.28515625" style="7" customWidth="1"/>
    <col min="7651" max="7651" width="14.42578125" style="7" customWidth="1"/>
    <col min="7652" max="7652" width="18.42578125" style="7" customWidth="1"/>
    <col min="7653" max="7653" width="11.42578125" style="7"/>
    <col min="7654" max="7654" width="17.42578125" style="7" customWidth="1"/>
    <col min="7655" max="7896" width="11.42578125" style="7"/>
    <col min="7897" max="7897" width="20.28515625" style="7" customWidth="1"/>
    <col min="7898" max="7898" width="7.28515625" style="7" customWidth="1"/>
    <col min="7899" max="7899" width="51.42578125" style="7" customWidth="1"/>
    <col min="7900" max="7900" width="23.42578125" style="7" customWidth="1"/>
    <col min="7901" max="7901" width="19.42578125" style="7" customWidth="1"/>
    <col min="7902" max="7902" width="20" style="7" customWidth="1"/>
    <col min="7903" max="7903" width="25.140625" style="7" customWidth="1"/>
    <col min="7904" max="7904" width="4.42578125" style="7" customWidth="1"/>
    <col min="7905" max="7905" width="18.85546875" style="7" customWidth="1"/>
    <col min="7906" max="7906" width="19.28515625" style="7" customWidth="1"/>
    <col min="7907" max="7907" width="14.42578125" style="7" customWidth="1"/>
    <col min="7908" max="7908" width="18.42578125" style="7" customWidth="1"/>
    <col min="7909" max="7909" width="11.42578125" style="7"/>
    <col min="7910" max="7910" width="17.42578125" style="7" customWidth="1"/>
    <col min="7911" max="8152" width="11.42578125" style="7"/>
    <col min="8153" max="8153" width="20.28515625" style="7" customWidth="1"/>
    <col min="8154" max="8154" width="7.28515625" style="7" customWidth="1"/>
    <col min="8155" max="8155" width="51.42578125" style="7" customWidth="1"/>
    <col min="8156" max="8156" width="23.42578125" style="7" customWidth="1"/>
    <col min="8157" max="8157" width="19.42578125" style="7" customWidth="1"/>
    <col min="8158" max="8158" width="20" style="7" customWidth="1"/>
    <col min="8159" max="8159" width="25.140625" style="7" customWidth="1"/>
    <col min="8160" max="8160" width="4.42578125" style="7" customWidth="1"/>
    <col min="8161" max="8161" width="18.85546875" style="7" customWidth="1"/>
    <col min="8162" max="8162" width="19.28515625" style="7" customWidth="1"/>
    <col min="8163" max="8163" width="14.42578125" style="7" customWidth="1"/>
    <col min="8164" max="8164" width="18.42578125" style="7" customWidth="1"/>
    <col min="8165" max="8165" width="11.42578125" style="7"/>
    <col min="8166" max="8166" width="17.42578125" style="7" customWidth="1"/>
    <col min="8167" max="8408" width="11.42578125" style="7"/>
    <col min="8409" max="8409" width="20.28515625" style="7" customWidth="1"/>
    <col min="8410" max="8410" width="7.28515625" style="7" customWidth="1"/>
    <col min="8411" max="8411" width="51.42578125" style="7" customWidth="1"/>
    <col min="8412" max="8412" width="23.42578125" style="7" customWidth="1"/>
    <col min="8413" max="8413" width="19.42578125" style="7" customWidth="1"/>
    <col min="8414" max="8414" width="20" style="7" customWidth="1"/>
    <col min="8415" max="8415" width="25.140625" style="7" customWidth="1"/>
    <col min="8416" max="8416" width="4.42578125" style="7" customWidth="1"/>
    <col min="8417" max="8417" width="18.85546875" style="7" customWidth="1"/>
    <col min="8418" max="8418" width="19.28515625" style="7" customWidth="1"/>
    <col min="8419" max="8419" width="14.42578125" style="7" customWidth="1"/>
    <col min="8420" max="8420" width="18.42578125" style="7" customWidth="1"/>
    <col min="8421" max="8421" width="11.42578125" style="7"/>
    <col min="8422" max="8422" width="17.42578125" style="7" customWidth="1"/>
    <col min="8423" max="8664" width="11.42578125" style="7"/>
    <col min="8665" max="8665" width="20.28515625" style="7" customWidth="1"/>
    <col min="8666" max="8666" width="7.28515625" style="7" customWidth="1"/>
    <col min="8667" max="8667" width="51.42578125" style="7" customWidth="1"/>
    <col min="8668" max="8668" width="23.42578125" style="7" customWidth="1"/>
    <col min="8669" max="8669" width="19.42578125" style="7" customWidth="1"/>
    <col min="8670" max="8670" width="20" style="7" customWidth="1"/>
    <col min="8671" max="8671" width="25.140625" style="7" customWidth="1"/>
    <col min="8672" max="8672" width="4.42578125" style="7" customWidth="1"/>
    <col min="8673" max="8673" width="18.85546875" style="7" customWidth="1"/>
    <col min="8674" max="8674" width="19.28515625" style="7" customWidth="1"/>
    <col min="8675" max="8675" width="14.42578125" style="7" customWidth="1"/>
    <col min="8676" max="8676" width="18.42578125" style="7" customWidth="1"/>
    <col min="8677" max="8677" width="11.42578125" style="7"/>
    <col min="8678" max="8678" width="17.42578125" style="7" customWidth="1"/>
    <col min="8679" max="8920" width="11.42578125" style="7"/>
    <col min="8921" max="8921" width="20.28515625" style="7" customWidth="1"/>
    <col min="8922" max="8922" width="7.28515625" style="7" customWidth="1"/>
    <col min="8923" max="8923" width="51.42578125" style="7" customWidth="1"/>
    <col min="8924" max="8924" width="23.42578125" style="7" customWidth="1"/>
    <col min="8925" max="8925" width="19.42578125" style="7" customWidth="1"/>
    <col min="8926" max="8926" width="20" style="7" customWidth="1"/>
    <col min="8927" max="8927" width="25.140625" style="7" customWidth="1"/>
    <col min="8928" max="8928" width="4.42578125" style="7" customWidth="1"/>
    <col min="8929" max="8929" width="18.85546875" style="7" customWidth="1"/>
    <col min="8930" max="8930" width="19.28515625" style="7" customWidth="1"/>
    <col min="8931" max="8931" width="14.42578125" style="7" customWidth="1"/>
    <col min="8932" max="8932" width="18.42578125" style="7" customWidth="1"/>
    <col min="8933" max="8933" width="11.42578125" style="7"/>
    <col min="8934" max="8934" width="17.42578125" style="7" customWidth="1"/>
    <col min="8935" max="9176" width="11.42578125" style="7"/>
    <col min="9177" max="9177" width="20.28515625" style="7" customWidth="1"/>
    <col min="9178" max="9178" width="7.28515625" style="7" customWidth="1"/>
    <col min="9179" max="9179" width="51.42578125" style="7" customWidth="1"/>
    <col min="9180" max="9180" width="23.42578125" style="7" customWidth="1"/>
    <col min="9181" max="9181" width="19.42578125" style="7" customWidth="1"/>
    <col min="9182" max="9182" width="20" style="7" customWidth="1"/>
    <col min="9183" max="9183" width="25.140625" style="7" customWidth="1"/>
    <col min="9184" max="9184" width="4.42578125" style="7" customWidth="1"/>
    <col min="9185" max="9185" width="18.85546875" style="7" customWidth="1"/>
    <col min="9186" max="9186" width="19.28515625" style="7" customWidth="1"/>
    <col min="9187" max="9187" width="14.42578125" style="7" customWidth="1"/>
    <col min="9188" max="9188" width="18.42578125" style="7" customWidth="1"/>
    <col min="9189" max="9189" width="11.42578125" style="7"/>
    <col min="9190" max="9190" width="17.42578125" style="7" customWidth="1"/>
    <col min="9191" max="9432" width="11.42578125" style="7"/>
    <col min="9433" max="9433" width="20.28515625" style="7" customWidth="1"/>
    <col min="9434" max="9434" width="7.28515625" style="7" customWidth="1"/>
    <col min="9435" max="9435" width="51.42578125" style="7" customWidth="1"/>
    <col min="9436" max="9436" width="23.42578125" style="7" customWidth="1"/>
    <col min="9437" max="9437" width="19.42578125" style="7" customWidth="1"/>
    <col min="9438" max="9438" width="20" style="7" customWidth="1"/>
    <col min="9439" max="9439" width="25.140625" style="7" customWidth="1"/>
    <col min="9440" max="9440" width="4.42578125" style="7" customWidth="1"/>
    <col min="9441" max="9441" width="18.85546875" style="7" customWidth="1"/>
    <col min="9442" max="9442" width="19.28515625" style="7" customWidth="1"/>
    <col min="9443" max="9443" width="14.42578125" style="7" customWidth="1"/>
    <col min="9444" max="9444" width="18.42578125" style="7" customWidth="1"/>
    <col min="9445" max="9445" width="11.42578125" style="7"/>
    <col min="9446" max="9446" width="17.42578125" style="7" customWidth="1"/>
    <col min="9447" max="9688" width="11.42578125" style="7"/>
    <col min="9689" max="9689" width="20.28515625" style="7" customWidth="1"/>
    <col min="9690" max="9690" width="7.28515625" style="7" customWidth="1"/>
    <col min="9691" max="9691" width="51.42578125" style="7" customWidth="1"/>
    <col min="9692" max="9692" width="23.42578125" style="7" customWidth="1"/>
    <col min="9693" max="9693" width="19.42578125" style="7" customWidth="1"/>
    <col min="9694" max="9694" width="20" style="7" customWidth="1"/>
    <col min="9695" max="9695" width="25.140625" style="7" customWidth="1"/>
    <col min="9696" max="9696" width="4.42578125" style="7" customWidth="1"/>
    <col min="9697" max="9697" width="18.85546875" style="7" customWidth="1"/>
    <col min="9698" max="9698" width="19.28515625" style="7" customWidth="1"/>
    <col min="9699" max="9699" width="14.42578125" style="7" customWidth="1"/>
    <col min="9700" max="9700" width="18.42578125" style="7" customWidth="1"/>
    <col min="9701" max="9701" width="11.42578125" style="7"/>
    <col min="9702" max="9702" width="17.42578125" style="7" customWidth="1"/>
    <col min="9703" max="9944" width="11.42578125" style="7"/>
    <col min="9945" max="9945" width="20.28515625" style="7" customWidth="1"/>
    <col min="9946" max="9946" width="7.28515625" style="7" customWidth="1"/>
    <col min="9947" max="9947" width="51.42578125" style="7" customWidth="1"/>
    <col min="9948" max="9948" width="23.42578125" style="7" customWidth="1"/>
    <col min="9949" max="9949" width="19.42578125" style="7" customWidth="1"/>
    <col min="9950" max="9950" width="20" style="7" customWidth="1"/>
    <col min="9951" max="9951" width="25.140625" style="7" customWidth="1"/>
    <col min="9952" max="9952" width="4.42578125" style="7" customWidth="1"/>
    <col min="9953" max="9953" width="18.85546875" style="7" customWidth="1"/>
    <col min="9954" max="9954" width="19.28515625" style="7" customWidth="1"/>
    <col min="9955" max="9955" width="14.42578125" style="7" customWidth="1"/>
    <col min="9956" max="9956" width="18.42578125" style="7" customWidth="1"/>
    <col min="9957" max="9957" width="11.42578125" style="7"/>
    <col min="9958" max="9958" width="17.42578125" style="7" customWidth="1"/>
    <col min="9959" max="10200" width="11.42578125" style="7"/>
    <col min="10201" max="10201" width="20.28515625" style="7" customWidth="1"/>
    <col min="10202" max="10202" width="7.28515625" style="7" customWidth="1"/>
    <col min="10203" max="10203" width="51.42578125" style="7" customWidth="1"/>
    <col min="10204" max="10204" width="23.42578125" style="7" customWidth="1"/>
    <col min="10205" max="10205" width="19.42578125" style="7" customWidth="1"/>
    <col min="10206" max="10206" width="20" style="7" customWidth="1"/>
    <col min="10207" max="10207" width="25.140625" style="7" customWidth="1"/>
    <col min="10208" max="10208" width="4.42578125" style="7" customWidth="1"/>
    <col min="10209" max="10209" width="18.85546875" style="7" customWidth="1"/>
    <col min="10210" max="10210" width="19.28515625" style="7" customWidth="1"/>
    <col min="10211" max="10211" width="14.42578125" style="7" customWidth="1"/>
    <col min="10212" max="10212" width="18.42578125" style="7" customWidth="1"/>
    <col min="10213" max="10213" width="11.42578125" style="7"/>
    <col min="10214" max="10214" width="17.42578125" style="7" customWidth="1"/>
    <col min="10215" max="10456" width="11.42578125" style="7"/>
    <col min="10457" max="10457" width="20.28515625" style="7" customWidth="1"/>
    <col min="10458" max="10458" width="7.28515625" style="7" customWidth="1"/>
    <col min="10459" max="10459" width="51.42578125" style="7" customWidth="1"/>
    <col min="10460" max="10460" width="23.42578125" style="7" customWidth="1"/>
    <col min="10461" max="10461" width="19.42578125" style="7" customWidth="1"/>
    <col min="10462" max="10462" width="20" style="7" customWidth="1"/>
    <col min="10463" max="10463" width="25.140625" style="7" customWidth="1"/>
    <col min="10464" max="10464" width="4.42578125" style="7" customWidth="1"/>
    <col min="10465" max="10465" width="18.85546875" style="7" customWidth="1"/>
    <col min="10466" max="10466" width="19.28515625" style="7" customWidth="1"/>
    <col min="10467" max="10467" width="14.42578125" style="7" customWidth="1"/>
    <col min="10468" max="10468" width="18.42578125" style="7" customWidth="1"/>
    <col min="10469" max="10469" width="11.42578125" style="7"/>
    <col min="10470" max="10470" width="17.42578125" style="7" customWidth="1"/>
    <col min="10471" max="10712" width="11.42578125" style="7"/>
    <col min="10713" max="10713" width="20.28515625" style="7" customWidth="1"/>
    <col min="10714" max="10714" width="7.28515625" style="7" customWidth="1"/>
    <col min="10715" max="10715" width="51.42578125" style="7" customWidth="1"/>
    <col min="10716" max="10716" width="23.42578125" style="7" customWidth="1"/>
    <col min="10717" max="10717" width="19.42578125" style="7" customWidth="1"/>
    <col min="10718" max="10718" width="20" style="7" customWidth="1"/>
    <col min="10719" max="10719" width="25.140625" style="7" customWidth="1"/>
    <col min="10720" max="10720" width="4.42578125" style="7" customWidth="1"/>
    <col min="10721" max="10721" width="18.85546875" style="7" customWidth="1"/>
    <col min="10722" max="10722" width="19.28515625" style="7" customWidth="1"/>
    <col min="10723" max="10723" width="14.42578125" style="7" customWidth="1"/>
    <col min="10724" max="10724" width="18.42578125" style="7" customWidth="1"/>
    <col min="10725" max="10725" width="11.42578125" style="7"/>
    <col min="10726" max="10726" width="17.42578125" style="7" customWidth="1"/>
    <col min="10727" max="10968" width="11.42578125" style="7"/>
    <col min="10969" max="10969" width="20.28515625" style="7" customWidth="1"/>
    <col min="10970" max="10970" width="7.28515625" style="7" customWidth="1"/>
    <col min="10971" max="10971" width="51.42578125" style="7" customWidth="1"/>
    <col min="10972" max="10972" width="23.42578125" style="7" customWidth="1"/>
    <col min="10973" max="10973" width="19.42578125" style="7" customWidth="1"/>
    <col min="10974" max="10974" width="20" style="7" customWidth="1"/>
    <col min="10975" max="10975" width="25.140625" style="7" customWidth="1"/>
    <col min="10976" max="10976" width="4.42578125" style="7" customWidth="1"/>
    <col min="10977" max="10977" width="18.85546875" style="7" customWidth="1"/>
    <col min="10978" max="10978" width="19.28515625" style="7" customWidth="1"/>
    <col min="10979" max="10979" width="14.42578125" style="7" customWidth="1"/>
    <col min="10980" max="10980" width="18.42578125" style="7" customWidth="1"/>
    <col min="10981" max="10981" width="11.42578125" style="7"/>
    <col min="10982" max="10982" width="17.42578125" style="7" customWidth="1"/>
    <col min="10983" max="11224" width="11.42578125" style="7"/>
    <col min="11225" max="11225" width="20.28515625" style="7" customWidth="1"/>
    <col min="11226" max="11226" width="7.28515625" style="7" customWidth="1"/>
    <col min="11227" max="11227" width="51.42578125" style="7" customWidth="1"/>
    <col min="11228" max="11228" width="23.42578125" style="7" customWidth="1"/>
    <col min="11229" max="11229" width="19.42578125" style="7" customWidth="1"/>
    <col min="11230" max="11230" width="20" style="7" customWidth="1"/>
    <col min="11231" max="11231" width="25.140625" style="7" customWidth="1"/>
    <col min="11232" max="11232" width="4.42578125" style="7" customWidth="1"/>
    <col min="11233" max="11233" width="18.85546875" style="7" customWidth="1"/>
    <col min="11234" max="11234" width="19.28515625" style="7" customWidth="1"/>
    <col min="11235" max="11235" width="14.42578125" style="7" customWidth="1"/>
    <col min="11236" max="11236" width="18.42578125" style="7" customWidth="1"/>
    <col min="11237" max="11237" width="11.42578125" style="7"/>
    <col min="11238" max="11238" width="17.42578125" style="7" customWidth="1"/>
    <col min="11239" max="11480" width="11.42578125" style="7"/>
    <col min="11481" max="11481" width="20.28515625" style="7" customWidth="1"/>
    <col min="11482" max="11482" width="7.28515625" style="7" customWidth="1"/>
    <col min="11483" max="11483" width="51.42578125" style="7" customWidth="1"/>
    <col min="11484" max="11484" width="23.42578125" style="7" customWidth="1"/>
    <col min="11485" max="11485" width="19.42578125" style="7" customWidth="1"/>
    <col min="11486" max="11486" width="20" style="7" customWidth="1"/>
    <col min="11487" max="11487" width="25.140625" style="7" customWidth="1"/>
    <col min="11488" max="11488" width="4.42578125" style="7" customWidth="1"/>
    <col min="11489" max="11489" width="18.85546875" style="7" customWidth="1"/>
    <col min="11490" max="11490" width="19.28515625" style="7" customWidth="1"/>
    <col min="11491" max="11491" width="14.42578125" style="7" customWidth="1"/>
    <col min="11492" max="11492" width="18.42578125" style="7" customWidth="1"/>
    <col min="11493" max="11493" width="11.42578125" style="7"/>
    <col min="11494" max="11494" width="17.42578125" style="7" customWidth="1"/>
    <col min="11495" max="11736" width="11.42578125" style="7"/>
    <col min="11737" max="11737" width="20.28515625" style="7" customWidth="1"/>
    <col min="11738" max="11738" width="7.28515625" style="7" customWidth="1"/>
    <col min="11739" max="11739" width="51.42578125" style="7" customWidth="1"/>
    <col min="11740" max="11740" width="23.42578125" style="7" customWidth="1"/>
    <col min="11741" max="11741" width="19.42578125" style="7" customWidth="1"/>
    <col min="11742" max="11742" width="20" style="7" customWidth="1"/>
    <col min="11743" max="11743" width="25.140625" style="7" customWidth="1"/>
    <col min="11744" max="11744" width="4.42578125" style="7" customWidth="1"/>
    <col min="11745" max="11745" width="18.85546875" style="7" customWidth="1"/>
    <col min="11746" max="11746" width="19.28515625" style="7" customWidth="1"/>
    <col min="11747" max="11747" width="14.42578125" style="7" customWidth="1"/>
    <col min="11748" max="11748" width="18.42578125" style="7" customWidth="1"/>
    <col min="11749" max="11749" width="11.42578125" style="7"/>
    <col min="11750" max="11750" width="17.42578125" style="7" customWidth="1"/>
    <col min="11751" max="11992" width="11.42578125" style="7"/>
    <col min="11993" max="11993" width="20.28515625" style="7" customWidth="1"/>
    <col min="11994" max="11994" width="7.28515625" style="7" customWidth="1"/>
    <col min="11995" max="11995" width="51.42578125" style="7" customWidth="1"/>
    <col min="11996" max="11996" width="23.42578125" style="7" customWidth="1"/>
    <col min="11997" max="11997" width="19.42578125" style="7" customWidth="1"/>
    <col min="11998" max="11998" width="20" style="7" customWidth="1"/>
    <col min="11999" max="11999" width="25.140625" style="7" customWidth="1"/>
    <col min="12000" max="12000" width="4.42578125" style="7" customWidth="1"/>
    <col min="12001" max="12001" width="18.85546875" style="7" customWidth="1"/>
    <col min="12002" max="12002" width="19.28515625" style="7" customWidth="1"/>
    <col min="12003" max="12003" width="14.42578125" style="7" customWidth="1"/>
    <col min="12004" max="12004" width="18.42578125" style="7" customWidth="1"/>
    <col min="12005" max="12005" width="11.42578125" style="7"/>
    <col min="12006" max="12006" width="17.42578125" style="7" customWidth="1"/>
    <col min="12007" max="12248" width="11.42578125" style="7"/>
    <col min="12249" max="12249" width="20.28515625" style="7" customWidth="1"/>
    <col min="12250" max="12250" width="7.28515625" style="7" customWidth="1"/>
    <col min="12251" max="12251" width="51.42578125" style="7" customWidth="1"/>
    <col min="12252" max="12252" width="23.42578125" style="7" customWidth="1"/>
    <col min="12253" max="12253" width="19.42578125" style="7" customWidth="1"/>
    <col min="12254" max="12254" width="20" style="7" customWidth="1"/>
    <col min="12255" max="12255" width="25.140625" style="7" customWidth="1"/>
    <col min="12256" max="12256" width="4.42578125" style="7" customWidth="1"/>
    <col min="12257" max="12257" width="18.85546875" style="7" customWidth="1"/>
    <col min="12258" max="12258" width="19.28515625" style="7" customWidth="1"/>
    <col min="12259" max="12259" width="14.42578125" style="7" customWidth="1"/>
    <col min="12260" max="12260" width="18.42578125" style="7" customWidth="1"/>
    <col min="12261" max="12261" width="11.42578125" style="7"/>
    <col min="12262" max="12262" width="17.42578125" style="7" customWidth="1"/>
    <col min="12263" max="12504" width="11.42578125" style="7"/>
    <col min="12505" max="12505" width="20.28515625" style="7" customWidth="1"/>
    <col min="12506" max="12506" width="7.28515625" style="7" customWidth="1"/>
    <col min="12507" max="12507" width="51.42578125" style="7" customWidth="1"/>
    <col min="12508" max="12508" width="23.42578125" style="7" customWidth="1"/>
    <col min="12509" max="12509" width="19.42578125" style="7" customWidth="1"/>
    <col min="12510" max="12510" width="20" style="7" customWidth="1"/>
    <col min="12511" max="12511" width="25.140625" style="7" customWidth="1"/>
    <col min="12512" max="12512" width="4.42578125" style="7" customWidth="1"/>
    <col min="12513" max="12513" width="18.85546875" style="7" customWidth="1"/>
    <col min="12514" max="12514" width="19.28515625" style="7" customWidth="1"/>
    <col min="12515" max="12515" width="14.42578125" style="7" customWidth="1"/>
    <col min="12516" max="12516" width="18.42578125" style="7" customWidth="1"/>
    <col min="12517" max="12517" width="11.42578125" style="7"/>
    <col min="12518" max="12518" width="17.42578125" style="7" customWidth="1"/>
    <col min="12519" max="12760" width="11.42578125" style="7"/>
    <col min="12761" max="12761" width="20.28515625" style="7" customWidth="1"/>
    <col min="12762" max="12762" width="7.28515625" style="7" customWidth="1"/>
    <col min="12763" max="12763" width="51.42578125" style="7" customWidth="1"/>
    <col min="12764" max="12764" width="23.42578125" style="7" customWidth="1"/>
    <col min="12765" max="12765" width="19.42578125" style="7" customWidth="1"/>
    <col min="12766" max="12766" width="20" style="7" customWidth="1"/>
    <col min="12767" max="12767" width="25.140625" style="7" customWidth="1"/>
    <col min="12768" max="12768" width="4.42578125" style="7" customWidth="1"/>
    <col min="12769" max="12769" width="18.85546875" style="7" customWidth="1"/>
    <col min="12770" max="12770" width="19.28515625" style="7" customWidth="1"/>
    <col min="12771" max="12771" width="14.42578125" style="7" customWidth="1"/>
    <col min="12772" max="12772" width="18.42578125" style="7" customWidth="1"/>
    <col min="12773" max="12773" width="11.42578125" style="7"/>
    <col min="12774" max="12774" width="17.42578125" style="7" customWidth="1"/>
    <col min="12775" max="13016" width="11.42578125" style="7"/>
    <col min="13017" max="13017" width="20.28515625" style="7" customWidth="1"/>
    <col min="13018" max="13018" width="7.28515625" style="7" customWidth="1"/>
    <col min="13019" max="13019" width="51.42578125" style="7" customWidth="1"/>
    <col min="13020" max="13020" width="23.42578125" style="7" customWidth="1"/>
    <col min="13021" max="13021" width="19.42578125" style="7" customWidth="1"/>
    <col min="13022" max="13022" width="20" style="7" customWidth="1"/>
    <col min="13023" max="13023" width="25.140625" style="7" customWidth="1"/>
    <col min="13024" max="13024" width="4.42578125" style="7" customWidth="1"/>
    <col min="13025" max="13025" width="18.85546875" style="7" customWidth="1"/>
    <col min="13026" max="13026" width="19.28515625" style="7" customWidth="1"/>
    <col min="13027" max="13027" width="14.42578125" style="7" customWidth="1"/>
    <col min="13028" max="13028" width="18.42578125" style="7" customWidth="1"/>
    <col min="13029" max="13029" width="11.42578125" style="7"/>
    <col min="13030" max="13030" width="17.42578125" style="7" customWidth="1"/>
    <col min="13031" max="13272" width="11.42578125" style="7"/>
    <col min="13273" max="13273" width="20.28515625" style="7" customWidth="1"/>
    <col min="13274" max="13274" width="7.28515625" style="7" customWidth="1"/>
    <col min="13275" max="13275" width="51.42578125" style="7" customWidth="1"/>
    <col min="13276" max="13276" width="23.42578125" style="7" customWidth="1"/>
    <col min="13277" max="13277" width="19.42578125" style="7" customWidth="1"/>
    <col min="13278" max="13278" width="20" style="7" customWidth="1"/>
    <col min="13279" max="13279" width="25.140625" style="7" customWidth="1"/>
    <col min="13280" max="13280" width="4.42578125" style="7" customWidth="1"/>
    <col min="13281" max="13281" width="18.85546875" style="7" customWidth="1"/>
    <col min="13282" max="13282" width="19.28515625" style="7" customWidth="1"/>
    <col min="13283" max="13283" width="14.42578125" style="7" customWidth="1"/>
    <col min="13284" max="13284" width="18.42578125" style="7" customWidth="1"/>
    <col min="13285" max="13285" width="11.42578125" style="7"/>
    <col min="13286" max="13286" width="17.42578125" style="7" customWidth="1"/>
    <col min="13287" max="13528" width="11.42578125" style="7"/>
    <col min="13529" max="13529" width="20.28515625" style="7" customWidth="1"/>
    <col min="13530" max="13530" width="7.28515625" style="7" customWidth="1"/>
    <col min="13531" max="13531" width="51.42578125" style="7" customWidth="1"/>
    <col min="13532" max="13532" width="23.42578125" style="7" customWidth="1"/>
    <col min="13533" max="13533" width="19.42578125" style="7" customWidth="1"/>
    <col min="13534" max="13534" width="20" style="7" customWidth="1"/>
    <col min="13535" max="13535" width="25.140625" style="7" customWidth="1"/>
    <col min="13536" max="13536" width="4.42578125" style="7" customWidth="1"/>
    <col min="13537" max="13537" width="18.85546875" style="7" customWidth="1"/>
    <col min="13538" max="13538" width="19.28515625" style="7" customWidth="1"/>
    <col min="13539" max="13539" width="14.42578125" style="7" customWidth="1"/>
    <col min="13540" max="13540" width="18.42578125" style="7" customWidth="1"/>
    <col min="13541" max="13541" width="11.42578125" style="7"/>
    <col min="13542" max="13542" width="17.42578125" style="7" customWidth="1"/>
    <col min="13543" max="13784" width="11.42578125" style="7"/>
    <col min="13785" max="13785" width="20.28515625" style="7" customWidth="1"/>
    <col min="13786" max="13786" width="7.28515625" style="7" customWidth="1"/>
    <col min="13787" max="13787" width="51.42578125" style="7" customWidth="1"/>
    <col min="13788" max="13788" width="23.42578125" style="7" customWidth="1"/>
    <col min="13789" max="13789" width="19.42578125" style="7" customWidth="1"/>
    <col min="13790" max="13790" width="20" style="7" customWidth="1"/>
    <col min="13791" max="13791" width="25.140625" style="7" customWidth="1"/>
    <col min="13792" max="13792" width="4.42578125" style="7" customWidth="1"/>
    <col min="13793" max="13793" width="18.85546875" style="7" customWidth="1"/>
    <col min="13794" max="13794" width="19.28515625" style="7" customWidth="1"/>
    <col min="13795" max="13795" width="14.42578125" style="7" customWidth="1"/>
    <col min="13796" max="13796" width="18.42578125" style="7" customWidth="1"/>
    <col min="13797" max="13797" width="11.42578125" style="7"/>
    <col min="13798" max="13798" width="17.42578125" style="7" customWidth="1"/>
    <col min="13799" max="14040" width="11.42578125" style="7"/>
    <col min="14041" max="14041" width="20.28515625" style="7" customWidth="1"/>
    <col min="14042" max="14042" width="7.28515625" style="7" customWidth="1"/>
    <col min="14043" max="14043" width="51.42578125" style="7" customWidth="1"/>
    <col min="14044" max="14044" width="23.42578125" style="7" customWidth="1"/>
    <col min="14045" max="14045" width="19.42578125" style="7" customWidth="1"/>
    <col min="14046" max="14046" width="20" style="7" customWidth="1"/>
    <col min="14047" max="14047" width="25.140625" style="7" customWidth="1"/>
    <col min="14048" max="14048" width="4.42578125" style="7" customWidth="1"/>
    <col min="14049" max="14049" width="18.85546875" style="7" customWidth="1"/>
    <col min="14050" max="14050" width="19.28515625" style="7" customWidth="1"/>
    <col min="14051" max="14051" width="14.42578125" style="7" customWidth="1"/>
    <col min="14052" max="14052" width="18.42578125" style="7" customWidth="1"/>
    <col min="14053" max="14053" width="11.42578125" style="7"/>
    <col min="14054" max="14054" width="17.42578125" style="7" customWidth="1"/>
    <col min="14055" max="14296" width="11.42578125" style="7"/>
    <col min="14297" max="14297" width="20.28515625" style="7" customWidth="1"/>
    <col min="14298" max="14298" width="7.28515625" style="7" customWidth="1"/>
    <col min="14299" max="14299" width="51.42578125" style="7" customWidth="1"/>
    <col min="14300" max="14300" width="23.42578125" style="7" customWidth="1"/>
    <col min="14301" max="14301" width="19.42578125" style="7" customWidth="1"/>
    <col min="14302" max="14302" width="20" style="7" customWidth="1"/>
    <col min="14303" max="14303" width="25.140625" style="7" customWidth="1"/>
    <col min="14304" max="14304" width="4.42578125" style="7" customWidth="1"/>
    <col min="14305" max="14305" width="18.85546875" style="7" customWidth="1"/>
    <col min="14306" max="14306" width="19.28515625" style="7" customWidth="1"/>
    <col min="14307" max="14307" width="14.42578125" style="7" customWidth="1"/>
    <col min="14308" max="14308" width="18.42578125" style="7" customWidth="1"/>
    <col min="14309" max="14309" width="11.42578125" style="7"/>
    <col min="14310" max="14310" width="17.42578125" style="7" customWidth="1"/>
    <col min="14311" max="14552" width="11.42578125" style="7"/>
    <col min="14553" max="14553" width="20.28515625" style="7" customWidth="1"/>
    <col min="14554" max="14554" width="7.28515625" style="7" customWidth="1"/>
    <col min="14555" max="14555" width="51.42578125" style="7" customWidth="1"/>
    <col min="14556" max="14556" width="23.42578125" style="7" customWidth="1"/>
    <col min="14557" max="14557" width="19.42578125" style="7" customWidth="1"/>
    <col min="14558" max="14558" width="20" style="7" customWidth="1"/>
    <col min="14559" max="14559" width="25.140625" style="7" customWidth="1"/>
    <col min="14560" max="14560" width="4.42578125" style="7" customWidth="1"/>
    <col min="14561" max="14561" width="18.85546875" style="7" customWidth="1"/>
    <col min="14562" max="14562" width="19.28515625" style="7" customWidth="1"/>
    <col min="14563" max="14563" width="14.42578125" style="7" customWidth="1"/>
    <col min="14564" max="14564" width="18.42578125" style="7" customWidth="1"/>
    <col min="14565" max="14565" width="11.42578125" style="7"/>
    <col min="14566" max="14566" width="17.42578125" style="7" customWidth="1"/>
    <col min="14567" max="14808" width="11.42578125" style="7"/>
    <col min="14809" max="14809" width="20.28515625" style="7" customWidth="1"/>
    <col min="14810" max="14810" width="7.28515625" style="7" customWidth="1"/>
    <col min="14811" max="14811" width="51.42578125" style="7" customWidth="1"/>
    <col min="14812" max="14812" width="23.42578125" style="7" customWidth="1"/>
    <col min="14813" max="14813" width="19.42578125" style="7" customWidth="1"/>
    <col min="14814" max="14814" width="20" style="7" customWidth="1"/>
    <col min="14815" max="14815" width="25.140625" style="7" customWidth="1"/>
    <col min="14816" max="14816" width="4.42578125" style="7" customWidth="1"/>
    <col min="14817" max="14817" width="18.85546875" style="7" customWidth="1"/>
    <col min="14818" max="14818" width="19.28515625" style="7" customWidth="1"/>
    <col min="14819" max="14819" width="14.42578125" style="7" customWidth="1"/>
    <col min="14820" max="14820" width="18.42578125" style="7" customWidth="1"/>
    <col min="14821" max="14821" width="11.42578125" style="7"/>
    <col min="14822" max="14822" width="17.42578125" style="7" customWidth="1"/>
    <col min="14823" max="15064" width="11.42578125" style="7"/>
    <col min="15065" max="15065" width="20.28515625" style="7" customWidth="1"/>
    <col min="15066" max="15066" width="7.28515625" style="7" customWidth="1"/>
    <col min="15067" max="15067" width="51.42578125" style="7" customWidth="1"/>
    <col min="15068" max="15068" width="23.42578125" style="7" customWidth="1"/>
    <col min="15069" max="15069" width="19.42578125" style="7" customWidth="1"/>
    <col min="15070" max="15070" width="20" style="7" customWidth="1"/>
    <col min="15071" max="15071" width="25.140625" style="7" customWidth="1"/>
    <col min="15072" max="15072" width="4.42578125" style="7" customWidth="1"/>
    <col min="15073" max="15073" width="18.85546875" style="7" customWidth="1"/>
    <col min="15074" max="15074" width="19.28515625" style="7" customWidth="1"/>
    <col min="15075" max="15075" width="14.42578125" style="7" customWidth="1"/>
    <col min="15076" max="15076" width="18.42578125" style="7" customWidth="1"/>
    <col min="15077" max="15077" width="11.42578125" style="7"/>
    <col min="15078" max="15078" width="17.42578125" style="7" customWidth="1"/>
    <col min="15079" max="15320" width="11.42578125" style="7"/>
    <col min="15321" max="15321" width="20.28515625" style="7" customWidth="1"/>
    <col min="15322" max="15322" width="7.28515625" style="7" customWidth="1"/>
    <col min="15323" max="15323" width="51.42578125" style="7" customWidth="1"/>
    <col min="15324" max="15324" width="23.42578125" style="7" customWidth="1"/>
    <col min="15325" max="15325" width="19.42578125" style="7" customWidth="1"/>
    <col min="15326" max="15326" width="20" style="7" customWidth="1"/>
    <col min="15327" max="15327" width="25.140625" style="7" customWidth="1"/>
    <col min="15328" max="15328" width="4.42578125" style="7" customWidth="1"/>
    <col min="15329" max="15329" width="18.85546875" style="7" customWidth="1"/>
    <col min="15330" max="15330" width="19.28515625" style="7" customWidth="1"/>
    <col min="15331" max="15331" width="14.42578125" style="7" customWidth="1"/>
    <col min="15332" max="15332" width="18.42578125" style="7" customWidth="1"/>
    <col min="15333" max="15333" width="11.42578125" style="7"/>
    <col min="15334" max="15334" width="17.42578125" style="7" customWidth="1"/>
    <col min="15335" max="15576" width="11.42578125" style="7"/>
    <col min="15577" max="15577" width="20.28515625" style="7" customWidth="1"/>
    <col min="15578" max="15578" width="7.28515625" style="7" customWidth="1"/>
    <col min="15579" max="15579" width="51.42578125" style="7" customWidth="1"/>
    <col min="15580" max="15580" width="23.42578125" style="7" customWidth="1"/>
    <col min="15581" max="15581" width="19.42578125" style="7" customWidth="1"/>
    <col min="15582" max="15582" width="20" style="7" customWidth="1"/>
    <col min="15583" max="15583" width="25.140625" style="7" customWidth="1"/>
    <col min="15584" max="15584" width="4.42578125" style="7" customWidth="1"/>
    <col min="15585" max="15585" width="18.85546875" style="7" customWidth="1"/>
    <col min="15586" max="15586" width="19.28515625" style="7" customWidth="1"/>
    <col min="15587" max="15587" width="14.42578125" style="7" customWidth="1"/>
    <col min="15588" max="15588" width="18.42578125" style="7" customWidth="1"/>
    <col min="15589" max="15589" width="11.42578125" style="7"/>
    <col min="15590" max="15590" width="17.42578125" style="7" customWidth="1"/>
    <col min="15591" max="15832" width="11.42578125" style="7"/>
    <col min="15833" max="15833" width="20.28515625" style="7" customWidth="1"/>
    <col min="15834" max="15834" width="7.28515625" style="7" customWidth="1"/>
    <col min="15835" max="15835" width="51.42578125" style="7" customWidth="1"/>
    <col min="15836" max="15836" width="23.42578125" style="7" customWidth="1"/>
    <col min="15837" max="15837" width="19.42578125" style="7" customWidth="1"/>
    <col min="15838" max="15838" width="20" style="7" customWidth="1"/>
    <col min="15839" max="15839" width="25.140625" style="7" customWidth="1"/>
    <col min="15840" max="15840" width="4.42578125" style="7" customWidth="1"/>
    <col min="15841" max="15841" width="18.85546875" style="7" customWidth="1"/>
    <col min="15842" max="15842" width="19.28515625" style="7" customWidth="1"/>
    <col min="15843" max="15843" width="14.42578125" style="7" customWidth="1"/>
    <col min="15844" max="15844" width="18.42578125" style="7" customWidth="1"/>
    <col min="15845" max="15845" width="11.42578125" style="7"/>
    <col min="15846" max="15846" width="17.42578125" style="7" customWidth="1"/>
    <col min="15847" max="16088" width="11.42578125" style="7"/>
    <col min="16089" max="16089" width="20.28515625" style="7" customWidth="1"/>
    <col min="16090" max="16090" width="7.28515625" style="7" customWidth="1"/>
    <col min="16091" max="16091" width="51.42578125" style="7" customWidth="1"/>
    <col min="16092" max="16092" width="23.42578125" style="7" customWidth="1"/>
    <col min="16093" max="16093" width="19.42578125" style="7" customWidth="1"/>
    <col min="16094" max="16094" width="20" style="7" customWidth="1"/>
    <col min="16095" max="16095" width="25.140625" style="7" customWidth="1"/>
    <col min="16096" max="16096" width="4.42578125" style="7" customWidth="1"/>
    <col min="16097" max="16097" width="18.85546875" style="7" customWidth="1"/>
    <col min="16098" max="16098" width="19.28515625" style="7" customWidth="1"/>
    <col min="16099" max="16099" width="14.42578125" style="7" customWidth="1"/>
    <col min="16100" max="16100" width="18.42578125" style="7" customWidth="1"/>
    <col min="16101" max="16101" width="11.42578125" style="7"/>
    <col min="16102" max="16102" width="17.42578125" style="7" customWidth="1"/>
    <col min="16103" max="16384" width="11.42578125" style="7"/>
  </cols>
  <sheetData>
    <row r="2" spans="1:11" ht="24.75" customHeight="1" x14ac:dyDescent="0.25">
      <c r="A2" s="580" t="s">
        <v>441</v>
      </c>
      <c r="B2" s="580"/>
      <c r="C2" s="580"/>
      <c r="D2" s="580"/>
      <c r="E2" s="580"/>
      <c r="F2" s="580"/>
      <c r="G2" s="580"/>
      <c r="H2" s="580"/>
      <c r="I2" s="580"/>
      <c r="J2" s="580"/>
      <c r="K2" s="323"/>
    </row>
    <row r="3" spans="1:11" ht="24.95" customHeight="1" x14ac:dyDescent="0.25">
      <c r="A3" s="581" t="s">
        <v>442</v>
      </c>
      <c r="B3" s="581"/>
      <c r="C3" s="581"/>
      <c r="D3" s="581"/>
      <c r="E3" s="581"/>
      <c r="F3" s="581"/>
      <c r="G3" s="581"/>
      <c r="H3" s="581"/>
      <c r="I3" s="581"/>
      <c r="J3" s="581"/>
      <c r="K3" s="323"/>
    </row>
    <row r="4" spans="1:11" ht="24.95" customHeight="1" x14ac:dyDescent="0.25">
      <c r="A4" s="582" t="s">
        <v>485</v>
      </c>
      <c r="B4" s="582"/>
      <c r="C4" s="582"/>
      <c r="D4" s="582"/>
      <c r="E4" s="582"/>
      <c r="F4" s="582"/>
      <c r="G4" s="582"/>
      <c r="H4" s="582"/>
      <c r="I4" s="582"/>
      <c r="J4" s="582"/>
      <c r="K4" s="323"/>
    </row>
    <row r="5" spans="1:11" ht="15" customHeight="1" x14ac:dyDescent="0.25">
      <c r="A5" s="324"/>
      <c r="B5" s="324"/>
      <c r="C5" s="324"/>
      <c r="D5" s="324"/>
      <c r="E5" s="324"/>
      <c r="F5" s="324"/>
      <c r="G5" s="324"/>
      <c r="H5" s="324"/>
      <c r="I5" s="324"/>
      <c r="J5" s="324"/>
      <c r="K5" s="323"/>
    </row>
    <row r="6" spans="1:11" ht="15" customHeight="1" x14ac:dyDescent="0.25">
      <c r="F6" s="166"/>
      <c r="G6" s="8" t="s">
        <v>3</v>
      </c>
      <c r="H6" s="13" t="s">
        <v>4</v>
      </c>
      <c r="I6" s="13"/>
      <c r="J6" s="14" t="s">
        <v>5</v>
      </c>
      <c r="K6" s="323"/>
    </row>
    <row r="7" spans="1:11" ht="15" customHeight="1" thickBot="1" x14ac:dyDescent="0.3">
      <c r="A7" s="326"/>
      <c r="B7" s="326"/>
      <c r="C7" s="327"/>
      <c r="D7" s="327"/>
      <c r="E7" s="326"/>
      <c r="F7" s="167"/>
      <c r="G7" s="328"/>
      <c r="H7" s="329"/>
      <c r="I7" s="329"/>
      <c r="J7" s="330"/>
      <c r="K7" s="331"/>
    </row>
    <row r="8" spans="1:11" s="8" customFormat="1" ht="51" customHeight="1" x14ac:dyDescent="0.25">
      <c r="A8" s="583" t="s">
        <v>6</v>
      </c>
      <c r="B8" s="585" t="s">
        <v>420</v>
      </c>
      <c r="C8" s="585" t="s">
        <v>8</v>
      </c>
      <c r="D8" s="585" t="s">
        <v>9</v>
      </c>
      <c r="E8" s="585" t="s">
        <v>421</v>
      </c>
      <c r="F8" s="525" t="s">
        <v>444</v>
      </c>
      <c r="G8" s="534" t="s">
        <v>445</v>
      </c>
      <c r="H8" s="525" t="s">
        <v>446</v>
      </c>
      <c r="I8" s="525" t="s">
        <v>14</v>
      </c>
      <c r="J8" s="576" t="s">
        <v>447</v>
      </c>
      <c r="K8" s="578" t="s">
        <v>448</v>
      </c>
    </row>
    <row r="9" spans="1:11" s="8" customFormat="1" ht="36.75" customHeight="1" thickBot="1" x14ac:dyDescent="0.3">
      <c r="A9" s="584"/>
      <c r="B9" s="586"/>
      <c r="C9" s="586"/>
      <c r="D9" s="586"/>
      <c r="E9" s="586"/>
      <c r="F9" s="532"/>
      <c r="G9" s="535"/>
      <c r="H9" s="532"/>
      <c r="I9" s="532"/>
      <c r="J9" s="577"/>
      <c r="K9" s="579"/>
    </row>
    <row r="10" spans="1:11" s="262" customFormat="1" ht="26.25" customHeight="1" thickBot="1" x14ac:dyDescent="0.3">
      <c r="A10" s="332" t="s">
        <v>26</v>
      </c>
      <c r="B10" s="333"/>
      <c r="C10" s="333"/>
      <c r="D10" s="333"/>
      <c r="E10" s="334" t="s">
        <v>27</v>
      </c>
      <c r="F10" s="335">
        <f>+F11+F19+F37+F42</f>
        <v>2683271770.1499996</v>
      </c>
      <c r="G10" s="335">
        <f>+G11+G19+G37+G42</f>
        <v>0</v>
      </c>
      <c r="H10" s="335">
        <f>+F10-G10</f>
        <v>2683271770.1499996</v>
      </c>
      <c r="I10" s="306">
        <f>+H10/H98</f>
        <v>3.3966829357240748E-2</v>
      </c>
      <c r="J10" s="335">
        <f>+J11+J19+J37+J42</f>
        <v>2683271770.1499996</v>
      </c>
      <c r="K10" s="336">
        <f t="shared" ref="K10:K48" si="0">+J10/H10</f>
        <v>1</v>
      </c>
    </row>
    <row r="11" spans="1:11" ht="25.5" customHeight="1" x14ac:dyDescent="0.25">
      <c r="A11" s="25" t="s">
        <v>28</v>
      </c>
      <c r="B11" s="337"/>
      <c r="C11" s="337"/>
      <c r="D11" s="337"/>
      <c r="E11" s="27" t="s">
        <v>29</v>
      </c>
      <c r="F11" s="253">
        <f>+F12</f>
        <v>208429692.25999999</v>
      </c>
      <c r="G11" s="253">
        <f>+G12</f>
        <v>0</v>
      </c>
      <c r="H11" s="253">
        <f>+F11-G11</f>
        <v>208429692.25999999</v>
      </c>
      <c r="I11" s="290">
        <f>+H11/H98</f>
        <v>2.6384564801581224E-3</v>
      </c>
      <c r="J11" s="253">
        <f>+J12</f>
        <v>208429692.25999999</v>
      </c>
      <c r="K11" s="338">
        <f t="shared" si="0"/>
        <v>1</v>
      </c>
    </row>
    <row r="12" spans="1:11" ht="25.5" customHeight="1" x14ac:dyDescent="0.25">
      <c r="A12" s="32" t="s">
        <v>30</v>
      </c>
      <c r="B12" s="339"/>
      <c r="C12" s="339"/>
      <c r="D12" s="339"/>
      <c r="E12" s="34" t="s">
        <v>31</v>
      </c>
      <c r="F12" s="244">
        <f>+F13+F17</f>
        <v>208429692.25999999</v>
      </c>
      <c r="G12" s="244">
        <f>+G13+G17</f>
        <v>0</v>
      </c>
      <c r="H12" s="244">
        <f>+H13+H17</f>
        <v>208429692.25999999</v>
      </c>
      <c r="I12" s="294">
        <f>+H12/H98</f>
        <v>2.6384564801581224E-3</v>
      </c>
      <c r="J12" s="244">
        <f>+J13+J17</f>
        <v>208429692.25999999</v>
      </c>
      <c r="K12" s="340">
        <f t="shared" si="0"/>
        <v>1</v>
      </c>
    </row>
    <row r="13" spans="1:11" ht="25.5" customHeight="1" x14ac:dyDescent="0.25">
      <c r="A13" s="32" t="s">
        <v>32</v>
      </c>
      <c r="B13" s="339"/>
      <c r="C13" s="339"/>
      <c r="D13" s="339"/>
      <c r="E13" s="34" t="s">
        <v>33</v>
      </c>
      <c r="F13" s="244">
        <f>+F14</f>
        <v>2984515.91</v>
      </c>
      <c r="G13" s="244">
        <f>+G14</f>
        <v>0</v>
      </c>
      <c r="H13" s="244">
        <f t="shared" ref="H13:H76" si="1">+F13-G13</f>
        <v>2984515.91</v>
      </c>
      <c r="I13" s="378">
        <f>+H13/H98</f>
        <v>3.7780199440354518E-5</v>
      </c>
      <c r="J13" s="244">
        <f>+J14</f>
        <v>2984515.91</v>
      </c>
      <c r="K13" s="340">
        <f t="shared" si="0"/>
        <v>1</v>
      </c>
    </row>
    <row r="14" spans="1:11" ht="25.5" customHeight="1" x14ac:dyDescent="0.25">
      <c r="A14" s="32" t="s">
        <v>34</v>
      </c>
      <c r="B14" s="339"/>
      <c r="C14" s="339"/>
      <c r="D14" s="339"/>
      <c r="E14" s="34" t="s">
        <v>35</v>
      </c>
      <c r="F14" s="244">
        <f>+F15+F16</f>
        <v>2984515.91</v>
      </c>
      <c r="G14" s="244">
        <f>SUM(G16:G16)</f>
        <v>0</v>
      </c>
      <c r="H14" s="244">
        <f t="shared" si="1"/>
        <v>2984515.91</v>
      </c>
      <c r="I14" s="378">
        <f>+H14/H98</f>
        <v>3.7780199440354518E-5</v>
      </c>
      <c r="J14" s="244">
        <f>+J15+J16</f>
        <v>2984515.91</v>
      </c>
      <c r="K14" s="340">
        <f t="shared" si="0"/>
        <v>1</v>
      </c>
    </row>
    <row r="15" spans="1:11" ht="25.5" customHeight="1" x14ac:dyDescent="0.25">
      <c r="A15" s="39" t="s">
        <v>36</v>
      </c>
      <c r="B15" s="40" t="s">
        <v>37</v>
      </c>
      <c r="C15" s="40">
        <v>20</v>
      </c>
      <c r="D15" s="40" t="s">
        <v>38</v>
      </c>
      <c r="E15" s="41" t="s">
        <v>39</v>
      </c>
      <c r="F15" s="241">
        <v>1416797.62</v>
      </c>
      <c r="G15" s="341">
        <v>0</v>
      </c>
      <c r="H15" s="240">
        <f t="shared" si="1"/>
        <v>1416797.62</v>
      </c>
      <c r="I15" s="379">
        <f>+H15/H98</f>
        <v>1.7934867249616913E-5</v>
      </c>
      <c r="J15" s="240">
        <v>1416797.62</v>
      </c>
      <c r="K15" s="342">
        <f t="shared" si="0"/>
        <v>1</v>
      </c>
    </row>
    <row r="16" spans="1:11" ht="33" customHeight="1" x14ac:dyDescent="0.25">
      <c r="A16" s="39" t="s">
        <v>49</v>
      </c>
      <c r="B16" s="343" t="s">
        <v>37</v>
      </c>
      <c r="C16" s="343">
        <v>20</v>
      </c>
      <c r="D16" s="40" t="s">
        <v>38</v>
      </c>
      <c r="E16" s="41" t="s">
        <v>50</v>
      </c>
      <c r="F16" s="241">
        <v>1567718.29</v>
      </c>
      <c r="G16" s="341">
        <v>0</v>
      </c>
      <c r="H16" s="240">
        <f t="shared" si="1"/>
        <v>1567718.29</v>
      </c>
      <c r="I16" s="379">
        <f>+H16/H98</f>
        <v>1.9845332190737605E-5</v>
      </c>
      <c r="J16" s="240">
        <v>1567718.29</v>
      </c>
      <c r="K16" s="342">
        <f t="shared" si="0"/>
        <v>1</v>
      </c>
    </row>
    <row r="17" spans="1:11" ht="30" customHeight="1" x14ac:dyDescent="0.25">
      <c r="A17" s="32" t="s">
        <v>55</v>
      </c>
      <c r="B17" s="33"/>
      <c r="C17" s="33"/>
      <c r="D17" s="33"/>
      <c r="E17" s="34" t="s">
        <v>56</v>
      </c>
      <c r="F17" s="243">
        <f>+F18</f>
        <v>205445176.34999999</v>
      </c>
      <c r="G17" s="243">
        <f>+G18</f>
        <v>0</v>
      </c>
      <c r="H17" s="244">
        <f t="shared" si="1"/>
        <v>205445176.34999999</v>
      </c>
      <c r="I17" s="294">
        <f>+H17/H98</f>
        <v>2.6006762807177677E-3</v>
      </c>
      <c r="J17" s="243">
        <f>+J18</f>
        <v>205445176.34999999</v>
      </c>
      <c r="K17" s="340">
        <f t="shared" si="0"/>
        <v>1</v>
      </c>
    </row>
    <row r="18" spans="1:11" ht="24.75" customHeight="1" x14ac:dyDescent="0.25">
      <c r="A18" s="39" t="s">
        <v>61</v>
      </c>
      <c r="B18" s="40" t="s">
        <v>37</v>
      </c>
      <c r="C18" s="40">
        <v>20</v>
      </c>
      <c r="D18" s="40" t="s">
        <v>38</v>
      </c>
      <c r="E18" s="41" t="s">
        <v>62</v>
      </c>
      <c r="F18" s="241">
        <v>205445176.34999999</v>
      </c>
      <c r="G18" s="241">
        <v>0</v>
      </c>
      <c r="H18" s="241">
        <f t="shared" si="1"/>
        <v>205445176.34999999</v>
      </c>
      <c r="I18" s="308">
        <f>+H18/H98</f>
        <v>2.6006762807177677E-3</v>
      </c>
      <c r="J18" s="241">
        <v>205445176.34999999</v>
      </c>
      <c r="K18" s="342">
        <f t="shared" si="0"/>
        <v>1</v>
      </c>
    </row>
    <row r="19" spans="1:11" ht="24" customHeight="1" x14ac:dyDescent="0.25">
      <c r="A19" s="32" t="s">
        <v>87</v>
      </c>
      <c r="B19" s="343"/>
      <c r="C19" s="343"/>
      <c r="D19" s="343"/>
      <c r="E19" s="34" t="s">
        <v>88</v>
      </c>
      <c r="F19" s="244">
        <f>+F20+F26</f>
        <v>569369052.5</v>
      </c>
      <c r="G19" s="244">
        <f>+G20+G26</f>
        <v>0</v>
      </c>
      <c r="H19" s="244">
        <f t="shared" si="1"/>
        <v>569369052.5</v>
      </c>
      <c r="I19" s="294">
        <f>+H19/H98</f>
        <v>7.2074926076087431E-3</v>
      </c>
      <c r="J19" s="244">
        <f>+J20+J26</f>
        <v>569369052.5</v>
      </c>
      <c r="K19" s="340">
        <f t="shared" si="0"/>
        <v>1</v>
      </c>
    </row>
    <row r="20" spans="1:11" ht="24" customHeight="1" x14ac:dyDescent="0.25">
      <c r="A20" s="32" t="s">
        <v>89</v>
      </c>
      <c r="B20" s="343"/>
      <c r="C20" s="343"/>
      <c r="D20" s="343"/>
      <c r="E20" s="34" t="s">
        <v>90</v>
      </c>
      <c r="F20" s="244">
        <f>+F21</f>
        <v>13427974</v>
      </c>
      <c r="G20" s="244">
        <f>+G21</f>
        <v>0</v>
      </c>
      <c r="H20" s="244">
        <f t="shared" si="1"/>
        <v>13427974</v>
      </c>
      <c r="I20" s="294">
        <f>+H20/H98</f>
        <v>1.6998117989590312E-4</v>
      </c>
      <c r="J20" s="244">
        <f>+J21</f>
        <v>13427974</v>
      </c>
      <c r="K20" s="340">
        <f t="shared" si="0"/>
        <v>1</v>
      </c>
    </row>
    <row r="21" spans="1:11" ht="24" customHeight="1" x14ac:dyDescent="0.25">
      <c r="A21" s="32" t="s">
        <v>91</v>
      </c>
      <c r="B21" s="343"/>
      <c r="C21" s="343"/>
      <c r="D21" s="343"/>
      <c r="E21" s="34" t="s">
        <v>92</v>
      </c>
      <c r="F21" s="244">
        <f>+F22+F24</f>
        <v>13427974</v>
      </c>
      <c r="G21" s="244">
        <f>+G22+G24</f>
        <v>0</v>
      </c>
      <c r="H21" s="244">
        <f t="shared" si="1"/>
        <v>13427974</v>
      </c>
      <c r="I21" s="294">
        <f>+H21/H98</f>
        <v>1.6998117989590312E-4</v>
      </c>
      <c r="J21" s="244">
        <f>+J22+J24</f>
        <v>13427974</v>
      </c>
      <c r="K21" s="340">
        <f t="shared" si="0"/>
        <v>1</v>
      </c>
    </row>
    <row r="22" spans="1:11" ht="52.5" customHeight="1" x14ac:dyDescent="0.25">
      <c r="A22" s="32" t="s">
        <v>93</v>
      </c>
      <c r="B22" s="343"/>
      <c r="C22" s="343"/>
      <c r="D22" s="343"/>
      <c r="E22" s="34" t="s">
        <v>94</v>
      </c>
      <c r="F22" s="244">
        <f>+F23</f>
        <v>9669974</v>
      </c>
      <c r="G22" s="244">
        <f>+G23</f>
        <v>0</v>
      </c>
      <c r="H22" s="244">
        <f t="shared" si="1"/>
        <v>9669974</v>
      </c>
      <c r="I22" s="294">
        <f>+H22/H98</f>
        <v>1.2240964944396719E-4</v>
      </c>
      <c r="J22" s="244">
        <f>+J23</f>
        <v>9669974</v>
      </c>
      <c r="K22" s="340">
        <f t="shared" si="0"/>
        <v>1</v>
      </c>
    </row>
    <row r="23" spans="1:11" ht="32.25" customHeight="1" x14ac:dyDescent="0.25">
      <c r="A23" s="39" t="s">
        <v>95</v>
      </c>
      <c r="B23" s="40" t="s">
        <v>37</v>
      </c>
      <c r="C23" s="40">
        <v>20</v>
      </c>
      <c r="D23" s="40" t="s">
        <v>38</v>
      </c>
      <c r="E23" s="41" t="s">
        <v>96</v>
      </c>
      <c r="F23" s="240">
        <v>9669974</v>
      </c>
      <c r="G23" s="241">
        <v>0</v>
      </c>
      <c r="H23" s="241">
        <f t="shared" si="1"/>
        <v>9669974</v>
      </c>
      <c r="I23" s="308">
        <f>+H23/H98</f>
        <v>1.2240964944396719E-4</v>
      </c>
      <c r="J23" s="240">
        <v>9669974</v>
      </c>
      <c r="K23" s="342">
        <f t="shared" si="0"/>
        <v>1</v>
      </c>
    </row>
    <row r="24" spans="1:11" ht="32.25" customHeight="1" x14ac:dyDescent="0.25">
      <c r="A24" s="32" t="s">
        <v>449</v>
      </c>
      <c r="B24" s="40"/>
      <c r="C24" s="40"/>
      <c r="D24" s="40"/>
      <c r="E24" s="34" t="s">
        <v>450</v>
      </c>
      <c r="F24" s="244">
        <f>+F25</f>
        <v>3758000</v>
      </c>
      <c r="G24" s="244">
        <f>+G25</f>
        <v>0</v>
      </c>
      <c r="H24" s="244">
        <f t="shared" si="1"/>
        <v>3758000</v>
      </c>
      <c r="I24" s="378">
        <f>+H24/H98</f>
        <v>4.7571530451935925E-5</v>
      </c>
      <c r="J24" s="244">
        <f>+J25</f>
        <v>3758000</v>
      </c>
      <c r="K24" s="340">
        <f t="shared" si="0"/>
        <v>1</v>
      </c>
    </row>
    <row r="25" spans="1:11" ht="32.25" customHeight="1" x14ac:dyDescent="0.25">
      <c r="A25" s="39" t="s">
        <v>451</v>
      </c>
      <c r="B25" s="40" t="s">
        <v>37</v>
      </c>
      <c r="C25" s="40">
        <v>20</v>
      </c>
      <c r="D25" s="40" t="s">
        <v>38</v>
      </c>
      <c r="E25" s="41" t="s">
        <v>452</v>
      </c>
      <c r="F25" s="240">
        <v>3758000</v>
      </c>
      <c r="G25" s="241">
        <v>0</v>
      </c>
      <c r="H25" s="241">
        <f t="shared" si="1"/>
        <v>3758000</v>
      </c>
      <c r="I25" s="379">
        <f>+H25/H98</f>
        <v>4.7571530451935925E-5</v>
      </c>
      <c r="J25" s="240">
        <v>3758000</v>
      </c>
      <c r="K25" s="342">
        <f t="shared" si="0"/>
        <v>1</v>
      </c>
    </row>
    <row r="26" spans="1:11" ht="23.25" customHeight="1" x14ac:dyDescent="0.25">
      <c r="A26" s="32" t="s">
        <v>97</v>
      </c>
      <c r="B26" s="339"/>
      <c r="C26" s="339"/>
      <c r="D26" s="339"/>
      <c r="E26" s="34" t="s">
        <v>98</v>
      </c>
      <c r="F26" s="243">
        <f>+F27</f>
        <v>555941078.5</v>
      </c>
      <c r="G26" s="243">
        <f>+G27</f>
        <v>0</v>
      </c>
      <c r="H26" s="244">
        <f t="shared" si="1"/>
        <v>555941078.5</v>
      </c>
      <c r="I26" s="294">
        <f>+H26/H98</f>
        <v>7.0375114277128397E-3</v>
      </c>
      <c r="J26" s="243">
        <f>+J27</f>
        <v>555941078.5</v>
      </c>
      <c r="K26" s="340">
        <f t="shared" si="0"/>
        <v>1</v>
      </c>
    </row>
    <row r="27" spans="1:11" ht="23.25" customHeight="1" x14ac:dyDescent="0.25">
      <c r="A27" s="32" t="s">
        <v>121</v>
      </c>
      <c r="B27" s="339"/>
      <c r="C27" s="339"/>
      <c r="D27" s="339"/>
      <c r="E27" s="34" t="s">
        <v>122</v>
      </c>
      <c r="F27" s="244">
        <f>+F28+F30+F32</f>
        <v>555941078.5</v>
      </c>
      <c r="G27" s="244">
        <f>+G28+G30+G32</f>
        <v>0</v>
      </c>
      <c r="H27" s="244">
        <f t="shared" si="1"/>
        <v>555941078.5</v>
      </c>
      <c r="I27" s="294">
        <f>+H27/H98</f>
        <v>7.0375114277128397E-3</v>
      </c>
      <c r="J27" s="244">
        <f>+J28+J30+J32</f>
        <v>555941078.5</v>
      </c>
      <c r="K27" s="340">
        <f t="shared" si="0"/>
        <v>1</v>
      </c>
    </row>
    <row r="28" spans="1:11" ht="68.25" customHeight="1" x14ac:dyDescent="0.25">
      <c r="A28" s="32" t="s">
        <v>123</v>
      </c>
      <c r="B28" s="339"/>
      <c r="C28" s="339"/>
      <c r="D28" s="339"/>
      <c r="E28" s="34" t="s">
        <v>124</v>
      </c>
      <c r="F28" s="244">
        <f>+F29</f>
        <v>78506145</v>
      </c>
      <c r="G28" s="244">
        <f>+G29</f>
        <v>0</v>
      </c>
      <c r="H28" s="244">
        <f t="shared" si="1"/>
        <v>78506145</v>
      </c>
      <c r="I28" s="294">
        <f>+H28/H98</f>
        <v>9.9378857571357036E-4</v>
      </c>
      <c r="J28" s="244">
        <f>+J29</f>
        <v>78506145</v>
      </c>
      <c r="K28" s="340">
        <f t="shared" si="0"/>
        <v>1</v>
      </c>
    </row>
    <row r="29" spans="1:11" ht="29.25" customHeight="1" x14ac:dyDescent="0.25">
      <c r="A29" s="39" t="s">
        <v>129</v>
      </c>
      <c r="B29" s="40" t="s">
        <v>37</v>
      </c>
      <c r="C29" s="40">
        <v>20</v>
      </c>
      <c r="D29" s="40" t="s">
        <v>38</v>
      </c>
      <c r="E29" s="41" t="s">
        <v>130</v>
      </c>
      <c r="F29" s="240">
        <v>78506145</v>
      </c>
      <c r="G29" s="240">
        <v>0</v>
      </c>
      <c r="H29" s="240">
        <f t="shared" si="1"/>
        <v>78506145</v>
      </c>
      <c r="I29" s="308">
        <f>+H29/H98</f>
        <v>9.9378857571357036E-4</v>
      </c>
      <c r="J29" s="240">
        <v>78506145</v>
      </c>
      <c r="K29" s="342">
        <f t="shared" si="0"/>
        <v>1</v>
      </c>
    </row>
    <row r="30" spans="1:11" ht="38.25" customHeight="1" x14ac:dyDescent="0.25">
      <c r="A30" s="32" t="s">
        <v>133</v>
      </c>
      <c r="B30" s="339"/>
      <c r="C30" s="339"/>
      <c r="D30" s="339"/>
      <c r="E30" s="34" t="s">
        <v>134</v>
      </c>
      <c r="F30" s="244">
        <f>+F31</f>
        <v>200812848</v>
      </c>
      <c r="G30" s="244">
        <f>+G31</f>
        <v>0</v>
      </c>
      <c r="H30" s="244">
        <f t="shared" si="1"/>
        <v>200812848</v>
      </c>
      <c r="I30" s="294">
        <f>+H30/H98</f>
        <v>2.5420368583746623E-3</v>
      </c>
      <c r="J30" s="244">
        <f>+J31</f>
        <v>200812848</v>
      </c>
      <c r="K30" s="340">
        <f t="shared" si="0"/>
        <v>1</v>
      </c>
    </row>
    <row r="31" spans="1:11" ht="33.75" customHeight="1" x14ac:dyDescent="0.25">
      <c r="A31" s="39" t="s">
        <v>137</v>
      </c>
      <c r="B31" s="40" t="s">
        <v>37</v>
      </c>
      <c r="C31" s="40">
        <v>20</v>
      </c>
      <c r="D31" s="40" t="s">
        <v>38</v>
      </c>
      <c r="E31" s="41" t="s">
        <v>138</v>
      </c>
      <c r="F31" s="240">
        <v>200812848</v>
      </c>
      <c r="G31" s="240">
        <v>0</v>
      </c>
      <c r="H31" s="240">
        <f t="shared" si="1"/>
        <v>200812848</v>
      </c>
      <c r="I31" s="308">
        <f>+H31/H98</f>
        <v>2.5420368583746623E-3</v>
      </c>
      <c r="J31" s="240">
        <v>200812848</v>
      </c>
      <c r="K31" s="342">
        <f t="shared" si="0"/>
        <v>1</v>
      </c>
    </row>
    <row r="32" spans="1:11" ht="45.75" customHeight="1" x14ac:dyDescent="0.25">
      <c r="A32" s="32" t="s">
        <v>141</v>
      </c>
      <c r="B32" s="339"/>
      <c r="C32" s="339"/>
      <c r="D32" s="339"/>
      <c r="E32" s="34" t="s">
        <v>142</v>
      </c>
      <c r="F32" s="244">
        <f>+F33+F34+F35+F36</f>
        <v>276622085.5</v>
      </c>
      <c r="G32" s="244">
        <f>+G33+G34+G35+G36</f>
        <v>0</v>
      </c>
      <c r="H32" s="244">
        <f t="shared" si="1"/>
        <v>276622085.5</v>
      </c>
      <c r="I32" s="294">
        <f>+H32/H98</f>
        <v>3.5016859936246071E-3</v>
      </c>
      <c r="J32" s="244">
        <f>+J33+J34+J35+J36</f>
        <v>276622085.5</v>
      </c>
      <c r="K32" s="340">
        <f t="shared" si="0"/>
        <v>1</v>
      </c>
    </row>
    <row r="33" spans="1:11" ht="35.25" customHeight="1" x14ac:dyDescent="0.25">
      <c r="A33" s="39" t="s">
        <v>143</v>
      </c>
      <c r="B33" s="40" t="s">
        <v>37</v>
      </c>
      <c r="C33" s="40">
        <v>20</v>
      </c>
      <c r="D33" s="40" t="s">
        <v>38</v>
      </c>
      <c r="E33" s="41" t="s">
        <v>144</v>
      </c>
      <c r="F33" s="240">
        <v>51308464</v>
      </c>
      <c r="G33" s="240">
        <v>0</v>
      </c>
      <c r="H33" s="240">
        <f t="shared" si="1"/>
        <v>51308464</v>
      </c>
      <c r="I33" s="308">
        <f>+H33/H98</f>
        <v>6.4950030804099474E-4</v>
      </c>
      <c r="J33" s="240">
        <v>51308464</v>
      </c>
      <c r="K33" s="342">
        <f t="shared" si="0"/>
        <v>1</v>
      </c>
    </row>
    <row r="34" spans="1:11" ht="40.5" customHeight="1" x14ac:dyDescent="0.25">
      <c r="A34" s="39" t="s">
        <v>145</v>
      </c>
      <c r="B34" s="40" t="s">
        <v>37</v>
      </c>
      <c r="C34" s="40">
        <v>20</v>
      </c>
      <c r="D34" s="40" t="s">
        <v>38</v>
      </c>
      <c r="E34" s="41" t="s">
        <v>146</v>
      </c>
      <c r="F34" s="240">
        <v>126748037.5</v>
      </c>
      <c r="G34" s="240">
        <v>0</v>
      </c>
      <c r="H34" s="240">
        <f t="shared" si="1"/>
        <v>126748037.5</v>
      </c>
      <c r="I34" s="308">
        <f>+H34/H98</f>
        <v>1.6044699642507629E-3</v>
      </c>
      <c r="J34" s="240">
        <v>126748037.5</v>
      </c>
      <c r="K34" s="342">
        <f t="shared" si="0"/>
        <v>1</v>
      </c>
    </row>
    <row r="35" spans="1:11" ht="35.25" customHeight="1" x14ac:dyDescent="0.25">
      <c r="A35" s="39" t="s">
        <v>149</v>
      </c>
      <c r="B35" s="40" t="s">
        <v>37</v>
      </c>
      <c r="C35" s="40">
        <v>20</v>
      </c>
      <c r="D35" s="40" t="s">
        <v>38</v>
      </c>
      <c r="E35" s="41" t="s">
        <v>150</v>
      </c>
      <c r="F35" s="240">
        <v>13568000</v>
      </c>
      <c r="G35" s="240">
        <v>0</v>
      </c>
      <c r="H35" s="240">
        <f t="shared" si="1"/>
        <v>13568000</v>
      </c>
      <c r="I35" s="308">
        <f>+H35/H98</f>
        <v>1.7175373208405179E-4</v>
      </c>
      <c r="J35" s="240">
        <v>13568000</v>
      </c>
      <c r="K35" s="342">
        <f t="shared" si="0"/>
        <v>1</v>
      </c>
    </row>
    <row r="36" spans="1:11" ht="47.25" customHeight="1" x14ac:dyDescent="0.25">
      <c r="A36" s="39" t="s">
        <v>151</v>
      </c>
      <c r="B36" s="40" t="s">
        <v>37</v>
      </c>
      <c r="C36" s="40">
        <v>20</v>
      </c>
      <c r="D36" s="40" t="s">
        <v>38</v>
      </c>
      <c r="E36" s="41" t="s">
        <v>152</v>
      </c>
      <c r="F36" s="240">
        <v>84997584</v>
      </c>
      <c r="G36" s="240">
        <v>0</v>
      </c>
      <c r="H36" s="240">
        <f t="shared" si="1"/>
        <v>84997584</v>
      </c>
      <c r="I36" s="308">
        <f>+H36/H98</f>
        <v>1.0759619892487977E-3</v>
      </c>
      <c r="J36" s="240">
        <v>84997584</v>
      </c>
      <c r="K36" s="342">
        <f t="shared" si="0"/>
        <v>1</v>
      </c>
    </row>
    <row r="37" spans="1:11" ht="27" customHeight="1" x14ac:dyDescent="0.25">
      <c r="A37" s="32" t="s">
        <v>169</v>
      </c>
      <c r="B37" s="343"/>
      <c r="C37" s="343"/>
      <c r="D37" s="343"/>
      <c r="E37" s="34" t="s">
        <v>170</v>
      </c>
      <c r="F37" s="244">
        <f>+F38</f>
        <v>457940695.84000003</v>
      </c>
      <c r="G37" s="244">
        <f>+G38</f>
        <v>0</v>
      </c>
      <c r="H37" s="244">
        <f t="shared" si="1"/>
        <v>457940695.84000003</v>
      </c>
      <c r="I37" s="294">
        <f>+H37/H98</f>
        <v>5.796950441014713E-3</v>
      </c>
      <c r="J37" s="244">
        <f>+J38</f>
        <v>457940695.84000003</v>
      </c>
      <c r="K37" s="340">
        <f t="shared" si="0"/>
        <v>1</v>
      </c>
    </row>
    <row r="38" spans="1:11" ht="27" customHeight="1" x14ac:dyDescent="0.25">
      <c r="A38" s="32" t="s">
        <v>187</v>
      </c>
      <c r="B38" s="343"/>
      <c r="C38" s="343"/>
      <c r="D38" s="343"/>
      <c r="E38" s="34" t="s">
        <v>188</v>
      </c>
      <c r="F38" s="244">
        <f>+F39</f>
        <v>457940695.84000003</v>
      </c>
      <c r="G38" s="244">
        <f>+G39</f>
        <v>0</v>
      </c>
      <c r="H38" s="244">
        <f t="shared" si="1"/>
        <v>457940695.84000003</v>
      </c>
      <c r="I38" s="294">
        <f>+H38/H98</f>
        <v>5.796950441014713E-3</v>
      </c>
      <c r="J38" s="244">
        <f>+J39</f>
        <v>457940695.84000003</v>
      </c>
      <c r="K38" s="340">
        <f t="shared" si="0"/>
        <v>1</v>
      </c>
    </row>
    <row r="39" spans="1:11" ht="27" customHeight="1" x14ac:dyDescent="0.25">
      <c r="A39" s="32" t="s">
        <v>189</v>
      </c>
      <c r="B39" s="343"/>
      <c r="C39" s="343"/>
      <c r="D39" s="343"/>
      <c r="E39" s="34" t="s">
        <v>190</v>
      </c>
      <c r="F39" s="244">
        <f>+F40+F41</f>
        <v>457940695.84000003</v>
      </c>
      <c r="G39" s="244">
        <f>+G40+G41</f>
        <v>0</v>
      </c>
      <c r="H39" s="244">
        <f t="shared" si="1"/>
        <v>457940695.84000003</v>
      </c>
      <c r="I39" s="294">
        <f>+H39/H98</f>
        <v>5.796950441014713E-3</v>
      </c>
      <c r="J39" s="244">
        <f>+J40+J41</f>
        <v>457940695.84000003</v>
      </c>
      <c r="K39" s="340">
        <f t="shared" si="0"/>
        <v>1</v>
      </c>
    </row>
    <row r="40" spans="1:11" ht="27" customHeight="1" x14ac:dyDescent="0.25">
      <c r="A40" s="39" t="s">
        <v>191</v>
      </c>
      <c r="B40" s="343" t="s">
        <v>37</v>
      </c>
      <c r="C40" s="343">
        <v>20</v>
      </c>
      <c r="D40" s="40" t="s">
        <v>38</v>
      </c>
      <c r="E40" s="41" t="s">
        <v>193</v>
      </c>
      <c r="F40" s="240">
        <v>240508315.61000001</v>
      </c>
      <c r="G40" s="240">
        <v>0</v>
      </c>
      <c r="H40" s="240">
        <f t="shared" si="1"/>
        <v>240508315.61000001</v>
      </c>
      <c r="I40" s="308">
        <f>+H40/H98</f>
        <v>3.0445313092030157E-3</v>
      </c>
      <c r="J40" s="240">
        <v>240508315.61000001</v>
      </c>
      <c r="K40" s="342">
        <f t="shared" si="0"/>
        <v>1</v>
      </c>
    </row>
    <row r="41" spans="1:11" ht="27" customHeight="1" x14ac:dyDescent="0.25">
      <c r="A41" s="39" t="s">
        <v>194</v>
      </c>
      <c r="B41" s="40" t="s">
        <v>37</v>
      </c>
      <c r="C41" s="40">
        <v>20</v>
      </c>
      <c r="D41" s="40" t="s">
        <v>38</v>
      </c>
      <c r="E41" s="41" t="s">
        <v>195</v>
      </c>
      <c r="F41" s="240">
        <v>217432380.22999999</v>
      </c>
      <c r="G41" s="240"/>
      <c r="H41" s="240">
        <f t="shared" si="1"/>
        <v>217432380.22999999</v>
      </c>
      <c r="I41" s="308">
        <f>+H41/H98</f>
        <v>2.7524191318116964E-3</v>
      </c>
      <c r="J41" s="240">
        <v>217432380.22999999</v>
      </c>
      <c r="K41" s="342">
        <f t="shared" si="0"/>
        <v>1</v>
      </c>
    </row>
    <row r="42" spans="1:11" ht="43.5" customHeight="1" x14ac:dyDescent="0.25">
      <c r="A42" s="32" t="s">
        <v>196</v>
      </c>
      <c r="B42" s="33"/>
      <c r="C42" s="33"/>
      <c r="D42" s="33"/>
      <c r="E42" s="34" t="s">
        <v>197</v>
      </c>
      <c r="F42" s="244">
        <f>+F43</f>
        <v>1447532329.55</v>
      </c>
      <c r="G42" s="244">
        <f>+G43</f>
        <v>0</v>
      </c>
      <c r="H42" s="244">
        <f t="shared" si="1"/>
        <v>1447532329.55</v>
      </c>
      <c r="I42" s="294">
        <f>+H42/H98</f>
        <v>1.8323929828459175E-2</v>
      </c>
      <c r="J42" s="244">
        <f>+J43</f>
        <v>1447532329.55</v>
      </c>
      <c r="K42" s="340">
        <f t="shared" si="0"/>
        <v>1</v>
      </c>
    </row>
    <row r="43" spans="1:11" ht="27" customHeight="1" x14ac:dyDescent="0.25">
      <c r="A43" s="32" t="s">
        <v>198</v>
      </c>
      <c r="B43" s="33"/>
      <c r="C43" s="33"/>
      <c r="D43" s="33"/>
      <c r="E43" s="34" t="s">
        <v>199</v>
      </c>
      <c r="F43" s="244">
        <f>+F44</f>
        <v>1447532329.55</v>
      </c>
      <c r="G43" s="244">
        <f>+G44</f>
        <v>0</v>
      </c>
      <c r="H43" s="244">
        <f t="shared" si="1"/>
        <v>1447532329.55</v>
      </c>
      <c r="I43" s="294">
        <f>+H43/H98</f>
        <v>1.8323929828459175E-2</v>
      </c>
      <c r="J43" s="244">
        <f>+J44</f>
        <v>1447532329.55</v>
      </c>
      <c r="K43" s="340">
        <f t="shared" si="0"/>
        <v>1</v>
      </c>
    </row>
    <row r="44" spans="1:11" ht="27" customHeight="1" thickBot="1" x14ac:dyDescent="0.3">
      <c r="A44" s="52" t="s">
        <v>200</v>
      </c>
      <c r="B44" s="53" t="s">
        <v>37</v>
      </c>
      <c r="C44" s="53">
        <v>20</v>
      </c>
      <c r="D44" s="53" t="s">
        <v>38</v>
      </c>
      <c r="E44" s="54" t="s">
        <v>201</v>
      </c>
      <c r="F44" s="249">
        <v>1447532329.55</v>
      </c>
      <c r="G44" s="249">
        <v>0</v>
      </c>
      <c r="H44" s="249">
        <f t="shared" si="1"/>
        <v>1447532329.55</v>
      </c>
      <c r="I44" s="301">
        <f>+H44/H98</f>
        <v>1.8323929828459175E-2</v>
      </c>
      <c r="J44" s="249">
        <v>1447532329.55</v>
      </c>
      <c r="K44" s="344">
        <f t="shared" si="0"/>
        <v>1</v>
      </c>
    </row>
    <row r="45" spans="1:11" s="262" customFormat="1" ht="24.75" customHeight="1" thickBot="1" x14ac:dyDescent="0.3">
      <c r="A45" s="345" t="s">
        <v>214</v>
      </c>
      <c r="B45" s="333"/>
      <c r="C45" s="333"/>
      <c r="D45" s="333"/>
      <c r="E45" s="346" t="s">
        <v>431</v>
      </c>
      <c r="F45" s="158">
        <f>+F46+F60+F66+F78+F84</f>
        <v>76313556044.690002</v>
      </c>
      <c r="G45" s="158">
        <f>+G46+G60+G66+G78+G84</f>
        <v>0</v>
      </c>
      <c r="H45" s="335">
        <f t="shared" si="1"/>
        <v>76313556044.690002</v>
      </c>
      <c r="I45" s="306">
        <f>+H45/H98</f>
        <v>0.96603317064275929</v>
      </c>
      <c r="J45" s="158">
        <f>+J46+J60+J66+J78+J84</f>
        <v>76313556044.690002</v>
      </c>
      <c r="K45" s="336">
        <f t="shared" si="0"/>
        <v>1</v>
      </c>
    </row>
    <row r="46" spans="1:11" ht="36.75" customHeight="1" x14ac:dyDescent="0.25">
      <c r="A46" s="347" t="s">
        <v>216</v>
      </c>
      <c r="B46" s="337"/>
      <c r="C46" s="337"/>
      <c r="D46" s="337"/>
      <c r="E46" s="27" t="s">
        <v>217</v>
      </c>
      <c r="F46" s="253">
        <f>+F47</f>
        <v>58518202608.690002</v>
      </c>
      <c r="G46" s="253">
        <f>+G47</f>
        <v>0</v>
      </c>
      <c r="H46" s="253">
        <f t="shared" si="1"/>
        <v>58518202608.690002</v>
      </c>
      <c r="I46" s="290">
        <f>+H46/H98</f>
        <v>0.74076648679932222</v>
      </c>
      <c r="J46" s="253">
        <f>+J47</f>
        <v>58518202608.690002</v>
      </c>
      <c r="K46" s="338">
        <f t="shared" si="0"/>
        <v>1</v>
      </c>
    </row>
    <row r="47" spans="1:11" ht="36.75" customHeight="1" x14ac:dyDescent="0.25">
      <c r="A47" s="348" t="s">
        <v>218</v>
      </c>
      <c r="B47" s="339"/>
      <c r="C47" s="339"/>
      <c r="D47" s="339"/>
      <c r="E47" s="34" t="s">
        <v>219</v>
      </c>
      <c r="F47" s="244">
        <f>+F48+F52+F56</f>
        <v>58518202608.690002</v>
      </c>
      <c r="G47" s="244">
        <f>+G48+G52+G56</f>
        <v>0</v>
      </c>
      <c r="H47" s="244">
        <f t="shared" si="1"/>
        <v>58518202608.690002</v>
      </c>
      <c r="I47" s="294">
        <f>+H47/H98</f>
        <v>0.74076648679932222</v>
      </c>
      <c r="J47" s="244">
        <f>+J48+J52+J56</f>
        <v>58518202608.690002</v>
      </c>
      <c r="K47" s="340">
        <f t="shared" si="0"/>
        <v>1</v>
      </c>
    </row>
    <row r="48" spans="1:11" ht="51" customHeight="1" x14ac:dyDescent="0.25">
      <c r="A48" s="32" t="s">
        <v>268</v>
      </c>
      <c r="B48" s="40"/>
      <c r="C48" s="40"/>
      <c r="D48" s="40"/>
      <c r="E48" s="34" t="s">
        <v>271</v>
      </c>
      <c r="F48" s="35">
        <f t="shared" ref="F48:G50" si="2">+F49</f>
        <v>296233463</v>
      </c>
      <c r="G48" s="35">
        <f t="shared" si="2"/>
        <v>0</v>
      </c>
      <c r="H48" s="244">
        <f t="shared" si="1"/>
        <v>296233463</v>
      </c>
      <c r="I48" s="294">
        <f>+H48/H98</f>
        <v>3.7499412469363851E-3</v>
      </c>
      <c r="J48" s="35">
        <f>+J49</f>
        <v>296233463</v>
      </c>
      <c r="K48" s="340">
        <f t="shared" si="0"/>
        <v>1</v>
      </c>
    </row>
    <row r="49" spans="1:11" ht="51" customHeight="1" x14ac:dyDescent="0.25">
      <c r="A49" s="32" t="s">
        <v>270</v>
      </c>
      <c r="B49" s="68"/>
      <c r="C49" s="68"/>
      <c r="D49" s="68"/>
      <c r="E49" s="34" t="s">
        <v>271</v>
      </c>
      <c r="F49" s="35">
        <f t="shared" si="2"/>
        <v>296233463</v>
      </c>
      <c r="G49" s="35">
        <f t="shared" si="2"/>
        <v>0</v>
      </c>
      <c r="H49" s="244">
        <f t="shared" si="1"/>
        <v>296233463</v>
      </c>
      <c r="I49" s="294">
        <f>+H49/H98</f>
        <v>3.7499412469363851E-3</v>
      </c>
      <c r="J49" s="35">
        <f>+J50</f>
        <v>296233463</v>
      </c>
      <c r="K49" s="340">
        <f t="shared" ref="K49:K98" si="3">+J49/H49</f>
        <v>1</v>
      </c>
    </row>
    <row r="50" spans="1:11" ht="55.5" customHeight="1" x14ac:dyDescent="0.25">
      <c r="A50" s="32" t="s">
        <v>272</v>
      </c>
      <c r="B50" s="68"/>
      <c r="C50" s="68"/>
      <c r="D50" s="68"/>
      <c r="E50" s="34" t="s">
        <v>273</v>
      </c>
      <c r="F50" s="244">
        <f t="shared" si="2"/>
        <v>296233463</v>
      </c>
      <c r="G50" s="244">
        <f t="shared" si="2"/>
        <v>0</v>
      </c>
      <c r="H50" s="244">
        <f t="shared" si="1"/>
        <v>296233463</v>
      </c>
      <c r="I50" s="294">
        <f>+H50/H98</f>
        <v>3.7499412469363851E-3</v>
      </c>
      <c r="J50" s="244">
        <f>+J51</f>
        <v>296233463</v>
      </c>
      <c r="K50" s="340">
        <f t="shared" si="3"/>
        <v>1</v>
      </c>
    </row>
    <row r="51" spans="1:11" ht="36.75" customHeight="1" x14ac:dyDescent="0.25">
      <c r="A51" s="76" t="s">
        <v>274</v>
      </c>
      <c r="B51" s="68" t="s">
        <v>192</v>
      </c>
      <c r="C51" s="68">
        <v>11</v>
      </c>
      <c r="D51" s="40" t="s">
        <v>38</v>
      </c>
      <c r="E51" s="78" t="s">
        <v>226</v>
      </c>
      <c r="F51" s="240">
        <v>296233463</v>
      </c>
      <c r="G51" s="240">
        <v>0</v>
      </c>
      <c r="H51" s="240">
        <f t="shared" si="1"/>
        <v>296233463</v>
      </c>
      <c r="I51" s="308">
        <f>+H51/H98</f>
        <v>3.7499412469363851E-3</v>
      </c>
      <c r="J51" s="240">
        <v>296233463</v>
      </c>
      <c r="K51" s="342">
        <f t="shared" si="3"/>
        <v>1</v>
      </c>
    </row>
    <row r="52" spans="1:11" ht="52.5" customHeight="1" x14ac:dyDescent="0.25">
      <c r="A52" s="32" t="s">
        <v>300</v>
      </c>
      <c r="B52" s="68"/>
      <c r="C52" s="68"/>
      <c r="D52" s="68"/>
      <c r="E52" s="34" t="s">
        <v>301</v>
      </c>
      <c r="F52" s="35">
        <f t="shared" ref="F52:G54" si="4">+F53</f>
        <v>51638230121.690002</v>
      </c>
      <c r="G52" s="35">
        <f t="shared" si="4"/>
        <v>0</v>
      </c>
      <c r="H52" s="244">
        <f t="shared" si="1"/>
        <v>51638230121.690002</v>
      </c>
      <c r="I52" s="294">
        <f>+H52/H98</f>
        <v>0.65367473036669799</v>
      </c>
      <c r="J52" s="35">
        <f>+J53</f>
        <v>51638230121.690002</v>
      </c>
      <c r="K52" s="340">
        <f t="shared" si="3"/>
        <v>1</v>
      </c>
    </row>
    <row r="53" spans="1:11" ht="52.5" customHeight="1" x14ac:dyDescent="0.25">
      <c r="A53" s="32" t="s">
        <v>302</v>
      </c>
      <c r="B53" s="40"/>
      <c r="C53" s="40"/>
      <c r="D53" s="40"/>
      <c r="E53" s="69" t="s">
        <v>301</v>
      </c>
      <c r="F53" s="35">
        <f t="shared" si="4"/>
        <v>51638230121.690002</v>
      </c>
      <c r="G53" s="35">
        <f t="shared" si="4"/>
        <v>0</v>
      </c>
      <c r="H53" s="244">
        <f t="shared" si="1"/>
        <v>51638230121.690002</v>
      </c>
      <c r="I53" s="294">
        <f>+H53/H98</f>
        <v>0.65367473036669799</v>
      </c>
      <c r="J53" s="35">
        <f>+J54</f>
        <v>51638230121.690002</v>
      </c>
      <c r="K53" s="340">
        <f t="shared" si="3"/>
        <v>1</v>
      </c>
    </row>
    <row r="54" spans="1:11" ht="36.75" customHeight="1" x14ac:dyDescent="0.25">
      <c r="A54" s="32" t="s">
        <v>303</v>
      </c>
      <c r="B54" s="40"/>
      <c r="C54" s="40"/>
      <c r="D54" s="40"/>
      <c r="E54" s="34" t="s">
        <v>236</v>
      </c>
      <c r="F54" s="244">
        <f t="shared" si="4"/>
        <v>51638230121.690002</v>
      </c>
      <c r="G54" s="244">
        <f t="shared" si="4"/>
        <v>0</v>
      </c>
      <c r="H54" s="244">
        <f t="shared" si="1"/>
        <v>51638230121.690002</v>
      </c>
      <c r="I54" s="294">
        <f>+H54/H98</f>
        <v>0.65367473036669799</v>
      </c>
      <c r="J54" s="244">
        <f>+J55</f>
        <v>51638230121.690002</v>
      </c>
      <c r="K54" s="340">
        <f t="shared" si="3"/>
        <v>1</v>
      </c>
    </row>
    <row r="55" spans="1:11" ht="36.75" customHeight="1" x14ac:dyDescent="0.25">
      <c r="A55" s="39" t="s">
        <v>304</v>
      </c>
      <c r="B55" s="68" t="s">
        <v>192</v>
      </c>
      <c r="C55" s="68">
        <v>11</v>
      </c>
      <c r="D55" s="40" t="s">
        <v>38</v>
      </c>
      <c r="E55" s="41" t="s">
        <v>226</v>
      </c>
      <c r="F55" s="240">
        <v>51638230121.690002</v>
      </c>
      <c r="G55" s="240">
        <v>0</v>
      </c>
      <c r="H55" s="240">
        <f t="shared" si="1"/>
        <v>51638230121.690002</v>
      </c>
      <c r="I55" s="308">
        <f>+H55/H98</f>
        <v>0.65367473036669799</v>
      </c>
      <c r="J55" s="240">
        <v>51638230121.690002</v>
      </c>
      <c r="K55" s="342">
        <f t="shared" si="3"/>
        <v>1</v>
      </c>
    </row>
    <row r="56" spans="1:11" ht="77.25" customHeight="1" x14ac:dyDescent="0.25">
      <c r="A56" s="32" t="s">
        <v>325</v>
      </c>
      <c r="B56" s="68"/>
      <c r="C56" s="68"/>
      <c r="D56" s="68"/>
      <c r="E56" s="34" t="s">
        <v>326</v>
      </c>
      <c r="F56" s="244">
        <f t="shared" ref="F56:G58" si="5">+F57</f>
        <v>6583739024</v>
      </c>
      <c r="G56" s="244">
        <f t="shared" si="5"/>
        <v>0</v>
      </c>
      <c r="H56" s="244">
        <f t="shared" si="1"/>
        <v>6583739024</v>
      </c>
      <c r="I56" s="294">
        <f>+H56/H98</f>
        <v>8.334181518568784E-2</v>
      </c>
      <c r="J56" s="244">
        <f>+J57</f>
        <v>6583739024</v>
      </c>
      <c r="K56" s="340">
        <f t="shared" si="3"/>
        <v>1</v>
      </c>
    </row>
    <row r="57" spans="1:11" ht="63.75" customHeight="1" x14ac:dyDescent="0.25">
      <c r="A57" s="32" t="s">
        <v>327</v>
      </c>
      <c r="B57" s="40"/>
      <c r="C57" s="40"/>
      <c r="D57" s="40"/>
      <c r="E57" s="69" t="s">
        <v>326</v>
      </c>
      <c r="F57" s="244">
        <f t="shared" si="5"/>
        <v>6583739024</v>
      </c>
      <c r="G57" s="244">
        <f t="shared" si="5"/>
        <v>0</v>
      </c>
      <c r="H57" s="244">
        <f t="shared" si="1"/>
        <v>6583739024</v>
      </c>
      <c r="I57" s="294">
        <f>+H57/H98</f>
        <v>8.334181518568784E-2</v>
      </c>
      <c r="J57" s="244">
        <f>+J58</f>
        <v>6583739024</v>
      </c>
      <c r="K57" s="340">
        <f t="shared" si="3"/>
        <v>1</v>
      </c>
    </row>
    <row r="58" spans="1:11" ht="36.75" customHeight="1" x14ac:dyDescent="0.25">
      <c r="A58" s="32" t="s">
        <v>328</v>
      </c>
      <c r="B58" s="40"/>
      <c r="C58" s="40"/>
      <c r="D58" s="40"/>
      <c r="E58" s="34" t="s">
        <v>236</v>
      </c>
      <c r="F58" s="244">
        <f t="shared" si="5"/>
        <v>6583739024</v>
      </c>
      <c r="G58" s="244">
        <f t="shared" si="5"/>
        <v>0</v>
      </c>
      <c r="H58" s="244">
        <f t="shared" si="1"/>
        <v>6583739024</v>
      </c>
      <c r="I58" s="294">
        <f>+H58/H98</f>
        <v>8.334181518568784E-2</v>
      </c>
      <c r="J58" s="244">
        <f>+J59</f>
        <v>6583739024</v>
      </c>
      <c r="K58" s="340">
        <f t="shared" si="3"/>
        <v>1</v>
      </c>
    </row>
    <row r="59" spans="1:11" ht="36.75" customHeight="1" x14ac:dyDescent="0.25">
      <c r="A59" s="39" t="s">
        <v>329</v>
      </c>
      <c r="B59" s="68" t="s">
        <v>192</v>
      </c>
      <c r="C59" s="68">
        <v>11</v>
      </c>
      <c r="D59" s="40" t="s">
        <v>38</v>
      </c>
      <c r="E59" s="41" t="s">
        <v>226</v>
      </c>
      <c r="F59" s="240">
        <v>6583739024</v>
      </c>
      <c r="G59" s="240">
        <v>0</v>
      </c>
      <c r="H59" s="240">
        <f t="shared" si="1"/>
        <v>6583739024</v>
      </c>
      <c r="I59" s="308">
        <f>+H59/H98</f>
        <v>8.334181518568784E-2</v>
      </c>
      <c r="J59" s="240">
        <v>6583739024</v>
      </c>
      <c r="K59" s="342">
        <f t="shared" si="3"/>
        <v>1</v>
      </c>
    </row>
    <row r="60" spans="1:11" ht="36.75" customHeight="1" x14ac:dyDescent="0.25">
      <c r="A60" s="32" t="s">
        <v>342</v>
      </c>
      <c r="B60" s="68"/>
      <c r="C60" s="68"/>
      <c r="D60" s="68"/>
      <c r="E60" s="69" t="s">
        <v>343</v>
      </c>
      <c r="F60" s="244">
        <f t="shared" ref="F60:G64" si="6">+F61</f>
        <v>22558306</v>
      </c>
      <c r="G60" s="244">
        <f t="shared" si="6"/>
        <v>0</v>
      </c>
      <c r="H60" s="244">
        <f t="shared" si="1"/>
        <v>22558306</v>
      </c>
      <c r="I60" s="294">
        <f>+H60/H98</f>
        <v>2.8555964364637812E-4</v>
      </c>
      <c r="J60" s="244">
        <f>+J61</f>
        <v>22558306</v>
      </c>
      <c r="K60" s="340">
        <f t="shared" si="3"/>
        <v>1</v>
      </c>
    </row>
    <row r="61" spans="1:11" ht="36.75" customHeight="1" x14ac:dyDescent="0.25">
      <c r="A61" s="32" t="s">
        <v>344</v>
      </c>
      <c r="B61" s="40"/>
      <c r="C61" s="40"/>
      <c r="D61" s="40"/>
      <c r="E61" s="34" t="s">
        <v>219</v>
      </c>
      <c r="F61" s="244">
        <f t="shared" si="6"/>
        <v>22558306</v>
      </c>
      <c r="G61" s="244">
        <f t="shared" si="6"/>
        <v>0</v>
      </c>
      <c r="H61" s="244">
        <f t="shared" si="1"/>
        <v>22558306</v>
      </c>
      <c r="I61" s="294">
        <f>+H61/H98</f>
        <v>2.8555964364637812E-4</v>
      </c>
      <c r="J61" s="244">
        <f>+J62</f>
        <v>22558306</v>
      </c>
      <c r="K61" s="340">
        <f t="shared" si="3"/>
        <v>1</v>
      </c>
    </row>
    <row r="62" spans="1:11" ht="40.5" customHeight="1" x14ac:dyDescent="0.25">
      <c r="A62" s="32" t="s">
        <v>345</v>
      </c>
      <c r="B62" s="40"/>
      <c r="C62" s="40"/>
      <c r="D62" s="40"/>
      <c r="E62" s="34" t="s">
        <v>346</v>
      </c>
      <c r="F62" s="244">
        <f t="shared" si="6"/>
        <v>22558306</v>
      </c>
      <c r="G62" s="244">
        <f t="shared" si="6"/>
        <v>0</v>
      </c>
      <c r="H62" s="244">
        <f t="shared" si="1"/>
        <v>22558306</v>
      </c>
      <c r="I62" s="294">
        <f>+H62/H98</f>
        <v>2.8555964364637812E-4</v>
      </c>
      <c r="J62" s="244">
        <f>+J63</f>
        <v>22558306</v>
      </c>
      <c r="K62" s="340">
        <f t="shared" si="3"/>
        <v>1</v>
      </c>
    </row>
    <row r="63" spans="1:11" ht="40.5" customHeight="1" x14ac:dyDescent="0.25">
      <c r="A63" s="32" t="s">
        <v>347</v>
      </c>
      <c r="B63" s="40"/>
      <c r="C63" s="40"/>
      <c r="D63" s="40"/>
      <c r="E63" s="34" t="s">
        <v>346</v>
      </c>
      <c r="F63" s="244">
        <f t="shared" si="6"/>
        <v>22558306</v>
      </c>
      <c r="G63" s="244">
        <f t="shared" si="6"/>
        <v>0</v>
      </c>
      <c r="H63" s="244">
        <f t="shared" si="1"/>
        <v>22558306</v>
      </c>
      <c r="I63" s="294">
        <f>+H63/H98</f>
        <v>2.8555964364637812E-4</v>
      </c>
      <c r="J63" s="244">
        <f>+J64</f>
        <v>22558306</v>
      </c>
      <c r="K63" s="340">
        <f t="shared" si="3"/>
        <v>1</v>
      </c>
    </row>
    <row r="64" spans="1:11" ht="36.75" customHeight="1" x14ac:dyDescent="0.25">
      <c r="A64" s="32" t="s">
        <v>348</v>
      </c>
      <c r="B64" s="40"/>
      <c r="C64" s="40"/>
      <c r="D64" s="40"/>
      <c r="E64" s="69" t="s">
        <v>349</v>
      </c>
      <c r="F64" s="244">
        <f t="shared" si="6"/>
        <v>22558306</v>
      </c>
      <c r="G64" s="244">
        <f t="shared" si="6"/>
        <v>0</v>
      </c>
      <c r="H64" s="244">
        <f t="shared" si="1"/>
        <v>22558306</v>
      </c>
      <c r="I64" s="294">
        <f>+H64/H98</f>
        <v>2.8555964364637812E-4</v>
      </c>
      <c r="J64" s="244">
        <f>+J65</f>
        <v>22558306</v>
      </c>
      <c r="K64" s="340">
        <f t="shared" si="3"/>
        <v>1</v>
      </c>
    </row>
    <row r="65" spans="1:11" ht="36.75" customHeight="1" x14ac:dyDescent="0.25">
      <c r="A65" s="39" t="s">
        <v>350</v>
      </c>
      <c r="B65" s="68" t="s">
        <v>192</v>
      </c>
      <c r="C65" s="68">
        <v>11</v>
      </c>
      <c r="D65" s="40" t="s">
        <v>38</v>
      </c>
      <c r="E65" s="78" t="s">
        <v>226</v>
      </c>
      <c r="F65" s="240">
        <v>22558306</v>
      </c>
      <c r="G65" s="240">
        <v>0</v>
      </c>
      <c r="H65" s="240">
        <f t="shared" si="1"/>
        <v>22558306</v>
      </c>
      <c r="I65" s="308">
        <f>+H65/H98</f>
        <v>2.8555964364637812E-4</v>
      </c>
      <c r="J65" s="240">
        <v>22558306</v>
      </c>
      <c r="K65" s="342">
        <f t="shared" si="3"/>
        <v>1</v>
      </c>
    </row>
    <row r="66" spans="1:11" ht="36.75" customHeight="1" x14ac:dyDescent="0.25">
      <c r="A66" s="32" t="s">
        <v>351</v>
      </c>
      <c r="B66" s="40"/>
      <c r="C66" s="40"/>
      <c r="D66" s="40"/>
      <c r="E66" s="34" t="s">
        <v>352</v>
      </c>
      <c r="F66" s="244">
        <f>+F67</f>
        <v>16991625125</v>
      </c>
      <c r="G66" s="244">
        <f>+G67</f>
        <v>0</v>
      </c>
      <c r="H66" s="244">
        <f t="shared" si="1"/>
        <v>16991625125</v>
      </c>
      <c r="I66" s="294">
        <f>+H66/H98</f>
        <v>0.21509249921815252</v>
      </c>
      <c r="J66" s="244">
        <f>+J67</f>
        <v>16991625125</v>
      </c>
      <c r="K66" s="340">
        <f t="shared" si="3"/>
        <v>1</v>
      </c>
    </row>
    <row r="67" spans="1:11" ht="36.75" customHeight="1" x14ac:dyDescent="0.25">
      <c r="A67" s="32" t="s">
        <v>353</v>
      </c>
      <c r="B67" s="40"/>
      <c r="C67" s="40"/>
      <c r="D67" s="40"/>
      <c r="E67" s="34" t="s">
        <v>219</v>
      </c>
      <c r="F67" s="244">
        <f>+F68+F74</f>
        <v>16991625125</v>
      </c>
      <c r="G67" s="244">
        <f>+G68+G74</f>
        <v>0</v>
      </c>
      <c r="H67" s="244">
        <f t="shared" si="1"/>
        <v>16991625125</v>
      </c>
      <c r="I67" s="294">
        <f>+H67/H98</f>
        <v>0.21509249921815252</v>
      </c>
      <c r="J67" s="244">
        <f>+J68+J74</f>
        <v>16991625125</v>
      </c>
      <c r="K67" s="340">
        <f t="shared" si="3"/>
        <v>1</v>
      </c>
    </row>
    <row r="68" spans="1:11" ht="44.25" customHeight="1" x14ac:dyDescent="0.25">
      <c r="A68" s="32" t="s">
        <v>354</v>
      </c>
      <c r="B68" s="40"/>
      <c r="C68" s="40"/>
      <c r="D68" s="40"/>
      <c r="E68" s="69" t="s">
        <v>355</v>
      </c>
      <c r="F68" s="244">
        <f>+F69</f>
        <v>16970318666</v>
      </c>
      <c r="G68" s="244">
        <f>+G69</f>
        <v>0</v>
      </c>
      <c r="H68" s="244">
        <f t="shared" si="1"/>
        <v>16970318666</v>
      </c>
      <c r="I68" s="294">
        <f>+H68/H98</f>
        <v>0.21482278637537938</v>
      </c>
      <c r="J68" s="244">
        <f>+J69</f>
        <v>16970318666</v>
      </c>
      <c r="K68" s="340">
        <f t="shared" si="3"/>
        <v>1</v>
      </c>
    </row>
    <row r="69" spans="1:11" ht="44.25" customHeight="1" x14ac:dyDescent="0.25">
      <c r="A69" s="32" t="s">
        <v>356</v>
      </c>
      <c r="B69" s="68"/>
      <c r="C69" s="68"/>
      <c r="D69" s="68"/>
      <c r="E69" s="34" t="s">
        <v>355</v>
      </c>
      <c r="F69" s="244">
        <f>+F70+F72</f>
        <v>16970318666</v>
      </c>
      <c r="G69" s="244">
        <f>+G70+G72</f>
        <v>0</v>
      </c>
      <c r="H69" s="244">
        <f t="shared" si="1"/>
        <v>16970318666</v>
      </c>
      <c r="I69" s="294">
        <f>+H69/H98</f>
        <v>0.21482278637537938</v>
      </c>
      <c r="J69" s="244">
        <f>+J70+J72</f>
        <v>16970318666</v>
      </c>
      <c r="K69" s="340">
        <f t="shared" si="3"/>
        <v>1</v>
      </c>
    </row>
    <row r="70" spans="1:11" ht="36.75" customHeight="1" x14ac:dyDescent="0.25">
      <c r="A70" s="32" t="s">
        <v>357</v>
      </c>
      <c r="B70" s="68"/>
      <c r="C70" s="68"/>
      <c r="D70" s="68"/>
      <c r="E70" s="34" t="s">
        <v>358</v>
      </c>
      <c r="F70" s="244">
        <f>+F71</f>
        <v>16033360718</v>
      </c>
      <c r="G70" s="244">
        <f>+G71</f>
        <v>0</v>
      </c>
      <c r="H70" s="244">
        <f t="shared" si="1"/>
        <v>16033360718</v>
      </c>
      <c r="I70" s="294">
        <f>+H70/H98</f>
        <v>0.20296208292794313</v>
      </c>
      <c r="J70" s="244">
        <f>+J71</f>
        <v>16033360718</v>
      </c>
      <c r="K70" s="340">
        <f t="shared" si="3"/>
        <v>1</v>
      </c>
    </row>
    <row r="71" spans="1:11" ht="30.75" customHeight="1" x14ac:dyDescent="0.25">
      <c r="A71" s="39" t="s">
        <v>359</v>
      </c>
      <c r="B71" s="40" t="s">
        <v>37</v>
      </c>
      <c r="C71" s="40">
        <v>20</v>
      </c>
      <c r="D71" s="40" t="s">
        <v>38</v>
      </c>
      <c r="E71" s="41" t="s">
        <v>226</v>
      </c>
      <c r="F71" s="240">
        <v>16033360718</v>
      </c>
      <c r="G71" s="240">
        <v>0</v>
      </c>
      <c r="H71" s="240">
        <f t="shared" si="1"/>
        <v>16033360718</v>
      </c>
      <c r="I71" s="308">
        <f>+H71/H98</f>
        <v>0.20296208292794313</v>
      </c>
      <c r="J71" s="240">
        <v>16033360718</v>
      </c>
      <c r="K71" s="342">
        <f t="shared" si="3"/>
        <v>1</v>
      </c>
    </row>
    <row r="72" spans="1:11" ht="36.75" customHeight="1" x14ac:dyDescent="0.25">
      <c r="A72" s="32" t="s">
        <v>360</v>
      </c>
      <c r="B72" s="40"/>
      <c r="C72" s="40"/>
      <c r="D72" s="40"/>
      <c r="E72" s="34" t="s">
        <v>361</v>
      </c>
      <c r="F72" s="244">
        <f>+F73</f>
        <v>936957948</v>
      </c>
      <c r="G72" s="244">
        <f>+G73</f>
        <v>0</v>
      </c>
      <c r="H72" s="244">
        <f t="shared" si="1"/>
        <v>936957948</v>
      </c>
      <c r="I72" s="294">
        <f>+H72/H98</f>
        <v>1.1860703447436243E-2</v>
      </c>
      <c r="J72" s="244">
        <f>+J73</f>
        <v>936957948</v>
      </c>
      <c r="K72" s="340">
        <f t="shared" si="3"/>
        <v>1</v>
      </c>
    </row>
    <row r="73" spans="1:11" ht="36.75" customHeight="1" x14ac:dyDescent="0.25">
      <c r="A73" s="39" t="s">
        <v>362</v>
      </c>
      <c r="B73" s="40" t="s">
        <v>37</v>
      </c>
      <c r="C73" s="40">
        <v>20</v>
      </c>
      <c r="D73" s="40" t="s">
        <v>38</v>
      </c>
      <c r="E73" s="41" t="s">
        <v>226</v>
      </c>
      <c r="F73" s="240">
        <v>936957948</v>
      </c>
      <c r="G73" s="240">
        <v>0</v>
      </c>
      <c r="H73" s="240">
        <f t="shared" si="1"/>
        <v>936957948</v>
      </c>
      <c r="I73" s="308">
        <f>+H73/H98</f>
        <v>1.1860703447436243E-2</v>
      </c>
      <c r="J73" s="240">
        <v>936957948</v>
      </c>
      <c r="K73" s="342">
        <f t="shared" si="3"/>
        <v>1</v>
      </c>
    </row>
    <row r="74" spans="1:11" ht="36.75" customHeight="1" x14ac:dyDescent="0.25">
      <c r="A74" s="32" t="s">
        <v>363</v>
      </c>
      <c r="B74" s="40"/>
      <c r="C74" s="40"/>
      <c r="D74" s="40"/>
      <c r="E74" s="34" t="s">
        <v>364</v>
      </c>
      <c r="F74" s="244">
        <f t="shared" ref="F74:G76" si="7">+F75</f>
        <v>21306459</v>
      </c>
      <c r="G74" s="244">
        <f t="shared" si="7"/>
        <v>0</v>
      </c>
      <c r="H74" s="244">
        <f t="shared" si="1"/>
        <v>21306459</v>
      </c>
      <c r="I74" s="308">
        <f>+H74/H98</f>
        <v>2.6971284277313049E-4</v>
      </c>
      <c r="J74" s="244">
        <f>+J75</f>
        <v>21306459</v>
      </c>
      <c r="K74" s="340">
        <f t="shared" si="3"/>
        <v>1</v>
      </c>
    </row>
    <row r="75" spans="1:11" ht="36.75" customHeight="1" x14ac:dyDescent="0.25">
      <c r="A75" s="32" t="s">
        <v>365</v>
      </c>
      <c r="B75" s="40"/>
      <c r="C75" s="40"/>
      <c r="D75" s="40"/>
      <c r="E75" s="34" t="s">
        <v>364</v>
      </c>
      <c r="F75" s="244">
        <f t="shared" si="7"/>
        <v>21306459</v>
      </c>
      <c r="G75" s="244">
        <f t="shared" si="7"/>
        <v>0</v>
      </c>
      <c r="H75" s="244">
        <f t="shared" si="1"/>
        <v>21306459</v>
      </c>
      <c r="I75" s="308">
        <f>+H75/H98</f>
        <v>2.6971284277313049E-4</v>
      </c>
      <c r="J75" s="244">
        <f>+J76</f>
        <v>21306459</v>
      </c>
      <c r="K75" s="340">
        <f t="shared" si="3"/>
        <v>1</v>
      </c>
    </row>
    <row r="76" spans="1:11" ht="36.75" customHeight="1" x14ac:dyDescent="0.25">
      <c r="A76" s="32" t="s">
        <v>366</v>
      </c>
      <c r="B76" s="40"/>
      <c r="C76" s="40"/>
      <c r="D76" s="40"/>
      <c r="E76" s="34" t="s">
        <v>349</v>
      </c>
      <c r="F76" s="244">
        <f t="shared" si="7"/>
        <v>21306459</v>
      </c>
      <c r="G76" s="244">
        <f t="shared" si="7"/>
        <v>0</v>
      </c>
      <c r="H76" s="244">
        <f t="shared" si="1"/>
        <v>21306459</v>
      </c>
      <c r="I76" s="308">
        <f>+H76/H98</f>
        <v>2.6971284277313049E-4</v>
      </c>
      <c r="J76" s="244">
        <f>+J77</f>
        <v>21306459</v>
      </c>
      <c r="K76" s="340">
        <f t="shared" si="3"/>
        <v>1</v>
      </c>
    </row>
    <row r="77" spans="1:11" ht="36.75" customHeight="1" x14ac:dyDescent="0.25">
      <c r="A77" s="39" t="s">
        <v>367</v>
      </c>
      <c r="B77" s="40" t="s">
        <v>192</v>
      </c>
      <c r="C77" s="40">
        <v>11</v>
      </c>
      <c r="D77" s="40" t="s">
        <v>38</v>
      </c>
      <c r="E77" s="78" t="s">
        <v>226</v>
      </c>
      <c r="F77" s="244">
        <v>21306459</v>
      </c>
      <c r="G77" s="244"/>
      <c r="H77" s="240">
        <f t="shared" ref="H77:H79" si="8">+F77-G77</f>
        <v>21306459</v>
      </c>
      <c r="I77" s="308">
        <f>+H77/H98</f>
        <v>2.6971284277313049E-4</v>
      </c>
      <c r="J77" s="240">
        <v>21306459</v>
      </c>
      <c r="K77" s="342">
        <f t="shared" si="3"/>
        <v>1</v>
      </c>
    </row>
    <row r="78" spans="1:11" ht="36.75" customHeight="1" x14ac:dyDescent="0.25">
      <c r="A78" s="32" t="s">
        <v>368</v>
      </c>
      <c r="B78" s="339"/>
      <c r="C78" s="339"/>
      <c r="D78" s="339"/>
      <c r="E78" s="69" t="s">
        <v>369</v>
      </c>
      <c r="F78" s="244">
        <f t="shared" ref="F78:G82" si="9">+F79</f>
        <v>41375321</v>
      </c>
      <c r="G78" s="244">
        <f t="shared" si="9"/>
        <v>0</v>
      </c>
      <c r="H78" s="244">
        <f t="shared" si="8"/>
        <v>41375321</v>
      </c>
      <c r="I78" s="294">
        <f>+H78/H98</f>
        <v>5.2375927166315166E-4</v>
      </c>
      <c r="J78" s="244">
        <f>+J79</f>
        <v>41375321</v>
      </c>
      <c r="K78" s="340">
        <f t="shared" si="3"/>
        <v>1</v>
      </c>
    </row>
    <row r="79" spans="1:11" ht="36.75" customHeight="1" x14ac:dyDescent="0.25">
      <c r="A79" s="32" t="s">
        <v>370</v>
      </c>
      <c r="B79" s="339"/>
      <c r="C79" s="339"/>
      <c r="D79" s="339"/>
      <c r="E79" s="34" t="s">
        <v>219</v>
      </c>
      <c r="F79" s="244">
        <f t="shared" si="9"/>
        <v>41375321</v>
      </c>
      <c r="G79" s="244">
        <f t="shared" si="9"/>
        <v>0</v>
      </c>
      <c r="H79" s="244">
        <f t="shared" si="8"/>
        <v>41375321</v>
      </c>
      <c r="I79" s="294">
        <f>+H79/H98</f>
        <v>5.2375927166315166E-4</v>
      </c>
      <c r="J79" s="244">
        <f>+J80</f>
        <v>41375321</v>
      </c>
      <c r="K79" s="340">
        <f t="shared" si="3"/>
        <v>1</v>
      </c>
    </row>
    <row r="80" spans="1:11" ht="36.75" customHeight="1" x14ac:dyDescent="0.25">
      <c r="A80" s="32" t="s">
        <v>378</v>
      </c>
      <c r="B80" s="68"/>
      <c r="C80" s="68"/>
      <c r="D80" s="68"/>
      <c r="E80" s="34" t="s">
        <v>379</v>
      </c>
      <c r="F80" s="244">
        <f t="shared" si="9"/>
        <v>41375321</v>
      </c>
      <c r="G80" s="244">
        <f t="shared" si="9"/>
        <v>0</v>
      </c>
      <c r="H80" s="244">
        <f>+H81</f>
        <v>41375321</v>
      </c>
      <c r="I80" s="294">
        <f>+H80/H98</f>
        <v>5.2375927166315166E-4</v>
      </c>
      <c r="J80" s="244">
        <f>+J81</f>
        <v>41375321</v>
      </c>
      <c r="K80" s="340">
        <f t="shared" si="3"/>
        <v>1</v>
      </c>
    </row>
    <row r="81" spans="1:11" ht="36.75" customHeight="1" x14ac:dyDescent="0.25">
      <c r="A81" s="32" t="s">
        <v>380</v>
      </c>
      <c r="B81" s="68"/>
      <c r="C81" s="68"/>
      <c r="D81" s="68"/>
      <c r="E81" s="34" t="s">
        <v>379</v>
      </c>
      <c r="F81" s="244">
        <f t="shared" si="9"/>
        <v>41375321</v>
      </c>
      <c r="G81" s="244">
        <f t="shared" si="9"/>
        <v>0</v>
      </c>
      <c r="H81" s="244">
        <f t="shared" ref="H81:H91" si="10">+F81-G81</f>
        <v>41375321</v>
      </c>
      <c r="I81" s="294">
        <f>+H81/H98</f>
        <v>5.2375927166315166E-4</v>
      </c>
      <c r="J81" s="244">
        <f>+J82</f>
        <v>41375321</v>
      </c>
      <c r="K81" s="340">
        <f t="shared" si="3"/>
        <v>1</v>
      </c>
    </row>
    <row r="82" spans="1:11" ht="36.75" customHeight="1" x14ac:dyDescent="0.25">
      <c r="A82" s="32" t="s">
        <v>381</v>
      </c>
      <c r="B82" s="68"/>
      <c r="C82" s="68"/>
      <c r="D82" s="68"/>
      <c r="E82" s="34" t="s">
        <v>349</v>
      </c>
      <c r="F82" s="244">
        <f t="shared" si="9"/>
        <v>41375321</v>
      </c>
      <c r="G82" s="244">
        <f t="shared" si="9"/>
        <v>0</v>
      </c>
      <c r="H82" s="244">
        <f t="shared" si="10"/>
        <v>41375321</v>
      </c>
      <c r="I82" s="294">
        <f>+H82/H98</f>
        <v>5.2375927166315166E-4</v>
      </c>
      <c r="J82" s="244">
        <f>+J83</f>
        <v>41375321</v>
      </c>
      <c r="K82" s="340">
        <f t="shared" si="3"/>
        <v>1</v>
      </c>
    </row>
    <row r="83" spans="1:11" ht="36.75" customHeight="1" x14ac:dyDescent="0.25">
      <c r="A83" s="39" t="s">
        <v>382</v>
      </c>
      <c r="B83" s="40" t="s">
        <v>192</v>
      </c>
      <c r="C83" s="40">
        <v>11</v>
      </c>
      <c r="D83" s="40" t="s">
        <v>38</v>
      </c>
      <c r="E83" s="78" t="s">
        <v>226</v>
      </c>
      <c r="F83" s="240">
        <v>41375321</v>
      </c>
      <c r="G83" s="240">
        <v>0</v>
      </c>
      <c r="H83" s="240">
        <f t="shared" si="10"/>
        <v>41375321</v>
      </c>
      <c r="I83" s="308">
        <f>+H83/H98</f>
        <v>5.2375927166315166E-4</v>
      </c>
      <c r="J83" s="240">
        <v>41375321</v>
      </c>
      <c r="K83" s="342">
        <f t="shared" si="3"/>
        <v>1</v>
      </c>
    </row>
    <row r="84" spans="1:11" ht="36.75" customHeight="1" x14ac:dyDescent="0.25">
      <c r="A84" s="32" t="s">
        <v>383</v>
      </c>
      <c r="B84" s="349"/>
      <c r="C84" s="349"/>
      <c r="D84" s="349"/>
      <c r="E84" s="69" t="s">
        <v>384</v>
      </c>
      <c r="F84" s="244">
        <f>+F85</f>
        <v>739794684</v>
      </c>
      <c r="G84" s="244">
        <f>+G85</f>
        <v>0</v>
      </c>
      <c r="H84" s="244">
        <f t="shared" si="10"/>
        <v>739794684</v>
      </c>
      <c r="I84" s="294">
        <f>+H84/H98</f>
        <v>9.3648657099750718E-3</v>
      </c>
      <c r="J84" s="244">
        <f>+J85</f>
        <v>739794684</v>
      </c>
      <c r="K84" s="340">
        <f t="shared" si="3"/>
        <v>1</v>
      </c>
    </row>
    <row r="85" spans="1:11" ht="36.75" customHeight="1" x14ac:dyDescent="0.25">
      <c r="A85" s="32" t="s">
        <v>385</v>
      </c>
      <c r="B85" s="343"/>
      <c r="C85" s="343"/>
      <c r="D85" s="343"/>
      <c r="E85" s="69" t="s">
        <v>219</v>
      </c>
      <c r="F85" s="244">
        <f>+F86+F90+F94</f>
        <v>739794684</v>
      </c>
      <c r="G85" s="244">
        <f>+G86+G90+G94</f>
        <v>0</v>
      </c>
      <c r="H85" s="244">
        <f t="shared" si="10"/>
        <v>739794684</v>
      </c>
      <c r="I85" s="294">
        <f>+H85/H98</f>
        <v>9.3648657099750718E-3</v>
      </c>
      <c r="J85" s="244">
        <f>+J86+J90+J94</f>
        <v>739794684</v>
      </c>
      <c r="K85" s="340">
        <f t="shared" si="3"/>
        <v>1</v>
      </c>
    </row>
    <row r="86" spans="1:11" ht="53.25" customHeight="1" x14ac:dyDescent="0.25">
      <c r="A86" s="32" t="s">
        <v>393</v>
      </c>
      <c r="B86" s="343"/>
      <c r="C86" s="343"/>
      <c r="D86" s="343"/>
      <c r="E86" s="34" t="s">
        <v>396</v>
      </c>
      <c r="F86" s="244">
        <f>+F87</f>
        <v>210846123</v>
      </c>
      <c r="G86" s="244">
        <f>+G87</f>
        <v>0</v>
      </c>
      <c r="H86" s="244">
        <f t="shared" si="10"/>
        <v>210846123</v>
      </c>
      <c r="I86" s="294">
        <f>+H86/H98</f>
        <v>2.6690454393206832E-3</v>
      </c>
      <c r="J86" s="244">
        <f>+J87</f>
        <v>210846123</v>
      </c>
      <c r="K86" s="340">
        <f t="shared" si="3"/>
        <v>1</v>
      </c>
    </row>
    <row r="87" spans="1:11" ht="53.25" customHeight="1" x14ac:dyDescent="0.25">
      <c r="A87" s="350" t="s">
        <v>395</v>
      </c>
      <c r="B87" s="343"/>
      <c r="C87" s="343"/>
      <c r="D87" s="343"/>
      <c r="E87" s="34" t="s">
        <v>396</v>
      </c>
      <c r="F87" s="244">
        <f>+F88</f>
        <v>210846123</v>
      </c>
      <c r="G87" s="244">
        <f>+G88</f>
        <v>0</v>
      </c>
      <c r="H87" s="244">
        <f t="shared" si="10"/>
        <v>210846123</v>
      </c>
      <c r="I87" s="294">
        <f>+H87/H98</f>
        <v>2.6690454393206832E-3</v>
      </c>
      <c r="J87" s="244">
        <f>+J88</f>
        <v>210846123</v>
      </c>
      <c r="K87" s="340">
        <f t="shared" si="3"/>
        <v>1</v>
      </c>
    </row>
    <row r="88" spans="1:11" ht="36.75" customHeight="1" x14ac:dyDescent="0.25">
      <c r="A88" s="350" t="s">
        <v>397</v>
      </c>
      <c r="B88" s="343"/>
      <c r="C88" s="343"/>
      <c r="D88" s="343"/>
      <c r="E88" s="34" t="s">
        <v>349</v>
      </c>
      <c r="F88" s="244">
        <f>+F89</f>
        <v>210846123</v>
      </c>
      <c r="G88" s="244">
        <f>+G95</f>
        <v>0</v>
      </c>
      <c r="H88" s="244">
        <f t="shared" si="10"/>
        <v>210846123</v>
      </c>
      <c r="I88" s="294">
        <f>+H88/H98</f>
        <v>2.6690454393206832E-3</v>
      </c>
      <c r="J88" s="244">
        <f>+J89</f>
        <v>210846123</v>
      </c>
      <c r="K88" s="340">
        <f t="shared" si="3"/>
        <v>1</v>
      </c>
    </row>
    <row r="89" spans="1:11" ht="36.75" customHeight="1" x14ac:dyDescent="0.25">
      <c r="A89" s="39" t="s">
        <v>398</v>
      </c>
      <c r="B89" s="343" t="s">
        <v>192</v>
      </c>
      <c r="C89" s="343">
        <v>11</v>
      </c>
      <c r="D89" s="40" t="s">
        <v>38</v>
      </c>
      <c r="E89" s="41" t="s">
        <v>226</v>
      </c>
      <c r="F89" s="240">
        <v>210846123</v>
      </c>
      <c r="G89" s="240">
        <v>0</v>
      </c>
      <c r="H89" s="240">
        <f t="shared" si="10"/>
        <v>210846123</v>
      </c>
      <c r="I89" s="308">
        <f>+H89/H98</f>
        <v>2.6690454393206832E-3</v>
      </c>
      <c r="J89" s="240">
        <v>210846123</v>
      </c>
      <c r="K89" s="342">
        <f t="shared" si="3"/>
        <v>1</v>
      </c>
    </row>
    <row r="90" spans="1:11" ht="45.75" customHeight="1" x14ac:dyDescent="0.25">
      <c r="A90" s="32" t="s">
        <v>402</v>
      </c>
      <c r="B90" s="40"/>
      <c r="C90" s="40"/>
      <c r="D90" s="40"/>
      <c r="E90" s="34" t="s">
        <v>405</v>
      </c>
      <c r="F90" s="244">
        <f t="shared" ref="F90:G92" si="11">+F91</f>
        <v>521795360</v>
      </c>
      <c r="G90" s="244">
        <f t="shared" si="11"/>
        <v>0</v>
      </c>
      <c r="H90" s="244">
        <f t="shared" si="10"/>
        <v>521795360</v>
      </c>
      <c r="I90" s="294">
        <f>+H90/H98</f>
        <v>6.605269786567022E-3</v>
      </c>
      <c r="J90" s="244">
        <f>+J91</f>
        <v>521795360</v>
      </c>
      <c r="K90" s="340">
        <f t="shared" si="3"/>
        <v>1</v>
      </c>
    </row>
    <row r="91" spans="1:11" ht="45.75" customHeight="1" x14ac:dyDescent="0.25">
      <c r="A91" s="32" t="s">
        <v>404</v>
      </c>
      <c r="B91" s="40"/>
      <c r="C91" s="40"/>
      <c r="D91" s="40"/>
      <c r="E91" s="34" t="s">
        <v>405</v>
      </c>
      <c r="F91" s="244">
        <f t="shared" si="11"/>
        <v>521795360</v>
      </c>
      <c r="G91" s="244">
        <f t="shared" si="11"/>
        <v>0</v>
      </c>
      <c r="H91" s="244">
        <f t="shared" si="10"/>
        <v>521795360</v>
      </c>
      <c r="I91" s="294">
        <f>+H91/H98</f>
        <v>6.605269786567022E-3</v>
      </c>
      <c r="J91" s="244">
        <f>+J92</f>
        <v>521795360</v>
      </c>
      <c r="K91" s="340">
        <f t="shared" si="3"/>
        <v>1</v>
      </c>
    </row>
    <row r="92" spans="1:11" ht="36.75" customHeight="1" x14ac:dyDescent="0.25">
      <c r="A92" s="32" t="s">
        <v>406</v>
      </c>
      <c r="B92" s="40"/>
      <c r="C92" s="40"/>
      <c r="D92" s="40"/>
      <c r="E92" s="34" t="s">
        <v>407</v>
      </c>
      <c r="F92" s="244">
        <f t="shared" si="11"/>
        <v>521795360</v>
      </c>
      <c r="G92" s="244">
        <f t="shared" si="11"/>
        <v>0</v>
      </c>
      <c r="H92" s="244">
        <f>+H93</f>
        <v>521795360</v>
      </c>
      <c r="I92" s="294">
        <f>+H92/H98</f>
        <v>6.605269786567022E-3</v>
      </c>
      <c r="J92" s="244">
        <f>+J93</f>
        <v>521795360</v>
      </c>
      <c r="K92" s="340">
        <f t="shared" si="3"/>
        <v>1</v>
      </c>
    </row>
    <row r="93" spans="1:11" ht="36.75" customHeight="1" x14ac:dyDescent="0.25">
      <c r="A93" s="39" t="s">
        <v>408</v>
      </c>
      <c r="B93" s="40" t="s">
        <v>192</v>
      </c>
      <c r="C93" s="40">
        <v>11</v>
      </c>
      <c r="D93" s="40" t="s">
        <v>38</v>
      </c>
      <c r="E93" s="78" t="s">
        <v>226</v>
      </c>
      <c r="F93" s="240">
        <v>521795360</v>
      </c>
      <c r="G93" s="240">
        <v>0</v>
      </c>
      <c r="H93" s="240">
        <f>+F93-G93</f>
        <v>521795360</v>
      </c>
      <c r="I93" s="308">
        <f>+H93/H98</f>
        <v>6.605269786567022E-3</v>
      </c>
      <c r="J93" s="240">
        <v>521795360</v>
      </c>
      <c r="K93" s="342">
        <f t="shared" si="3"/>
        <v>1</v>
      </c>
    </row>
    <row r="94" spans="1:11" ht="55.5" customHeight="1" x14ac:dyDescent="0.25">
      <c r="A94" s="350" t="s">
        <v>409</v>
      </c>
      <c r="B94" s="68"/>
      <c r="C94" s="68"/>
      <c r="D94" s="68"/>
      <c r="E94" s="34" t="s">
        <v>412</v>
      </c>
      <c r="F94" s="244">
        <f t="shared" ref="F94:H96" si="12">+F95</f>
        <v>7153201</v>
      </c>
      <c r="G94" s="244">
        <f t="shared" si="12"/>
        <v>0</v>
      </c>
      <c r="H94" s="244">
        <f t="shared" si="12"/>
        <v>7153201</v>
      </c>
      <c r="I94" s="294">
        <f>+H94/H98</f>
        <v>9.0550484087365224E-5</v>
      </c>
      <c r="J94" s="244">
        <f>+J95</f>
        <v>7153201</v>
      </c>
      <c r="K94" s="340">
        <f t="shared" si="3"/>
        <v>1</v>
      </c>
    </row>
    <row r="95" spans="1:11" ht="55.5" customHeight="1" x14ac:dyDescent="0.25">
      <c r="A95" s="350" t="s">
        <v>411</v>
      </c>
      <c r="B95" s="68"/>
      <c r="C95" s="68"/>
      <c r="D95" s="68"/>
      <c r="E95" s="34" t="s">
        <v>453</v>
      </c>
      <c r="F95" s="244">
        <f t="shared" si="12"/>
        <v>7153201</v>
      </c>
      <c r="G95" s="244">
        <f t="shared" si="12"/>
        <v>0</v>
      </c>
      <c r="H95" s="244">
        <f t="shared" si="12"/>
        <v>7153201</v>
      </c>
      <c r="I95" s="294">
        <f>+H95/H98</f>
        <v>9.0550484087365224E-5</v>
      </c>
      <c r="J95" s="244">
        <f>+J96</f>
        <v>7153201</v>
      </c>
      <c r="K95" s="340">
        <f t="shared" si="3"/>
        <v>1</v>
      </c>
    </row>
    <row r="96" spans="1:11" ht="36.75" customHeight="1" x14ac:dyDescent="0.25">
      <c r="A96" s="350" t="s">
        <v>413</v>
      </c>
      <c r="B96" s="68"/>
      <c r="C96" s="68"/>
      <c r="D96" s="68"/>
      <c r="E96" s="34" t="s">
        <v>414</v>
      </c>
      <c r="F96" s="244">
        <f t="shared" si="12"/>
        <v>7153201</v>
      </c>
      <c r="G96" s="244">
        <f t="shared" si="12"/>
        <v>0</v>
      </c>
      <c r="H96" s="244">
        <f t="shared" si="12"/>
        <v>7153201</v>
      </c>
      <c r="I96" s="294">
        <f>+H96/H98</f>
        <v>9.0550484087365224E-5</v>
      </c>
      <c r="J96" s="244">
        <f>+J97</f>
        <v>7153201</v>
      </c>
      <c r="K96" s="340">
        <f t="shared" si="3"/>
        <v>1</v>
      </c>
    </row>
    <row r="97" spans="1:11" ht="36.75" customHeight="1" thickBot="1" x14ac:dyDescent="0.3">
      <c r="A97" s="52" t="s">
        <v>439</v>
      </c>
      <c r="B97" s="351" t="s">
        <v>192</v>
      </c>
      <c r="C97" s="187">
        <v>11</v>
      </c>
      <c r="D97" s="53" t="s">
        <v>38</v>
      </c>
      <c r="E97" s="54" t="s">
        <v>226</v>
      </c>
      <c r="F97" s="249">
        <v>7153201</v>
      </c>
      <c r="G97" s="249">
        <v>0</v>
      </c>
      <c r="H97" s="249">
        <f>+F97-G97</f>
        <v>7153201</v>
      </c>
      <c r="I97" s="301">
        <f>+H97/H98</f>
        <v>9.0550484087365224E-5</v>
      </c>
      <c r="J97" s="249">
        <v>7153201</v>
      </c>
      <c r="K97" s="344">
        <f t="shared" si="3"/>
        <v>1</v>
      </c>
    </row>
    <row r="98" spans="1:11" s="262" customFormat="1" ht="30" customHeight="1" thickBot="1" x14ac:dyDescent="0.3">
      <c r="A98" s="529" t="s">
        <v>454</v>
      </c>
      <c r="B98" s="530"/>
      <c r="C98" s="530"/>
      <c r="D98" s="530"/>
      <c r="E98" s="530"/>
      <c r="F98" s="230">
        <f>+F10+F45</f>
        <v>78996827814.839996</v>
      </c>
      <c r="G98" s="230">
        <f>+G10+G45</f>
        <v>0</v>
      </c>
      <c r="H98" s="230">
        <f>+H10+H45</f>
        <v>78996827814.839996</v>
      </c>
      <c r="I98" s="352">
        <f>+H98/H98</f>
        <v>1</v>
      </c>
      <c r="J98" s="230">
        <f>+J10+J45</f>
        <v>78996827814.839996</v>
      </c>
      <c r="K98" s="353">
        <f t="shared" si="3"/>
        <v>1</v>
      </c>
    </row>
    <row r="99" spans="1:11" s="87" customFormat="1" ht="15" customHeight="1" x14ac:dyDescent="0.25">
      <c r="A99" s="86" t="s">
        <v>482</v>
      </c>
      <c r="B99" s="354"/>
      <c r="C99" s="354"/>
      <c r="F99" s="355"/>
      <c r="G99" s="162"/>
      <c r="H99" s="162"/>
      <c r="I99" s="162"/>
    </row>
    <row r="100" spans="1:11" s="87" customFormat="1" ht="15" customHeight="1" x14ac:dyDescent="0.25">
      <c r="A100" s="86" t="s">
        <v>521</v>
      </c>
      <c r="B100" s="354"/>
      <c r="C100" s="354"/>
      <c r="F100" s="355"/>
      <c r="G100" s="162"/>
      <c r="H100" s="162"/>
      <c r="I100" s="162"/>
    </row>
  </sheetData>
  <mergeCells count="15">
    <mergeCell ref="K8:K9"/>
    <mergeCell ref="A98:E98"/>
    <mergeCell ref="A2:J2"/>
    <mergeCell ref="A3:J3"/>
    <mergeCell ref="A4:J4"/>
    <mergeCell ref="A8:A9"/>
    <mergeCell ref="B8:B9"/>
    <mergeCell ref="C8:C9"/>
    <mergeCell ref="D8:D9"/>
    <mergeCell ref="E8:E9"/>
    <mergeCell ref="F8:F9"/>
    <mergeCell ref="G8:G9"/>
    <mergeCell ref="H8:H9"/>
    <mergeCell ref="I8:I9"/>
    <mergeCell ref="J8:J9"/>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99"/>
  <sheetViews>
    <sheetView zoomScale="77" zoomScaleNormal="77" zoomScaleSheetLayoutView="82" workbookViewId="0">
      <selection activeCell="I7" sqref="I7:I8"/>
    </sheetView>
  </sheetViews>
  <sheetFormatPr baseColWidth="10" defaultColWidth="11.42578125" defaultRowHeight="15.75" x14ac:dyDescent="0.25"/>
  <cols>
    <col min="1" max="1" width="29.5703125" style="7" customWidth="1"/>
    <col min="2" max="2" width="15.28515625" style="7" customWidth="1"/>
    <col min="3" max="3" width="10.7109375" style="325" customWidth="1"/>
    <col min="4" max="4" width="10.28515625" style="325" customWidth="1"/>
    <col min="5" max="5" width="50.5703125" style="7" customWidth="1"/>
    <col min="6" max="6" width="24.140625" style="163" customWidth="1"/>
    <col min="7" max="7" width="20.7109375" style="188" customWidth="1"/>
    <col min="8" max="8" width="25.140625" style="163" customWidth="1"/>
    <col min="9" max="9" width="15.140625" style="163" customWidth="1"/>
    <col min="10" max="10" width="23.5703125" style="163" customWidth="1"/>
    <col min="11" max="11" width="16" style="356" customWidth="1"/>
    <col min="12" max="216" width="11.42578125" style="7"/>
    <col min="217" max="217" width="20.28515625" style="7" customWidth="1"/>
    <col min="218" max="218" width="7.28515625" style="7" customWidth="1"/>
    <col min="219" max="219" width="51.42578125" style="7" customWidth="1"/>
    <col min="220" max="220" width="23.42578125" style="7" customWidth="1"/>
    <col min="221" max="221" width="19.42578125" style="7" customWidth="1"/>
    <col min="222" max="222" width="20" style="7" customWidth="1"/>
    <col min="223" max="223" width="25.140625" style="7" customWidth="1"/>
    <col min="224" max="224" width="4.42578125" style="7" customWidth="1"/>
    <col min="225" max="225" width="18.85546875" style="7" customWidth="1"/>
    <col min="226" max="226" width="19.28515625" style="7" customWidth="1"/>
    <col min="227" max="227" width="14.42578125" style="7" customWidth="1"/>
    <col min="228" max="228" width="18.42578125" style="7" customWidth="1"/>
    <col min="229" max="229" width="11.42578125" style="7"/>
    <col min="230" max="230" width="17.42578125" style="7" customWidth="1"/>
    <col min="231" max="472" width="11.42578125" style="7"/>
    <col min="473" max="473" width="20.28515625" style="7" customWidth="1"/>
    <col min="474" max="474" width="7.28515625" style="7" customWidth="1"/>
    <col min="475" max="475" width="51.42578125" style="7" customWidth="1"/>
    <col min="476" max="476" width="23.42578125" style="7" customWidth="1"/>
    <col min="477" max="477" width="19.42578125" style="7" customWidth="1"/>
    <col min="478" max="478" width="20" style="7" customWidth="1"/>
    <col min="479" max="479" width="25.140625" style="7" customWidth="1"/>
    <col min="480" max="480" width="4.42578125" style="7" customWidth="1"/>
    <col min="481" max="481" width="18.85546875" style="7" customWidth="1"/>
    <col min="482" max="482" width="19.28515625" style="7" customWidth="1"/>
    <col min="483" max="483" width="14.42578125" style="7" customWidth="1"/>
    <col min="484" max="484" width="18.42578125" style="7" customWidth="1"/>
    <col min="485" max="485" width="11.42578125" style="7"/>
    <col min="486" max="486" width="17.42578125" style="7" customWidth="1"/>
    <col min="487" max="728" width="11.42578125" style="7"/>
    <col min="729" max="729" width="20.28515625" style="7" customWidth="1"/>
    <col min="730" max="730" width="7.28515625" style="7" customWidth="1"/>
    <col min="731" max="731" width="51.42578125" style="7" customWidth="1"/>
    <col min="732" max="732" width="23.42578125" style="7" customWidth="1"/>
    <col min="733" max="733" width="19.42578125" style="7" customWidth="1"/>
    <col min="734" max="734" width="20" style="7" customWidth="1"/>
    <col min="735" max="735" width="25.140625" style="7" customWidth="1"/>
    <col min="736" max="736" width="4.42578125" style="7" customWidth="1"/>
    <col min="737" max="737" width="18.85546875" style="7" customWidth="1"/>
    <col min="738" max="738" width="19.28515625" style="7" customWidth="1"/>
    <col min="739" max="739" width="14.42578125" style="7" customWidth="1"/>
    <col min="740" max="740" width="18.42578125" style="7" customWidth="1"/>
    <col min="741" max="741" width="11.42578125" style="7"/>
    <col min="742" max="742" width="17.42578125" style="7" customWidth="1"/>
    <col min="743" max="984" width="11.42578125" style="7"/>
    <col min="985" max="985" width="20.28515625" style="7" customWidth="1"/>
    <col min="986" max="986" width="7.28515625" style="7" customWidth="1"/>
    <col min="987" max="987" width="51.42578125" style="7" customWidth="1"/>
    <col min="988" max="988" width="23.42578125" style="7" customWidth="1"/>
    <col min="989" max="989" width="19.42578125" style="7" customWidth="1"/>
    <col min="990" max="990" width="20" style="7" customWidth="1"/>
    <col min="991" max="991" width="25.140625" style="7" customWidth="1"/>
    <col min="992" max="992" width="4.42578125" style="7" customWidth="1"/>
    <col min="993" max="993" width="18.85546875" style="7" customWidth="1"/>
    <col min="994" max="994" width="19.28515625" style="7" customWidth="1"/>
    <col min="995" max="995" width="14.42578125" style="7" customWidth="1"/>
    <col min="996" max="996" width="18.42578125" style="7" customWidth="1"/>
    <col min="997" max="997" width="11.42578125" style="7"/>
    <col min="998" max="998" width="17.42578125" style="7" customWidth="1"/>
    <col min="999" max="1240" width="11.42578125" style="7"/>
    <col min="1241" max="1241" width="20.28515625" style="7" customWidth="1"/>
    <col min="1242" max="1242" width="7.28515625" style="7" customWidth="1"/>
    <col min="1243" max="1243" width="51.42578125" style="7" customWidth="1"/>
    <col min="1244" max="1244" width="23.42578125" style="7" customWidth="1"/>
    <col min="1245" max="1245" width="19.42578125" style="7" customWidth="1"/>
    <col min="1246" max="1246" width="20" style="7" customWidth="1"/>
    <col min="1247" max="1247" width="25.140625" style="7" customWidth="1"/>
    <col min="1248" max="1248" width="4.42578125" style="7" customWidth="1"/>
    <col min="1249" max="1249" width="18.85546875" style="7" customWidth="1"/>
    <col min="1250" max="1250" width="19.28515625" style="7" customWidth="1"/>
    <col min="1251" max="1251" width="14.42578125" style="7" customWidth="1"/>
    <col min="1252" max="1252" width="18.42578125" style="7" customWidth="1"/>
    <col min="1253" max="1253" width="11.42578125" style="7"/>
    <col min="1254" max="1254" width="17.42578125" style="7" customWidth="1"/>
    <col min="1255" max="1496" width="11.42578125" style="7"/>
    <col min="1497" max="1497" width="20.28515625" style="7" customWidth="1"/>
    <col min="1498" max="1498" width="7.28515625" style="7" customWidth="1"/>
    <col min="1499" max="1499" width="51.42578125" style="7" customWidth="1"/>
    <col min="1500" max="1500" width="23.42578125" style="7" customWidth="1"/>
    <col min="1501" max="1501" width="19.42578125" style="7" customWidth="1"/>
    <col min="1502" max="1502" width="20" style="7" customWidth="1"/>
    <col min="1503" max="1503" width="25.140625" style="7" customWidth="1"/>
    <col min="1504" max="1504" width="4.42578125" style="7" customWidth="1"/>
    <col min="1505" max="1505" width="18.85546875" style="7" customWidth="1"/>
    <col min="1506" max="1506" width="19.28515625" style="7" customWidth="1"/>
    <col min="1507" max="1507" width="14.42578125" style="7" customWidth="1"/>
    <col min="1508" max="1508" width="18.42578125" style="7" customWidth="1"/>
    <col min="1509" max="1509" width="11.42578125" style="7"/>
    <col min="1510" max="1510" width="17.42578125" style="7" customWidth="1"/>
    <col min="1511" max="1752" width="11.42578125" style="7"/>
    <col min="1753" max="1753" width="20.28515625" style="7" customWidth="1"/>
    <col min="1754" max="1754" width="7.28515625" style="7" customWidth="1"/>
    <col min="1755" max="1755" width="51.42578125" style="7" customWidth="1"/>
    <col min="1756" max="1756" width="23.42578125" style="7" customWidth="1"/>
    <col min="1757" max="1757" width="19.42578125" style="7" customWidth="1"/>
    <col min="1758" max="1758" width="20" style="7" customWidth="1"/>
    <col min="1759" max="1759" width="25.140625" style="7" customWidth="1"/>
    <col min="1760" max="1760" width="4.42578125" style="7" customWidth="1"/>
    <col min="1761" max="1761" width="18.85546875" style="7" customWidth="1"/>
    <col min="1762" max="1762" width="19.28515625" style="7" customWidth="1"/>
    <col min="1763" max="1763" width="14.42578125" style="7" customWidth="1"/>
    <col min="1764" max="1764" width="18.42578125" style="7" customWidth="1"/>
    <col min="1765" max="1765" width="11.42578125" style="7"/>
    <col min="1766" max="1766" width="17.42578125" style="7" customWidth="1"/>
    <col min="1767" max="2008" width="11.42578125" style="7"/>
    <col min="2009" max="2009" width="20.28515625" style="7" customWidth="1"/>
    <col min="2010" max="2010" width="7.28515625" style="7" customWidth="1"/>
    <col min="2011" max="2011" width="51.42578125" style="7" customWidth="1"/>
    <col min="2012" max="2012" width="23.42578125" style="7" customWidth="1"/>
    <col min="2013" max="2013" width="19.42578125" style="7" customWidth="1"/>
    <col min="2014" max="2014" width="20" style="7" customWidth="1"/>
    <col min="2015" max="2015" width="25.140625" style="7" customWidth="1"/>
    <col min="2016" max="2016" width="4.42578125" style="7" customWidth="1"/>
    <col min="2017" max="2017" width="18.85546875" style="7" customWidth="1"/>
    <col min="2018" max="2018" width="19.28515625" style="7" customWidth="1"/>
    <col min="2019" max="2019" width="14.42578125" style="7" customWidth="1"/>
    <col min="2020" max="2020" width="18.42578125" style="7" customWidth="1"/>
    <col min="2021" max="2021" width="11.42578125" style="7"/>
    <col min="2022" max="2022" width="17.42578125" style="7" customWidth="1"/>
    <col min="2023" max="2264" width="11.42578125" style="7"/>
    <col min="2265" max="2265" width="20.28515625" style="7" customWidth="1"/>
    <col min="2266" max="2266" width="7.28515625" style="7" customWidth="1"/>
    <col min="2267" max="2267" width="51.42578125" style="7" customWidth="1"/>
    <col min="2268" max="2268" width="23.42578125" style="7" customWidth="1"/>
    <col min="2269" max="2269" width="19.42578125" style="7" customWidth="1"/>
    <col min="2270" max="2270" width="20" style="7" customWidth="1"/>
    <col min="2271" max="2271" width="25.140625" style="7" customWidth="1"/>
    <col min="2272" max="2272" width="4.42578125" style="7" customWidth="1"/>
    <col min="2273" max="2273" width="18.85546875" style="7" customWidth="1"/>
    <col min="2274" max="2274" width="19.28515625" style="7" customWidth="1"/>
    <col min="2275" max="2275" width="14.42578125" style="7" customWidth="1"/>
    <col min="2276" max="2276" width="18.42578125" style="7" customWidth="1"/>
    <col min="2277" max="2277" width="11.42578125" style="7"/>
    <col min="2278" max="2278" width="17.42578125" style="7" customWidth="1"/>
    <col min="2279" max="2520" width="11.42578125" style="7"/>
    <col min="2521" max="2521" width="20.28515625" style="7" customWidth="1"/>
    <col min="2522" max="2522" width="7.28515625" style="7" customWidth="1"/>
    <col min="2523" max="2523" width="51.42578125" style="7" customWidth="1"/>
    <col min="2524" max="2524" width="23.42578125" style="7" customWidth="1"/>
    <col min="2525" max="2525" width="19.42578125" style="7" customWidth="1"/>
    <col min="2526" max="2526" width="20" style="7" customWidth="1"/>
    <col min="2527" max="2527" width="25.140625" style="7" customWidth="1"/>
    <col min="2528" max="2528" width="4.42578125" style="7" customWidth="1"/>
    <col min="2529" max="2529" width="18.85546875" style="7" customWidth="1"/>
    <col min="2530" max="2530" width="19.28515625" style="7" customWidth="1"/>
    <col min="2531" max="2531" width="14.42578125" style="7" customWidth="1"/>
    <col min="2532" max="2532" width="18.42578125" style="7" customWidth="1"/>
    <col min="2533" max="2533" width="11.42578125" style="7"/>
    <col min="2534" max="2534" width="17.42578125" style="7" customWidth="1"/>
    <col min="2535" max="2776" width="11.42578125" style="7"/>
    <col min="2777" max="2777" width="20.28515625" style="7" customWidth="1"/>
    <col min="2778" max="2778" width="7.28515625" style="7" customWidth="1"/>
    <col min="2779" max="2779" width="51.42578125" style="7" customWidth="1"/>
    <col min="2780" max="2780" width="23.42578125" style="7" customWidth="1"/>
    <col min="2781" max="2781" width="19.42578125" style="7" customWidth="1"/>
    <col min="2782" max="2782" width="20" style="7" customWidth="1"/>
    <col min="2783" max="2783" width="25.140625" style="7" customWidth="1"/>
    <col min="2784" max="2784" width="4.42578125" style="7" customWidth="1"/>
    <col min="2785" max="2785" width="18.85546875" style="7" customWidth="1"/>
    <col min="2786" max="2786" width="19.28515625" style="7" customWidth="1"/>
    <col min="2787" max="2787" width="14.42578125" style="7" customWidth="1"/>
    <col min="2788" max="2788" width="18.42578125" style="7" customWidth="1"/>
    <col min="2789" max="2789" width="11.42578125" style="7"/>
    <col min="2790" max="2790" width="17.42578125" style="7" customWidth="1"/>
    <col min="2791" max="3032" width="11.42578125" style="7"/>
    <col min="3033" max="3033" width="20.28515625" style="7" customWidth="1"/>
    <col min="3034" max="3034" width="7.28515625" style="7" customWidth="1"/>
    <col min="3035" max="3035" width="51.42578125" style="7" customWidth="1"/>
    <col min="3036" max="3036" width="23.42578125" style="7" customWidth="1"/>
    <col min="3037" max="3037" width="19.42578125" style="7" customWidth="1"/>
    <col min="3038" max="3038" width="20" style="7" customWidth="1"/>
    <col min="3039" max="3039" width="25.140625" style="7" customWidth="1"/>
    <col min="3040" max="3040" width="4.42578125" style="7" customWidth="1"/>
    <col min="3041" max="3041" width="18.85546875" style="7" customWidth="1"/>
    <col min="3042" max="3042" width="19.28515625" style="7" customWidth="1"/>
    <col min="3043" max="3043" width="14.42578125" style="7" customWidth="1"/>
    <col min="3044" max="3044" width="18.42578125" style="7" customWidth="1"/>
    <col min="3045" max="3045" width="11.42578125" style="7"/>
    <col min="3046" max="3046" width="17.42578125" style="7" customWidth="1"/>
    <col min="3047" max="3288" width="11.42578125" style="7"/>
    <col min="3289" max="3289" width="20.28515625" style="7" customWidth="1"/>
    <col min="3290" max="3290" width="7.28515625" style="7" customWidth="1"/>
    <col min="3291" max="3291" width="51.42578125" style="7" customWidth="1"/>
    <col min="3292" max="3292" width="23.42578125" style="7" customWidth="1"/>
    <col min="3293" max="3293" width="19.42578125" style="7" customWidth="1"/>
    <col min="3294" max="3294" width="20" style="7" customWidth="1"/>
    <col min="3295" max="3295" width="25.140625" style="7" customWidth="1"/>
    <col min="3296" max="3296" width="4.42578125" style="7" customWidth="1"/>
    <col min="3297" max="3297" width="18.85546875" style="7" customWidth="1"/>
    <col min="3298" max="3298" width="19.28515625" style="7" customWidth="1"/>
    <col min="3299" max="3299" width="14.42578125" style="7" customWidth="1"/>
    <col min="3300" max="3300" width="18.42578125" style="7" customWidth="1"/>
    <col min="3301" max="3301" width="11.42578125" style="7"/>
    <col min="3302" max="3302" width="17.42578125" style="7" customWidth="1"/>
    <col min="3303" max="3544" width="11.42578125" style="7"/>
    <col min="3545" max="3545" width="20.28515625" style="7" customWidth="1"/>
    <col min="3546" max="3546" width="7.28515625" style="7" customWidth="1"/>
    <col min="3547" max="3547" width="51.42578125" style="7" customWidth="1"/>
    <col min="3548" max="3548" width="23.42578125" style="7" customWidth="1"/>
    <col min="3549" max="3549" width="19.42578125" style="7" customWidth="1"/>
    <col min="3550" max="3550" width="20" style="7" customWidth="1"/>
    <col min="3551" max="3551" width="25.140625" style="7" customWidth="1"/>
    <col min="3552" max="3552" width="4.42578125" style="7" customWidth="1"/>
    <col min="3553" max="3553" width="18.85546875" style="7" customWidth="1"/>
    <col min="3554" max="3554" width="19.28515625" style="7" customWidth="1"/>
    <col min="3555" max="3555" width="14.42578125" style="7" customWidth="1"/>
    <col min="3556" max="3556" width="18.42578125" style="7" customWidth="1"/>
    <col min="3557" max="3557" width="11.42578125" style="7"/>
    <col min="3558" max="3558" width="17.42578125" style="7" customWidth="1"/>
    <col min="3559" max="3800" width="11.42578125" style="7"/>
    <col min="3801" max="3801" width="20.28515625" style="7" customWidth="1"/>
    <col min="3802" max="3802" width="7.28515625" style="7" customWidth="1"/>
    <col min="3803" max="3803" width="51.42578125" style="7" customWidth="1"/>
    <col min="3804" max="3804" width="23.42578125" style="7" customWidth="1"/>
    <col min="3805" max="3805" width="19.42578125" style="7" customWidth="1"/>
    <col min="3806" max="3806" width="20" style="7" customWidth="1"/>
    <col min="3807" max="3807" width="25.140625" style="7" customWidth="1"/>
    <col min="3808" max="3808" width="4.42578125" style="7" customWidth="1"/>
    <col min="3809" max="3809" width="18.85546875" style="7" customWidth="1"/>
    <col min="3810" max="3810" width="19.28515625" style="7" customWidth="1"/>
    <col min="3811" max="3811" width="14.42578125" style="7" customWidth="1"/>
    <col min="3812" max="3812" width="18.42578125" style="7" customWidth="1"/>
    <col min="3813" max="3813" width="11.42578125" style="7"/>
    <col min="3814" max="3814" width="17.42578125" style="7" customWidth="1"/>
    <col min="3815" max="4056" width="11.42578125" style="7"/>
    <col min="4057" max="4057" width="20.28515625" style="7" customWidth="1"/>
    <col min="4058" max="4058" width="7.28515625" style="7" customWidth="1"/>
    <col min="4059" max="4059" width="51.42578125" style="7" customWidth="1"/>
    <col min="4060" max="4060" width="23.42578125" style="7" customWidth="1"/>
    <col min="4061" max="4061" width="19.42578125" style="7" customWidth="1"/>
    <col min="4062" max="4062" width="20" style="7" customWidth="1"/>
    <col min="4063" max="4063" width="25.140625" style="7" customWidth="1"/>
    <col min="4064" max="4064" width="4.42578125" style="7" customWidth="1"/>
    <col min="4065" max="4065" width="18.85546875" style="7" customWidth="1"/>
    <col min="4066" max="4066" width="19.28515625" style="7" customWidth="1"/>
    <col min="4067" max="4067" width="14.42578125" style="7" customWidth="1"/>
    <col min="4068" max="4068" width="18.42578125" style="7" customWidth="1"/>
    <col min="4069" max="4069" width="11.42578125" style="7"/>
    <col min="4070" max="4070" width="17.42578125" style="7" customWidth="1"/>
    <col min="4071" max="4312" width="11.42578125" style="7"/>
    <col min="4313" max="4313" width="20.28515625" style="7" customWidth="1"/>
    <col min="4314" max="4314" width="7.28515625" style="7" customWidth="1"/>
    <col min="4315" max="4315" width="51.42578125" style="7" customWidth="1"/>
    <col min="4316" max="4316" width="23.42578125" style="7" customWidth="1"/>
    <col min="4317" max="4317" width="19.42578125" style="7" customWidth="1"/>
    <col min="4318" max="4318" width="20" style="7" customWidth="1"/>
    <col min="4319" max="4319" width="25.140625" style="7" customWidth="1"/>
    <col min="4320" max="4320" width="4.42578125" style="7" customWidth="1"/>
    <col min="4321" max="4321" width="18.85546875" style="7" customWidth="1"/>
    <col min="4322" max="4322" width="19.28515625" style="7" customWidth="1"/>
    <col min="4323" max="4323" width="14.42578125" style="7" customWidth="1"/>
    <col min="4324" max="4324" width="18.42578125" style="7" customWidth="1"/>
    <col min="4325" max="4325" width="11.42578125" style="7"/>
    <col min="4326" max="4326" width="17.42578125" style="7" customWidth="1"/>
    <col min="4327" max="4568" width="11.42578125" style="7"/>
    <col min="4569" max="4569" width="20.28515625" style="7" customWidth="1"/>
    <col min="4570" max="4570" width="7.28515625" style="7" customWidth="1"/>
    <col min="4571" max="4571" width="51.42578125" style="7" customWidth="1"/>
    <col min="4572" max="4572" width="23.42578125" style="7" customWidth="1"/>
    <col min="4573" max="4573" width="19.42578125" style="7" customWidth="1"/>
    <col min="4574" max="4574" width="20" style="7" customWidth="1"/>
    <col min="4575" max="4575" width="25.140625" style="7" customWidth="1"/>
    <col min="4576" max="4576" width="4.42578125" style="7" customWidth="1"/>
    <col min="4577" max="4577" width="18.85546875" style="7" customWidth="1"/>
    <col min="4578" max="4578" width="19.28515625" style="7" customWidth="1"/>
    <col min="4579" max="4579" width="14.42578125" style="7" customWidth="1"/>
    <col min="4580" max="4580" width="18.42578125" style="7" customWidth="1"/>
    <col min="4581" max="4581" width="11.42578125" style="7"/>
    <col min="4582" max="4582" width="17.42578125" style="7" customWidth="1"/>
    <col min="4583" max="4824" width="11.42578125" style="7"/>
    <col min="4825" max="4825" width="20.28515625" style="7" customWidth="1"/>
    <col min="4826" max="4826" width="7.28515625" style="7" customWidth="1"/>
    <col min="4827" max="4827" width="51.42578125" style="7" customWidth="1"/>
    <col min="4828" max="4828" width="23.42578125" style="7" customWidth="1"/>
    <col min="4829" max="4829" width="19.42578125" style="7" customWidth="1"/>
    <col min="4830" max="4830" width="20" style="7" customWidth="1"/>
    <col min="4831" max="4831" width="25.140625" style="7" customWidth="1"/>
    <col min="4832" max="4832" width="4.42578125" style="7" customWidth="1"/>
    <col min="4833" max="4833" width="18.85546875" style="7" customWidth="1"/>
    <col min="4834" max="4834" width="19.28515625" style="7" customWidth="1"/>
    <col min="4835" max="4835" width="14.42578125" style="7" customWidth="1"/>
    <col min="4836" max="4836" width="18.42578125" style="7" customWidth="1"/>
    <col min="4837" max="4837" width="11.42578125" style="7"/>
    <col min="4838" max="4838" width="17.42578125" style="7" customWidth="1"/>
    <col min="4839" max="5080" width="11.42578125" style="7"/>
    <col min="5081" max="5081" width="20.28515625" style="7" customWidth="1"/>
    <col min="5082" max="5082" width="7.28515625" style="7" customWidth="1"/>
    <col min="5083" max="5083" width="51.42578125" style="7" customWidth="1"/>
    <col min="5084" max="5084" width="23.42578125" style="7" customWidth="1"/>
    <col min="5085" max="5085" width="19.42578125" style="7" customWidth="1"/>
    <col min="5086" max="5086" width="20" style="7" customWidth="1"/>
    <col min="5087" max="5087" width="25.140625" style="7" customWidth="1"/>
    <col min="5088" max="5088" width="4.42578125" style="7" customWidth="1"/>
    <col min="5089" max="5089" width="18.85546875" style="7" customWidth="1"/>
    <col min="5090" max="5090" width="19.28515625" style="7" customWidth="1"/>
    <col min="5091" max="5091" width="14.42578125" style="7" customWidth="1"/>
    <col min="5092" max="5092" width="18.42578125" style="7" customWidth="1"/>
    <col min="5093" max="5093" width="11.42578125" style="7"/>
    <col min="5094" max="5094" width="17.42578125" style="7" customWidth="1"/>
    <col min="5095" max="5336" width="11.42578125" style="7"/>
    <col min="5337" max="5337" width="20.28515625" style="7" customWidth="1"/>
    <col min="5338" max="5338" width="7.28515625" style="7" customWidth="1"/>
    <col min="5339" max="5339" width="51.42578125" style="7" customWidth="1"/>
    <col min="5340" max="5340" width="23.42578125" style="7" customWidth="1"/>
    <col min="5341" max="5341" width="19.42578125" style="7" customWidth="1"/>
    <col min="5342" max="5342" width="20" style="7" customWidth="1"/>
    <col min="5343" max="5343" width="25.140625" style="7" customWidth="1"/>
    <col min="5344" max="5344" width="4.42578125" style="7" customWidth="1"/>
    <col min="5345" max="5345" width="18.85546875" style="7" customWidth="1"/>
    <col min="5346" max="5346" width="19.28515625" style="7" customWidth="1"/>
    <col min="5347" max="5347" width="14.42578125" style="7" customWidth="1"/>
    <col min="5348" max="5348" width="18.42578125" style="7" customWidth="1"/>
    <col min="5349" max="5349" width="11.42578125" style="7"/>
    <col min="5350" max="5350" width="17.42578125" style="7" customWidth="1"/>
    <col min="5351" max="5592" width="11.42578125" style="7"/>
    <col min="5593" max="5593" width="20.28515625" style="7" customWidth="1"/>
    <col min="5594" max="5594" width="7.28515625" style="7" customWidth="1"/>
    <col min="5595" max="5595" width="51.42578125" style="7" customWidth="1"/>
    <col min="5596" max="5596" width="23.42578125" style="7" customWidth="1"/>
    <col min="5597" max="5597" width="19.42578125" style="7" customWidth="1"/>
    <col min="5598" max="5598" width="20" style="7" customWidth="1"/>
    <col min="5599" max="5599" width="25.140625" style="7" customWidth="1"/>
    <col min="5600" max="5600" width="4.42578125" style="7" customWidth="1"/>
    <col min="5601" max="5601" width="18.85546875" style="7" customWidth="1"/>
    <col min="5602" max="5602" width="19.28515625" style="7" customWidth="1"/>
    <col min="5603" max="5603" width="14.42578125" style="7" customWidth="1"/>
    <col min="5604" max="5604" width="18.42578125" style="7" customWidth="1"/>
    <col min="5605" max="5605" width="11.42578125" style="7"/>
    <col min="5606" max="5606" width="17.42578125" style="7" customWidth="1"/>
    <col min="5607" max="5848" width="11.42578125" style="7"/>
    <col min="5849" max="5849" width="20.28515625" style="7" customWidth="1"/>
    <col min="5850" max="5850" width="7.28515625" style="7" customWidth="1"/>
    <col min="5851" max="5851" width="51.42578125" style="7" customWidth="1"/>
    <col min="5852" max="5852" width="23.42578125" style="7" customWidth="1"/>
    <col min="5853" max="5853" width="19.42578125" style="7" customWidth="1"/>
    <col min="5854" max="5854" width="20" style="7" customWidth="1"/>
    <col min="5855" max="5855" width="25.140625" style="7" customWidth="1"/>
    <col min="5856" max="5856" width="4.42578125" style="7" customWidth="1"/>
    <col min="5857" max="5857" width="18.85546875" style="7" customWidth="1"/>
    <col min="5858" max="5858" width="19.28515625" style="7" customWidth="1"/>
    <col min="5859" max="5859" width="14.42578125" style="7" customWidth="1"/>
    <col min="5860" max="5860" width="18.42578125" style="7" customWidth="1"/>
    <col min="5861" max="5861" width="11.42578125" style="7"/>
    <col min="5862" max="5862" width="17.42578125" style="7" customWidth="1"/>
    <col min="5863" max="6104" width="11.42578125" style="7"/>
    <col min="6105" max="6105" width="20.28515625" style="7" customWidth="1"/>
    <col min="6106" max="6106" width="7.28515625" style="7" customWidth="1"/>
    <col min="6107" max="6107" width="51.42578125" style="7" customWidth="1"/>
    <col min="6108" max="6108" width="23.42578125" style="7" customWidth="1"/>
    <col min="6109" max="6109" width="19.42578125" style="7" customWidth="1"/>
    <col min="6110" max="6110" width="20" style="7" customWidth="1"/>
    <col min="6111" max="6111" width="25.140625" style="7" customWidth="1"/>
    <col min="6112" max="6112" width="4.42578125" style="7" customWidth="1"/>
    <col min="6113" max="6113" width="18.85546875" style="7" customWidth="1"/>
    <col min="6114" max="6114" width="19.28515625" style="7" customWidth="1"/>
    <col min="6115" max="6115" width="14.42578125" style="7" customWidth="1"/>
    <col min="6116" max="6116" width="18.42578125" style="7" customWidth="1"/>
    <col min="6117" max="6117" width="11.42578125" style="7"/>
    <col min="6118" max="6118" width="17.42578125" style="7" customWidth="1"/>
    <col min="6119" max="6360" width="11.42578125" style="7"/>
    <col min="6361" max="6361" width="20.28515625" style="7" customWidth="1"/>
    <col min="6362" max="6362" width="7.28515625" style="7" customWidth="1"/>
    <col min="6363" max="6363" width="51.42578125" style="7" customWidth="1"/>
    <col min="6364" max="6364" width="23.42578125" style="7" customWidth="1"/>
    <col min="6365" max="6365" width="19.42578125" style="7" customWidth="1"/>
    <col min="6366" max="6366" width="20" style="7" customWidth="1"/>
    <col min="6367" max="6367" width="25.140625" style="7" customWidth="1"/>
    <col min="6368" max="6368" width="4.42578125" style="7" customWidth="1"/>
    <col min="6369" max="6369" width="18.85546875" style="7" customWidth="1"/>
    <col min="6370" max="6370" width="19.28515625" style="7" customWidth="1"/>
    <col min="6371" max="6371" width="14.42578125" style="7" customWidth="1"/>
    <col min="6372" max="6372" width="18.42578125" style="7" customWidth="1"/>
    <col min="6373" max="6373" width="11.42578125" style="7"/>
    <col min="6374" max="6374" width="17.42578125" style="7" customWidth="1"/>
    <col min="6375" max="6616" width="11.42578125" style="7"/>
    <col min="6617" max="6617" width="20.28515625" style="7" customWidth="1"/>
    <col min="6618" max="6618" width="7.28515625" style="7" customWidth="1"/>
    <col min="6619" max="6619" width="51.42578125" style="7" customWidth="1"/>
    <col min="6620" max="6620" width="23.42578125" style="7" customWidth="1"/>
    <col min="6621" max="6621" width="19.42578125" style="7" customWidth="1"/>
    <col min="6622" max="6622" width="20" style="7" customWidth="1"/>
    <col min="6623" max="6623" width="25.140625" style="7" customWidth="1"/>
    <col min="6624" max="6624" width="4.42578125" style="7" customWidth="1"/>
    <col min="6625" max="6625" width="18.85546875" style="7" customWidth="1"/>
    <col min="6626" max="6626" width="19.28515625" style="7" customWidth="1"/>
    <col min="6627" max="6627" width="14.42578125" style="7" customWidth="1"/>
    <col min="6628" max="6628" width="18.42578125" style="7" customWidth="1"/>
    <col min="6629" max="6629" width="11.42578125" style="7"/>
    <col min="6630" max="6630" width="17.42578125" style="7" customWidth="1"/>
    <col min="6631" max="6872" width="11.42578125" style="7"/>
    <col min="6873" max="6873" width="20.28515625" style="7" customWidth="1"/>
    <col min="6874" max="6874" width="7.28515625" style="7" customWidth="1"/>
    <col min="6875" max="6875" width="51.42578125" style="7" customWidth="1"/>
    <col min="6876" max="6876" width="23.42578125" style="7" customWidth="1"/>
    <col min="6877" max="6877" width="19.42578125" style="7" customWidth="1"/>
    <col min="6878" max="6878" width="20" style="7" customWidth="1"/>
    <col min="6879" max="6879" width="25.140625" style="7" customWidth="1"/>
    <col min="6880" max="6880" width="4.42578125" style="7" customWidth="1"/>
    <col min="6881" max="6881" width="18.85546875" style="7" customWidth="1"/>
    <col min="6882" max="6882" width="19.28515625" style="7" customWidth="1"/>
    <col min="6883" max="6883" width="14.42578125" style="7" customWidth="1"/>
    <col min="6884" max="6884" width="18.42578125" style="7" customWidth="1"/>
    <col min="6885" max="6885" width="11.42578125" style="7"/>
    <col min="6886" max="6886" width="17.42578125" style="7" customWidth="1"/>
    <col min="6887" max="7128" width="11.42578125" style="7"/>
    <col min="7129" max="7129" width="20.28515625" style="7" customWidth="1"/>
    <col min="7130" max="7130" width="7.28515625" style="7" customWidth="1"/>
    <col min="7131" max="7131" width="51.42578125" style="7" customWidth="1"/>
    <col min="7132" max="7132" width="23.42578125" style="7" customWidth="1"/>
    <col min="7133" max="7133" width="19.42578125" style="7" customWidth="1"/>
    <col min="7134" max="7134" width="20" style="7" customWidth="1"/>
    <col min="7135" max="7135" width="25.140625" style="7" customWidth="1"/>
    <col min="7136" max="7136" width="4.42578125" style="7" customWidth="1"/>
    <col min="7137" max="7137" width="18.85546875" style="7" customWidth="1"/>
    <col min="7138" max="7138" width="19.28515625" style="7" customWidth="1"/>
    <col min="7139" max="7139" width="14.42578125" style="7" customWidth="1"/>
    <col min="7140" max="7140" width="18.42578125" style="7" customWidth="1"/>
    <col min="7141" max="7141" width="11.42578125" style="7"/>
    <col min="7142" max="7142" width="17.42578125" style="7" customWidth="1"/>
    <col min="7143" max="7384" width="11.42578125" style="7"/>
    <col min="7385" max="7385" width="20.28515625" style="7" customWidth="1"/>
    <col min="7386" max="7386" width="7.28515625" style="7" customWidth="1"/>
    <col min="7387" max="7387" width="51.42578125" style="7" customWidth="1"/>
    <col min="7388" max="7388" width="23.42578125" style="7" customWidth="1"/>
    <col min="7389" max="7389" width="19.42578125" style="7" customWidth="1"/>
    <col min="7390" max="7390" width="20" style="7" customWidth="1"/>
    <col min="7391" max="7391" width="25.140625" style="7" customWidth="1"/>
    <col min="7392" max="7392" width="4.42578125" style="7" customWidth="1"/>
    <col min="7393" max="7393" width="18.85546875" style="7" customWidth="1"/>
    <col min="7394" max="7394" width="19.28515625" style="7" customWidth="1"/>
    <col min="7395" max="7395" width="14.42578125" style="7" customWidth="1"/>
    <col min="7396" max="7396" width="18.42578125" style="7" customWidth="1"/>
    <col min="7397" max="7397" width="11.42578125" style="7"/>
    <col min="7398" max="7398" width="17.42578125" style="7" customWidth="1"/>
    <col min="7399" max="7640" width="11.42578125" style="7"/>
    <col min="7641" max="7641" width="20.28515625" style="7" customWidth="1"/>
    <col min="7642" max="7642" width="7.28515625" style="7" customWidth="1"/>
    <col min="7643" max="7643" width="51.42578125" style="7" customWidth="1"/>
    <col min="7644" max="7644" width="23.42578125" style="7" customWidth="1"/>
    <col min="7645" max="7645" width="19.42578125" style="7" customWidth="1"/>
    <col min="7646" max="7646" width="20" style="7" customWidth="1"/>
    <col min="7647" max="7647" width="25.140625" style="7" customWidth="1"/>
    <col min="7648" max="7648" width="4.42578125" style="7" customWidth="1"/>
    <col min="7649" max="7649" width="18.85546875" style="7" customWidth="1"/>
    <col min="7650" max="7650" width="19.28515625" style="7" customWidth="1"/>
    <col min="7651" max="7651" width="14.42578125" style="7" customWidth="1"/>
    <col min="7652" max="7652" width="18.42578125" style="7" customWidth="1"/>
    <col min="7653" max="7653" width="11.42578125" style="7"/>
    <col min="7654" max="7654" width="17.42578125" style="7" customWidth="1"/>
    <col min="7655" max="7896" width="11.42578125" style="7"/>
    <col min="7897" max="7897" width="20.28515625" style="7" customWidth="1"/>
    <col min="7898" max="7898" width="7.28515625" style="7" customWidth="1"/>
    <col min="7899" max="7899" width="51.42578125" style="7" customWidth="1"/>
    <col min="7900" max="7900" width="23.42578125" style="7" customWidth="1"/>
    <col min="7901" max="7901" width="19.42578125" style="7" customWidth="1"/>
    <col min="7902" max="7902" width="20" style="7" customWidth="1"/>
    <col min="7903" max="7903" width="25.140625" style="7" customWidth="1"/>
    <col min="7904" max="7904" width="4.42578125" style="7" customWidth="1"/>
    <col min="7905" max="7905" width="18.85546875" style="7" customWidth="1"/>
    <col min="7906" max="7906" width="19.28515625" style="7" customWidth="1"/>
    <col min="7907" max="7907" width="14.42578125" style="7" customWidth="1"/>
    <col min="7908" max="7908" width="18.42578125" style="7" customWidth="1"/>
    <col min="7909" max="7909" width="11.42578125" style="7"/>
    <col min="7910" max="7910" width="17.42578125" style="7" customWidth="1"/>
    <col min="7911" max="8152" width="11.42578125" style="7"/>
    <col min="8153" max="8153" width="20.28515625" style="7" customWidth="1"/>
    <col min="8154" max="8154" width="7.28515625" style="7" customWidth="1"/>
    <col min="8155" max="8155" width="51.42578125" style="7" customWidth="1"/>
    <col min="8156" max="8156" width="23.42578125" style="7" customWidth="1"/>
    <col min="8157" max="8157" width="19.42578125" style="7" customWidth="1"/>
    <col min="8158" max="8158" width="20" style="7" customWidth="1"/>
    <col min="8159" max="8159" width="25.140625" style="7" customWidth="1"/>
    <col min="8160" max="8160" width="4.42578125" style="7" customWidth="1"/>
    <col min="8161" max="8161" width="18.85546875" style="7" customWidth="1"/>
    <col min="8162" max="8162" width="19.28515625" style="7" customWidth="1"/>
    <col min="8163" max="8163" width="14.42578125" style="7" customWidth="1"/>
    <col min="8164" max="8164" width="18.42578125" style="7" customWidth="1"/>
    <col min="8165" max="8165" width="11.42578125" style="7"/>
    <col min="8166" max="8166" width="17.42578125" style="7" customWidth="1"/>
    <col min="8167" max="8408" width="11.42578125" style="7"/>
    <col min="8409" max="8409" width="20.28515625" style="7" customWidth="1"/>
    <col min="8410" max="8410" width="7.28515625" style="7" customWidth="1"/>
    <col min="8411" max="8411" width="51.42578125" style="7" customWidth="1"/>
    <col min="8412" max="8412" width="23.42578125" style="7" customWidth="1"/>
    <col min="8413" max="8413" width="19.42578125" style="7" customWidth="1"/>
    <col min="8414" max="8414" width="20" style="7" customWidth="1"/>
    <col min="8415" max="8415" width="25.140625" style="7" customWidth="1"/>
    <col min="8416" max="8416" width="4.42578125" style="7" customWidth="1"/>
    <col min="8417" max="8417" width="18.85546875" style="7" customWidth="1"/>
    <col min="8418" max="8418" width="19.28515625" style="7" customWidth="1"/>
    <col min="8419" max="8419" width="14.42578125" style="7" customWidth="1"/>
    <col min="8420" max="8420" width="18.42578125" style="7" customWidth="1"/>
    <col min="8421" max="8421" width="11.42578125" style="7"/>
    <col min="8422" max="8422" width="17.42578125" style="7" customWidth="1"/>
    <col min="8423" max="8664" width="11.42578125" style="7"/>
    <col min="8665" max="8665" width="20.28515625" style="7" customWidth="1"/>
    <col min="8666" max="8666" width="7.28515625" style="7" customWidth="1"/>
    <col min="8667" max="8667" width="51.42578125" style="7" customWidth="1"/>
    <col min="8668" max="8668" width="23.42578125" style="7" customWidth="1"/>
    <col min="8669" max="8669" width="19.42578125" style="7" customWidth="1"/>
    <col min="8670" max="8670" width="20" style="7" customWidth="1"/>
    <col min="8671" max="8671" width="25.140625" style="7" customWidth="1"/>
    <col min="8672" max="8672" width="4.42578125" style="7" customWidth="1"/>
    <col min="8673" max="8673" width="18.85546875" style="7" customWidth="1"/>
    <col min="8674" max="8674" width="19.28515625" style="7" customWidth="1"/>
    <col min="8675" max="8675" width="14.42578125" style="7" customWidth="1"/>
    <col min="8676" max="8676" width="18.42578125" style="7" customWidth="1"/>
    <col min="8677" max="8677" width="11.42578125" style="7"/>
    <col min="8678" max="8678" width="17.42578125" style="7" customWidth="1"/>
    <col min="8679" max="8920" width="11.42578125" style="7"/>
    <col min="8921" max="8921" width="20.28515625" style="7" customWidth="1"/>
    <col min="8922" max="8922" width="7.28515625" style="7" customWidth="1"/>
    <col min="8923" max="8923" width="51.42578125" style="7" customWidth="1"/>
    <col min="8924" max="8924" width="23.42578125" style="7" customWidth="1"/>
    <col min="8925" max="8925" width="19.42578125" style="7" customWidth="1"/>
    <col min="8926" max="8926" width="20" style="7" customWidth="1"/>
    <col min="8927" max="8927" width="25.140625" style="7" customWidth="1"/>
    <col min="8928" max="8928" width="4.42578125" style="7" customWidth="1"/>
    <col min="8929" max="8929" width="18.85546875" style="7" customWidth="1"/>
    <col min="8930" max="8930" width="19.28515625" style="7" customWidth="1"/>
    <col min="8931" max="8931" width="14.42578125" style="7" customWidth="1"/>
    <col min="8932" max="8932" width="18.42578125" style="7" customWidth="1"/>
    <col min="8933" max="8933" width="11.42578125" style="7"/>
    <col min="8934" max="8934" width="17.42578125" style="7" customWidth="1"/>
    <col min="8935" max="9176" width="11.42578125" style="7"/>
    <col min="9177" max="9177" width="20.28515625" style="7" customWidth="1"/>
    <col min="9178" max="9178" width="7.28515625" style="7" customWidth="1"/>
    <col min="9179" max="9179" width="51.42578125" style="7" customWidth="1"/>
    <col min="9180" max="9180" width="23.42578125" style="7" customWidth="1"/>
    <col min="9181" max="9181" width="19.42578125" style="7" customWidth="1"/>
    <col min="9182" max="9182" width="20" style="7" customWidth="1"/>
    <col min="9183" max="9183" width="25.140625" style="7" customWidth="1"/>
    <col min="9184" max="9184" width="4.42578125" style="7" customWidth="1"/>
    <col min="9185" max="9185" width="18.85546875" style="7" customWidth="1"/>
    <col min="9186" max="9186" width="19.28515625" style="7" customWidth="1"/>
    <col min="9187" max="9187" width="14.42578125" style="7" customWidth="1"/>
    <col min="9188" max="9188" width="18.42578125" style="7" customWidth="1"/>
    <col min="9189" max="9189" width="11.42578125" style="7"/>
    <col min="9190" max="9190" width="17.42578125" style="7" customWidth="1"/>
    <col min="9191" max="9432" width="11.42578125" style="7"/>
    <col min="9433" max="9433" width="20.28515625" style="7" customWidth="1"/>
    <col min="9434" max="9434" width="7.28515625" style="7" customWidth="1"/>
    <col min="9435" max="9435" width="51.42578125" style="7" customWidth="1"/>
    <col min="9436" max="9436" width="23.42578125" style="7" customWidth="1"/>
    <col min="9437" max="9437" width="19.42578125" style="7" customWidth="1"/>
    <col min="9438" max="9438" width="20" style="7" customWidth="1"/>
    <col min="9439" max="9439" width="25.140625" style="7" customWidth="1"/>
    <col min="9440" max="9440" width="4.42578125" style="7" customWidth="1"/>
    <col min="9441" max="9441" width="18.85546875" style="7" customWidth="1"/>
    <col min="9442" max="9442" width="19.28515625" style="7" customWidth="1"/>
    <col min="9443" max="9443" width="14.42578125" style="7" customWidth="1"/>
    <col min="9444" max="9444" width="18.42578125" style="7" customWidth="1"/>
    <col min="9445" max="9445" width="11.42578125" style="7"/>
    <col min="9446" max="9446" width="17.42578125" style="7" customWidth="1"/>
    <col min="9447" max="9688" width="11.42578125" style="7"/>
    <col min="9689" max="9689" width="20.28515625" style="7" customWidth="1"/>
    <col min="9690" max="9690" width="7.28515625" style="7" customWidth="1"/>
    <col min="9691" max="9691" width="51.42578125" style="7" customWidth="1"/>
    <col min="9692" max="9692" width="23.42578125" style="7" customWidth="1"/>
    <col min="9693" max="9693" width="19.42578125" style="7" customWidth="1"/>
    <col min="9694" max="9694" width="20" style="7" customWidth="1"/>
    <col min="9695" max="9695" width="25.140625" style="7" customWidth="1"/>
    <col min="9696" max="9696" width="4.42578125" style="7" customWidth="1"/>
    <col min="9697" max="9697" width="18.85546875" style="7" customWidth="1"/>
    <col min="9698" max="9698" width="19.28515625" style="7" customWidth="1"/>
    <col min="9699" max="9699" width="14.42578125" style="7" customWidth="1"/>
    <col min="9700" max="9700" width="18.42578125" style="7" customWidth="1"/>
    <col min="9701" max="9701" width="11.42578125" style="7"/>
    <col min="9702" max="9702" width="17.42578125" style="7" customWidth="1"/>
    <col min="9703" max="9944" width="11.42578125" style="7"/>
    <col min="9945" max="9945" width="20.28515625" style="7" customWidth="1"/>
    <col min="9946" max="9946" width="7.28515625" style="7" customWidth="1"/>
    <col min="9947" max="9947" width="51.42578125" style="7" customWidth="1"/>
    <col min="9948" max="9948" width="23.42578125" style="7" customWidth="1"/>
    <col min="9949" max="9949" width="19.42578125" style="7" customWidth="1"/>
    <col min="9950" max="9950" width="20" style="7" customWidth="1"/>
    <col min="9951" max="9951" width="25.140625" style="7" customWidth="1"/>
    <col min="9952" max="9952" width="4.42578125" style="7" customWidth="1"/>
    <col min="9953" max="9953" width="18.85546875" style="7" customWidth="1"/>
    <col min="9954" max="9954" width="19.28515625" style="7" customWidth="1"/>
    <col min="9955" max="9955" width="14.42578125" style="7" customWidth="1"/>
    <col min="9956" max="9956" width="18.42578125" style="7" customWidth="1"/>
    <col min="9957" max="9957" width="11.42578125" style="7"/>
    <col min="9958" max="9958" width="17.42578125" style="7" customWidth="1"/>
    <col min="9959" max="10200" width="11.42578125" style="7"/>
    <col min="10201" max="10201" width="20.28515625" style="7" customWidth="1"/>
    <col min="10202" max="10202" width="7.28515625" style="7" customWidth="1"/>
    <col min="10203" max="10203" width="51.42578125" style="7" customWidth="1"/>
    <col min="10204" max="10204" width="23.42578125" style="7" customWidth="1"/>
    <col min="10205" max="10205" width="19.42578125" style="7" customWidth="1"/>
    <col min="10206" max="10206" width="20" style="7" customWidth="1"/>
    <col min="10207" max="10207" width="25.140625" style="7" customWidth="1"/>
    <col min="10208" max="10208" width="4.42578125" style="7" customWidth="1"/>
    <col min="10209" max="10209" width="18.85546875" style="7" customWidth="1"/>
    <col min="10210" max="10210" width="19.28515625" style="7" customWidth="1"/>
    <col min="10211" max="10211" width="14.42578125" style="7" customWidth="1"/>
    <col min="10212" max="10212" width="18.42578125" style="7" customWidth="1"/>
    <col min="10213" max="10213" width="11.42578125" style="7"/>
    <col min="10214" max="10214" width="17.42578125" style="7" customWidth="1"/>
    <col min="10215" max="10456" width="11.42578125" style="7"/>
    <col min="10457" max="10457" width="20.28515625" style="7" customWidth="1"/>
    <col min="10458" max="10458" width="7.28515625" style="7" customWidth="1"/>
    <col min="10459" max="10459" width="51.42578125" style="7" customWidth="1"/>
    <col min="10460" max="10460" width="23.42578125" style="7" customWidth="1"/>
    <col min="10461" max="10461" width="19.42578125" style="7" customWidth="1"/>
    <col min="10462" max="10462" width="20" style="7" customWidth="1"/>
    <col min="10463" max="10463" width="25.140625" style="7" customWidth="1"/>
    <col min="10464" max="10464" width="4.42578125" style="7" customWidth="1"/>
    <col min="10465" max="10465" width="18.85546875" style="7" customWidth="1"/>
    <col min="10466" max="10466" width="19.28515625" style="7" customWidth="1"/>
    <col min="10467" max="10467" width="14.42578125" style="7" customWidth="1"/>
    <col min="10468" max="10468" width="18.42578125" style="7" customWidth="1"/>
    <col min="10469" max="10469" width="11.42578125" style="7"/>
    <col min="10470" max="10470" width="17.42578125" style="7" customWidth="1"/>
    <col min="10471" max="10712" width="11.42578125" style="7"/>
    <col min="10713" max="10713" width="20.28515625" style="7" customWidth="1"/>
    <col min="10714" max="10714" width="7.28515625" style="7" customWidth="1"/>
    <col min="10715" max="10715" width="51.42578125" style="7" customWidth="1"/>
    <col min="10716" max="10716" width="23.42578125" style="7" customWidth="1"/>
    <col min="10717" max="10717" width="19.42578125" style="7" customWidth="1"/>
    <col min="10718" max="10718" width="20" style="7" customWidth="1"/>
    <col min="10719" max="10719" width="25.140625" style="7" customWidth="1"/>
    <col min="10720" max="10720" width="4.42578125" style="7" customWidth="1"/>
    <col min="10721" max="10721" width="18.85546875" style="7" customWidth="1"/>
    <col min="10722" max="10722" width="19.28515625" style="7" customWidth="1"/>
    <col min="10723" max="10723" width="14.42578125" style="7" customWidth="1"/>
    <col min="10724" max="10724" width="18.42578125" style="7" customWidth="1"/>
    <col min="10725" max="10725" width="11.42578125" style="7"/>
    <col min="10726" max="10726" width="17.42578125" style="7" customWidth="1"/>
    <col min="10727" max="10968" width="11.42578125" style="7"/>
    <col min="10969" max="10969" width="20.28515625" style="7" customWidth="1"/>
    <col min="10970" max="10970" width="7.28515625" style="7" customWidth="1"/>
    <col min="10971" max="10971" width="51.42578125" style="7" customWidth="1"/>
    <col min="10972" max="10972" width="23.42578125" style="7" customWidth="1"/>
    <col min="10973" max="10973" width="19.42578125" style="7" customWidth="1"/>
    <col min="10974" max="10974" width="20" style="7" customWidth="1"/>
    <col min="10975" max="10975" width="25.140625" style="7" customWidth="1"/>
    <col min="10976" max="10976" width="4.42578125" style="7" customWidth="1"/>
    <col min="10977" max="10977" width="18.85546875" style="7" customWidth="1"/>
    <col min="10978" max="10978" width="19.28515625" style="7" customWidth="1"/>
    <col min="10979" max="10979" width="14.42578125" style="7" customWidth="1"/>
    <col min="10980" max="10980" width="18.42578125" style="7" customWidth="1"/>
    <col min="10981" max="10981" width="11.42578125" style="7"/>
    <col min="10982" max="10982" width="17.42578125" style="7" customWidth="1"/>
    <col min="10983" max="11224" width="11.42578125" style="7"/>
    <col min="11225" max="11225" width="20.28515625" style="7" customWidth="1"/>
    <col min="11226" max="11226" width="7.28515625" style="7" customWidth="1"/>
    <col min="11227" max="11227" width="51.42578125" style="7" customWidth="1"/>
    <col min="11228" max="11228" width="23.42578125" style="7" customWidth="1"/>
    <col min="11229" max="11229" width="19.42578125" style="7" customWidth="1"/>
    <col min="11230" max="11230" width="20" style="7" customWidth="1"/>
    <col min="11231" max="11231" width="25.140625" style="7" customWidth="1"/>
    <col min="11232" max="11232" width="4.42578125" style="7" customWidth="1"/>
    <col min="11233" max="11233" width="18.85546875" style="7" customWidth="1"/>
    <col min="11234" max="11234" width="19.28515625" style="7" customWidth="1"/>
    <col min="11235" max="11235" width="14.42578125" style="7" customWidth="1"/>
    <col min="11236" max="11236" width="18.42578125" style="7" customWidth="1"/>
    <col min="11237" max="11237" width="11.42578125" style="7"/>
    <col min="11238" max="11238" width="17.42578125" style="7" customWidth="1"/>
    <col min="11239" max="11480" width="11.42578125" style="7"/>
    <col min="11481" max="11481" width="20.28515625" style="7" customWidth="1"/>
    <col min="11482" max="11482" width="7.28515625" style="7" customWidth="1"/>
    <col min="11483" max="11483" width="51.42578125" style="7" customWidth="1"/>
    <col min="11484" max="11484" width="23.42578125" style="7" customWidth="1"/>
    <col min="11485" max="11485" width="19.42578125" style="7" customWidth="1"/>
    <col min="11486" max="11486" width="20" style="7" customWidth="1"/>
    <col min="11487" max="11487" width="25.140625" style="7" customWidth="1"/>
    <col min="11488" max="11488" width="4.42578125" style="7" customWidth="1"/>
    <col min="11489" max="11489" width="18.85546875" style="7" customWidth="1"/>
    <col min="11490" max="11490" width="19.28515625" style="7" customWidth="1"/>
    <col min="11491" max="11491" width="14.42578125" style="7" customWidth="1"/>
    <col min="11492" max="11492" width="18.42578125" style="7" customWidth="1"/>
    <col min="11493" max="11493" width="11.42578125" style="7"/>
    <col min="11494" max="11494" width="17.42578125" style="7" customWidth="1"/>
    <col min="11495" max="11736" width="11.42578125" style="7"/>
    <col min="11737" max="11737" width="20.28515625" style="7" customWidth="1"/>
    <col min="11738" max="11738" width="7.28515625" style="7" customWidth="1"/>
    <col min="11739" max="11739" width="51.42578125" style="7" customWidth="1"/>
    <col min="11740" max="11740" width="23.42578125" style="7" customWidth="1"/>
    <col min="11741" max="11741" width="19.42578125" style="7" customWidth="1"/>
    <col min="11742" max="11742" width="20" style="7" customWidth="1"/>
    <col min="11743" max="11743" width="25.140625" style="7" customWidth="1"/>
    <col min="11744" max="11744" width="4.42578125" style="7" customWidth="1"/>
    <col min="11745" max="11745" width="18.85546875" style="7" customWidth="1"/>
    <col min="11746" max="11746" width="19.28515625" style="7" customWidth="1"/>
    <col min="11747" max="11747" width="14.42578125" style="7" customWidth="1"/>
    <col min="11748" max="11748" width="18.42578125" style="7" customWidth="1"/>
    <col min="11749" max="11749" width="11.42578125" style="7"/>
    <col min="11750" max="11750" width="17.42578125" style="7" customWidth="1"/>
    <col min="11751" max="11992" width="11.42578125" style="7"/>
    <col min="11993" max="11993" width="20.28515625" style="7" customWidth="1"/>
    <col min="11994" max="11994" width="7.28515625" style="7" customWidth="1"/>
    <col min="11995" max="11995" width="51.42578125" style="7" customWidth="1"/>
    <col min="11996" max="11996" width="23.42578125" style="7" customWidth="1"/>
    <col min="11997" max="11997" width="19.42578125" style="7" customWidth="1"/>
    <col min="11998" max="11998" width="20" style="7" customWidth="1"/>
    <col min="11999" max="11999" width="25.140625" style="7" customWidth="1"/>
    <col min="12000" max="12000" width="4.42578125" style="7" customWidth="1"/>
    <col min="12001" max="12001" width="18.85546875" style="7" customWidth="1"/>
    <col min="12002" max="12002" width="19.28515625" style="7" customWidth="1"/>
    <col min="12003" max="12003" width="14.42578125" style="7" customWidth="1"/>
    <col min="12004" max="12004" width="18.42578125" style="7" customWidth="1"/>
    <col min="12005" max="12005" width="11.42578125" style="7"/>
    <col min="12006" max="12006" width="17.42578125" style="7" customWidth="1"/>
    <col min="12007" max="12248" width="11.42578125" style="7"/>
    <col min="12249" max="12249" width="20.28515625" style="7" customWidth="1"/>
    <col min="12250" max="12250" width="7.28515625" style="7" customWidth="1"/>
    <col min="12251" max="12251" width="51.42578125" style="7" customWidth="1"/>
    <col min="12252" max="12252" width="23.42578125" style="7" customWidth="1"/>
    <col min="12253" max="12253" width="19.42578125" style="7" customWidth="1"/>
    <col min="12254" max="12254" width="20" style="7" customWidth="1"/>
    <col min="12255" max="12255" width="25.140625" style="7" customWidth="1"/>
    <col min="12256" max="12256" width="4.42578125" style="7" customWidth="1"/>
    <col min="12257" max="12257" width="18.85546875" style="7" customWidth="1"/>
    <col min="12258" max="12258" width="19.28515625" style="7" customWidth="1"/>
    <col min="12259" max="12259" width="14.42578125" style="7" customWidth="1"/>
    <col min="12260" max="12260" width="18.42578125" style="7" customWidth="1"/>
    <col min="12261" max="12261" width="11.42578125" style="7"/>
    <col min="12262" max="12262" width="17.42578125" style="7" customWidth="1"/>
    <col min="12263" max="12504" width="11.42578125" style="7"/>
    <col min="12505" max="12505" width="20.28515625" style="7" customWidth="1"/>
    <col min="12506" max="12506" width="7.28515625" style="7" customWidth="1"/>
    <col min="12507" max="12507" width="51.42578125" style="7" customWidth="1"/>
    <col min="12508" max="12508" width="23.42578125" style="7" customWidth="1"/>
    <col min="12509" max="12509" width="19.42578125" style="7" customWidth="1"/>
    <col min="12510" max="12510" width="20" style="7" customWidth="1"/>
    <col min="12511" max="12511" width="25.140625" style="7" customWidth="1"/>
    <col min="12512" max="12512" width="4.42578125" style="7" customWidth="1"/>
    <col min="12513" max="12513" width="18.85546875" style="7" customWidth="1"/>
    <col min="12514" max="12514" width="19.28515625" style="7" customWidth="1"/>
    <col min="12515" max="12515" width="14.42578125" style="7" customWidth="1"/>
    <col min="12516" max="12516" width="18.42578125" style="7" customWidth="1"/>
    <col min="12517" max="12517" width="11.42578125" style="7"/>
    <col min="12518" max="12518" width="17.42578125" style="7" customWidth="1"/>
    <col min="12519" max="12760" width="11.42578125" style="7"/>
    <col min="12761" max="12761" width="20.28515625" style="7" customWidth="1"/>
    <col min="12762" max="12762" width="7.28515625" style="7" customWidth="1"/>
    <col min="12763" max="12763" width="51.42578125" style="7" customWidth="1"/>
    <col min="12764" max="12764" width="23.42578125" style="7" customWidth="1"/>
    <col min="12765" max="12765" width="19.42578125" style="7" customWidth="1"/>
    <col min="12766" max="12766" width="20" style="7" customWidth="1"/>
    <col min="12767" max="12767" width="25.140625" style="7" customWidth="1"/>
    <col min="12768" max="12768" width="4.42578125" style="7" customWidth="1"/>
    <col min="12769" max="12769" width="18.85546875" style="7" customWidth="1"/>
    <col min="12770" max="12770" width="19.28515625" style="7" customWidth="1"/>
    <col min="12771" max="12771" width="14.42578125" style="7" customWidth="1"/>
    <col min="12772" max="12772" width="18.42578125" style="7" customWidth="1"/>
    <col min="12773" max="12773" width="11.42578125" style="7"/>
    <col min="12774" max="12774" width="17.42578125" style="7" customWidth="1"/>
    <col min="12775" max="13016" width="11.42578125" style="7"/>
    <col min="13017" max="13017" width="20.28515625" style="7" customWidth="1"/>
    <col min="13018" max="13018" width="7.28515625" style="7" customWidth="1"/>
    <col min="13019" max="13019" width="51.42578125" style="7" customWidth="1"/>
    <col min="13020" max="13020" width="23.42578125" style="7" customWidth="1"/>
    <col min="13021" max="13021" width="19.42578125" style="7" customWidth="1"/>
    <col min="13022" max="13022" width="20" style="7" customWidth="1"/>
    <col min="13023" max="13023" width="25.140625" style="7" customWidth="1"/>
    <col min="13024" max="13024" width="4.42578125" style="7" customWidth="1"/>
    <col min="13025" max="13025" width="18.85546875" style="7" customWidth="1"/>
    <col min="13026" max="13026" width="19.28515625" style="7" customWidth="1"/>
    <col min="13027" max="13027" width="14.42578125" style="7" customWidth="1"/>
    <col min="13028" max="13028" width="18.42578125" style="7" customWidth="1"/>
    <col min="13029" max="13029" width="11.42578125" style="7"/>
    <col min="13030" max="13030" width="17.42578125" style="7" customWidth="1"/>
    <col min="13031" max="13272" width="11.42578125" style="7"/>
    <col min="13273" max="13273" width="20.28515625" style="7" customWidth="1"/>
    <col min="13274" max="13274" width="7.28515625" style="7" customWidth="1"/>
    <col min="13275" max="13275" width="51.42578125" style="7" customWidth="1"/>
    <col min="13276" max="13276" width="23.42578125" style="7" customWidth="1"/>
    <col min="13277" max="13277" width="19.42578125" style="7" customWidth="1"/>
    <col min="13278" max="13278" width="20" style="7" customWidth="1"/>
    <col min="13279" max="13279" width="25.140625" style="7" customWidth="1"/>
    <col min="13280" max="13280" width="4.42578125" style="7" customWidth="1"/>
    <col min="13281" max="13281" width="18.85546875" style="7" customWidth="1"/>
    <col min="13282" max="13282" width="19.28515625" style="7" customWidth="1"/>
    <col min="13283" max="13283" width="14.42578125" style="7" customWidth="1"/>
    <col min="13284" max="13284" width="18.42578125" style="7" customWidth="1"/>
    <col min="13285" max="13285" width="11.42578125" style="7"/>
    <col min="13286" max="13286" width="17.42578125" style="7" customWidth="1"/>
    <col min="13287" max="13528" width="11.42578125" style="7"/>
    <col min="13529" max="13529" width="20.28515625" style="7" customWidth="1"/>
    <col min="13530" max="13530" width="7.28515625" style="7" customWidth="1"/>
    <col min="13531" max="13531" width="51.42578125" style="7" customWidth="1"/>
    <col min="13532" max="13532" width="23.42578125" style="7" customWidth="1"/>
    <col min="13533" max="13533" width="19.42578125" style="7" customWidth="1"/>
    <col min="13534" max="13534" width="20" style="7" customWidth="1"/>
    <col min="13535" max="13535" width="25.140625" style="7" customWidth="1"/>
    <col min="13536" max="13536" width="4.42578125" style="7" customWidth="1"/>
    <col min="13537" max="13537" width="18.85546875" style="7" customWidth="1"/>
    <col min="13538" max="13538" width="19.28515625" style="7" customWidth="1"/>
    <col min="13539" max="13539" width="14.42578125" style="7" customWidth="1"/>
    <col min="13540" max="13540" width="18.42578125" style="7" customWidth="1"/>
    <col min="13541" max="13541" width="11.42578125" style="7"/>
    <col min="13542" max="13542" width="17.42578125" style="7" customWidth="1"/>
    <col min="13543" max="13784" width="11.42578125" style="7"/>
    <col min="13785" max="13785" width="20.28515625" style="7" customWidth="1"/>
    <col min="13786" max="13786" width="7.28515625" style="7" customWidth="1"/>
    <col min="13787" max="13787" width="51.42578125" style="7" customWidth="1"/>
    <col min="13788" max="13788" width="23.42578125" style="7" customWidth="1"/>
    <col min="13789" max="13789" width="19.42578125" style="7" customWidth="1"/>
    <col min="13790" max="13790" width="20" style="7" customWidth="1"/>
    <col min="13791" max="13791" width="25.140625" style="7" customWidth="1"/>
    <col min="13792" max="13792" width="4.42578125" style="7" customWidth="1"/>
    <col min="13793" max="13793" width="18.85546875" style="7" customWidth="1"/>
    <col min="13794" max="13794" width="19.28515625" style="7" customWidth="1"/>
    <col min="13795" max="13795" width="14.42578125" style="7" customWidth="1"/>
    <col min="13796" max="13796" width="18.42578125" style="7" customWidth="1"/>
    <col min="13797" max="13797" width="11.42578125" style="7"/>
    <col min="13798" max="13798" width="17.42578125" style="7" customWidth="1"/>
    <col min="13799" max="14040" width="11.42578125" style="7"/>
    <col min="14041" max="14041" width="20.28515625" style="7" customWidth="1"/>
    <col min="14042" max="14042" width="7.28515625" style="7" customWidth="1"/>
    <col min="14043" max="14043" width="51.42578125" style="7" customWidth="1"/>
    <col min="14044" max="14044" width="23.42578125" style="7" customWidth="1"/>
    <col min="14045" max="14045" width="19.42578125" style="7" customWidth="1"/>
    <col min="14046" max="14046" width="20" style="7" customWidth="1"/>
    <col min="14047" max="14047" width="25.140625" style="7" customWidth="1"/>
    <col min="14048" max="14048" width="4.42578125" style="7" customWidth="1"/>
    <col min="14049" max="14049" width="18.85546875" style="7" customWidth="1"/>
    <col min="14050" max="14050" width="19.28515625" style="7" customWidth="1"/>
    <col min="14051" max="14051" width="14.42578125" style="7" customWidth="1"/>
    <col min="14052" max="14052" width="18.42578125" style="7" customWidth="1"/>
    <col min="14053" max="14053" width="11.42578125" style="7"/>
    <col min="14054" max="14054" width="17.42578125" style="7" customWidth="1"/>
    <col min="14055" max="14296" width="11.42578125" style="7"/>
    <col min="14297" max="14297" width="20.28515625" style="7" customWidth="1"/>
    <col min="14298" max="14298" width="7.28515625" style="7" customWidth="1"/>
    <col min="14299" max="14299" width="51.42578125" style="7" customWidth="1"/>
    <col min="14300" max="14300" width="23.42578125" style="7" customWidth="1"/>
    <col min="14301" max="14301" width="19.42578125" style="7" customWidth="1"/>
    <col min="14302" max="14302" width="20" style="7" customWidth="1"/>
    <col min="14303" max="14303" width="25.140625" style="7" customWidth="1"/>
    <col min="14304" max="14304" width="4.42578125" style="7" customWidth="1"/>
    <col min="14305" max="14305" width="18.85546875" style="7" customWidth="1"/>
    <col min="14306" max="14306" width="19.28515625" style="7" customWidth="1"/>
    <col min="14307" max="14307" width="14.42578125" style="7" customWidth="1"/>
    <col min="14308" max="14308" width="18.42578125" style="7" customWidth="1"/>
    <col min="14309" max="14309" width="11.42578125" style="7"/>
    <col min="14310" max="14310" width="17.42578125" style="7" customWidth="1"/>
    <col min="14311" max="14552" width="11.42578125" style="7"/>
    <col min="14553" max="14553" width="20.28515625" style="7" customWidth="1"/>
    <col min="14554" max="14554" width="7.28515625" style="7" customWidth="1"/>
    <col min="14555" max="14555" width="51.42578125" style="7" customWidth="1"/>
    <col min="14556" max="14556" width="23.42578125" style="7" customWidth="1"/>
    <col min="14557" max="14557" width="19.42578125" style="7" customWidth="1"/>
    <col min="14558" max="14558" width="20" style="7" customWidth="1"/>
    <col min="14559" max="14559" width="25.140625" style="7" customWidth="1"/>
    <col min="14560" max="14560" width="4.42578125" style="7" customWidth="1"/>
    <col min="14561" max="14561" width="18.85546875" style="7" customWidth="1"/>
    <col min="14562" max="14562" width="19.28515625" style="7" customWidth="1"/>
    <col min="14563" max="14563" width="14.42578125" style="7" customWidth="1"/>
    <col min="14564" max="14564" width="18.42578125" style="7" customWidth="1"/>
    <col min="14565" max="14565" width="11.42578125" style="7"/>
    <col min="14566" max="14566" width="17.42578125" style="7" customWidth="1"/>
    <col min="14567" max="14808" width="11.42578125" style="7"/>
    <col min="14809" max="14809" width="20.28515625" style="7" customWidth="1"/>
    <col min="14810" max="14810" width="7.28515625" style="7" customWidth="1"/>
    <col min="14811" max="14811" width="51.42578125" style="7" customWidth="1"/>
    <col min="14812" max="14812" width="23.42578125" style="7" customWidth="1"/>
    <col min="14813" max="14813" width="19.42578125" style="7" customWidth="1"/>
    <col min="14814" max="14814" width="20" style="7" customWidth="1"/>
    <col min="14815" max="14815" width="25.140625" style="7" customWidth="1"/>
    <col min="14816" max="14816" width="4.42578125" style="7" customWidth="1"/>
    <col min="14817" max="14817" width="18.85546875" style="7" customWidth="1"/>
    <col min="14818" max="14818" width="19.28515625" style="7" customWidth="1"/>
    <col min="14819" max="14819" width="14.42578125" style="7" customWidth="1"/>
    <col min="14820" max="14820" width="18.42578125" style="7" customWidth="1"/>
    <col min="14821" max="14821" width="11.42578125" style="7"/>
    <col min="14822" max="14822" width="17.42578125" style="7" customWidth="1"/>
    <col min="14823" max="15064" width="11.42578125" style="7"/>
    <col min="15065" max="15065" width="20.28515625" style="7" customWidth="1"/>
    <col min="15066" max="15066" width="7.28515625" style="7" customWidth="1"/>
    <col min="15067" max="15067" width="51.42578125" style="7" customWidth="1"/>
    <col min="15068" max="15068" width="23.42578125" style="7" customWidth="1"/>
    <col min="15069" max="15069" width="19.42578125" style="7" customWidth="1"/>
    <col min="15070" max="15070" width="20" style="7" customWidth="1"/>
    <col min="15071" max="15071" width="25.140625" style="7" customWidth="1"/>
    <col min="15072" max="15072" width="4.42578125" style="7" customWidth="1"/>
    <col min="15073" max="15073" width="18.85546875" style="7" customWidth="1"/>
    <col min="15074" max="15074" width="19.28515625" style="7" customWidth="1"/>
    <col min="15075" max="15075" width="14.42578125" style="7" customWidth="1"/>
    <col min="15076" max="15076" width="18.42578125" style="7" customWidth="1"/>
    <col min="15077" max="15077" width="11.42578125" style="7"/>
    <col min="15078" max="15078" width="17.42578125" style="7" customWidth="1"/>
    <col min="15079" max="15320" width="11.42578125" style="7"/>
    <col min="15321" max="15321" width="20.28515625" style="7" customWidth="1"/>
    <col min="15322" max="15322" width="7.28515625" style="7" customWidth="1"/>
    <col min="15323" max="15323" width="51.42578125" style="7" customWidth="1"/>
    <col min="15324" max="15324" width="23.42578125" style="7" customWidth="1"/>
    <col min="15325" max="15325" width="19.42578125" style="7" customWidth="1"/>
    <col min="15326" max="15326" width="20" style="7" customWidth="1"/>
    <col min="15327" max="15327" width="25.140625" style="7" customWidth="1"/>
    <col min="15328" max="15328" width="4.42578125" style="7" customWidth="1"/>
    <col min="15329" max="15329" width="18.85546875" style="7" customWidth="1"/>
    <col min="15330" max="15330" width="19.28515625" style="7" customWidth="1"/>
    <col min="15331" max="15331" width="14.42578125" style="7" customWidth="1"/>
    <col min="15332" max="15332" width="18.42578125" style="7" customWidth="1"/>
    <col min="15333" max="15333" width="11.42578125" style="7"/>
    <col min="15334" max="15334" width="17.42578125" style="7" customWidth="1"/>
    <col min="15335" max="15576" width="11.42578125" style="7"/>
    <col min="15577" max="15577" width="20.28515625" style="7" customWidth="1"/>
    <col min="15578" max="15578" width="7.28515625" style="7" customWidth="1"/>
    <col min="15579" max="15579" width="51.42578125" style="7" customWidth="1"/>
    <col min="15580" max="15580" width="23.42578125" style="7" customWidth="1"/>
    <col min="15581" max="15581" width="19.42578125" style="7" customWidth="1"/>
    <col min="15582" max="15582" width="20" style="7" customWidth="1"/>
    <col min="15583" max="15583" width="25.140625" style="7" customWidth="1"/>
    <col min="15584" max="15584" width="4.42578125" style="7" customWidth="1"/>
    <col min="15585" max="15585" width="18.85546875" style="7" customWidth="1"/>
    <col min="15586" max="15586" width="19.28515625" style="7" customWidth="1"/>
    <col min="15587" max="15587" width="14.42578125" style="7" customWidth="1"/>
    <col min="15588" max="15588" width="18.42578125" style="7" customWidth="1"/>
    <col min="15589" max="15589" width="11.42578125" style="7"/>
    <col min="15590" max="15590" width="17.42578125" style="7" customWidth="1"/>
    <col min="15591" max="15832" width="11.42578125" style="7"/>
    <col min="15833" max="15833" width="20.28515625" style="7" customWidth="1"/>
    <col min="15834" max="15834" width="7.28515625" style="7" customWidth="1"/>
    <col min="15835" max="15835" width="51.42578125" style="7" customWidth="1"/>
    <col min="15836" max="15836" width="23.42578125" style="7" customWidth="1"/>
    <col min="15837" max="15837" width="19.42578125" style="7" customWidth="1"/>
    <col min="15838" max="15838" width="20" style="7" customWidth="1"/>
    <col min="15839" max="15839" width="25.140625" style="7" customWidth="1"/>
    <col min="15840" max="15840" width="4.42578125" style="7" customWidth="1"/>
    <col min="15841" max="15841" width="18.85546875" style="7" customWidth="1"/>
    <col min="15842" max="15842" width="19.28515625" style="7" customWidth="1"/>
    <col min="15843" max="15843" width="14.42578125" style="7" customWidth="1"/>
    <col min="15844" max="15844" width="18.42578125" style="7" customWidth="1"/>
    <col min="15845" max="15845" width="11.42578125" style="7"/>
    <col min="15846" max="15846" width="17.42578125" style="7" customWidth="1"/>
    <col min="15847" max="16088" width="11.42578125" style="7"/>
    <col min="16089" max="16089" width="20.28515625" style="7" customWidth="1"/>
    <col min="16090" max="16090" width="7.28515625" style="7" customWidth="1"/>
    <col min="16091" max="16091" width="51.42578125" style="7" customWidth="1"/>
    <col min="16092" max="16092" width="23.42578125" style="7" customWidth="1"/>
    <col min="16093" max="16093" width="19.42578125" style="7" customWidth="1"/>
    <col min="16094" max="16094" width="20" style="7" customWidth="1"/>
    <col min="16095" max="16095" width="25.140625" style="7" customWidth="1"/>
    <col min="16096" max="16096" width="4.42578125" style="7" customWidth="1"/>
    <col min="16097" max="16097" width="18.85546875" style="7" customWidth="1"/>
    <col min="16098" max="16098" width="19.28515625" style="7" customWidth="1"/>
    <col min="16099" max="16099" width="14.42578125" style="7" customWidth="1"/>
    <col min="16100" max="16100" width="18.42578125" style="7" customWidth="1"/>
    <col min="16101" max="16101" width="11.42578125" style="7"/>
    <col min="16102" max="16102" width="17.42578125" style="7" customWidth="1"/>
    <col min="16103" max="16384" width="11.42578125" style="7"/>
  </cols>
  <sheetData>
    <row r="1" spans="1:11" ht="24.75" customHeight="1" x14ac:dyDescent="0.25">
      <c r="A1" s="580" t="s">
        <v>441</v>
      </c>
      <c r="B1" s="580"/>
      <c r="C1" s="580"/>
      <c r="D1" s="580"/>
      <c r="E1" s="580"/>
      <c r="F1" s="580"/>
      <c r="G1" s="580"/>
      <c r="H1" s="580"/>
      <c r="I1" s="580"/>
      <c r="J1" s="580"/>
      <c r="K1" s="323"/>
    </row>
    <row r="2" spans="1:11" ht="24.95" customHeight="1" x14ac:dyDescent="0.25">
      <c r="A2" s="581" t="s">
        <v>442</v>
      </c>
      <c r="B2" s="581"/>
      <c r="C2" s="581"/>
      <c r="D2" s="581"/>
      <c r="E2" s="581"/>
      <c r="F2" s="581"/>
      <c r="G2" s="581"/>
      <c r="H2" s="581"/>
      <c r="I2" s="581"/>
      <c r="J2" s="581"/>
      <c r="K2" s="323"/>
    </row>
    <row r="3" spans="1:11" ht="24.95" customHeight="1" x14ac:dyDescent="0.25">
      <c r="A3" s="582" t="s">
        <v>488</v>
      </c>
      <c r="B3" s="582"/>
      <c r="C3" s="582"/>
      <c r="D3" s="582"/>
      <c r="E3" s="582"/>
      <c r="F3" s="582"/>
      <c r="G3" s="582"/>
      <c r="H3" s="582"/>
      <c r="I3" s="582"/>
      <c r="J3" s="582"/>
      <c r="K3" s="323"/>
    </row>
    <row r="4" spans="1:11" ht="15" customHeight="1" x14ac:dyDescent="0.25">
      <c r="A4" s="377"/>
      <c r="B4" s="377"/>
      <c r="C4" s="377"/>
      <c r="D4" s="377"/>
      <c r="E4" s="377"/>
      <c r="F4" s="377"/>
      <c r="G4" s="377"/>
      <c r="H4" s="377"/>
      <c r="I4" s="377"/>
      <c r="J4" s="377"/>
      <c r="K4" s="323"/>
    </row>
    <row r="5" spans="1:11" ht="15" customHeight="1" x14ac:dyDescent="0.25">
      <c r="F5" s="166"/>
      <c r="G5" s="8" t="s">
        <v>3</v>
      </c>
      <c r="H5" s="13" t="s">
        <v>4</v>
      </c>
      <c r="I5" s="13"/>
      <c r="J5" s="14" t="s">
        <v>5</v>
      </c>
      <c r="K5" s="323"/>
    </row>
    <row r="6" spans="1:11" ht="15" customHeight="1" thickBot="1" x14ac:dyDescent="0.3">
      <c r="A6" s="326"/>
      <c r="B6" s="326"/>
      <c r="C6" s="327"/>
      <c r="D6" s="327"/>
      <c r="E6" s="326"/>
      <c r="F6" s="167"/>
      <c r="G6" s="328"/>
      <c r="H6" s="329"/>
      <c r="I6" s="329"/>
      <c r="J6" s="330"/>
      <c r="K6" s="331"/>
    </row>
    <row r="7" spans="1:11" s="8" customFormat="1" ht="51" customHeight="1" x14ac:dyDescent="0.25">
      <c r="A7" s="583" t="s">
        <v>6</v>
      </c>
      <c r="B7" s="585" t="s">
        <v>420</v>
      </c>
      <c r="C7" s="585" t="s">
        <v>8</v>
      </c>
      <c r="D7" s="585" t="s">
        <v>9</v>
      </c>
      <c r="E7" s="585" t="s">
        <v>421</v>
      </c>
      <c r="F7" s="525" t="s">
        <v>444</v>
      </c>
      <c r="G7" s="534" t="s">
        <v>445</v>
      </c>
      <c r="H7" s="525" t="s">
        <v>446</v>
      </c>
      <c r="I7" s="525" t="s">
        <v>14</v>
      </c>
      <c r="J7" s="576" t="s">
        <v>447</v>
      </c>
      <c r="K7" s="578" t="s">
        <v>448</v>
      </c>
    </row>
    <row r="8" spans="1:11" s="8" customFormat="1" ht="36.75" customHeight="1" thickBot="1" x14ac:dyDescent="0.3">
      <c r="A8" s="584"/>
      <c r="B8" s="586"/>
      <c r="C8" s="586"/>
      <c r="D8" s="586"/>
      <c r="E8" s="586"/>
      <c r="F8" s="532"/>
      <c r="G8" s="535"/>
      <c r="H8" s="532"/>
      <c r="I8" s="532"/>
      <c r="J8" s="577"/>
      <c r="K8" s="579"/>
    </row>
    <row r="9" spans="1:11" s="262" customFormat="1" ht="26.25" customHeight="1" thickBot="1" x14ac:dyDescent="0.3">
      <c r="A9" s="332" t="s">
        <v>26</v>
      </c>
      <c r="B9" s="333"/>
      <c r="C9" s="333"/>
      <c r="D9" s="333"/>
      <c r="E9" s="334" t="s">
        <v>27</v>
      </c>
      <c r="F9" s="335">
        <f>+F10+F18+F36+F41</f>
        <v>2683271770.1499996</v>
      </c>
      <c r="G9" s="335">
        <f>+G10+G18+G36+G41</f>
        <v>0</v>
      </c>
      <c r="H9" s="335">
        <f>+F9-G9</f>
        <v>2683271770.1499996</v>
      </c>
      <c r="I9" s="306">
        <f>+H9/H97</f>
        <v>3.3966829357240748E-2</v>
      </c>
      <c r="J9" s="335">
        <f>+J10+J18+J36+J41</f>
        <v>2683271770.1499996</v>
      </c>
      <c r="K9" s="336">
        <f t="shared" ref="K9:K47" si="0">+J9/H9</f>
        <v>1</v>
      </c>
    </row>
    <row r="10" spans="1:11" ht="25.5" customHeight="1" x14ac:dyDescent="0.25">
      <c r="A10" s="25" t="s">
        <v>28</v>
      </c>
      <c r="B10" s="337"/>
      <c r="C10" s="337"/>
      <c r="D10" s="337"/>
      <c r="E10" s="27" t="s">
        <v>29</v>
      </c>
      <c r="F10" s="253">
        <f>+F11</f>
        <v>208429692.25999999</v>
      </c>
      <c r="G10" s="253">
        <f>+G11</f>
        <v>0</v>
      </c>
      <c r="H10" s="253">
        <f>+F10-G10</f>
        <v>208429692.25999999</v>
      </c>
      <c r="I10" s="290">
        <f>+H10/H97</f>
        <v>2.6384564801581224E-3</v>
      </c>
      <c r="J10" s="253">
        <f>+J11</f>
        <v>208429692.25999999</v>
      </c>
      <c r="K10" s="338">
        <f t="shared" si="0"/>
        <v>1</v>
      </c>
    </row>
    <row r="11" spans="1:11" ht="25.5" customHeight="1" x14ac:dyDescent="0.25">
      <c r="A11" s="32" t="s">
        <v>30</v>
      </c>
      <c r="B11" s="339"/>
      <c r="C11" s="339"/>
      <c r="D11" s="339"/>
      <c r="E11" s="34" t="s">
        <v>31</v>
      </c>
      <c r="F11" s="244">
        <f>+F12+F16</f>
        <v>208429692.25999999</v>
      </c>
      <c r="G11" s="244">
        <f>+G12+G16</f>
        <v>0</v>
      </c>
      <c r="H11" s="244">
        <f>+H12+H16</f>
        <v>208429692.25999999</v>
      </c>
      <c r="I11" s="294">
        <f>+H11/H97</f>
        <v>2.6384564801581224E-3</v>
      </c>
      <c r="J11" s="244">
        <f>+J12+J16</f>
        <v>208429692.25999999</v>
      </c>
      <c r="K11" s="340">
        <f t="shared" si="0"/>
        <v>1</v>
      </c>
    </row>
    <row r="12" spans="1:11" ht="25.5" customHeight="1" x14ac:dyDescent="0.25">
      <c r="A12" s="32" t="s">
        <v>32</v>
      </c>
      <c r="B12" s="339"/>
      <c r="C12" s="339"/>
      <c r="D12" s="339"/>
      <c r="E12" s="34" t="s">
        <v>33</v>
      </c>
      <c r="F12" s="244">
        <f>+F13</f>
        <v>2984515.91</v>
      </c>
      <c r="G12" s="244">
        <f>+G13</f>
        <v>0</v>
      </c>
      <c r="H12" s="244">
        <f t="shared" ref="H12:H75" si="1">+F12-G12</f>
        <v>2984515.91</v>
      </c>
      <c r="I12" s="378">
        <f>+H12/H97</f>
        <v>3.7780199440354518E-5</v>
      </c>
      <c r="J12" s="244">
        <f>+J13</f>
        <v>2984515.91</v>
      </c>
      <c r="K12" s="340">
        <f t="shared" si="0"/>
        <v>1</v>
      </c>
    </row>
    <row r="13" spans="1:11" ht="25.5" customHeight="1" x14ac:dyDescent="0.25">
      <c r="A13" s="32" t="s">
        <v>34</v>
      </c>
      <c r="B13" s="339"/>
      <c r="C13" s="339"/>
      <c r="D13" s="339"/>
      <c r="E13" s="34" t="s">
        <v>35</v>
      </c>
      <c r="F13" s="244">
        <f>+F14+F15</f>
        <v>2984515.91</v>
      </c>
      <c r="G13" s="244">
        <f>SUM(G15:G15)</f>
        <v>0</v>
      </c>
      <c r="H13" s="244">
        <f t="shared" si="1"/>
        <v>2984515.91</v>
      </c>
      <c r="I13" s="378">
        <f>+H13/H97</f>
        <v>3.7780199440354518E-5</v>
      </c>
      <c r="J13" s="244">
        <f>+J14+J15</f>
        <v>2984515.91</v>
      </c>
      <c r="K13" s="340">
        <f t="shared" si="0"/>
        <v>1</v>
      </c>
    </row>
    <row r="14" spans="1:11" ht="25.5" customHeight="1" x14ac:dyDescent="0.25">
      <c r="A14" s="39" t="s">
        <v>36</v>
      </c>
      <c r="B14" s="40" t="s">
        <v>37</v>
      </c>
      <c r="C14" s="40">
        <v>20</v>
      </c>
      <c r="D14" s="40" t="s">
        <v>38</v>
      </c>
      <c r="E14" s="41" t="s">
        <v>39</v>
      </c>
      <c r="F14" s="241">
        <v>1416797.62</v>
      </c>
      <c r="G14" s="341">
        <v>0</v>
      </c>
      <c r="H14" s="240">
        <f t="shared" si="1"/>
        <v>1416797.62</v>
      </c>
      <c r="I14" s="378">
        <f>+H14/H97</f>
        <v>1.7934867249616913E-5</v>
      </c>
      <c r="J14" s="240">
        <v>1416797.62</v>
      </c>
      <c r="K14" s="342">
        <f t="shared" si="0"/>
        <v>1</v>
      </c>
    </row>
    <row r="15" spans="1:11" ht="33" customHeight="1" x14ac:dyDescent="0.25">
      <c r="A15" s="39" t="s">
        <v>49</v>
      </c>
      <c r="B15" s="343" t="s">
        <v>37</v>
      </c>
      <c r="C15" s="343">
        <v>20</v>
      </c>
      <c r="D15" s="40" t="s">
        <v>38</v>
      </c>
      <c r="E15" s="41" t="s">
        <v>50</v>
      </c>
      <c r="F15" s="241">
        <v>1567718.29</v>
      </c>
      <c r="G15" s="341">
        <v>0</v>
      </c>
      <c r="H15" s="240">
        <f t="shared" si="1"/>
        <v>1567718.29</v>
      </c>
      <c r="I15" s="379">
        <f>+H15/H97</f>
        <v>1.9845332190737605E-5</v>
      </c>
      <c r="J15" s="240">
        <v>1567718.29</v>
      </c>
      <c r="K15" s="342">
        <f t="shared" si="0"/>
        <v>1</v>
      </c>
    </row>
    <row r="16" spans="1:11" ht="30" customHeight="1" x14ac:dyDescent="0.25">
      <c r="A16" s="32" t="s">
        <v>55</v>
      </c>
      <c r="B16" s="33"/>
      <c r="C16" s="33"/>
      <c r="D16" s="33"/>
      <c r="E16" s="34" t="s">
        <v>56</v>
      </c>
      <c r="F16" s="243">
        <f>+F17</f>
        <v>205445176.34999999</v>
      </c>
      <c r="G16" s="243">
        <f>+G17</f>
        <v>0</v>
      </c>
      <c r="H16" s="244">
        <f t="shared" si="1"/>
        <v>205445176.34999999</v>
      </c>
      <c r="I16" s="294">
        <f>+H16/H97</f>
        <v>2.6006762807177677E-3</v>
      </c>
      <c r="J16" s="243">
        <f>+J17</f>
        <v>205445176.34999999</v>
      </c>
      <c r="K16" s="340">
        <f t="shared" si="0"/>
        <v>1</v>
      </c>
    </row>
    <row r="17" spans="1:11" ht="24.75" customHeight="1" x14ac:dyDescent="0.25">
      <c r="A17" s="39" t="s">
        <v>61</v>
      </c>
      <c r="B17" s="40" t="s">
        <v>37</v>
      </c>
      <c r="C17" s="40">
        <v>20</v>
      </c>
      <c r="D17" s="40" t="s">
        <v>38</v>
      </c>
      <c r="E17" s="41" t="s">
        <v>62</v>
      </c>
      <c r="F17" s="241">
        <v>205445176.34999999</v>
      </c>
      <c r="G17" s="241">
        <v>0</v>
      </c>
      <c r="H17" s="241">
        <f t="shared" si="1"/>
        <v>205445176.34999999</v>
      </c>
      <c r="I17" s="308">
        <f>+H17/H97</f>
        <v>2.6006762807177677E-3</v>
      </c>
      <c r="J17" s="241">
        <v>205445176.34999999</v>
      </c>
      <c r="K17" s="342">
        <f t="shared" si="0"/>
        <v>1</v>
      </c>
    </row>
    <row r="18" spans="1:11" ht="24" customHeight="1" x14ac:dyDescent="0.25">
      <c r="A18" s="32" t="s">
        <v>87</v>
      </c>
      <c r="B18" s="343"/>
      <c r="C18" s="343"/>
      <c r="D18" s="343"/>
      <c r="E18" s="34" t="s">
        <v>88</v>
      </c>
      <c r="F18" s="244">
        <f>+F19+F25</f>
        <v>569369052.5</v>
      </c>
      <c r="G18" s="244">
        <f>+G19+G25</f>
        <v>0</v>
      </c>
      <c r="H18" s="244">
        <f t="shared" si="1"/>
        <v>569369052.5</v>
      </c>
      <c r="I18" s="294">
        <f>+H18/H97</f>
        <v>7.2074926076087431E-3</v>
      </c>
      <c r="J18" s="244">
        <f>+J19+J25</f>
        <v>569369052.5</v>
      </c>
      <c r="K18" s="340">
        <f t="shared" si="0"/>
        <v>1</v>
      </c>
    </row>
    <row r="19" spans="1:11" ht="24" customHeight="1" x14ac:dyDescent="0.25">
      <c r="A19" s="32" t="s">
        <v>89</v>
      </c>
      <c r="B19" s="343"/>
      <c r="C19" s="343"/>
      <c r="D19" s="343"/>
      <c r="E19" s="34" t="s">
        <v>90</v>
      </c>
      <c r="F19" s="244">
        <f>+F20</f>
        <v>13427974</v>
      </c>
      <c r="G19" s="244">
        <f>+G20</f>
        <v>0</v>
      </c>
      <c r="H19" s="244">
        <f t="shared" si="1"/>
        <v>13427974</v>
      </c>
      <c r="I19" s="294">
        <f>+H19/H97</f>
        <v>1.6998117989590312E-4</v>
      </c>
      <c r="J19" s="244">
        <f>+J20</f>
        <v>13427974</v>
      </c>
      <c r="K19" s="340">
        <f t="shared" si="0"/>
        <v>1</v>
      </c>
    </row>
    <row r="20" spans="1:11" ht="24" customHeight="1" x14ac:dyDescent="0.25">
      <c r="A20" s="32" t="s">
        <v>91</v>
      </c>
      <c r="B20" s="343"/>
      <c r="C20" s="343"/>
      <c r="D20" s="343"/>
      <c r="E20" s="34" t="s">
        <v>92</v>
      </c>
      <c r="F20" s="244">
        <f>+F21+F23</f>
        <v>13427974</v>
      </c>
      <c r="G20" s="244">
        <f>+G21+G23</f>
        <v>0</v>
      </c>
      <c r="H20" s="244">
        <f t="shared" si="1"/>
        <v>13427974</v>
      </c>
      <c r="I20" s="294">
        <f>+H20/H97</f>
        <v>1.6998117989590312E-4</v>
      </c>
      <c r="J20" s="244">
        <f>+J21+J23</f>
        <v>13427974</v>
      </c>
      <c r="K20" s="340">
        <f t="shared" si="0"/>
        <v>1</v>
      </c>
    </row>
    <row r="21" spans="1:11" ht="52.5" customHeight="1" x14ac:dyDescent="0.25">
      <c r="A21" s="32" t="s">
        <v>93</v>
      </c>
      <c r="B21" s="343"/>
      <c r="C21" s="343"/>
      <c r="D21" s="343"/>
      <c r="E21" s="34" t="s">
        <v>94</v>
      </c>
      <c r="F21" s="244">
        <f>+F22</f>
        <v>9669974</v>
      </c>
      <c r="G21" s="244">
        <f>+G22</f>
        <v>0</v>
      </c>
      <c r="H21" s="244">
        <f t="shared" si="1"/>
        <v>9669974</v>
      </c>
      <c r="I21" s="294">
        <f>+H21/H97</f>
        <v>1.2240964944396719E-4</v>
      </c>
      <c r="J21" s="244">
        <f>+J22</f>
        <v>9669974</v>
      </c>
      <c r="K21" s="340">
        <f t="shared" si="0"/>
        <v>1</v>
      </c>
    </row>
    <row r="22" spans="1:11" ht="32.25" customHeight="1" x14ac:dyDescent="0.25">
      <c r="A22" s="39" t="s">
        <v>95</v>
      </c>
      <c r="B22" s="40" t="s">
        <v>37</v>
      </c>
      <c r="C22" s="40">
        <v>20</v>
      </c>
      <c r="D22" s="40" t="s">
        <v>38</v>
      </c>
      <c r="E22" s="41" t="s">
        <v>96</v>
      </c>
      <c r="F22" s="240">
        <v>9669974</v>
      </c>
      <c r="G22" s="241">
        <v>0</v>
      </c>
      <c r="H22" s="241">
        <f t="shared" si="1"/>
        <v>9669974</v>
      </c>
      <c r="I22" s="308">
        <f>+H22/H97</f>
        <v>1.2240964944396719E-4</v>
      </c>
      <c r="J22" s="240">
        <v>9669974</v>
      </c>
      <c r="K22" s="342">
        <f t="shared" si="0"/>
        <v>1</v>
      </c>
    </row>
    <row r="23" spans="1:11" ht="32.25" customHeight="1" x14ac:dyDescent="0.25">
      <c r="A23" s="32" t="s">
        <v>449</v>
      </c>
      <c r="B23" s="40"/>
      <c r="C23" s="40"/>
      <c r="D23" s="40"/>
      <c r="E23" s="34" t="s">
        <v>450</v>
      </c>
      <c r="F23" s="244">
        <f>+F24</f>
        <v>3758000</v>
      </c>
      <c r="G23" s="244">
        <f>+G24</f>
        <v>0</v>
      </c>
      <c r="H23" s="244">
        <f t="shared" si="1"/>
        <v>3758000</v>
      </c>
      <c r="I23" s="378">
        <f>+H23/H97</f>
        <v>4.7571530451935925E-5</v>
      </c>
      <c r="J23" s="244">
        <f>+J24</f>
        <v>3758000</v>
      </c>
      <c r="K23" s="340">
        <f t="shared" si="0"/>
        <v>1</v>
      </c>
    </row>
    <row r="24" spans="1:11" ht="32.25" customHeight="1" x14ac:dyDescent="0.25">
      <c r="A24" s="39" t="s">
        <v>451</v>
      </c>
      <c r="B24" s="40" t="s">
        <v>37</v>
      </c>
      <c r="C24" s="40">
        <v>20</v>
      </c>
      <c r="D24" s="40" t="s">
        <v>38</v>
      </c>
      <c r="E24" s="41" t="s">
        <v>452</v>
      </c>
      <c r="F24" s="240">
        <v>3758000</v>
      </c>
      <c r="G24" s="241">
        <v>0</v>
      </c>
      <c r="H24" s="241">
        <f t="shared" si="1"/>
        <v>3758000</v>
      </c>
      <c r="I24" s="379">
        <f>+H24/H97</f>
        <v>4.7571530451935925E-5</v>
      </c>
      <c r="J24" s="240">
        <v>3758000</v>
      </c>
      <c r="K24" s="342">
        <f t="shared" si="0"/>
        <v>1</v>
      </c>
    </row>
    <row r="25" spans="1:11" ht="23.25" customHeight="1" x14ac:dyDescent="0.25">
      <c r="A25" s="32" t="s">
        <v>97</v>
      </c>
      <c r="B25" s="339"/>
      <c r="C25" s="339"/>
      <c r="D25" s="339"/>
      <c r="E25" s="34" t="s">
        <v>98</v>
      </c>
      <c r="F25" s="243">
        <f>+F26</f>
        <v>555941078.5</v>
      </c>
      <c r="G25" s="243">
        <f>+G26</f>
        <v>0</v>
      </c>
      <c r="H25" s="244">
        <f t="shared" si="1"/>
        <v>555941078.5</v>
      </c>
      <c r="I25" s="294">
        <f>+H25/H97</f>
        <v>7.0375114277128397E-3</v>
      </c>
      <c r="J25" s="243">
        <f>+J26</f>
        <v>555941078.5</v>
      </c>
      <c r="K25" s="340">
        <f t="shared" si="0"/>
        <v>1</v>
      </c>
    </row>
    <row r="26" spans="1:11" ht="23.25" customHeight="1" x14ac:dyDescent="0.25">
      <c r="A26" s="32" t="s">
        <v>121</v>
      </c>
      <c r="B26" s="339"/>
      <c r="C26" s="339"/>
      <c r="D26" s="339"/>
      <c r="E26" s="34" t="s">
        <v>122</v>
      </c>
      <c r="F26" s="244">
        <f>+F27+F29+F31</f>
        <v>555941078.5</v>
      </c>
      <c r="G26" s="244">
        <f>+G27+G29+G31</f>
        <v>0</v>
      </c>
      <c r="H26" s="244">
        <f t="shared" si="1"/>
        <v>555941078.5</v>
      </c>
      <c r="I26" s="294">
        <f>+H26/H97</f>
        <v>7.0375114277128397E-3</v>
      </c>
      <c r="J26" s="244">
        <f>+J27+J29+J31</f>
        <v>555941078.5</v>
      </c>
      <c r="K26" s="340">
        <f t="shared" si="0"/>
        <v>1</v>
      </c>
    </row>
    <row r="27" spans="1:11" ht="68.25" customHeight="1" x14ac:dyDescent="0.25">
      <c r="A27" s="32" t="s">
        <v>123</v>
      </c>
      <c r="B27" s="339"/>
      <c r="C27" s="339"/>
      <c r="D27" s="339"/>
      <c r="E27" s="34" t="s">
        <v>124</v>
      </c>
      <c r="F27" s="244">
        <f>+F28</f>
        <v>78506145</v>
      </c>
      <c r="G27" s="244">
        <f>+G28</f>
        <v>0</v>
      </c>
      <c r="H27" s="244">
        <f t="shared" si="1"/>
        <v>78506145</v>
      </c>
      <c r="I27" s="294">
        <f>+H27/H97</f>
        <v>9.9378857571357036E-4</v>
      </c>
      <c r="J27" s="244">
        <f>+J28</f>
        <v>78506145</v>
      </c>
      <c r="K27" s="340">
        <f t="shared" si="0"/>
        <v>1</v>
      </c>
    </row>
    <row r="28" spans="1:11" ht="29.25" customHeight="1" x14ac:dyDescent="0.25">
      <c r="A28" s="39" t="s">
        <v>129</v>
      </c>
      <c r="B28" s="40" t="s">
        <v>37</v>
      </c>
      <c r="C28" s="40">
        <v>20</v>
      </c>
      <c r="D28" s="40" t="s">
        <v>38</v>
      </c>
      <c r="E28" s="41" t="s">
        <v>130</v>
      </c>
      <c r="F28" s="240">
        <v>78506145</v>
      </c>
      <c r="G28" s="240">
        <v>0</v>
      </c>
      <c r="H28" s="240">
        <f t="shared" si="1"/>
        <v>78506145</v>
      </c>
      <c r="I28" s="308">
        <f>+H28/H97</f>
        <v>9.9378857571357036E-4</v>
      </c>
      <c r="J28" s="240">
        <v>78506145</v>
      </c>
      <c r="K28" s="342">
        <f t="shared" si="0"/>
        <v>1</v>
      </c>
    </row>
    <row r="29" spans="1:11" ht="38.25" customHeight="1" x14ac:dyDescent="0.25">
      <c r="A29" s="32" t="s">
        <v>133</v>
      </c>
      <c r="B29" s="339"/>
      <c r="C29" s="339"/>
      <c r="D29" s="339"/>
      <c r="E29" s="34" t="s">
        <v>134</v>
      </c>
      <c r="F29" s="244">
        <f>+F30</f>
        <v>200812848</v>
      </c>
      <c r="G29" s="244">
        <f>+G30</f>
        <v>0</v>
      </c>
      <c r="H29" s="244">
        <f t="shared" si="1"/>
        <v>200812848</v>
      </c>
      <c r="I29" s="294">
        <f>+H29/H97</f>
        <v>2.5420368583746623E-3</v>
      </c>
      <c r="J29" s="244">
        <f>+J30</f>
        <v>200812848</v>
      </c>
      <c r="K29" s="340">
        <f t="shared" si="0"/>
        <v>1</v>
      </c>
    </row>
    <row r="30" spans="1:11" ht="33.75" customHeight="1" x14ac:dyDescent="0.25">
      <c r="A30" s="39" t="s">
        <v>137</v>
      </c>
      <c r="B30" s="40" t="s">
        <v>37</v>
      </c>
      <c r="C30" s="40">
        <v>20</v>
      </c>
      <c r="D30" s="40" t="s">
        <v>38</v>
      </c>
      <c r="E30" s="41" t="s">
        <v>138</v>
      </c>
      <c r="F30" s="240">
        <v>200812848</v>
      </c>
      <c r="G30" s="240">
        <v>0</v>
      </c>
      <c r="H30" s="240">
        <f t="shared" si="1"/>
        <v>200812848</v>
      </c>
      <c r="I30" s="308">
        <f>+H30/H97</f>
        <v>2.5420368583746623E-3</v>
      </c>
      <c r="J30" s="240">
        <v>200812848</v>
      </c>
      <c r="K30" s="342">
        <f t="shared" si="0"/>
        <v>1</v>
      </c>
    </row>
    <row r="31" spans="1:11" ht="45.75" customHeight="1" x14ac:dyDescent="0.25">
      <c r="A31" s="32" t="s">
        <v>141</v>
      </c>
      <c r="B31" s="339"/>
      <c r="C31" s="339"/>
      <c r="D31" s="339"/>
      <c r="E31" s="34" t="s">
        <v>142</v>
      </c>
      <c r="F31" s="244">
        <f>+F32+F33+F34+F35</f>
        <v>276622085.5</v>
      </c>
      <c r="G31" s="244">
        <f>+G32+G33+G34+G35</f>
        <v>0</v>
      </c>
      <c r="H31" s="244">
        <f t="shared" si="1"/>
        <v>276622085.5</v>
      </c>
      <c r="I31" s="294">
        <f>+H31/H97</f>
        <v>3.5016859936246071E-3</v>
      </c>
      <c r="J31" s="244">
        <f>+J32+J33+J34+J35</f>
        <v>276622085.5</v>
      </c>
      <c r="K31" s="340">
        <f t="shared" si="0"/>
        <v>1</v>
      </c>
    </row>
    <row r="32" spans="1:11" ht="35.25" customHeight="1" x14ac:dyDescent="0.25">
      <c r="A32" s="39" t="s">
        <v>143</v>
      </c>
      <c r="B32" s="40" t="s">
        <v>37</v>
      </c>
      <c r="C32" s="40">
        <v>20</v>
      </c>
      <c r="D32" s="40" t="s">
        <v>38</v>
      </c>
      <c r="E32" s="41" t="s">
        <v>144</v>
      </c>
      <c r="F32" s="240">
        <v>51308464</v>
      </c>
      <c r="G32" s="240">
        <v>0</v>
      </c>
      <c r="H32" s="240">
        <f t="shared" si="1"/>
        <v>51308464</v>
      </c>
      <c r="I32" s="308">
        <f>+H32/H97</f>
        <v>6.4950030804099474E-4</v>
      </c>
      <c r="J32" s="240">
        <v>51308464</v>
      </c>
      <c r="K32" s="342">
        <f t="shared" si="0"/>
        <v>1</v>
      </c>
    </row>
    <row r="33" spans="1:11" ht="40.5" customHeight="1" x14ac:dyDescent="0.25">
      <c r="A33" s="39" t="s">
        <v>145</v>
      </c>
      <c r="B33" s="40" t="s">
        <v>37</v>
      </c>
      <c r="C33" s="40">
        <v>20</v>
      </c>
      <c r="D33" s="40" t="s">
        <v>38</v>
      </c>
      <c r="E33" s="41" t="s">
        <v>146</v>
      </c>
      <c r="F33" s="240">
        <v>126748037.5</v>
      </c>
      <c r="G33" s="240">
        <v>0</v>
      </c>
      <c r="H33" s="240">
        <f t="shared" si="1"/>
        <v>126748037.5</v>
      </c>
      <c r="I33" s="308">
        <f>+H33/H97</f>
        <v>1.6044699642507629E-3</v>
      </c>
      <c r="J33" s="240">
        <v>126748037.5</v>
      </c>
      <c r="K33" s="342">
        <f t="shared" si="0"/>
        <v>1</v>
      </c>
    </row>
    <row r="34" spans="1:11" ht="28.5" customHeight="1" x14ac:dyDescent="0.25">
      <c r="A34" s="39" t="s">
        <v>149</v>
      </c>
      <c r="B34" s="40" t="s">
        <v>37</v>
      </c>
      <c r="C34" s="40">
        <v>20</v>
      </c>
      <c r="D34" s="40" t="s">
        <v>38</v>
      </c>
      <c r="E34" s="41" t="s">
        <v>150</v>
      </c>
      <c r="F34" s="240">
        <v>13568000</v>
      </c>
      <c r="G34" s="240">
        <v>0</v>
      </c>
      <c r="H34" s="240">
        <f t="shared" si="1"/>
        <v>13568000</v>
      </c>
      <c r="I34" s="308">
        <f>+H34/H97</f>
        <v>1.7175373208405179E-4</v>
      </c>
      <c r="J34" s="240">
        <v>13568000</v>
      </c>
      <c r="K34" s="342">
        <f t="shared" si="0"/>
        <v>1</v>
      </c>
    </row>
    <row r="35" spans="1:11" ht="47.25" customHeight="1" x14ac:dyDescent="0.25">
      <c r="A35" s="39" t="s">
        <v>151</v>
      </c>
      <c r="B35" s="40" t="s">
        <v>37</v>
      </c>
      <c r="C35" s="40">
        <v>20</v>
      </c>
      <c r="D35" s="40" t="s">
        <v>38</v>
      </c>
      <c r="E35" s="41" t="s">
        <v>152</v>
      </c>
      <c r="F35" s="240">
        <v>84997584</v>
      </c>
      <c r="G35" s="240">
        <v>0</v>
      </c>
      <c r="H35" s="240">
        <f t="shared" si="1"/>
        <v>84997584</v>
      </c>
      <c r="I35" s="308">
        <f>+H35/H97</f>
        <v>1.0759619892487977E-3</v>
      </c>
      <c r="J35" s="240">
        <v>84997584</v>
      </c>
      <c r="K35" s="342">
        <f t="shared" si="0"/>
        <v>1</v>
      </c>
    </row>
    <row r="36" spans="1:11" ht="27" customHeight="1" x14ac:dyDescent="0.25">
      <c r="A36" s="32" t="s">
        <v>169</v>
      </c>
      <c r="B36" s="343"/>
      <c r="C36" s="343"/>
      <c r="D36" s="343"/>
      <c r="E36" s="34" t="s">
        <v>170</v>
      </c>
      <c r="F36" s="244">
        <f>+F37</f>
        <v>457940695.84000003</v>
      </c>
      <c r="G36" s="244">
        <f>+G37</f>
        <v>0</v>
      </c>
      <c r="H36" s="244">
        <f t="shared" si="1"/>
        <v>457940695.84000003</v>
      </c>
      <c r="I36" s="294">
        <f>+H36/H97</f>
        <v>5.796950441014713E-3</v>
      </c>
      <c r="J36" s="244">
        <f>+J37</f>
        <v>457940695.84000003</v>
      </c>
      <c r="K36" s="340">
        <f t="shared" si="0"/>
        <v>1</v>
      </c>
    </row>
    <row r="37" spans="1:11" ht="27" customHeight="1" x14ac:dyDescent="0.25">
      <c r="A37" s="32" t="s">
        <v>187</v>
      </c>
      <c r="B37" s="343"/>
      <c r="C37" s="343"/>
      <c r="D37" s="343"/>
      <c r="E37" s="34" t="s">
        <v>188</v>
      </c>
      <c r="F37" s="244">
        <f>+F38</f>
        <v>457940695.84000003</v>
      </c>
      <c r="G37" s="244">
        <f>+G38</f>
        <v>0</v>
      </c>
      <c r="H37" s="244">
        <f t="shared" si="1"/>
        <v>457940695.84000003</v>
      </c>
      <c r="I37" s="294">
        <f>+H37/H97</f>
        <v>5.796950441014713E-3</v>
      </c>
      <c r="J37" s="244">
        <f>+J38</f>
        <v>457940695.84000003</v>
      </c>
      <c r="K37" s="340">
        <f t="shared" si="0"/>
        <v>1</v>
      </c>
    </row>
    <row r="38" spans="1:11" ht="27" customHeight="1" x14ac:dyDescent="0.25">
      <c r="A38" s="32" t="s">
        <v>189</v>
      </c>
      <c r="B38" s="343"/>
      <c r="C38" s="343"/>
      <c r="D38" s="343"/>
      <c r="E38" s="34" t="s">
        <v>190</v>
      </c>
      <c r="F38" s="244">
        <f>+F39+F40</f>
        <v>457940695.84000003</v>
      </c>
      <c r="G38" s="244">
        <f>+G39+G40</f>
        <v>0</v>
      </c>
      <c r="H38" s="244">
        <f t="shared" si="1"/>
        <v>457940695.84000003</v>
      </c>
      <c r="I38" s="294">
        <f>+H38/H97</f>
        <v>5.796950441014713E-3</v>
      </c>
      <c r="J38" s="244">
        <f>+J39+J40</f>
        <v>457940695.84000003</v>
      </c>
      <c r="K38" s="340">
        <f t="shared" si="0"/>
        <v>1</v>
      </c>
    </row>
    <row r="39" spans="1:11" ht="27" customHeight="1" x14ac:dyDescent="0.25">
      <c r="A39" s="39" t="s">
        <v>191</v>
      </c>
      <c r="B39" s="343" t="s">
        <v>37</v>
      </c>
      <c r="C39" s="343">
        <v>20</v>
      </c>
      <c r="D39" s="40" t="s">
        <v>38</v>
      </c>
      <c r="E39" s="41" t="s">
        <v>193</v>
      </c>
      <c r="F39" s="240">
        <v>240508315.61000001</v>
      </c>
      <c r="G39" s="240">
        <v>0</v>
      </c>
      <c r="H39" s="240">
        <f t="shared" si="1"/>
        <v>240508315.61000001</v>
      </c>
      <c r="I39" s="308">
        <f>+H39/H97</f>
        <v>3.0445313092030157E-3</v>
      </c>
      <c r="J39" s="240">
        <v>240508315.61000001</v>
      </c>
      <c r="K39" s="342">
        <f t="shared" si="0"/>
        <v>1</v>
      </c>
    </row>
    <row r="40" spans="1:11" ht="27" customHeight="1" x14ac:dyDescent="0.25">
      <c r="A40" s="39" t="s">
        <v>194</v>
      </c>
      <c r="B40" s="40" t="s">
        <v>37</v>
      </c>
      <c r="C40" s="40">
        <v>20</v>
      </c>
      <c r="D40" s="40" t="s">
        <v>38</v>
      </c>
      <c r="E40" s="41" t="s">
        <v>195</v>
      </c>
      <c r="F40" s="240">
        <v>217432380.22999999</v>
      </c>
      <c r="G40" s="240"/>
      <c r="H40" s="240">
        <f t="shared" si="1"/>
        <v>217432380.22999999</v>
      </c>
      <c r="I40" s="308">
        <f>+H40/H97</f>
        <v>2.7524191318116964E-3</v>
      </c>
      <c r="J40" s="240">
        <v>217432380.22999999</v>
      </c>
      <c r="K40" s="342">
        <f t="shared" si="0"/>
        <v>1</v>
      </c>
    </row>
    <row r="41" spans="1:11" ht="43.5" customHeight="1" x14ac:dyDescent="0.25">
      <c r="A41" s="32" t="s">
        <v>196</v>
      </c>
      <c r="B41" s="33"/>
      <c r="C41" s="33"/>
      <c r="D41" s="33"/>
      <c r="E41" s="34" t="s">
        <v>197</v>
      </c>
      <c r="F41" s="244">
        <f>+F42</f>
        <v>1447532329.55</v>
      </c>
      <c r="G41" s="244">
        <f>+G42</f>
        <v>0</v>
      </c>
      <c r="H41" s="244">
        <f t="shared" si="1"/>
        <v>1447532329.55</v>
      </c>
      <c r="I41" s="294">
        <f>+H41/H97</f>
        <v>1.8323929828459175E-2</v>
      </c>
      <c r="J41" s="244">
        <f>+J42</f>
        <v>1447532329.55</v>
      </c>
      <c r="K41" s="340">
        <f t="shared" si="0"/>
        <v>1</v>
      </c>
    </row>
    <row r="42" spans="1:11" ht="27" customHeight="1" x14ac:dyDescent="0.25">
      <c r="A42" s="32" t="s">
        <v>198</v>
      </c>
      <c r="B42" s="33"/>
      <c r="C42" s="33"/>
      <c r="D42" s="33"/>
      <c r="E42" s="34" t="s">
        <v>199</v>
      </c>
      <c r="F42" s="244">
        <f>+F43</f>
        <v>1447532329.55</v>
      </c>
      <c r="G42" s="244">
        <f>+G43</f>
        <v>0</v>
      </c>
      <c r="H42" s="244">
        <f t="shared" si="1"/>
        <v>1447532329.55</v>
      </c>
      <c r="I42" s="294">
        <f>+H42/H97</f>
        <v>1.8323929828459175E-2</v>
      </c>
      <c r="J42" s="244">
        <f>+J43</f>
        <v>1447532329.55</v>
      </c>
      <c r="K42" s="340">
        <f t="shared" si="0"/>
        <v>1</v>
      </c>
    </row>
    <row r="43" spans="1:11" ht="27" customHeight="1" thickBot="1" x14ac:dyDescent="0.3">
      <c r="A43" s="52" t="s">
        <v>200</v>
      </c>
      <c r="B43" s="53" t="s">
        <v>37</v>
      </c>
      <c r="C43" s="53">
        <v>20</v>
      </c>
      <c r="D43" s="53" t="s">
        <v>38</v>
      </c>
      <c r="E43" s="54" t="s">
        <v>201</v>
      </c>
      <c r="F43" s="249">
        <v>1447532329.55</v>
      </c>
      <c r="G43" s="249">
        <v>0</v>
      </c>
      <c r="H43" s="249">
        <f t="shared" si="1"/>
        <v>1447532329.55</v>
      </c>
      <c r="I43" s="301">
        <f>+H43/H97</f>
        <v>1.8323929828459175E-2</v>
      </c>
      <c r="J43" s="249">
        <v>1447532329.55</v>
      </c>
      <c r="K43" s="344">
        <f t="shared" si="0"/>
        <v>1</v>
      </c>
    </row>
    <row r="44" spans="1:11" s="262" customFormat="1" ht="24.75" customHeight="1" thickBot="1" x14ac:dyDescent="0.3">
      <c r="A44" s="345" t="s">
        <v>214</v>
      </c>
      <c r="B44" s="333"/>
      <c r="C44" s="333"/>
      <c r="D44" s="333"/>
      <c r="E44" s="346" t="s">
        <v>431</v>
      </c>
      <c r="F44" s="158">
        <f>+F45+F59+F65+F77+F83</f>
        <v>76313556044.690002</v>
      </c>
      <c r="G44" s="158">
        <f>+G45+G59+G65+G77+G83</f>
        <v>0</v>
      </c>
      <c r="H44" s="335">
        <f t="shared" si="1"/>
        <v>76313556044.690002</v>
      </c>
      <c r="I44" s="306">
        <f>+H44/H97</f>
        <v>0.96603317064275929</v>
      </c>
      <c r="J44" s="158">
        <f>+J45+J59+J65+J77+J83</f>
        <v>76313556044.690002</v>
      </c>
      <c r="K44" s="336">
        <f t="shared" si="0"/>
        <v>1</v>
      </c>
    </row>
    <row r="45" spans="1:11" ht="36.75" customHeight="1" x14ac:dyDescent="0.25">
      <c r="A45" s="347" t="s">
        <v>216</v>
      </c>
      <c r="B45" s="337"/>
      <c r="C45" s="337"/>
      <c r="D45" s="337"/>
      <c r="E45" s="27" t="s">
        <v>217</v>
      </c>
      <c r="F45" s="253">
        <f>+F46</f>
        <v>58518202608.690002</v>
      </c>
      <c r="G45" s="253">
        <f>+G46</f>
        <v>0</v>
      </c>
      <c r="H45" s="253">
        <f t="shared" si="1"/>
        <v>58518202608.690002</v>
      </c>
      <c r="I45" s="290">
        <f>+H45/H97</f>
        <v>0.74076648679932222</v>
      </c>
      <c r="J45" s="253">
        <f>+J46</f>
        <v>58518202608.690002</v>
      </c>
      <c r="K45" s="338">
        <f t="shared" si="0"/>
        <v>1</v>
      </c>
    </row>
    <row r="46" spans="1:11" ht="36.75" customHeight="1" x14ac:dyDescent="0.25">
      <c r="A46" s="348" t="s">
        <v>218</v>
      </c>
      <c r="B46" s="339"/>
      <c r="C46" s="339"/>
      <c r="D46" s="339"/>
      <c r="E46" s="34" t="s">
        <v>219</v>
      </c>
      <c r="F46" s="244">
        <f>+F47+F51+F55</f>
        <v>58518202608.690002</v>
      </c>
      <c r="G46" s="244">
        <f>+G47+G51+G55</f>
        <v>0</v>
      </c>
      <c r="H46" s="244">
        <f t="shared" si="1"/>
        <v>58518202608.690002</v>
      </c>
      <c r="I46" s="294">
        <f>+H46/H97</f>
        <v>0.74076648679932222</v>
      </c>
      <c r="J46" s="244">
        <f>+J47+J51+J55</f>
        <v>58518202608.690002</v>
      </c>
      <c r="K46" s="340">
        <f t="shared" si="0"/>
        <v>1</v>
      </c>
    </row>
    <row r="47" spans="1:11" ht="51" customHeight="1" x14ac:dyDescent="0.25">
      <c r="A47" s="32" t="s">
        <v>268</v>
      </c>
      <c r="B47" s="40"/>
      <c r="C47" s="40"/>
      <c r="D47" s="40"/>
      <c r="E47" s="34" t="s">
        <v>271</v>
      </c>
      <c r="F47" s="35">
        <f t="shared" ref="F47:G49" si="2">+F48</f>
        <v>296233463</v>
      </c>
      <c r="G47" s="35">
        <f t="shared" si="2"/>
        <v>0</v>
      </c>
      <c r="H47" s="244">
        <f t="shared" si="1"/>
        <v>296233463</v>
      </c>
      <c r="I47" s="294">
        <f>+H47/H97</f>
        <v>3.7499412469363851E-3</v>
      </c>
      <c r="J47" s="35">
        <f>+J48</f>
        <v>296233463</v>
      </c>
      <c r="K47" s="340">
        <f t="shared" si="0"/>
        <v>1</v>
      </c>
    </row>
    <row r="48" spans="1:11" ht="51" customHeight="1" x14ac:dyDescent="0.25">
      <c r="A48" s="32" t="s">
        <v>270</v>
      </c>
      <c r="B48" s="68"/>
      <c r="C48" s="68"/>
      <c r="D48" s="68"/>
      <c r="E48" s="34" t="s">
        <v>271</v>
      </c>
      <c r="F48" s="35">
        <f t="shared" si="2"/>
        <v>296233463</v>
      </c>
      <c r="G48" s="35">
        <f t="shared" si="2"/>
        <v>0</v>
      </c>
      <c r="H48" s="244">
        <f t="shared" si="1"/>
        <v>296233463</v>
      </c>
      <c r="I48" s="294">
        <f>+H48/H97</f>
        <v>3.7499412469363851E-3</v>
      </c>
      <c r="J48" s="35">
        <f>+J49</f>
        <v>296233463</v>
      </c>
      <c r="K48" s="340">
        <f t="shared" ref="K48:K97" si="3">+J48/H48</f>
        <v>1</v>
      </c>
    </row>
    <row r="49" spans="1:11" ht="55.5" customHeight="1" x14ac:dyDescent="0.25">
      <c r="A49" s="32" t="s">
        <v>272</v>
      </c>
      <c r="B49" s="68"/>
      <c r="C49" s="68"/>
      <c r="D49" s="68"/>
      <c r="E49" s="34" t="s">
        <v>273</v>
      </c>
      <c r="F49" s="244">
        <f t="shared" si="2"/>
        <v>296233463</v>
      </c>
      <c r="G49" s="244">
        <f t="shared" si="2"/>
        <v>0</v>
      </c>
      <c r="H49" s="244">
        <f t="shared" si="1"/>
        <v>296233463</v>
      </c>
      <c r="I49" s="294">
        <f>+H49/H97</f>
        <v>3.7499412469363851E-3</v>
      </c>
      <c r="J49" s="244">
        <f>+J50</f>
        <v>296233463</v>
      </c>
      <c r="K49" s="340">
        <f t="shared" si="3"/>
        <v>1</v>
      </c>
    </row>
    <row r="50" spans="1:11" ht="36.75" customHeight="1" x14ac:dyDescent="0.25">
      <c r="A50" s="76" t="s">
        <v>274</v>
      </c>
      <c r="B50" s="68" t="s">
        <v>192</v>
      </c>
      <c r="C50" s="68">
        <v>11</v>
      </c>
      <c r="D50" s="40" t="s">
        <v>38</v>
      </c>
      <c r="E50" s="78" t="s">
        <v>226</v>
      </c>
      <c r="F50" s="240">
        <v>296233463</v>
      </c>
      <c r="G50" s="240">
        <v>0</v>
      </c>
      <c r="H50" s="240">
        <f t="shared" si="1"/>
        <v>296233463</v>
      </c>
      <c r="I50" s="308">
        <f>+H50/H97</f>
        <v>3.7499412469363851E-3</v>
      </c>
      <c r="J50" s="240">
        <v>296233463</v>
      </c>
      <c r="K50" s="342">
        <f t="shared" si="3"/>
        <v>1</v>
      </c>
    </row>
    <row r="51" spans="1:11" ht="52.5" customHeight="1" x14ac:dyDescent="0.25">
      <c r="A51" s="32" t="s">
        <v>300</v>
      </c>
      <c r="B51" s="68"/>
      <c r="C51" s="68"/>
      <c r="D51" s="68"/>
      <c r="E51" s="34" t="s">
        <v>301</v>
      </c>
      <c r="F51" s="35">
        <f t="shared" ref="F51:G53" si="4">+F52</f>
        <v>51638230121.690002</v>
      </c>
      <c r="G51" s="35">
        <f t="shared" si="4"/>
        <v>0</v>
      </c>
      <c r="H51" s="244">
        <f t="shared" si="1"/>
        <v>51638230121.690002</v>
      </c>
      <c r="I51" s="294">
        <f>+H51/H97</f>
        <v>0.65367473036669799</v>
      </c>
      <c r="J51" s="35">
        <f>+J52</f>
        <v>51638230121.690002</v>
      </c>
      <c r="K51" s="340">
        <f t="shared" si="3"/>
        <v>1</v>
      </c>
    </row>
    <row r="52" spans="1:11" ht="52.5" customHeight="1" x14ac:dyDescent="0.25">
      <c r="A52" s="32" t="s">
        <v>302</v>
      </c>
      <c r="B52" s="40"/>
      <c r="C52" s="40"/>
      <c r="D52" s="40"/>
      <c r="E52" s="69" t="s">
        <v>301</v>
      </c>
      <c r="F52" s="35">
        <f t="shared" si="4"/>
        <v>51638230121.690002</v>
      </c>
      <c r="G52" s="35">
        <f t="shared" si="4"/>
        <v>0</v>
      </c>
      <c r="H52" s="244">
        <f t="shared" si="1"/>
        <v>51638230121.690002</v>
      </c>
      <c r="I52" s="294">
        <f>+H52/H97</f>
        <v>0.65367473036669799</v>
      </c>
      <c r="J52" s="35">
        <f>+J53</f>
        <v>51638230121.690002</v>
      </c>
      <c r="K52" s="340">
        <f t="shared" si="3"/>
        <v>1</v>
      </c>
    </row>
    <row r="53" spans="1:11" ht="36.75" customHeight="1" x14ac:dyDescent="0.25">
      <c r="A53" s="32" t="s">
        <v>303</v>
      </c>
      <c r="B53" s="40"/>
      <c r="C53" s="40"/>
      <c r="D53" s="40"/>
      <c r="E53" s="34" t="s">
        <v>236</v>
      </c>
      <c r="F53" s="244">
        <f t="shared" si="4"/>
        <v>51638230121.690002</v>
      </c>
      <c r="G53" s="244">
        <f t="shared" si="4"/>
        <v>0</v>
      </c>
      <c r="H53" s="244">
        <f t="shared" si="1"/>
        <v>51638230121.690002</v>
      </c>
      <c r="I53" s="294">
        <f>+H53/H97</f>
        <v>0.65367473036669799</v>
      </c>
      <c r="J53" s="244">
        <f>+J54</f>
        <v>51638230121.690002</v>
      </c>
      <c r="K53" s="340">
        <f t="shared" si="3"/>
        <v>1</v>
      </c>
    </row>
    <row r="54" spans="1:11" ht="36.75" customHeight="1" x14ac:dyDescent="0.25">
      <c r="A54" s="39" t="s">
        <v>304</v>
      </c>
      <c r="B54" s="68" t="s">
        <v>192</v>
      </c>
      <c r="C54" s="68">
        <v>11</v>
      </c>
      <c r="D54" s="40" t="s">
        <v>38</v>
      </c>
      <c r="E54" s="41" t="s">
        <v>226</v>
      </c>
      <c r="F54" s="240">
        <v>51638230121.690002</v>
      </c>
      <c r="G54" s="240">
        <v>0</v>
      </c>
      <c r="H54" s="240">
        <f t="shared" si="1"/>
        <v>51638230121.690002</v>
      </c>
      <c r="I54" s="308">
        <f>+H54/H97</f>
        <v>0.65367473036669799</v>
      </c>
      <c r="J54" s="240">
        <v>51638230121.690002</v>
      </c>
      <c r="K54" s="342">
        <f t="shared" si="3"/>
        <v>1</v>
      </c>
    </row>
    <row r="55" spans="1:11" ht="77.25" customHeight="1" x14ac:dyDescent="0.25">
      <c r="A55" s="32" t="s">
        <v>325</v>
      </c>
      <c r="B55" s="68"/>
      <c r="C55" s="68"/>
      <c r="D55" s="68"/>
      <c r="E55" s="34" t="s">
        <v>326</v>
      </c>
      <c r="F55" s="244">
        <f t="shared" ref="F55:G57" si="5">+F56</f>
        <v>6583739024</v>
      </c>
      <c r="G55" s="244">
        <f t="shared" si="5"/>
        <v>0</v>
      </c>
      <c r="H55" s="244">
        <f t="shared" si="1"/>
        <v>6583739024</v>
      </c>
      <c r="I55" s="294">
        <f>+H55/H97</f>
        <v>8.334181518568784E-2</v>
      </c>
      <c r="J55" s="244">
        <f>+J56</f>
        <v>6583739024</v>
      </c>
      <c r="K55" s="340">
        <f t="shared" si="3"/>
        <v>1</v>
      </c>
    </row>
    <row r="56" spans="1:11" ht="63.75" customHeight="1" x14ac:dyDescent="0.25">
      <c r="A56" s="32" t="s">
        <v>327</v>
      </c>
      <c r="B56" s="40"/>
      <c r="C56" s="40"/>
      <c r="D56" s="40"/>
      <c r="E56" s="69" t="s">
        <v>326</v>
      </c>
      <c r="F56" s="244">
        <f t="shared" si="5"/>
        <v>6583739024</v>
      </c>
      <c r="G56" s="244">
        <f t="shared" si="5"/>
        <v>0</v>
      </c>
      <c r="H56" s="244">
        <f t="shared" si="1"/>
        <v>6583739024</v>
      </c>
      <c r="I56" s="294">
        <f>+H56/H97</f>
        <v>8.334181518568784E-2</v>
      </c>
      <c r="J56" s="244">
        <f>+J57</f>
        <v>6583739024</v>
      </c>
      <c r="K56" s="340">
        <f t="shared" si="3"/>
        <v>1</v>
      </c>
    </row>
    <row r="57" spans="1:11" ht="36.75" customHeight="1" x14ac:dyDescent="0.25">
      <c r="A57" s="32" t="s">
        <v>328</v>
      </c>
      <c r="B57" s="40"/>
      <c r="C57" s="40"/>
      <c r="D57" s="40"/>
      <c r="E57" s="34" t="s">
        <v>236</v>
      </c>
      <c r="F57" s="244">
        <f t="shared" si="5"/>
        <v>6583739024</v>
      </c>
      <c r="G57" s="244">
        <f t="shared" si="5"/>
        <v>0</v>
      </c>
      <c r="H57" s="244">
        <f t="shared" si="1"/>
        <v>6583739024</v>
      </c>
      <c r="I57" s="294">
        <f>+H57/H97</f>
        <v>8.334181518568784E-2</v>
      </c>
      <c r="J57" s="244">
        <f>+J58</f>
        <v>6583739024</v>
      </c>
      <c r="K57" s="340">
        <f t="shared" si="3"/>
        <v>1</v>
      </c>
    </row>
    <row r="58" spans="1:11" ht="36.75" customHeight="1" x14ac:dyDescent="0.25">
      <c r="A58" s="39" t="s">
        <v>329</v>
      </c>
      <c r="B58" s="68" t="s">
        <v>192</v>
      </c>
      <c r="C58" s="68">
        <v>11</v>
      </c>
      <c r="D58" s="40" t="s">
        <v>38</v>
      </c>
      <c r="E58" s="41" t="s">
        <v>226</v>
      </c>
      <c r="F58" s="240">
        <v>6583739024</v>
      </c>
      <c r="G58" s="240">
        <v>0</v>
      </c>
      <c r="H58" s="240">
        <f t="shared" si="1"/>
        <v>6583739024</v>
      </c>
      <c r="I58" s="308">
        <f>+H58/H97</f>
        <v>8.334181518568784E-2</v>
      </c>
      <c r="J58" s="240">
        <v>6583739024</v>
      </c>
      <c r="K58" s="342">
        <f t="shared" si="3"/>
        <v>1</v>
      </c>
    </row>
    <row r="59" spans="1:11" ht="36.75" customHeight="1" x14ac:dyDescent="0.25">
      <c r="A59" s="32" t="s">
        <v>342</v>
      </c>
      <c r="B59" s="68"/>
      <c r="C59" s="68"/>
      <c r="D59" s="68"/>
      <c r="E59" s="69" t="s">
        <v>343</v>
      </c>
      <c r="F59" s="244">
        <f t="shared" ref="F59:G63" si="6">+F60</f>
        <v>22558306</v>
      </c>
      <c r="G59" s="244">
        <f t="shared" si="6"/>
        <v>0</v>
      </c>
      <c r="H59" s="244">
        <f t="shared" si="1"/>
        <v>22558306</v>
      </c>
      <c r="I59" s="294">
        <f>+H59/H97</f>
        <v>2.8555964364637812E-4</v>
      </c>
      <c r="J59" s="244">
        <f>+J60</f>
        <v>22558306</v>
      </c>
      <c r="K59" s="340">
        <f t="shared" si="3"/>
        <v>1</v>
      </c>
    </row>
    <row r="60" spans="1:11" ht="36.75" customHeight="1" x14ac:dyDescent="0.25">
      <c r="A60" s="32" t="s">
        <v>344</v>
      </c>
      <c r="B60" s="40"/>
      <c r="C60" s="40"/>
      <c r="D60" s="40"/>
      <c r="E60" s="34" t="s">
        <v>219</v>
      </c>
      <c r="F60" s="244">
        <f t="shared" si="6"/>
        <v>22558306</v>
      </c>
      <c r="G60" s="244">
        <f t="shared" si="6"/>
        <v>0</v>
      </c>
      <c r="H60" s="244">
        <f t="shared" si="1"/>
        <v>22558306</v>
      </c>
      <c r="I60" s="294">
        <f>+H60/H97</f>
        <v>2.8555964364637812E-4</v>
      </c>
      <c r="J60" s="244">
        <f>+J61</f>
        <v>22558306</v>
      </c>
      <c r="K60" s="340">
        <f t="shared" si="3"/>
        <v>1</v>
      </c>
    </row>
    <row r="61" spans="1:11" ht="40.5" customHeight="1" x14ac:dyDescent="0.25">
      <c r="A61" s="32" t="s">
        <v>345</v>
      </c>
      <c r="B61" s="40"/>
      <c r="C61" s="40"/>
      <c r="D61" s="40"/>
      <c r="E61" s="34" t="s">
        <v>346</v>
      </c>
      <c r="F61" s="244">
        <f t="shared" si="6"/>
        <v>22558306</v>
      </c>
      <c r="G61" s="244">
        <f t="shared" si="6"/>
        <v>0</v>
      </c>
      <c r="H61" s="244">
        <f t="shared" si="1"/>
        <v>22558306</v>
      </c>
      <c r="I61" s="294">
        <f>+H61/H97</f>
        <v>2.8555964364637812E-4</v>
      </c>
      <c r="J61" s="244">
        <f>+J62</f>
        <v>22558306</v>
      </c>
      <c r="K61" s="340">
        <f t="shared" si="3"/>
        <v>1</v>
      </c>
    </row>
    <row r="62" spans="1:11" ht="40.5" customHeight="1" x14ac:dyDescent="0.25">
      <c r="A62" s="32" t="s">
        <v>347</v>
      </c>
      <c r="B62" s="40"/>
      <c r="C62" s="40"/>
      <c r="D62" s="40"/>
      <c r="E62" s="34" t="s">
        <v>346</v>
      </c>
      <c r="F62" s="244">
        <f t="shared" si="6"/>
        <v>22558306</v>
      </c>
      <c r="G62" s="244">
        <f t="shared" si="6"/>
        <v>0</v>
      </c>
      <c r="H62" s="244">
        <f t="shared" si="1"/>
        <v>22558306</v>
      </c>
      <c r="I62" s="294">
        <f>+H62/H97</f>
        <v>2.8555964364637812E-4</v>
      </c>
      <c r="J62" s="244">
        <f>+J63</f>
        <v>22558306</v>
      </c>
      <c r="K62" s="340">
        <f t="shared" si="3"/>
        <v>1</v>
      </c>
    </row>
    <row r="63" spans="1:11" ht="36.75" customHeight="1" x14ac:dyDescent="0.25">
      <c r="A63" s="32" t="s">
        <v>348</v>
      </c>
      <c r="B63" s="40"/>
      <c r="C63" s="40"/>
      <c r="D63" s="40"/>
      <c r="E63" s="69" t="s">
        <v>349</v>
      </c>
      <c r="F63" s="244">
        <f t="shared" si="6"/>
        <v>22558306</v>
      </c>
      <c r="G63" s="244">
        <f t="shared" si="6"/>
        <v>0</v>
      </c>
      <c r="H63" s="244">
        <f t="shared" si="1"/>
        <v>22558306</v>
      </c>
      <c r="I63" s="294">
        <f>+H63/H97</f>
        <v>2.8555964364637812E-4</v>
      </c>
      <c r="J63" s="244">
        <f>+J64</f>
        <v>22558306</v>
      </c>
      <c r="K63" s="340">
        <f t="shared" si="3"/>
        <v>1</v>
      </c>
    </row>
    <row r="64" spans="1:11" ht="36.75" customHeight="1" x14ac:dyDescent="0.25">
      <c r="A64" s="39" t="s">
        <v>350</v>
      </c>
      <c r="B64" s="68" t="s">
        <v>192</v>
      </c>
      <c r="C64" s="68">
        <v>11</v>
      </c>
      <c r="D64" s="40" t="s">
        <v>38</v>
      </c>
      <c r="E64" s="78" t="s">
        <v>226</v>
      </c>
      <c r="F64" s="240">
        <v>22558306</v>
      </c>
      <c r="G64" s="240">
        <v>0</v>
      </c>
      <c r="H64" s="240">
        <f t="shared" si="1"/>
        <v>22558306</v>
      </c>
      <c r="I64" s="308">
        <f>+H64/H97</f>
        <v>2.8555964364637812E-4</v>
      </c>
      <c r="J64" s="240">
        <v>22558306</v>
      </c>
      <c r="K64" s="342">
        <f t="shared" si="3"/>
        <v>1</v>
      </c>
    </row>
    <row r="65" spans="1:11" ht="36.75" customHeight="1" x14ac:dyDescent="0.25">
      <c r="A65" s="32" t="s">
        <v>351</v>
      </c>
      <c r="B65" s="40"/>
      <c r="C65" s="40"/>
      <c r="D65" s="40"/>
      <c r="E65" s="34" t="s">
        <v>352</v>
      </c>
      <c r="F65" s="244">
        <f>+F66</f>
        <v>16991625125</v>
      </c>
      <c r="G65" s="244">
        <f>+G66</f>
        <v>0</v>
      </c>
      <c r="H65" s="244">
        <f t="shared" si="1"/>
        <v>16991625125</v>
      </c>
      <c r="I65" s="294">
        <f>+H65/H97</f>
        <v>0.21509249921815252</v>
      </c>
      <c r="J65" s="244">
        <f>+J66</f>
        <v>16991625125</v>
      </c>
      <c r="K65" s="340">
        <f t="shared" si="3"/>
        <v>1</v>
      </c>
    </row>
    <row r="66" spans="1:11" ht="36.75" customHeight="1" x14ac:dyDescent="0.25">
      <c r="A66" s="32" t="s">
        <v>353</v>
      </c>
      <c r="B66" s="40"/>
      <c r="C66" s="40"/>
      <c r="D66" s="40"/>
      <c r="E66" s="34" t="s">
        <v>219</v>
      </c>
      <c r="F66" s="244">
        <f>+F67+F73</f>
        <v>16991625125</v>
      </c>
      <c r="G66" s="244">
        <f>+G67+G73</f>
        <v>0</v>
      </c>
      <c r="H66" s="244">
        <f t="shared" si="1"/>
        <v>16991625125</v>
      </c>
      <c r="I66" s="294">
        <f>+H66/H97</f>
        <v>0.21509249921815252</v>
      </c>
      <c r="J66" s="244">
        <f>+J67+J73</f>
        <v>16991625125</v>
      </c>
      <c r="K66" s="340">
        <f t="shared" si="3"/>
        <v>1</v>
      </c>
    </row>
    <row r="67" spans="1:11" ht="44.25" customHeight="1" x14ac:dyDescent="0.25">
      <c r="A67" s="32" t="s">
        <v>354</v>
      </c>
      <c r="B67" s="40"/>
      <c r="C67" s="40"/>
      <c r="D67" s="40"/>
      <c r="E67" s="69" t="s">
        <v>355</v>
      </c>
      <c r="F67" s="244">
        <f>+F68</f>
        <v>16970318666</v>
      </c>
      <c r="G67" s="244">
        <f>+G68</f>
        <v>0</v>
      </c>
      <c r="H67" s="244">
        <f t="shared" si="1"/>
        <v>16970318666</v>
      </c>
      <c r="I67" s="294">
        <f>+H67/H97</f>
        <v>0.21482278637537938</v>
      </c>
      <c r="J67" s="244">
        <f>+J68</f>
        <v>16970318666</v>
      </c>
      <c r="K67" s="340">
        <f t="shared" si="3"/>
        <v>1</v>
      </c>
    </row>
    <row r="68" spans="1:11" ht="44.25" customHeight="1" x14ac:dyDescent="0.25">
      <c r="A68" s="32" t="s">
        <v>356</v>
      </c>
      <c r="B68" s="68"/>
      <c r="C68" s="68"/>
      <c r="D68" s="68"/>
      <c r="E68" s="34" t="s">
        <v>355</v>
      </c>
      <c r="F68" s="244">
        <f>+F69+F71</f>
        <v>16970318666</v>
      </c>
      <c r="G68" s="244">
        <f>+G69+G71</f>
        <v>0</v>
      </c>
      <c r="H68" s="244">
        <f t="shared" si="1"/>
        <v>16970318666</v>
      </c>
      <c r="I68" s="294">
        <f>+H68/H97</f>
        <v>0.21482278637537938</v>
      </c>
      <c r="J68" s="244">
        <f>+J69+J71</f>
        <v>16970318666</v>
      </c>
      <c r="K68" s="340">
        <f t="shared" si="3"/>
        <v>1</v>
      </c>
    </row>
    <row r="69" spans="1:11" ht="36.75" customHeight="1" x14ac:dyDescent="0.25">
      <c r="A69" s="32" t="s">
        <v>357</v>
      </c>
      <c r="B69" s="68"/>
      <c r="C69" s="68"/>
      <c r="D69" s="68"/>
      <c r="E69" s="34" t="s">
        <v>358</v>
      </c>
      <c r="F69" s="244">
        <f>+F70</f>
        <v>16033360718</v>
      </c>
      <c r="G69" s="244">
        <f>+G70</f>
        <v>0</v>
      </c>
      <c r="H69" s="244">
        <f t="shared" si="1"/>
        <v>16033360718</v>
      </c>
      <c r="I69" s="294">
        <f>+H69/H97</f>
        <v>0.20296208292794313</v>
      </c>
      <c r="J69" s="244">
        <f>+J70</f>
        <v>16033360718</v>
      </c>
      <c r="K69" s="340">
        <f t="shared" si="3"/>
        <v>1</v>
      </c>
    </row>
    <row r="70" spans="1:11" ht="30.75" customHeight="1" x14ac:dyDescent="0.25">
      <c r="A70" s="39" t="s">
        <v>359</v>
      </c>
      <c r="B70" s="40" t="s">
        <v>37</v>
      </c>
      <c r="C70" s="40">
        <v>20</v>
      </c>
      <c r="D70" s="40" t="s">
        <v>38</v>
      </c>
      <c r="E70" s="41" t="s">
        <v>226</v>
      </c>
      <c r="F70" s="240">
        <v>16033360718</v>
      </c>
      <c r="G70" s="240">
        <v>0</v>
      </c>
      <c r="H70" s="240">
        <f t="shared" si="1"/>
        <v>16033360718</v>
      </c>
      <c r="I70" s="308">
        <f>+H70/H97</f>
        <v>0.20296208292794313</v>
      </c>
      <c r="J70" s="240">
        <v>16033360718</v>
      </c>
      <c r="K70" s="342">
        <f t="shared" si="3"/>
        <v>1</v>
      </c>
    </row>
    <row r="71" spans="1:11" ht="36.75" customHeight="1" x14ac:dyDescent="0.25">
      <c r="A71" s="32" t="s">
        <v>360</v>
      </c>
      <c r="B71" s="40"/>
      <c r="C71" s="40"/>
      <c r="D71" s="40"/>
      <c r="E71" s="34" t="s">
        <v>361</v>
      </c>
      <c r="F71" s="244">
        <f>+F72</f>
        <v>936957948</v>
      </c>
      <c r="G71" s="244">
        <f>+G72</f>
        <v>0</v>
      </c>
      <c r="H71" s="244">
        <f t="shared" si="1"/>
        <v>936957948</v>
      </c>
      <c r="I71" s="294">
        <f>+H71/H97</f>
        <v>1.1860703447436243E-2</v>
      </c>
      <c r="J71" s="244">
        <f>+J72</f>
        <v>936957948</v>
      </c>
      <c r="K71" s="340">
        <f t="shared" si="3"/>
        <v>1</v>
      </c>
    </row>
    <row r="72" spans="1:11" ht="36.75" customHeight="1" x14ac:dyDescent="0.25">
      <c r="A72" s="39" t="s">
        <v>362</v>
      </c>
      <c r="B72" s="40" t="s">
        <v>37</v>
      </c>
      <c r="C72" s="40">
        <v>20</v>
      </c>
      <c r="D72" s="40" t="s">
        <v>38</v>
      </c>
      <c r="E72" s="41" t="s">
        <v>226</v>
      </c>
      <c r="F72" s="240">
        <v>936957948</v>
      </c>
      <c r="G72" s="240">
        <v>0</v>
      </c>
      <c r="H72" s="240">
        <f t="shared" si="1"/>
        <v>936957948</v>
      </c>
      <c r="I72" s="308">
        <f>+H72/H97</f>
        <v>1.1860703447436243E-2</v>
      </c>
      <c r="J72" s="240">
        <v>936957948</v>
      </c>
      <c r="K72" s="342">
        <f t="shared" si="3"/>
        <v>1</v>
      </c>
    </row>
    <row r="73" spans="1:11" ht="36.75" customHeight="1" x14ac:dyDescent="0.25">
      <c r="A73" s="32" t="s">
        <v>363</v>
      </c>
      <c r="B73" s="40"/>
      <c r="C73" s="40"/>
      <c r="D73" s="40"/>
      <c r="E73" s="34" t="s">
        <v>364</v>
      </c>
      <c r="F73" s="244">
        <f t="shared" ref="F73:G75" si="7">+F74</f>
        <v>21306459</v>
      </c>
      <c r="G73" s="244">
        <f t="shared" si="7"/>
        <v>0</v>
      </c>
      <c r="H73" s="244">
        <f t="shared" si="1"/>
        <v>21306459</v>
      </c>
      <c r="I73" s="308">
        <f>+H73/H97</f>
        <v>2.6971284277313049E-4</v>
      </c>
      <c r="J73" s="244">
        <f>+J74</f>
        <v>21306459</v>
      </c>
      <c r="K73" s="340">
        <f t="shared" si="3"/>
        <v>1</v>
      </c>
    </row>
    <row r="74" spans="1:11" ht="36.75" customHeight="1" x14ac:dyDescent="0.25">
      <c r="A74" s="32" t="s">
        <v>365</v>
      </c>
      <c r="B74" s="40"/>
      <c r="C74" s="40"/>
      <c r="D74" s="40"/>
      <c r="E74" s="34" t="s">
        <v>364</v>
      </c>
      <c r="F74" s="244">
        <f t="shared" si="7"/>
        <v>21306459</v>
      </c>
      <c r="G74" s="244">
        <f t="shared" si="7"/>
        <v>0</v>
      </c>
      <c r="H74" s="244">
        <f t="shared" si="1"/>
        <v>21306459</v>
      </c>
      <c r="I74" s="308">
        <f>+H74/H97</f>
        <v>2.6971284277313049E-4</v>
      </c>
      <c r="J74" s="244">
        <f>+J75</f>
        <v>21306459</v>
      </c>
      <c r="K74" s="340">
        <f t="shared" si="3"/>
        <v>1</v>
      </c>
    </row>
    <row r="75" spans="1:11" ht="36.75" customHeight="1" x14ac:dyDescent="0.25">
      <c r="A75" s="32" t="s">
        <v>366</v>
      </c>
      <c r="B75" s="40"/>
      <c r="C75" s="40"/>
      <c r="D75" s="40"/>
      <c r="E75" s="34" t="s">
        <v>349</v>
      </c>
      <c r="F75" s="244">
        <f t="shared" si="7"/>
        <v>21306459</v>
      </c>
      <c r="G75" s="244">
        <f t="shared" si="7"/>
        <v>0</v>
      </c>
      <c r="H75" s="244">
        <f t="shared" si="1"/>
        <v>21306459</v>
      </c>
      <c r="I75" s="308">
        <f>+H75/H97</f>
        <v>2.6971284277313049E-4</v>
      </c>
      <c r="J75" s="244">
        <f>+J76</f>
        <v>21306459</v>
      </c>
      <c r="K75" s="340">
        <f t="shared" si="3"/>
        <v>1</v>
      </c>
    </row>
    <row r="76" spans="1:11" ht="36.75" customHeight="1" x14ac:dyDescent="0.25">
      <c r="A76" s="39" t="s">
        <v>367</v>
      </c>
      <c r="B76" s="40" t="s">
        <v>192</v>
      </c>
      <c r="C76" s="40">
        <v>11</v>
      </c>
      <c r="D76" s="40" t="s">
        <v>38</v>
      </c>
      <c r="E76" s="78" t="s">
        <v>226</v>
      </c>
      <c r="F76" s="244">
        <v>21306459</v>
      </c>
      <c r="G76" s="244"/>
      <c r="H76" s="240">
        <f t="shared" ref="H76:H78" si="8">+F76-G76</f>
        <v>21306459</v>
      </c>
      <c r="I76" s="308">
        <f>+H76/H97</f>
        <v>2.6971284277313049E-4</v>
      </c>
      <c r="J76" s="240">
        <v>21306459</v>
      </c>
      <c r="K76" s="342">
        <f t="shared" si="3"/>
        <v>1</v>
      </c>
    </row>
    <row r="77" spans="1:11" ht="36.75" customHeight="1" x14ac:dyDescent="0.25">
      <c r="A77" s="32" t="s">
        <v>368</v>
      </c>
      <c r="B77" s="339"/>
      <c r="C77" s="339"/>
      <c r="D77" s="339"/>
      <c r="E77" s="69" t="s">
        <v>369</v>
      </c>
      <c r="F77" s="244">
        <f t="shared" ref="F77:G81" si="9">+F78</f>
        <v>41375321</v>
      </c>
      <c r="G77" s="244">
        <f t="shared" si="9"/>
        <v>0</v>
      </c>
      <c r="H77" s="244">
        <f t="shared" si="8"/>
        <v>41375321</v>
      </c>
      <c r="I77" s="294">
        <f>+H77/H97</f>
        <v>5.2375927166315166E-4</v>
      </c>
      <c r="J77" s="244">
        <f>+J78</f>
        <v>41375321</v>
      </c>
      <c r="K77" s="340">
        <f t="shared" si="3"/>
        <v>1</v>
      </c>
    </row>
    <row r="78" spans="1:11" ht="36.75" customHeight="1" x14ac:dyDescent="0.25">
      <c r="A78" s="32" t="s">
        <v>370</v>
      </c>
      <c r="B78" s="339"/>
      <c r="C78" s="339"/>
      <c r="D78" s="339"/>
      <c r="E78" s="34" t="s">
        <v>219</v>
      </c>
      <c r="F78" s="244">
        <f t="shared" si="9"/>
        <v>41375321</v>
      </c>
      <c r="G78" s="244">
        <f t="shared" si="9"/>
        <v>0</v>
      </c>
      <c r="H78" s="244">
        <f t="shared" si="8"/>
        <v>41375321</v>
      </c>
      <c r="I78" s="294">
        <f>+H78/H97</f>
        <v>5.2375927166315166E-4</v>
      </c>
      <c r="J78" s="244">
        <f>+J79</f>
        <v>41375321</v>
      </c>
      <c r="K78" s="340">
        <f t="shared" si="3"/>
        <v>1</v>
      </c>
    </row>
    <row r="79" spans="1:11" ht="36.75" customHeight="1" x14ac:dyDescent="0.25">
      <c r="A79" s="32" t="s">
        <v>378</v>
      </c>
      <c r="B79" s="68"/>
      <c r="C79" s="68"/>
      <c r="D79" s="68"/>
      <c r="E79" s="34" t="s">
        <v>379</v>
      </c>
      <c r="F79" s="244">
        <f t="shared" si="9"/>
        <v>41375321</v>
      </c>
      <c r="G79" s="244">
        <f t="shared" si="9"/>
        <v>0</v>
      </c>
      <c r="H79" s="244">
        <f>+H80</f>
        <v>41375321</v>
      </c>
      <c r="I79" s="294">
        <f>+H79/H97</f>
        <v>5.2375927166315166E-4</v>
      </c>
      <c r="J79" s="244">
        <f>+J80</f>
        <v>41375321</v>
      </c>
      <c r="K79" s="340">
        <f t="shared" si="3"/>
        <v>1</v>
      </c>
    </row>
    <row r="80" spans="1:11" ht="36.75" customHeight="1" x14ac:dyDescent="0.25">
      <c r="A80" s="32" t="s">
        <v>380</v>
      </c>
      <c r="B80" s="68"/>
      <c r="C80" s="68"/>
      <c r="D80" s="68"/>
      <c r="E80" s="34" t="s">
        <v>379</v>
      </c>
      <c r="F80" s="244">
        <f t="shared" si="9"/>
        <v>41375321</v>
      </c>
      <c r="G80" s="244">
        <f t="shared" si="9"/>
        <v>0</v>
      </c>
      <c r="H80" s="244">
        <f t="shared" ref="H80:H90" si="10">+F80-G80</f>
        <v>41375321</v>
      </c>
      <c r="I80" s="294">
        <f>+H80/H97</f>
        <v>5.2375927166315166E-4</v>
      </c>
      <c r="J80" s="244">
        <f>+J81</f>
        <v>41375321</v>
      </c>
      <c r="K80" s="340">
        <f t="shared" si="3"/>
        <v>1</v>
      </c>
    </row>
    <row r="81" spans="1:11" ht="36.75" customHeight="1" x14ac:dyDescent="0.25">
      <c r="A81" s="32" t="s">
        <v>381</v>
      </c>
      <c r="B81" s="68"/>
      <c r="C81" s="68"/>
      <c r="D81" s="68"/>
      <c r="E81" s="34" t="s">
        <v>349</v>
      </c>
      <c r="F81" s="244">
        <f t="shared" si="9"/>
        <v>41375321</v>
      </c>
      <c r="G81" s="244">
        <f t="shared" si="9"/>
        <v>0</v>
      </c>
      <c r="H81" s="244">
        <f t="shared" si="10"/>
        <v>41375321</v>
      </c>
      <c r="I81" s="294">
        <f>+H81/H97</f>
        <v>5.2375927166315166E-4</v>
      </c>
      <c r="J81" s="244">
        <f>+J82</f>
        <v>41375321</v>
      </c>
      <c r="K81" s="340">
        <f t="shared" si="3"/>
        <v>1</v>
      </c>
    </row>
    <row r="82" spans="1:11" ht="36.75" customHeight="1" x14ac:dyDescent="0.25">
      <c r="A82" s="39" t="s">
        <v>382</v>
      </c>
      <c r="B82" s="40" t="s">
        <v>192</v>
      </c>
      <c r="C82" s="40">
        <v>11</v>
      </c>
      <c r="D82" s="40" t="s">
        <v>38</v>
      </c>
      <c r="E82" s="78" t="s">
        <v>226</v>
      </c>
      <c r="F82" s="240">
        <v>41375321</v>
      </c>
      <c r="G82" s="240">
        <v>0</v>
      </c>
      <c r="H82" s="240">
        <f t="shared" si="10"/>
        <v>41375321</v>
      </c>
      <c r="I82" s="308">
        <f>+H82/H97</f>
        <v>5.2375927166315166E-4</v>
      </c>
      <c r="J82" s="240">
        <v>41375321</v>
      </c>
      <c r="K82" s="342">
        <f t="shared" si="3"/>
        <v>1</v>
      </c>
    </row>
    <row r="83" spans="1:11" ht="36.75" customHeight="1" x14ac:dyDescent="0.25">
      <c r="A83" s="32" t="s">
        <v>383</v>
      </c>
      <c r="B83" s="349"/>
      <c r="C83" s="349"/>
      <c r="D83" s="349"/>
      <c r="E83" s="69" t="s">
        <v>384</v>
      </c>
      <c r="F83" s="244">
        <f>+F84</f>
        <v>739794684</v>
      </c>
      <c r="G83" s="244">
        <f>+G84</f>
        <v>0</v>
      </c>
      <c r="H83" s="244">
        <f t="shared" si="10"/>
        <v>739794684</v>
      </c>
      <c r="I83" s="294">
        <f>+H83/H97</f>
        <v>9.3648657099750718E-3</v>
      </c>
      <c r="J83" s="244">
        <f>+J84</f>
        <v>739794684</v>
      </c>
      <c r="K83" s="340">
        <f t="shared" si="3"/>
        <v>1</v>
      </c>
    </row>
    <row r="84" spans="1:11" ht="36.75" customHeight="1" x14ac:dyDescent="0.25">
      <c r="A84" s="32" t="s">
        <v>385</v>
      </c>
      <c r="B84" s="343"/>
      <c r="C84" s="343"/>
      <c r="D84" s="343"/>
      <c r="E84" s="69" t="s">
        <v>219</v>
      </c>
      <c r="F84" s="244">
        <f>+F85+F89+F93</f>
        <v>739794684</v>
      </c>
      <c r="G84" s="244">
        <f>+G85+G89+G93</f>
        <v>0</v>
      </c>
      <c r="H84" s="244">
        <f t="shared" si="10"/>
        <v>739794684</v>
      </c>
      <c r="I84" s="294">
        <f>+H84/H97</f>
        <v>9.3648657099750718E-3</v>
      </c>
      <c r="J84" s="244">
        <f>+J85+J89+J93</f>
        <v>739794684</v>
      </c>
      <c r="K84" s="340">
        <f t="shared" si="3"/>
        <v>1</v>
      </c>
    </row>
    <row r="85" spans="1:11" ht="53.25" customHeight="1" x14ac:dyDescent="0.25">
      <c r="A85" s="32" t="s">
        <v>393</v>
      </c>
      <c r="B85" s="343"/>
      <c r="C85" s="343"/>
      <c r="D85" s="343"/>
      <c r="E85" s="34" t="s">
        <v>396</v>
      </c>
      <c r="F85" s="244">
        <f>+F86</f>
        <v>210846123</v>
      </c>
      <c r="G85" s="244">
        <f>+G86</f>
        <v>0</v>
      </c>
      <c r="H85" s="244">
        <f t="shared" si="10"/>
        <v>210846123</v>
      </c>
      <c r="I85" s="294">
        <f>+H85/H97</f>
        <v>2.6690454393206832E-3</v>
      </c>
      <c r="J85" s="244">
        <f>+J86</f>
        <v>210846123</v>
      </c>
      <c r="K85" s="340">
        <f t="shared" si="3"/>
        <v>1</v>
      </c>
    </row>
    <row r="86" spans="1:11" ht="53.25" customHeight="1" x14ac:dyDescent="0.25">
      <c r="A86" s="350" t="s">
        <v>395</v>
      </c>
      <c r="B86" s="343"/>
      <c r="C86" s="343"/>
      <c r="D86" s="343"/>
      <c r="E86" s="34" t="s">
        <v>396</v>
      </c>
      <c r="F86" s="244">
        <f>+F87</f>
        <v>210846123</v>
      </c>
      <c r="G86" s="244">
        <f>+G87</f>
        <v>0</v>
      </c>
      <c r="H86" s="244">
        <f t="shared" si="10"/>
        <v>210846123</v>
      </c>
      <c r="I86" s="294">
        <f>+H86/H97</f>
        <v>2.6690454393206832E-3</v>
      </c>
      <c r="J86" s="244">
        <f>+J87</f>
        <v>210846123</v>
      </c>
      <c r="K86" s="340">
        <f t="shared" si="3"/>
        <v>1</v>
      </c>
    </row>
    <row r="87" spans="1:11" ht="36.75" customHeight="1" x14ac:dyDescent="0.25">
      <c r="A87" s="350" t="s">
        <v>397</v>
      </c>
      <c r="B87" s="343"/>
      <c r="C87" s="343"/>
      <c r="D87" s="343"/>
      <c r="E87" s="34" t="s">
        <v>349</v>
      </c>
      <c r="F87" s="244">
        <f>+F88</f>
        <v>210846123</v>
      </c>
      <c r="G87" s="244">
        <f>+G94</f>
        <v>0</v>
      </c>
      <c r="H87" s="244">
        <f t="shared" si="10"/>
        <v>210846123</v>
      </c>
      <c r="I87" s="294">
        <f>+H87/H97</f>
        <v>2.6690454393206832E-3</v>
      </c>
      <c r="J87" s="244">
        <f>+J88</f>
        <v>210846123</v>
      </c>
      <c r="K87" s="340">
        <f t="shared" si="3"/>
        <v>1</v>
      </c>
    </row>
    <row r="88" spans="1:11" ht="30.75" customHeight="1" x14ac:dyDescent="0.25">
      <c r="A88" s="39" t="s">
        <v>398</v>
      </c>
      <c r="B88" s="343" t="s">
        <v>192</v>
      </c>
      <c r="C88" s="343">
        <v>11</v>
      </c>
      <c r="D88" s="40" t="s">
        <v>38</v>
      </c>
      <c r="E88" s="41" t="s">
        <v>226</v>
      </c>
      <c r="F88" s="240">
        <v>210846123</v>
      </c>
      <c r="G88" s="240">
        <v>0</v>
      </c>
      <c r="H88" s="240">
        <f t="shared" si="10"/>
        <v>210846123</v>
      </c>
      <c r="I88" s="308">
        <f>+H88/H97</f>
        <v>2.6690454393206832E-3</v>
      </c>
      <c r="J88" s="240">
        <v>210846123</v>
      </c>
      <c r="K88" s="342">
        <f t="shared" si="3"/>
        <v>1</v>
      </c>
    </row>
    <row r="89" spans="1:11" ht="45.75" customHeight="1" x14ac:dyDescent="0.25">
      <c r="A89" s="32" t="s">
        <v>402</v>
      </c>
      <c r="B89" s="40"/>
      <c r="C89" s="40"/>
      <c r="D89" s="40"/>
      <c r="E89" s="34" t="s">
        <v>405</v>
      </c>
      <c r="F89" s="244">
        <f t="shared" ref="F89:G91" si="11">+F90</f>
        <v>521795360</v>
      </c>
      <c r="G89" s="244">
        <f t="shared" si="11"/>
        <v>0</v>
      </c>
      <c r="H89" s="244">
        <f t="shared" si="10"/>
        <v>521795360</v>
      </c>
      <c r="I89" s="294">
        <f>+H89/H97</f>
        <v>6.605269786567022E-3</v>
      </c>
      <c r="J89" s="244">
        <f>+J90</f>
        <v>521795360</v>
      </c>
      <c r="K89" s="340">
        <f t="shared" si="3"/>
        <v>1</v>
      </c>
    </row>
    <row r="90" spans="1:11" ht="50.25" customHeight="1" x14ac:dyDescent="0.25">
      <c r="A90" s="32" t="s">
        <v>404</v>
      </c>
      <c r="B90" s="40"/>
      <c r="C90" s="40"/>
      <c r="D90" s="40"/>
      <c r="E90" s="34" t="s">
        <v>405</v>
      </c>
      <c r="F90" s="244">
        <f t="shared" si="11"/>
        <v>521795360</v>
      </c>
      <c r="G90" s="244">
        <f t="shared" si="11"/>
        <v>0</v>
      </c>
      <c r="H90" s="244">
        <f t="shared" si="10"/>
        <v>521795360</v>
      </c>
      <c r="I90" s="294">
        <f>+H90/H97</f>
        <v>6.605269786567022E-3</v>
      </c>
      <c r="J90" s="244">
        <f>+J91</f>
        <v>521795360</v>
      </c>
      <c r="K90" s="340">
        <f t="shared" si="3"/>
        <v>1</v>
      </c>
    </row>
    <row r="91" spans="1:11" ht="30" customHeight="1" x14ac:dyDescent="0.25">
      <c r="A91" s="32" t="s">
        <v>406</v>
      </c>
      <c r="B91" s="40"/>
      <c r="C91" s="40"/>
      <c r="D91" s="40"/>
      <c r="E91" s="34" t="s">
        <v>407</v>
      </c>
      <c r="F91" s="244">
        <f t="shared" si="11"/>
        <v>521795360</v>
      </c>
      <c r="G91" s="244">
        <f t="shared" si="11"/>
        <v>0</v>
      </c>
      <c r="H91" s="244">
        <f>+H92</f>
        <v>521795360</v>
      </c>
      <c r="I91" s="294">
        <f>+H91/H97</f>
        <v>6.605269786567022E-3</v>
      </c>
      <c r="J91" s="244">
        <f>+J92</f>
        <v>521795360</v>
      </c>
      <c r="K91" s="340">
        <f t="shared" si="3"/>
        <v>1</v>
      </c>
    </row>
    <row r="92" spans="1:11" ht="36.75" customHeight="1" x14ac:dyDescent="0.25">
      <c r="A92" s="39" t="s">
        <v>408</v>
      </c>
      <c r="B92" s="40" t="s">
        <v>192</v>
      </c>
      <c r="C92" s="40">
        <v>11</v>
      </c>
      <c r="D92" s="40" t="s">
        <v>38</v>
      </c>
      <c r="E92" s="78" t="s">
        <v>226</v>
      </c>
      <c r="F92" s="240">
        <v>521795360</v>
      </c>
      <c r="G92" s="240">
        <v>0</v>
      </c>
      <c r="H92" s="240">
        <f>+F92-G92</f>
        <v>521795360</v>
      </c>
      <c r="I92" s="308">
        <f>+H92/H97</f>
        <v>6.605269786567022E-3</v>
      </c>
      <c r="J92" s="240">
        <v>521795360</v>
      </c>
      <c r="K92" s="342">
        <f t="shared" si="3"/>
        <v>1</v>
      </c>
    </row>
    <row r="93" spans="1:11" ht="55.5" customHeight="1" x14ac:dyDescent="0.25">
      <c r="A93" s="350" t="s">
        <v>409</v>
      </c>
      <c r="B93" s="68"/>
      <c r="C93" s="68"/>
      <c r="D93" s="68"/>
      <c r="E93" s="34" t="s">
        <v>412</v>
      </c>
      <c r="F93" s="244">
        <f t="shared" ref="F93:H95" si="12">+F94</f>
        <v>7153201</v>
      </c>
      <c r="G93" s="244">
        <f t="shared" si="12"/>
        <v>0</v>
      </c>
      <c r="H93" s="244">
        <f t="shared" si="12"/>
        <v>7153201</v>
      </c>
      <c r="I93" s="294">
        <f>+H93/H97</f>
        <v>9.0550484087365224E-5</v>
      </c>
      <c r="J93" s="244">
        <f>+J94</f>
        <v>7153201</v>
      </c>
      <c r="K93" s="340">
        <f t="shared" si="3"/>
        <v>1</v>
      </c>
    </row>
    <row r="94" spans="1:11" ht="55.5" customHeight="1" x14ac:dyDescent="0.25">
      <c r="A94" s="350" t="s">
        <v>411</v>
      </c>
      <c r="B94" s="68"/>
      <c r="C94" s="68"/>
      <c r="D94" s="68"/>
      <c r="E94" s="34" t="s">
        <v>453</v>
      </c>
      <c r="F94" s="244">
        <f t="shared" si="12"/>
        <v>7153201</v>
      </c>
      <c r="G94" s="244">
        <f t="shared" si="12"/>
        <v>0</v>
      </c>
      <c r="H94" s="244">
        <f t="shared" si="12"/>
        <v>7153201</v>
      </c>
      <c r="I94" s="294">
        <f>+H94/H97</f>
        <v>9.0550484087365224E-5</v>
      </c>
      <c r="J94" s="244">
        <f>+J95</f>
        <v>7153201</v>
      </c>
      <c r="K94" s="340">
        <f t="shared" si="3"/>
        <v>1</v>
      </c>
    </row>
    <row r="95" spans="1:11" ht="36.75" customHeight="1" x14ac:dyDescent="0.25">
      <c r="A95" s="350" t="s">
        <v>413</v>
      </c>
      <c r="B95" s="68"/>
      <c r="C95" s="68"/>
      <c r="D95" s="68"/>
      <c r="E95" s="34" t="s">
        <v>414</v>
      </c>
      <c r="F95" s="244">
        <f t="shared" si="12"/>
        <v>7153201</v>
      </c>
      <c r="G95" s="244">
        <f t="shared" si="12"/>
        <v>0</v>
      </c>
      <c r="H95" s="244">
        <f t="shared" si="12"/>
        <v>7153201</v>
      </c>
      <c r="I95" s="294">
        <f>+H95/H97</f>
        <v>9.0550484087365224E-5</v>
      </c>
      <c r="J95" s="244">
        <f>+J96</f>
        <v>7153201</v>
      </c>
      <c r="K95" s="340">
        <f t="shared" si="3"/>
        <v>1</v>
      </c>
    </row>
    <row r="96" spans="1:11" ht="36.75" customHeight="1" thickBot="1" x14ac:dyDescent="0.3">
      <c r="A96" s="52" t="s">
        <v>439</v>
      </c>
      <c r="B96" s="351" t="s">
        <v>192</v>
      </c>
      <c r="C96" s="187">
        <v>11</v>
      </c>
      <c r="D96" s="53" t="s">
        <v>38</v>
      </c>
      <c r="E96" s="54" t="s">
        <v>226</v>
      </c>
      <c r="F96" s="249">
        <v>7153201</v>
      </c>
      <c r="G96" s="249">
        <v>0</v>
      </c>
      <c r="H96" s="249">
        <f>+F96-G96</f>
        <v>7153201</v>
      </c>
      <c r="I96" s="301">
        <f>+H96/H97</f>
        <v>9.0550484087365224E-5</v>
      </c>
      <c r="J96" s="249">
        <v>7153201</v>
      </c>
      <c r="K96" s="344">
        <f t="shared" si="3"/>
        <v>1</v>
      </c>
    </row>
    <row r="97" spans="1:11" s="262" customFormat="1" ht="30" customHeight="1" thickBot="1" x14ac:dyDescent="0.3">
      <c r="A97" s="545" t="s">
        <v>454</v>
      </c>
      <c r="B97" s="546"/>
      <c r="C97" s="546"/>
      <c r="D97" s="546"/>
      <c r="E97" s="546"/>
      <c r="F97" s="380">
        <f>+F9+F44</f>
        <v>78996827814.839996</v>
      </c>
      <c r="G97" s="380">
        <f>+G9+G44</f>
        <v>0</v>
      </c>
      <c r="H97" s="380">
        <f>+H9+H44</f>
        <v>78996827814.839996</v>
      </c>
      <c r="I97" s="381">
        <f>+H97/H97</f>
        <v>1</v>
      </c>
      <c r="J97" s="380">
        <f>+J9+J44</f>
        <v>78996827814.839996</v>
      </c>
      <c r="K97" s="382">
        <f t="shared" si="3"/>
        <v>1</v>
      </c>
    </row>
    <row r="98" spans="1:11" s="87" customFormat="1" ht="15" customHeight="1" x14ac:dyDescent="0.25">
      <c r="A98" s="86" t="s">
        <v>487</v>
      </c>
      <c r="B98" s="354"/>
      <c r="C98" s="354"/>
      <c r="F98" s="355"/>
      <c r="G98" s="162"/>
      <c r="H98" s="162"/>
      <c r="I98" s="162"/>
    </row>
    <row r="99" spans="1:11" s="87" customFormat="1" ht="15" customHeight="1" x14ac:dyDescent="0.25">
      <c r="A99" s="86" t="s">
        <v>521</v>
      </c>
      <c r="B99" s="354"/>
      <c r="C99" s="354"/>
      <c r="F99" s="355"/>
      <c r="G99" s="162"/>
      <c r="H99" s="162"/>
      <c r="I99" s="162"/>
    </row>
  </sheetData>
  <mergeCells count="15">
    <mergeCell ref="K7:K8"/>
    <mergeCell ref="A97:E97"/>
    <mergeCell ref="A1:J1"/>
    <mergeCell ref="A2:J2"/>
    <mergeCell ref="A3:J3"/>
    <mergeCell ref="A7:A8"/>
    <mergeCell ref="B7:B8"/>
    <mergeCell ref="C7:C8"/>
    <mergeCell ref="D7:D8"/>
    <mergeCell ref="E7:E8"/>
    <mergeCell ref="F7:F8"/>
    <mergeCell ref="G7:G8"/>
    <mergeCell ref="H7:H8"/>
    <mergeCell ref="I7:I8"/>
    <mergeCell ref="J7:J8"/>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DEBE1-2280-454F-A18A-BE3695E603B9}">
  <dimension ref="A1:K100"/>
  <sheetViews>
    <sheetView zoomScale="77" zoomScaleNormal="77" zoomScaleSheetLayoutView="82" workbookViewId="0">
      <selection activeCell="I8" sqref="I8:I9"/>
    </sheetView>
  </sheetViews>
  <sheetFormatPr baseColWidth="10" defaultColWidth="11.42578125" defaultRowHeight="15.75" x14ac:dyDescent="0.25"/>
  <cols>
    <col min="1" max="1" width="29.5703125" style="7" customWidth="1"/>
    <col min="2" max="2" width="15.28515625" style="7" customWidth="1"/>
    <col min="3" max="3" width="10.7109375" style="325" customWidth="1"/>
    <col min="4" max="4" width="10.28515625" style="325" customWidth="1"/>
    <col min="5" max="5" width="50.5703125" style="7" customWidth="1"/>
    <col min="6" max="6" width="24.140625" style="163" customWidth="1"/>
    <col min="7" max="7" width="20.7109375" style="188" customWidth="1"/>
    <col min="8" max="8" width="25.140625" style="163" customWidth="1"/>
    <col min="9" max="9" width="15.140625" style="163" customWidth="1"/>
    <col min="10" max="10" width="23.5703125" style="163" customWidth="1"/>
    <col min="11" max="11" width="16" style="356" customWidth="1"/>
    <col min="12" max="216" width="11.42578125" style="7"/>
    <col min="217" max="217" width="20.28515625" style="7" customWidth="1"/>
    <col min="218" max="218" width="7.28515625" style="7" customWidth="1"/>
    <col min="219" max="219" width="51.42578125" style="7" customWidth="1"/>
    <col min="220" max="220" width="23.42578125" style="7" customWidth="1"/>
    <col min="221" max="221" width="19.42578125" style="7" customWidth="1"/>
    <col min="222" max="222" width="20" style="7" customWidth="1"/>
    <col min="223" max="223" width="25.140625" style="7" customWidth="1"/>
    <col min="224" max="224" width="4.42578125" style="7" customWidth="1"/>
    <col min="225" max="225" width="18.85546875" style="7" customWidth="1"/>
    <col min="226" max="226" width="19.28515625" style="7" customWidth="1"/>
    <col min="227" max="227" width="14.42578125" style="7" customWidth="1"/>
    <col min="228" max="228" width="18.42578125" style="7" customWidth="1"/>
    <col min="229" max="229" width="11.42578125" style="7"/>
    <col min="230" max="230" width="17.42578125" style="7" customWidth="1"/>
    <col min="231" max="472" width="11.42578125" style="7"/>
    <col min="473" max="473" width="20.28515625" style="7" customWidth="1"/>
    <col min="474" max="474" width="7.28515625" style="7" customWidth="1"/>
    <col min="475" max="475" width="51.42578125" style="7" customWidth="1"/>
    <col min="476" max="476" width="23.42578125" style="7" customWidth="1"/>
    <col min="477" max="477" width="19.42578125" style="7" customWidth="1"/>
    <col min="478" max="478" width="20" style="7" customWidth="1"/>
    <col min="479" max="479" width="25.140625" style="7" customWidth="1"/>
    <col min="480" max="480" width="4.42578125" style="7" customWidth="1"/>
    <col min="481" max="481" width="18.85546875" style="7" customWidth="1"/>
    <col min="482" max="482" width="19.28515625" style="7" customWidth="1"/>
    <col min="483" max="483" width="14.42578125" style="7" customWidth="1"/>
    <col min="484" max="484" width="18.42578125" style="7" customWidth="1"/>
    <col min="485" max="485" width="11.42578125" style="7"/>
    <col min="486" max="486" width="17.42578125" style="7" customWidth="1"/>
    <col min="487" max="728" width="11.42578125" style="7"/>
    <col min="729" max="729" width="20.28515625" style="7" customWidth="1"/>
    <col min="730" max="730" width="7.28515625" style="7" customWidth="1"/>
    <col min="731" max="731" width="51.42578125" style="7" customWidth="1"/>
    <col min="732" max="732" width="23.42578125" style="7" customWidth="1"/>
    <col min="733" max="733" width="19.42578125" style="7" customWidth="1"/>
    <col min="734" max="734" width="20" style="7" customWidth="1"/>
    <col min="735" max="735" width="25.140625" style="7" customWidth="1"/>
    <col min="736" max="736" width="4.42578125" style="7" customWidth="1"/>
    <col min="737" max="737" width="18.85546875" style="7" customWidth="1"/>
    <col min="738" max="738" width="19.28515625" style="7" customWidth="1"/>
    <col min="739" max="739" width="14.42578125" style="7" customWidth="1"/>
    <col min="740" max="740" width="18.42578125" style="7" customWidth="1"/>
    <col min="741" max="741" width="11.42578125" style="7"/>
    <col min="742" max="742" width="17.42578125" style="7" customWidth="1"/>
    <col min="743" max="984" width="11.42578125" style="7"/>
    <col min="985" max="985" width="20.28515625" style="7" customWidth="1"/>
    <col min="986" max="986" width="7.28515625" style="7" customWidth="1"/>
    <col min="987" max="987" width="51.42578125" style="7" customWidth="1"/>
    <col min="988" max="988" width="23.42578125" style="7" customWidth="1"/>
    <col min="989" max="989" width="19.42578125" style="7" customWidth="1"/>
    <col min="990" max="990" width="20" style="7" customWidth="1"/>
    <col min="991" max="991" width="25.140625" style="7" customWidth="1"/>
    <col min="992" max="992" width="4.42578125" style="7" customWidth="1"/>
    <col min="993" max="993" width="18.85546875" style="7" customWidth="1"/>
    <col min="994" max="994" width="19.28515625" style="7" customWidth="1"/>
    <col min="995" max="995" width="14.42578125" style="7" customWidth="1"/>
    <col min="996" max="996" width="18.42578125" style="7" customWidth="1"/>
    <col min="997" max="997" width="11.42578125" style="7"/>
    <col min="998" max="998" width="17.42578125" style="7" customWidth="1"/>
    <col min="999" max="1240" width="11.42578125" style="7"/>
    <col min="1241" max="1241" width="20.28515625" style="7" customWidth="1"/>
    <col min="1242" max="1242" width="7.28515625" style="7" customWidth="1"/>
    <col min="1243" max="1243" width="51.42578125" style="7" customWidth="1"/>
    <col min="1244" max="1244" width="23.42578125" style="7" customWidth="1"/>
    <col min="1245" max="1245" width="19.42578125" style="7" customWidth="1"/>
    <col min="1246" max="1246" width="20" style="7" customWidth="1"/>
    <col min="1247" max="1247" width="25.140625" style="7" customWidth="1"/>
    <col min="1248" max="1248" width="4.42578125" style="7" customWidth="1"/>
    <col min="1249" max="1249" width="18.85546875" style="7" customWidth="1"/>
    <col min="1250" max="1250" width="19.28515625" style="7" customWidth="1"/>
    <col min="1251" max="1251" width="14.42578125" style="7" customWidth="1"/>
    <col min="1252" max="1252" width="18.42578125" style="7" customWidth="1"/>
    <col min="1253" max="1253" width="11.42578125" style="7"/>
    <col min="1254" max="1254" width="17.42578125" style="7" customWidth="1"/>
    <col min="1255" max="1496" width="11.42578125" style="7"/>
    <col min="1497" max="1497" width="20.28515625" style="7" customWidth="1"/>
    <col min="1498" max="1498" width="7.28515625" style="7" customWidth="1"/>
    <col min="1499" max="1499" width="51.42578125" style="7" customWidth="1"/>
    <col min="1500" max="1500" width="23.42578125" style="7" customWidth="1"/>
    <col min="1501" max="1501" width="19.42578125" style="7" customWidth="1"/>
    <col min="1502" max="1502" width="20" style="7" customWidth="1"/>
    <col min="1503" max="1503" width="25.140625" style="7" customWidth="1"/>
    <col min="1504" max="1504" width="4.42578125" style="7" customWidth="1"/>
    <col min="1505" max="1505" width="18.85546875" style="7" customWidth="1"/>
    <col min="1506" max="1506" width="19.28515625" style="7" customWidth="1"/>
    <col min="1507" max="1507" width="14.42578125" style="7" customWidth="1"/>
    <col min="1508" max="1508" width="18.42578125" style="7" customWidth="1"/>
    <col min="1509" max="1509" width="11.42578125" style="7"/>
    <col min="1510" max="1510" width="17.42578125" style="7" customWidth="1"/>
    <col min="1511" max="1752" width="11.42578125" style="7"/>
    <col min="1753" max="1753" width="20.28515625" style="7" customWidth="1"/>
    <col min="1754" max="1754" width="7.28515625" style="7" customWidth="1"/>
    <col min="1755" max="1755" width="51.42578125" style="7" customWidth="1"/>
    <col min="1756" max="1756" width="23.42578125" style="7" customWidth="1"/>
    <col min="1757" max="1757" width="19.42578125" style="7" customWidth="1"/>
    <col min="1758" max="1758" width="20" style="7" customWidth="1"/>
    <col min="1759" max="1759" width="25.140625" style="7" customWidth="1"/>
    <col min="1760" max="1760" width="4.42578125" style="7" customWidth="1"/>
    <col min="1761" max="1761" width="18.85546875" style="7" customWidth="1"/>
    <col min="1762" max="1762" width="19.28515625" style="7" customWidth="1"/>
    <col min="1763" max="1763" width="14.42578125" style="7" customWidth="1"/>
    <col min="1764" max="1764" width="18.42578125" style="7" customWidth="1"/>
    <col min="1765" max="1765" width="11.42578125" style="7"/>
    <col min="1766" max="1766" width="17.42578125" style="7" customWidth="1"/>
    <col min="1767" max="2008" width="11.42578125" style="7"/>
    <col min="2009" max="2009" width="20.28515625" style="7" customWidth="1"/>
    <col min="2010" max="2010" width="7.28515625" style="7" customWidth="1"/>
    <col min="2011" max="2011" width="51.42578125" style="7" customWidth="1"/>
    <col min="2012" max="2012" width="23.42578125" style="7" customWidth="1"/>
    <col min="2013" max="2013" width="19.42578125" style="7" customWidth="1"/>
    <col min="2014" max="2014" width="20" style="7" customWidth="1"/>
    <col min="2015" max="2015" width="25.140625" style="7" customWidth="1"/>
    <col min="2016" max="2016" width="4.42578125" style="7" customWidth="1"/>
    <col min="2017" max="2017" width="18.85546875" style="7" customWidth="1"/>
    <col min="2018" max="2018" width="19.28515625" style="7" customWidth="1"/>
    <col min="2019" max="2019" width="14.42578125" style="7" customWidth="1"/>
    <col min="2020" max="2020" width="18.42578125" style="7" customWidth="1"/>
    <col min="2021" max="2021" width="11.42578125" style="7"/>
    <col min="2022" max="2022" width="17.42578125" style="7" customWidth="1"/>
    <col min="2023" max="2264" width="11.42578125" style="7"/>
    <col min="2265" max="2265" width="20.28515625" style="7" customWidth="1"/>
    <col min="2266" max="2266" width="7.28515625" style="7" customWidth="1"/>
    <col min="2267" max="2267" width="51.42578125" style="7" customWidth="1"/>
    <col min="2268" max="2268" width="23.42578125" style="7" customWidth="1"/>
    <col min="2269" max="2269" width="19.42578125" style="7" customWidth="1"/>
    <col min="2270" max="2270" width="20" style="7" customWidth="1"/>
    <col min="2271" max="2271" width="25.140625" style="7" customWidth="1"/>
    <col min="2272" max="2272" width="4.42578125" style="7" customWidth="1"/>
    <col min="2273" max="2273" width="18.85546875" style="7" customWidth="1"/>
    <col min="2274" max="2274" width="19.28515625" style="7" customWidth="1"/>
    <col min="2275" max="2275" width="14.42578125" style="7" customWidth="1"/>
    <col min="2276" max="2276" width="18.42578125" style="7" customWidth="1"/>
    <col min="2277" max="2277" width="11.42578125" style="7"/>
    <col min="2278" max="2278" width="17.42578125" style="7" customWidth="1"/>
    <col min="2279" max="2520" width="11.42578125" style="7"/>
    <col min="2521" max="2521" width="20.28515625" style="7" customWidth="1"/>
    <col min="2522" max="2522" width="7.28515625" style="7" customWidth="1"/>
    <col min="2523" max="2523" width="51.42578125" style="7" customWidth="1"/>
    <col min="2524" max="2524" width="23.42578125" style="7" customWidth="1"/>
    <col min="2525" max="2525" width="19.42578125" style="7" customWidth="1"/>
    <col min="2526" max="2526" width="20" style="7" customWidth="1"/>
    <col min="2527" max="2527" width="25.140625" style="7" customWidth="1"/>
    <col min="2528" max="2528" width="4.42578125" style="7" customWidth="1"/>
    <col min="2529" max="2529" width="18.85546875" style="7" customWidth="1"/>
    <col min="2530" max="2530" width="19.28515625" style="7" customWidth="1"/>
    <col min="2531" max="2531" width="14.42578125" style="7" customWidth="1"/>
    <col min="2532" max="2532" width="18.42578125" style="7" customWidth="1"/>
    <col min="2533" max="2533" width="11.42578125" style="7"/>
    <col min="2534" max="2534" width="17.42578125" style="7" customWidth="1"/>
    <col min="2535" max="2776" width="11.42578125" style="7"/>
    <col min="2777" max="2777" width="20.28515625" style="7" customWidth="1"/>
    <col min="2778" max="2778" width="7.28515625" style="7" customWidth="1"/>
    <col min="2779" max="2779" width="51.42578125" style="7" customWidth="1"/>
    <col min="2780" max="2780" width="23.42578125" style="7" customWidth="1"/>
    <col min="2781" max="2781" width="19.42578125" style="7" customWidth="1"/>
    <col min="2782" max="2782" width="20" style="7" customWidth="1"/>
    <col min="2783" max="2783" width="25.140625" style="7" customWidth="1"/>
    <col min="2784" max="2784" width="4.42578125" style="7" customWidth="1"/>
    <col min="2785" max="2785" width="18.85546875" style="7" customWidth="1"/>
    <col min="2786" max="2786" width="19.28515625" style="7" customWidth="1"/>
    <col min="2787" max="2787" width="14.42578125" style="7" customWidth="1"/>
    <col min="2788" max="2788" width="18.42578125" style="7" customWidth="1"/>
    <col min="2789" max="2789" width="11.42578125" style="7"/>
    <col min="2790" max="2790" width="17.42578125" style="7" customWidth="1"/>
    <col min="2791" max="3032" width="11.42578125" style="7"/>
    <col min="3033" max="3033" width="20.28515625" style="7" customWidth="1"/>
    <col min="3034" max="3034" width="7.28515625" style="7" customWidth="1"/>
    <col min="3035" max="3035" width="51.42578125" style="7" customWidth="1"/>
    <col min="3036" max="3036" width="23.42578125" style="7" customWidth="1"/>
    <col min="3037" max="3037" width="19.42578125" style="7" customWidth="1"/>
    <col min="3038" max="3038" width="20" style="7" customWidth="1"/>
    <col min="3039" max="3039" width="25.140625" style="7" customWidth="1"/>
    <col min="3040" max="3040" width="4.42578125" style="7" customWidth="1"/>
    <col min="3041" max="3041" width="18.85546875" style="7" customWidth="1"/>
    <col min="3042" max="3042" width="19.28515625" style="7" customWidth="1"/>
    <col min="3043" max="3043" width="14.42578125" style="7" customWidth="1"/>
    <col min="3044" max="3044" width="18.42578125" style="7" customWidth="1"/>
    <col min="3045" max="3045" width="11.42578125" style="7"/>
    <col min="3046" max="3046" width="17.42578125" style="7" customWidth="1"/>
    <col min="3047" max="3288" width="11.42578125" style="7"/>
    <col min="3289" max="3289" width="20.28515625" style="7" customWidth="1"/>
    <col min="3290" max="3290" width="7.28515625" style="7" customWidth="1"/>
    <col min="3291" max="3291" width="51.42578125" style="7" customWidth="1"/>
    <col min="3292" max="3292" width="23.42578125" style="7" customWidth="1"/>
    <col min="3293" max="3293" width="19.42578125" style="7" customWidth="1"/>
    <col min="3294" max="3294" width="20" style="7" customWidth="1"/>
    <col min="3295" max="3295" width="25.140625" style="7" customWidth="1"/>
    <col min="3296" max="3296" width="4.42578125" style="7" customWidth="1"/>
    <col min="3297" max="3297" width="18.85546875" style="7" customWidth="1"/>
    <col min="3298" max="3298" width="19.28515625" style="7" customWidth="1"/>
    <col min="3299" max="3299" width="14.42578125" style="7" customWidth="1"/>
    <col min="3300" max="3300" width="18.42578125" style="7" customWidth="1"/>
    <col min="3301" max="3301" width="11.42578125" style="7"/>
    <col min="3302" max="3302" width="17.42578125" style="7" customWidth="1"/>
    <col min="3303" max="3544" width="11.42578125" style="7"/>
    <col min="3545" max="3545" width="20.28515625" style="7" customWidth="1"/>
    <col min="3546" max="3546" width="7.28515625" style="7" customWidth="1"/>
    <col min="3547" max="3547" width="51.42578125" style="7" customWidth="1"/>
    <col min="3548" max="3548" width="23.42578125" style="7" customWidth="1"/>
    <col min="3549" max="3549" width="19.42578125" style="7" customWidth="1"/>
    <col min="3550" max="3550" width="20" style="7" customWidth="1"/>
    <col min="3551" max="3551" width="25.140625" style="7" customWidth="1"/>
    <col min="3552" max="3552" width="4.42578125" style="7" customWidth="1"/>
    <col min="3553" max="3553" width="18.85546875" style="7" customWidth="1"/>
    <col min="3554" max="3554" width="19.28515625" style="7" customWidth="1"/>
    <col min="3555" max="3555" width="14.42578125" style="7" customWidth="1"/>
    <col min="3556" max="3556" width="18.42578125" style="7" customWidth="1"/>
    <col min="3557" max="3557" width="11.42578125" style="7"/>
    <col min="3558" max="3558" width="17.42578125" style="7" customWidth="1"/>
    <col min="3559" max="3800" width="11.42578125" style="7"/>
    <col min="3801" max="3801" width="20.28515625" style="7" customWidth="1"/>
    <col min="3802" max="3802" width="7.28515625" style="7" customWidth="1"/>
    <col min="3803" max="3803" width="51.42578125" style="7" customWidth="1"/>
    <col min="3804" max="3804" width="23.42578125" style="7" customWidth="1"/>
    <col min="3805" max="3805" width="19.42578125" style="7" customWidth="1"/>
    <col min="3806" max="3806" width="20" style="7" customWidth="1"/>
    <col min="3807" max="3807" width="25.140625" style="7" customWidth="1"/>
    <col min="3808" max="3808" width="4.42578125" style="7" customWidth="1"/>
    <col min="3809" max="3809" width="18.85546875" style="7" customWidth="1"/>
    <col min="3810" max="3810" width="19.28515625" style="7" customWidth="1"/>
    <col min="3811" max="3811" width="14.42578125" style="7" customWidth="1"/>
    <col min="3812" max="3812" width="18.42578125" style="7" customWidth="1"/>
    <col min="3813" max="3813" width="11.42578125" style="7"/>
    <col min="3814" max="3814" width="17.42578125" style="7" customWidth="1"/>
    <col min="3815" max="4056" width="11.42578125" style="7"/>
    <col min="4057" max="4057" width="20.28515625" style="7" customWidth="1"/>
    <col min="4058" max="4058" width="7.28515625" style="7" customWidth="1"/>
    <col min="4059" max="4059" width="51.42578125" style="7" customWidth="1"/>
    <col min="4060" max="4060" width="23.42578125" style="7" customWidth="1"/>
    <col min="4061" max="4061" width="19.42578125" style="7" customWidth="1"/>
    <col min="4062" max="4062" width="20" style="7" customWidth="1"/>
    <col min="4063" max="4063" width="25.140625" style="7" customWidth="1"/>
    <col min="4064" max="4064" width="4.42578125" style="7" customWidth="1"/>
    <col min="4065" max="4065" width="18.85546875" style="7" customWidth="1"/>
    <col min="4066" max="4066" width="19.28515625" style="7" customWidth="1"/>
    <col min="4067" max="4067" width="14.42578125" style="7" customWidth="1"/>
    <col min="4068" max="4068" width="18.42578125" style="7" customWidth="1"/>
    <col min="4069" max="4069" width="11.42578125" style="7"/>
    <col min="4070" max="4070" width="17.42578125" style="7" customWidth="1"/>
    <col min="4071" max="4312" width="11.42578125" style="7"/>
    <col min="4313" max="4313" width="20.28515625" style="7" customWidth="1"/>
    <col min="4314" max="4314" width="7.28515625" style="7" customWidth="1"/>
    <col min="4315" max="4315" width="51.42578125" style="7" customWidth="1"/>
    <col min="4316" max="4316" width="23.42578125" style="7" customWidth="1"/>
    <col min="4317" max="4317" width="19.42578125" style="7" customWidth="1"/>
    <col min="4318" max="4318" width="20" style="7" customWidth="1"/>
    <col min="4319" max="4319" width="25.140625" style="7" customWidth="1"/>
    <col min="4320" max="4320" width="4.42578125" style="7" customWidth="1"/>
    <col min="4321" max="4321" width="18.85546875" style="7" customWidth="1"/>
    <col min="4322" max="4322" width="19.28515625" style="7" customWidth="1"/>
    <col min="4323" max="4323" width="14.42578125" style="7" customWidth="1"/>
    <col min="4324" max="4324" width="18.42578125" style="7" customWidth="1"/>
    <col min="4325" max="4325" width="11.42578125" style="7"/>
    <col min="4326" max="4326" width="17.42578125" style="7" customWidth="1"/>
    <col min="4327" max="4568" width="11.42578125" style="7"/>
    <col min="4569" max="4569" width="20.28515625" style="7" customWidth="1"/>
    <col min="4570" max="4570" width="7.28515625" style="7" customWidth="1"/>
    <col min="4571" max="4571" width="51.42578125" style="7" customWidth="1"/>
    <col min="4572" max="4572" width="23.42578125" style="7" customWidth="1"/>
    <col min="4573" max="4573" width="19.42578125" style="7" customWidth="1"/>
    <col min="4574" max="4574" width="20" style="7" customWidth="1"/>
    <col min="4575" max="4575" width="25.140625" style="7" customWidth="1"/>
    <col min="4576" max="4576" width="4.42578125" style="7" customWidth="1"/>
    <col min="4577" max="4577" width="18.85546875" style="7" customWidth="1"/>
    <col min="4578" max="4578" width="19.28515625" style="7" customWidth="1"/>
    <col min="4579" max="4579" width="14.42578125" style="7" customWidth="1"/>
    <col min="4580" max="4580" width="18.42578125" style="7" customWidth="1"/>
    <col min="4581" max="4581" width="11.42578125" style="7"/>
    <col min="4582" max="4582" width="17.42578125" style="7" customWidth="1"/>
    <col min="4583" max="4824" width="11.42578125" style="7"/>
    <col min="4825" max="4825" width="20.28515625" style="7" customWidth="1"/>
    <col min="4826" max="4826" width="7.28515625" style="7" customWidth="1"/>
    <col min="4827" max="4827" width="51.42578125" style="7" customWidth="1"/>
    <col min="4828" max="4828" width="23.42578125" style="7" customWidth="1"/>
    <col min="4829" max="4829" width="19.42578125" style="7" customWidth="1"/>
    <col min="4830" max="4830" width="20" style="7" customWidth="1"/>
    <col min="4831" max="4831" width="25.140625" style="7" customWidth="1"/>
    <col min="4832" max="4832" width="4.42578125" style="7" customWidth="1"/>
    <col min="4833" max="4833" width="18.85546875" style="7" customWidth="1"/>
    <col min="4834" max="4834" width="19.28515625" style="7" customWidth="1"/>
    <col min="4835" max="4835" width="14.42578125" style="7" customWidth="1"/>
    <col min="4836" max="4836" width="18.42578125" style="7" customWidth="1"/>
    <col min="4837" max="4837" width="11.42578125" style="7"/>
    <col min="4838" max="4838" width="17.42578125" style="7" customWidth="1"/>
    <col min="4839" max="5080" width="11.42578125" style="7"/>
    <col min="5081" max="5081" width="20.28515625" style="7" customWidth="1"/>
    <col min="5082" max="5082" width="7.28515625" style="7" customWidth="1"/>
    <col min="5083" max="5083" width="51.42578125" style="7" customWidth="1"/>
    <col min="5084" max="5084" width="23.42578125" style="7" customWidth="1"/>
    <col min="5085" max="5085" width="19.42578125" style="7" customWidth="1"/>
    <col min="5086" max="5086" width="20" style="7" customWidth="1"/>
    <col min="5087" max="5087" width="25.140625" style="7" customWidth="1"/>
    <col min="5088" max="5088" width="4.42578125" style="7" customWidth="1"/>
    <col min="5089" max="5089" width="18.85546875" style="7" customWidth="1"/>
    <col min="5090" max="5090" width="19.28515625" style="7" customWidth="1"/>
    <col min="5091" max="5091" width="14.42578125" style="7" customWidth="1"/>
    <col min="5092" max="5092" width="18.42578125" style="7" customWidth="1"/>
    <col min="5093" max="5093" width="11.42578125" style="7"/>
    <col min="5094" max="5094" width="17.42578125" style="7" customWidth="1"/>
    <col min="5095" max="5336" width="11.42578125" style="7"/>
    <col min="5337" max="5337" width="20.28515625" style="7" customWidth="1"/>
    <col min="5338" max="5338" width="7.28515625" style="7" customWidth="1"/>
    <col min="5339" max="5339" width="51.42578125" style="7" customWidth="1"/>
    <col min="5340" max="5340" width="23.42578125" style="7" customWidth="1"/>
    <col min="5341" max="5341" width="19.42578125" style="7" customWidth="1"/>
    <col min="5342" max="5342" width="20" style="7" customWidth="1"/>
    <col min="5343" max="5343" width="25.140625" style="7" customWidth="1"/>
    <col min="5344" max="5344" width="4.42578125" style="7" customWidth="1"/>
    <col min="5345" max="5345" width="18.85546875" style="7" customWidth="1"/>
    <col min="5346" max="5346" width="19.28515625" style="7" customWidth="1"/>
    <col min="5347" max="5347" width="14.42578125" style="7" customWidth="1"/>
    <col min="5348" max="5348" width="18.42578125" style="7" customWidth="1"/>
    <col min="5349" max="5349" width="11.42578125" style="7"/>
    <col min="5350" max="5350" width="17.42578125" style="7" customWidth="1"/>
    <col min="5351" max="5592" width="11.42578125" style="7"/>
    <col min="5593" max="5593" width="20.28515625" style="7" customWidth="1"/>
    <col min="5594" max="5594" width="7.28515625" style="7" customWidth="1"/>
    <col min="5595" max="5595" width="51.42578125" style="7" customWidth="1"/>
    <col min="5596" max="5596" width="23.42578125" style="7" customWidth="1"/>
    <col min="5597" max="5597" width="19.42578125" style="7" customWidth="1"/>
    <col min="5598" max="5598" width="20" style="7" customWidth="1"/>
    <col min="5599" max="5599" width="25.140625" style="7" customWidth="1"/>
    <col min="5600" max="5600" width="4.42578125" style="7" customWidth="1"/>
    <col min="5601" max="5601" width="18.85546875" style="7" customWidth="1"/>
    <col min="5602" max="5602" width="19.28515625" style="7" customWidth="1"/>
    <col min="5603" max="5603" width="14.42578125" style="7" customWidth="1"/>
    <col min="5604" max="5604" width="18.42578125" style="7" customWidth="1"/>
    <col min="5605" max="5605" width="11.42578125" style="7"/>
    <col min="5606" max="5606" width="17.42578125" style="7" customWidth="1"/>
    <col min="5607" max="5848" width="11.42578125" style="7"/>
    <col min="5849" max="5849" width="20.28515625" style="7" customWidth="1"/>
    <col min="5850" max="5850" width="7.28515625" style="7" customWidth="1"/>
    <col min="5851" max="5851" width="51.42578125" style="7" customWidth="1"/>
    <col min="5852" max="5852" width="23.42578125" style="7" customWidth="1"/>
    <col min="5853" max="5853" width="19.42578125" style="7" customWidth="1"/>
    <col min="5854" max="5854" width="20" style="7" customWidth="1"/>
    <col min="5855" max="5855" width="25.140625" style="7" customWidth="1"/>
    <col min="5856" max="5856" width="4.42578125" style="7" customWidth="1"/>
    <col min="5857" max="5857" width="18.85546875" style="7" customWidth="1"/>
    <col min="5858" max="5858" width="19.28515625" style="7" customWidth="1"/>
    <col min="5859" max="5859" width="14.42578125" style="7" customWidth="1"/>
    <col min="5860" max="5860" width="18.42578125" style="7" customWidth="1"/>
    <col min="5861" max="5861" width="11.42578125" style="7"/>
    <col min="5862" max="5862" width="17.42578125" style="7" customWidth="1"/>
    <col min="5863" max="6104" width="11.42578125" style="7"/>
    <col min="6105" max="6105" width="20.28515625" style="7" customWidth="1"/>
    <col min="6106" max="6106" width="7.28515625" style="7" customWidth="1"/>
    <col min="6107" max="6107" width="51.42578125" style="7" customWidth="1"/>
    <col min="6108" max="6108" width="23.42578125" style="7" customWidth="1"/>
    <col min="6109" max="6109" width="19.42578125" style="7" customWidth="1"/>
    <col min="6110" max="6110" width="20" style="7" customWidth="1"/>
    <col min="6111" max="6111" width="25.140625" style="7" customWidth="1"/>
    <col min="6112" max="6112" width="4.42578125" style="7" customWidth="1"/>
    <col min="6113" max="6113" width="18.85546875" style="7" customWidth="1"/>
    <col min="6114" max="6114" width="19.28515625" style="7" customWidth="1"/>
    <col min="6115" max="6115" width="14.42578125" style="7" customWidth="1"/>
    <col min="6116" max="6116" width="18.42578125" style="7" customWidth="1"/>
    <col min="6117" max="6117" width="11.42578125" style="7"/>
    <col min="6118" max="6118" width="17.42578125" style="7" customWidth="1"/>
    <col min="6119" max="6360" width="11.42578125" style="7"/>
    <col min="6361" max="6361" width="20.28515625" style="7" customWidth="1"/>
    <col min="6362" max="6362" width="7.28515625" style="7" customWidth="1"/>
    <col min="6363" max="6363" width="51.42578125" style="7" customWidth="1"/>
    <col min="6364" max="6364" width="23.42578125" style="7" customWidth="1"/>
    <col min="6365" max="6365" width="19.42578125" style="7" customWidth="1"/>
    <col min="6366" max="6366" width="20" style="7" customWidth="1"/>
    <col min="6367" max="6367" width="25.140625" style="7" customWidth="1"/>
    <col min="6368" max="6368" width="4.42578125" style="7" customWidth="1"/>
    <col min="6369" max="6369" width="18.85546875" style="7" customWidth="1"/>
    <col min="6370" max="6370" width="19.28515625" style="7" customWidth="1"/>
    <col min="6371" max="6371" width="14.42578125" style="7" customWidth="1"/>
    <col min="6372" max="6372" width="18.42578125" style="7" customWidth="1"/>
    <col min="6373" max="6373" width="11.42578125" style="7"/>
    <col min="6374" max="6374" width="17.42578125" style="7" customWidth="1"/>
    <col min="6375" max="6616" width="11.42578125" style="7"/>
    <col min="6617" max="6617" width="20.28515625" style="7" customWidth="1"/>
    <col min="6618" max="6618" width="7.28515625" style="7" customWidth="1"/>
    <col min="6619" max="6619" width="51.42578125" style="7" customWidth="1"/>
    <col min="6620" max="6620" width="23.42578125" style="7" customWidth="1"/>
    <col min="6621" max="6621" width="19.42578125" style="7" customWidth="1"/>
    <col min="6622" max="6622" width="20" style="7" customWidth="1"/>
    <col min="6623" max="6623" width="25.140625" style="7" customWidth="1"/>
    <col min="6624" max="6624" width="4.42578125" style="7" customWidth="1"/>
    <col min="6625" max="6625" width="18.85546875" style="7" customWidth="1"/>
    <col min="6626" max="6626" width="19.28515625" style="7" customWidth="1"/>
    <col min="6627" max="6627" width="14.42578125" style="7" customWidth="1"/>
    <col min="6628" max="6628" width="18.42578125" style="7" customWidth="1"/>
    <col min="6629" max="6629" width="11.42578125" style="7"/>
    <col min="6630" max="6630" width="17.42578125" style="7" customWidth="1"/>
    <col min="6631" max="6872" width="11.42578125" style="7"/>
    <col min="6873" max="6873" width="20.28515625" style="7" customWidth="1"/>
    <col min="6874" max="6874" width="7.28515625" style="7" customWidth="1"/>
    <col min="6875" max="6875" width="51.42578125" style="7" customWidth="1"/>
    <col min="6876" max="6876" width="23.42578125" style="7" customWidth="1"/>
    <col min="6877" max="6877" width="19.42578125" style="7" customWidth="1"/>
    <col min="6878" max="6878" width="20" style="7" customWidth="1"/>
    <col min="6879" max="6879" width="25.140625" style="7" customWidth="1"/>
    <col min="6880" max="6880" width="4.42578125" style="7" customWidth="1"/>
    <col min="6881" max="6881" width="18.85546875" style="7" customWidth="1"/>
    <col min="6882" max="6882" width="19.28515625" style="7" customWidth="1"/>
    <col min="6883" max="6883" width="14.42578125" style="7" customWidth="1"/>
    <col min="6884" max="6884" width="18.42578125" style="7" customWidth="1"/>
    <col min="6885" max="6885" width="11.42578125" style="7"/>
    <col min="6886" max="6886" width="17.42578125" style="7" customWidth="1"/>
    <col min="6887" max="7128" width="11.42578125" style="7"/>
    <col min="7129" max="7129" width="20.28515625" style="7" customWidth="1"/>
    <col min="7130" max="7130" width="7.28515625" style="7" customWidth="1"/>
    <col min="7131" max="7131" width="51.42578125" style="7" customWidth="1"/>
    <col min="7132" max="7132" width="23.42578125" style="7" customWidth="1"/>
    <col min="7133" max="7133" width="19.42578125" style="7" customWidth="1"/>
    <col min="7134" max="7134" width="20" style="7" customWidth="1"/>
    <col min="7135" max="7135" width="25.140625" style="7" customWidth="1"/>
    <col min="7136" max="7136" width="4.42578125" style="7" customWidth="1"/>
    <col min="7137" max="7137" width="18.85546875" style="7" customWidth="1"/>
    <col min="7138" max="7138" width="19.28515625" style="7" customWidth="1"/>
    <col min="7139" max="7139" width="14.42578125" style="7" customWidth="1"/>
    <col min="7140" max="7140" width="18.42578125" style="7" customWidth="1"/>
    <col min="7141" max="7141" width="11.42578125" style="7"/>
    <col min="7142" max="7142" width="17.42578125" style="7" customWidth="1"/>
    <col min="7143" max="7384" width="11.42578125" style="7"/>
    <col min="7385" max="7385" width="20.28515625" style="7" customWidth="1"/>
    <col min="7386" max="7386" width="7.28515625" style="7" customWidth="1"/>
    <col min="7387" max="7387" width="51.42578125" style="7" customWidth="1"/>
    <col min="7388" max="7388" width="23.42578125" style="7" customWidth="1"/>
    <col min="7389" max="7389" width="19.42578125" style="7" customWidth="1"/>
    <col min="7390" max="7390" width="20" style="7" customWidth="1"/>
    <col min="7391" max="7391" width="25.140625" style="7" customWidth="1"/>
    <col min="7392" max="7392" width="4.42578125" style="7" customWidth="1"/>
    <col min="7393" max="7393" width="18.85546875" style="7" customWidth="1"/>
    <col min="7394" max="7394" width="19.28515625" style="7" customWidth="1"/>
    <col min="7395" max="7395" width="14.42578125" style="7" customWidth="1"/>
    <col min="7396" max="7396" width="18.42578125" style="7" customWidth="1"/>
    <col min="7397" max="7397" width="11.42578125" style="7"/>
    <col min="7398" max="7398" width="17.42578125" style="7" customWidth="1"/>
    <col min="7399" max="7640" width="11.42578125" style="7"/>
    <col min="7641" max="7641" width="20.28515625" style="7" customWidth="1"/>
    <col min="7642" max="7642" width="7.28515625" style="7" customWidth="1"/>
    <col min="7643" max="7643" width="51.42578125" style="7" customWidth="1"/>
    <col min="7644" max="7644" width="23.42578125" style="7" customWidth="1"/>
    <col min="7645" max="7645" width="19.42578125" style="7" customWidth="1"/>
    <col min="7646" max="7646" width="20" style="7" customWidth="1"/>
    <col min="7647" max="7647" width="25.140625" style="7" customWidth="1"/>
    <col min="7648" max="7648" width="4.42578125" style="7" customWidth="1"/>
    <col min="7649" max="7649" width="18.85546875" style="7" customWidth="1"/>
    <col min="7650" max="7650" width="19.28515625" style="7" customWidth="1"/>
    <col min="7651" max="7651" width="14.42578125" style="7" customWidth="1"/>
    <col min="7652" max="7652" width="18.42578125" style="7" customWidth="1"/>
    <col min="7653" max="7653" width="11.42578125" style="7"/>
    <col min="7654" max="7654" width="17.42578125" style="7" customWidth="1"/>
    <col min="7655" max="7896" width="11.42578125" style="7"/>
    <col min="7897" max="7897" width="20.28515625" style="7" customWidth="1"/>
    <col min="7898" max="7898" width="7.28515625" style="7" customWidth="1"/>
    <col min="7899" max="7899" width="51.42578125" style="7" customWidth="1"/>
    <col min="7900" max="7900" width="23.42578125" style="7" customWidth="1"/>
    <col min="7901" max="7901" width="19.42578125" style="7" customWidth="1"/>
    <col min="7902" max="7902" width="20" style="7" customWidth="1"/>
    <col min="7903" max="7903" width="25.140625" style="7" customWidth="1"/>
    <col min="7904" max="7904" width="4.42578125" style="7" customWidth="1"/>
    <col min="7905" max="7905" width="18.85546875" style="7" customWidth="1"/>
    <col min="7906" max="7906" width="19.28515625" style="7" customWidth="1"/>
    <col min="7907" max="7907" width="14.42578125" style="7" customWidth="1"/>
    <col min="7908" max="7908" width="18.42578125" style="7" customWidth="1"/>
    <col min="7909" max="7909" width="11.42578125" style="7"/>
    <col min="7910" max="7910" width="17.42578125" style="7" customWidth="1"/>
    <col min="7911" max="8152" width="11.42578125" style="7"/>
    <col min="8153" max="8153" width="20.28515625" style="7" customWidth="1"/>
    <col min="8154" max="8154" width="7.28515625" style="7" customWidth="1"/>
    <col min="8155" max="8155" width="51.42578125" style="7" customWidth="1"/>
    <col min="8156" max="8156" width="23.42578125" style="7" customWidth="1"/>
    <col min="8157" max="8157" width="19.42578125" style="7" customWidth="1"/>
    <col min="8158" max="8158" width="20" style="7" customWidth="1"/>
    <col min="8159" max="8159" width="25.140625" style="7" customWidth="1"/>
    <col min="8160" max="8160" width="4.42578125" style="7" customWidth="1"/>
    <col min="8161" max="8161" width="18.85546875" style="7" customWidth="1"/>
    <col min="8162" max="8162" width="19.28515625" style="7" customWidth="1"/>
    <col min="8163" max="8163" width="14.42578125" style="7" customWidth="1"/>
    <col min="8164" max="8164" width="18.42578125" style="7" customWidth="1"/>
    <col min="8165" max="8165" width="11.42578125" style="7"/>
    <col min="8166" max="8166" width="17.42578125" style="7" customWidth="1"/>
    <col min="8167" max="8408" width="11.42578125" style="7"/>
    <col min="8409" max="8409" width="20.28515625" style="7" customWidth="1"/>
    <col min="8410" max="8410" width="7.28515625" style="7" customWidth="1"/>
    <col min="8411" max="8411" width="51.42578125" style="7" customWidth="1"/>
    <col min="8412" max="8412" width="23.42578125" style="7" customWidth="1"/>
    <col min="8413" max="8413" width="19.42578125" style="7" customWidth="1"/>
    <col min="8414" max="8414" width="20" style="7" customWidth="1"/>
    <col min="8415" max="8415" width="25.140625" style="7" customWidth="1"/>
    <col min="8416" max="8416" width="4.42578125" style="7" customWidth="1"/>
    <col min="8417" max="8417" width="18.85546875" style="7" customWidth="1"/>
    <col min="8418" max="8418" width="19.28515625" style="7" customWidth="1"/>
    <col min="8419" max="8419" width="14.42578125" style="7" customWidth="1"/>
    <col min="8420" max="8420" width="18.42578125" style="7" customWidth="1"/>
    <col min="8421" max="8421" width="11.42578125" style="7"/>
    <col min="8422" max="8422" width="17.42578125" style="7" customWidth="1"/>
    <col min="8423" max="8664" width="11.42578125" style="7"/>
    <col min="8665" max="8665" width="20.28515625" style="7" customWidth="1"/>
    <col min="8666" max="8666" width="7.28515625" style="7" customWidth="1"/>
    <col min="8667" max="8667" width="51.42578125" style="7" customWidth="1"/>
    <col min="8668" max="8668" width="23.42578125" style="7" customWidth="1"/>
    <col min="8669" max="8669" width="19.42578125" style="7" customWidth="1"/>
    <col min="8670" max="8670" width="20" style="7" customWidth="1"/>
    <col min="8671" max="8671" width="25.140625" style="7" customWidth="1"/>
    <col min="8672" max="8672" width="4.42578125" style="7" customWidth="1"/>
    <col min="8673" max="8673" width="18.85546875" style="7" customWidth="1"/>
    <col min="8674" max="8674" width="19.28515625" style="7" customWidth="1"/>
    <col min="8675" max="8675" width="14.42578125" style="7" customWidth="1"/>
    <col min="8676" max="8676" width="18.42578125" style="7" customWidth="1"/>
    <col min="8677" max="8677" width="11.42578125" style="7"/>
    <col min="8678" max="8678" width="17.42578125" style="7" customWidth="1"/>
    <col min="8679" max="8920" width="11.42578125" style="7"/>
    <col min="8921" max="8921" width="20.28515625" style="7" customWidth="1"/>
    <col min="8922" max="8922" width="7.28515625" style="7" customWidth="1"/>
    <col min="8923" max="8923" width="51.42578125" style="7" customWidth="1"/>
    <col min="8924" max="8924" width="23.42578125" style="7" customWidth="1"/>
    <col min="8925" max="8925" width="19.42578125" style="7" customWidth="1"/>
    <col min="8926" max="8926" width="20" style="7" customWidth="1"/>
    <col min="8927" max="8927" width="25.140625" style="7" customWidth="1"/>
    <col min="8928" max="8928" width="4.42578125" style="7" customWidth="1"/>
    <col min="8929" max="8929" width="18.85546875" style="7" customWidth="1"/>
    <col min="8930" max="8930" width="19.28515625" style="7" customWidth="1"/>
    <col min="8931" max="8931" width="14.42578125" style="7" customWidth="1"/>
    <col min="8932" max="8932" width="18.42578125" style="7" customWidth="1"/>
    <col min="8933" max="8933" width="11.42578125" style="7"/>
    <col min="8934" max="8934" width="17.42578125" style="7" customWidth="1"/>
    <col min="8935" max="9176" width="11.42578125" style="7"/>
    <col min="9177" max="9177" width="20.28515625" style="7" customWidth="1"/>
    <col min="9178" max="9178" width="7.28515625" style="7" customWidth="1"/>
    <col min="9179" max="9179" width="51.42578125" style="7" customWidth="1"/>
    <col min="9180" max="9180" width="23.42578125" style="7" customWidth="1"/>
    <col min="9181" max="9181" width="19.42578125" style="7" customWidth="1"/>
    <col min="9182" max="9182" width="20" style="7" customWidth="1"/>
    <col min="9183" max="9183" width="25.140625" style="7" customWidth="1"/>
    <col min="9184" max="9184" width="4.42578125" style="7" customWidth="1"/>
    <col min="9185" max="9185" width="18.85546875" style="7" customWidth="1"/>
    <col min="9186" max="9186" width="19.28515625" style="7" customWidth="1"/>
    <col min="9187" max="9187" width="14.42578125" style="7" customWidth="1"/>
    <col min="9188" max="9188" width="18.42578125" style="7" customWidth="1"/>
    <col min="9189" max="9189" width="11.42578125" style="7"/>
    <col min="9190" max="9190" width="17.42578125" style="7" customWidth="1"/>
    <col min="9191" max="9432" width="11.42578125" style="7"/>
    <col min="9433" max="9433" width="20.28515625" style="7" customWidth="1"/>
    <col min="9434" max="9434" width="7.28515625" style="7" customWidth="1"/>
    <col min="9435" max="9435" width="51.42578125" style="7" customWidth="1"/>
    <col min="9436" max="9436" width="23.42578125" style="7" customWidth="1"/>
    <col min="9437" max="9437" width="19.42578125" style="7" customWidth="1"/>
    <col min="9438" max="9438" width="20" style="7" customWidth="1"/>
    <col min="9439" max="9439" width="25.140625" style="7" customWidth="1"/>
    <col min="9440" max="9440" width="4.42578125" style="7" customWidth="1"/>
    <col min="9441" max="9441" width="18.85546875" style="7" customWidth="1"/>
    <col min="9442" max="9442" width="19.28515625" style="7" customWidth="1"/>
    <col min="9443" max="9443" width="14.42578125" style="7" customWidth="1"/>
    <col min="9444" max="9444" width="18.42578125" style="7" customWidth="1"/>
    <col min="9445" max="9445" width="11.42578125" style="7"/>
    <col min="9446" max="9446" width="17.42578125" style="7" customWidth="1"/>
    <col min="9447" max="9688" width="11.42578125" style="7"/>
    <col min="9689" max="9689" width="20.28515625" style="7" customWidth="1"/>
    <col min="9690" max="9690" width="7.28515625" style="7" customWidth="1"/>
    <col min="9691" max="9691" width="51.42578125" style="7" customWidth="1"/>
    <col min="9692" max="9692" width="23.42578125" style="7" customWidth="1"/>
    <col min="9693" max="9693" width="19.42578125" style="7" customWidth="1"/>
    <col min="9694" max="9694" width="20" style="7" customWidth="1"/>
    <col min="9695" max="9695" width="25.140625" style="7" customWidth="1"/>
    <col min="9696" max="9696" width="4.42578125" style="7" customWidth="1"/>
    <col min="9697" max="9697" width="18.85546875" style="7" customWidth="1"/>
    <col min="9698" max="9698" width="19.28515625" style="7" customWidth="1"/>
    <col min="9699" max="9699" width="14.42578125" style="7" customWidth="1"/>
    <col min="9700" max="9700" width="18.42578125" style="7" customWidth="1"/>
    <col min="9701" max="9701" width="11.42578125" style="7"/>
    <col min="9702" max="9702" width="17.42578125" style="7" customWidth="1"/>
    <col min="9703" max="9944" width="11.42578125" style="7"/>
    <col min="9945" max="9945" width="20.28515625" style="7" customWidth="1"/>
    <col min="9946" max="9946" width="7.28515625" style="7" customWidth="1"/>
    <col min="9947" max="9947" width="51.42578125" style="7" customWidth="1"/>
    <col min="9948" max="9948" width="23.42578125" style="7" customWidth="1"/>
    <col min="9949" max="9949" width="19.42578125" style="7" customWidth="1"/>
    <col min="9950" max="9950" width="20" style="7" customWidth="1"/>
    <col min="9951" max="9951" width="25.140625" style="7" customWidth="1"/>
    <col min="9952" max="9952" width="4.42578125" style="7" customWidth="1"/>
    <col min="9953" max="9953" width="18.85546875" style="7" customWidth="1"/>
    <col min="9954" max="9954" width="19.28515625" style="7" customWidth="1"/>
    <col min="9955" max="9955" width="14.42578125" style="7" customWidth="1"/>
    <col min="9956" max="9956" width="18.42578125" style="7" customWidth="1"/>
    <col min="9957" max="9957" width="11.42578125" style="7"/>
    <col min="9958" max="9958" width="17.42578125" style="7" customWidth="1"/>
    <col min="9959" max="10200" width="11.42578125" style="7"/>
    <col min="10201" max="10201" width="20.28515625" style="7" customWidth="1"/>
    <col min="10202" max="10202" width="7.28515625" style="7" customWidth="1"/>
    <col min="10203" max="10203" width="51.42578125" style="7" customWidth="1"/>
    <col min="10204" max="10204" width="23.42578125" style="7" customWidth="1"/>
    <col min="10205" max="10205" width="19.42578125" style="7" customWidth="1"/>
    <col min="10206" max="10206" width="20" style="7" customWidth="1"/>
    <col min="10207" max="10207" width="25.140625" style="7" customWidth="1"/>
    <col min="10208" max="10208" width="4.42578125" style="7" customWidth="1"/>
    <col min="10209" max="10209" width="18.85546875" style="7" customWidth="1"/>
    <col min="10210" max="10210" width="19.28515625" style="7" customWidth="1"/>
    <col min="10211" max="10211" width="14.42578125" style="7" customWidth="1"/>
    <col min="10212" max="10212" width="18.42578125" style="7" customWidth="1"/>
    <col min="10213" max="10213" width="11.42578125" style="7"/>
    <col min="10214" max="10214" width="17.42578125" style="7" customWidth="1"/>
    <col min="10215" max="10456" width="11.42578125" style="7"/>
    <col min="10457" max="10457" width="20.28515625" style="7" customWidth="1"/>
    <col min="10458" max="10458" width="7.28515625" style="7" customWidth="1"/>
    <col min="10459" max="10459" width="51.42578125" style="7" customWidth="1"/>
    <col min="10460" max="10460" width="23.42578125" style="7" customWidth="1"/>
    <col min="10461" max="10461" width="19.42578125" style="7" customWidth="1"/>
    <col min="10462" max="10462" width="20" style="7" customWidth="1"/>
    <col min="10463" max="10463" width="25.140625" style="7" customWidth="1"/>
    <col min="10464" max="10464" width="4.42578125" style="7" customWidth="1"/>
    <col min="10465" max="10465" width="18.85546875" style="7" customWidth="1"/>
    <col min="10466" max="10466" width="19.28515625" style="7" customWidth="1"/>
    <col min="10467" max="10467" width="14.42578125" style="7" customWidth="1"/>
    <col min="10468" max="10468" width="18.42578125" style="7" customWidth="1"/>
    <col min="10469" max="10469" width="11.42578125" style="7"/>
    <col min="10470" max="10470" width="17.42578125" style="7" customWidth="1"/>
    <col min="10471" max="10712" width="11.42578125" style="7"/>
    <col min="10713" max="10713" width="20.28515625" style="7" customWidth="1"/>
    <col min="10714" max="10714" width="7.28515625" style="7" customWidth="1"/>
    <col min="10715" max="10715" width="51.42578125" style="7" customWidth="1"/>
    <col min="10716" max="10716" width="23.42578125" style="7" customWidth="1"/>
    <col min="10717" max="10717" width="19.42578125" style="7" customWidth="1"/>
    <col min="10718" max="10718" width="20" style="7" customWidth="1"/>
    <col min="10719" max="10719" width="25.140625" style="7" customWidth="1"/>
    <col min="10720" max="10720" width="4.42578125" style="7" customWidth="1"/>
    <col min="10721" max="10721" width="18.85546875" style="7" customWidth="1"/>
    <col min="10722" max="10722" width="19.28515625" style="7" customWidth="1"/>
    <col min="10723" max="10723" width="14.42578125" style="7" customWidth="1"/>
    <col min="10724" max="10724" width="18.42578125" style="7" customWidth="1"/>
    <col min="10725" max="10725" width="11.42578125" style="7"/>
    <col min="10726" max="10726" width="17.42578125" style="7" customWidth="1"/>
    <col min="10727" max="10968" width="11.42578125" style="7"/>
    <col min="10969" max="10969" width="20.28515625" style="7" customWidth="1"/>
    <col min="10970" max="10970" width="7.28515625" style="7" customWidth="1"/>
    <col min="10971" max="10971" width="51.42578125" style="7" customWidth="1"/>
    <col min="10972" max="10972" width="23.42578125" style="7" customWidth="1"/>
    <col min="10973" max="10973" width="19.42578125" style="7" customWidth="1"/>
    <col min="10974" max="10974" width="20" style="7" customWidth="1"/>
    <col min="10975" max="10975" width="25.140625" style="7" customWidth="1"/>
    <col min="10976" max="10976" width="4.42578125" style="7" customWidth="1"/>
    <col min="10977" max="10977" width="18.85546875" style="7" customWidth="1"/>
    <col min="10978" max="10978" width="19.28515625" style="7" customWidth="1"/>
    <col min="10979" max="10979" width="14.42578125" style="7" customWidth="1"/>
    <col min="10980" max="10980" width="18.42578125" style="7" customWidth="1"/>
    <col min="10981" max="10981" width="11.42578125" style="7"/>
    <col min="10982" max="10982" width="17.42578125" style="7" customWidth="1"/>
    <col min="10983" max="11224" width="11.42578125" style="7"/>
    <col min="11225" max="11225" width="20.28515625" style="7" customWidth="1"/>
    <col min="11226" max="11226" width="7.28515625" style="7" customWidth="1"/>
    <col min="11227" max="11227" width="51.42578125" style="7" customWidth="1"/>
    <col min="11228" max="11228" width="23.42578125" style="7" customWidth="1"/>
    <col min="11229" max="11229" width="19.42578125" style="7" customWidth="1"/>
    <col min="11230" max="11230" width="20" style="7" customWidth="1"/>
    <col min="11231" max="11231" width="25.140625" style="7" customWidth="1"/>
    <col min="11232" max="11232" width="4.42578125" style="7" customWidth="1"/>
    <col min="11233" max="11233" width="18.85546875" style="7" customWidth="1"/>
    <col min="11234" max="11234" width="19.28515625" style="7" customWidth="1"/>
    <col min="11235" max="11235" width="14.42578125" style="7" customWidth="1"/>
    <col min="11236" max="11236" width="18.42578125" style="7" customWidth="1"/>
    <col min="11237" max="11237" width="11.42578125" style="7"/>
    <col min="11238" max="11238" width="17.42578125" style="7" customWidth="1"/>
    <col min="11239" max="11480" width="11.42578125" style="7"/>
    <col min="11481" max="11481" width="20.28515625" style="7" customWidth="1"/>
    <col min="11482" max="11482" width="7.28515625" style="7" customWidth="1"/>
    <col min="11483" max="11483" width="51.42578125" style="7" customWidth="1"/>
    <col min="11484" max="11484" width="23.42578125" style="7" customWidth="1"/>
    <col min="11485" max="11485" width="19.42578125" style="7" customWidth="1"/>
    <col min="11486" max="11486" width="20" style="7" customWidth="1"/>
    <col min="11487" max="11487" width="25.140625" style="7" customWidth="1"/>
    <col min="11488" max="11488" width="4.42578125" style="7" customWidth="1"/>
    <col min="11489" max="11489" width="18.85546875" style="7" customWidth="1"/>
    <col min="11490" max="11490" width="19.28515625" style="7" customWidth="1"/>
    <col min="11491" max="11491" width="14.42578125" style="7" customWidth="1"/>
    <col min="11492" max="11492" width="18.42578125" style="7" customWidth="1"/>
    <col min="11493" max="11493" width="11.42578125" style="7"/>
    <col min="11494" max="11494" width="17.42578125" style="7" customWidth="1"/>
    <col min="11495" max="11736" width="11.42578125" style="7"/>
    <col min="11737" max="11737" width="20.28515625" style="7" customWidth="1"/>
    <col min="11738" max="11738" width="7.28515625" style="7" customWidth="1"/>
    <col min="11739" max="11739" width="51.42578125" style="7" customWidth="1"/>
    <col min="11740" max="11740" width="23.42578125" style="7" customWidth="1"/>
    <col min="11741" max="11741" width="19.42578125" style="7" customWidth="1"/>
    <col min="11742" max="11742" width="20" style="7" customWidth="1"/>
    <col min="11743" max="11743" width="25.140625" style="7" customWidth="1"/>
    <col min="11744" max="11744" width="4.42578125" style="7" customWidth="1"/>
    <col min="11745" max="11745" width="18.85546875" style="7" customWidth="1"/>
    <col min="11746" max="11746" width="19.28515625" style="7" customWidth="1"/>
    <col min="11747" max="11747" width="14.42578125" style="7" customWidth="1"/>
    <col min="11748" max="11748" width="18.42578125" style="7" customWidth="1"/>
    <col min="11749" max="11749" width="11.42578125" style="7"/>
    <col min="11750" max="11750" width="17.42578125" style="7" customWidth="1"/>
    <col min="11751" max="11992" width="11.42578125" style="7"/>
    <col min="11993" max="11993" width="20.28515625" style="7" customWidth="1"/>
    <col min="11994" max="11994" width="7.28515625" style="7" customWidth="1"/>
    <col min="11995" max="11995" width="51.42578125" style="7" customWidth="1"/>
    <col min="11996" max="11996" width="23.42578125" style="7" customWidth="1"/>
    <col min="11997" max="11997" width="19.42578125" style="7" customWidth="1"/>
    <col min="11998" max="11998" width="20" style="7" customWidth="1"/>
    <col min="11999" max="11999" width="25.140625" style="7" customWidth="1"/>
    <col min="12000" max="12000" width="4.42578125" style="7" customWidth="1"/>
    <col min="12001" max="12001" width="18.85546875" style="7" customWidth="1"/>
    <col min="12002" max="12002" width="19.28515625" style="7" customWidth="1"/>
    <col min="12003" max="12003" width="14.42578125" style="7" customWidth="1"/>
    <col min="12004" max="12004" width="18.42578125" style="7" customWidth="1"/>
    <col min="12005" max="12005" width="11.42578125" style="7"/>
    <col min="12006" max="12006" width="17.42578125" style="7" customWidth="1"/>
    <col min="12007" max="12248" width="11.42578125" style="7"/>
    <col min="12249" max="12249" width="20.28515625" style="7" customWidth="1"/>
    <col min="12250" max="12250" width="7.28515625" style="7" customWidth="1"/>
    <col min="12251" max="12251" width="51.42578125" style="7" customWidth="1"/>
    <col min="12252" max="12252" width="23.42578125" style="7" customWidth="1"/>
    <col min="12253" max="12253" width="19.42578125" style="7" customWidth="1"/>
    <col min="12254" max="12254" width="20" style="7" customWidth="1"/>
    <col min="12255" max="12255" width="25.140625" style="7" customWidth="1"/>
    <col min="12256" max="12256" width="4.42578125" style="7" customWidth="1"/>
    <col min="12257" max="12257" width="18.85546875" style="7" customWidth="1"/>
    <col min="12258" max="12258" width="19.28515625" style="7" customWidth="1"/>
    <col min="12259" max="12259" width="14.42578125" style="7" customWidth="1"/>
    <col min="12260" max="12260" width="18.42578125" style="7" customWidth="1"/>
    <col min="12261" max="12261" width="11.42578125" style="7"/>
    <col min="12262" max="12262" width="17.42578125" style="7" customWidth="1"/>
    <col min="12263" max="12504" width="11.42578125" style="7"/>
    <col min="12505" max="12505" width="20.28515625" style="7" customWidth="1"/>
    <col min="12506" max="12506" width="7.28515625" style="7" customWidth="1"/>
    <col min="12507" max="12507" width="51.42578125" style="7" customWidth="1"/>
    <col min="12508" max="12508" width="23.42578125" style="7" customWidth="1"/>
    <col min="12509" max="12509" width="19.42578125" style="7" customWidth="1"/>
    <col min="12510" max="12510" width="20" style="7" customWidth="1"/>
    <col min="12511" max="12511" width="25.140625" style="7" customWidth="1"/>
    <col min="12512" max="12512" width="4.42578125" style="7" customWidth="1"/>
    <col min="12513" max="12513" width="18.85546875" style="7" customWidth="1"/>
    <col min="12514" max="12514" width="19.28515625" style="7" customWidth="1"/>
    <col min="12515" max="12515" width="14.42578125" style="7" customWidth="1"/>
    <col min="12516" max="12516" width="18.42578125" style="7" customWidth="1"/>
    <col min="12517" max="12517" width="11.42578125" style="7"/>
    <col min="12518" max="12518" width="17.42578125" style="7" customWidth="1"/>
    <col min="12519" max="12760" width="11.42578125" style="7"/>
    <col min="12761" max="12761" width="20.28515625" style="7" customWidth="1"/>
    <col min="12762" max="12762" width="7.28515625" style="7" customWidth="1"/>
    <col min="12763" max="12763" width="51.42578125" style="7" customWidth="1"/>
    <col min="12764" max="12764" width="23.42578125" style="7" customWidth="1"/>
    <col min="12765" max="12765" width="19.42578125" style="7" customWidth="1"/>
    <col min="12766" max="12766" width="20" style="7" customWidth="1"/>
    <col min="12767" max="12767" width="25.140625" style="7" customWidth="1"/>
    <col min="12768" max="12768" width="4.42578125" style="7" customWidth="1"/>
    <col min="12769" max="12769" width="18.85546875" style="7" customWidth="1"/>
    <col min="12770" max="12770" width="19.28515625" style="7" customWidth="1"/>
    <col min="12771" max="12771" width="14.42578125" style="7" customWidth="1"/>
    <col min="12772" max="12772" width="18.42578125" style="7" customWidth="1"/>
    <col min="12773" max="12773" width="11.42578125" style="7"/>
    <col min="12774" max="12774" width="17.42578125" style="7" customWidth="1"/>
    <col min="12775" max="13016" width="11.42578125" style="7"/>
    <col min="13017" max="13017" width="20.28515625" style="7" customWidth="1"/>
    <col min="13018" max="13018" width="7.28515625" style="7" customWidth="1"/>
    <col min="13019" max="13019" width="51.42578125" style="7" customWidth="1"/>
    <col min="13020" max="13020" width="23.42578125" style="7" customWidth="1"/>
    <col min="13021" max="13021" width="19.42578125" style="7" customWidth="1"/>
    <col min="13022" max="13022" width="20" style="7" customWidth="1"/>
    <col min="13023" max="13023" width="25.140625" style="7" customWidth="1"/>
    <col min="13024" max="13024" width="4.42578125" style="7" customWidth="1"/>
    <col min="13025" max="13025" width="18.85546875" style="7" customWidth="1"/>
    <col min="13026" max="13026" width="19.28515625" style="7" customWidth="1"/>
    <col min="13027" max="13027" width="14.42578125" style="7" customWidth="1"/>
    <col min="13028" max="13028" width="18.42578125" style="7" customWidth="1"/>
    <col min="13029" max="13029" width="11.42578125" style="7"/>
    <col min="13030" max="13030" width="17.42578125" style="7" customWidth="1"/>
    <col min="13031" max="13272" width="11.42578125" style="7"/>
    <col min="13273" max="13273" width="20.28515625" style="7" customWidth="1"/>
    <col min="13274" max="13274" width="7.28515625" style="7" customWidth="1"/>
    <col min="13275" max="13275" width="51.42578125" style="7" customWidth="1"/>
    <col min="13276" max="13276" width="23.42578125" style="7" customWidth="1"/>
    <col min="13277" max="13277" width="19.42578125" style="7" customWidth="1"/>
    <col min="13278" max="13278" width="20" style="7" customWidth="1"/>
    <col min="13279" max="13279" width="25.140625" style="7" customWidth="1"/>
    <col min="13280" max="13280" width="4.42578125" style="7" customWidth="1"/>
    <col min="13281" max="13281" width="18.85546875" style="7" customWidth="1"/>
    <col min="13282" max="13282" width="19.28515625" style="7" customWidth="1"/>
    <col min="13283" max="13283" width="14.42578125" style="7" customWidth="1"/>
    <col min="13284" max="13284" width="18.42578125" style="7" customWidth="1"/>
    <col min="13285" max="13285" width="11.42578125" style="7"/>
    <col min="13286" max="13286" width="17.42578125" style="7" customWidth="1"/>
    <col min="13287" max="13528" width="11.42578125" style="7"/>
    <col min="13529" max="13529" width="20.28515625" style="7" customWidth="1"/>
    <col min="13530" max="13530" width="7.28515625" style="7" customWidth="1"/>
    <col min="13531" max="13531" width="51.42578125" style="7" customWidth="1"/>
    <col min="13532" max="13532" width="23.42578125" style="7" customWidth="1"/>
    <col min="13533" max="13533" width="19.42578125" style="7" customWidth="1"/>
    <col min="13534" max="13534" width="20" style="7" customWidth="1"/>
    <col min="13535" max="13535" width="25.140625" style="7" customWidth="1"/>
    <col min="13536" max="13536" width="4.42578125" style="7" customWidth="1"/>
    <col min="13537" max="13537" width="18.85546875" style="7" customWidth="1"/>
    <col min="13538" max="13538" width="19.28515625" style="7" customWidth="1"/>
    <col min="13539" max="13539" width="14.42578125" style="7" customWidth="1"/>
    <col min="13540" max="13540" width="18.42578125" style="7" customWidth="1"/>
    <col min="13541" max="13541" width="11.42578125" style="7"/>
    <col min="13542" max="13542" width="17.42578125" style="7" customWidth="1"/>
    <col min="13543" max="13784" width="11.42578125" style="7"/>
    <col min="13785" max="13785" width="20.28515625" style="7" customWidth="1"/>
    <col min="13786" max="13786" width="7.28515625" style="7" customWidth="1"/>
    <col min="13787" max="13787" width="51.42578125" style="7" customWidth="1"/>
    <col min="13788" max="13788" width="23.42578125" style="7" customWidth="1"/>
    <col min="13789" max="13789" width="19.42578125" style="7" customWidth="1"/>
    <col min="13790" max="13790" width="20" style="7" customWidth="1"/>
    <col min="13791" max="13791" width="25.140625" style="7" customWidth="1"/>
    <col min="13792" max="13792" width="4.42578125" style="7" customWidth="1"/>
    <col min="13793" max="13793" width="18.85546875" style="7" customWidth="1"/>
    <col min="13794" max="13794" width="19.28515625" style="7" customWidth="1"/>
    <col min="13795" max="13795" width="14.42578125" style="7" customWidth="1"/>
    <col min="13796" max="13796" width="18.42578125" style="7" customWidth="1"/>
    <col min="13797" max="13797" width="11.42578125" style="7"/>
    <col min="13798" max="13798" width="17.42578125" style="7" customWidth="1"/>
    <col min="13799" max="14040" width="11.42578125" style="7"/>
    <col min="14041" max="14041" width="20.28515625" style="7" customWidth="1"/>
    <col min="14042" max="14042" width="7.28515625" style="7" customWidth="1"/>
    <col min="14043" max="14043" width="51.42578125" style="7" customWidth="1"/>
    <col min="14044" max="14044" width="23.42578125" style="7" customWidth="1"/>
    <col min="14045" max="14045" width="19.42578125" style="7" customWidth="1"/>
    <col min="14046" max="14046" width="20" style="7" customWidth="1"/>
    <col min="14047" max="14047" width="25.140625" style="7" customWidth="1"/>
    <col min="14048" max="14048" width="4.42578125" style="7" customWidth="1"/>
    <col min="14049" max="14049" width="18.85546875" style="7" customWidth="1"/>
    <col min="14050" max="14050" width="19.28515625" style="7" customWidth="1"/>
    <col min="14051" max="14051" width="14.42578125" style="7" customWidth="1"/>
    <col min="14052" max="14052" width="18.42578125" style="7" customWidth="1"/>
    <col min="14053" max="14053" width="11.42578125" style="7"/>
    <col min="14054" max="14054" width="17.42578125" style="7" customWidth="1"/>
    <col min="14055" max="14296" width="11.42578125" style="7"/>
    <col min="14297" max="14297" width="20.28515625" style="7" customWidth="1"/>
    <col min="14298" max="14298" width="7.28515625" style="7" customWidth="1"/>
    <col min="14299" max="14299" width="51.42578125" style="7" customWidth="1"/>
    <col min="14300" max="14300" width="23.42578125" style="7" customWidth="1"/>
    <col min="14301" max="14301" width="19.42578125" style="7" customWidth="1"/>
    <col min="14302" max="14302" width="20" style="7" customWidth="1"/>
    <col min="14303" max="14303" width="25.140625" style="7" customWidth="1"/>
    <col min="14304" max="14304" width="4.42578125" style="7" customWidth="1"/>
    <col min="14305" max="14305" width="18.85546875" style="7" customWidth="1"/>
    <col min="14306" max="14306" width="19.28515625" style="7" customWidth="1"/>
    <col min="14307" max="14307" width="14.42578125" style="7" customWidth="1"/>
    <col min="14308" max="14308" width="18.42578125" style="7" customWidth="1"/>
    <col min="14309" max="14309" width="11.42578125" style="7"/>
    <col min="14310" max="14310" width="17.42578125" style="7" customWidth="1"/>
    <col min="14311" max="14552" width="11.42578125" style="7"/>
    <col min="14553" max="14553" width="20.28515625" style="7" customWidth="1"/>
    <col min="14554" max="14554" width="7.28515625" style="7" customWidth="1"/>
    <col min="14555" max="14555" width="51.42578125" style="7" customWidth="1"/>
    <col min="14556" max="14556" width="23.42578125" style="7" customWidth="1"/>
    <col min="14557" max="14557" width="19.42578125" style="7" customWidth="1"/>
    <col min="14558" max="14558" width="20" style="7" customWidth="1"/>
    <col min="14559" max="14559" width="25.140625" style="7" customWidth="1"/>
    <col min="14560" max="14560" width="4.42578125" style="7" customWidth="1"/>
    <col min="14561" max="14561" width="18.85546875" style="7" customWidth="1"/>
    <col min="14562" max="14562" width="19.28515625" style="7" customWidth="1"/>
    <col min="14563" max="14563" width="14.42578125" style="7" customWidth="1"/>
    <col min="14564" max="14564" width="18.42578125" style="7" customWidth="1"/>
    <col min="14565" max="14565" width="11.42578125" style="7"/>
    <col min="14566" max="14566" width="17.42578125" style="7" customWidth="1"/>
    <col min="14567" max="14808" width="11.42578125" style="7"/>
    <col min="14809" max="14809" width="20.28515625" style="7" customWidth="1"/>
    <col min="14810" max="14810" width="7.28515625" style="7" customWidth="1"/>
    <col min="14811" max="14811" width="51.42578125" style="7" customWidth="1"/>
    <col min="14812" max="14812" width="23.42578125" style="7" customWidth="1"/>
    <col min="14813" max="14813" width="19.42578125" style="7" customWidth="1"/>
    <col min="14814" max="14814" width="20" style="7" customWidth="1"/>
    <col min="14815" max="14815" width="25.140625" style="7" customWidth="1"/>
    <col min="14816" max="14816" width="4.42578125" style="7" customWidth="1"/>
    <col min="14817" max="14817" width="18.85546875" style="7" customWidth="1"/>
    <col min="14818" max="14818" width="19.28515625" style="7" customWidth="1"/>
    <col min="14819" max="14819" width="14.42578125" style="7" customWidth="1"/>
    <col min="14820" max="14820" width="18.42578125" style="7" customWidth="1"/>
    <col min="14821" max="14821" width="11.42578125" style="7"/>
    <col min="14822" max="14822" width="17.42578125" style="7" customWidth="1"/>
    <col min="14823" max="15064" width="11.42578125" style="7"/>
    <col min="15065" max="15065" width="20.28515625" style="7" customWidth="1"/>
    <col min="15066" max="15066" width="7.28515625" style="7" customWidth="1"/>
    <col min="15067" max="15067" width="51.42578125" style="7" customWidth="1"/>
    <col min="15068" max="15068" width="23.42578125" style="7" customWidth="1"/>
    <col min="15069" max="15069" width="19.42578125" style="7" customWidth="1"/>
    <col min="15070" max="15070" width="20" style="7" customWidth="1"/>
    <col min="15071" max="15071" width="25.140625" style="7" customWidth="1"/>
    <col min="15072" max="15072" width="4.42578125" style="7" customWidth="1"/>
    <col min="15073" max="15073" width="18.85546875" style="7" customWidth="1"/>
    <col min="15074" max="15074" width="19.28515625" style="7" customWidth="1"/>
    <col min="15075" max="15075" width="14.42578125" style="7" customWidth="1"/>
    <col min="15076" max="15076" width="18.42578125" style="7" customWidth="1"/>
    <col min="15077" max="15077" width="11.42578125" style="7"/>
    <col min="15078" max="15078" width="17.42578125" style="7" customWidth="1"/>
    <col min="15079" max="15320" width="11.42578125" style="7"/>
    <col min="15321" max="15321" width="20.28515625" style="7" customWidth="1"/>
    <col min="15322" max="15322" width="7.28515625" style="7" customWidth="1"/>
    <col min="15323" max="15323" width="51.42578125" style="7" customWidth="1"/>
    <col min="15324" max="15324" width="23.42578125" style="7" customWidth="1"/>
    <col min="15325" max="15325" width="19.42578125" style="7" customWidth="1"/>
    <col min="15326" max="15326" width="20" style="7" customWidth="1"/>
    <col min="15327" max="15327" width="25.140625" style="7" customWidth="1"/>
    <col min="15328" max="15328" width="4.42578125" style="7" customWidth="1"/>
    <col min="15329" max="15329" width="18.85546875" style="7" customWidth="1"/>
    <col min="15330" max="15330" width="19.28515625" style="7" customWidth="1"/>
    <col min="15331" max="15331" width="14.42578125" style="7" customWidth="1"/>
    <col min="15332" max="15332" width="18.42578125" style="7" customWidth="1"/>
    <col min="15333" max="15333" width="11.42578125" style="7"/>
    <col min="15334" max="15334" width="17.42578125" style="7" customWidth="1"/>
    <col min="15335" max="15576" width="11.42578125" style="7"/>
    <col min="15577" max="15577" width="20.28515625" style="7" customWidth="1"/>
    <col min="15578" max="15578" width="7.28515625" style="7" customWidth="1"/>
    <col min="15579" max="15579" width="51.42578125" style="7" customWidth="1"/>
    <col min="15580" max="15580" width="23.42578125" style="7" customWidth="1"/>
    <col min="15581" max="15581" width="19.42578125" style="7" customWidth="1"/>
    <col min="15582" max="15582" width="20" style="7" customWidth="1"/>
    <col min="15583" max="15583" width="25.140625" style="7" customWidth="1"/>
    <col min="15584" max="15584" width="4.42578125" style="7" customWidth="1"/>
    <col min="15585" max="15585" width="18.85546875" style="7" customWidth="1"/>
    <col min="15586" max="15586" width="19.28515625" style="7" customWidth="1"/>
    <col min="15587" max="15587" width="14.42578125" style="7" customWidth="1"/>
    <col min="15588" max="15588" width="18.42578125" style="7" customWidth="1"/>
    <col min="15589" max="15589" width="11.42578125" style="7"/>
    <col min="15590" max="15590" width="17.42578125" style="7" customWidth="1"/>
    <col min="15591" max="15832" width="11.42578125" style="7"/>
    <col min="15833" max="15833" width="20.28515625" style="7" customWidth="1"/>
    <col min="15834" max="15834" width="7.28515625" style="7" customWidth="1"/>
    <col min="15835" max="15835" width="51.42578125" style="7" customWidth="1"/>
    <col min="15836" max="15836" width="23.42578125" style="7" customWidth="1"/>
    <col min="15837" max="15837" width="19.42578125" style="7" customWidth="1"/>
    <col min="15838" max="15838" width="20" style="7" customWidth="1"/>
    <col min="15839" max="15839" width="25.140625" style="7" customWidth="1"/>
    <col min="15840" max="15840" width="4.42578125" style="7" customWidth="1"/>
    <col min="15841" max="15841" width="18.85546875" style="7" customWidth="1"/>
    <col min="15842" max="15842" width="19.28515625" style="7" customWidth="1"/>
    <col min="15843" max="15843" width="14.42578125" style="7" customWidth="1"/>
    <col min="15844" max="15844" width="18.42578125" style="7" customWidth="1"/>
    <col min="15845" max="15845" width="11.42578125" style="7"/>
    <col min="15846" max="15846" width="17.42578125" style="7" customWidth="1"/>
    <col min="15847" max="16088" width="11.42578125" style="7"/>
    <col min="16089" max="16089" width="20.28515625" style="7" customWidth="1"/>
    <col min="16090" max="16090" width="7.28515625" style="7" customWidth="1"/>
    <col min="16091" max="16091" width="51.42578125" style="7" customWidth="1"/>
    <col min="16092" max="16092" width="23.42578125" style="7" customWidth="1"/>
    <col min="16093" max="16093" width="19.42578125" style="7" customWidth="1"/>
    <col min="16094" max="16094" width="20" style="7" customWidth="1"/>
    <col min="16095" max="16095" width="25.140625" style="7" customWidth="1"/>
    <col min="16096" max="16096" width="4.42578125" style="7" customWidth="1"/>
    <col min="16097" max="16097" width="18.85546875" style="7" customWidth="1"/>
    <col min="16098" max="16098" width="19.28515625" style="7" customWidth="1"/>
    <col min="16099" max="16099" width="14.42578125" style="7" customWidth="1"/>
    <col min="16100" max="16100" width="18.42578125" style="7" customWidth="1"/>
    <col min="16101" max="16101" width="11.42578125" style="7"/>
    <col min="16102" max="16102" width="17.42578125" style="7" customWidth="1"/>
    <col min="16103" max="16384" width="11.42578125" style="7"/>
  </cols>
  <sheetData>
    <row r="1" spans="1:11" ht="6.75" customHeight="1" x14ac:dyDescent="0.25"/>
    <row r="2" spans="1:11" ht="24.75" customHeight="1" x14ac:dyDescent="0.25">
      <c r="A2" s="580" t="s">
        <v>441</v>
      </c>
      <c r="B2" s="580"/>
      <c r="C2" s="580"/>
      <c r="D2" s="580"/>
      <c r="E2" s="580"/>
      <c r="F2" s="580"/>
      <c r="G2" s="580"/>
      <c r="H2" s="580"/>
      <c r="I2" s="580"/>
      <c r="J2" s="580"/>
      <c r="K2" s="323"/>
    </row>
    <row r="3" spans="1:11" ht="24.95" customHeight="1" x14ac:dyDescent="0.25">
      <c r="A3" s="581" t="s">
        <v>442</v>
      </c>
      <c r="B3" s="581"/>
      <c r="C3" s="581"/>
      <c r="D3" s="581"/>
      <c r="E3" s="581"/>
      <c r="F3" s="581"/>
      <c r="G3" s="581"/>
      <c r="H3" s="581"/>
      <c r="I3" s="581"/>
      <c r="J3" s="581"/>
      <c r="K3" s="323"/>
    </row>
    <row r="4" spans="1:11" ht="24.95" customHeight="1" x14ac:dyDescent="0.25">
      <c r="A4" s="582" t="s">
        <v>499</v>
      </c>
      <c r="B4" s="582"/>
      <c r="C4" s="582"/>
      <c r="D4" s="582"/>
      <c r="E4" s="582"/>
      <c r="F4" s="582"/>
      <c r="G4" s="582"/>
      <c r="H4" s="582"/>
      <c r="I4" s="582"/>
      <c r="J4" s="582"/>
      <c r="K4" s="323"/>
    </row>
    <row r="5" spans="1:11" ht="15" customHeight="1" x14ac:dyDescent="0.25">
      <c r="A5" s="386"/>
      <c r="B5" s="386"/>
      <c r="C5" s="386"/>
      <c r="D5" s="386"/>
      <c r="E5" s="386"/>
      <c r="F5" s="386"/>
      <c r="G5" s="386"/>
      <c r="H5" s="386"/>
      <c r="I5" s="386"/>
      <c r="J5" s="386"/>
      <c r="K5" s="323"/>
    </row>
    <row r="6" spans="1:11" ht="15" customHeight="1" x14ac:dyDescent="0.25">
      <c r="F6" s="166"/>
      <c r="G6" s="8" t="s">
        <v>3</v>
      </c>
      <c r="H6" s="13" t="s">
        <v>4</v>
      </c>
      <c r="I6" s="13"/>
      <c r="J6" s="14" t="s">
        <v>5</v>
      </c>
      <c r="K6" s="323"/>
    </row>
    <row r="7" spans="1:11" ht="15" customHeight="1" thickBot="1" x14ac:dyDescent="0.3">
      <c r="A7" s="326"/>
      <c r="B7" s="326"/>
      <c r="C7" s="327"/>
      <c r="D7" s="327"/>
      <c r="E7" s="326"/>
      <c r="F7" s="167"/>
      <c r="G7" s="328"/>
      <c r="H7" s="329"/>
      <c r="I7" s="329"/>
      <c r="J7" s="330"/>
      <c r="K7" s="331"/>
    </row>
    <row r="8" spans="1:11" s="8" customFormat="1" ht="51" customHeight="1" x14ac:dyDescent="0.25">
      <c r="A8" s="583" t="s">
        <v>6</v>
      </c>
      <c r="B8" s="585" t="s">
        <v>420</v>
      </c>
      <c r="C8" s="585" t="s">
        <v>8</v>
      </c>
      <c r="D8" s="585" t="s">
        <v>9</v>
      </c>
      <c r="E8" s="585" t="s">
        <v>421</v>
      </c>
      <c r="F8" s="525" t="s">
        <v>444</v>
      </c>
      <c r="G8" s="534" t="s">
        <v>445</v>
      </c>
      <c r="H8" s="525" t="s">
        <v>446</v>
      </c>
      <c r="I8" s="525" t="s">
        <v>14</v>
      </c>
      <c r="J8" s="576" t="s">
        <v>447</v>
      </c>
      <c r="K8" s="578" t="s">
        <v>448</v>
      </c>
    </row>
    <row r="9" spans="1:11" s="8" customFormat="1" ht="36.75" customHeight="1" thickBot="1" x14ac:dyDescent="0.3">
      <c r="A9" s="584"/>
      <c r="B9" s="586"/>
      <c r="C9" s="586"/>
      <c r="D9" s="586"/>
      <c r="E9" s="586"/>
      <c r="F9" s="532"/>
      <c r="G9" s="535"/>
      <c r="H9" s="532"/>
      <c r="I9" s="532"/>
      <c r="J9" s="577"/>
      <c r="K9" s="579"/>
    </row>
    <row r="10" spans="1:11" s="262" customFormat="1" ht="26.25" customHeight="1" thickBot="1" x14ac:dyDescent="0.3">
      <c r="A10" s="332" t="s">
        <v>26</v>
      </c>
      <c r="B10" s="333"/>
      <c r="C10" s="333"/>
      <c r="D10" s="333"/>
      <c r="E10" s="334" t="s">
        <v>27</v>
      </c>
      <c r="F10" s="335">
        <f>+F11+F19+F37+F42</f>
        <v>2683271770.1499996</v>
      </c>
      <c r="G10" s="335">
        <f>+G11+G19+G37+G42</f>
        <v>0</v>
      </c>
      <c r="H10" s="335">
        <f>+F10-G10</f>
        <v>2683271770.1499996</v>
      </c>
      <c r="I10" s="306">
        <f>+H10/H98</f>
        <v>3.3966829357240748E-2</v>
      </c>
      <c r="J10" s="335">
        <f>+J11+J19+J37+J42</f>
        <v>2683271770.1499996</v>
      </c>
      <c r="K10" s="336">
        <f t="shared" ref="K10:K48" si="0">+J10/H10</f>
        <v>1</v>
      </c>
    </row>
    <row r="11" spans="1:11" ht="25.5" customHeight="1" x14ac:dyDescent="0.25">
      <c r="A11" s="25" t="s">
        <v>28</v>
      </c>
      <c r="B11" s="337"/>
      <c r="C11" s="337"/>
      <c r="D11" s="337"/>
      <c r="E11" s="27" t="s">
        <v>29</v>
      </c>
      <c r="F11" s="253">
        <f>+F12</f>
        <v>208429692.25999999</v>
      </c>
      <c r="G11" s="253">
        <f>+G12</f>
        <v>0</v>
      </c>
      <c r="H11" s="253">
        <f>+F11-G11</f>
        <v>208429692.25999999</v>
      </c>
      <c r="I11" s="290">
        <f>+H11/H98</f>
        <v>2.6384564801581224E-3</v>
      </c>
      <c r="J11" s="253">
        <f>+J12</f>
        <v>208429692.25999999</v>
      </c>
      <c r="K11" s="338">
        <f t="shared" si="0"/>
        <v>1</v>
      </c>
    </row>
    <row r="12" spans="1:11" ht="25.5" customHeight="1" x14ac:dyDescent="0.25">
      <c r="A12" s="32" t="s">
        <v>30</v>
      </c>
      <c r="B12" s="339"/>
      <c r="C12" s="339"/>
      <c r="D12" s="339"/>
      <c r="E12" s="34" t="s">
        <v>31</v>
      </c>
      <c r="F12" s="244">
        <f>+F13+F17</f>
        <v>208429692.25999999</v>
      </c>
      <c r="G12" s="244">
        <f>+G13+G17</f>
        <v>0</v>
      </c>
      <c r="H12" s="244">
        <f>+H13+H17</f>
        <v>208429692.25999999</v>
      </c>
      <c r="I12" s="294">
        <f>+H12/H98</f>
        <v>2.6384564801581224E-3</v>
      </c>
      <c r="J12" s="244">
        <f>+J13+J17</f>
        <v>208429692.25999999</v>
      </c>
      <c r="K12" s="340">
        <f t="shared" si="0"/>
        <v>1</v>
      </c>
    </row>
    <row r="13" spans="1:11" ht="25.5" customHeight="1" x14ac:dyDescent="0.25">
      <c r="A13" s="32" t="s">
        <v>32</v>
      </c>
      <c r="B13" s="339"/>
      <c r="C13" s="339"/>
      <c r="D13" s="339"/>
      <c r="E13" s="34" t="s">
        <v>33</v>
      </c>
      <c r="F13" s="244">
        <f>+F14</f>
        <v>2984515.91</v>
      </c>
      <c r="G13" s="244">
        <f>+G14</f>
        <v>0</v>
      </c>
      <c r="H13" s="244">
        <f t="shared" ref="H13:H44" si="1">+F13-G13</f>
        <v>2984515.91</v>
      </c>
      <c r="I13" s="378">
        <f>+H13/H98</f>
        <v>3.7780199440354518E-5</v>
      </c>
      <c r="J13" s="244">
        <f>+J14</f>
        <v>2984515.91</v>
      </c>
      <c r="K13" s="340">
        <f t="shared" si="0"/>
        <v>1</v>
      </c>
    </row>
    <row r="14" spans="1:11" ht="25.5" customHeight="1" x14ac:dyDescent="0.25">
      <c r="A14" s="32" t="s">
        <v>34</v>
      </c>
      <c r="B14" s="339"/>
      <c r="C14" s="339"/>
      <c r="D14" s="339"/>
      <c r="E14" s="34" t="s">
        <v>35</v>
      </c>
      <c r="F14" s="244">
        <f>+F15+F16</f>
        <v>2984515.91</v>
      </c>
      <c r="G14" s="244">
        <f>SUM(G16:G16)</f>
        <v>0</v>
      </c>
      <c r="H14" s="244">
        <f t="shared" si="1"/>
        <v>2984515.91</v>
      </c>
      <c r="I14" s="388">
        <f>+H14/H98</f>
        <v>3.7780199440354518E-5</v>
      </c>
      <c r="J14" s="244">
        <f>+J15+J16</f>
        <v>2984515.91</v>
      </c>
      <c r="K14" s="340">
        <f t="shared" si="0"/>
        <v>1</v>
      </c>
    </row>
    <row r="15" spans="1:11" ht="25.5" customHeight="1" x14ac:dyDescent="0.25">
      <c r="A15" s="39" t="s">
        <v>36</v>
      </c>
      <c r="B15" s="40" t="s">
        <v>37</v>
      </c>
      <c r="C15" s="40">
        <v>20</v>
      </c>
      <c r="D15" s="40" t="s">
        <v>38</v>
      </c>
      <c r="E15" s="41" t="s">
        <v>39</v>
      </c>
      <c r="F15" s="241">
        <v>1416797.62</v>
      </c>
      <c r="G15" s="341">
        <v>0</v>
      </c>
      <c r="H15" s="240">
        <f t="shared" si="1"/>
        <v>1416797.62</v>
      </c>
      <c r="I15" s="379">
        <f>+H15/H98</f>
        <v>1.7934867249616913E-5</v>
      </c>
      <c r="J15" s="240">
        <v>1416797.62</v>
      </c>
      <c r="K15" s="342">
        <f t="shared" si="0"/>
        <v>1</v>
      </c>
    </row>
    <row r="16" spans="1:11" ht="33" customHeight="1" x14ac:dyDescent="0.25">
      <c r="A16" s="39" t="s">
        <v>49</v>
      </c>
      <c r="B16" s="343" t="s">
        <v>37</v>
      </c>
      <c r="C16" s="343">
        <v>20</v>
      </c>
      <c r="D16" s="40" t="s">
        <v>38</v>
      </c>
      <c r="E16" s="41" t="s">
        <v>50</v>
      </c>
      <c r="F16" s="241">
        <v>1567718.29</v>
      </c>
      <c r="G16" s="341">
        <v>0</v>
      </c>
      <c r="H16" s="240">
        <f t="shared" si="1"/>
        <v>1567718.29</v>
      </c>
      <c r="I16" s="379">
        <f>+H16/H98</f>
        <v>1.9845332190737605E-5</v>
      </c>
      <c r="J16" s="240">
        <v>1567718.29</v>
      </c>
      <c r="K16" s="342">
        <f t="shared" si="0"/>
        <v>1</v>
      </c>
    </row>
    <row r="17" spans="1:11" ht="30" customHeight="1" x14ac:dyDescent="0.25">
      <c r="A17" s="32" t="s">
        <v>55</v>
      </c>
      <c r="B17" s="33"/>
      <c r="C17" s="33"/>
      <c r="D17" s="33"/>
      <c r="E17" s="34" t="s">
        <v>56</v>
      </c>
      <c r="F17" s="243">
        <f>+F18</f>
        <v>205445176.34999999</v>
      </c>
      <c r="G17" s="243">
        <f>+G18</f>
        <v>0</v>
      </c>
      <c r="H17" s="244">
        <f t="shared" si="1"/>
        <v>205445176.34999999</v>
      </c>
      <c r="I17" s="294">
        <f>+H17/H98</f>
        <v>2.6006762807177677E-3</v>
      </c>
      <c r="J17" s="243">
        <f>+J18</f>
        <v>205445176.34999999</v>
      </c>
      <c r="K17" s="340">
        <f t="shared" si="0"/>
        <v>1</v>
      </c>
    </row>
    <row r="18" spans="1:11" ht="24.75" customHeight="1" x14ac:dyDescent="0.25">
      <c r="A18" s="39" t="s">
        <v>61</v>
      </c>
      <c r="B18" s="40" t="s">
        <v>37</v>
      </c>
      <c r="C18" s="40">
        <v>20</v>
      </c>
      <c r="D18" s="40" t="s">
        <v>38</v>
      </c>
      <c r="E18" s="41" t="s">
        <v>62</v>
      </c>
      <c r="F18" s="241">
        <v>205445176.34999999</v>
      </c>
      <c r="G18" s="241">
        <v>0</v>
      </c>
      <c r="H18" s="241">
        <f t="shared" si="1"/>
        <v>205445176.34999999</v>
      </c>
      <c r="I18" s="308">
        <f>+H18/H98</f>
        <v>2.6006762807177677E-3</v>
      </c>
      <c r="J18" s="241">
        <v>205445176.34999999</v>
      </c>
      <c r="K18" s="342">
        <f t="shared" si="0"/>
        <v>1</v>
      </c>
    </row>
    <row r="19" spans="1:11" ht="24" customHeight="1" x14ac:dyDescent="0.25">
      <c r="A19" s="32" t="s">
        <v>87</v>
      </c>
      <c r="B19" s="343"/>
      <c r="C19" s="343"/>
      <c r="D19" s="343"/>
      <c r="E19" s="34" t="s">
        <v>88</v>
      </c>
      <c r="F19" s="244">
        <f>+F20+F26</f>
        <v>569369052.5</v>
      </c>
      <c r="G19" s="244">
        <f>+G20+G26</f>
        <v>0</v>
      </c>
      <c r="H19" s="244">
        <f t="shared" si="1"/>
        <v>569369052.5</v>
      </c>
      <c r="I19" s="294">
        <f>+H19/H98</f>
        <v>7.2074926076087431E-3</v>
      </c>
      <c r="J19" s="244">
        <f>+J20+J26</f>
        <v>569369052.5</v>
      </c>
      <c r="K19" s="340">
        <f t="shared" si="0"/>
        <v>1</v>
      </c>
    </row>
    <row r="20" spans="1:11" ht="24" customHeight="1" x14ac:dyDescent="0.25">
      <c r="A20" s="32" t="s">
        <v>89</v>
      </c>
      <c r="B20" s="343"/>
      <c r="C20" s="343"/>
      <c r="D20" s="343"/>
      <c r="E20" s="34" t="s">
        <v>90</v>
      </c>
      <c r="F20" s="244">
        <f>+F21</f>
        <v>13427974</v>
      </c>
      <c r="G20" s="244">
        <f>+G21</f>
        <v>0</v>
      </c>
      <c r="H20" s="244">
        <f t="shared" si="1"/>
        <v>13427974</v>
      </c>
      <c r="I20" s="294">
        <f>+H20/H98</f>
        <v>1.6998117989590312E-4</v>
      </c>
      <c r="J20" s="244">
        <f>+J21</f>
        <v>13427974</v>
      </c>
      <c r="K20" s="340">
        <f t="shared" si="0"/>
        <v>1</v>
      </c>
    </row>
    <row r="21" spans="1:11" ht="24" customHeight="1" x14ac:dyDescent="0.25">
      <c r="A21" s="32" t="s">
        <v>91</v>
      </c>
      <c r="B21" s="343"/>
      <c r="C21" s="343"/>
      <c r="D21" s="343"/>
      <c r="E21" s="34" t="s">
        <v>92</v>
      </c>
      <c r="F21" s="244">
        <f>+F22+F24</f>
        <v>13427974</v>
      </c>
      <c r="G21" s="244">
        <f>+G22+G24</f>
        <v>0</v>
      </c>
      <c r="H21" s="244">
        <f t="shared" si="1"/>
        <v>13427974</v>
      </c>
      <c r="I21" s="294">
        <f>+H21/H98</f>
        <v>1.6998117989590312E-4</v>
      </c>
      <c r="J21" s="244">
        <f>+J22+J24</f>
        <v>13427974</v>
      </c>
      <c r="K21" s="340">
        <f t="shared" si="0"/>
        <v>1</v>
      </c>
    </row>
    <row r="22" spans="1:11" ht="52.5" customHeight="1" x14ac:dyDescent="0.25">
      <c r="A22" s="32" t="s">
        <v>93</v>
      </c>
      <c r="B22" s="343"/>
      <c r="C22" s="343"/>
      <c r="D22" s="343"/>
      <c r="E22" s="34" t="s">
        <v>94</v>
      </c>
      <c r="F22" s="244">
        <f>+F23</f>
        <v>9669974</v>
      </c>
      <c r="G22" s="244">
        <f>+G23</f>
        <v>0</v>
      </c>
      <c r="H22" s="244">
        <f t="shared" si="1"/>
        <v>9669974</v>
      </c>
      <c r="I22" s="294">
        <f>+H22/H98</f>
        <v>1.2240964944396719E-4</v>
      </c>
      <c r="J22" s="244">
        <f>+J23</f>
        <v>9669974</v>
      </c>
      <c r="K22" s="340">
        <f t="shared" si="0"/>
        <v>1</v>
      </c>
    </row>
    <row r="23" spans="1:11" ht="32.25" customHeight="1" x14ac:dyDescent="0.25">
      <c r="A23" s="39" t="s">
        <v>95</v>
      </c>
      <c r="B23" s="40" t="s">
        <v>37</v>
      </c>
      <c r="C23" s="40">
        <v>20</v>
      </c>
      <c r="D23" s="40" t="s">
        <v>38</v>
      </c>
      <c r="E23" s="41" t="s">
        <v>96</v>
      </c>
      <c r="F23" s="240">
        <v>9669974</v>
      </c>
      <c r="G23" s="241">
        <v>0</v>
      </c>
      <c r="H23" s="241">
        <f t="shared" si="1"/>
        <v>9669974</v>
      </c>
      <c r="I23" s="308">
        <f>+H23/H98</f>
        <v>1.2240964944396719E-4</v>
      </c>
      <c r="J23" s="240">
        <v>9669974</v>
      </c>
      <c r="K23" s="342">
        <f t="shared" si="0"/>
        <v>1</v>
      </c>
    </row>
    <row r="24" spans="1:11" ht="32.25" customHeight="1" x14ac:dyDescent="0.25">
      <c r="A24" s="32" t="s">
        <v>449</v>
      </c>
      <c r="B24" s="40"/>
      <c r="C24" s="40"/>
      <c r="D24" s="40"/>
      <c r="E24" s="34" t="s">
        <v>450</v>
      </c>
      <c r="F24" s="244">
        <f>+F25</f>
        <v>3758000</v>
      </c>
      <c r="G24" s="244">
        <f>+G25</f>
        <v>0</v>
      </c>
      <c r="H24" s="244">
        <f t="shared" si="1"/>
        <v>3758000</v>
      </c>
      <c r="I24" s="378">
        <f>+H24/H98</f>
        <v>4.7571530451935925E-5</v>
      </c>
      <c r="J24" s="244">
        <f>+J25</f>
        <v>3758000</v>
      </c>
      <c r="K24" s="340">
        <f t="shared" si="0"/>
        <v>1</v>
      </c>
    </row>
    <row r="25" spans="1:11" ht="32.25" customHeight="1" x14ac:dyDescent="0.25">
      <c r="A25" s="39" t="s">
        <v>451</v>
      </c>
      <c r="B25" s="40" t="s">
        <v>37</v>
      </c>
      <c r="C25" s="40">
        <v>20</v>
      </c>
      <c r="D25" s="40" t="s">
        <v>38</v>
      </c>
      <c r="E25" s="41" t="s">
        <v>452</v>
      </c>
      <c r="F25" s="240">
        <v>3758000</v>
      </c>
      <c r="G25" s="241">
        <v>0</v>
      </c>
      <c r="H25" s="241">
        <f t="shared" si="1"/>
        <v>3758000</v>
      </c>
      <c r="I25" s="379">
        <f>+H25/H98</f>
        <v>4.7571530451935925E-5</v>
      </c>
      <c r="J25" s="240">
        <v>3758000</v>
      </c>
      <c r="K25" s="342">
        <f t="shared" si="0"/>
        <v>1</v>
      </c>
    </row>
    <row r="26" spans="1:11" ht="23.25" customHeight="1" x14ac:dyDescent="0.25">
      <c r="A26" s="32" t="s">
        <v>97</v>
      </c>
      <c r="B26" s="339"/>
      <c r="C26" s="339"/>
      <c r="D26" s="339"/>
      <c r="E26" s="34" t="s">
        <v>98</v>
      </c>
      <c r="F26" s="243">
        <f>+F27</f>
        <v>555941078.5</v>
      </c>
      <c r="G26" s="243">
        <f>+G27</f>
        <v>0</v>
      </c>
      <c r="H26" s="244">
        <f t="shared" si="1"/>
        <v>555941078.5</v>
      </c>
      <c r="I26" s="294">
        <f>+H26/H98</f>
        <v>7.0375114277128397E-3</v>
      </c>
      <c r="J26" s="243">
        <f>+J27</f>
        <v>555941078.5</v>
      </c>
      <c r="K26" s="340">
        <f t="shared" si="0"/>
        <v>1</v>
      </c>
    </row>
    <row r="27" spans="1:11" ht="23.25" customHeight="1" x14ac:dyDescent="0.25">
      <c r="A27" s="32" t="s">
        <v>121</v>
      </c>
      <c r="B27" s="339"/>
      <c r="C27" s="339"/>
      <c r="D27" s="339"/>
      <c r="E27" s="34" t="s">
        <v>122</v>
      </c>
      <c r="F27" s="244">
        <f>+F28+F30+F32</f>
        <v>555941078.5</v>
      </c>
      <c r="G27" s="244">
        <f>+G28+G30+G32</f>
        <v>0</v>
      </c>
      <c r="H27" s="244">
        <f t="shared" si="1"/>
        <v>555941078.5</v>
      </c>
      <c r="I27" s="294">
        <f>+H27/H98</f>
        <v>7.0375114277128397E-3</v>
      </c>
      <c r="J27" s="244">
        <f>+J28+J30+J32</f>
        <v>555941078.5</v>
      </c>
      <c r="K27" s="340">
        <f t="shared" si="0"/>
        <v>1</v>
      </c>
    </row>
    <row r="28" spans="1:11" ht="68.25" customHeight="1" x14ac:dyDescent="0.25">
      <c r="A28" s="32" t="s">
        <v>123</v>
      </c>
      <c r="B28" s="339"/>
      <c r="C28" s="339"/>
      <c r="D28" s="339"/>
      <c r="E28" s="34" t="s">
        <v>124</v>
      </c>
      <c r="F28" s="244">
        <f>+F29</f>
        <v>78506145</v>
      </c>
      <c r="G28" s="244">
        <f>+G29</f>
        <v>0</v>
      </c>
      <c r="H28" s="244">
        <f t="shared" si="1"/>
        <v>78506145</v>
      </c>
      <c r="I28" s="294">
        <f>+H28/H98</f>
        <v>9.9378857571357036E-4</v>
      </c>
      <c r="J28" s="244">
        <f>+J29</f>
        <v>78506145</v>
      </c>
      <c r="K28" s="340">
        <f t="shared" si="0"/>
        <v>1</v>
      </c>
    </row>
    <row r="29" spans="1:11" ht="29.25" customHeight="1" x14ac:dyDescent="0.25">
      <c r="A29" s="39" t="s">
        <v>129</v>
      </c>
      <c r="B29" s="40" t="s">
        <v>37</v>
      </c>
      <c r="C29" s="40">
        <v>20</v>
      </c>
      <c r="D29" s="40" t="s">
        <v>38</v>
      </c>
      <c r="E29" s="41" t="s">
        <v>130</v>
      </c>
      <c r="F29" s="240">
        <v>78506145</v>
      </c>
      <c r="G29" s="240">
        <v>0</v>
      </c>
      <c r="H29" s="240">
        <f t="shared" si="1"/>
        <v>78506145</v>
      </c>
      <c r="I29" s="308">
        <f>+H29/H98</f>
        <v>9.9378857571357036E-4</v>
      </c>
      <c r="J29" s="240">
        <v>78506145</v>
      </c>
      <c r="K29" s="342">
        <f t="shared" si="0"/>
        <v>1</v>
      </c>
    </row>
    <row r="30" spans="1:11" ht="38.25" customHeight="1" x14ac:dyDescent="0.25">
      <c r="A30" s="32" t="s">
        <v>133</v>
      </c>
      <c r="B30" s="339"/>
      <c r="C30" s="339"/>
      <c r="D30" s="339"/>
      <c r="E30" s="34" t="s">
        <v>134</v>
      </c>
      <c r="F30" s="244">
        <f>+F31</f>
        <v>200812848</v>
      </c>
      <c r="G30" s="244">
        <f>+G31</f>
        <v>0</v>
      </c>
      <c r="H30" s="244">
        <f t="shared" si="1"/>
        <v>200812848</v>
      </c>
      <c r="I30" s="294">
        <f>+H30/H98</f>
        <v>2.5420368583746623E-3</v>
      </c>
      <c r="J30" s="244">
        <f>+J31</f>
        <v>200812848</v>
      </c>
      <c r="K30" s="340">
        <f t="shared" si="0"/>
        <v>1</v>
      </c>
    </row>
    <row r="31" spans="1:11" ht="33.75" customHeight="1" x14ac:dyDescent="0.25">
      <c r="A31" s="39" t="s">
        <v>137</v>
      </c>
      <c r="B31" s="40" t="s">
        <v>37</v>
      </c>
      <c r="C31" s="40">
        <v>20</v>
      </c>
      <c r="D31" s="40" t="s">
        <v>38</v>
      </c>
      <c r="E31" s="41" t="s">
        <v>138</v>
      </c>
      <c r="F31" s="240">
        <v>200812848</v>
      </c>
      <c r="G31" s="240">
        <v>0</v>
      </c>
      <c r="H31" s="240">
        <f t="shared" si="1"/>
        <v>200812848</v>
      </c>
      <c r="I31" s="308">
        <f>+H31/H98</f>
        <v>2.5420368583746623E-3</v>
      </c>
      <c r="J31" s="240">
        <v>200812848</v>
      </c>
      <c r="K31" s="342">
        <f t="shared" si="0"/>
        <v>1</v>
      </c>
    </row>
    <row r="32" spans="1:11" ht="45.75" customHeight="1" x14ac:dyDescent="0.25">
      <c r="A32" s="32" t="s">
        <v>141</v>
      </c>
      <c r="B32" s="339"/>
      <c r="C32" s="339"/>
      <c r="D32" s="339"/>
      <c r="E32" s="34" t="s">
        <v>142</v>
      </c>
      <c r="F32" s="244">
        <f>+F33+F34+F35+F36</f>
        <v>276622085.5</v>
      </c>
      <c r="G32" s="244">
        <f>+G33+G34+G35+G36</f>
        <v>0</v>
      </c>
      <c r="H32" s="244">
        <f t="shared" si="1"/>
        <v>276622085.5</v>
      </c>
      <c r="I32" s="294">
        <f>+H32/H98</f>
        <v>3.5016859936246071E-3</v>
      </c>
      <c r="J32" s="244">
        <f>+J33+J34+J35+J36</f>
        <v>276622085.5</v>
      </c>
      <c r="K32" s="340">
        <f t="shared" si="0"/>
        <v>1</v>
      </c>
    </row>
    <row r="33" spans="1:11" ht="35.25" customHeight="1" x14ac:dyDescent="0.25">
      <c r="A33" s="39" t="s">
        <v>143</v>
      </c>
      <c r="B33" s="40" t="s">
        <v>37</v>
      </c>
      <c r="C33" s="40">
        <v>20</v>
      </c>
      <c r="D33" s="40" t="s">
        <v>38</v>
      </c>
      <c r="E33" s="41" t="s">
        <v>144</v>
      </c>
      <c r="F33" s="240">
        <v>51308464</v>
      </c>
      <c r="G33" s="240">
        <v>0</v>
      </c>
      <c r="H33" s="240">
        <f t="shared" si="1"/>
        <v>51308464</v>
      </c>
      <c r="I33" s="308">
        <f>+H33/H98</f>
        <v>6.4950030804099474E-4</v>
      </c>
      <c r="J33" s="240">
        <v>51308464</v>
      </c>
      <c r="K33" s="342">
        <f t="shared" si="0"/>
        <v>1</v>
      </c>
    </row>
    <row r="34" spans="1:11" ht="40.5" customHeight="1" x14ac:dyDescent="0.25">
      <c r="A34" s="39" t="s">
        <v>145</v>
      </c>
      <c r="B34" s="40" t="s">
        <v>37</v>
      </c>
      <c r="C34" s="40">
        <v>20</v>
      </c>
      <c r="D34" s="40" t="s">
        <v>38</v>
      </c>
      <c r="E34" s="41" t="s">
        <v>146</v>
      </c>
      <c r="F34" s="240">
        <v>126748037.5</v>
      </c>
      <c r="G34" s="240">
        <v>0</v>
      </c>
      <c r="H34" s="240">
        <f t="shared" si="1"/>
        <v>126748037.5</v>
      </c>
      <c r="I34" s="308">
        <f>+H34/H98</f>
        <v>1.6044699642507629E-3</v>
      </c>
      <c r="J34" s="240">
        <v>126748037.5</v>
      </c>
      <c r="K34" s="342">
        <f t="shared" si="0"/>
        <v>1</v>
      </c>
    </row>
    <row r="35" spans="1:11" ht="28.5" customHeight="1" x14ac:dyDescent="0.25">
      <c r="A35" s="39" t="s">
        <v>149</v>
      </c>
      <c r="B35" s="40" t="s">
        <v>37</v>
      </c>
      <c r="C35" s="40">
        <v>20</v>
      </c>
      <c r="D35" s="40" t="s">
        <v>38</v>
      </c>
      <c r="E35" s="41" t="s">
        <v>150</v>
      </c>
      <c r="F35" s="240">
        <v>13568000</v>
      </c>
      <c r="G35" s="240">
        <v>0</v>
      </c>
      <c r="H35" s="240">
        <f t="shared" si="1"/>
        <v>13568000</v>
      </c>
      <c r="I35" s="308">
        <f>+H35/H98</f>
        <v>1.7175373208405179E-4</v>
      </c>
      <c r="J35" s="240">
        <v>13568000</v>
      </c>
      <c r="K35" s="342">
        <f t="shared" si="0"/>
        <v>1</v>
      </c>
    </row>
    <row r="36" spans="1:11" ht="47.25" customHeight="1" x14ac:dyDescent="0.25">
      <c r="A36" s="39" t="s">
        <v>151</v>
      </c>
      <c r="B36" s="40" t="s">
        <v>37</v>
      </c>
      <c r="C36" s="40">
        <v>20</v>
      </c>
      <c r="D36" s="40" t="s">
        <v>38</v>
      </c>
      <c r="E36" s="41" t="s">
        <v>152</v>
      </c>
      <c r="F36" s="240">
        <v>84997584</v>
      </c>
      <c r="G36" s="240">
        <v>0</v>
      </c>
      <c r="H36" s="240">
        <f t="shared" si="1"/>
        <v>84997584</v>
      </c>
      <c r="I36" s="308">
        <f>+H36/H98</f>
        <v>1.0759619892487977E-3</v>
      </c>
      <c r="J36" s="240">
        <v>84997584</v>
      </c>
      <c r="K36" s="342">
        <f t="shared" si="0"/>
        <v>1</v>
      </c>
    </row>
    <row r="37" spans="1:11" ht="27" customHeight="1" x14ac:dyDescent="0.25">
      <c r="A37" s="32" t="s">
        <v>169</v>
      </c>
      <c r="B37" s="343"/>
      <c r="C37" s="343"/>
      <c r="D37" s="343"/>
      <c r="E37" s="34" t="s">
        <v>170</v>
      </c>
      <c r="F37" s="244">
        <f>+F38</f>
        <v>457940695.84000003</v>
      </c>
      <c r="G37" s="244">
        <f>+G38</f>
        <v>0</v>
      </c>
      <c r="H37" s="244">
        <f t="shared" si="1"/>
        <v>457940695.84000003</v>
      </c>
      <c r="I37" s="294">
        <f>+H37/H98</f>
        <v>5.796950441014713E-3</v>
      </c>
      <c r="J37" s="244">
        <f>+J38</f>
        <v>457940695.84000003</v>
      </c>
      <c r="K37" s="340">
        <f t="shared" si="0"/>
        <v>1</v>
      </c>
    </row>
    <row r="38" spans="1:11" ht="27" customHeight="1" x14ac:dyDescent="0.25">
      <c r="A38" s="32" t="s">
        <v>187</v>
      </c>
      <c r="B38" s="343"/>
      <c r="C38" s="343"/>
      <c r="D38" s="343"/>
      <c r="E38" s="34" t="s">
        <v>188</v>
      </c>
      <c r="F38" s="244">
        <f>+F39</f>
        <v>457940695.84000003</v>
      </c>
      <c r="G38" s="244">
        <f>+G39</f>
        <v>0</v>
      </c>
      <c r="H38" s="244">
        <f t="shared" si="1"/>
        <v>457940695.84000003</v>
      </c>
      <c r="I38" s="294">
        <f>+H38/H98</f>
        <v>5.796950441014713E-3</v>
      </c>
      <c r="J38" s="244">
        <f>+J39</f>
        <v>457940695.84000003</v>
      </c>
      <c r="K38" s="340">
        <f t="shared" si="0"/>
        <v>1</v>
      </c>
    </row>
    <row r="39" spans="1:11" ht="27" customHeight="1" x14ac:dyDescent="0.25">
      <c r="A39" s="32" t="s">
        <v>189</v>
      </c>
      <c r="B39" s="343"/>
      <c r="C39" s="343"/>
      <c r="D39" s="343"/>
      <c r="E39" s="34" t="s">
        <v>190</v>
      </c>
      <c r="F39" s="244">
        <f>+F40+F41</f>
        <v>457940695.84000003</v>
      </c>
      <c r="G39" s="244">
        <f>+G40+G41</f>
        <v>0</v>
      </c>
      <c r="H39" s="244">
        <f t="shared" si="1"/>
        <v>457940695.84000003</v>
      </c>
      <c r="I39" s="294">
        <f>+H39/H98</f>
        <v>5.796950441014713E-3</v>
      </c>
      <c r="J39" s="244">
        <f>+J40+J41</f>
        <v>457940695.84000003</v>
      </c>
      <c r="K39" s="340">
        <f t="shared" si="0"/>
        <v>1</v>
      </c>
    </row>
    <row r="40" spans="1:11" ht="27" customHeight="1" x14ac:dyDescent="0.25">
      <c r="A40" s="39" t="s">
        <v>191</v>
      </c>
      <c r="B40" s="343" t="s">
        <v>37</v>
      </c>
      <c r="C40" s="343">
        <v>20</v>
      </c>
      <c r="D40" s="40" t="s">
        <v>38</v>
      </c>
      <c r="E40" s="41" t="s">
        <v>193</v>
      </c>
      <c r="F40" s="240">
        <v>240508315.61000001</v>
      </c>
      <c r="G40" s="240">
        <v>0</v>
      </c>
      <c r="H40" s="240">
        <f t="shared" si="1"/>
        <v>240508315.61000001</v>
      </c>
      <c r="I40" s="308">
        <f>+H40/H98</f>
        <v>3.0445313092030157E-3</v>
      </c>
      <c r="J40" s="240">
        <v>240508315.61000001</v>
      </c>
      <c r="K40" s="342">
        <f t="shared" si="0"/>
        <v>1</v>
      </c>
    </row>
    <row r="41" spans="1:11" ht="27" customHeight="1" x14ac:dyDescent="0.25">
      <c r="A41" s="39" t="s">
        <v>194</v>
      </c>
      <c r="B41" s="40" t="s">
        <v>37</v>
      </c>
      <c r="C41" s="40">
        <v>20</v>
      </c>
      <c r="D41" s="40" t="s">
        <v>38</v>
      </c>
      <c r="E41" s="41" t="s">
        <v>195</v>
      </c>
      <c r="F41" s="240">
        <v>217432380.22999999</v>
      </c>
      <c r="G41" s="240"/>
      <c r="H41" s="240">
        <f t="shared" si="1"/>
        <v>217432380.22999999</v>
      </c>
      <c r="I41" s="308">
        <f>+H41/H98</f>
        <v>2.7524191318116964E-3</v>
      </c>
      <c r="J41" s="240">
        <v>217432380.22999999</v>
      </c>
      <c r="K41" s="342">
        <f t="shared" si="0"/>
        <v>1</v>
      </c>
    </row>
    <row r="42" spans="1:11" ht="43.5" customHeight="1" x14ac:dyDescent="0.25">
      <c r="A42" s="32" t="s">
        <v>196</v>
      </c>
      <c r="B42" s="33"/>
      <c r="C42" s="33"/>
      <c r="D42" s="33"/>
      <c r="E42" s="34" t="s">
        <v>197</v>
      </c>
      <c r="F42" s="244">
        <f>+F43</f>
        <v>1447532329.55</v>
      </c>
      <c r="G42" s="244">
        <f>+G43</f>
        <v>0</v>
      </c>
      <c r="H42" s="244">
        <f t="shared" si="1"/>
        <v>1447532329.55</v>
      </c>
      <c r="I42" s="294">
        <f>+H42/H98</f>
        <v>1.8323929828459175E-2</v>
      </c>
      <c r="J42" s="244">
        <f>+J43</f>
        <v>1447532329.55</v>
      </c>
      <c r="K42" s="340">
        <f t="shared" si="0"/>
        <v>1</v>
      </c>
    </row>
    <row r="43" spans="1:11" ht="27" customHeight="1" x14ac:dyDescent="0.25">
      <c r="A43" s="32" t="s">
        <v>198</v>
      </c>
      <c r="B43" s="33"/>
      <c r="C43" s="33"/>
      <c r="D43" s="33"/>
      <c r="E43" s="34" t="s">
        <v>199</v>
      </c>
      <c r="F43" s="244">
        <f>+F44</f>
        <v>1447532329.55</v>
      </c>
      <c r="G43" s="244">
        <f>+G44</f>
        <v>0</v>
      </c>
      <c r="H43" s="244">
        <f t="shared" si="1"/>
        <v>1447532329.55</v>
      </c>
      <c r="I43" s="294">
        <f>+H43/H98</f>
        <v>1.8323929828459175E-2</v>
      </c>
      <c r="J43" s="244">
        <f>+J44</f>
        <v>1447532329.55</v>
      </c>
      <c r="K43" s="340">
        <f t="shared" si="0"/>
        <v>1</v>
      </c>
    </row>
    <row r="44" spans="1:11" ht="27" customHeight="1" thickBot="1" x14ac:dyDescent="0.3">
      <c r="A44" s="52" t="s">
        <v>200</v>
      </c>
      <c r="B44" s="53" t="s">
        <v>37</v>
      </c>
      <c r="C44" s="53">
        <v>20</v>
      </c>
      <c r="D44" s="53" t="s">
        <v>38</v>
      </c>
      <c r="E44" s="54" t="s">
        <v>201</v>
      </c>
      <c r="F44" s="249">
        <v>1447532329.55</v>
      </c>
      <c r="G44" s="249">
        <v>0</v>
      </c>
      <c r="H44" s="249">
        <f t="shared" si="1"/>
        <v>1447532329.55</v>
      </c>
      <c r="I44" s="301">
        <f>+H44/H98</f>
        <v>1.8323929828459175E-2</v>
      </c>
      <c r="J44" s="249">
        <v>1447532329.55</v>
      </c>
      <c r="K44" s="344">
        <f t="shared" si="0"/>
        <v>1</v>
      </c>
    </row>
    <row r="45" spans="1:11" s="262" customFormat="1" ht="24.75" customHeight="1" thickBot="1" x14ac:dyDescent="0.3">
      <c r="A45" s="345" t="s">
        <v>214</v>
      </c>
      <c r="B45" s="333"/>
      <c r="C45" s="333"/>
      <c r="D45" s="333"/>
      <c r="E45" s="346" t="s">
        <v>431</v>
      </c>
      <c r="F45" s="158">
        <f>+F46+F60+F66+F78+F84</f>
        <v>76313556044.690002</v>
      </c>
      <c r="G45" s="158">
        <f>+G46+G60+G66+G78+G84</f>
        <v>0</v>
      </c>
      <c r="H45" s="335">
        <f t="shared" ref="H45:H76" si="2">+F45-G45</f>
        <v>76313556044.690002</v>
      </c>
      <c r="I45" s="306">
        <f>+H45/H98</f>
        <v>0.96603317064275929</v>
      </c>
      <c r="J45" s="158">
        <f>+J46+J60+J66+J78+J84</f>
        <v>76313556044.690002</v>
      </c>
      <c r="K45" s="336">
        <f t="shared" si="0"/>
        <v>1</v>
      </c>
    </row>
    <row r="46" spans="1:11" ht="36.75" customHeight="1" x14ac:dyDescent="0.25">
      <c r="A46" s="347" t="s">
        <v>216</v>
      </c>
      <c r="B46" s="337"/>
      <c r="C46" s="337"/>
      <c r="D46" s="337"/>
      <c r="E46" s="27" t="s">
        <v>217</v>
      </c>
      <c r="F46" s="253">
        <f>+F47</f>
        <v>58518202608.690002</v>
      </c>
      <c r="G46" s="253">
        <f>+G47</f>
        <v>0</v>
      </c>
      <c r="H46" s="253">
        <f t="shared" si="2"/>
        <v>58518202608.690002</v>
      </c>
      <c r="I46" s="290">
        <f>+H46/H98</f>
        <v>0.74076648679932222</v>
      </c>
      <c r="J46" s="253">
        <f>+J47</f>
        <v>58518202608.690002</v>
      </c>
      <c r="K46" s="338">
        <f t="shared" si="0"/>
        <v>1</v>
      </c>
    </row>
    <row r="47" spans="1:11" ht="36.75" customHeight="1" x14ac:dyDescent="0.25">
      <c r="A47" s="348" t="s">
        <v>218</v>
      </c>
      <c r="B47" s="339"/>
      <c r="C47" s="339"/>
      <c r="D47" s="339"/>
      <c r="E47" s="34" t="s">
        <v>219</v>
      </c>
      <c r="F47" s="244">
        <f>+F48+F52+F56</f>
        <v>58518202608.690002</v>
      </c>
      <c r="G47" s="244">
        <f>+G48+G52+G56</f>
        <v>0</v>
      </c>
      <c r="H47" s="244">
        <f t="shared" si="2"/>
        <v>58518202608.690002</v>
      </c>
      <c r="I47" s="294">
        <f>+H47/H98</f>
        <v>0.74076648679932222</v>
      </c>
      <c r="J47" s="244">
        <f>+J48+J52+J56</f>
        <v>58518202608.690002</v>
      </c>
      <c r="K47" s="340">
        <f t="shared" si="0"/>
        <v>1</v>
      </c>
    </row>
    <row r="48" spans="1:11" ht="51" customHeight="1" x14ac:dyDescent="0.25">
      <c r="A48" s="32" t="s">
        <v>268</v>
      </c>
      <c r="B48" s="40"/>
      <c r="C48" s="40"/>
      <c r="D48" s="40"/>
      <c r="E48" s="34" t="s">
        <v>271</v>
      </c>
      <c r="F48" s="35">
        <f t="shared" ref="F48:G50" si="3">+F49</f>
        <v>296233463</v>
      </c>
      <c r="G48" s="35">
        <f t="shared" si="3"/>
        <v>0</v>
      </c>
      <c r="H48" s="244">
        <f t="shared" si="2"/>
        <v>296233463</v>
      </c>
      <c r="I48" s="294">
        <f>+H48/H98</f>
        <v>3.7499412469363851E-3</v>
      </c>
      <c r="J48" s="35">
        <f>+J49</f>
        <v>296233463</v>
      </c>
      <c r="K48" s="340">
        <f t="shared" si="0"/>
        <v>1</v>
      </c>
    </row>
    <row r="49" spans="1:11" ht="51" customHeight="1" x14ac:dyDescent="0.25">
      <c r="A49" s="32" t="s">
        <v>270</v>
      </c>
      <c r="B49" s="68"/>
      <c r="C49" s="68"/>
      <c r="D49" s="68"/>
      <c r="E49" s="34" t="s">
        <v>271</v>
      </c>
      <c r="F49" s="35">
        <f t="shared" si="3"/>
        <v>296233463</v>
      </c>
      <c r="G49" s="35">
        <f t="shared" si="3"/>
        <v>0</v>
      </c>
      <c r="H49" s="244">
        <f t="shared" si="2"/>
        <v>296233463</v>
      </c>
      <c r="I49" s="294">
        <f>+H49/H98</f>
        <v>3.7499412469363851E-3</v>
      </c>
      <c r="J49" s="35">
        <f>+J50</f>
        <v>296233463</v>
      </c>
      <c r="K49" s="340">
        <f t="shared" ref="K49:K80" si="4">+J49/H49</f>
        <v>1</v>
      </c>
    </row>
    <row r="50" spans="1:11" ht="55.5" customHeight="1" x14ac:dyDescent="0.25">
      <c r="A50" s="32" t="s">
        <v>272</v>
      </c>
      <c r="B50" s="68"/>
      <c r="C50" s="68"/>
      <c r="D50" s="68"/>
      <c r="E50" s="34" t="s">
        <v>273</v>
      </c>
      <c r="F50" s="244">
        <f t="shared" si="3"/>
        <v>296233463</v>
      </c>
      <c r="G50" s="244">
        <f t="shared" si="3"/>
        <v>0</v>
      </c>
      <c r="H50" s="244">
        <f t="shared" si="2"/>
        <v>296233463</v>
      </c>
      <c r="I50" s="294">
        <f>+H50/H98</f>
        <v>3.7499412469363851E-3</v>
      </c>
      <c r="J50" s="244">
        <f>+J51</f>
        <v>296233463</v>
      </c>
      <c r="K50" s="340">
        <f t="shared" si="4"/>
        <v>1</v>
      </c>
    </row>
    <row r="51" spans="1:11" ht="36.75" customHeight="1" x14ac:dyDescent="0.25">
      <c r="A51" s="76" t="s">
        <v>274</v>
      </c>
      <c r="B51" s="68" t="s">
        <v>192</v>
      </c>
      <c r="C51" s="68">
        <v>11</v>
      </c>
      <c r="D51" s="40" t="s">
        <v>38</v>
      </c>
      <c r="E51" s="78" t="s">
        <v>226</v>
      </c>
      <c r="F51" s="240">
        <v>296233463</v>
      </c>
      <c r="G51" s="240">
        <v>0</v>
      </c>
      <c r="H51" s="240">
        <f t="shared" si="2"/>
        <v>296233463</v>
      </c>
      <c r="I51" s="308">
        <f>+H51/H98</f>
        <v>3.7499412469363851E-3</v>
      </c>
      <c r="J51" s="240">
        <v>296233463</v>
      </c>
      <c r="K51" s="342">
        <f t="shared" si="4"/>
        <v>1</v>
      </c>
    </row>
    <row r="52" spans="1:11" ht="52.5" customHeight="1" x14ac:dyDescent="0.25">
      <c r="A52" s="32" t="s">
        <v>300</v>
      </c>
      <c r="B52" s="68"/>
      <c r="C52" s="68"/>
      <c r="D52" s="68"/>
      <c r="E52" s="34" t="s">
        <v>301</v>
      </c>
      <c r="F52" s="35">
        <f t="shared" ref="F52:G54" si="5">+F53</f>
        <v>51638230121.690002</v>
      </c>
      <c r="G52" s="35">
        <f t="shared" si="5"/>
        <v>0</v>
      </c>
      <c r="H52" s="244">
        <f t="shared" si="2"/>
        <v>51638230121.690002</v>
      </c>
      <c r="I52" s="294">
        <f>+H52/H98</f>
        <v>0.65367473036669799</v>
      </c>
      <c r="J52" s="35">
        <f>+J53</f>
        <v>51638230121.690002</v>
      </c>
      <c r="K52" s="340">
        <f t="shared" si="4"/>
        <v>1</v>
      </c>
    </row>
    <row r="53" spans="1:11" ht="52.5" customHeight="1" x14ac:dyDescent="0.25">
      <c r="A53" s="32" t="s">
        <v>302</v>
      </c>
      <c r="B53" s="40"/>
      <c r="C53" s="40"/>
      <c r="D53" s="40"/>
      <c r="E53" s="69" t="s">
        <v>301</v>
      </c>
      <c r="F53" s="35">
        <f t="shared" si="5"/>
        <v>51638230121.690002</v>
      </c>
      <c r="G53" s="35">
        <f t="shared" si="5"/>
        <v>0</v>
      </c>
      <c r="H53" s="244">
        <f t="shared" si="2"/>
        <v>51638230121.690002</v>
      </c>
      <c r="I53" s="294">
        <f>+H53/H98</f>
        <v>0.65367473036669799</v>
      </c>
      <c r="J53" s="35">
        <f>+J54</f>
        <v>51638230121.690002</v>
      </c>
      <c r="K53" s="340">
        <f t="shared" si="4"/>
        <v>1</v>
      </c>
    </row>
    <row r="54" spans="1:11" ht="36.75" customHeight="1" x14ac:dyDescent="0.25">
      <c r="A54" s="32" t="s">
        <v>303</v>
      </c>
      <c r="B54" s="40"/>
      <c r="C54" s="40"/>
      <c r="D54" s="40"/>
      <c r="E54" s="34" t="s">
        <v>236</v>
      </c>
      <c r="F54" s="244">
        <f t="shared" si="5"/>
        <v>51638230121.690002</v>
      </c>
      <c r="G54" s="244">
        <f t="shared" si="5"/>
        <v>0</v>
      </c>
      <c r="H54" s="244">
        <f t="shared" si="2"/>
        <v>51638230121.690002</v>
      </c>
      <c r="I54" s="294">
        <f>+H54/H98</f>
        <v>0.65367473036669799</v>
      </c>
      <c r="J54" s="244">
        <f>+J55</f>
        <v>51638230121.690002</v>
      </c>
      <c r="K54" s="340">
        <f t="shared" si="4"/>
        <v>1</v>
      </c>
    </row>
    <row r="55" spans="1:11" ht="36.75" customHeight="1" x14ac:dyDescent="0.25">
      <c r="A55" s="39" t="s">
        <v>304</v>
      </c>
      <c r="B55" s="68" t="s">
        <v>192</v>
      </c>
      <c r="C55" s="68">
        <v>11</v>
      </c>
      <c r="D55" s="40" t="s">
        <v>38</v>
      </c>
      <c r="E55" s="41" t="s">
        <v>226</v>
      </c>
      <c r="F55" s="240">
        <v>51638230121.690002</v>
      </c>
      <c r="G55" s="240">
        <v>0</v>
      </c>
      <c r="H55" s="240">
        <f t="shared" si="2"/>
        <v>51638230121.690002</v>
      </c>
      <c r="I55" s="308">
        <f>+H55/H98</f>
        <v>0.65367473036669799</v>
      </c>
      <c r="J55" s="240">
        <v>51638230121.690002</v>
      </c>
      <c r="K55" s="342">
        <f t="shared" si="4"/>
        <v>1</v>
      </c>
    </row>
    <row r="56" spans="1:11" ht="77.25" customHeight="1" x14ac:dyDescent="0.25">
      <c r="A56" s="32" t="s">
        <v>325</v>
      </c>
      <c r="B56" s="68"/>
      <c r="C56" s="68"/>
      <c r="D56" s="68"/>
      <c r="E56" s="34" t="s">
        <v>326</v>
      </c>
      <c r="F56" s="244">
        <f t="shared" ref="F56:G58" si="6">+F57</f>
        <v>6583739024</v>
      </c>
      <c r="G56" s="244">
        <f t="shared" si="6"/>
        <v>0</v>
      </c>
      <c r="H56" s="244">
        <f t="shared" si="2"/>
        <v>6583739024</v>
      </c>
      <c r="I56" s="294">
        <f>+H56/H98</f>
        <v>8.334181518568784E-2</v>
      </c>
      <c r="J56" s="244">
        <f>+J57</f>
        <v>6583739024</v>
      </c>
      <c r="K56" s="340">
        <f t="shared" si="4"/>
        <v>1</v>
      </c>
    </row>
    <row r="57" spans="1:11" ht="63.75" customHeight="1" x14ac:dyDescent="0.25">
      <c r="A57" s="32" t="s">
        <v>327</v>
      </c>
      <c r="B57" s="40"/>
      <c r="C57" s="40"/>
      <c r="D57" s="40"/>
      <c r="E57" s="69" t="s">
        <v>326</v>
      </c>
      <c r="F57" s="244">
        <f t="shared" si="6"/>
        <v>6583739024</v>
      </c>
      <c r="G57" s="244">
        <f t="shared" si="6"/>
        <v>0</v>
      </c>
      <c r="H57" s="244">
        <f t="shared" si="2"/>
        <v>6583739024</v>
      </c>
      <c r="I57" s="294">
        <f>+H57/H98</f>
        <v>8.334181518568784E-2</v>
      </c>
      <c r="J57" s="244">
        <f>+J58</f>
        <v>6583739024</v>
      </c>
      <c r="K57" s="340">
        <f t="shared" si="4"/>
        <v>1</v>
      </c>
    </row>
    <row r="58" spans="1:11" ht="36.75" customHeight="1" x14ac:dyDescent="0.25">
      <c r="A58" s="32" t="s">
        <v>328</v>
      </c>
      <c r="B58" s="40"/>
      <c r="C58" s="40"/>
      <c r="D58" s="40"/>
      <c r="E58" s="34" t="s">
        <v>236</v>
      </c>
      <c r="F58" s="244">
        <f t="shared" si="6"/>
        <v>6583739024</v>
      </c>
      <c r="G58" s="244">
        <f t="shared" si="6"/>
        <v>0</v>
      </c>
      <c r="H58" s="244">
        <f t="shared" si="2"/>
        <v>6583739024</v>
      </c>
      <c r="I58" s="294">
        <f>+H58/H98</f>
        <v>8.334181518568784E-2</v>
      </c>
      <c r="J58" s="244">
        <f>+J59</f>
        <v>6583739024</v>
      </c>
      <c r="K58" s="340">
        <f t="shared" si="4"/>
        <v>1</v>
      </c>
    </row>
    <row r="59" spans="1:11" ht="36.75" customHeight="1" x14ac:dyDescent="0.25">
      <c r="A59" s="39" t="s">
        <v>329</v>
      </c>
      <c r="B59" s="68" t="s">
        <v>192</v>
      </c>
      <c r="C59" s="68">
        <v>11</v>
      </c>
      <c r="D59" s="40" t="s">
        <v>38</v>
      </c>
      <c r="E59" s="41" t="s">
        <v>226</v>
      </c>
      <c r="F59" s="240">
        <v>6583739024</v>
      </c>
      <c r="G59" s="240">
        <v>0</v>
      </c>
      <c r="H59" s="240">
        <f t="shared" si="2"/>
        <v>6583739024</v>
      </c>
      <c r="I59" s="308">
        <f>+H59/H98</f>
        <v>8.334181518568784E-2</v>
      </c>
      <c r="J59" s="240">
        <v>6583739024</v>
      </c>
      <c r="K59" s="342">
        <f t="shared" si="4"/>
        <v>1</v>
      </c>
    </row>
    <row r="60" spans="1:11" ht="36.75" customHeight="1" x14ac:dyDescent="0.25">
      <c r="A60" s="32" t="s">
        <v>342</v>
      </c>
      <c r="B60" s="68"/>
      <c r="C60" s="68"/>
      <c r="D60" s="68"/>
      <c r="E60" s="69" t="s">
        <v>343</v>
      </c>
      <c r="F60" s="244">
        <f t="shared" ref="F60:G64" si="7">+F61</f>
        <v>22558306</v>
      </c>
      <c r="G60" s="244">
        <f t="shared" si="7"/>
        <v>0</v>
      </c>
      <c r="H60" s="244">
        <f t="shared" si="2"/>
        <v>22558306</v>
      </c>
      <c r="I60" s="294">
        <f>+H60/H98</f>
        <v>2.8555964364637812E-4</v>
      </c>
      <c r="J60" s="244">
        <f>+J61</f>
        <v>22558306</v>
      </c>
      <c r="K60" s="340">
        <f t="shared" si="4"/>
        <v>1</v>
      </c>
    </row>
    <row r="61" spans="1:11" ht="36.75" customHeight="1" x14ac:dyDescent="0.25">
      <c r="A61" s="32" t="s">
        <v>344</v>
      </c>
      <c r="B61" s="40"/>
      <c r="C61" s="40"/>
      <c r="D61" s="40"/>
      <c r="E61" s="34" t="s">
        <v>219</v>
      </c>
      <c r="F61" s="244">
        <f t="shared" si="7"/>
        <v>22558306</v>
      </c>
      <c r="G61" s="244">
        <f t="shared" si="7"/>
        <v>0</v>
      </c>
      <c r="H61" s="244">
        <f t="shared" si="2"/>
        <v>22558306</v>
      </c>
      <c r="I61" s="294">
        <f>+H61/H98</f>
        <v>2.8555964364637812E-4</v>
      </c>
      <c r="J61" s="244">
        <f>+J62</f>
        <v>22558306</v>
      </c>
      <c r="K61" s="340">
        <f t="shared" si="4"/>
        <v>1</v>
      </c>
    </row>
    <row r="62" spans="1:11" ht="40.5" customHeight="1" x14ac:dyDescent="0.25">
      <c r="A62" s="32" t="s">
        <v>345</v>
      </c>
      <c r="B62" s="40"/>
      <c r="C62" s="40"/>
      <c r="D62" s="40"/>
      <c r="E62" s="34" t="s">
        <v>346</v>
      </c>
      <c r="F62" s="244">
        <f t="shared" si="7"/>
        <v>22558306</v>
      </c>
      <c r="G62" s="244">
        <f t="shared" si="7"/>
        <v>0</v>
      </c>
      <c r="H62" s="244">
        <f t="shared" si="2"/>
        <v>22558306</v>
      </c>
      <c r="I62" s="294">
        <f>+H62/H98</f>
        <v>2.8555964364637812E-4</v>
      </c>
      <c r="J62" s="244">
        <f>+J63</f>
        <v>22558306</v>
      </c>
      <c r="K62" s="340">
        <f t="shared" si="4"/>
        <v>1</v>
      </c>
    </row>
    <row r="63" spans="1:11" ht="40.5" customHeight="1" x14ac:dyDescent="0.25">
      <c r="A63" s="32" t="s">
        <v>347</v>
      </c>
      <c r="B63" s="40"/>
      <c r="C63" s="40"/>
      <c r="D63" s="40"/>
      <c r="E63" s="34" t="s">
        <v>346</v>
      </c>
      <c r="F63" s="244">
        <f t="shared" si="7"/>
        <v>22558306</v>
      </c>
      <c r="G63" s="244">
        <f t="shared" si="7"/>
        <v>0</v>
      </c>
      <c r="H63" s="244">
        <f t="shared" si="2"/>
        <v>22558306</v>
      </c>
      <c r="I63" s="294">
        <f>+H63/H98</f>
        <v>2.8555964364637812E-4</v>
      </c>
      <c r="J63" s="244">
        <f>+J64</f>
        <v>22558306</v>
      </c>
      <c r="K63" s="340">
        <f t="shared" si="4"/>
        <v>1</v>
      </c>
    </row>
    <row r="64" spans="1:11" ht="36.75" customHeight="1" x14ac:dyDescent="0.25">
      <c r="A64" s="32" t="s">
        <v>348</v>
      </c>
      <c r="B64" s="40"/>
      <c r="C64" s="40"/>
      <c r="D64" s="40"/>
      <c r="E64" s="69" t="s">
        <v>349</v>
      </c>
      <c r="F64" s="244">
        <f t="shared" si="7"/>
        <v>22558306</v>
      </c>
      <c r="G64" s="244">
        <f t="shared" si="7"/>
        <v>0</v>
      </c>
      <c r="H64" s="244">
        <f t="shared" si="2"/>
        <v>22558306</v>
      </c>
      <c r="I64" s="294">
        <f>+H64/H98</f>
        <v>2.8555964364637812E-4</v>
      </c>
      <c r="J64" s="244">
        <f>+J65</f>
        <v>22558306</v>
      </c>
      <c r="K64" s="340">
        <f t="shared" si="4"/>
        <v>1</v>
      </c>
    </row>
    <row r="65" spans="1:11" ht="36.75" customHeight="1" x14ac:dyDescent="0.25">
      <c r="A65" s="39" t="s">
        <v>350</v>
      </c>
      <c r="B65" s="68" t="s">
        <v>192</v>
      </c>
      <c r="C65" s="68">
        <v>11</v>
      </c>
      <c r="D65" s="40" t="s">
        <v>38</v>
      </c>
      <c r="E65" s="78" t="s">
        <v>226</v>
      </c>
      <c r="F65" s="240">
        <v>22558306</v>
      </c>
      <c r="G65" s="240">
        <v>0</v>
      </c>
      <c r="H65" s="240">
        <f t="shared" si="2"/>
        <v>22558306</v>
      </c>
      <c r="I65" s="308">
        <f>+H65/H98</f>
        <v>2.8555964364637812E-4</v>
      </c>
      <c r="J65" s="240">
        <v>22558306</v>
      </c>
      <c r="K65" s="342">
        <f t="shared" si="4"/>
        <v>1</v>
      </c>
    </row>
    <row r="66" spans="1:11" ht="36.75" customHeight="1" x14ac:dyDescent="0.25">
      <c r="A66" s="32" t="s">
        <v>351</v>
      </c>
      <c r="B66" s="40"/>
      <c r="C66" s="40"/>
      <c r="D66" s="40"/>
      <c r="E66" s="34" t="s">
        <v>352</v>
      </c>
      <c r="F66" s="244">
        <f>+F67</f>
        <v>16991625125</v>
      </c>
      <c r="G66" s="244">
        <f>+G67</f>
        <v>0</v>
      </c>
      <c r="H66" s="244">
        <f t="shared" si="2"/>
        <v>16991625125</v>
      </c>
      <c r="I66" s="294">
        <f>+H66/H98</f>
        <v>0.21509249921815252</v>
      </c>
      <c r="J66" s="244">
        <f>+J67</f>
        <v>16991625125</v>
      </c>
      <c r="K66" s="340">
        <f t="shared" si="4"/>
        <v>1</v>
      </c>
    </row>
    <row r="67" spans="1:11" ht="36.75" customHeight="1" x14ac:dyDescent="0.25">
      <c r="A67" s="32" t="s">
        <v>353</v>
      </c>
      <c r="B67" s="40"/>
      <c r="C67" s="40"/>
      <c r="D67" s="40"/>
      <c r="E67" s="34" t="s">
        <v>219</v>
      </c>
      <c r="F67" s="244">
        <f>+F68+F74</f>
        <v>16991625125</v>
      </c>
      <c r="G67" s="244">
        <f>+G68+G74</f>
        <v>0</v>
      </c>
      <c r="H67" s="244">
        <f t="shared" si="2"/>
        <v>16991625125</v>
      </c>
      <c r="I67" s="294">
        <f>+H67/H98</f>
        <v>0.21509249921815252</v>
      </c>
      <c r="J67" s="244">
        <f>+J68+J74</f>
        <v>16991625125</v>
      </c>
      <c r="K67" s="340">
        <f t="shared" si="4"/>
        <v>1</v>
      </c>
    </row>
    <row r="68" spans="1:11" ht="44.25" customHeight="1" x14ac:dyDescent="0.25">
      <c r="A68" s="32" t="s">
        <v>354</v>
      </c>
      <c r="B68" s="40"/>
      <c r="C68" s="40"/>
      <c r="D68" s="40"/>
      <c r="E68" s="69" t="s">
        <v>355</v>
      </c>
      <c r="F68" s="244">
        <f>+F69</f>
        <v>16970318666</v>
      </c>
      <c r="G68" s="244">
        <f>+G69</f>
        <v>0</v>
      </c>
      <c r="H68" s="244">
        <f t="shared" si="2"/>
        <v>16970318666</v>
      </c>
      <c r="I68" s="294">
        <f>+H68/H98</f>
        <v>0.21482278637537938</v>
      </c>
      <c r="J68" s="244">
        <f>+J69</f>
        <v>16970318666</v>
      </c>
      <c r="K68" s="340">
        <f t="shared" si="4"/>
        <v>1</v>
      </c>
    </row>
    <row r="69" spans="1:11" ht="44.25" customHeight="1" x14ac:dyDescent="0.25">
      <c r="A69" s="32" t="s">
        <v>356</v>
      </c>
      <c r="B69" s="68"/>
      <c r="C69" s="68"/>
      <c r="D69" s="68"/>
      <c r="E69" s="34" t="s">
        <v>355</v>
      </c>
      <c r="F69" s="244">
        <f>+F70+F72</f>
        <v>16970318666</v>
      </c>
      <c r="G69" s="244">
        <f>+G70+G72</f>
        <v>0</v>
      </c>
      <c r="H69" s="244">
        <f t="shared" si="2"/>
        <v>16970318666</v>
      </c>
      <c r="I69" s="294">
        <f>+H69/H98</f>
        <v>0.21482278637537938</v>
      </c>
      <c r="J69" s="244">
        <f>+J70+J72</f>
        <v>16970318666</v>
      </c>
      <c r="K69" s="340">
        <f t="shared" si="4"/>
        <v>1</v>
      </c>
    </row>
    <row r="70" spans="1:11" ht="36.75" customHeight="1" x14ac:dyDescent="0.25">
      <c r="A70" s="32" t="s">
        <v>357</v>
      </c>
      <c r="B70" s="68"/>
      <c r="C70" s="68"/>
      <c r="D70" s="68"/>
      <c r="E70" s="34" t="s">
        <v>358</v>
      </c>
      <c r="F70" s="244">
        <f>+F71</f>
        <v>16033360718</v>
      </c>
      <c r="G70" s="244">
        <f>+G71</f>
        <v>0</v>
      </c>
      <c r="H70" s="244">
        <f t="shared" si="2"/>
        <v>16033360718</v>
      </c>
      <c r="I70" s="294">
        <f>+H70/H98</f>
        <v>0.20296208292794313</v>
      </c>
      <c r="J70" s="244">
        <f>+J71</f>
        <v>16033360718</v>
      </c>
      <c r="K70" s="340">
        <f t="shared" si="4"/>
        <v>1</v>
      </c>
    </row>
    <row r="71" spans="1:11" ht="30.75" customHeight="1" x14ac:dyDescent="0.25">
      <c r="A71" s="39" t="s">
        <v>359</v>
      </c>
      <c r="B71" s="40" t="s">
        <v>37</v>
      </c>
      <c r="C71" s="40">
        <v>20</v>
      </c>
      <c r="D71" s="40" t="s">
        <v>38</v>
      </c>
      <c r="E71" s="41" t="s">
        <v>226</v>
      </c>
      <c r="F71" s="240">
        <v>16033360718</v>
      </c>
      <c r="G71" s="240">
        <v>0</v>
      </c>
      <c r="H71" s="240">
        <f t="shared" si="2"/>
        <v>16033360718</v>
      </c>
      <c r="I71" s="308">
        <f>+H71/H98</f>
        <v>0.20296208292794313</v>
      </c>
      <c r="J71" s="240">
        <v>16033360718</v>
      </c>
      <c r="K71" s="342">
        <f t="shared" si="4"/>
        <v>1</v>
      </c>
    </row>
    <row r="72" spans="1:11" ht="36.75" customHeight="1" x14ac:dyDescent="0.25">
      <c r="A72" s="32" t="s">
        <v>360</v>
      </c>
      <c r="B72" s="40"/>
      <c r="C72" s="40"/>
      <c r="D72" s="40"/>
      <c r="E72" s="34" t="s">
        <v>361</v>
      </c>
      <c r="F72" s="244">
        <f>+F73</f>
        <v>936957948</v>
      </c>
      <c r="G72" s="244">
        <f>+G73</f>
        <v>0</v>
      </c>
      <c r="H72" s="244">
        <f t="shared" si="2"/>
        <v>936957948</v>
      </c>
      <c r="I72" s="294">
        <f>+H72/H98</f>
        <v>1.1860703447436243E-2</v>
      </c>
      <c r="J72" s="244">
        <f>+J73</f>
        <v>936957948</v>
      </c>
      <c r="K72" s="340">
        <f t="shared" si="4"/>
        <v>1</v>
      </c>
    </row>
    <row r="73" spans="1:11" ht="36.75" customHeight="1" x14ac:dyDescent="0.25">
      <c r="A73" s="39" t="s">
        <v>362</v>
      </c>
      <c r="B73" s="40" t="s">
        <v>37</v>
      </c>
      <c r="C73" s="40">
        <v>20</v>
      </c>
      <c r="D73" s="40" t="s">
        <v>38</v>
      </c>
      <c r="E73" s="41" t="s">
        <v>226</v>
      </c>
      <c r="F73" s="240">
        <v>936957948</v>
      </c>
      <c r="G73" s="240">
        <v>0</v>
      </c>
      <c r="H73" s="240">
        <f t="shared" si="2"/>
        <v>936957948</v>
      </c>
      <c r="I73" s="308">
        <f>+H73/H98</f>
        <v>1.1860703447436243E-2</v>
      </c>
      <c r="J73" s="240">
        <v>936957948</v>
      </c>
      <c r="K73" s="342">
        <f t="shared" si="4"/>
        <v>1</v>
      </c>
    </row>
    <row r="74" spans="1:11" ht="36.75" customHeight="1" x14ac:dyDescent="0.25">
      <c r="A74" s="32" t="s">
        <v>363</v>
      </c>
      <c r="B74" s="40"/>
      <c r="C74" s="40"/>
      <c r="D74" s="40"/>
      <c r="E74" s="34" t="s">
        <v>364</v>
      </c>
      <c r="F74" s="244">
        <f t="shared" ref="F74:G76" si="8">+F75</f>
        <v>21306459</v>
      </c>
      <c r="G74" s="244">
        <f t="shared" si="8"/>
        <v>0</v>
      </c>
      <c r="H74" s="244">
        <f t="shared" si="2"/>
        <v>21306459</v>
      </c>
      <c r="I74" s="308">
        <f>+H74/H98</f>
        <v>2.6971284277313049E-4</v>
      </c>
      <c r="J74" s="244">
        <f>+J75</f>
        <v>21306459</v>
      </c>
      <c r="K74" s="340">
        <f t="shared" si="4"/>
        <v>1</v>
      </c>
    </row>
    <row r="75" spans="1:11" ht="36.75" customHeight="1" x14ac:dyDescent="0.25">
      <c r="A75" s="32" t="s">
        <v>365</v>
      </c>
      <c r="B75" s="40"/>
      <c r="C75" s="40"/>
      <c r="D75" s="40"/>
      <c r="E75" s="34" t="s">
        <v>364</v>
      </c>
      <c r="F75" s="244">
        <f t="shared" si="8"/>
        <v>21306459</v>
      </c>
      <c r="G75" s="244">
        <f t="shared" si="8"/>
        <v>0</v>
      </c>
      <c r="H75" s="244">
        <f t="shared" si="2"/>
        <v>21306459</v>
      </c>
      <c r="I75" s="308">
        <f>+H75/H98</f>
        <v>2.6971284277313049E-4</v>
      </c>
      <c r="J75" s="244">
        <f>+J76</f>
        <v>21306459</v>
      </c>
      <c r="K75" s="340">
        <f t="shared" si="4"/>
        <v>1</v>
      </c>
    </row>
    <row r="76" spans="1:11" ht="36.75" customHeight="1" x14ac:dyDescent="0.25">
      <c r="A76" s="32" t="s">
        <v>366</v>
      </c>
      <c r="B76" s="40"/>
      <c r="C76" s="40"/>
      <c r="D76" s="40"/>
      <c r="E76" s="34" t="s">
        <v>349</v>
      </c>
      <c r="F76" s="244">
        <f t="shared" si="8"/>
        <v>21306459</v>
      </c>
      <c r="G76" s="244">
        <f t="shared" si="8"/>
        <v>0</v>
      </c>
      <c r="H76" s="244">
        <f t="shared" si="2"/>
        <v>21306459</v>
      </c>
      <c r="I76" s="308">
        <f>+H76/H98</f>
        <v>2.6971284277313049E-4</v>
      </c>
      <c r="J76" s="244">
        <f>+J77</f>
        <v>21306459</v>
      </c>
      <c r="K76" s="340">
        <f t="shared" si="4"/>
        <v>1</v>
      </c>
    </row>
    <row r="77" spans="1:11" ht="36.75" customHeight="1" x14ac:dyDescent="0.25">
      <c r="A77" s="39" t="s">
        <v>367</v>
      </c>
      <c r="B77" s="40" t="s">
        <v>192</v>
      </c>
      <c r="C77" s="40">
        <v>11</v>
      </c>
      <c r="D77" s="40" t="s">
        <v>38</v>
      </c>
      <c r="E77" s="78" t="s">
        <v>226</v>
      </c>
      <c r="F77" s="244">
        <v>21306459</v>
      </c>
      <c r="G77" s="244"/>
      <c r="H77" s="240">
        <f t="shared" ref="H77:H79" si="9">+F77-G77</f>
        <v>21306459</v>
      </c>
      <c r="I77" s="308">
        <f>+H77/H98</f>
        <v>2.6971284277313049E-4</v>
      </c>
      <c r="J77" s="240">
        <v>21306459</v>
      </c>
      <c r="K77" s="342">
        <f t="shared" si="4"/>
        <v>1</v>
      </c>
    </row>
    <row r="78" spans="1:11" ht="36.75" customHeight="1" x14ac:dyDescent="0.25">
      <c r="A78" s="32" t="s">
        <v>368</v>
      </c>
      <c r="B78" s="339"/>
      <c r="C78" s="339"/>
      <c r="D78" s="339"/>
      <c r="E78" s="69" t="s">
        <v>369</v>
      </c>
      <c r="F78" s="244">
        <f t="shared" ref="F78:G82" si="10">+F79</f>
        <v>41375321</v>
      </c>
      <c r="G78" s="244">
        <f t="shared" si="10"/>
        <v>0</v>
      </c>
      <c r="H78" s="244">
        <f t="shared" si="9"/>
        <v>41375321</v>
      </c>
      <c r="I78" s="294">
        <f>+H78/H98</f>
        <v>5.2375927166315166E-4</v>
      </c>
      <c r="J78" s="244">
        <f>+J79</f>
        <v>41375321</v>
      </c>
      <c r="K78" s="340">
        <f t="shared" si="4"/>
        <v>1</v>
      </c>
    </row>
    <row r="79" spans="1:11" ht="36.75" customHeight="1" x14ac:dyDescent="0.25">
      <c r="A79" s="32" t="s">
        <v>370</v>
      </c>
      <c r="B79" s="339"/>
      <c r="C79" s="339"/>
      <c r="D79" s="339"/>
      <c r="E79" s="34" t="s">
        <v>219</v>
      </c>
      <c r="F79" s="244">
        <f t="shared" si="10"/>
        <v>41375321</v>
      </c>
      <c r="G79" s="244">
        <f t="shared" si="10"/>
        <v>0</v>
      </c>
      <c r="H79" s="244">
        <f t="shared" si="9"/>
        <v>41375321</v>
      </c>
      <c r="I79" s="294">
        <f>+H79/H98</f>
        <v>5.2375927166315166E-4</v>
      </c>
      <c r="J79" s="244">
        <f>+J80</f>
        <v>41375321</v>
      </c>
      <c r="K79" s="340">
        <f t="shared" si="4"/>
        <v>1</v>
      </c>
    </row>
    <row r="80" spans="1:11" ht="36.75" customHeight="1" x14ac:dyDescent="0.25">
      <c r="A80" s="32" t="s">
        <v>378</v>
      </c>
      <c r="B80" s="68"/>
      <c r="C80" s="68"/>
      <c r="D80" s="68"/>
      <c r="E80" s="34" t="s">
        <v>379</v>
      </c>
      <c r="F80" s="244">
        <f t="shared" si="10"/>
        <v>41375321</v>
      </c>
      <c r="G80" s="244">
        <f t="shared" si="10"/>
        <v>0</v>
      </c>
      <c r="H80" s="244">
        <f>+H81</f>
        <v>41375321</v>
      </c>
      <c r="I80" s="294">
        <f>+H80/H98</f>
        <v>5.2375927166315166E-4</v>
      </c>
      <c r="J80" s="244">
        <f>+J81</f>
        <v>41375321</v>
      </c>
      <c r="K80" s="340">
        <f t="shared" si="4"/>
        <v>1</v>
      </c>
    </row>
    <row r="81" spans="1:11" ht="36.75" customHeight="1" x14ac:dyDescent="0.25">
      <c r="A81" s="32" t="s">
        <v>380</v>
      </c>
      <c r="B81" s="68"/>
      <c r="C81" s="68"/>
      <c r="D81" s="68"/>
      <c r="E81" s="34" t="s">
        <v>379</v>
      </c>
      <c r="F81" s="244">
        <f t="shared" si="10"/>
        <v>41375321</v>
      </c>
      <c r="G81" s="244">
        <f t="shared" si="10"/>
        <v>0</v>
      </c>
      <c r="H81" s="244">
        <f t="shared" ref="H81:H91" si="11">+F81-G81</f>
        <v>41375321</v>
      </c>
      <c r="I81" s="294">
        <f>+H81/H98</f>
        <v>5.2375927166315166E-4</v>
      </c>
      <c r="J81" s="244">
        <f>+J82</f>
        <v>41375321</v>
      </c>
      <c r="K81" s="340">
        <f t="shared" ref="K81:K98" si="12">+J81/H81</f>
        <v>1</v>
      </c>
    </row>
    <row r="82" spans="1:11" ht="36.75" customHeight="1" x14ac:dyDescent="0.25">
      <c r="A82" s="32" t="s">
        <v>381</v>
      </c>
      <c r="B82" s="68"/>
      <c r="C82" s="68"/>
      <c r="D82" s="68"/>
      <c r="E82" s="34" t="s">
        <v>349</v>
      </c>
      <c r="F82" s="244">
        <f t="shared" si="10"/>
        <v>41375321</v>
      </c>
      <c r="G82" s="244">
        <f t="shared" si="10"/>
        <v>0</v>
      </c>
      <c r="H82" s="244">
        <f t="shared" si="11"/>
        <v>41375321</v>
      </c>
      <c r="I82" s="294">
        <f>+H82/H98</f>
        <v>5.2375927166315166E-4</v>
      </c>
      <c r="J82" s="244">
        <f>+J83</f>
        <v>41375321</v>
      </c>
      <c r="K82" s="340">
        <f t="shared" si="12"/>
        <v>1</v>
      </c>
    </row>
    <row r="83" spans="1:11" ht="36.75" customHeight="1" x14ac:dyDescent="0.25">
      <c r="A83" s="39" t="s">
        <v>382</v>
      </c>
      <c r="B83" s="40" t="s">
        <v>192</v>
      </c>
      <c r="C83" s="40">
        <v>11</v>
      </c>
      <c r="D83" s="40" t="s">
        <v>38</v>
      </c>
      <c r="E83" s="78" t="s">
        <v>226</v>
      </c>
      <c r="F83" s="240">
        <v>41375321</v>
      </c>
      <c r="G83" s="240">
        <v>0</v>
      </c>
      <c r="H83" s="240">
        <f t="shared" si="11"/>
        <v>41375321</v>
      </c>
      <c r="I83" s="308">
        <f>+H83/H98</f>
        <v>5.2375927166315166E-4</v>
      </c>
      <c r="J83" s="240">
        <v>41375321</v>
      </c>
      <c r="K83" s="342">
        <f t="shared" si="12"/>
        <v>1</v>
      </c>
    </row>
    <row r="84" spans="1:11" ht="36.75" customHeight="1" x14ac:dyDescent="0.25">
      <c r="A84" s="32" t="s">
        <v>383</v>
      </c>
      <c r="B84" s="349"/>
      <c r="C84" s="349"/>
      <c r="D84" s="349"/>
      <c r="E84" s="69" t="s">
        <v>384</v>
      </c>
      <c r="F84" s="244">
        <f>+F85</f>
        <v>739794684</v>
      </c>
      <c r="G84" s="244">
        <f>+G85</f>
        <v>0</v>
      </c>
      <c r="H84" s="244">
        <f t="shared" si="11"/>
        <v>739794684</v>
      </c>
      <c r="I84" s="294">
        <f>+H84/H98</f>
        <v>9.3648657099750718E-3</v>
      </c>
      <c r="J84" s="244">
        <f>+J85</f>
        <v>739794684</v>
      </c>
      <c r="K84" s="340">
        <f t="shared" si="12"/>
        <v>1</v>
      </c>
    </row>
    <row r="85" spans="1:11" ht="36.75" customHeight="1" x14ac:dyDescent="0.25">
      <c r="A85" s="32" t="s">
        <v>385</v>
      </c>
      <c r="B85" s="343"/>
      <c r="C85" s="343"/>
      <c r="D85" s="343"/>
      <c r="E85" s="69" t="s">
        <v>219</v>
      </c>
      <c r="F85" s="244">
        <f>+F86+F90+F94</f>
        <v>739794684</v>
      </c>
      <c r="G85" s="244">
        <f>+G86+G90+G94</f>
        <v>0</v>
      </c>
      <c r="H85" s="244">
        <f t="shared" si="11"/>
        <v>739794684</v>
      </c>
      <c r="I85" s="294">
        <f>+H85/H98</f>
        <v>9.3648657099750718E-3</v>
      </c>
      <c r="J85" s="244">
        <f>+J86+J90+J94</f>
        <v>739794684</v>
      </c>
      <c r="K85" s="340">
        <f t="shared" si="12"/>
        <v>1</v>
      </c>
    </row>
    <row r="86" spans="1:11" ht="53.25" customHeight="1" x14ac:dyDescent="0.25">
      <c r="A86" s="32" t="s">
        <v>393</v>
      </c>
      <c r="B86" s="343"/>
      <c r="C86" s="343"/>
      <c r="D86" s="343"/>
      <c r="E86" s="34" t="s">
        <v>396</v>
      </c>
      <c r="F86" s="244">
        <f>+F87</f>
        <v>210846123</v>
      </c>
      <c r="G86" s="244">
        <f>+G87</f>
        <v>0</v>
      </c>
      <c r="H86" s="244">
        <f t="shared" si="11"/>
        <v>210846123</v>
      </c>
      <c r="I86" s="294">
        <f>+H86/H98</f>
        <v>2.6690454393206832E-3</v>
      </c>
      <c r="J86" s="244">
        <f>+J87</f>
        <v>210846123</v>
      </c>
      <c r="K86" s="340">
        <f t="shared" si="12"/>
        <v>1</v>
      </c>
    </row>
    <row r="87" spans="1:11" ht="53.25" customHeight="1" x14ac:dyDescent="0.25">
      <c r="A87" s="350" t="s">
        <v>395</v>
      </c>
      <c r="B87" s="343"/>
      <c r="C87" s="343"/>
      <c r="D87" s="343"/>
      <c r="E87" s="34" t="s">
        <v>396</v>
      </c>
      <c r="F87" s="244">
        <f>+F88</f>
        <v>210846123</v>
      </c>
      <c r="G87" s="244">
        <f>+G88</f>
        <v>0</v>
      </c>
      <c r="H87" s="244">
        <f t="shared" si="11"/>
        <v>210846123</v>
      </c>
      <c r="I87" s="294">
        <f>+H87/H98</f>
        <v>2.6690454393206832E-3</v>
      </c>
      <c r="J87" s="244">
        <f>+J88</f>
        <v>210846123</v>
      </c>
      <c r="K87" s="340">
        <f t="shared" si="12"/>
        <v>1</v>
      </c>
    </row>
    <row r="88" spans="1:11" ht="36.75" customHeight="1" x14ac:dyDescent="0.25">
      <c r="A88" s="350" t="s">
        <v>397</v>
      </c>
      <c r="B88" s="343"/>
      <c r="C88" s="343"/>
      <c r="D88" s="343"/>
      <c r="E88" s="34" t="s">
        <v>349</v>
      </c>
      <c r="F88" s="244">
        <f>+F89</f>
        <v>210846123</v>
      </c>
      <c r="G88" s="244">
        <f>+G95</f>
        <v>0</v>
      </c>
      <c r="H88" s="244">
        <f t="shared" si="11"/>
        <v>210846123</v>
      </c>
      <c r="I88" s="294">
        <f>+H88/H98</f>
        <v>2.6690454393206832E-3</v>
      </c>
      <c r="J88" s="244">
        <f>+J89</f>
        <v>210846123</v>
      </c>
      <c r="K88" s="340">
        <f t="shared" si="12"/>
        <v>1</v>
      </c>
    </row>
    <row r="89" spans="1:11" ht="30.75" customHeight="1" x14ac:dyDescent="0.25">
      <c r="A89" s="39" t="s">
        <v>398</v>
      </c>
      <c r="B89" s="343" t="s">
        <v>192</v>
      </c>
      <c r="C89" s="343">
        <v>11</v>
      </c>
      <c r="D89" s="40" t="s">
        <v>38</v>
      </c>
      <c r="E89" s="41" t="s">
        <v>226</v>
      </c>
      <c r="F89" s="240">
        <v>210846123</v>
      </c>
      <c r="G89" s="240">
        <v>0</v>
      </c>
      <c r="H89" s="240">
        <f t="shared" si="11"/>
        <v>210846123</v>
      </c>
      <c r="I89" s="308">
        <f>+H89/H98</f>
        <v>2.6690454393206832E-3</v>
      </c>
      <c r="J89" s="240">
        <v>210846123</v>
      </c>
      <c r="K89" s="342">
        <f t="shared" si="12"/>
        <v>1</v>
      </c>
    </row>
    <row r="90" spans="1:11" ht="45.75" customHeight="1" x14ac:dyDescent="0.25">
      <c r="A90" s="32" t="s">
        <v>402</v>
      </c>
      <c r="B90" s="40"/>
      <c r="C90" s="40"/>
      <c r="D90" s="40"/>
      <c r="E90" s="34" t="s">
        <v>405</v>
      </c>
      <c r="F90" s="244">
        <f t="shared" ref="F90:G92" si="13">+F91</f>
        <v>521795360</v>
      </c>
      <c r="G90" s="244">
        <f t="shared" si="13"/>
        <v>0</v>
      </c>
      <c r="H90" s="244">
        <f t="shared" si="11"/>
        <v>521795360</v>
      </c>
      <c r="I90" s="294">
        <f>+H90/H98</f>
        <v>6.605269786567022E-3</v>
      </c>
      <c r="J90" s="244">
        <f>+J91</f>
        <v>521795360</v>
      </c>
      <c r="K90" s="340">
        <f t="shared" si="12"/>
        <v>1</v>
      </c>
    </row>
    <row r="91" spans="1:11" ht="50.25" customHeight="1" x14ac:dyDescent="0.25">
      <c r="A91" s="32" t="s">
        <v>404</v>
      </c>
      <c r="B91" s="40"/>
      <c r="C91" s="40"/>
      <c r="D91" s="40"/>
      <c r="E91" s="34" t="s">
        <v>405</v>
      </c>
      <c r="F91" s="244">
        <f t="shared" si="13"/>
        <v>521795360</v>
      </c>
      <c r="G91" s="244">
        <f t="shared" si="13"/>
        <v>0</v>
      </c>
      <c r="H91" s="244">
        <f t="shared" si="11"/>
        <v>521795360</v>
      </c>
      <c r="I91" s="294">
        <f>+H91/H98</f>
        <v>6.605269786567022E-3</v>
      </c>
      <c r="J91" s="244">
        <f>+J92</f>
        <v>521795360</v>
      </c>
      <c r="K91" s="340">
        <f t="shared" si="12"/>
        <v>1</v>
      </c>
    </row>
    <row r="92" spans="1:11" ht="30" customHeight="1" x14ac:dyDescent="0.25">
      <c r="A92" s="32" t="s">
        <v>406</v>
      </c>
      <c r="B92" s="40"/>
      <c r="C92" s="40"/>
      <c r="D92" s="40"/>
      <c r="E92" s="34" t="s">
        <v>407</v>
      </c>
      <c r="F92" s="244">
        <f t="shared" si="13"/>
        <v>521795360</v>
      </c>
      <c r="G92" s="244">
        <f t="shared" si="13"/>
        <v>0</v>
      </c>
      <c r="H92" s="244">
        <f>+H93</f>
        <v>521795360</v>
      </c>
      <c r="I92" s="294">
        <f>+H92/H98</f>
        <v>6.605269786567022E-3</v>
      </c>
      <c r="J92" s="244">
        <f>+J93</f>
        <v>521795360</v>
      </c>
      <c r="K92" s="340">
        <f t="shared" si="12"/>
        <v>1</v>
      </c>
    </row>
    <row r="93" spans="1:11" ht="36.75" customHeight="1" x14ac:dyDescent="0.25">
      <c r="A93" s="39" t="s">
        <v>408</v>
      </c>
      <c r="B93" s="40" t="s">
        <v>192</v>
      </c>
      <c r="C93" s="40">
        <v>11</v>
      </c>
      <c r="D93" s="40" t="s">
        <v>38</v>
      </c>
      <c r="E93" s="78" t="s">
        <v>226</v>
      </c>
      <c r="F93" s="240">
        <v>521795360</v>
      </c>
      <c r="G93" s="240">
        <v>0</v>
      </c>
      <c r="H93" s="240">
        <f>+F93-G93</f>
        <v>521795360</v>
      </c>
      <c r="I93" s="308">
        <f>+H93/H98</f>
        <v>6.605269786567022E-3</v>
      </c>
      <c r="J93" s="240">
        <v>521795360</v>
      </c>
      <c r="K93" s="342">
        <f t="shared" si="12"/>
        <v>1</v>
      </c>
    </row>
    <row r="94" spans="1:11" ht="55.5" customHeight="1" x14ac:dyDescent="0.25">
      <c r="A94" s="350" t="s">
        <v>409</v>
      </c>
      <c r="B94" s="68"/>
      <c r="C94" s="68"/>
      <c r="D94" s="68"/>
      <c r="E94" s="34" t="s">
        <v>412</v>
      </c>
      <c r="F94" s="244">
        <f t="shared" ref="F94:H96" si="14">+F95</f>
        <v>7153201</v>
      </c>
      <c r="G94" s="244">
        <f t="shared" si="14"/>
        <v>0</v>
      </c>
      <c r="H94" s="244">
        <f t="shared" si="14"/>
        <v>7153201</v>
      </c>
      <c r="I94" s="294">
        <f>+H94/H98</f>
        <v>9.0550484087365224E-5</v>
      </c>
      <c r="J94" s="244">
        <f>+J95</f>
        <v>7153201</v>
      </c>
      <c r="K94" s="340">
        <f t="shared" si="12"/>
        <v>1</v>
      </c>
    </row>
    <row r="95" spans="1:11" ht="55.5" customHeight="1" x14ac:dyDescent="0.25">
      <c r="A95" s="350" t="s">
        <v>411</v>
      </c>
      <c r="B95" s="68"/>
      <c r="C95" s="68"/>
      <c r="D95" s="68"/>
      <c r="E95" s="34" t="s">
        <v>453</v>
      </c>
      <c r="F95" s="244">
        <f t="shared" si="14"/>
        <v>7153201</v>
      </c>
      <c r="G95" s="244">
        <f t="shared" si="14"/>
        <v>0</v>
      </c>
      <c r="H95" s="244">
        <f t="shared" si="14"/>
        <v>7153201</v>
      </c>
      <c r="I95" s="294">
        <f>+H95/H98</f>
        <v>9.0550484087365224E-5</v>
      </c>
      <c r="J95" s="244">
        <f>+J96</f>
        <v>7153201</v>
      </c>
      <c r="K95" s="340">
        <f t="shared" si="12"/>
        <v>1</v>
      </c>
    </row>
    <row r="96" spans="1:11" ht="36.75" customHeight="1" x14ac:dyDescent="0.25">
      <c r="A96" s="350" t="s">
        <v>413</v>
      </c>
      <c r="B96" s="68"/>
      <c r="C96" s="68"/>
      <c r="D96" s="68"/>
      <c r="E96" s="34" t="s">
        <v>414</v>
      </c>
      <c r="F96" s="244">
        <f t="shared" si="14"/>
        <v>7153201</v>
      </c>
      <c r="G96" s="244">
        <f t="shared" si="14"/>
        <v>0</v>
      </c>
      <c r="H96" s="244">
        <f t="shared" si="14"/>
        <v>7153201</v>
      </c>
      <c r="I96" s="294">
        <f>+H96/H98</f>
        <v>9.0550484087365224E-5</v>
      </c>
      <c r="J96" s="244">
        <f>+J97</f>
        <v>7153201</v>
      </c>
      <c r="K96" s="340">
        <f t="shared" si="12"/>
        <v>1</v>
      </c>
    </row>
    <row r="97" spans="1:11" ht="36.75" customHeight="1" thickBot="1" x14ac:dyDescent="0.3">
      <c r="A97" s="52" t="s">
        <v>439</v>
      </c>
      <c r="B97" s="351" t="s">
        <v>192</v>
      </c>
      <c r="C97" s="187">
        <v>11</v>
      </c>
      <c r="D97" s="53" t="s">
        <v>38</v>
      </c>
      <c r="E97" s="54" t="s">
        <v>226</v>
      </c>
      <c r="F97" s="249">
        <v>7153201</v>
      </c>
      <c r="G97" s="249">
        <v>0</v>
      </c>
      <c r="H97" s="249">
        <f>+F97-G97</f>
        <v>7153201</v>
      </c>
      <c r="I97" s="301">
        <f>+H97/H98</f>
        <v>9.0550484087365224E-5</v>
      </c>
      <c r="J97" s="249">
        <v>7153201</v>
      </c>
      <c r="K97" s="344">
        <f t="shared" si="12"/>
        <v>1</v>
      </c>
    </row>
    <row r="98" spans="1:11" s="262" customFormat="1" ht="30" customHeight="1" thickBot="1" x14ac:dyDescent="0.3">
      <c r="A98" s="545" t="s">
        <v>454</v>
      </c>
      <c r="B98" s="546"/>
      <c r="C98" s="546"/>
      <c r="D98" s="546"/>
      <c r="E98" s="546"/>
      <c r="F98" s="380">
        <f>+F10+F45</f>
        <v>78996827814.839996</v>
      </c>
      <c r="G98" s="380">
        <f>+G10+G45</f>
        <v>0</v>
      </c>
      <c r="H98" s="380">
        <f>+H10+H45</f>
        <v>78996827814.839996</v>
      </c>
      <c r="I98" s="381">
        <f>+H98/H98</f>
        <v>1</v>
      </c>
      <c r="J98" s="380">
        <f>+J10+J45</f>
        <v>78996827814.839996</v>
      </c>
      <c r="K98" s="382">
        <f t="shared" si="12"/>
        <v>1</v>
      </c>
    </row>
    <row r="99" spans="1:11" s="87" customFormat="1" ht="15" customHeight="1" x14ac:dyDescent="0.25">
      <c r="A99" s="86" t="s">
        <v>500</v>
      </c>
      <c r="B99" s="354"/>
      <c r="C99" s="354"/>
      <c r="F99" s="355"/>
      <c r="G99" s="162"/>
      <c r="H99" s="162"/>
      <c r="I99" s="162"/>
    </row>
    <row r="100" spans="1:11" s="87" customFormat="1" ht="15" customHeight="1" x14ac:dyDescent="0.25">
      <c r="A100" s="86" t="s">
        <v>521</v>
      </c>
      <c r="B100" s="354"/>
      <c r="C100" s="354"/>
      <c r="F100" s="355"/>
      <c r="G100" s="162"/>
      <c r="H100" s="162"/>
      <c r="I100" s="162"/>
    </row>
  </sheetData>
  <mergeCells count="15">
    <mergeCell ref="K8:K9"/>
    <mergeCell ref="A98:E98"/>
    <mergeCell ref="A2:J2"/>
    <mergeCell ref="A3:J3"/>
    <mergeCell ref="A4:J4"/>
    <mergeCell ref="A8:A9"/>
    <mergeCell ref="B8:B9"/>
    <mergeCell ref="C8:C9"/>
    <mergeCell ref="D8:D9"/>
    <mergeCell ref="E8:E9"/>
    <mergeCell ref="F8:F9"/>
    <mergeCell ref="G8:G9"/>
    <mergeCell ref="H8:H9"/>
    <mergeCell ref="I8:I9"/>
    <mergeCell ref="J8:J9"/>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AA0B-177C-4CD8-9A87-B4952889DD60}">
  <dimension ref="A1:K100"/>
  <sheetViews>
    <sheetView zoomScale="77" zoomScaleNormal="77" zoomScaleSheetLayoutView="82" workbookViewId="0">
      <selection activeCell="I8" sqref="I8:I9"/>
    </sheetView>
  </sheetViews>
  <sheetFormatPr baseColWidth="10" defaultColWidth="11.42578125" defaultRowHeight="15.75" x14ac:dyDescent="0.25"/>
  <cols>
    <col min="1" max="1" width="29.5703125" style="7" customWidth="1"/>
    <col min="2" max="2" width="15.28515625" style="7" customWidth="1"/>
    <col min="3" max="3" width="10.7109375" style="325" customWidth="1"/>
    <col min="4" max="4" width="10.28515625" style="325" customWidth="1"/>
    <col min="5" max="5" width="50.5703125" style="7" customWidth="1"/>
    <col min="6" max="6" width="24.140625" style="163" customWidth="1"/>
    <col min="7" max="7" width="20.7109375" style="188" customWidth="1"/>
    <col min="8" max="8" width="25.140625" style="163" customWidth="1"/>
    <col min="9" max="9" width="15.140625" style="163" customWidth="1"/>
    <col min="10" max="10" width="23.5703125" style="163" customWidth="1"/>
    <col min="11" max="11" width="16" style="356" customWidth="1"/>
    <col min="12" max="216" width="11.42578125" style="7"/>
    <col min="217" max="217" width="20.28515625" style="7" customWidth="1"/>
    <col min="218" max="218" width="7.28515625" style="7" customWidth="1"/>
    <col min="219" max="219" width="51.42578125" style="7" customWidth="1"/>
    <col min="220" max="220" width="23.42578125" style="7" customWidth="1"/>
    <col min="221" max="221" width="19.42578125" style="7" customWidth="1"/>
    <col min="222" max="222" width="20" style="7" customWidth="1"/>
    <col min="223" max="223" width="25.140625" style="7" customWidth="1"/>
    <col min="224" max="224" width="4.42578125" style="7" customWidth="1"/>
    <col min="225" max="225" width="18.85546875" style="7" customWidth="1"/>
    <col min="226" max="226" width="19.28515625" style="7" customWidth="1"/>
    <col min="227" max="227" width="14.42578125" style="7" customWidth="1"/>
    <col min="228" max="228" width="18.42578125" style="7" customWidth="1"/>
    <col min="229" max="229" width="11.42578125" style="7"/>
    <col min="230" max="230" width="17.42578125" style="7" customWidth="1"/>
    <col min="231" max="472" width="11.42578125" style="7"/>
    <col min="473" max="473" width="20.28515625" style="7" customWidth="1"/>
    <col min="474" max="474" width="7.28515625" style="7" customWidth="1"/>
    <col min="475" max="475" width="51.42578125" style="7" customWidth="1"/>
    <col min="476" max="476" width="23.42578125" style="7" customWidth="1"/>
    <col min="477" max="477" width="19.42578125" style="7" customWidth="1"/>
    <col min="478" max="478" width="20" style="7" customWidth="1"/>
    <col min="479" max="479" width="25.140625" style="7" customWidth="1"/>
    <col min="480" max="480" width="4.42578125" style="7" customWidth="1"/>
    <col min="481" max="481" width="18.85546875" style="7" customWidth="1"/>
    <col min="482" max="482" width="19.28515625" style="7" customWidth="1"/>
    <col min="483" max="483" width="14.42578125" style="7" customWidth="1"/>
    <col min="484" max="484" width="18.42578125" style="7" customWidth="1"/>
    <col min="485" max="485" width="11.42578125" style="7"/>
    <col min="486" max="486" width="17.42578125" style="7" customWidth="1"/>
    <col min="487" max="728" width="11.42578125" style="7"/>
    <col min="729" max="729" width="20.28515625" style="7" customWidth="1"/>
    <col min="730" max="730" width="7.28515625" style="7" customWidth="1"/>
    <col min="731" max="731" width="51.42578125" style="7" customWidth="1"/>
    <col min="732" max="732" width="23.42578125" style="7" customWidth="1"/>
    <col min="733" max="733" width="19.42578125" style="7" customWidth="1"/>
    <col min="734" max="734" width="20" style="7" customWidth="1"/>
    <col min="735" max="735" width="25.140625" style="7" customWidth="1"/>
    <col min="736" max="736" width="4.42578125" style="7" customWidth="1"/>
    <col min="737" max="737" width="18.85546875" style="7" customWidth="1"/>
    <col min="738" max="738" width="19.28515625" style="7" customWidth="1"/>
    <col min="739" max="739" width="14.42578125" style="7" customWidth="1"/>
    <col min="740" max="740" width="18.42578125" style="7" customWidth="1"/>
    <col min="741" max="741" width="11.42578125" style="7"/>
    <col min="742" max="742" width="17.42578125" style="7" customWidth="1"/>
    <col min="743" max="984" width="11.42578125" style="7"/>
    <col min="985" max="985" width="20.28515625" style="7" customWidth="1"/>
    <col min="986" max="986" width="7.28515625" style="7" customWidth="1"/>
    <col min="987" max="987" width="51.42578125" style="7" customWidth="1"/>
    <col min="988" max="988" width="23.42578125" style="7" customWidth="1"/>
    <col min="989" max="989" width="19.42578125" style="7" customWidth="1"/>
    <col min="990" max="990" width="20" style="7" customWidth="1"/>
    <col min="991" max="991" width="25.140625" style="7" customWidth="1"/>
    <col min="992" max="992" width="4.42578125" style="7" customWidth="1"/>
    <col min="993" max="993" width="18.85546875" style="7" customWidth="1"/>
    <col min="994" max="994" width="19.28515625" style="7" customWidth="1"/>
    <col min="995" max="995" width="14.42578125" style="7" customWidth="1"/>
    <col min="996" max="996" width="18.42578125" style="7" customWidth="1"/>
    <col min="997" max="997" width="11.42578125" style="7"/>
    <col min="998" max="998" width="17.42578125" style="7" customWidth="1"/>
    <col min="999" max="1240" width="11.42578125" style="7"/>
    <col min="1241" max="1241" width="20.28515625" style="7" customWidth="1"/>
    <col min="1242" max="1242" width="7.28515625" style="7" customWidth="1"/>
    <col min="1243" max="1243" width="51.42578125" style="7" customWidth="1"/>
    <col min="1244" max="1244" width="23.42578125" style="7" customWidth="1"/>
    <col min="1245" max="1245" width="19.42578125" style="7" customWidth="1"/>
    <col min="1246" max="1246" width="20" style="7" customWidth="1"/>
    <col min="1247" max="1247" width="25.140625" style="7" customWidth="1"/>
    <col min="1248" max="1248" width="4.42578125" style="7" customWidth="1"/>
    <col min="1249" max="1249" width="18.85546875" style="7" customWidth="1"/>
    <col min="1250" max="1250" width="19.28515625" style="7" customWidth="1"/>
    <col min="1251" max="1251" width="14.42578125" style="7" customWidth="1"/>
    <col min="1252" max="1252" width="18.42578125" style="7" customWidth="1"/>
    <col min="1253" max="1253" width="11.42578125" style="7"/>
    <col min="1254" max="1254" width="17.42578125" style="7" customWidth="1"/>
    <col min="1255" max="1496" width="11.42578125" style="7"/>
    <col min="1497" max="1497" width="20.28515625" style="7" customWidth="1"/>
    <col min="1498" max="1498" width="7.28515625" style="7" customWidth="1"/>
    <col min="1499" max="1499" width="51.42578125" style="7" customWidth="1"/>
    <col min="1500" max="1500" width="23.42578125" style="7" customWidth="1"/>
    <col min="1501" max="1501" width="19.42578125" style="7" customWidth="1"/>
    <col min="1502" max="1502" width="20" style="7" customWidth="1"/>
    <col min="1503" max="1503" width="25.140625" style="7" customWidth="1"/>
    <col min="1504" max="1504" width="4.42578125" style="7" customWidth="1"/>
    <col min="1505" max="1505" width="18.85546875" style="7" customWidth="1"/>
    <col min="1506" max="1506" width="19.28515625" style="7" customWidth="1"/>
    <col min="1507" max="1507" width="14.42578125" style="7" customWidth="1"/>
    <col min="1508" max="1508" width="18.42578125" style="7" customWidth="1"/>
    <col min="1509" max="1509" width="11.42578125" style="7"/>
    <col min="1510" max="1510" width="17.42578125" style="7" customWidth="1"/>
    <col min="1511" max="1752" width="11.42578125" style="7"/>
    <col min="1753" max="1753" width="20.28515625" style="7" customWidth="1"/>
    <col min="1754" max="1754" width="7.28515625" style="7" customWidth="1"/>
    <col min="1755" max="1755" width="51.42578125" style="7" customWidth="1"/>
    <col min="1756" max="1756" width="23.42578125" style="7" customWidth="1"/>
    <col min="1757" max="1757" width="19.42578125" style="7" customWidth="1"/>
    <col min="1758" max="1758" width="20" style="7" customWidth="1"/>
    <col min="1759" max="1759" width="25.140625" style="7" customWidth="1"/>
    <col min="1760" max="1760" width="4.42578125" style="7" customWidth="1"/>
    <col min="1761" max="1761" width="18.85546875" style="7" customWidth="1"/>
    <col min="1762" max="1762" width="19.28515625" style="7" customWidth="1"/>
    <col min="1763" max="1763" width="14.42578125" style="7" customWidth="1"/>
    <col min="1764" max="1764" width="18.42578125" style="7" customWidth="1"/>
    <col min="1765" max="1765" width="11.42578125" style="7"/>
    <col min="1766" max="1766" width="17.42578125" style="7" customWidth="1"/>
    <col min="1767" max="2008" width="11.42578125" style="7"/>
    <col min="2009" max="2009" width="20.28515625" style="7" customWidth="1"/>
    <col min="2010" max="2010" width="7.28515625" style="7" customWidth="1"/>
    <col min="2011" max="2011" width="51.42578125" style="7" customWidth="1"/>
    <col min="2012" max="2012" width="23.42578125" style="7" customWidth="1"/>
    <col min="2013" max="2013" width="19.42578125" style="7" customWidth="1"/>
    <col min="2014" max="2014" width="20" style="7" customWidth="1"/>
    <col min="2015" max="2015" width="25.140625" style="7" customWidth="1"/>
    <col min="2016" max="2016" width="4.42578125" style="7" customWidth="1"/>
    <col min="2017" max="2017" width="18.85546875" style="7" customWidth="1"/>
    <col min="2018" max="2018" width="19.28515625" style="7" customWidth="1"/>
    <col min="2019" max="2019" width="14.42578125" style="7" customWidth="1"/>
    <col min="2020" max="2020" width="18.42578125" style="7" customWidth="1"/>
    <col min="2021" max="2021" width="11.42578125" style="7"/>
    <col min="2022" max="2022" width="17.42578125" style="7" customWidth="1"/>
    <col min="2023" max="2264" width="11.42578125" style="7"/>
    <col min="2265" max="2265" width="20.28515625" style="7" customWidth="1"/>
    <col min="2266" max="2266" width="7.28515625" style="7" customWidth="1"/>
    <col min="2267" max="2267" width="51.42578125" style="7" customWidth="1"/>
    <col min="2268" max="2268" width="23.42578125" style="7" customWidth="1"/>
    <col min="2269" max="2269" width="19.42578125" style="7" customWidth="1"/>
    <col min="2270" max="2270" width="20" style="7" customWidth="1"/>
    <col min="2271" max="2271" width="25.140625" style="7" customWidth="1"/>
    <col min="2272" max="2272" width="4.42578125" style="7" customWidth="1"/>
    <col min="2273" max="2273" width="18.85546875" style="7" customWidth="1"/>
    <col min="2274" max="2274" width="19.28515625" style="7" customWidth="1"/>
    <col min="2275" max="2275" width="14.42578125" style="7" customWidth="1"/>
    <col min="2276" max="2276" width="18.42578125" style="7" customWidth="1"/>
    <col min="2277" max="2277" width="11.42578125" style="7"/>
    <col min="2278" max="2278" width="17.42578125" style="7" customWidth="1"/>
    <col min="2279" max="2520" width="11.42578125" style="7"/>
    <col min="2521" max="2521" width="20.28515625" style="7" customWidth="1"/>
    <col min="2522" max="2522" width="7.28515625" style="7" customWidth="1"/>
    <col min="2523" max="2523" width="51.42578125" style="7" customWidth="1"/>
    <col min="2524" max="2524" width="23.42578125" style="7" customWidth="1"/>
    <col min="2525" max="2525" width="19.42578125" style="7" customWidth="1"/>
    <col min="2526" max="2526" width="20" style="7" customWidth="1"/>
    <col min="2527" max="2527" width="25.140625" style="7" customWidth="1"/>
    <col min="2528" max="2528" width="4.42578125" style="7" customWidth="1"/>
    <col min="2529" max="2529" width="18.85546875" style="7" customWidth="1"/>
    <col min="2530" max="2530" width="19.28515625" style="7" customWidth="1"/>
    <col min="2531" max="2531" width="14.42578125" style="7" customWidth="1"/>
    <col min="2532" max="2532" width="18.42578125" style="7" customWidth="1"/>
    <col min="2533" max="2533" width="11.42578125" style="7"/>
    <col min="2534" max="2534" width="17.42578125" style="7" customWidth="1"/>
    <col min="2535" max="2776" width="11.42578125" style="7"/>
    <col min="2777" max="2777" width="20.28515625" style="7" customWidth="1"/>
    <col min="2778" max="2778" width="7.28515625" style="7" customWidth="1"/>
    <col min="2779" max="2779" width="51.42578125" style="7" customWidth="1"/>
    <col min="2780" max="2780" width="23.42578125" style="7" customWidth="1"/>
    <col min="2781" max="2781" width="19.42578125" style="7" customWidth="1"/>
    <col min="2782" max="2782" width="20" style="7" customWidth="1"/>
    <col min="2783" max="2783" width="25.140625" style="7" customWidth="1"/>
    <col min="2784" max="2784" width="4.42578125" style="7" customWidth="1"/>
    <col min="2785" max="2785" width="18.85546875" style="7" customWidth="1"/>
    <col min="2786" max="2786" width="19.28515625" style="7" customWidth="1"/>
    <col min="2787" max="2787" width="14.42578125" style="7" customWidth="1"/>
    <col min="2788" max="2788" width="18.42578125" style="7" customWidth="1"/>
    <col min="2789" max="2789" width="11.42578125" style="7"/>
    <col min="2790" max="2790" width="17.42578125" style="7" customWidth="1"/>
    <col min="2791" max="3032" width="11.42578125" style="7"/>
    <col min="3033" max="3033" width="20.28515625" style="7" customWidth="1"/>
    <col min="3034" max="3034" width="7.28515625" style="7" customWidth="1"/>
    <col min="3035" max="3035" width="51.42578125" style="7" customWidth="1"/>
    <col min="3036" max="3036" width="23.42578125" style="7" customWidth="1"/>
    <col min="3037" max="3037" width="19.42578125" style="7" customWidth="1"/>
    <col min="3038" max="3038" width="20" style="7" customWidth="1"/>
    <col min="3039" max="3039" width="25.140625" style="7" customWidth="1"/>
    <col min="3040" max="3040" width="4.42578125" style="7" customWidth="1"/>
    <col min="3041" max="3041" width="18.85546875" style="7" customWidth="1"/>
    <col min="3042" max="3042" width="19.28515625" style="7" customWidth="1"/>
    <col min="3043" max="3043" width="14.42578125" style="7" customWidth="1"/>
    <col min="3044" max="3044" width="18.42578125" style="7" customWidth="1"/>
    <col min="3045" max="3045" width="11.42578125" style="7"/>
    <col min="3046" max="3046" width="17.42578125" style="7" customWidth="1"/>
    <col min="3047" max="3288" width="11.42578125" style="7"/>
    <col min="3289" max="3289" width="20.28515625" style="7" customWidth="1"/>
    <col min="3290" max="3290" width="7.28515625" style="7" customWidth="1"/>
    <col min="3291" max="3291" width="51.42578125" style="7" customWidth="1"/>
    <col min="3292" max="3292" width="23.42578125" style="7" customWidth="1"/>
    <col min="3293" max="3293" width="19.42578125" style="7" customWidth="1"/>
    <col min="3294" max="3294" width="20" style="7" customWidth="1"/>
    <col min="3295" max="3295" width="25.140625" style="7" customWidth="1"/>
    <col min="3296" max="3296" width="4.42578125" style="7" customWidth="1"/>
    <col min="3297" max="3297" width="18.85546875" style="7" customWidth="1"/>
    <col min="3298" max="3298" width="19.28515625" style="7" customWidth="1"/>
    <col min="3299" max="3299" width="14.42578125" style="7" customWidth="1"/>
    <col min="3300" max="3300" width="18.42578125" style="7" customWidth="1"/>
    <col min="3301" max="3301" width="11.42578125" style="7"/>
    <col min="3302" max="3302" width="17.42578125" style="7" customWidth="1"/>
    <col min="3303" max="3544" width="11.42578125" style="7"/>
    <col min="3545" max="3545" width="20.28515625" style="7" customWidth="1"/>
    <col min="3546" max="3546" width="7.28515625" style="7" customWidth="1"/>
    <col min="3547" max="3547" width="51.42578125" style="7" customWidth="1"/>
    <col min="3548" max="3548" width="23.42578125" style="7" customWidth="1"/>
    <col min="3549" max="3549" width="19.42578125" style="7" customWidth="1"/>
    <col min="3550" max="3550" width="20" style="7" customWidth="1"/>
    <col min="3551" max="3551" width="25.140625" style="7" customWidth="1"/>
    <col min="3552" max="3552" width="4.42578125" style="7" customWidth="1"/>
    <col min="3553" max="3553" width="18.85546875" style="7" customWidth="1"/>
    <col min="3554" max="3554" width="19.28515625" style="7" customWidth="1"/>
    <col min="3555" max="3555" width="14.42578125" style="7" customWidth="1"/>
    <col min="3556" max="3556" width="18.42578125" style="7" customWidth="1"/>
    <col min="3557" max="3557" width="11.42578125" style="7"/>
    <col min="3558" max="3558" width="17.42578125" style="7" customWidth="1"/>
    <col min="3559" max="3800" width="11.42578125" style="7"/>
    <col min="3801" max="3801" width="20.28515625" style="7" customWidth="1"/>
    <col min="3802" max="3802" width="7.28515625" style="7" customWidth="1"/>
    <col min="3803" max="3803" width="51.42578125" style="7" customWidth="1"/>
    <col min="3804" max="3804" width="23.42578125" style="7" customWidth="1"/>
    <col min="3805" max="3805" width="19.42578125" style="7" customWidth="1"/>
    <col min="3806" max="3806" width="20" style="7" customWidth="1"/>
    <col min="3807" max="3807" width="25.140625" style="7" customWidth="1"/>
    <col min="3808" max="3808" width="4.42578125" style="7" customWidth="1"/>
    <col min="3809" max="3809" width="18.85546875" style="7" customWidth="1"/>
    <col min="3810" max="3810" width="19.28515625" style="7" customWidth="1"/>
    <col min="3811" max="3811" width="14.42578125" style="7" customWidth="1"/>
    <col min="3812" max="3812" width="18.42578125" style="7" customWidth="1"/>
    <col min="3813" max="3813" width="11.42578125" style="7"/>
    <col min="3814" max="3814" width="17.42578125" style="7" customWidth="1"/>
    <col min="3815" max="4056" width="11.42578125" style="7"/>
    <col min="4057" max="4057" width="20.28515625" style="7" customWidth="1"/>
    <col min="4058" max="4058" width="7.28515625" style="7" customWidth="1"/>
    <col min="4059" max="4059" width="51.42578125" style="7" customWidth="1"/>
    <col min="4060" max="4060" width="23.42578125" style="7" customWidth="1"/>
    <col min="4061" max="4061" width="19.42578125" style="7" customWidth="1"/>
    <col min="4062" max="4062" width="20" style="7" customWidth="1"/>
    <col min="4063" max="4063" width="25.140625" style="7" customWidth="1"/>
    <col min="4064" max="4064" width="4.42578125" style="7" customWidth="1"/>
    <col min="4065" max="4065" width="18.85546875" style="7" customWidth="1"/>
    <col min="4066" max="4066" width="19.28515625" style="7" customWidth="1"/>
    <col min="4067" max="4067" width="14.42578125" style="7" customWidth="1"/>
    <col min="4068" max="4068" width="18.42578125" style="7" customWidth="1"/>
    <col min="4069" max="4069" width="11.42578125" style="7"/>
    <col min="4070" max="4070" width="17.42578125" style="7" customWidth="1"/>
    <col min="4071" max="4312" width="11.42578125" style="7"/>
    <col min="4313" max="4313" width="20.28515625" style="7" customWidth="1"/>
    <col min="4314" max="4314" width="7.28515625" style="7" customWidth="1"/>
    <col min="4315" max="4315" width="51.42578125" style="7" customWidth="1"/>
    <col min="4316" max="4316" width="23.42578125" style="7" customWidth="1"/>
    <col min="4317" max="4317" width="19.42578125" style="7" customWidth="1"/>
    <col min="4318" max="4318" width="20" style="7" customWidth="1"/>
    <col min="4319" max="4319" width="25.140625" style="7" customWidth="1"/>
    <col min="4320" max="4320" width="4.42578125" style="7" customWidth="1"/>
    <col min="4321" max="4321" width="18.85546875" style="7" customWidth="1"/>
    <col min="4322" max="4322" width="19.28515625" style="7" customWidth="1"/>
    <col min="4323" max="4323" width="14.42578125" style="7" customWidth="1"/>
    <col min="4324" max="4324" width="18.42578125" style="7" customWidth="1"/>
    <col min="4325" max="4325" width="11.42578125" style="7"/>
    <col min="4326" max="4326" width="17.42578125" style="7" customWidth="1"/>
    <col min="4327" max="4568" width="11.42578125" style="7"/>
    <col min="4569" max="4569" width="20.28515625" style="7" customWidth="1"/>
    <col min="4570" max="4570" width="7.28515625" style="7" customWidth="1"/>
    <col min="4571" max="4571" width="51.42578125" style="7" customWidth="1"/>
    <col min="4572" max="4572" width="23.42578125" style="7" customWidth="1"/>
    <col min="4573" max="4573" width="19.42578125" style="7" customWidth="1"/>
    <col min="4574" max="4574" width="20" style="7" customWidth="1"/>
    <col min="4575" max="4575" width="25.140625" style="7" customWidth="1"/>
    <col min="4576" max="4576" width="4.42578125" style="7" customWidth="1"/>
    <col min="4577" max="4577" width="18.85546875" style="7" customWidth="1"/>
    <col min="4578" max="4578" width="19.28515625" style="7" customWidth="1"/>
    <col min="4579" max="4579" width="14.42578125" style="7" customWidth="1"/>
    <col min="4580" max="4580" width="18.42578125" style="7" customWidth="1"/>
    <col min="4581" max="4581" width="11.42578125" style="7"/>
    <col min="4582" max="4582" width="17.42578125" style="7" customWidth="1"/>
    <col min="4583" max="4824" width="11.42578125" style="7"/>
    <col min="4825" max="4825" width="20.28515625" style="7" customWidth="1"/>
    <col min="4826" max="4826" width="7.28515625" style="7" customWidth="1"/>
    <col min="4827" max="4827" width="51.42578125" style="7" customWidth="1"/>
    <col min="4828" max="4828" width="23.42578125" style="7" customWidth="1"/>
    <col min="4829" max="4829" width="19.42578125" style="7" customWidth="1"/>
    <col min="4830" max="4830" width="20" style="7" customWidth="1"/>
    <col min="4831" max="4831" width="25.140625" style="7" customWidth="1"/>
    <col min="4832" max="4832" width="4.42578125" style="7" customWidth="1"/>
    <col min="4833" max="4833" width="18.85546875" style="7" customWidth="1"/>
    <col min="4834" max="4834" width="19.28515625" style="7" customWidth="1"/>
    <col min="4835" max="4835" width="14.42578125" style="7" customWidth="1"/>
    <col min="4836" max="4836" width="18.42578125" style="7" customWidth="1"/>
    <col min="4837" max="4837" width="11.42578125" style="7"/>
    <col min="4838" max="4838" width="17.42578125" style="7" customWidth="1"/>
    <col min="4839" max="5080" width="11.42578125" style="7"/>
    <col min="5081" max="5081" width="20.28515625" style="7" customWidth="1"/>
    <col min="5082" max="5082" width="7.28515625" style="7" customWidth="1"/>
    <col min="5083" max="5083" width="51.42578125" style="7" customWidth="1"/>
    <col min="5084" max="5084" width="23.42578125" style="7" customWidth="1"/>
    <col min="5085" max="5085" width="19.42578125" style="7" customWidth="1"/>
    <col min="5086" max="5086" width="20" style="7" customWidth="1"/>
    <col min="5087" max="5087" width="25.140625" style="7" customWidth="1"/>
    <col min="5088" max="5088" width="4.42578125" style="7" customWidth="1"/>
    <col min="5089" max="5089" width="18.85546875" style="7" customWidth="1"/>
    <col min="5090" max="5090" width="19.28515625" style="7" customWidth="1"/>
    <col min="5091" max="5091" width="14.42578125" style="7" customWidth="1"/>
    <col min="5092" max="5092" width="18.42578125" style="7" customWidth="1"/>
    <col min="5093" max="5093" width="11.42578125" style="7"/>
    <col min="5094" max="5094" width="17.42578125" style="7" customWidth="1"/>
    <col min="5095" max="5336" width="11.42578125" style="7"/>
    <col min="5337" max="5337" width="20.28515625" style="7" customWidth="1"/>
    <col min="5338" max="5338" width="7.28515625" style="7" customWidth="1"/>
    <col min="5339" max="5339" width="51.42578125" style="7" customWidth="1"/>
    <col min="5340" max="5340" width="23.42578125" style="7" customWidth="1"/>
    <col min="5341" max="5341" width="19.42578125" style="7" customWidth="1"/>
    <col min="5342" max="5342" width="20" style="7" customWidth="1"/>
    <col min="5343" max="5343" width="25.140625" style="7" customWidth="1"/>
    <col min="5344" max="5344" width="4.42578125" style="7" customWidth="1"/>
    <col min="5345" max="5345" width="18.85546875" style="7" customWidth="1"/>
    <col min="5346" max="5346" width="19.28515625" style="7" customWidth="1"/>
    <col min="5347" max="5347" width="14.42578125" style="7" customWidth="1"/>
    <col min="5348" max="5348" width="18.42578125" style="7" customWidth="1"/>
    <col min="5349" max="5349" width="11.42578125" style="7"/>
    <col min="5350" max="5350" width="17.42578125" style="7" customWidth="1"/>
    <col min="5351" max="5592" width="11.42578125" style="7"/>
    <col min="5593" max="5593" width="20.28515625" style="7" customWidth="1"/>
    <col min="5594" max="5594" width="7.28515625" style="7" customWidth="1"/>
    <col min="5595" max="5595" width="51.42578125" style="7" customWidth="1"/>
    <col min="5596" max="5596" width="23.42578125" style="7" customWidth="1"/>
    <col min="5597" max="5597" width="19.42578125" style="7" customWidth="1"/>
    <col min="5598" max="5598" width="20" style="7" customWidth="1"/>
    <col min="5599" max="5599" width="25.140625" style="7" customWidth="1"/>
    <col min="5600" max="5600" width="4.42578125" style="7" customWidth="1"/>
    <col min="5601" max="5601" width="18.85546875" style="7" customWidth="1"/>
    <col min="5602" max="5602" width="19.28515625" style="7" customWidth="1"/>
    <col min="5603" max="5603" width="14.42578125" style="7" customWidth="1"/>
    <col min="5604" max="5604" width="18.42578125" style="7" customWidth="1"/>
    <col min="5605" max="5605" width="11.42578125" style="7"/>
    <col min="5606" max="5606" width="17.42578125" style="7" customWidth="1"/>
    <col min="5607" max="5848" width="11.42578125" style="7"/>
    <col min="5849" max="5849" width="20.28515625" style="7" customWidth="1"/>
    <col min="5850" max="5850" width="7.28515625" style="7" customWidth="1"/>
    <col min="5851" max="5851" width="51.42578125" style="7" customWidth="1"/>
    <col min="5852" max="5852" width="23.42578125" style="7" customWidth="1"/>
    <col min="5853" max="5853" width="19.42578125" style="7" customWidth="1"/>
    <col min="5854" max="5854" width="20" style="7" customWidth="1"/>
    <col min="5855" max="5855" width="25.140625" style="7" customWidth="1"/>
    <col min="5856" max="5856" width="4.42578125" style="7" customWidth="1"/>
    <col min="5857" max="5857" width="18.85546875" style="7" customWidth="1"/>
    <col min="5858" max="5858" width="19.28515625" style="7" customWidth="1"/>
    <col min="5859" max="5859" width="14.42578125" style="7" customWidth="1"/>
    <col min="5860" max="5860" width="18.42578125" style="7" customWidth="1"/>
    <col min="5861" max="5861" width="11.42578125" style="7"/>
    <col min="5862" max="5862" width="17.42578125" style="7" customWidth="1"/>
    <col min="5863" max="6104" width="11.42578125" style="7"/>
    <col min="6105" max="6105" width="20.28515625" style="7" customWidth="1"/>
    <col min="6106" max="6106" width="7.28515625" style="7" customWidth="1"/>
    <col min="6107" max="6107" width="51.42578125" style="7" customWidth="1"/>
    <col min="6108" max="6108" width="23.42578125" style="7" customWidth="1"/>
    <col min="6109" max="6109" width="19.42578125" style="7" customWidth="1"/>
    <col min="6110" max="6110" width="20" style="7" customWidth="1"/>
    <col min="6111" max="6111" width="25.140625" style="7" customWidth="1"/>
    <col min="6112" max="6112" width="4.42578125" style="7" customWidth="1"/>
    <col min="6113" max="6113" width="18.85546875" style="7" customWidth="1"/>
    <col min="6114" max="6114" width="19.28515625" style="7" customWidth="1"/>
    <col min="6115" max="6115" width="14.42578125" style="7" customWidth="1"/>
    <col min="6116" max="6116" width="18.42578125" style="7" customWidth="1"/>
    <col min="6117" max="6117" width="11.42578125" style="7"/>
    <col min="6118" max="6118" width="17.42578125" style="7" customWidth="1"/>
    <col min="6119" max="6360" width="11.42578125" style="7"/>
    <col min="6361" max="6361" width="20.28515625" style="7" customWidth="1"/>
    <col min="6362" max="6362" width="7.28515625" style="7" customWidth="1"/>
    <col min="6363" max="6363" width="51.42578125" style="7" customWidth="1"/>
    <col min="6364" max="6364" width="23.42578125" style="7" customWidth="1"/>
    <col min="6365" max="6365" width="19.42578125" style="7" customWidth="1"/>
    <col min="6366" max="6366" width="20" style="7" customWidth="1"/>
    <col min="6367" max="6367" width="25.140625" style="7" customWidth="1"/>
    <col min="6368" max="6368" width="4.42578125" style="7" customWidth="1"/>
    <col min="6369" max="6369" width="18.85546875" style="7" customWidth="1"/>
    <col min="6370" max="6370" width="19.28515625" style="7" customWidth="1"/>
    <col min="6371" max="6371" width="14.42578125" style="7" customWidth="1"/>
    <col min="6372" max="6372" width="18.42578125" style="7" customWidth="1"/>
    <col min="6373" max="6373" width="11.42578125" style="7"/>
    <col min="6374" max="6374" width="17.42578125" style="7" customWidth="1"/>
    <col min="6375" max="6616" width="11.42578125" style="7"/>
    <col min="6617" max="6617" width="20.28515625" style="7" customWidth="1"/>
    <col min="6618" max="6618" width="7.28515625" style="7" customWidth="1"/>
    <col min="6619" max="6619" width="51.42578125" style="7" customWidth="1"/>
    <col min="6620" max="6620" width="23.42578125" style="7" customWidth="1"/>
    <col min="6621" max="6621" width="19.42578125" style="7" customWidth="1"/>
    <col min="6622" max="6622" width="20" style="7" customWidth="1"/>
    <col min="6623" max="6623" width="25.140625" style="7" customWidth="1"/>
    <col min="6624" max="6624" width="4.42578125" style="7" customWidth="1"/>
    <col min="6625" max="6625" width="18.85546875" style="7" customWidth="1"/>
    <col min="6626" max="6626" width="19.28515625" style="7" customWidth="1"/>
    <col min="6627" max="6627" width="14.42578125" style="7" customWidth="1"/>
    <col min="6628" max="6628" width="18.42578125" style="7" customWidth="1"/>
    <col min="6629" max="6629" width="11.42578125" style="7"/>
    <col min="6630" max="6630" width="17.42578125" style="7" customWidth="1"/>
    <col min="6631" max="6872" width="11.42578125" style="7"/>
    <col min="6873" max="6873" width="20.28515625" style="7" customWidth="1"/>
    <col min="6874" max="6874" width="7.28515625" style="7" customWidth="1"/>
    <col min="6875" max="6875" width="51.42578125" style="7" customWidth="1"/>
    <col min="6876" max="6876" width="23.42578125" style="7" customWidth="1"/>
    <col min="6877" max="6877" width="19.42578125" style="7" customWidth="1"/>
    <col min="6878" max="6878" width="20" style="7" customWidth="1"/>
    <col min="6879" max="6879" width="25.140625" style="7" customWidth="1"/>
    <col min="6880" max="6880" width="4.42578125" style="7" customWidth="1"/>
    <col min="6881" max="6881" width="18.85546875" style="7" customWidth="1"/>
    <col min="6882" max="6882" width="19.28515625" style="7" customWidth="1"/>
    <col min="6883" max="6883" width="14.42578125" style="7" customWidth="1"/>
    <col min="6884" max="6884" width="18.42578125" style="7" customWidth="1"/>
    <col min="6885" max="6885" width="11.42578125" style="7"/>
    <col min="6886" max="6886" width="17.42578125" style="7" customWidth="1"/>
    <col min="6887" max="7128" width="11.42578125" style="7"/>
    <col min="7129" max="7129" width="20.28515625" style="7" customWidth="1"/>
    <col min="7130" max="7130" width="7.28515625" style="7" customWidth="1"/>
    <col min="7131" max="7131" width="51.42578125" style="7" customWidth="1"/>
    <col min="7132" max="7132" width="23.42578125" style="7" customWidth="1"/>
    <col min="7133" max="7133" width="19.42578125" style="7" customWidth="1"/>
    <col min="7134" max="7134" width="20" style="7" customWidth="1"/>
    <col min="7135" max="7135" width="25.140625" style="7" customWidth="1"/>
    <col min="7136" max="7136" width="4.42578125" style="7" customWidth="1"/>
    <col min="7137" max="7137" width="18.85546875" style="7" customWidth="1"/>
    <col min="7138" max="7138" width="19.28515625" style="7" customWidth="1"/>
    <col min="7139" max="7139" width="14.42578125" style="7" customWidth="1"/>
    <col min="7140" max="7140" width="18.42578125" style="7" customWidth="1"/>
    <col min="7141" max="7141" width="11.42578125" style="7"/>
    <col min="7142" max="7142" width="17.42578125" style="7" customWidth="1"/>
    <col min="7143" max="7384" width="11.42578125" style="7"/>
    <col min="7385" max="7385" width="20.28515625" style="7" customWidth="1"/>
    <col min="7386" max="7386" width="7.28515625" style="7" customWidth="1"/>
    <col min="7387" max="7387" width="51.42578125" style="7" customWidth="1"/>
    <col min="7388" max="7388" width="23.42578125" style="7" customWidth="1"/>
    <col min="7389" max="7389" width="19.42578125" style="7" customWidth="1"/>
    <col min="7390" max="7390" width="20" style="7" customWidth="1"/>
    <col min="7391" max="7391" width="25.140625" style="7" customWidth="1"/>
    <col min="7392" max="7392" width="4.42578125" style="7" customWidth="1"/>
    <col min="7393" max="7393" width="18.85546875" style="7" customWidth="1"/>
    <col min="7394" max="7394" width="19.28515625" style="7" customWidth="1"/>
    <col min="7395" max="7395" width="14.42578125" style="7" customWidth="1"/>
    <col min="7396" max="7396" width="18.42578125" style="7" customWidth="1"/>
    <col min="7397" max="7397" width="11.42578125" style="7"/>
    <col min="7398" max="7398" width="17.42578125" style="7" customWidth="1"/>
    <col min="7399" max="7640" width="11.42578125" style="7"/>
    <col min="7641" max="7641" width="20.28515625" style="7" customWidth="1"/>
    <col min="7642" max="7642" width="7.28515625" style="7" customWidth="1"/>
    <col min="7643" max="7643" width="51.42578125" style="7" customWidth="1"/>
    <col min="7644" max="7644" width="23.42578125" style="7" customWidth="1"/>
    <col min="7645" max="7645" width="19.42578125" style="7" customWidth="1"/>
    <col min="7646" max="7646" width="20" style="7" customWidth="1"/>
    <col min="7647" max="7647" width="25.140625" style="7" customWidth="1"/>
    <col min="7648" max="7648" width="4.42578125" style="7" customWidth="1"/>
    <col min="7649" max="7649" width="18.85546875" style="7" customWidth="1"/>
    <col min="7650" max="7650" width="19.28515625" style="7" customWidth="1"/>
    <col min="7651" max="7651" width="14.42578125" style="7" customWidth="1"/>
    <col min="7652" max="7652" width="18.42578125" style="7" customWidth="1"/>
    <col min="7653" max="7653" width="11.42578125" style="7"/>
    <col min="7654" max="7654" width="17.42578125" style="7" customWidth="1"/>
    <col min="7655" max="7896" width="11.42578125" style="7"/>
    <col min="7897" max="7897" width="20.28515625" style="7" customWidth="1"/>
    <col min="7898" max="7898" width="7.28515625" style="7" customWidth="1"/>
    <col min="7899" max="7899" width="51.42578125" style="7" customWidth="1"/>
    <col min="7900" max="7900" width="23.42578125" style="7" customWidth="1"/>
    <col min="7901" max="7901" width="19.42578125" style="7" customWidth="1"/>
    <col min="7902" max="7902" width="20" style="7" customWidth="1"/>
    <col min="7903" max="7903" width="25.140625" style="7" customWidth="1"/>
    <col min="7904" max="7904" width="4.42578125" style="7" customWidth="1"/>
    <col min="7905" max="7905" width="18.85546875" style="7" customWidth="1"/>
    <col min="7906" max="7906" width="19.28515625" style="7" customWidth="1"/>
    <col min="7907" max="7907" width="14.42578125" style="7" customWidth="1"/>
    <col min="7908" max="7908" width="18.42578125" style="7" customWidth="1"/>
    <col min="7909" max="7909" width="11.42578125" style="7"/>
    <col min="7910" max="7910" width="17.42578125" style="7" customWidth="1"/>
    <col min="7911" max="8152" width="11.42578125" style="7"/>
    <col min="8153" max="8153" width="20.28515625" style="7" customWidth="1"/>
    <col min="8154" max="8154" width="7.28515625" style="7" customWidth="1"/>
    <col min="8155" max="8155" width="51.42578125" style="7" customWidth="1"/>
    <col min="8156" max="8156" width="23.42578125" style="7" customWidth="1"/>
    <col min="8157" max="8157" width="19.42578125" style="7" customWidth="1"/>
    <col min="8158" max="8158" width="20" style="7" customWidth="1"/>
    <col min="8159" max="8159" width="25.140625" style="7" customWidth="1"/>
    <col min="8160" max="8160" width="4.42578125" style="7" customWidth="1"/>
    <col min="8161" max="8161" width="18.85546875" style="7" customWidth="1"/>
    <col min="8162" max="8162" width="19.28515625" style="7" customWidth="1"/>
    <col min="8163" max="8163" width="14.42578125" style="7" customWidth="1"/>
    <col min="8164" max="8164" width="18.42578125" style="7" customWidth="1"/>
    <col min="8165" max="8165" width="11.42578125" style="7"/>
    <col min="8166" max="8166" width="17.42578125" style="7" customWidth="1"/>
    <col min="8167" max="8408" width="11.42578125" style="7"/>
    <col min="8409" max="8409" width="20.28515625" style="7" customWidth="1"/>
    <col min="8410" max="8410" width="7.28515625" style="7" customWidth="1"/>
    <col min="8411" max="8411" width="51.42578125" style="7" customWidth="1"/>
    <col min="8412" max="8412" width="23.42578125" style="7" customWidth="1"/>
    <col min="8413" max="8413" width="19.42578125" style="7" customWidth="1"/>
    <col min="8414" max="8414" width="20" style="7" customWidth="1"/>
    <col min="8415" max="8415" width="25.140625" style="7" customWidth="1"/>
    <col min="8416" max="8416" width="4.42578125" style="7" customWidth="1"/>
    <col min="8417" max="8417" width="18.85546875" style="7" customWidth="1"/>
    <col min="8418" max="8418" width="19.28515625" style="7" customWidth="1"/>
    <col min="8419" max="8419" width="14.42578125" style="7" customWidth="1"/>
    <col min="8420" max="8420" width="18.42578125" style="7" customWidth="1"/>
    <col min="8421" max="8421" width="11.42578125" style="7"/>
    <col min="8422" max="8422" width="17.42578125" style="7" customWidth="1"/>
    <col min="8423" max="8664" width="11.42578125" style="7"/>
    <col min="8665" max="8665" width="20.28515625" style="7" customWidth="1"/>
    <col min="8666" max="8666" width="7.28515625" style="7" customWidth="1"/>
    <col min="8667" max="8667" width="51.42578125" style="7" customWidth="1"/>
    <col min="8668" max="8668" width="23.42578125" style="7" customWidth="1"/>
    <col min="8669" max="8669" width="19.42578125" style="7" customWidth="1"/>
    <col min="8670" max="8670" width="20" style="7" customWidth="1"/>
    <col min="8671" max="8671" width="25.140625" style="7" customWidth="1"/>
    <col min="8672" max="8672" width="4.42578125" style="7" customWidth="1"/>
    <col min="8673" max="8673" width="18.85546875" style="7" customWidth="1"/>
    <col min="8674" max="8674" width="19.28515625" style="7" customWidth="1"/>
    <col min="8675" max="8675" width="14.42578125" style="7" customWidth="1"/>
    <col min="8676" max="8676" width="18.42578125" style="7" customWidth="1"/>
    <col min="8677" max="8677" width="11.42578125" style="7"/>
    <col min="8678" max="8678" width="17.42578125" style="7" customWidth="1"/>
    <col min="8679" max="8920" width="11.42578125" style="7"/>
    <col min="8921" max="8921" width="20.28515625" style="7" customWidth="1"/>
    <col min="8922" max="8922" width="7.28515625" style="7" customWidth="1"/>
    <col min="8923" max="8923" width="51.42578125" style="7" customWidth="1"/>
    <col min="8924" max="8924" width="23.42578125" style="7" customWidth="1"/>
    <col min="8925" max="8925" width="19.42578125" style="7" customWidth="1"/>
    <col min="8926" max="8926" width="20" style="7" customWidth="1"/>
    <col min="8927" max="8927" width="25.140625" style="7" customWidth="1"/>
    <col min="8928" max="8928" width="4.42578125" style="7" customWidth="1"/>
    <col min="8929" max="8929" width="18.85546875" style="7" customWidth="1"/>
    <col min="8930" max="8930" width="19.28515625" style="7" customWidth="1"/>
    <col min="8931" max="8931" width="14.42578125" style="7" customWidth="1"/>
    <col min="8932" max="8932" width="18.42578125" style="7" customWidth="1"/>
    <col min="8933" max="8933" width="11.42578125" style="7"/>
    <col min="8934" max="8934" width="17.42578125" style="7" customWidth="1"/>
    <col min="8935" max="9176" width="11.42578125" style="7"/>
    <col min="9177" max="9177" width="20.28515625" style="7" customWidth="1"/>
    <col min="9178" max="9178" width="7.28515625" style="7" customWidth="1"/>
    <col min="9179" max="9179" width="51.42578125" style="7" customWidth="1"/>
    <col min="9180" max="9180" width="23.42578125" style="7" customWidth="1"/>
    <col min="9181" max="9181" width="19.42578125" style="7" customWidth="1"/>
    <col min="9182" max="9182" width="20" style="7" customWidth="1"/>
    <col min="9183" max="9183" width="25.140625" style="7" customWidth="1"/>
    <col min="9184" max="9184" width="4.42578125" style="7" customWidth="1"/>
    <col min="9185" max="9185" width="18.85546875" style="7" customWidth="1"/>
    <col min="9186" max="9186" width="19.28515625" style="7" customWidth="1"/>
    <col min="9187" max="9187" width="14.42578125" style="7" customWidth="1"/>
    <col min="9188" max="9188" width="18.42578125" style="7" customWidth="1"/>
    <col min="9189" max="9189" width="11.42578125" style="7"/>
    <col min="9190" max="9190" width="17.42578125" style="7" customWidth="1"/>
    <col min="9191" max="9432" width="11.42578125" style="7"/>
    <col min="9433" max="9433" width="20.28515625" style="7" customWidth="1"/>
    <col min="9434" max="9434" width="7.28515625" style="7" customWidth="1"/>
    <col min="9435" max="9435" width="51.42578125" style="7" customWidth="1"/>
    <col min="9436" max="9436" width="23.42578125" style="7" customWidth="1"/>
    <col min="9437" max="9437" width="19.42578125" style="7" customWidth="1"/>
    <col min="9438" max="9438" width="20" style="7" customWidth="1"/>
    <col min="9439" max="9439" width="25.140625" style="7" customWidth="1"/>
    <col min="9440" max="9440" width="4.42578125" style="7" customWidth="1"/>
    <col min="9441" max="9441" width="18.85546875" style="7" customWidth="1"/>
    <col min="9442" max="9442" width="19.28515625" style="7" customWidth="1"/>
    <col min="9443" max="9443" width="14.42578125" style="7" customWidth="1"/>
    <col min="9444" max="9444" width="18.42578125" style="7" customWidth="1"/>
    <col min="9445" max="9445" width="11.42578125" style="7"/>
    <col min="9446" max="9446" width="17.42578125" style="7" customWidth="1"/>
    <col min="9447" max="9688" width="11.42578125" style="7"/>
    <col min="9689" max="9689" width="20.28515625" style="7" customWidth="1"/>
    <col min="9690" max="9690" width="7.28515625" style="7" customWidth="1"/>
    <col min="9691" max="9691" width="51.42578125" style="7" customWidth="1"/>
    <col min="9692" max="9692" width="23.42578125" style="7" customWidth="1"/>
    <col min="9693" max="9693" width="19.42578125" style="7" customWidth="1"/>
    <col min="9694" max="9694" width="20" style="7" customWidth="1"/>
    <col min="9695" max="9695" width="25.140625" style="7" customWidth="1"/>
    <col min="9696" max="9696" width="4.42578125" style="7" customWidth="1"/>
    <col min="9697" max="9697" width="18.85546875" style="7" customWidth="1"/>
    <col min="9698" max="9698" width="19.28515625" style="7" customWidth="1"/>
    <col min="9699" max="9699" width="14.42578125" style="7" customWidth="1"/>
    <col min="9700" max="9700" width="18.42578125" style="7" customWidth="1"/>
    <col min="9701" max="9701" width="11.42578125" style="7"/>
    <col min="9702" max="9702" width="17.42578125" style="7" customWidth="1"/>
    <col min="9703" max="9944" width="11.42578125" style="7"/>
    <col min="9945" max="9945" width="20.28515625" style="7" customWidth="1"/>
    <col min="9946" max="9946" width="7.28515625" style="7" customWidth="1"/>
    <col min="9947" max="9947" width="51.42578125" style="7" customWidth="1"/>
    <col min="9948" max="9948" width="23.42578125" style="7" customWidth="1"/>
    <col min="9949" max="9949" width="19.42578125" style="7" customWidth="1"/>
    <col min="9950" max="9950" width="20" style="7" customWidth="1"/>
    <col min="9951" max="9951" width="25.140625" style="7" customWidth="1"/>
    <col min="9952" max="9952" width="4.42578125" style="7" customWidth="1"/>
    <col min="9953" max="9953" width="18.85546875" style="7" customWidth="1"/>
    <col min="9954" max="9954" width="19.28515625" style="7" customWidth="1"/>
    <col min="9955" max="9955" width="14.42578125" style="7" customWidth="1"/>
    <col min="9956" max="9956" width="18.42578125" style="7" customWidth="1"/>
    <col min="9957" max="9957" width="11.42578125" style="7"/>
    <col min="9958" max="9958" width="17.42578125" style="7" customWidth="1"/>
    <col min="9959" max="10200" width="11.42578125" style="7"/>
    <col min="10201" max="10201" width="20.28515625" style="7" customWidth="1"/>
    <col min="10202" max="10202" width="7.28515625" style="7" customWidth="1"/>
    <col min="10203" max="10203" width="51.42578125" style="7" customWidth="1"/>
    <col min="10204" max="10204" width="23.42578125" style="7" customWidth="1"/>
    <col min="10205" max="10205" width="19.42578125" style="7" customWidth="1"/>
    <col min="10206" max="10206" width="20" style="7" customWidth="1"/>
    <col min="10207" max="10207" width="25.140625" style="7" customWidth="1"/>
    <col min="10208" max="10208" width="4.42578125" style="7" customWidth="1"/>
    <col min="10209" max="10209" width="18.85546875" style="7" customWidth="1"/>
    <col min="10210" max="10210" width="19.28515625" style="7" customWidth="1"/>
    <col min="10211" max="10211" width="14.42578125" style="7" customWidth="1"/>
    <col min="10212" max="10212" width="18.42578125" style="7" customWidth="1"/>
    <col min="10213" max="10213" width="11.42578125" style="7"/>
    <col min="10214" max="10214" width="17.42578125" style="7" customWidth="1"/>
    <col min="10215" max="10456" width="11.42578125" style="7"/>
    <col min="10457" max="10457" width="20.28515625" style="7" customWidth="1"/>
    <col min="10458" max="10458" width="7.28515625" style="7" customWidth="1"/>
    <col min="10459" max="10459" width="51.42578125" style="7" customWidth="1"/>
    <col min="10460" max="10460" width="23.42578125" style="7" customWidth="1"/>
    <col min="10461" max="10461" width="19.42578125" style="7" customWidth="1"/>
    <col min="10462" max="10462" width="20" style="7" customWidth="1"/>
    <col min="10463" max="10463" width="25.140625" style="7" customWidth="1"/>
    <col min="10464" max="10464" width="4.42578125" style="7" customWidth="1"/>
    <col min="10465" max="10465" width="18.85546875" style="7" customWidth="1"/>
    <col min="10466" max="10466" width="19.28515625" style="7" customWidth="1"/>
    <col min="10467" max="10467" width="14.42578125" style="7" customWidth="1"/>
    <col min="10468" max="10468" width="18.42578125" style="7" customWidth="1"/>
    <col min="10469" max="10469" width="11.42578125" style="7"/>
    <col min="10470" max="10470" width="17.42578125" style="7" customWidth="1"/>
    <col min="10471" max="10712" width="11.42578125" style="7"/>
    <col min="10713" max="10713" width="20.28515625" style="7" customWidth="1"/>
    <col min="10714" max="10714" width="7.28515625" style="7" customWidth="1"/>
    <col min="10715" max="10715" width="51.42578125" style="7" customWidth="1"/>
    <col min="10716" max="10716" width="23.42578125" style="7" customWidth="1"/>
    <col min="10717" max="10717" width="19.42578125" style="7" customWidth="1"/>
    <col min="10718" max="10718" width="20" style="7" customWidth="1"/>
    <col min="10719" max="10719" width="25.140625" style="7" customWidth="1"/>
    <col min="10720" max="10720" width="4.42578125" style="7" customWidth="1"/>
    <col min="10721" max="10721" width="18.85546875" style="7" customWidth="1"/>
    <col min="10722" max="10722" width="19.28515625" style="7" customWidth="1"/>
    <col min="10723" max="10723" width="14.42578125" style="7" customWidth="1"/>
    <col min="10724" max="10724" width="18.42578125" style="7" customWidth="1"/>
    <col min="10725" max="10725" width="11.42578125" style="7"/>
    <col min="10726" max="10726" width="17.42578125" style="7" customWidth="1"/>
    <col min="10727" max="10968" width="11.42578125" style="7"/>
    <col min="10969" max="10969" width="20.28515625" style="7" customWidth="1"/>
    <col min="10970" max="10970" width="7.28515625" style="7" customWidth="1"/>
    <col min="10971" max="10971" width="51.42578125" style="7" customWidth="1"/>
    <col min="10972" max="10972" width="23.42578125" style="7" customWidth="1"/>
    <col min="10973" max="10973" width="19.42578125" style="7" customWidth="1"/>
    <col min="10974" max="10974" width="20" style="7" customWidth="1"/>
    <col min="10975" max="10975" width="25.140625" style="7" customWidth="1"/>
    <col min="10976" max="10976" width="4.42578125" style="7" customWidth="1"/>
    <col min="10977" max="10977" width="18.85546875" style="7" customWidth="1"/>
    <col min="10978" max="10978" width="19.28515625" style="7" customWidth="1"/>
    <col min="10979" max="10979" width="14.42578125" style="7" customWidth="1"/>
    <col min="10980" max="10980" width="18.42578125" style="7" customWidth="1"/>
    <col min="10981" max="10981" width="11.42578125" style="7"/>
    <col min="10982" max="10982" width="17.42578125" style="7" customWidth="1"/>
    <col min="10983" max="11224" width="11.42578125" style="7"/>
    <col min="11225" max="11225" width="20.28515625" style="7" customWidth="1"/>
    <col min="11226" max="11226" width="7.28515625" style="7" customWidth="1"/>
    <col min="11227" max="11227" width="51.42578125" style="7" customWidth="1"/>
    <col min="11228" max="11228" width="23.42578125" style="7" customWidth="1"/>
    <col min="11229" max="11229" width="19.42578125" style="7" customWidth="1"/>
    <col min="11230" max="11230" width="20" style="7" customWidth="1"/>
    <col min="11231" max="11231" width="25.140625" style="7" customWidth="1"/>
    <col min="11232" max="11232" width="4.42578125" style="7" customWidth="1"/>
    <col min="11233" max="11233" width="18.85546875" style="7" customWidth="1"/>
    <col min="11234" max="11234" width="19.28515625" style="7" customWidth="1"/>
    <col min="11235" max="11235" width="14.42578125" style="7" customWidth="1"/>
    <col min="11236" max="11236" width="18.42578125" style="7" customWidth="1"/>
    <col min="11237" max="11237" width="11.42578125" style="7"/>
    <col min="11238" max="11238" width="17.42578125" style="7" customWidth="1"/>
    <col min="11239" max="11480" width="11.42578125" style="7"/>
    <col min="11481" max="11481" width="20.28515625" style="7" customWidth="1"/>
    <col min="11482" max="11482" width="7.28515625" style="7" customWidth="1"/>
    <col min="11483" max="11483" width="51.42578125" style="7" customWidth="1"/>
    <col min="11484" max="11484" width="23.42578125" style="7" customWidth="1"/>
    <col min="11485" max="11485" width="19.42578125" style="7" customWidth="1"/>
    <col min="11486" max="11486" width="20" style="7" customWidth="1"/>
    <col min="11487" max="11487" width="25.140625" style="7" customWidth="1"/>
    <col min="11488" max="11488" width="4.42578125" style="7" customWidth="1"/>
    <col min="11489" max="11489" width="18.85546875" style="7" customWidth="1"/>
    <col min="11490" max="11490" width="19.28515625" style="7" customWidth="1"/>
    <col min="11491" max="11491" width="14.42578125" style="7" customWidth="1"/>
    <col min="11492" max="11492" width="18.42578125" style="7" customWidth="1"/>
    <col min="11493" max="11493" width="11.42578125" style="7"/>
    <col min="11494" max="11494" width="17.42578125" style="7" customWidth="1"/>
    <col min="11495" max="11736" width="11.42578125" style="7"/>
    <col min="11737" max="11737" width="20.28515625" style="7" customWidth="1"/>
    <col min="11738" max="11738" width="7.28515625" style="7" customWidth="1"/>
    <col min="11739" max="11739" width="51.42578125" style="7" customWidth="1"/>
    <col min="11740" max="11740" width="23.42578125" style="7" customWidth="1"/>
    <col min="11741" max="11741" width="19.42578125" style="7" customWidth="1"/>
    <col min="11742" max="11742" width="20" style="7" customWidth="1"/>
    <col min="11743" max="11743" width="25.140625" style="7" customWidth="1"/>
    <col min="11744" max="11744" width="4.42578125" style="7" customWidth="1"/>
    <col min="11745" max="11745" width="18.85546875" style="7" customWidth="1"/>
    <col min="11746" max="11746" width="19.28515625" style="7" customWidth="1"/>
    <col min="11747" max="11747" width="14.42578125" style="7" customWidth="1"/>
    <col min="11748" max="11748" width="18.42578125" style="7" customWidth="1"/>
    <col min="11749" max="11749" width="11.42578125" style="7"/>
    <col min="11750" max="11750" width="17.42578125" style="7" customWidth="1"/>
    <col min="11751" max="11992" width="11.42578125" style="7"/>
    <col min="11993" max="11993" width="20.28515625" style="7" customWidth="1"/>
    <col min="11994" max="11994" width="7.28515625" style="7" customWidth="1"/>
    <col min="11995" max="11995" width="51.42578125" style="7" customWidth="1"/>
    <col min="11996" max="11996" width="23.42578125" style="7" customWidth="1"/>
    <col min="11997" max="11997" width="19.42578125" style="7" customWidth="1"/>
    <col min="11998" max="11998" width="20" style="7" customWidth="1"/>
    <col min="11999" max="11999" width="25.140625" style="7" customWidth="1"/>
    <col min="12000" max="12000" width="4.42578125" style="7" customWidth="1"/>
    <col min="12001" max="12001" width="18.85546875" style="7" customWidth="1"/>
    <col min="12002" max="12002" width="19.28515625" style="7" customWidth="1"/>
    <col min="12003" max="12003" width="14.42578125" style="7" customWidth="1"/>
    <col min="12004" max="12004" width="18.42578125" style="7" customWidth="1"/>
    <col min="12005" max="12005" width="11.42578125" style="7"/>
    <col min="12006" max="12006" width="17.42578125" style="7" customWidth="1"/>
    <col min="12007" max="12248" width="11.42578125" style="7"/>
    <col min="12249" max="12249" width="20.28515625" style="7" customWidth="1"/>
    <col min="12250" max="12250" width="7.28515625" style="7" customWidth="1"/>
    <col min="12251" max="12251" width="51.42578125" style="7" customWidth="1"/>
    <col min="12252" max="12252" width="23.42578125" style="7" customWidth="1"/>
    <col min="12253" max="12253" width="19.42578125" style="7" customWidth="1"/>
    <col min="12254" max="12254" width="20" style="7" customWidth="1"/>
    <col min="12255" max="12255" width="25.140625" style="7" customWidth="1"/>
    <col min="12256" max="12256" width="4.42578125" style="7" customWidth="1"/>
    <col min="12257" max="12257" width="18.85546875" style="7" customWidth="1"/>
    <col min="12258" max="12258" width="19.28515625" style="7" customWidth="1"/>
    <col min="12259" max="12259" width="14.42578125" style="7" customWidth="1"/>
    <col min="12260" max="12260" width="18.42578125" style="7" customWidth="1"/>
    <col min="12261" max="12261" width="11.42578125" style="7"/>
    <col min="12262" max="12262" width="17.42578125" style="7" customWidth="1"/>
    <col min="12263" max="12504" width="11.42578125" style="7"/>
    <col min="12505" max="12505" width="20.28515625" style="7" customWidth="1"/>
    <col min="12506" max="12506" width="7.28515625" style="7" customWidth="1"/>
    <col min="12507" max="12507" width="51.42578125" style="7" customWidth="1"/>
    <col min="12508" max="12508" width="23.42578125" style="7" customWidth="1"/>
    <col min="12509" max="12509" width="19.42578125" style="7" customWidth="1"/>
    <col min="12510" max="12510" width="20" style="7" customWidth="1"/>
    <col min="12511" max="12511" width="25.140625" style="7" customWidth="1"/>
    <col min="12512" max="12512" width="4.42578125" style="7" customWidth="1"/>
    <col min="12513" max="12513" width="18.85546875" style="7" customWidth="1"/>
    <col min="12514" max="12514" width="19.28515625" style="7" customWidth="1"/>
    <col min="12515" max="12515" width="14.42578125" style="7" customWidth="1"/>
    <col min="12516" max="12516" width="18.42578125" style="7" customWidth="1"/>
    <col min="12517" max="12517" width="11.42578125" style="7"/>
    <col min="12518" max="12518" width="17.42578125" style="7" customWidth="1"/>
    <col min="12519" max="12760" width="11.42578125" style="7"/>
    <col min="12761" max="12761" width="20.28515625" style="7" customWidth="1"/>
    <col min="12762" max="12762" width="7.28515625" style="7" customWidth="1"/>
    <col min="12763" max="12763" width="51.42578125" style="7" customWidth="1"/>
    <col min="12764" max="12764" width="23.42578125" style="7" customWidth="1"/>
    <col min="12765" max="12765" width="19.42578125" style="7" customWidth="1"/>
    <col min="12766" max="12766" width="20" style="7" customWidth="1"/>
    <col min="12767" max="12767" width="25.140625" style="7" customWidth="1"/>
    <col min="12768" max="12768" width="4.42578125" style="7" customWidth="1"/>
    <col min="12769" max="12769" width="18.85546875" style="7" customWidth="1"/>
    <col min="12770" max="12770" width="19.28515625" style="7" customWidth="1"/>
    <col min="12771" max="12771" width="14.42578125" style="7" customWidth="1"/>
    <col min="12772" max="12772" width="18.42578125" style="7" customWidth="1"/>
    <col min="12773" max="12773" width="11.42578125" style="7"/>
    <col min="12774" max="12774" width="17.42578125" style="7" customWidth="1"/>
    <col min="12775" max="13016" width="11.42578125" style="7"/>
    <col min="13017" max="13017" width="20.28515625" style="7" customWidth="1"/>
    <col min="13018" max="13018" width="7.28515625" style="7" customWidth="1"/>
    <col min="13019" max="13019" width="51.42578125" style="7" customWidth="1"/>
    <col min="13020" max="13020" width="23.42578125" style="7" customWidth="1"/>
    <col min="13021" max="13021" width="19.42578125" style="7" customWidth="1"/>
    <col min="13022" max="13022" width="20" style="7" customWidth="1"/>
    <col min="13023" max="13023" width="25.140625" style="7" customWidth="1"/>
    <col min="13024" max="13024" width="4.42578125" style="7" customWidth="1"/>
    <col min="13025" max="13025" width="18.85546875" style="7" customWidth="1"/>
    <col min="13026" max="13026" width="19.28515625" style="7" customWidth="1"/>
    <col min="13027" max="13027" width="14.42578125" style="7" customWidth="1"/>
    <col min="13028" max="13028" width="18.42578125" style="7" customWidth="1"/>
    <col min="13029" max="13029" width="11.42578125" style="7"/>
    <col min="13030" max="13030" width="17.42578125" style="7" customWidth="1"/>
    <col min="13031" max="13272" width="11.42578125" style="7"/>
    <col min="13273" max="13273" width="20.28515625" style="7" customWidth="1"/>
    <col min="13274" max="13274" width="7.28515625" style="7" customWidth="1"/>
    <col min="13275" max="13275" width="51.42578125" style="7" customWidth="1"/>
    <col min="13276" max="13276" width="23.42578125" style="7" customWidth="1"/>
    <col min="13277" max="13277" width="19.42578125" style="7" customWidth="1"/>
    <col min="13278" max="13278" width="20" style="7" customWidth="1"/>
    <col min="13279" max="13279" width="25.140625" style="7" customWidth="1"/>
    <col min="13280" max="13280" width="4.42578125" style="7" customWidth="1"/>
    <col min="13281" max="13281" width="18.85546875" style="7" customWidth="1"/>
    <col min="13282" max="13282" width="19.28515625" style="7" customWidth="1"/>
    <col min="13283" max="13283" width="14.42578125" style="7" customWidth="1"/>
    <col min="13284" max="13284" width="18.42578125" style="7" customWidth="1"/>
    <col min="13285" max="13285" width="11.42578125" style="7"/>
    <col min="13286" max="13286" width="17.42578125" style="7" customWidth="1"/>
    <col min="13287" max="13528" width="11.42578125" style="7"/>
    <col min="13529" max="13529" width="20.28515625" style="7" customWidth="1"/>
    <col min="13530" max="13530" width="7.28515625" style="7" customWidth="1"/>
    <col min="13531" max="13531" width="51.42578125" style="7" customWidth="1"/>
    <col min="13532" max="13532" width="23.42578125" style="7" customWidth="1"/>
    <col min="13533" max="13533" width="19.42578125" style="7" customWidth="1"/>
    <col min="13534" max="13534" width="20" style="7" customWidth="1"/>
    <col min="13535" max="13535" width="25.140625" style="7" customWidth="1"/>
    <col min="13536" max="13536" width="4.42578125" style="7" customWidth="1"/>
    <col min="13537" max="13537" width="18.85546875" style="7" customWidth="1"/>
    <col min="13538" max="13538" width="19.28515625" style="7" customWidth="1"/>
    <col min="13539" max="13539" width="14.42578125" style="7" customWidth="1"/>
    <col min="13540" max="13540" width="18.42578125" style="7" customWidth="1"/>
    <col min="13541" max="13541" width="11.42578125" style="7"/>
    <col min="13542" max="13542" width="17.42578125" style="7" customWidth="1"/>
    <col min="13543" max="13784" width="11.42578125" style="7"/>
    <col min="13785" max="13785" width="20.28515625" style="7" customWidth="1"/>
    <col min="13786" max="13786" width="7.28515625" style="7" customWidth="1"/>
    <col min="13787" max="13787" width="51.42578125" style="7" customWidth="1"/>
    <col min="13788" max="13788" width="23.42578125" style="7" customWidth="1"/>
    <col min="13789" max="13789" width="19.42578125" style="7" customWidth="1"/>
    <col min="13790" max="13790" width="20" style="7" customWidth="1"/>
    <col min="13791" max="13791" width="25.140625" style="7" customWidth="1"/>
    <col min="13792" max="13792" width="4.42578125" style="7" customWidth="1"/>
    <col min="13793" max="13793" width="18.85546875" style="7" customWidth="1"/>
    <col min="13794" max="13794" width="19.28515625" style="7" customWidth="1"/>
    <col min="13795" max="13795" width="14.42578125" style="7" customWidth="1"/>
    <col min="13796" max="13796" width="18.42578125" style="7" customWidth="1"/>
    <col min="13797" max="13797" width="11.42578125" style="7"/>
    <col min="13798" max="13798" width="17.42578125" style="7" customWidth="1"/>
    <col min="13799" max="14040" width="11.42578125" style="7"/>
    <col min="14041" max="14041" width="20.28515625" style="7" customWidth="1"/>
    <col min="14042" max="14042" width="7.28515625" style="7" customWidth="1"/>
    <col min="14043" max="14043" width="51.42578125" style="7" customWidth="1"/>
    <col min="14044" max="14044" width="23.42578125" style="7" customWidth="1"/>
    <col min="14045" max="14045" width="19.42578125" style="7" customWidth="1"/>
    <col min="14046" max="14046" width="20" style="7" customWidth="1"/>
    <col min="14047" max="14047" width="25.140625" style="7" customWidth="1"/>
    <col min="14048" max="14048" width="4.42578125" style="7" customWidth="1"/>
    <col min="14049" max="14049" width="18.85546875" style="7" customWidth="1"/>
    <col min="14050" max="14050" width="19.28515625" style="7" customWidth="1"/>
    <col min="14051" max="14051" width="14.42578125" style="7" customWidth="1"/>
    <col min="14052" max="14052" width="18.42578125" style="7" customWidth="1"/>
    <col min="14053" max="14053" width="11.42578125" style="7"/>
    <col min="14054" max="14054" width="17.42578125" style="7" customWidth="1"/>
    <col min="14055" max="14296" width="11.42578125" style="7"/>
    <col min="14297" max="14297" width="20.28515625" style="7" customWidth="1"/>
    <col min="14298" max="14298" width="7.28515625" style="7" customWidth="1"/>
    <col min="14299" max="14299" width="51.42578125" style="7" customWidth="1"/>
    <col min="14300" max="14300" width="23.42578125" style="7" customWidth="1"/>
    <col min="14301" max="14301" width="19.42578125" style="7" customWidth="1"/>
    <col min="14302" max="14302" width="20" style="7" customWidth="1"/>
    <col min="14303" max="14303" width="25.140625" style="7" customWidth="1"/>
    <col min="14304" max="14304" width="4.42578125" style="7" customWidth="1"/>
    <col min="14305" max="14305" width="18.85546875" style="7" customWidth="1"/>
    <col min="14306" max="14306" width="19.28515625" style="7" customWidth="1"/>
    <col min="14307" max="14307" width="14.42578125" style="7" customWidth="1"/>
    <col min="14308" max="14308" width="18.42578125" style="7" customWidth="1"/>
    <col min="14309" max="14309" width="11.42578125" style="7"/>
    <col min="14310" max="14310" width="17.42578125" style="7" customWidth="1"/>
    <col min="14311" max="14552" width="11.42578125" style="7"/>
    <col min="14553" max="14553" width="20.28515625" style="7" customWidth="1"/>
    <col min="14554" max="14554" width="7.28515625" style="7" customWidth="1"/>
    <col min="14555" max="14555" width="51.42578125" style="7" customWidth="1"/>
    <col min="14556" max="14556" width="23.42578125" style="7" customWidth="1"/>
    <col min="14557" max="14557" width="19.42578125" style="7" customWidth="1"/>
    <col min="14558" max="14558" width="20" style="7" customWidth="1"/>
    <col min="14559" max="14559" width="25.140625" style="7" customWidth="1"/>
    <col min="14560" max="14560" width="4.42578125" style="7" customWidth="1"/>
    <col min="14561" max="14561" width="18.85546875" style="7" customWidth="1"/>
    <col min="14562" max="14562" width="19.28515625" style="7" customWidth="1"/>
    <col min="14563" max="14563" width="14.42578125" style="7" customWidth="1"/>
    <col min="14564" max="14564" width="18.42578125" style="7" customWidth="1"/>
    <col min="14565" max="14565" width="11.42578125" style="7"/>
    <col min="14566" max="14566" width="17.42578125" style="7" customWidth="1"/>
    <col min="14567" max="14808" width="11.42578125" style="7"/>
    <col min="14809" max="14809" width="20.28515625" style="7" customWidth="1"/>
    <col min="14810" max="14810" width="7.28515625" style="7" customWidth="1"/>
    <col min="14811" max="14811" width="51.42578125" style="7" customWidth="1"/>
    <col min="14812" max="14812" width="23.42578125" style="7" customWidth="1"/>
    <col min="14813" max="14813" width="19.42578125" style="7" customWidth="1"/>
    <col min="14814" max="14814" width="20" style="7" customWidth="1"/>
    <col min="14815" max="14815" width="25.140625" style="7" customWidth="1"/>
    <col min="14816" max="14816" width="4.42578125" style="7" customWidth="1"/>
    <col min="14817" max="14817" width="18.85546875" style="7" customWidth="1"/>
    <col min="14818" max="14818" width="19.28515625" style="7" customWidth="1"/>
    <col min="14819" max="14819" width="14.42578125" style="7" customWidth="1"/>
    <col min="14820" max="14820" width="18.42578125" style="7" customWidth="1"/>
    <col min="14821" max="14821" width="11.42578125" style="7"/>
    <col min="14822" max="14822" width="17.42578125" style="7" customWidth="1"/>
    <col min="14823" max="15064" width="11.42578125" style="7"/>
    <col min="15065" max="15065" width="20.28515625" style="7" customWidth="1"/>
    <col min="15066" max="15066" width="7.28515625" style="7" customWidth="1"/>
    <col min="15067" max="15067" width="51.42578125" style="7" customWidth="1"/>
    <col min="15068" max="15068" width="23.42578125" style="7" customWidth="1"/>
    <col min="15069" max="15069" width="19.42578125" style="7" customWidth="1"/>
    <col min="15070" max="15070" width="20" style="7" customWidth="1"/>
    <col min="15071" max="15071" width="25.140625" style="7" customWidth="1"/>
    <col min="15072" max="15072" width="4.42578125" style="7" customWidth="1"/>
    <col min="15073" max="15073" width="18.85546875" style="7" customWidth="1"/>
    <col min="15074" max="15074" width="19.28515625" style="7" customWidth="1"/>
    <col min="15075" max="15075" width="14.42578125" style="7" customWidth="1"/>
    <col min="15076" max="15076" width="18.42578125" style="7" customWidth="1"/>
    <col min="15077" max="15077" width="11.42578125" style="7"/>
    <col min="15078" max="15078" width="17.42578125" style="7" customWidth="1"/>
    <col min="15079" max="15320" width="11.42578125" style="7"/>
    <col min="15321" max="15321" width="20.28515625" style="7" customWidth="1"/>
    <col min="15322" max="15322" width="7.28515625" style="7" customWidth="1"/>
    <col min="15323" max="15323" width="51.42578125" style="7" customWidth="1"/>
    <col min="15324" max="15324" width="23.42578125" style="7" customWidth="1"/>
    <col min="15325" max="15325" width="19.42578125" style="7" customWidth="1"/>
    <col min="15326" max="15326" width="20" style="7" customWidth="1"/>
    <col min="15327" max="15327" width="25.140625" style="7" customWidth="1"/>
    <col min="15328" max="15328" width="4.42578125" style="7" customWidth="1"/>
    <col min="15329" max="15329" width="18.85546875" style="7" customWidth="1"/>
    <col min="15330" max="15330" width="19.28515625" style="7" customWidth="1"/>
    <col min="15331" max="15331" width="14.42578125" style="7" customWidth="1"/>
    <col min="15332" max="15332" width="18.42578125" style="7" customWidth="1"/>
    <col min="15333" max="15333" width="11.42578125" style="7"/>
    <col min="15334" max="15334" width="17.42578125" style="7" customWidth="1"/>
    <col min="15335" max="15576" width="11.42578125" style="7"/>
    <col min="15577" max="15577" width="20.28515625" style="7" customWidth="1"/>
    <col min="15578" max="15578" width="7.28515625" style="7" customWidth="1"/>
    <col min="15579" max="15579" width="51.42578125" style="7" customWidth="1"/>
    <col min="15580" max="15580" width="23.42578125" style="7" customWidth="1"/>
    <col min="15581" max="15581" width="19.42578125" style="7" customWidth="1"/>
    <col min="15582" max="15582" width="20" style="7" customWidth="1"/>
    <col min="15583" max="15583" width="25.140625" style="7" customWidth="1"/>
    <col min="15584" max="15584" width="4.42578125" style="7" customWidth="1"/>
    <col min="15585" max="15585" width="18.85546875" style="7" customWidth="1"/>
    <col min="15586" max="15586" width="19.28515625" style="7" customWidth="1"/>
    <col min="15587" max="15587" width="14.42578125" style="7" customWidth="1"/>
    <col min="15588" max="15588" width="18.42578125" style="7" customWidth="1"/>
    <col min="15589" max="15589" width="11.42578125" style="7"/>
    <col min="15590" max="15590" width="17.42578125" style="7" customWidth="1"/>
    <col min="15591" max="15832" width="11.42578125" style="7"/>
    <col min="15833" max="15833" width="20.28515625" style="7" customWidth="1"/>
    <col min="15834" max="15834" width="7.28515625" style="7" customWidth="1"/>
    <col min="15835" max="15835" width="51.42578125" style="7" customWidth="1"/>
    <col min="15836" max="15836" width="23.42578125" style="7" customWidth="1"/>
    <col min="15837" max="15837" width="19.42578125" style="7" customWidth="1"/>
    <col min="15838" max="15838" width="20" style="7" customWidth="1"/>
    <col min="15839" max="15839" width="25.140625" style="7" customWidth="1"/>
    <col min="15840" max="15840" width="4.42578125" style="7" customWidth="1"/>
    <col min="15841" max="15841" width="18.85546875" style="7" customWidth="1"/>
    <col min="15842" max="15842" width="19.28515625" style="7" customWidth="1"/>
    <col min="15843" max="15843" width="14.42578125" style="7" customWidth="1"/>
    <col min="15844" max="15844" width="18.42578125" style="7" customWidth="1"/>
    <col min="15845" max="15845" width="11.42578125" style="7"/>
    <col min="15846" max="15846" width="17.42578125" style="7" customWidth="1"/>
    <col min="15847" max="16088" width="11.42578125" style="7"/>
    <col min="16089" max="16089" width="20.28515625" style="7" customWidth="1"/>
    <col min="16090" max="16090" width="7.28515625" style="7" customWidth="1"/>
    <col min="16091" max="16091" width="51.42578125" style="7" customWidth="1"/>
    <col min="16092" max="16092" width="23.42578125" style="7" customWidth="1"/>
    <col min="16093" max="16093" width="19.42578125" style="7" customWidth="1"/>
    <col min="16094" max="16094" width="20" style="7" customWidth="1"/>
    <col min="16095" max="16095" width="25.140625" style="7" customWidth="1"/>
    <col min="16096" max="16096" width="4.42578125" style="7" customWidth="1"/>
    <col min="16097" max="16097" width="18.85546875" style="7" customWidth="1"/>
    <col min="16098" max="16098" width="19.28515625" style="7" customWidth="1"/>
    <col min="16099" max="16099" width="14.42578125" style="7" customWidth="1"/>
    <col min="16100" max="16100" width="18.42578125" style="7" customWidth="1"/>
    <col min="16101" max="16101" width="11.42578125" style="7"/>
    <col min="16102" max="16102" width="17.42578125" style="7" customWidth="1"/>
    <col min="16103" max="16384" width="11.42578125" style="7"/>
  </cols>
  <sheetData>
    <row r="1" spans="1:11" ht="6.75" customHeight="1" x14ac:dyDescent="0.25"/>
    <row r="2" spans="1:11" ht="24.75" customHeight="1" x14ac:dyDescent="0.25">
      <c r="A2" s="580" t="s">
        <v>441</v>
      </c>
      <c r="B2" s="580"/>
      <c r="C2" s="580"/>
      <c r="D2" s="580"/>
      <c r="E2" s="580"/>
      <c r="F2" s="580"/>
      <c r="G2" s="580"/>
      <c r="H2" s="580"/>
      <c r="I2" s="580"/>
      <c r="J2" s="580"/>
      <c r="K2" s="323"/>
    </row>
    <row r="3" spans="1:11" ht="24.95" customHeight="1" x14ac:dyDescent="0.25">
      <c r="A3" s="581" t="s">
        <v>442</v>
      </c>
      <c r="B3" s="581"/>
      <c r="C3" s="581"/>
      <c r="D3" s="581"/>
      <c r="E3" s="581"/>
      <c r="F3" s="581"/>
      <c r="G3" s="581"/>
      <c r="H3" s="581"/>
      <c r="I3" s="581"/>
      <c r="J3" s="581"/>
      <c r="K3" s="323"/>
    </row>
    <row r="4" spans="1:11" ht="24.95" customHeight="1" x14ac:dyDescent="0.25">
      <c r="A4" s="582" t="s">
        <v>505</v>
      </c>
      <c r="B4" s="582"/>
      <c r="C4" s="582"/>
      <c r="D4" s="582"/>
      <c r="E4" s="582"/>
      <c r="F4" s="582"/>
      <c r="G4" s="582"/>
      <c r="H4" s="582"/>
      <c r="I4" s="582"/>
      <c r="J4" s="582"/>
      <c r="K4" s="323"/>
    </row>
    <row r="5" spans="1:11" ht="15" customHeight="1" x14ac:dyDescent="0.25">
      <c r="A5" s="398"/>
      <c r="B5" s="398"/>
      <c r="C5" s="398"/>
      <c r="D5" s="398"/>
      <c r="E5" s="398"/>
      <c r="F5" s="398"/>
      <c r="G5" s="398"/>
      <c r="H5" s="398"/>
      <c r="I5" s="398"/>
      <c r="J5" s="398"/>
      <c r="K5" s="323"/>
    </row>
    <row r="6" spans="1:11" ht="15" customHeight="1" x14ac:dyDescent="0.25">
      <c r="F6" s="166"/>
      <c r="G6" s="8" t="s">
        <v>3</v>
      </c>
      <c r="H6" s="13" t="s">
        <v>4</v>
      </c>
      <c r="I6" s="13"/>
      <c r="J6" s="14" t="s">
        <v>5</v>
      </c>
      <c r="K6" s="323"/>
    </row>
    <row r="7" spans="1:11" ht="15" customHeight="1" thickBot="1" x14ac:dyDescent="0.3">
      <c r="A7" s="326"/>
      <c r="B7" s="326"/>
      <c r="C7" s="327"/>
      <c r="D7" s="327"/>
      <c r="E7" s="326"/>
      <c r="F7" s="167"/>
      <c r="G7" s="328"/>
      <c r="H7" s="329"/>
      <c r="I7" s="329"/>
      <c r="J7" s="330"/>
      <c r="K7" s="331"/>
    </row>
    <row r="8" spans="1:11" s="8" customFormat="1" ht="51" customHeight="1" x14ac:dyDescent="0.25">
      <c r="A8" s="583" t="s">
        <v>6</v>
      </c>
      <c r="B8" s="585" t="s">
        <v>420</v>
      </c>
      <c r="C8" s="585" t="s">
        <v>8</v>
      </c>
      <c r="D8" s="585" t="s">
        <v>9</v>
      </c>
      <c r="E8" s="585" t="s">
        <v>421</v>
      </c>
      <c r="F8" s="525" t="s">
        <v>444</v>
      </c>
      <c r="G8" s="534" t="s">
        <v>445</v>
      </c>
      <c r="H8" s="525" t="s">
        <v>446</v>
      </c>
      <c r="I8" s="525" t="s">
        <v>14</v>
      </c>
      <c r="J8" s="576" t="s">
        <v>447</v>
      </c>
      <c r="K8" s="578" t="s">
        <v>448</v>
      </c>
    </row>
    <row r="9" spans="1:11" s="8" customFormat="1" ht="36.75" customHeight="1" thickBot="1" x14ac:dyDescent="0.3">
      <c r="A9" s="584"/>
      <c r="B9" s="586"/>
      <c r="C9" s="586"/>
      <c r="D9" s="586"/>
      <c r="E9" s="586"/>
      <c r="F9" s="532"/>
      <c r="G9" s="535"/>
      <c r="H9" s="532"/>
      <c r="I9" s="532"/>
      <c r="J9" s="577"/>
      <c r="K9" s="579"/>
    </row>
    <row r="10" spans="1:11" s="262" customFormat="1" ht="26.25" customHeight="1" thickBot="1" x14ac:dyDescent="0.3">
      <c r="A10" s="332" t="s">
        <v>26</v>
      </c>
      <c r="B10" s="333"/>
      <c r="C10" s="333"/>
      <c r="D10" s="333"/>
      <c r="E10" s="334" t="s">
        <v>27</v>
      </c>
      <c r="F10" s="335">
        <f>+F11+F19+F37+F42</f>
        <v>2683271770.1499996</v>
      </c>
      <c r="G10" s="335">
        <f>+G11+G19+G37+G42</f>
        <v>0</v>
      </c>
      <c r="H10" s="335">
        <f>+F10-G10</f>
        <v>2683271770.1499996</v>
      </c>
      <c r="I10" s="306">
        <f>+H10/H98</f>
        <v>3.3966829357240748E-2</v>
      </c>
      <c r="J10" s="335">
        <f>+J11+J19+J37+J42</f>
        <v>2683271770.1499996</v>
      </c>
      <c r="K10" s="336">
        <f t="shared" ref="K10:K48" si="0">+J10/H10</f>
        <v>1</v>
      </c>
    </row>
    <row r="11" spans="1:11" ht="25.5" customHeight="1" x14ac:dyDescent="0.25">
      <c r="A11" s="25" t="s">
        <v>28</v>
      </c>
      <c r="B11" s="337"/>
      <c r="C11" s="337"/>
      <c r="D11" s="337"/>
      <c r="E11" s="27" t="s">
        <v>29</v>
      </c>
      <c r="F11" s="253">
        <f>+F12</f>
        <v>208429692.25999999</v>
      </c>
      <c r="G11" s="253">
        <f>+G12</f>
        <v>0</v>
      </c>
      <c r="H11" s="253">
        <f>+F11-G11</f>
        <v>208429692.25999999</v>
      </c>
      <c r="I11" s="290">
        <f>+H11/H98</f>
        <v>2.6384564801581224E-3</v>
      </c>
      <c r="J11" s="253">
        <f>+J12</f>
        <v>208429692.25999999</v>
      </c>
      <c r="K11" s="338">
        <f t="shared" si="0"/>
        <v>1</v>
      </c>
    </row>
    <row r="12" spans="1:11" ht="25.5" customHeight="1" x14ac:dyDescent="0.25">
      <c r="A12" s="32" t="s">
        <v>30</v>
      </c>
      <c r="B12" s="339"/>
      <c r="C12" s="339"/>
      <c r="D12" s="339"/>
      <c r="E12" s="34" t="s">
        <v>31</v>
      </c>
      <c r="F12" s="244">
        <f>+F13+F17</f>
        <v>208429692.25999999</v>
      </c>
      <c r="G12" s="244">
        <f>+G13+G17</f>
        <v>0</v>
      </c>
      <c r="H12" s="244">
        <f>+H13+H17</f>
        <v>208429692.25999999</v>
      </c>
      <c r="I12" s="294">
        <f>+H12/H98</f>
        <v>2.6384564801581224E-3</v>
      </c>
      <c r="J12" s="244">
        <f>+J13+J17</f>
        <v>208429692.25999999</v>
      </c>
      <c r="K12" s="340">
        <f t="shared" si="0"/>
        <v>1</v>
      </c>
    </row>
    <row r="13" spans="1:11" ht="25.5" customHeight="1" x14ac:dyDescent="0.25">
      <c r="A13" s="32" t="s">
        <v>32</v>
      </c>
      <c r="B13" s="339"/>
      <c r="C13" s="339"/>
      <c r="D13" s="339"/>
      <c r="E13" s="34" t="s">
        <v>33</v>
      </c>
      <c r="F13" s="244">
        <f>+F14</f>
        <v>2984515.91</v>
      </c>
      <c r="G13" s="244">
        <f>+G14</f>
        <v>0</v>
      </c>
      <c r="H13" s="244">
        <f t="shared" ref="H13:H76" si="1">+F13-G13</f>
        <v>2984515.91</v>
      </c>
      <c r="I13" s="378">
        <f>+H13/H98</f>
        <v>3.7780199440354518E-5</v>
      </c>
      <c r="J13" s="244">
        <f>+J14</f>
        <v>2984515.91</v>
      </c>
      <c r="K13" s="340">
        <f t="shared" si="0"/>
        <v>1</v>
      </c>
    </row>
    <row r="14" spans="1:11" ht="25.5" customHeight="1" x14ac:dyDescent="0.25">
      <c r="A14" s="32" t="s">
        <v>34</v>
      </c>
      <c r="B14" s="339"/>
      <c r="C14" s="339"/>
      <c r="D14" s="339"/>
      <c r="E14" s="34" t="s">
        <v>35</v>
      </c>
      <c r="F14" s="244">
        <f>+F15+F16</f>
        <v>2984515.91</v>
      </c>
      <c r="G14" s="244">
        <f>SUM(G16:G16)</f>
        <v>0</v>
      </c>
      <c r="H14" s="244">
        <f t="shared" si="1"/>
        <v>2984515.91</v>
      </c>
      <c r="I14" s="388">
        <f>+H14/H98</f>
        <v>3.7780199440354518E-5</v>
      </c>
      <c r="J14" s="244">
        <f>+J15+J16</f>
        <v>2984515.91</v>
      </c>
      <c r="K14" s="340">
        <f t="shared" si="0"/>
        <v>1</v>
      </c>
    </row>
    <row r="15" spans="1:11" ht="25.5" customHeight="1" x14ac:dyDescent="0.25">
      <c r="A15" s="39" t="s">
        <v>36</v>
      </c>
      <c r="B15" s="40" t="s">
        <v>37</v>
      </c>
      <c r="C15" s="40">
        <v>20</v>
      </c>
      <c r="D15" s="40" t="s">
        <v>38</v>
      </c>
      <c r="E15" s="41" t="s">
        <v>39</v>
      </c>
      <c r="F15" s="241">
        <v>1416797.62</v>
      </c>
      <c r="G15" s="341">
        <v>0</v>
      </c>
      <c r="H15" s="240">
        <f t="shared" si="1"/>
        <v>1416797.62</v>
      </c>
      <c r="I15" s="379">
        <f>+H15/H98</f>
        <v>1.7934867249616913E-5</v>
      </c>
      <c r="J15" s="240">
        <v>1416797.62</v>
      </c>
      <c r="K15" s="342">
        <f t="shared" si="0"/>
        <v>1</v>
      </c>
    </row>
    <row r="16" spans="1:11" ht="33" customHeight="1" x14ac:dyDescent="0.25">
      <c r="A16" s="39" t="s">
        <v>49</v>
      </c>
      <c r="B16" s="343" t="s">
        <v>37</v>
      </c>
      <c r="C16" s="343">
        <v>20</v>
      </c>
      <c r="D16" s="40" t="s">
        <v>38</v>
      </c>
      <c r="E16" s="41" t="s">
        <v>50</v>
      </c>
      <c r="F16" s="241">
        <v>1567718.29</v>
      </c>
      <c r="G16" s="341">
        <v>0</v>
      </c>
      <c r="H16" s="240">
        <f t="shared" si="1"/>
        <v>1567718.29</v>
      </c>
      <c r="I16" s="379">
        <f>+H16/H98</f>
        <v>1.9845332190737605E-5</v>
      </c>
      <c r="J16" s="240">
        <v>1567718.29</v>
      </c>
      <c r="K16" s="342">
        <f t="shared" si="0"/>
        <v>1</v>
      </c>
    </row>
    <row r="17" spans="1:11" ht="30" customHeight="1" x14ac:dyDescent="0.25">
      <c r="A17" s="32" t="s">
        <v>55</v>
      </c>
      <c r="B17" s="33"/>
      <c r="C17" s="33"/>
      <c r="D17" s="33"/>
      <c r="E17" s="34" t="s">
        <v>56</v>
      </c>
      <c r="F17" s="243">
        <f>+F18</f>
        <v>205445176.34999999</v>
      </c>
      <c r="G17" s="243">
        <f>+G18</f>
        <v>0</v>
      </c>
      <c r="H17" s="244">
        <f t="shared" si="1"/>
        <v>205445176.34999999</v>
      </c>
      <c r="I17" s="294">
        <f>+H17/H98</f>
        <v>2.6006762807177677E-3</v>
      </c>
      <c r="J17" s="243">
        <f>+J18</f>
        <v>205445176.34999999</v>
      </c>
      <c r="K17" s="340">
        <f t="shared" si="0"/>
        <v>1</v>
      </c>
    </row>
    <row r="18" spans="1:11" ht="24.75" customHeight="1" x14ac:dyDescent="0.25">
      <c r="A18" s="39" t="s">
        <v>61</v>
      </c>
      <c r="B18" s="40" t="s">
        <v>37</v>
      </c>
      <c r="C18" s="40">
        <v>20</v>
      </c>
      <c r="D18" s="40" t="s">
        <v>38</v>
      </c>
      <c r="E18" s="41" t="s">
        <v>62</v>
      </c>
      <c r="F18" s="241">
        <v>205445176.34999999</v>
      </c>
      <c r="G18" s="241">
        <v>0</v>
      </c>
      <c r="H18" s="241">
        <f t="shared" si="1"/>
        <v>205445176.34999999</v>
      </c>
      <c r="I18" s="308">
        <f>+H18/H98</f>
        <v>2.6006762807177677E-3</v>
      </c>
      <c r="J18" s="241">
        <v>205445176.34999999</v>
      </c>
      <c r="K18" s="342">
        <f t="shared" si="0"/>
        <v>1</v>
      </c>
    </row>
    <row r="19" spans="1:11" ht="24" customHeight="1" x14ac:dyDescent="0.25">
      <c r="A19" s="32" t="s">
        <v>87</v>
      </c>
      <c r="B19" s="343"/>
      <c r="C19" s="343"/>
      <c r="D19" s="343"/>
      <c r="E19" s="34" t="s">
        <v>88</v>
      </c>
      <c r="F19" s="244">
        <f>+F20+F26</f>
        <v>569369052.5</v>
      </c>
      <c r="G19" s="244">
        <f>+G20+G26</f>
        <v>0</v>
      </c>
      <c r="H19" s="244">
        <f t="shared" si="1"/>
        <v>569369052.5</v>
      </c>
      <c r="I19" s="294">
        <f>+H19/H98</f>
        <v>7.2074926076087431E-3</v>
      </c>
      <c r="J19" s="244">
        <f>+J20+J26</f>
        <v>569369052.5</v>
      </c>
      <c r="K19" s="340">
        <f t="shared" si="0"/>
        <v>1</v>
      </c>
    </row>
    <row r="20" spans="1:11" ht="24" customHeight="1" x14ac:dyDescent="0.25">
      <c r="A20" s="32" t="s">
        <v>89</v>
      </c>
      <c r="B20" s="343"/>
      <c r="C20" s="343"/>
      <c r="D20" s="343"/>
      <c r="E20" s="34" t="s">
        <v>90</v>
      </c>
      <c r="F20" s="244">
        <f>+F21</f>
        <v>13427974</v>
      </c>
      <c r="G20" s="244">
        <f>+G21</f>
        <v>0</v>
      </c>
      <c r="H20" s="244">
        <f t="shared" si="1"/>
        <v>13427974</v>
      </c>
      <c r="I20" s="294">
        <f>+H20/H98</f>
        <v>1.6998117989590312E-4</v>
      </c>
      <c r="J20" s="244">
        <f>+J21</f>
        <v>13427974</v>
      </c>
      <c r="K20" s="340">
        <f t="shared" si="0"/>
        <v>1</v>
      </c>
    </row>
    <row r="21" spans="1:11" ht="24" customHeight="1" x14ac:dyDescent="0.25">
      <c r="A21" s="32" t="s">
        <v>91</v>
      </c>
      <c r="B21" s="343"/>
      <c r="C21" s="343"/>
      <c r="D21" s="343"/>
      <c r="E21" s="34" t="s">
        <v>92</v>
      </c>
      <c r="F21" s="244">
        <f>+F22+F24</f>
        <v>13427974</v>
      </c>
      <c r="G21" s="244">
        <f>+G22+G24</f>
        <v>0</v>
      </c>
      <c r="H21" s="244">
        <f t="shared" si="1"/>
        <v>13427974</v>
      </c>
      <c r="I21" s="294">
        <f>+H21/H98</f>
        <v>1.6998117989590312E-4</v>
      </c>
      <c r="J21" s="244">
        <f>+J22+J24</f>
        <v>13427974</v>
      </c>
      <c r="K21" s="340">
        <f t="shared" si="0"/>
        <v>1</v>
      </c>
    </row>
    <row r="22" spans="1:11" ht="52.5" customHeight="1" x14ac:dyDescent="0.25">
      <c r="A22" s="32" t="s">
        <v>93</v>
      </c>
      <c r="B22" s="343"/>
      <c r="C22" s="343"/>
      <c r="D22" s="343"/>
      <c r="E22" s="34" t="s">
        <v>94</v>
      </c>
      <c r="F22" s="244">
        <f>+F23</f>
        <v>9669974</v>
      </c>
      <c r="G22" s="244">
        <f>+G23</f>
        <v>0</v>
      </c>
      <c r="H22" s="244">
        <f t="shared" si="1"/>
        <v>9669974</v>
      </c>
      <c r="I22" s="294">
        <f>+H22/H98</f>
        <v>1.2240964944396719E-4</v>
      </c>
      <c r="J22" s="244">
        <f>+J23</f>
        <v>9669974</v>
      </c>
      <c r="K22" s="340">
        <f t="shared" si="0"/>
        <v>1</v>
      </c>
    </row>
    <row r="23" spans="1:11" ht="32.25" customHeight="1" x14ac:dyDescent="0.25">
      <c r="A23" s="39" t="s">
        <v>95</v>
      </c>
      <c r="B23" s="40" t="s">
        <v>37</v>
      </c>
      <c r="C23" s="40">
        <v>20</v>
      </c>
      <c r="D23" s="40" t="s">
        <v>38</v>
      </c>
      <c r="E23" s="41" t="s">
        <v>96</v>
      </c>
      <c r="F23" s="240">
        <v>9669974</v>
      </c>
      <c r="G23" s="241">
        <v>0</v>
      </c>
      <c r="H23" s="241">
        <f t="shared" si="1"/>
        <v>9669974</v>
      </c>
      <c r="I23" s="308">
        <f>+H23/H98</f>
        <v>1.2240964944396719E-4</v>
      </c>
      <c r="J23" s="240">
        <v>9669974</v>
      </c>
      <c r="K23" s="342">
        <f t="shared" si="0"/>
        <v>1</v>
      </c>
    </row>
    <row r="24" spans="1:11" ht="32.25" customHeight="1" x14ac:dyDescent="0.25">
      <c r="A24" s="32" t="s">
        <v>449</v>
      </c>
      <c r="B24" s="40"/>
      <c r="C24" s="40"/>
      <c r="D24" s="40"/>
      <c r="E24" s="34" t="s">
        <v>450</v>
      </c>
      <c r="F24" s="244">
        <f>+F25</f>
        <v>3758000</v>
      </c>
      <c r="G24" s="244">
        <f>+G25</f>
        <v>0</v>
      </c>
      <c r="H24" s="244">
        <f t="shared" si="1"/>
        <v>3758000</v>
      </c>
      <c r="I24" s="378">
        <f>+H24/H98</f>
        <v>4.7571530451935925E-5</v>
      </c>
      <c r="J24" s="244">
        <f>+J25</f>
        <v>3758000</v>
      </c>
      <c r="K24" s="340">
        <f t="shared" si="0"/>
        <v>1</v>
      </c>
    </row>
    <row r="25" spans="1:11" ht="32.25" customHeight="1" x14ac:dyDescent="0.25">
      <c r="A25" s="39" t="s">
        <v>451</v>
      </c>
      <c r="B25" s="40" t="s">
        <v>37</v>
      </c>
      <c r="C25" s="40">
        <v>20</v>
      </c>
      <c r="D25" s="40" t="s">
        <v>38</v>
      </c>
      <c r="E25" s="41" t="s">
        <v>452</v>
      </c>
      <c r="F25" s="240">
        <v>3758000</v>
      </c>
      <c r="G25" s="241">
        <v>0</v>
      </c>
      <c r="H25" s="241">
        <f t="shared" si="1"/>
        <v>3758000</v>
      </c>
      <c r="I25" s="379">
        <f>+H25/H98</f>
        <v>4.7571530451935925E-5</v>
      </c>
      <c r="J25" s="240">
        <v>3758000</v>
      </c>
      <c r="K25" s="342">
        <f t="shared" si="0"/>
        <v>1</v>
      </c>
    </row>
    <row r="26" spans="1:11" ht="23.25" customHeight="1" x14ac:dyDescent="0.25">
      <c r="A26" s="32" t="s">
        <v>97</v>
      </c>
      <c r="B26" s="339"/>
      <c r="C26" s="339"/>
      <c r="D26" s="339"/>
      <c r="E26" s="34" t="s">
        <v>98</v>
      </c>
      <c r="F26" s="243">
        <f>+F27</f>
        <v>555941078.5</v>
      </c>
      <c r="G26" s="243">
        <f>+G27</f>
        <v>0</v>
      </c>
      <c r="H26" s="244">
        <f t="shared" si="1"/>
        <v>555941078.5</v>
      </c>
      <c r="I26" s="294">
        <f>+H26/H98</f>
        <v>7.0375114277128397E-3</v>
      </c>
      <c r="J26" s="243">
        <f>+J27</f>
        <v>555941078.5</v>
      </c>
      <c r="K26" s="340">
        <f t="shared" si="0"/>
        <v>1</v>
      </c>
    </row>
    <row r="27" spans="1:11" ht="23.25" customHeight="1" x14ac:dyDescent="0.25">
      <c r="A27" s="32" t="s">
        <v>121</v>
      </c>
      <c r="B27" s="339"/>
      <c r="C27" s="339"/>
      <c r="D27" s="339"/>
      <c r="E27" s="34" t="s">
        <v>122</v>
      </c>
      <c r="F27" s="244">
        <f>+F28+F30+F32</f>
        <v>555941078.5</v>
      </c>
      <c r="G27" s="244">
        <f>+G28+G30+G32</f>
        <v>0</v>
      </c>
      <c r="H27" s="244">
        <f t="shared" si="1"/>
        <v>555941078.5</v>
      </c>
      <c r="I27" s="294">
        <f>+H27/H98</f>
        <v>7.0375114277128397E-3</v>
      </c>
      <c r="J27" s="244">
        <f>+J28+J30+J32</f>
        <v>555941078.5</v>
      </c>
      <c r="K27" s="340">
        <f t="shared" si="0"/>
        <v>1</v>
      </c>
    </row>
    <row r="28" spans="1:11" ht="68.25" customHeight="1" x14ac:dyDescent="0.25">
      <c r="A28" s="32" t="s">
        <v>123</v>
      </c>
      <c r="B28" s="339"/>
      <c r="C28" s="339"/>
      <c r="D28" s="339"/>
      <c r="E28" s="34" t="s">
        <v>124</v>
      </c>
      <c r="F28" s="244">
        <f>+F29</f>
        <v>78506145</v>
      </c>
      <c r="G28" s="244">
        <f>+G29</f>
        <v>0</v>
      </c>
      <c r="H28" s="244">
        <f t="shared" si="1"/>
        <v>78506145</v>
      </c>
      <c r="I28" s="294">
        <f>+H28/H98</f>
        <v>9.9378857571357036E-4</v>
      </c>
      <c r="J28" s="244">
        <f>+J29</f>
        <v>78506145</v>
      </c>
      <c r="K28" s="340">
        <f t="shared" si="0"/>
        <v>1</v>
      </c>
    </row>
    <row r="29" spans="1:11" ht="29.25" customHeight="1" x14ac:dyDescent="0.25">
      <c r="A29" s="39" t="s">
        <v>129</v>
      </c>
      <c r="B29" s="40" t="s">
        <v>37</v>
      </c>
      <c r="C29" s="40">
        <v>20</v>
      </c>
      <c r="D29" s="40" t="s">
        <v>38</v>
      </c>
      <c r="E29" s="41" t="s">
        <v>130</v>
      </c>
      <c r="F29" s="240">
        <v>78506145</v>
      </c>
      <c r="G29" s="240">
        <v>0</v>
      </c>
      <c r="H29" s="240">
        <f t="shared" si="1"/>
        <v>78506145</v>
      </c>
      <c r="I29" s="308">
        <f>+H29/H98</f>
        <v>9.9378857571357036E-4</v>
      </c>
      <c r="J29" s="240">
        <v>78506145</v>
      </c>
      <c r="K29" s="342">
        <f t="shared" si="0"/>
        <v>1</v>
      </c>
    </row>
    <row r="30" spans="1:11" ht="38.25" customHeight="1" x14ac:dyDescent="0.25">
      <c r="A30" s="32" t="s">
        <v>133</v>
      </c>
      <c r="B30" s="339"/>
      <c r="C30" s="339"/>
      <c r="D30" s="339"/>
      <c r="E30" s="34" t="s">
        <v>134</v>
      </c>
      <c r="F30" s="244">
        <f>+F31</f>
        <v>200812848</v>
      </c>
      <c r="G30" s="244">
        <f>+G31</f>
        <v>0</v>
      </c>
      <c r="H30" s="244">
        <f t="shared" si="1"/>
        <v>200812848</v>
      </c>
      <c r="I30" s="294">
        <f>+H30/H98</f>
        <v>2.5420368583746623E-3</v>
      </c>
      <c r="J30" s="244">
        <f>+J31</f>
        <v>200812848</v>
      </c>
      <c r="K30" s="340">
        <f t="shared" si="0"/>
        <v>1</v>
      </c>
    </row>
    <row r="31" spans="1:11" ht="33.75" customHeight="1" x14ac:dyDescent="0.25">
      <c r="A31" s="39" t="s">
        <v>137</v>
      </c>
      <c r="B31" s="40" t="s">
        <v>37</v>
      </c>
      <c r="C31" s="40">
        <v>20</v>
      </c>
      <c r="D31" s="40" t="s">
        <v>38</v>
      </c>
      <c r="E31" s="41" t="s">
        <v>138</v>
      </c>
      <c r="F31" s="240">
        <v>200812848</v>
      </c>
      <c r="G31" s="240">
        <v>0</v>
      </c>
      <c r="H31" s="240">
        <f t="shared" si="1"/>
        <v>200812848</v>
      </c>
      <c r="I31" s="308">
        <f>+H31/H98</f>
        <v>2.5420368583746623E-3</v>
      </c>
      <c r="J31" s="240">
        <v>200812848</v>
      </c>
      <c r="K31" s="342">
        <f t="shared" si="0"/>
        <v>1</v>
      </c>
    </row>
    <row r="32" spans="1:11" ht="45.75" customHeight="1" x14ac:dyDescent="0.25">
      <c r="A32" s="32" t="s">
        <v>141</v>
      </c>
      <c r="B32" s="339"/>
      <c r="C32" s="339"/>
      <c r="D32" s="339"/>
      <c r="E32" s="34" t="s">
        <v>142</v>
      </c>
      <c r="F32" s="244">
        <f>+F33+F34+F35+F36</f>
        <v>276622085.5</v>
      </c>
      <c r="G32" s="244">
        <f>+G33+G34+G35+G36</f>
        <v>0</v>
      </c>
      <c r="H32" s="244">
        <f t="shared" si="1"/>
        <v>276622085.5</v>
      </c>
      <c r="I32" s="294">
        <f>+H32/H98</f>
        <v>3.5016859936246071E-3</v>
      </c>
      <c r="J32" s="244">
        <f>+J33+J34+J35+J36</f>
        <v>276622085.5</v>
      </c>
      <c r="K32" s="340">
        <f t="shared" si="0"/>
        <v>1</v>
      </c>
    </row>
    <row r="33" spans="1:11" ht="35.25" customHeight="1" x14ac:dyDescent="0.25">
      <c r="A33" s="39" t="s">
        <v>143</v>
      </c>
      <c r="B33" s="40" t="s">
        <v>37</v>
      </c>
      <c r="C33" s="40">
        <v>20</v>
      </c>
      <c r="D33" s="40" t="s">
        <v>38</v>
      </c>
      <c r="E33" s="41" t="s">
        <v>144</v>
      </c>
      <c r="F33" s="240">
        <v>51308464</v>
      </c>
      <c r="G33" s="240">
        <v>0</v>
      </c>
      <c r="H33" s="240">
        <f t="shared" si="1"/>
        <v>51308464</v>
      </c>
      <c r="I33" s="308">
        <f>+H33/H98</f>
        <v>6.4950030804099474E-4</v>
      </c>
      <c r="J33" s="240">
        <v>51308464</v>
      </c>
      <c r="K33" s="342">
        <f t="shared" si="0"/>
        <v>1</v>
      </c>
    </row>
    <row r="34" spans="1:11" ht="40.5" customHeight="1" x14ac:dyDescent="0.25">
      <c r="A34" s="39" t="s">
        <v>145</v>
      </c>
      <c r="B34" s="40" t="s">
        <v>37</v>
      </c>
      <c r="C34" s="40">
        <v>20</v>
      </c>
      <c r="D34" s="40" t="s">
        <v>38</v>
      </c>
      <c r="E34" s="41" t="s">
        <v>146</v>
      </c>
      <c r="F34" s="240">
        <v>126748037.5</v>
      </c>
      <c r="G34" s="240">
        <v>0</v>
      </c>
      <c r="H34" s="240">
        <f t="shared" si="1"/>
        <v>126748037.5</v>
      </c>
      <c r="I34" s="308">
        <f>+H34/H98</f>
        <v>1.6044699642507629E-3</v>
      </c>
      <c r="J34" s="240">
        <v>126748037.5</v>
      </c>
      <c r="K34" s="342">
        <f t="shared" si="0"/>
        <v>1</v>
      </c>
    </row>
    <row r="35" spans="1:11" ht="28.5" customHeight="1" x14ac:dyDescent="0.25">
      <c r="A35" s="39" t="s">
        <v>149</v>
      </c>
      <c r="B35" s="40" t="s">
        <v>37</v>
      </c>
      <c r="C35" s="40">
        <v>20</v>
      </c>
      <c r="D35" s="40" t="s">
        <v>38</v>
      </c>
      <c r="E35" s="41" t="s">
        <v>150</v>
      </c>
      <c r="F35" s="240">
        <v>13568000</v>
      </c>
      <c r="G35" s="240">
        <v>0</v>
      </c>
      <c r="H35" s="240">
        <f t="shared" si="1"/>
        <v>13568000</v>
      </c>
      <c r="I35" s="308">
        <f>+H35/H98</f>
        <v>1.7175373208405179E-4</v>
      </c>
      <c r="J35" s="240">
        <v>13568000</v>
      </c>
      <c r="K35" s="342">
        <f t="shared" si="0"/>
        <v>1</v>
      </c>
    </row>
    <row r="36" spans="1:11" ht="47.25" customHeight="1" x14ac:dyDescent="0.25">
      <c r="A36" s="39" t="s">
        <v>151</v>
      </c>
      <c r="B36" s="40" t="s">
        <v>37</v>
      </c>
      <c r="C36" s="40">
        <v>20</v>
      </c>
      <c r="D36" s="40" t="s">
        <v>38</v>
      </c>
      <c r="E36" s="41" t="s">
        <v>152</v>
      </c>
      <c r="F36" s="240">
        <v>84997584</v>
      </c>
      <c r="G36" s="240">
        <v>0</v>
      </c>
      <c r="H36" s="240">
        <f t="shared" si="1"/>
        <v>84997584</v>
      </c>
      <c r="I36" s="308">
        <f>+H36/H98</f>
        <v>1.0759619892487977E-3</v>
      </c>
      <c r="J36" s="240">
        <v>84997584</v>
      </c>
      <c r="K36" s="342">
        <f t="shared" si="0"/>
        <v>1</v>
      </c>
    </row>
    <row r="37" spans="1:11" ht="27" customHeight="1" x14ac:dyDescent="0.25">
      <c r="A37" s="32" t="s">
        <v>169</v>
      </c>
      <c r="B37" s="343"/>
      <c r="C37" s="343"/>
      <c r="D37" s="343"/>
      <c r="E37" s="34" t="s">
        <v>170</v>
      </c>
      <c r="F37" s="244">
        <f>+F38</f>
        <v>457940695.84000003</v>
      </c>
      <c r="G37" s="244">
        <f>+G38</f>
        <v>0</v>
      </c>
      <c r="H37" s="244">
        <f t="shared" si="1"/>
        <v>457940695.84000003</v>
      </c>
      <c r="I37" s="294">
        <f>+H37/H98</f>
        <v>5.796950441014713E-3</v>
      </c>
      <c r="J37" s="244">
        <f>+J38</f>
        <v>457940695.84000003</v>
      </c>
      <c r="K37" s="340">
        <f t="shared" si="0"/>
        <v>1</v>
      </c>
    </row>
    <row r="38" spans="1:11" ht="27" customHeight="1" x14ac:dyDescent="0.25">
      <c r="A38" s="32" t="s">
        <v>187</v>
      </c>
      <c r="B38" s="343"/>
      <c r="C38" s="343"/>
      <c r="D38" s="343"/>
      <c r="E38" s="34" t="s">
        <v>188</v>
      </c>
      <c r="F38" s="244">
        <f>+F39</f>
        <v>457940695.84000003</v>
      </c>
      <c r="G38" s="244">
        <f>+G39</f>
        <v>0</v>
      </c>
      <c r="H38" s="244">
        <f t="shared" si="1"/>
        <v>457940695.84000003</v>
      </c>
      <c r="I38" s="294">
        <f>+H38/H98</f>
        <v>5.796950441014713E-3</v>
      </c>
      <c r="J38" s="244">
        <f>+J39</f>
        <v>457940695.84000003</v>
      </c>
      <c r="K38" s="340">
        <f t="shared" si="0"/>
        <v>1</v>
      </c>
    </row>
    <row r="39" spans="1:11" ht="27" customHeight="1" x14ac:dyDescent="0.25">
      <c r="A39" s="32" t="s">
        <v>189</v>
      </c>
      <c r="B39" s="343"/>
      <c r="C39" s="343"/>
      <c r="D39" s="343"/>
      <c r="E39" s="34" t="s">
        <v>190</v>
      </c>
      <c r="F39" s="244">
        <f>+F40+F41</f>
        <v>457940695.84000003</v>
      </c>
      <c r="G39" s="244">
        <f>+G40+G41</f>
        <v>0</v>
      </c>
      <c r="H39" s="244">
        <f t="shared" si="1"/>
        <v>457940695.84000003</v>
      </c>
      <c r="I39" s="294">
        <f>+H39/H98</f>
        <v>5.796950441014713E-3</v>
      </c>
      <c r="J39" s="244">
        <f>+J40+J41</f>
        <v>457940695.84000003</v>
      </c>
      <c r="K39" s="340">
        <f t="shared" si="0"/>
        <v>1</v>
      </c>
    </row>
    <row r="40" spans="1:11" ht="27" customHeight="1" x14ac:dyDescent="0.25">
      <c r="A40" s="39" t="s">
        <v>191</v>
      </c>
      <c r="B40" s="343" t="s">
        <v>37</v>
      </c>
      <c r="C40" s="343">
        <v>20</v>
      </c>
      <c r="D40" s="40" t="s">
        <v>38</v>
      </c>
      <c r="E40" s="41" t="s">
        <v>193</v>
      </c>
      <c r="F40" s="240">
        <v>240508315.61000001</v>
      </c>
      <c r="G40" s="240">
        <v>0</v>
      </c>
      <c r="H40" s="240">
        <f t="shared" si="1"/>
        <v>240508315.61000001</v>
      </c>
      <c r="I40" s="308">
        <f>+H40/H98</f>
        <v>3.0445313092030157E-3</v>
      </c>
      <c r="J40" s="240">
        <v>240508315.61000001</v>
      </c>
      <c r="K40" s="342">
        <f t="shared" si="0"/>
        <v>1</v>
      </c>
    </row>
    <row r="41" spans="1:11" ht="27" customHeight="1" x14ac:dyDescent="0.25">
      <c r="A41" s="39" t="s">
        <v>194</v>
      </c>
      <c r="B41" s="40" t="s">
        <v>37</v>
      </c>
      <c r="C41" s="40">
        <v>20</v>
      </c>
      <c r="D41" s="40" t="s">
        <v>38</v>
      </c>
      <c r="E41" s="41" t="s">
        <v>195</v>
      </c>
      <c r="F41" s="240">
        <v>217432380.22999999</v>
      </c>
      <c r="G41" s="240"/>
      <c r="H41" s="240">
        <f t="shared" si="1"/>
        <v>217432380.22999999</v>
      </c>
      <c r="I41" s="308">
        <f>+H41/H98</f>
        <v>2.7524191318116964E-3</v>
      </c>
      <c r="J41" s="240">
        <v>217432380.22999999</v>
      </c>
      <c r="K41" s="342">
        <f t="shared" si="0"/>
        <v>1</v>
      </c>
    </row>
    <row r="42" spans="1:11" ht="43.5" customHeight="1" x14ac:dyDescent="0.25">
      <c r="A42" s="32" t="s">
        <v>196</v>
      </c>
      <c r="B42" s="33"/>
      <c r="C42" s="33"/>
      <c r="D42" s="33"/>
      <c r="E42" s="34" t="s">
        <v>197</v>
      </c>
      <c r="F42" s="244">
        <f>+F43</f>
        <v>1447532329.55</v>
      </c>
      <c r="G42" s="244">
        <f>+G43</f>
        <v>0</v>
      </c>
      <c r="H42" s="244">
        <f t="shared" si="1"/>
        <v>1447532329.55</v>
      </c>
      <c r="I42" s="294">
        <f>+H42/H98</f>
        <v>1.8323929828459175E-2</v>
      </c>
      <c r="J42" s="244">
        <f>+J43</f>
        <v>1447532329.55</v>
      </c>
      <c r="K42" s="340">
        <f t="shared" si="0"/>
        <v>1</v>
      </c>
    </row>
    <row r="43" spans="1:11" ht="27" customHeight="1" x14ac:dyDescent="0.25">
      <c r="A43" s="32" t="s">
        <v>198</v>
      </c>
      <c r="B43" s="33"/>
      <c r="C43" s="33"/>
      <c r="D43" s="33"/>
      <c r="E43" s="34" t="s">
        <v>199</v>
      </c>
      <c r="F43" s="244">
        <f>+F44</f>
        <v>1447532329.55</v>
      </c>
      <c r="G43" s="244">
        <f>+G44</f>
        <v>0</v>
      </c>
      <c r="H43" s="244">
        <f t="shared" si="1"/>
        <v>1447532329.55</v>
      </c>
      <c r="I43" s="294">
        <f>+H43/H98</f>
        <v>1.8323929828459175E-2</v>
      </c>
      <c r="J43" s="244">
        <f>+J44</f>
        <v>1447532329.55</v>
      </c>
      <c r="K43" s="340">
        <f t="shared" si="0"/>
        <v>1</v>
      </c>
    </row>
    <row r="44" spans="1:11" ht="27" customHeight="1" thickBot="1" x14ac:dyDescent="0.3">
      <c r="A44" s="52" t="s">
        <v>200</v>
      </c>
      <c r="B44" s="53" t="s">
        <v>37</v>
      </c>
      <c r="C44" s="53">
        <v>20</v>
      </c>
      <c r="D44" s="53" t="s">
        <v>38</v>
      </c>
      <c r="E44" s="54" t="s">
        <v>201</v>
      </c>
      <c r="F44" s="249">
        <v>1447532329.55</v>
      </c>
      <c r="G44" s="249">
        <v>0</v>
      </c>
      <c r="H44" s="249">
        <f t="shared" si="1"/>
        <v>1447532329.55</v>
      </c>
      <c r="I44" s="301">
        <f>+H44/H98</f>
        <v>1.8323929828459175E-2</v>
      </c>
      <c r="J44" s="249">
        <v>1447532329.55</v>
      </c>
      <c r="K44" s="344">
        <f t="shared" si="0"/>
        <v>1</v>
      </c>
    </row>
    <row r="45" spans="1:11" s="262" customFormat="1" ht="24.75" customHeight="1" thickBot="1" x14ac:dyDescent="0.3">
      <c r="A45" s="345" t="s">
        <v>214</v>
      </c>
      <c r="B45" s="333"/>
      <c r="C45" s="333"/>
      <c r="D45" s="333"/>
      <c r="E45" s="346" t="s">
        <v>431</v>
      </c>
      <c r="F45" s="158">
        <f>+F46+F60+F66+F78+F84</f>
        <v>76313556044.690002</v>
      </c>
      <c r="G45" s="158">
        <f>+G46+G60+G66+G78+G84</f>
        <v>0</v>
      </c>
      <c r="H45" s="335">
        <f t="shared" si="1"/>
        <v>76313556044.690002</v>
      </c>
      <c r="I45" s="306">
        <f>+H45/H98</f>
        <v>0.96603317064275929</v>
      </c>
      <c r="J45" s="158">
        <f>+J46+J60+J66+J78+J84</f>
        <v>76313556044.690002</v>
      </c>
      <c r="K45" s="336">
        <f t="shared" si="0"/>
        <v>1</v>
      </c>
    </row>
    <row r="46" spans="1:11" ht="36.75" customHeight="1" x14ac:dyDescent="0.25">
      <c r="A46" s="347" t="s">
        <v>216</v>
      </c>
      <c r="B46" s="337"/>
      <c r="C46" s="337"/>
      <c r="D46" s="337"/>
      <c r="E46" s="27" t="s">
        <v>217</v>
      </c>
      <c r="F46" s="253">
        <f>+F47</f>
        <v>58518202608.690002</v>
      </c>
      <c r="G46" s="253">
        <f>+G47</f>
        <v>0</v>
      </c>
      <c r="H46" s="253">
        <f t="shared" si="1"/>
        <v>58518202608.690002</v>
      </c>
      <c r="I46" s="290">
        <f>+H46/H98</f>
        <v>0.74076648679932222</v>
      </c>
      <c r="J46" s="253">
        <f>+J47</f>
        <v>58518202608.690002</v>
      </c>
      <c r="K46" s="338">
        <f t="shared" si="0"/>
        <v>1</v>
      </c>
    </row>
    <row r="47" spans="1:11" ht="36.75" customHeight="1" x14ac:dyDescent="0.25">
      <c r="A47" s="348" t="s">
        <v>218</v>
      </c>
      <c r="B47" s="339"/>
      <c r="C47" s="339"/>
      <c r="D47" s="339"/>
      <c r="E47" s="34" t="s">
        <v>219</v>
      </c>
      <c r="F47" s="244">
        <f>+F48+F52+F56</f>
        <v>58518202608.690002</v>
      </c>
      <c r="G47" s="244">
        <f>+G48+G52+G56</f>
        <v>0</v>
      </c>
      <c r="H47" s="244">
        <f t="shared" si="1"/>
        <v>58518202608.690002</v>
      </c>
      <c r="I47" s="294">
        <f>+H47/H98</f>
        <v>0.74076648679932222</v>
      </c>
      <c r="J47" s="244">
        <f>+J48+J52+J56</f>
        <v>58518202608.690002</v>
      </c>
      <c r="K47" s="340">
        <f t="shared" si="0"/>
        <v>1</v>
      </c>
    </row>
    <row r="48" spans="1:11" ht="51" customHeight="1" x14ac:dyDescent="0.25">
      <c r="A48" s="32" t="s">
        <v>268</v>
      </c>
      <c r="B48" s="40"/>
      <c r="C48" s="40"/>
      <c r="D48" s="40"/>
      <c r="E48" s="34" t="s">
        <v>271</v>
      </c>
      <c r="F48" s="35">
        <f t="shared" ref="F48:G50" si="2">+F49</f>
        <v>296233463</v>
      </c>
      <c r="G48" s="35">
        <f t="shared" si="2"/>
        <v>0</v>
      </c>
      <c r="H48" s="244">
        <f t="shared" si="1"/>
        <v>296233463</v>
      </c>
      <c r="I48" s="294">
        <f>+H48/H98</f>
        <v>3.7499412469363851E-3</v>
      </c>
      <c r="J48" s="35">
        <f>+J49</f>
        <v>296233463</v>
      </c>
      <c r="K48" s="340">
        <f t="shared" si="0"/>
        <v>1</v>
      </c>
    </row>
    <row r="49" spans="1:11" ht="51" customHeight="1" x14ac:dyDescent="0.25">
      <c r="A49" s="32" t="s">
        <v>270</v>
      </c>
      <c r="B49" s="68"/>
      <c r="C49" s="68"/>
      <c r="D49" s="68"/>
      <c r="E49" s="34" t="s">
        <v>271</v>
      </c>
      <c r="F49" s="35">
        <f t="shared" si="2"/>
        <v>296233463</v>
      </c>
      <c r="G49" s="35">
        <f t="shared" si="2"/>
        <v>0</v>
      </c>
      <c r="H49" s="244">
        <f t="shared" si="1"/>
        <v>296233463</v>
      </c>
      <c r="I49" s="294">
        <f>+H49/H98</f>
        <v>3.7499412469363851E-3</v>
      </c>
      <c r="J49" s="35">
        <f>+J50</f>
        <v>296233463</v>
      </c>
      <c r="K49" s="340">
        <f t="shared" ref="K49:K98" si="3">+J49/H49</f>
        <v>1</v>
      </c>
    </row>
    <row r="50" spans="1:11" ht="55.5" customHeight="1" x14ac:dyDescent="0.25">
      <c r="A50" s="32" t="s">
        <v>272</v>
      </c>
      <c r="B50" s="68"/>
      <c r="C50" s="68"/>
      <c r="D50" s="68"/>
      <c r="E50" s="34" t="s">
        <v>273</v>
      </c>
      <c r="F50" s="244">
        <f t="shared" si="2"/>
        <v>296233463</v>
      </c>
      <c r="G50" s="244">
        <f t="shared" si="2"/>
        <v>0</v>
      </c>
      <c r="H50" s="244">
        <f t="shared" si="1"/>
        <v>296233463</v>
      </c>
      <c r="I50" s="294">
        <f>+H50/H98</f>
        <v>3.7499412469363851E-3</v>
      </c>
      <c r="J50" s="244">
        <f>+J51</f>
        <v>296233463</v>
      </c>
      <c r="K50" s="340">
        <f t="shared" si="3"/>
        <v>1</v>
      </c>
    </row>
    <row r="51" spans="1:11" ht="36.75" customHeight="1" x14ac:dyDescent="0.25">
      <c r="A51" s="76" t="s">
        <v>274</v>
      </c>
      <c r="B51" s="68" t="s">
        <v>192</v>
      </c>
      <c r="C51" s="68">
        <v>11</v>
      </c>
      <c r="D51" s="40" t="s">
        <v>38</v>
      </c>
      <c r="E51" s="78" t="s">
        <v>226</v>
      </c>
      <c r="F51" s="240">
        <v>296233463</v>
      </c>
      <c r="G51" s="240">
        <v>0</v>
      </c>
      <c r="H51" s="240">
        <f t="shared" si="1"/>
        <v>296233463</v>
      </c>
      <c r="I51" s="308">
        <f>+H51/H98</f>
        <v>3.7499412469363851E-3</v>
      </c>
      <c r="J51" s="240">
        <v>296233463</v>
      </c>
      <c r="K51" s="342">
        <f t="shared" si="3"/>
        <v>1</v>
      </c>
    </row>
    <row r="52" spans="1:11" ht="52.5" customHeight="1" x14ac:dyDescent="0.25">
      <c r="A52" s="32" t="s">
        <v>300</v>
      </c>
      <c r="B52" s="68"/>
      <c r="C52" s="68"/>
      <c r="D52" s="68"/>
      <c r="E52" s="34" t="s">
        <v>301</v>
      </c>
      <c r="F52" s="35">
        <f t="shared" ref="F52:G54" si="4">+F53</f>
        <v>51638230121.690002</v>
      </c>
      <c r="G52" s="35">
        <f t="shared" si="4"/>
        <v>0</v>
      </c>
      <c r="H52" s="244">
        <f t="shared" si="1"/>
        <v>51638230121.690002</v>
      </c>
      <c r="I52" s="294">
        <f>+H52/H98</f>
        <v>0.65367473036669799</v>
      </c>
      <c r="J52" s="35">
        <f>+J53</f>
        <v>51638230121.690002</v>
      </c>
      <c r="K52" s="340">
        <f t="shared" si="3"/>
        <v>1</v>
      </c>
    </row>
    <row r="53" spans="1:11" ht="52.5" customHeight="1" x14ac:dyDescent="0.25">
      <c r="A53" s="32" t="s">
        <v>302</v>
      </c>
      <c r="B53" s="40"/>
      <c r="C53" s="40"/>
      <c r="D53" s="40"/>
      <c r="E53" s="69" t="s">
        <v>301</v>
      </c>
      <c r="F53" s="35">
        <f t="shared" si="4"/>
        <v>51638230121.690002</v>
      </c>
      <c r="G53" s="35">
        <f t="shared" si="4"/>
        <v>0</v>
      </c>
      <c r="H53" s="244">
        <f t="shared" si="1"/>
        <v>51638230121.690002</v>
      </c>
      <c r="I53" s="294">
        <f>+H53/H98</f>
        <v>0.65367473036669799</v>
      </c>
      <c r="J53" s="35">
        <f>+J54</f>
        <v>51638230121.690002</v>
      </c>
      <c r="K53" s="340">
        <f t="shared" si="3"/>
        <v>1</v>
      </c>
    </row>
    <row r="54" spans="1:11" ht="36.75" customHeight="1" x14ac:dyDescent="0.25">
      <c r="A54" s="32" t="s">
        <v>303</v>
      </c>
      <c r="B54" s="40"/>
      <c r="C54" s="40"/>
      <c r="D54" s="40"/>
      <c r="E54" s="34" t="s">
        <v>236</v>
      </c>
      <c r="F54" s="244">
        <f t="shared" si="4"/>
        <v>51638230121.690002</v>
      </c>
      <c r="G54" s="244">
        <f t="shared" si="4"/>
        <v>0</v>
      </c>
      <c r="H54" s="244">
        <f t="shared" si="1"/>
        <v>51638230121.690002</v>
      </c>
      <c r="I54" s="294">
        <f>+H54/H98</f>
        <v>0.65367473036669799</v>
      </c>
      <c r="J54" s="244">
        <f>+J55</f>
        <v>51638230121.690002</v>
      </c>
      <c r="K54" s="340">
        <f t="shared" si="3"/>
        <v>1</v>
      </c>
    </row>
    <row r="55" spans="1:11" ht="36.75" customHeight="1" x14ac:dyDescent="0.25">
      <c r="A55" s="39" t="s">
        <v>304</v>
      </c>
      <c r="B55" s="68" t="s">
        <v>192</v>
      </c>
      <c r="C55" s="68">
        <v>11</v>
      </c>
      <c r="D55" s="40" t="s">
        <v>38</v>
      </c>
      <c r="E55" s="41" t="s">
        <v>226</v>
      </c>
      <c r="F55" s="240">
        <v>51638230121.690002</v>
      </c>
      <c r="G55" s="240">
        <v>0</v>
      </c>
      <c r="H55" s="240">
        <f t="shared" si="1"/>
        <v>51638230121.690002</v>
      </c>
      <c r="I55" s="308">
        <f>+H55/H98</f>
        <v>0.65367473036669799</v>
      </c>
      <c r="J55" s="240">
        <v>51638230121.690002</v>
      </c>
      <c r="K55" s="342">
        <f t="shared" si="3"/>
        <v>1</v>
      </c>
    </row>
    <row r="56" spans="1:11" ht="77.25" customHeight="1" x14ac:dyDescent="0.25">
      <c r="A56" s="32" t="s">
        <v>325</v>
      </c>
      <c r="B56" s="68"/>
      <c r="C56" s="68"/>
      <c r="D56" s="68"/>
      <c r="E56" s="34" t="s">
        <v>326</v>
      </c>
      <c r="F56" s="244">
        <f t="shared" ref="F56:G58" si="5">+F57</f>
        <v>6583739024</v>
      </c>
      <c r="G56" s="244">
        <f t="shared" si="5"/>
        <v>0</v>
      </c>
      <c r="H56" s="244">
        <f t="shared" si="1"/>
        <v>6583739024</v>
      </c>
      <c r="I56" s="294">
        <f>+H56/H98</f>
        <v>8.334181518568784E-2</v>
      </c>
      <c r="J56" s="244">
        <f>+J57</f>
        <v>6583739024</v>
      </c>
      <c r="K56" s="340">
        <f t="shared" si="3"/>
        <v>1</v>
      </c>
    </row>
    <row r="57" spans="1:11" ht="63.75" customHeight="1" x14ac:dyDescent="0.25">
      <c r="A57" s="32" t="s">
        <v>327</v>
      </c>
      <c r="B57" s="40"/>
      <c r="C57" s="40"/>
      <c r="D57" s="40"/>
      <c r="E57" s="69" t="s">
        <v>326</v>
      </c>
      <c r="F57" s="244">
        <f t="shared" si="5"/>
        <v>6583739024</v>
      </c>
      <c r="G57" s="244">
        <f t="shared" si="5"/>
        <v>0</v>
      </c>
      <c r="H57" s="244">
        <f t="shared" si="1"/>
        <v>6583739024</v>
      </c>
      <c r="I57" s="294">
        <f>+H57/H98</f>
        <v>8.334181518568784E-2</v>
      </c>
      <c r="J57" s="244">
        <f>+J58</f>
        <v>6583739024</v>
      </c>
      <c r="K57" s="340">
        <f t="shared" si="3"/>
        <v>1</v>
      </c>
    </row>
    <row r="58" spans="1:11" ht="36.75" customHeight="1" x14ac:dyDescent="0.25">
      <c r="A58" s="32" t="s">
        <v>328</v>
      </c>
      <c r="B58" s="40"/>
      <c r="C58" s="40"/>
      <c r="D58" s="40"/>
      <c r="E58" s="34" t="s">
        <v>236</v>
      </c>
      <c r="F58" s="244">
        <f t="shared" si="5"/>
        <v>6583739024</v>
      </c>
      <c r="G58" s="244">
        <f t="shared" si="5"/>
        <v>0</v>
      </c>
      <c r="H58" s="244">
        <f t="shared" si="1"/>
        <v>6583739024</v>
      </c>
      <c r="I58" s="294">
        <f>+H58/H98</f>
        <v>8.334181518568784E-2</v>
      </c>
      <c r="J58" s="244">
        <f>+J59</f>
        <v>6583739024</v>
      </c>
      <c r="K58" s="340">
        <f t="shared" si="3"/>
        <v>1</v>
      </c>
    </row>
    <row r="59" spans="1:11" ht="36.75" customHeight="1" x14ac:dyDescent="0.25">
      <c r="A59" s="39" t="s">
        <v>329</v>
      </c>
      <c r="B59" s="68" t="s">
        <v>192</v>
      </c>
      <c r="C59" s="68">
        <v>11</v>
      </c>
      <c r="D59" s="40" t="s">
        <v>38</v>
      </c>
      <c r="E59" s="41" t="s">
        <v>226</v>
      </c>
      <c r="F59" s="240">
        <v>6583739024</v>
      </c>
      <c r="G59" s="240">
        <v>0</v>
      </c>
      <c r="H59" s="240">
        <f t="shared" si="1"/>
        <v>6583739024</v>
      </c>
      <c r="I59" s="308">
        <f>+H59/H98</f>
        <v>8.334181518568784E-2</v>
      </c>
      <c r="J59" s="240">
        <v>6583739024</v>
      </c>
      <c r="K59" s="342">
        <f t="shared" si="3"/>
        <v>1</v>
      </c>
    </row>
    <row r="60" spans="1:11" ht="36.75" customHeight="1" x14ac:dyDescent="0.25">
      <c r="A60" s="32" t="s">
        <v>342</v>
      </c>
      <c r="B60" s="68"/>
      <c r="C60" s="68"/>
      <c r="D60" s="68"/>
      <c r="E60" s="69" t="s">
        <v>343</v>
      </c>
      <c r="F60" s="244">
        <f t="shared" ref="F60:G64" si="6">+F61</f>
        <v>22558306</v>
      </c>
      <c r="G60" s="244">
        <f t="shared" si="6"/>
        <v>0</v>
      </c>
      <c r="H60" s="244">
        <f t="shared" si="1"/>
        <v>22558306</v>
      </c>
      <c r="I60" s="294">
        <f>+H60/H98</f>
        <v>2.8555964364637812E-4</v>
      </c>
      <c r="J60" s="244">
        <f>+J61</f>
        <v>22558306</v>
      </c>
      <c r="K60" s="340">
        <f t="shared" si="3"/>
        <v>1</v>
      </c>
    </row>
    <row r="61" spans="1:11" ht="36.75" customHeight="1" x14ac:dyDescent="0.25">
      <c r="A61" s="32" t="s">
        <v>344</v>
      </c>
      <c r="B61" s="40"/>
      <c r="C61" s="40"/>
      <c r="D61" s="40"/>
      <c r="E61" s="34" t="s">
        <v>219</v>
      </c>
      <c r="F61" s="244">
        <f t="shared" si="6"/>
        <v>22558306</v>
      </c>
      <c r="G61" s="244">
        <f t="shared" si="6"/>
        <v>0</v>
      </c>
      <c r="H61" s="244">
        <f t="shared" si="1"/>
        <v>22558306</v>
      </c>
      <c r="I61" s="294">
        <f>+H61/H98</f>
        <v>2.8555964364637812E-4</v>
      </c>
      <c r="J61" s="244">
        <f>+J62</f>
        <v>22558306</v>
      </c>
      <c r="K61" s="340">
        <f t="shared" si="3"/>
        <v>1</v>
      </c>
    </row>
    <row r="62" spans="1:11" ht="40.5" customHeight="1" x14ac:dyDescent="0.25">
      <c r="A62" s="32" t="s">
        <v>345</v>
      </c>
      <c r="B62" s="40"/>
      <c r="C62" s="40"/>
      <c r="D62" s="40"/>
      <c r="E62" s="34" t="s">
        <v>346</v>
      </c>
      <c r="F62" s="244">
        <f t="shared" si="6"/>
        <v>22558306</v>
      </c>
      <c r="G62" s="244">
        <f t="shared" si="6"/>
        <v>0</v>
      </c>
      <c r="H62" s="244">
        <f t="shared" si="1"/>
        <v>22558306</v>
      </c>
      <c r="I62" s="294">
        <f>+H62/H98</f>
        <v>2.8555964364637812E-4</v>
      </c>
      <c r="J62" s="244">
        <f>+J63</f>
        <v>22558306</v>
      </c>
      <c r="K62" s="340">
        <f t="shared" si="3"/>
        <v>1</v>
      </c>
    </row>
    <row r="63" spans="1:11" ht="40.5" customHeight="1" x14ac:dyDescent="0.25">
      <c r="A63" s="32" t="s">
        <v>347</v>
      </c>
      <c r="B63" s="40"/>
      <c r="C63" s="40"/>
      <c r="D63" s="40"/>
      <c r="E63" s="34" t="s">
        <v>346</v>
      </c>
      <c r="F63" s="244">
        <f t="shared" si="6"/>
        <v>22558306</v>
      </c>
      <c r="G63" s="244">
        <f t="shared" si="6"/>
        <v>0</v>
      </c>
      <c r="H63" s="244">
        <f t="shared" si="1"/>
        <v>22558306</v>
      </c>
      <c r="I63" s="294">
        <f>+H63/H98</f>
        <v>2.8555964364637812E-4</v>
      </c>
      <c r="J63" s="244">
        <f>+J64</f>
        <v>22558306</v>
      </c>
      <c r="K63" s="340">
        <f t="shared" si="3"/>
        <v>1</v>
      </c>
    </row>
    <row r="64" spans="1:11" ht="36.75" customHeight="1" x14ac:dyDescent="0.25">
      <c r="A64" s="32" t="s">
        <v>348</v>
      </c>
      <c r="B64" s="40"/>
      <c r="C64" s="40"/>
      <c r="D64" s="40"/>
      <c r="E64" s="69" t="s">
        <v>349</v>
      </c>
      <c r="F64" s="244">
        <f t="shared" si="6"/>
        <v>22558306</v>
      </c>
      <c r="G64" s="244">
        <f t="shared" si="6"/>
        <v>0</v>
      </c>
      <c r="H64" s="244">
        <f t="shared" si="1"/>
        <v>22558306</v>
      </c>
      <c r="I64" s="294">
        <f>+H64/H98</f>
        <v>2.8555964364637812E-4</v>
      </c>
      <c r="J64" s="244">
        <f>+J65</f>
        <v>22558306</v>
      </c>
      <c r="K64" s="340">
        <f t="shared" si="3"/>
        <v>1</v>
      </c>
    </row>
    <row r="65" spans="1:11" ht="36.75" customHeight="1" x14ac:dyDescent="0.25">
      <c r="A65" s="39" t="s">
        <v>350</v>
      </c>
      <c r="B65" s="68" t="s">
        <v>192</v>
      </c>
      <c r="C65" s="68">
        <v>11</v>
      </c>
      <c r="D65" s="40" t="s">
        <v>38</v>
      </c>
      <c r="E65" s="78" t="s">
        <v>226</v>
      </c>
      <c r="F65" s="240">
        <v>22558306</v>
      </c>
      <c r="G65" s="240">
        <v>0</v>
      </c>
      <c r="H65" s="240">
        <f t="shared" si="1"/>
        <v>22558306</v>
      </c>
      <c r="I65" s="308">
        <f>+H65/H98</f>
        <v>2.8555964364637812E-4</v>
      </c>
      <c r="J65" s="240">
        <v>22558306</v>
      </c>
      <c r="K65" s="342">
        <f t="shared" si="3"/>
        <v>1</v>
      </c>
    </row>
    <row r="66" spans="1:11" ht="36.75" customHeight="1" x14ac:dyDescent="0.25">
      <c r="A66" s="32" t="s">
        <v>351</v>
      </c>
      <c r="B66" s="40"/>
      <c r="C66" s="40"/>
      <c r="D66" s="40"/>
      <c r="E66" s="34" t="s">
        <v>352</v>
      </c>
      <c r="F66" s="244">
        <f>+F67</f>
        <v>16991625125</v>
      </c>
      <c r="G66" s="244">
        <f>+G67</f>
        <v>0</v>
      </c>
      <c r="H66" s="244">
        <f t="shared" si="1"/>
        <v>16991625125</v>
      </c>
      <c r="I66" s="294">
        <f>+H66/H98</f>
        <v>0.21509249921815252</v>
      </c>
      <c r="J66" s="244">
        <f>+J67</f>
        <v>16991625125</v>
      </c>
      <c r="K66" s="340">
        <f t="shared" si="3"/>
        <v>1</v>
      </c>
    </row>
    <row r="67" spans="1:11" ht="36.75" customHeight="1" x14ac:dyDescent="0.25">
      <c r="A67" s="32" t="s">
        <v>353</v>
      </c>
      <c r="B67" s="40"/>
      <c r="C67" s="40"/>
      <c r="D67" s="40"/>
      <c r="E67" s="34" t="s">
        <v>219</v>
      </c>
      <c r="F67" s="244">
        <f>+F68+F74</f>
        <v>16991625125</v>
      </c>
      <c r="G67" s="244">
        <f>+G68+G74</f>
        <v>0</v>
      </c>
      <c r="H67" s="244">
        <f t="shared" si="1"/>
        <v>16991625125</v>
      </c>
      <c r="I67" s="294">
        <f>+H67/H98</f>
        <v>0.21509249921815252</v>
      </c>
      <c r="J67" s="244">
        <f>+J68+J74</f>
        <v>16991625125</v>
      </c>
      <c r="K67" s="340">
        <f t="shared" si="3"/>
        <v>1</v>
      </c>
    </row>
    <row r="68" spans="1:11" ht="44.25" customHeight="1" x14ac:dyDescent="0.25">
      <c r="A68" s="32" t="s">
        <v>354</v>
      </c>
      <c r="B68" s="40"/>
      <c r="C68" s="40"/>
      <c r="D68" s="40"/>
      <c r="E68" s="69" t="s">
        <v>355</v>
      </c>
      <c r="F68" s="244">
        <f>+F69</f>
        <v>16970318666</v>
      </c>
      <c r="G68" s="244">
        <f>+G69</f>
        <v>0</v>
      </c>
      <c r="H68" s="244">
        <f t="shared" si="1"/>
        <v>16970318666</v>
      </c>
      <c r="I68" s="294">
        <f>+H68/H98</f>
        <v>0.21482278637537938</v>
      </c>
      <c r="J68" s="244">
        <f>+J69</f>
        <v>16970318666</v>
      </c>
      <c r="K68" s="340">
        <f t="shared" si="3"/>
        <v>1</v>
      </c>
    </row>
    <row r="69" spans="1:11" ht="44.25" customHeight="1" x14ac:dyDescent="0.25">
      <c r="A69" s="32" t="s">
        <v>356</v>
      </c>
      <c r="B69" s="68"/>
      <c r="C69" s="68"/>
      <c r="D69" s="68"/>
      <c r="E69" s="34" t="s">
        <v>355</v>
      </c>
      <c r="F69" s="244">
        <f>+F70+F72</f>
        <v>16970318666</v>
      </c>
      <c r="G69" s="244">
        <f>+G70+G72</f>
        <v>0</v>
      </c>
      <c r="H69" s="244">
        <f t="shared" si="1"/>
        <v>16970318666</v>
      </c>
      <c r="I69" s="294">
        <f>+H69/H98</f>
        <v>0.21482278637537938</v>
      </c>
      <c r="J69" s="244">
        <f>+J70+J72</f>
        <v>16970318666</v>
      </c>
      <c r="K69" s="340">
        <f t="shared" si="3"/>
        <v>1</v>
      </c>
    </row>
    <row r="70" spans="1:11" ht="36.75" customHeight="1" x14ac:dyDescent="0.25">
      <c r="A70" s="32" t="s">
        <v>357</v>
      </c>
      <c r="B70" s="68"/>
      <c r="C70" s="68"/>
      <c r="D70" s="68"/>
      <c r="E70" s="34" t="s">
        <v>358</v>
      </c>
      <c r="F70" s="244">
        <f>+F71</f>
        <v>16033360718</v>
      </c>
      <c r="G70" s="244">
        <f>+G71</f>
        <v>0</v>
      </c>
      <c r="H70" s="244">
        <f t="shared" si="1"/>
        <v>16033360718</v>
      </c>
      <c r="I70" s="294">
        <f>+H70/H98</f>
        <v>0.20296208292794313</v>
      </c>
      <c r="J70" s="244">
        <f>+J71</f>
        <v>16033360718</v>
      </c>
      <c r="K70" s="340">
        <f t="shared" si="3"/>
        <v>1</v>
      </c>
    </row>
    <row r="71" spans="1:11" ht="30.75" customHeight="1" x14ac:dyDescent="0.25">
      <c r="A71" s="39" t="s">
        <v>359</v>
      </c>
      <c r="B71" s="40" t="s">
        <v>37</v>
      </c>
      <c r="C71" s="40">
        <v>20</v>
      </c>
      <c r="D71" s="40" t="s">
        <v>38</v>
      </c>
      <c r="E71" s="41" t="s">
        <v>226</v>
      </c>
      <c r="F71" s="240">
        <v>16033360718</v>
      </c>
      <c r="G71" s="240">
        <v>0</v>
      </c>
      <c r="H71" s="240">
        <f t="shared" si="1"/>
        <v>16033360718</v>
      </c>
      <c r="I71" s="308">
        <f>+H71/H98</f>
        <v>0.20296208292794313</v>
      </c>
      <c r="J71" s="240">
        <v>16033360718</v>
      </c>
      <c r="K71" s="342">
        <f t="shared" si="3"/>
        <v>1</v>
      </c>
    </row>
    <row r="72" spans="1:11" ht="36.75" customHeight="1" x14ac:dyDescent="0.25">
      <c r="A72" s="32" t="s">
        <v>360</v>
      </c>
      <c r="B72" s="40"/>
      <c r="C72" s="40"/>
      <c r="D72" s="40"/>
      <c r="E72" s="34" t="s">
        <v>361</v>
      </c>
      <c r="F72" s="244">
        <f>+F73</f>
        <v>936957948</v>
      </c>
      <c r="G72" s="244">
        <f>+G73</f>
        <v>0</v>
      </c>
      <c r="H72" s="244">
        <f t="shared" si="1"/>
        <v>936957948</v>
      </c>
      <c r="I72" s="294">
        <f>+H72/H98</f>
        <v>1.1860703447436243E-2</v>
      </c>
      <c r="J72" s="244">
        <f>+J73</f>
        <v>936957948</v>
      </c>
      <c r="K72" s="340">
        <f t="shared" si="3"/>
        <v>1</v>
      </c>
    </row>
    <row r="73" spans="1:11" ht="36.75" customHeight="1" x14ac:dyDescent="0.25">
      <c r="A73" s="39" t="s">
        <v>362</v>
      </c>
      <c r="B73" s="40" t="s">
        <v>37</v>
      </c>
      <c r="C73" s="40">
        <v>20</v>
      </c>
      <c r="D73" s="40" t="s">
        <v>38</v>
      </c>
      <c r="E73" s="41" t="s">
        <v>226</v>
      </c>
      <c r="F73" s="240">
        <v>936957948</v>
      </c>
      <c r="G73" s="240">
        <v>0</v>
      </c>
      <c r="H73" s="240">
        <f t="shared" si="1"/>
        <v>936957948</v>
      </c>
      <c r="I73" s="308">
        <f>+H73/H98</f>
        <v>1.1860703447436243E-2</v>
      </c>
      <c r="J73" s="240">
        <v>936957948</v>
      </c>
      <c r="K73" s="342">
        <f t="shared" si="3"/>
        <v>1</v>
      </c>
    </row>
    <row r="74" spans="1:11" ht="36.75" customHeight="1" x14ac:dyDescent="0.25">
      <c r="A74" s="32" t="s">
        <v>363</v>
      </c>
      <c r="B74" s="40"/>
      <c r="C74" s="40"/>
      <c r="D74" s="40"/>
      <c r="E74" s="34" t="s">
        <v>364</v>
      </c>
      <c r="F74" s="244">
        <f t="shared" ref="F74:G76" si="7">+F75</f>
        <v>21306459</v>
      </c>
      <c r="G74" s="244">
        <f t="shared" si="7"/>
        <v>0</v>
      </c>
      <c r="H74" s="244">
        <f t="shared" si="1"/>
        <v>21306459</v>
      </c>
      <c r="I74" s="308">
        <f>+H74/H98</f>
        <v>2.6971284277313049E-4</v>
      </c>
      <c r="J74" s="244">
        <f>+J75</f>
        <v>21306459</v>
      </c>
      <c r="K74" s="340">
        <f t="shared" si="3"/>
        <v>1</v>
      </c>
    </row>
    <row r="75" spans="1:11" ht="36.75" customHeight="1" x14ac:dyDescent="0.25">
      <c r="A75" s="32" t="s">
        <v>365</v>
      </c>
      <c r="B75" s="40"/>
      <c r="C75" s="40"/>
      <c r="D75" s="40"/>
      <c r="E75" s="34" t="s">
        <v>364</v>
      </c>
      <c r="F75" s="244">
        <f t="shared" si="7"/>
        <v>21306459</v>
      </c>
      <c r="G75" s="244">
        <f t="shared" si="7"/>
        <v>0</v>
      </c>
      <c r="H75" s="244">
        <f t="shared" si="1"/>
        <v>21306459</v>
      </c>
      <c r="I75" s="308">
        <f>+H75/H98</f>
        <v>2.6971284277313049E-4</v>
      </c>
      <c r="J75" s="244">
        <f>+J76</f>
        <v>21306459</v>
      </c>
      <c r="K75" s="340">
        <f t="shared" si="3"/>
        <v>1</v>
      </c>
    </row>
    <row r="76" spans="1:11" ht="36.75" customHeight="1" x14ac:dyDescent="0.25">
      <c r="A76" s="32" t="s">
        <v>366</v>
      </c>
      <c r="B76" s="40"/>
      <c r="C76" s="40"/>
      <c r="D76" s="40"/>
      <c r="E76" s="34" t="s">
        <v>349</v>
      </c>
      <c r="F76" s="244">
        <f t="shared" si="7"/>
        <v>21306459</v>
      </c>
      <c r="G76" s="244">
        <f t="shared" si="7"/>
        <v>0</v>
      </c>
      <c r="H76" s="244">
        <f t="shared" si="1"/>
        <v>21306459</v>
      </c>
      <c r="I76" s="308">
        <f>+H76/H98</f>
        <v>2.6971284277313049E-4</v>
      </c>
      <c r="J76" s="244">
        <f>+J77</f>
        <v>21306459</v>
      </c>
      <c r="K76" s="340">
        <f t="shared" si="3"/>
        <v>1</v>
      </c>
    </row>
    <row r="77" spans="1:11" ht="36.75" customHeight="1" x14ac:dyDescent="0.25">
      <c r="A77" s="39" t="s">
        <v>367</v>
      </c>
      <c r="B77" s="40" t="s">
        <v>192</v>
      </c>
      <c r="C77" s="40">
        <v>11</v>
      </c>
      <c r="D77" s="40" t="s">
        <v>38</v>
      </c>
      <c r="E77" s="78" t="s">
        <v>226</v>
      </c>
      <c r="F77" s="244">
        <v>21306459</v>
      </c>
      <c r="G77" s="244"/>
      <c r="H77" s="240">
        <f t="shared" ref="H77:H79" si="8">+F77-G77</f>
        <v>21306459</v>
      </c>
      <c r="I77" s="308">
        <f>+H77/H98</f>
        <v>2.6971284277313049E-4</v>
      </c>
      <c r="J77" s="240">
        <v>21306459</v>
      </c>
      <c r="K77" s="342">
        <f t="shared" si="3"/>
        <v>1</v>
      </c>
    </row>
    <row r="78" spans="1:11" ht="36.75" customHeight="1" x14ac:dyDescent="0.25">
      <c r="A78" s="32" t="s">
        <v>368</v>
      </c>
      <c r="B78" s="339"/>
      <c r="C78" s="339"/>
      <c r="D78" s="339"/>
      <c r="E78" s="69" t="s">
        <v>369</v>
      </c>
      <c r="F78" s="244">
        <f t="shared" ref="F78:G82" si="9">+F79</f>
        <v>41375321</v>
      </c>
      <c r="G78" s="244">
        <f t="shared" si="9"/>
        <v>0</v>
      </c>
      <c r="H78" s="244">
        <f t="shared" si="8"/>
        <v>41375321</v>
      </c>
      <c r="I78" s="294">
        <f>+H78/H98</f>
        <v>5.2375927166315166E-4</v>
      </c>
      <c r="J78" s="244">
        <f>+J79</f>
        <v>41375321</v>
      </c>
      <c r="K78" s="340">
        <f t="shared" si="3"/>
        <v>1</v>
      </c>
    </row>
    <row r="79" spans="1:11" ht="36.75" customHeight="1" x14ac:dyDescent="0.25">
      <c r="A79" s="32" t="s">
        <v>370</v>
      </c>
      <c r="B79" s="339"/>
      <c r="C79" s="339"/>
      <c r="D79" s="339"/>
      <c r="E79" s="34" t="s">
        <v>219</v>
      </c>
      <c r="F79" s="244">
        <f t="shared" si="9"/>
        <v>41375321</v>
      </c>
      <c r="G79" s="244">
        <f t="shared" si="9"/>
        <v>0</v>
      </c>
      <c r="H79" s="244">
        <f t="shared" si="8"/>
        <v>41375321</v>
      </c>
      <c r="I79" s="294">
        <f>+H79/H98</f>
        <v>5.2375927166315166E-4</v>
      </c>
      <c r="J79" s="244">
        <f>+J80</f>
        <v>41375321</v>
      </c>
      <c r="K79" s="340">
        <f t="shared" si="3"/>
        <v>1</v>
      </c>
    </row>
    <row r="80" spans="1:11" ht="36.75" customHeight="1" x14ac:dyDescent="0.25">
      <c r="A80" s="32" t="s">
        <v>378</v>
      </c>
      <c r="B80" s="68"/>
      <c r="C80" s="68"/>
      <c r="D80" s="68"/>
      <c r="E80" s="34" t="s">
        <v>379</v>
      </c>
      <c r="F80" s="244">
        <f t="shared" si="9"/>
        <v>41375321</v>
      </c>
      <c r="G80" s="244">
        <f t="shared" si="9"/>
        <v>0</v>
      </c>
      <c r="H80" s="244">
        <f>+H81</f>
        <v>41375321</v>
      </c>
      <c r="I80" s="294">
        <f>+H80/H98</f>
        <v>5.2375927166315166E-4</v>
      </c>
      <c r="J80" s="244">
        <f>+J81</f>
        <v>41375321</v>
      </c>
      <c r="K80" s="340">
        <f t="shared" si="3"/>
        <v>1</v>
      </c>
    </row>
    <row r="81" spans="1:11" ht="36.75" customHeight="1" x14ac:dyDescent="0.25">
      <c r="A81" s="32" t="s">
        <v>380</v>
      </c>
      <c r="B81" s="68"/>
      <c r="C81" s="68"/>
      <c r="D81" s="68"/>
      <c r="E81" s="34" t="s">
        <v>379</v>
      </c>
      <c r="F81" s="244">
        <f t="shared" si="9"/>
        <v>41375321</v>
      </c>
      <c r="G81" s="244">
        <f t="shared" si="9"/>
        <v>0</v>
      </c>
      <c r="H81" s="244">
        <f t="shared" ref="H81:H91" si="10">+F81-G81</f>
        <v>41375321</v>
      </c>
      <c r="I81" s="294">
        <f>+H81/H98</f>
        <v>5.2375927166315166E-4</v>
      </c>
      <c r="J81" s="244">
        <f>+J82</f>
        <v>41375321</v>
      </c>
      <c r="K81" s="340">
        <f t="shared" si="3"/>
        <v>1</v>
      </c>
    </row>
    <row r="82" spans="1:11" ht="36.75" customHeight="1" x14ac:dyDescent="0.25">
      <c r="A82" s="32" t="s">
        <v>381</v>
      </c>
      <c r="B82" s="68"/>
      <c r="C82" s="68"/>
      <c r="D82" s="68"/>
      <c r="E82" s="34" t="s">
        <v>349</v>
      </c>
      <c r="F82" s="244">
        <f t="shared" si="9"/>
        <v>41375321</v>
      </c>
      <c r="G82" s="244">
        <f t="shared" si="9"/>
        <v>0</v>
      </c>
      <c r="H82" s="244">
        <f t="shared" si="10"/>
        <v>41375321</v>
      </c>
      <c r="I82" s="294">
        <f>+H82/H98</f>
        <v>5.2375927166315166E-4</v>
      </c>
      <c r="J82" s="244">
        <f>+J83</f>
        <v>41375321</v>
      </c>
      <c r="K82" s="340">
        <f t="shared" si="3"/>
        <v>1</v>
      </c>
    </row>
    <row r="83" spans="1:11" ht="36.75" customHeight="1" x14ac:dyDescent="0.25">
      <c r="A83" s="39" t="s">
        <v>382</v>
      </c>
      <c r="B83" s="40" t="s">
        <v>192</v>
      </c>
      <c r="C83" s="40">
        <v>11</v>
      </c>
      <c r="D83" s="40" t="s">
        <v>38</v>
      </c>
      <c r="E83" s="78" t="s">
        <v>226</v>
      </c>
      <c r="F83" s="240">
        <v>41375321</v>
      </c>
      <c r="G83" s="240">
        <v>0</v>
      </c>
      <c r="H83" s="240">
        <f t="shared" si="10"/>
        <v>41375321</v>
      </c>
      <c r="I83" s="308">
        <f>+H83/H98</f>
        <v>5.2375927166315166E-4</v>
      </c>
      <c r="J83" s="240">
        <v>41375321</v>
      </c>
      <c r="K83" s="342">
        <f t="shared" si="3"/>
        <v>1</v>
      </c>
    </row>
    <row r="84" spans="1:11" ht="36.75" customHeight="1" x14ac:dyDescent="0.25">
      <c r="A84" s="32" t="s">
        <v>383</v>
      </c>
      <c r="B84" s="349"/>
      <c r="C84" s="349"/>
      <c r="D84" s="349"/>
      <c r="E84" s="69" t="s">
        <v>384</v>
      </c>
      <c r="F84" s="244">
        <f>+F85</f>
        <v>739794684</v>
      </c>
      <c r="G84" s="244">
        <f>+G85</f>
        <v>0</v>
      </c>
      <c r="H84" s="244">
        <f t="shared" si="10"/>
        <v>739794684</v>
      </c>
      <c r="I84" s="294">
        <f>+H84/H98</f>
        <v>9.3648657099750718E-3</v>
      </c>
      <c r="J84" s="244">
        <f>+J85</f>
        <v>739794684</v>
      </c>
      <c r="K84" s="340">
        <f t="shared" si="3"/>
        <v>1</v>
      </c>
    </row>
    <row r="85" spans="1:11" ht="36.75" customHeight="1" x14ac:dyDescent="0.25">
      <c r="A85" s="32" t="s">
        <v>385</v>
      </c>
      <c r="B85" s="343"/>
      <c r="C85" s="343"/>
      <c r="D85" s="343"/>
      <c r="E85" s="69" t="s">
        <v>219</v>
      </c>
      <c r="F85" s="244">
        <f>+F86+F90+F94</f>
        <v>739794684</v>
      </c>
      <c r="G85" s="244">
        <f>+G86+G90+G94</f>
        <v>0</v>
      </c>
      <c r="H85" s="244">
        <f t="shared" si="10"/>
        <v>739794684</v>
      </c>
      <c r="I85" s="294">
        <f>+H85/H98</f>
        <v>9.3648657099750718E-3</v>
      </c>
      <c r="J85" s="244">
        <f>+J86+J90+J94</f>
        <v>739794684</v>
      </c>
      <c r="K85" s="340">
        <f t="shared" si="3"/>
        <v>1</v>
      </c>
    </row>
    <row r="86" spans="1:11" ht="53.25" customHeight="1" x14ac:dyDescent="0.25">
      <c r="A86" s="32" t="s">
        <v>393</v>
      </c>
      <c r="B86" s="343"/>
      <c r="C86" s="343"/>
      <c r="D86" s="343"/>
      <c r="E86" s="34" t="s">
        <v>396</v>
      </c>
      <c r="F86" s="244">
        <f>+F87</f>
        <v>210846123</v>
      </c>
      <c r="G86" s="244">
        <f>+G87</f>
        <v>0</v>
      </c>
      <c r="H86" s="244">
        <f t="shared" si="10"/>
        <v>210846123</v>
      </c>
      <c r="I86" s="294">
        <f>+H86/H98</f>
        <v>2.6690454393206832E-3</v>
      </c>
      <c r="J86" s="244">
        <f>+J87</f>
        <v>210846123</v>
      </c>
      <c r="K86" s="340">
        <f t="shared" si="3"/>
        <v>1</v>
      </c>
    </row>
    <row r="87" spans="1:11" ht="53.25" customHeight="1" x14ac:dyDescent="0.25">
      <c r="A87" s="350" t="s">
        <v>395</v>
      </c>
      <c r="B87" s="343"/>
      <c r="C87" s="343"/>
      <c r="D87" s="343"/>
      <c r="E87" s="34" t="s">
        <v>396</v>
      </c>
      <c r="F87" s="244">
        <f>+F88</f>
        <v>210846123</v>
      </c>
      <c r="G87" s="244">
        <f>+G88</f>
        <v>0</v>
      </c>
      <c r="H87" s="244">
        <f t="shared" si="10"/>
        <v>210846123</v>
      </c>
      <c r="I87" s="294">
        <f>+H87/H98</f>
        <v>2.6690454393206832E-3</v>
      </c>
      <c r="J87" s="244">
        <f>+J88</f>
        <v>210846123</v>
      </c>
      <c r="K87" s="340">
        <f t="shared" si="3"/>
        <v>1</v>
      </c>
    </row>
    <row r="88" spans="1:11" ht="36.75" customHeight="1" x14ac:dyDescent="0.25">
      <c r="A88" s="350" t="s">
        <v>397</v>
      </c>
      <c r="B88" s="343"/>
      <c r="C88" s="343"/>
      <c r="D88" s="343"/>
      <c r="E88" s="34" t="s">
        <v>349</v>
      </c>
      <c r="F88" s="244">
        <f>+F89</f>
        <v>210846123</v>
      </c>
      <c r="G88" s="244">
        <f>+G95</f>
        <v>0</v>
      </c>
      <c r="H88" s="244">
        <f t="shared" si="10"/>
        <v>210846123</v>
      </c>
      <c r="I88" s="294">
        <f>+H88/H98</f>
        <v>2.6690454393206832E-3</v>
      </c>
      <c r="J88" s="244">
        <f>+J89</f>
        <v>210846123</v>
      </c>
      <c r="K88" s="340">
        <f t="shared" si="3"/>
        <v>1</v>
      </c>
    </row>
    <row r="89" spans="1:11" ht="30.75" customHeight="1" x14ac:dyDescent="0.25">
      <c r="A89" s="39" t="s">
        <v>398</v>
      </c>
      <c r="B89" s="343" t="s">
        <v>192</v>
      </c>
      <c r="C89" s="343">
        <v>11</v>
      </c>
      <c r="D89" s="40" t="s">
        <v>38</v>
      </c>
      <c r="E89" s="41" t="s">
        <v>226</v>
      </c>
      <c r="F89" s="240">
        <v>210846123</v>
      </c>
      <c r="G89" s="240">
        <v>0</v>
      </c>
      <c r="H89" s="240">
        <f t="shared" si="10"/>
        <v>210846123</v>
      </c>
      <c r="I89" s="308">
        <f>+H89/H98</f>
        <v>2.6690454393206832E-3</v>
      </c>
      <c r="J89" s="240">
        <v>210846123</v>
      </c>
      <c r="K89" s="342">
        <f t="shared" si="3"/>
        <v>1</v>
      </c>
    </row>
    <row r="90" spans="1:11" ht="45.75" customHeight="1" x14ac:dyDescent="0.25">
      <c r="A90" s="32" t="s">
        <v>402</v>
      </c>
      <c r="B90" s="40"/>
      <c r="C90" s="40"/>
      <c r="D90" s="40"/>
      <c r="E90" s="34" t="s">
        <v>405</v>
      </c>
      <c r="F90" s="244">
        <f t="shared" ref="F90:G92" si="11">+F91</f>
        <v>521795360</v>
      </c>
      <c r="G90" s="244">
        <f t="shared" si="11"/>
        <v>0</v>
      </c>
      <c r="H90" s="244">
        <f t="shared" si="10"/>
        <v>521795360</v>
      </c>
      <c r="I90" s="294">
        <f>+H90/H98</f>
        <v>6.605269786567022E-3</v>
      </c>
      <c r="J90" s="244">
        <f>+J91</f>
        <v>521795360</v>
      </c>
      <c r="K90" s="340">
        <f t="shared" si="3"/>
        <v>1</v>
      </c>
    </row>
    <row r="91" spans="1:11" ht="50.25" customHeight="1" x14ac:dyDescent="0.25">
      <c r="A91" s="32" t="s">
        <v>404</v>
      </c>
      <c r="B91" s="40"/>
      <c r="C91" s="40"/>
      <c r="D91" s="40"/>
      <c r="E91" s="34" t="s">
        <v>405</v>
      </c>
      <c r="F91" s="244">
        <f t="shared" si="11"/>
        <v>521795360</v>
      </c>
      <c r="G91" s="244">
        <f t="shared" si="11"/>
        <v>0</v>
      </c>
      <c r="H91" s="244">
        <f t="shared" si="10"/>
        <v>521795360</v>
      </c>
      <c r="I91" s="294">
        <f>+H91/H98</f>
        <v>6.605269786567022E-3</v>
      </c>
      <c r="J91" s="244">
        <f>+J92</f>
        <v>521795360</v>
      </c>
      <c r="K91" s="340">
        <f t="shared" si="3"/>
        <v>1</v>
      </c>
    </row>
    <row r="92" spans="1:11" ht="30" customHeight="1" x14ac:dyDescent="0.25">
      <c r="A92" s="32" t="s">
        <v>406</v>
      </c>
      <c r="B92" s="40"/>
      <c r="C92" s="40"/>
      <c r="D92" s="40"/>
      <c r="E92" s="34" t="s">
        <v>407</v>
      </c>
      <c r="F92" s="244">
        <f t="shared" si="11"/>
        <v>521795360</v>
      </c>
      <c r="G92" s="244">
        <f t="shared" si="11"/>
        <v>0</v>
      </c>
      <c r="H92" s="244">
        <f>+H93</f>
        <v>521795360</v>
      </c>
      <c r="I92" s="294">
        <f>+H92/H98</f>
        <v>6.605269786567022E-3</v>
      </c>
      <c r="J92" s="244">
        <f>+J93</f>
        <v>521795360</v>
      </c>
      <c r="K92" s="340">
        <f t="shared" si="3"/>
        <v>1</v>
      </c>
    </row>
    <row r="93" spans="1:11" ht="36.75" customHeight="1" x14ac:dyDescent="0.25">
      <c r="A93" s="39" t="s">
        <v>408</v>
      </c>
      <c r="B93" s="40" t="s">
        <v>192</v>
      </c>
      <c r="C93" s="40">
        <v>11</v>
      </c>
      <c r="D93" s="40" t="s">
        <v>38</v>
      </c>
      <c r="E93" s="78" t="s">
        <v>226</v>
      </c>
      <c r="F93" s="240">
        <v>521795360</v>
      </c>
      <c r="G93" s="240">
        <v>0</v>
      </c>
      <c r="H93" s="240">
        <f>+F93-G93</f>
        <v>521795360</v>
      </c>
      <c r="I93" s="308">
        <f>+H93/H98</f>
        <v>6.605269786567022E-3</v>
      </c>
      <c r="J93" s="240">
        <v>521795360</v>
      </c>
      <c r="K93" s="342">
        <f t="shared" si="3"/>
        <v>1</v>
      </c>
    </row>
    <row r="94" spans="1:11" ht="55.5" customHeight="1" x14ac:dyDescent="0.25">
      <c r="A94" s="350" t="s">
        <v>409</v>
      </c>
      <c r="B94" s="68"/>
      <c r="C94" s="68"/>
      <c r="D94" s="68"/>
      <c r="E94" s="34" t="s">
        <v>412</v>
      </c>
      <c r="F94" s="244">
        <f t="shared" ref="F94:H96" si="12">+F95</f>
        <v>7153201</v>
      </c>
      <c r="G94" s="244">
        <f t="shared" si="12"/>
        <v>0</v>
      </c>
      <c r="H94" s="244">
        <f t="shared" si="12"/>
        <v>7153201</v>
      </c>
      <c r="I94" s="294">
        <f>+H94/H98</f>
        <v>9.0550484087365224E-5</v>
      </c>
      <c r="J94" s="244">
        <f>+J95</f>
        <v>7153201</v>
      </c>
      <c r="K94" s="340">
        <f t="shared" si="3"/>
        <v>1</v>
      </c>
    </row>
    <row r="95" spans="1:11" ht="55.5" customHeight="1" x14ac:dyDescent="0.25">
      <c r="A95" s="350" t="s">
        <v>411</v>
      </c>
      <c r="B95" s="68"/>
      <c r="C95" s="68"/>
      <c r="D95" s="68"/>
      <c r="E95" s="34" t="s">
        <v>453</v>
      </c>
      <c r="F95" s="244">
        <f t="shared" si="12"/>
        <v>7153201</v>
      </c>
      <c r="G95" s="244">
        <f t="shared" si="12"/>
        <v>0</v>
      </c>
      <c r="H95" s="244">
        <f t="shared" si="12"/>
        <v>7153201</v>
      </c>
      <c r="I95" s="294">
        <f>+H95/H98</f>
        <v>9.0550484087365224E-5</v>
      </c>
      <c r="J95" s="244">
        <f>+J96</f>
        <v>7153201</v>
      </c>
      <c r="K95" s="340">
        <f t="shared" si="3"/>
        <v>1</v>
      </c>
    </row>
    <row r="96" spans="1:11" ht="36.75" customHeight="1" x14ac:dyDescent="0.25">
      <c r="A96" s="350" t="s">
        <v>413</v>
      </c>
      <c r="B96" s="68"/>
      <c r="C96" s="68"/>
      <c r="D96" s="68"/>
      <c r="E96" s="34" t="s">
        <v>414</v>
      </c>
      <c r="F96" s="244">
        <f t="shared" si="12"/>
        <v>7153201</v>
      </c>
      <c r="G96" s="244">
        <f t="shared" si="12"/>
        <v>0</v>
      </c>
      <c r="H96" s="244">
        <f t="shared" si="12"/>
        <v>7153201</v>
      </c>
      <c r="I96" s="294">
        <f>+H96/H98</f>
        <v>9.0550484087365224E-5</v>
      </c>
      <c r="J96" s="244">
        <f>+J97</f>
        <v>7153201</v>
      </c>
      <c r="K96" s="340">
        <f t="shared" si="3"/>
        <v>1</v>
      </c>
    </row>
    <row r="97" spans="1:11" ht="36.75" customHeight="1" thickBot="1" x14ac:dyDescent="0.3">
      <c r="A97" s="52" t="s">
        <v>439</v>
      </c>
      <c r="B97" s="351" t="s">
        <v>192</v>
      </c>
      <c r="C97" s="187">
        <v>11</v>
      </c>
      <c r="D97" s="53" t="s">
        <v>38</v>
      </c>
      <c r="E97" s="54" t="s">
        <v>226</v>
      </c>
      <c r="F97" s="249">
        <v>7153201</v>
      </c>
      <c r="G97" s="249">
        <v>0</v>
      </c>
      <c r="H97" s="249">
        <f>+F97-G97</f>
        <v>7153201</v>
      </c>
      <c r="I97" s="301">
        <f>+H97/H98</f>
        <v>9.0550484087365224E-5</v>
      </c>
      <c r="J97" s="249">
        <v>7153201</v>
      </c>
      <c r="K97" s="344">
        <f t="shared" si="3"/>
        <v>1</v>
      </c>
    </row>
    <row r="98" spans="1:11" s="262" customFormat="1" ht="30" customHeight="1" thickBot="1" x14ac:dyDescent="0.3">
      <c r="A98" s="545" t="s">
        <v>454</v>
      </c>
      <c r="B98" s="546"/>
      <c r="C98" s="546"/>
      <c r="D98" s="546"/>
      <c r="E98" s="546"/>
      <c r="F98" s="380">
        <f>+F10+F45</f>
        <v>78996827814.839996</v>
      </c>
      <c r="G98" s="380">
        <f>+G10+G45</f>
        <v>0</v>
      </c>
      <c r="H98" s="380">
        <f>+H10+H45</f>
        <v>78996827814.839996</v>
      </c>
      <c r="I98" s="381">
        <f>+H98/H98</f>
        <v>1</v>
      </c>
      <c r="J98" s="380">
        <f>+J10+J45</f>
        <v>78996827814.839996</v>
      </c>
      <c r="K98" s="382">
        <f t="shared" si="3"/>
        <v>1</v>
      </c>
    </row>
    <row r="99" spans="1:11" s="87" customFormat="1" ht="15" customHeight="1" x14ac:dyDescent="0.25">
      <c r="A99" s="86" t="s">
        <v>506</v>
      </c>
      <c r="B99" s="354"/>
      <c r="C99" s="354"/>
      <c r="F99" s="355"/>
      <c r="G99" s="162"/>
      <c r="H99" s="162"/>
      <c r="I99" s="162"/>
    </row>
    <row r="100" spans="1:11" s="87" customFormat="1" ht="15" customHeight="1" x14ac:dyDescent="0.25">
      <c r="A100" s="86" t="s">
        <v>521</v>
      </c>
      <c r="B100" s="354"/>
      <c r="C100" s="354"/>
      <c r="F100" s="355"/>
      <c r="G100" s="162"/>
      <c r="H100" s="162"/>
      <c r="I100" s="162"/>
    </row>
  </sheetData>
  <mergeCells count="15">
    <mergeCell ref="K8:K9"/>
    <mergeCell ref="A98:E98"/>
    <mergeCell ref="A2:J2"/>
    <mergeCell ref="A3:J3"/>
    <mergeCell ref="A4:J4"/>
    <mergeCell ref="A8:A9"/>
    <mergeCell ref="B8:B9"/>
    <mergeCell ref="C8:C9"/>
    <mergeCell ref="D8:D9"/>
    <mergeCell ref="E8:E9"/>
    <mergeCell ref="F8:F9"/>
    <mergeCell ref="G8:G9"/>
    <mergeCell ref="H8:H9"/>
    <mergeCell ref="I8:I9"/>
    <mergeCell ref="J8:J9"/>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AA1C9-053F-42F4-AAA8-FCB5B53ED578}">
  <dimension ref="A1:AB265"/>
  <sheetViews>
    <sheetView zoomScale="73" zoomScaleNormal="73" zoomScaleSheetLayoutView="89" workbookViewId="0">
      <pane xSplit="5" ySplit="7" topLeftCell="V262" activePane="bottomRight" state="frozen"/>
      <selection activeCell="K7" sqref="K7:K8"/>
      <selection pane="topRight" activeCell="K7" sqref="K7:K8"/>
      <selection pane="bottomLeft" activeCell="K7" sqref="K7:K8"/>
      <selection pane="bottomRight" activeCell="AB265" sqref="AB265"/>
    </sheetView>
  </sheetViews>
  <sheetFormatPr baseColWidth="10" defaultRowHeight="15.75" x14ac:dyDescent="0.25"/>
  <cols>
    <col min="1" max="1" width="32.5703125" style="7" customWidth="1"/>
    <col min="2" max="2" width="16.140625" style="9" customWidth="1"/>
    <col min="3" max="3" width="11" style="7" customWidth="1"/>
    <col min="4" max="4" width="9.5703125" style="7" customWidth="1"/>
    <col min="5" max="5" width="49.28515625" style="10" customWidth="1"/>
    <col min="6" max="6" width="26" style="10" customWidth="1"/>
    <col min="7" max="7" width="14.85546875" style="10" customWidth="1"/>
    <col min="8" max="8" width="17.28515625" style="10" customWidth="1"/>
    <col min="9" max="10" width="21.5703125" style="10" bestFit="1" customWidth="1"/>
    <col min="11" max="11" width="21" style="10" customWidth="1"/>
    <col min="12" max="12" width="26.7109375" style="10" bestFit="1" customWidth="1"/>
    <col min="13" max="13" width="16.140625" style="93" customWidth="1"/>
    <col min="14" max="14" width="25.140625" style="265" customWidth="1"/>
    <col min="15" max="16" width="27.42578125" style="93" bestFit="1"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2.7109375" style="93" customWidth="1"/>
    <col min="24" max="28" width="16.85546875" style="92" customWidth="1"/>
    <col min="29" max="113" width="11.42578125" style="7"/>
    <col min="114" max="114" width="15.42578125" style="7" customWidth="1"/>
    <col min="115" max="115" width="9.5703125" style="7" customWidth="1"/>
    <col min="116" max="116" width="14.42578125" style="7" customWidth="1"/>
    <col min="117" max="117" width="49.85546875" style="7" customWidth="1"/>
    <col min="118" max="118" width="22.5703125" style="7" customWidth="1"/>
    <col min="119" max="119" width="23" style="7" customWidth="1"/>
    <col min="120" max="120" width="22.85546875" style="7" customWidth="1"/>
    <col min="121" max="121" width="23.42578125" style="7" customWidth="1"/>
    <col min="122" max="122" width="22.42578125" style="7" customWidth="1"/>
    <col min="123" max="123" width="13.85546875" style="7" customWidth="1"/>
    <col min="124" max="124" width="20.7109375" style="7" customWidth="1"/>
    <col min="125" max="125" width="18.140625" style="7" customWidth="1"/>
    <col min="126" max="126" width="14.85546875" style="7" bestFit="1" customWidth="1"/>
    <col min="127" max="127" width="11.42578125" style="7"/>
    <col min="128" max="128" width="17.42578125" style="7" customWidth="1"/>
    <col min="129" max="131" width="18.140625" style="7" customWidth="1"/>
    <col min="132" max="135" width="11.42578125" style="7"/>
    <col min="136" max="136" width="34" style="7" customWidth="1"/>
    <col min="137" max="137" width="9.5703125" style="7" customWidth="1"/>
    <col min="138" max="138" width="16.7109375" style="7" customWidth="1"/>
    <col min="139" max="139" width="55.140625" style="7" customWidth="1"/>
    <col min="140" max="140" width="22.5703125" style="7" customWidth="1"/>
    <col min="141" max="141" width="23" style="7" customWidth="1"/>
    <col min="142" max="142" width="22.85546875" style="7" customWidth="1"/>
    <col min="143" max="143" width="23.42578125" style="7" customWidth="1"/>
    <col min="144" max="144" width="28.7109375" style="7" customWidth="1"/>
    <col min="145" max="145" width="12.7109375" style="7" customWidth="1"/>
    <col min="146" max="146" width="11.42578125" style="7"/>
    <col min="147" max="147" width="25.28515625" style="7" customWidth="1"/>
    <col min="148" max="148" width="15.85546875" style="7" bestFit="1" customWidth="1"/>
    <col min="149" max="150" width="18" style="7" bestFit="1" customWidth="1"/>
    <col min="151" max="369" width="11.42578125" style="7"/>
    <col min="370" max="370" width="15.42578125" style="7" customWidth="1"/>
    <col min="371" max="371" width="9.5703125" style="7" customWidth="1"/>
    <col min="372" max="372" width="14.42578125" style="7" customWidth="1"/>
    <col min="373" max="373" width="49.85546875" style="7" customWidth="1"/>
    <col min="374" max="374" width="22.5703125" style="7" customWidth="1"/>
    <col min="375" max="375" width="23" style="7" customWidth="1"/>
    <col min="376" max="376" width="22.85546875" style="7" customWidth="1"/>
    <col min="377" max="377" width="23.42578125" style="7" customWidth="1"/>
    <col min="378" max="378" width="22.42578125" style="7" customWidth="1"/>
    <col min="379" max="379" width="13.85546875" style="7" customWidth="1"/>
    <col min="380" max="380" width="20.7109375" style="7" customWidth="1"/>
    <col min="381" max="381" width="18.140625" style="7" customWidth="1"/>
    <col min="382" max="382" width="14.85546875" style="7" bestFit="1" customWidth="1"/>
    <col min="383" max="383" width="11.42578125" style="7"/>
    <col min="384" max="384" width="17.42578125" style="7" customWidth="1"/>
    <col min="385" max="387" width="18.140625" style="7" customWidth="1"/>
    <col min="388" max="391" width="11.42578125" style="7"/>
    <col min="392" max="392" width="34" style="7" customWidth="1"/>
    <col min="393" max="393" width="9.5703125" style="7" customWidth="1"/>
    <col min="394" max="394" width="16.7109375" style="7" customWidth="1"/>
    <col min="395" max="395" width="55.140625" style="7" customWidth="1"/>
    <col min="396" max="396" width="22.5703125" style="7" customWidth="1"/>
    <col min="397" max="397" width="23" style="7" customWidth="1"/>
    <col min="398" max="398" width="22.85546875" style="7" customWidth="1"/>
    <col min="399" max="399" width="23.42578125" style="7" customWidth="1"/>
    <col min="400" max="400" width="28.7109375" style="7" customWidth="1"/>
    <col min="401" max="401" width="12.7109375" style="7" customWidth="1"/>
    <col min="402" max="402" width="11.42578125" style="7"/>
    <col min="403" max="403" width="25.28515625" style="7" customWidth="1"/>
    <col min="404" max="404" width="15.85546875" style="7" bestFit="1" customWidth="1"/>
    <col min="405" max="406" width="18" style="7" bestFit="1" customWidth="1"/>
    <col min="407" max="625" width="11.42578125" style="7"/>
    <col min="626" max="626" width="15.42578125" style="7" customWidth="1"/>
    <col min="627" max="627" width="9.5703125" style="7" customWidth="1"/>
    <col min="628" max="628" width="14.42578125" style="7" customWidth="1"/>
    <col min="629" max="629" width="49.85546875" style="7" customWidth="1"/>
    <col min="630" max="630" width="22.5703125" style="7" customWidth="1"/>
    <col min="631" max="631" width="23" style="7" customWidth="1"/>
    <col min="632" max="632" width="22.85546875" style="7" customWidth="1"/>
    <col min="633" max="633" width="23.42578125" style="7" customWidth="1"/>
    <col min="634" max="634" width="22.42578125" style="7" customWidth="1"/>
    <col min="635" max="635" width="13.85546875" style="7" customWidth="1"/>
    <col min="636" max="636" width="20.7109375" style="7" customWidth="1"/>
    <col min="637" max="637" width="18.140625" style="7" customWidth="1"/>
    <col min="638" max="638" width="14.85546875" style="7" bestFit="1" customWidth="1"/>
    <col min="639" max="639" width="11.42578125" style="7"/>
    <col min="640" max="640" width="17.42578125" style="7" customWidth="1"/>
    <col min="641" max="643" width="18.140625" style="7" customWidth="1"/>
    <col min="644" max="647" width="11.42578125" style="7"/>
    <col min="648" max="648" width="34" style="7" customWidth="1"/>
    <col min="649" max="649" width="9.5703125" style="7" customWidth="1"/>
    <col min="650" max="650" width="16.7109375" style="7" customWidth="1"/>
    <col min="651" max="651" width="55.140625" style="7" customWidth="1"/>
    <col min="652" max="652" width="22.5703125" style="7" customWidth="1"/>
    <col min="653" max="653" width="23" style="7" customWidth="1"/>
    <col min="654" max="654" width="22.85546875" style="7" customWidth="1"/>
    <col min="655" max="655" width="23.42578125" style="7" customWidth="1"/>
    <col min="656" max="656" width="28.7109375" style="7" customWidth="1"/>
    <col min="657" max="657" width="12.7109375" style="7" customWidth="1"/>
    <col min="658" max="658" width="11.42578125" style="7"/>
    <col min="659" max="659" width="25.28515625" style="7" customWidth="1"/>
    <col min="660" max="660" width="15.85546875" style="7" bestFit="1" customWidth="1"/>
    <col min="661" max="662" width="18" style="7" bestFit="1" customWidth="1"/>
    <col min="663" max="881" width="11.42578125" style="7"/>
    <col min="882" max="882" width="15.42578125" style="7" customWidth="1"/>
    <col min="883" max="883" width="9.5703125" style="7" customWidth="1"/>
    <col min="884" max="884" width="14.42578125" style="7" customWidth="1"/>
    <col min="885" max="885" width="49.85546875" style="7" customWidth="1"/>
    <col min="886" max="886" width="22.5703125" style="7" customWidth="1"/>
    <col min="887" max="887" width="23" style="7" customWidth="1"/>
    <col min="888" max="888" width="22.85546875" style="7" customWidth="1"/>
    <col min="889" max="889" width="23.42578125" style="7" customWidth="1"/>
    <col min="890" max="890" width="22.42578125" style="7" customWidth="1"/>
    <col min="891" max="891" width="13.85546875" style="7" customWidth="1"/>
    <col min="892" max="892" width="20.7109375" style="7" customWidth="1"/>
    <col min="893" max="893" width="18.140625" style="7" customWidth="1"/>
    <col min="894" max="894" width="14.85546875" style="7" bestFit="1" customWidth="1"/>
    <col min="895" max="895" width="11.42578125" style="7"/>
    <col min="896" max="896" width="17.42578125" style="7" customWidth="1"/>
    <col min="897" max="899" width="18.140625" style="7" customWidth="1"/>
    <col min="900" max="903" width="11.42578125" style="7"/>
    <col min="904" max="904" width="34" style="7" customWidth="1"/>
    <col min="905" max="905" width="9.5703125" style="7" customWidth="1"/>
    <col min="906" max="906" width="16.7109375" style="7" customWidth="1"/>
    <col min="907" max="907" width="55.140625" style="7" customWidth="1"/>
    <col min="908" max="908" width="22.5703125" style="7" customWidth="1"/>
    <col min="909" max="909" width="23" style="7" customWidth="1"/>
    <col min="910" max="910" width="22.85546875" style="7" customWidth="1"/>
    <col min="911" max="911" width="23.42578125" style="7" customWidth="1"/>
    <col min="912" max="912" width="28.7109375" style="7" customWidth="1"/>
    <col min="913" max="913" width="12.7109375" style="7" customWidth="1"/>
    <col min="914" max="914" width="11.42578125" style="7"/>
    <col min="915" max="915" width="25.28515625" style="7" customWidth="1"/>
    <col min="916" max="916" width="15.85546875" style="7" bestFit="1" customWidth="1"/>
    <col min="917" max="918" width="18" style="7" bestFit="1" customWidth="1"/>
    <col min="919" max="1137" width="11.42578125" style="7"/>
    <col min="1138" max="1138" width="15.42578125" style="7" customWidth="1"/>
    <col min="1139" max="1139" width="9.5703125" style="7" customWidth="1"/>
    <col min="1140" max="1140" width="14.42578125" style="7" customWidth="1"/>
    <col min="1141" max="1141" width="49.85546875" style="7" customWidth="1"/>
    <col min="1142" max="1142" width="22.5703125" style="7" customWidth="1"/>
    <col min="1143" max="1143" width="23" style="7" customWidth="1"/>
    <col min="1144" max="1144" width="22.85546875" style="7" customWidth="1"/>
    <col min="1145" max="1145" width="23.42578125" style="7" customWidth="1"/>
    <col min="1146" max="1146" width="22.42578125" style="7" customWidth="1"/>
    <col min="1147" max="1147" width="13.85546875" style="7" customWidth="1"/>
    <col min="1148" max="1148" width="20.7109375" style="7" customWidth="1"/>
    <col min="1149" max="1149" width="18.140625" style="7" customWidth="1"/>
    <col min="1150" max="1150" width="14.85546875" style="7" bestFit="1" customWidth="1"/>
    <col min="1151" max="1151" width="11.42578125" style="7"/>
    <col min="1152" max="1152" width="17.42578125" style="7" customWidth="1"/>
    <col min="1153" max="1155" width="18.140625" style="7" customWidth="1"/>
    <col min="1156" max="1159" width="11.42578125" style="7"/>
    <col min="1160" max="1160" width="34" style="7" customWidth="1"/>
    <col min="1161" max="1161" width="9.5703125" style="7" customWidth="1"/>
    <col min="1162" max="1162" width="16.7109375" style="7" customWidth="1"/>
    <col min="1163" max="1163" width="55.140625" style="7" customWidth="1"/>
    <col min="1164" max="1164" width="22.5703125" style="7" customWidth="1"/>
    <col min="1165" max="1165" width="23" style="7" customWidth="1"/>
    <col min="1166" max="1166" width="22.85546875" style="7" customWidth="1"/>
    <col min="1167" max="1167" width="23.42578125" style="7" customWidth="1"/>
    <col min="1168" max="1168" width="28.7109375" style="7" customWidth="1"/>
    <col min="1169" max="1169" width="12.7109375" style="7" customWidth="1"/>
    <col min="1170" max="1170" width="11.42578125" style="7"/>
    <col min="1171" max="1171" width="25.28515625" style="7" customWidth="1"/>
    <col min="1172" max="1172" width="15.85546875" style="7" bestFit="1" customWidth="1"/>
    <col min="1173" max="1174" width="18" style="7" bestFit="1" customWidth="1"/>
    <col min="1175" max="1393" width="11.42578125" style="7"/>
    <col min="1394" max="1394" width="15.42578125" style="7" customWidth="1"/>
    <col min="1395" max="1395" width="9.5703125" style="7" customWidth="1"/>
    <col min="1396" max="1396" width="14.42578125" style="7" customWidth="1"/>
    <col min="1397" max="1397" width="49.85546875" style="7" customWidth="1"/>
    <col min="1398" max="1398" width="22.5703125" style="7" customWidth="1"/>
    <col min="1399" max="1399" width="23" style="7" customWidth="1"/>
    <col min="1400" max="1400" width="22.85546875" style="7" customWidth="1"/>
    <col min="1401" max="1401" width="23.42578125" style="7" customWidth="1"/>
    <col min="1402" max="1402" width="22.42578125" style="7" customWidth="1"/>
    <col min="1403" max="1403" width="13.85546875" style="7" customWidth="1"/>
    <col min="1404" max="1404" width="20.7109375" style="7" customWidth="1"/>
    <col min="1405" max="1405" width="18.140625" style="7" customWidth="1"/>
    <col min="1406" max="1406" width="14.85546875" style="7" bestFit="1" customWidth="1"/>
    <col min="1407" max="1407" width="11.42578125" style="7"/>
    <col min="1408" max="1408" width="17.42578125" style="7" customWidth="1"/>
    <col min="1409" max="1411" width="18.140625" style="7" customWidth="1"/>
    <col min="1412" max="1415" width="11.42578125" style="7"/>
    <col min="1416" max="1416" width="34" style="7" customWidth="1"/>
    <col min="1417" max="1417" width="9.5703125" style="7" customWidth="1"/>
    <col min="1418" max="1418" width="16.7109375" style="7" customWidth="1"/>
    <col min="1419" max="1419" width="55.140625" style="7" customWidth="1"/>
    <col min="1420" max="1420" width="22.5703125" style="7" customWidth="1"/>
    <col min="1421" max="1421" width="23" style="7" customWidth="1"/>
    <col min="1422" max="1422" width="22.85546875" style="7" customWidth="1"/>
    <col min="1423" max="1423" width="23.42578125" style="7" customWidth="1"/>
    <col min="1424" max="1424" width="28.7109375" style="7" customWidth="1"/>
    <col min="1425" max="1425" width="12.7109375" style="7" customWidth="1"/>
    <col min="1426" max="1426" width="11.42578125" style="7"/>
    <col min="1427" max="1427" width="25.28515625" style="7" customWidth="1"/>
    <col min="1428" max="1428" width="15.85546875" style="7" bestFit="1" customWidth="1"/>
    <col min="1429" max="1430" width="18" style="7" bestFit="1" customWidth="1"/>
    <col min="1431" max="1649" width="11.42578125" style="7"/>
    <col min="1650" max="1650" width="15.42578125" style="7" customWidth="1"/>
    <col min="1651" max="1651" width="9.5703125" style="7" customWidth="1"/>
    <col min="1652" max="1652" width="14.42578125" style="7" customWidth="1"/>
    <col min="1653" max="1653" width="49.85546875" style="7" customWidth="1"/>
    <col min="1654" max="1654" width="22.5703125" style="7" customWidth="1"/>
    <col min="1655" max="1655" width="23" style="7" customWidth="1"/>
    <col min="1656" max="1656" width="22.85546875" style="7" customWidth="1"/>
    <col min="1657" max="1657" width="23.42578125" style="7" customWidth="1"/>
    <col min="1658" max="1658" width="22.42578125" style="7" customWidth="1"/>
    <col min="1659" max="1659" width="13.85546875" style="7" customWidth="1"/>
    <col min="1660" max="1660" width="20.7109375" style="7" customWidth="1"/>
    <col min="1661" max="1661" width="18.140625" style="7" customWidth="1"/>
    <col min="1662" max="1662" width="14.85546875" style="7" bestFit="1" customWidth="1"/>
    <col min="1663" max="1663" width="11.42578125" style="7"/>
    <col min="1664" max="1664" width="17.42578125" style="7" customWidth="1"/>
    <col min="1665" max="1667" width="18.140625" style="7" customWidth="1"/>
    <col min="1668" max="1671" width="11.42578125" style="7"/>
    <col min="1672" max="1672" width="34" style="7" customWidth="1"/>
    <col min="1673" max="1673" width="9.5703125" style="7" customWidth="1"/>
    <col min="1674" max="1674" width="16.7109375" style="7" customWidth="1"/>
    <col min="1675" max="1675" width="55.140625" style="7" customWidth="1"/>
    <col min="1676" max="1676" width="22.5703125" style="7" customWidth="1"/>
    <col min="1677" max="1677" width="23" style="7" customWidth="1"/>
    <col min="1678" max="1678" width="22.85546875" style="7" customWidth="1"/>
    <col min="1679" max="1679" width="23.42578125" style="7" customWidth="1"/>
    <col min="1680" max="1680" width="28.7109375" style="7" customWidth="1"/>
    <col min="1681" max="1681" width="12.7109375" style="7" customWidth="1"/>
    <col min="1682" max="1682" width="11.42578125" style="7"/>
    <col min="1683" max="1683" width="25.28515625" style="7" customWidth="1"/>
    <col min="1684" max="1684" width="15.85546875" style="7" bestFit="1" customWidth="1"/>
    <col min="1685" max="1686" width="18" style="7" bestFit="1" customWidth="1"/>
    <col min="1687" max="1905" width="11.42578125" style="7"/>
    <col min="1906" max="1906" width="15.42578125" style="7" customWidth="1"/>
    <col min="1907" max="1907" width="9.5703125" style="7" customWidth="1"/>
    <col min="1908" max="1908" width="14.42578125" style="7" customWidth="1"/>
    <col min="1909" max="1909" width="49.85546875" style="7" customWidth="1"/>
    <col min="1910" max="1910" width="22.5703125" style="7" customWidth="1"/>
    <col min="1911" max="1911" width="23" style="7" customWidth="1"/>
    <col min="1912" max="1912" width="22.85546875" style="7" customWidth="1"/>
    <col min="1913" max="1913" width="23.42578125" style="7" customWidth="1"/>
    <col min="1914" max="1914" width="22.42578125" style="7" customWidth="1"/>
    <col min="1915" max="1915" width="13.85546875" style="7" customWidth="1"/>
    <col min="1916" max="1916" width="20.7109375" style="7" customWidth="1"/>
    <col min="1917" max="1917" width="18.140625" style="7" customWidth="1"/>
    <col min="1918" max="1918" width="14.85546875" style="7" bestFit="1" customWidth="1"/>
    <col min="1919" max="1919" width="11.42578125" style="7"/>
    <col min="1920" max="1920" width="17.42578125" style="7" customWidth="1"/>
    <col min="1921" max="1923" width="18.140625" style="7" customWidth="1"/>
    <col min="1924" max="1927" width="11.42578125" style="7"/>
    <col min="1928" max="1928" width="34" style="7" customWidth="1"/>
    <col min="1929" max="1929" width="9.5703125" style="7" customWidth="1"/>
    <col min="1930" max="1930" width="16.7109375" style="7" customWidth="1"/>
    <col min="1931" max="1931" width="55.140625" style="7" customWidth="1"/>
    <col min="1932" max="1932" width="22.5703125" style="7" customWidth="1"/>
    <col min="1933" max="1933" width="23" style="7" customWidth="1"/>
    <col min="1934" max="1934" width="22.85546875" style="7" customWidth="1"/>
    <col min="1935" max="1935" width="23.42578125" style="7" customWidth="1"/>
    <col min="1936" max="1936" width="28.7109375" style="7" customWidth="1"/>
    <col min="1937" max="1937" width="12.7109375" style="7" customWidth="1"/>
    <col min="1938" max="1938" width="11.42578125" style="7"/>
    <col min="1939" max="1939" width="25.28515625" style="7" customWidth="1"/>
    <col min="1940" max="1940" width="15.85546875" style="7" bestFit="1" customWidth="1"/>
    <col min="1941" max="1942" width="18" style="7" bestFit="1" customWidth="1"/>
    <col min="1943" max="2161" width="11.42578125" style="7"/>
    <col min="2162" max="2162" width="15.42578125" style="7" customWidth="1"/>
    <col min="2163" max="2163" width="9.5703125" style="7" customWidth="1"/>
    <col min="2164" max="2164" width="14.42578125" style="7" customWidth="1"/>
    <col min="2165" max="2165" width="49.85546875" style="7" customWidth="1"/>
    <col min="2166" max="2166" width="22.5703125" style="7" customWidth="1"/>
    <col min="2167" max="2167" width="23" style="7" customWidth="1"/>
    <col min="2168" max="2168" width="22.85546875" style="7" customWidth="1"/>
    <col min="2169" max="2169" width="23.42578125" style="7" customWidth="1"/>
    <col min="2170" max="2170" width="22.42578125" style="7" customWidth="1"/>
    <col min="2171" max="2171" width="13.85546875" style="7" customWidth="1"/>
    <col min="2172" max="2172" width="20.7109375" style="7" customWidth="1"/>
    <col min="2173" max="2173" width="18.140625" style="7" customWidth="1"/>
    <col min="2174" max="2174" width="14.85546875" style="7" bestFit="1" customWidth="1"/>
    <col min="2175" max="2175" width="11.42578125" style="7"/>
    <col min="2176" max="2176" width="17.42578125" style="7" customWidth="1"/>
    <col min="2177" max="2179" width="18.140625" style="7" customWidth="1"/>
    <col min="2180" max="2183" width="11.42578125" style="7"/>
    <col min="2184" max="2184" width="34" style="7" customWidth="1"/>
    <col min="2185" max="2185" width="9.5703125" style="7" customWidth="1"/>
    <col min="2186" max="2186" width="16.7109375" style="7" customWidth="1"/>
    <col min="2187" max="2187" width="55.140625" style="7" customWidth="1"/>
    <col min="2188" max="2188" width="22.5703125" style="7" customWidth="1"/>
    <col min="2189" max="2189" width="23" style="7" customWidth="1"/>
    <col min="2190" max="2190" width="22.85546875" style="7" customWidth="1"/>
    <col min="2191" max="2191" width="23.42578125" style="7" customWidth="1"/>
    <col min="2192" max="2192" width="28.7109375" style="7" customWidth="1"/>
    <col min="2193" max="2193" width="12.7109375" style="7" customWidth="1"/>
    <col min="2194" max="2194" width="11.42578125" style="7"/>
    <col min="2195" max="2195" width="25.28515625" style="7" customWidth="1"/>
    <col min="2196" max="2196" width="15.85546875" style="7" bestFit="1" customWidth="1"/>
    <col min="2197" max="2198" width="18" style="7" bestFit="1" customWidth="1"/>
    <col min="2199" max="2417" width="11.42578125" style="7"/>
    <col min="2418" max="2418" width="15.42578125" style="7" customWidth="1"/>
    <col min="2419" max="2419" width="9.5703125" style="7" customWidth="1"/>
    <col min="2420" max="2420" width="14.42578125" style="7" customWidth="1"/>
    <col min="2421" max="2421" width="49.85546875" style="7" customWidth="1"/>
    <col min="2422" max="2422" width="22.5703125" style="7" customWidth="1"/>
    <col min="2423" max="2423" width="23" style="7" customWidth="1"/>
    <col min="2424" max="2424" width="22.85546875" style="7" customWidth="1"/>
    <col min="2425" max="2425" width="23.42578125" style="7" customWidth="1"/>
    <col min="2426" max="2426" width="22.42578125" style="7" customWidth="1"/>
    <col min="2427" max="2427" width="13.85546875" style="7" customWidth="1"/>
    <col min="2428" max="2428" width="20.7109375" style="7" customWidth="1"/>
    <col min="2429" max="2429" width="18.140625" style="7" customWidth="1"/>
    <col min="2430" max="2430" width="14.85546875" style="7" bestFit="1" customWidth="1"/>
    <col min="2431" max="2431" width="11.42578125" style="7"/>
    <col min="2432" max="2432" width="17.42578125" style="7" customWidth="1"/>
    <col min="2433" max="2435" width="18.140625" style="7" customWidth="1"/>
    <col min="2436" max="2439" width="11.42578125" style="7"/>
    <col min="2440" max="2440" width="34" style="7" customWidth="1"/>
    <col min="2441" max="2441" width="9.5703125" style="7" customWidth="1"/>
    <col min="2442" max="2442" width="16.7109375" style="7" customWidth="1"/>
    <col min="2443" max="2443" width="55.140625" style="7" customWidth="1"/>
    <col min="2444" max="2444" width="22.5703125" style="7" customWidth="1"/>
    <col min="2445" max="2445" width="23" style="7" customWidth="1"/>
    <col min="2446" max="2446" width="22.85546875" style="7" customWidth="1"/>
    <col min="2447" max="2447" width="23.42578125" style="7" customWidth="1"/>
    <col min="2448" max="2448" width="28.7109375" style="7" customWidth="1"/>
    <col min="2449" max="2449" width="12.7109375" style="7" customWidth="1"/>
    <col min="2450" max="2450" width="11.42578125" style="7"/>
    <col min="2451" max="2451" width="25.28515625" style="7" customWidth="1"/>
    <col min="2452" max="2452" width="15.85546875" style="7" bestFit="1" customWidth="1"/>
    <col min="2453" max="2454" width="18" style="7" bestFit="1" customWidth="1"/>
    <col min="2455" max="2673" width="11.42578125" style="7"/>
    <col min="2674" max="2674" width="15.42578125" style="7" customWidth="1"/>
    <col min="2675" max="2675" width="9.5703125" style="7" customWidth="1"/>
    <col min="2676" max="2676" width="14.42578125" style="7" customWidth="1"/>
    <col min="2677" max="2677" width="49.85546875" style="7" customWidth="1"/>
    <col min="2678" max="2678" width="22.5703125" style="7" customWidth="1"/>
    <col min="2679" max="2679" width="23" style="7" customWidth="1"/>
    <col min="2680" max="2680" width="22.85546875" style="7" customWidth="1"/>
    <col min="2681" max="2681" width="23.42578125" style="7" customWidth="1"/>
    <col min="2682" max="2682" width="22.42578125" style="7" customWidth="1"/>
    <col min="2683" max="2683" width="13.85546875" style="7" customWidth="1"/>
    <col min="2684" max="2684" width="20.7109375" style="7" customWidth="1"/>
    <col min="2685" max="2685" width="18.140625" style="7" customWidth="1"/>
    <col min="2686" max="2686" width="14.85546875" style="7" bestFit="1" customWidth="1"/>
    <col min="2687" max="2687" width="11.42578125" style="7"/>
    <col min="2688" max="2688" width="17.42578125" style="7" customWidth="1"/>
    <col min="2689" max="2691" width="18.140625" style="7" customWidth="1"/>
    <col min="2692" max="2695" width="11.42578125" style="7"/>
    <col min="2696" max="2696" width="34" style="7" customWidth="1"/>
    <col min="2697" max="2697" width="9.5703125" style="7" customWidth="1"/>
    <col min="2698" max="2698" width="16.7109375" style="7" customWidth="1"/>
    <col min="2699" max="2699" width="55.140625" style="7" customWidth="1"/>
    <col min="2700" max="2700" width="22.5703125" style="7" customWidth="1"/>
    <col min="2701" max="2701" width="23" style="7" customWidth="1"/>
    <col min="2702" max="2702" width="22.85546875" style="7" customWidth="1"/>
    <col min="2703" max="2703" width="23.42578125" style="7" customWidth="1"/>
    <col min="2704" max="2704" width="28.7109375" style="7" customWidth="1"/>
    <col min="2705" max="2705" width="12.7109375" style="7" customWidth="1"/>
    <col min="2706" max="2706" width="11.42578125" style="7"/>
    <col min="2707" max="2707" width="25.28515625" style="7" customWidth="1"/>
    <col min="2708" max="2708" width="15.85546875" style="7" bestFit="1" customWidth="1"/>
    <col min="2709" max="2710" width="18" style="7" bestFit="1" customWidth="1"/>
    <col min="2711" max="2929" width="11.42578125" style="7"/>
    <col min="2930" max="2930" width="15.42578125" style="7" customWidth="1"/>
    <col min="2931" max="2931" width="9.5703125" style="7" customWidth="1"/>
    <col min="2932" max="2932" width="14.42578125" style="7" customWidth="1"/>
    <col min="2933" max="2933" width="49.85546875" style="7" customWidth="1"/>
    <col min="2934" max="2934" width="22.5703125" style="7" customWidth="1"/>
    <col min="2935" max="2935" width="23" style="7" customWidth="1"/>
    <col min="2936" max="2936" width="22.85546875" style="7" customWidth="1"/>
    <col min="2937" max="2937" width="23.42578125" style="7" customWidth="1"/>
    <col min="2938" max="2938" width="22.42578125" style="7" customWidth="1"/>
    <col min="2939" max="2939" width="13.85546875" style="7" customWidth="1"/>
    <col min="2940" max="2940" width="20.7109375" style="7" customWidth="1"/>
    <col min="2941" max="2941" width="18.140625" style="7" customWidth="1"/>
    <col min="2942" max="2942" width="14.85546875" style="7" bestFit="1" customWidth="1"/>
    <col min="2943" max="2943" width="11.42578125" style="7"/>
    <col min="2944" max="2944" width="17.42578125" style="7" customWidth="1"/>
    <col min="2945" max="2947" width="18.140625" style="7" customWidth="1"/>
    <col min="2948" max="2951" width="11.42578125" style="7"/>
    <col min="2952" max="2952" width="34" style="7" customWidth="1"/>
    <col min="2953" max="2953" width="9.5703125" style="7" customWidth="1"/>
    <col min="2954" max="2954" width="16.7109375" style="7" customWidth="1"/>
    <col min="2955" max="2955" width="55.140625" style="7" customWidth="1"/>
    <col min="2956" max="2956" width="22.5703125" style="7" customWidth="1"/>
    <col min="2957" max="2957" width="23" style="7" customWidth="1"/>
    <col min="2958" max="2958" width="22.85546875" style="7" customWidth="1"/>
    <col min="2959" max="2959" width="23.42578125" style="7" customWidth="1"/>
    <col min="2960" max="2960" width="28.7109375" style="7" customWidth="1"/>
    <col min="2961" max="2961" width="12.7109375" style="7" customWidth="1"/>
    <col min="2962" max="2962" width="11.42578125" style="7"/>
    <col min="2963" max="2963" width="25.28515625" style="7" customWidth="1"/>
    <col min="2964" max="2964" width="15.85546875" style="7" bestFit="1" customWidth="1"/>
    <col min="2965" max="2966" width="18" style="7" bestFit="1" customWidth="1"/>
    <col min="2967" max="3185" width="11.42578125" style="7"/>
    <col min="3186" max="3186" width="15.42578125" style="7" customWidth="1"/>
    <col min="3187" max="3187" width="9.5703125" style="7" customWidth="1"/>
    <col min="3188" max="3188" width="14.42578125" style="7" customWidth="1"/>
    <col min="3189" max="3189" width="49.85546875" style="7" customWidth="1"/>
    <col min="3190" max="3190" width="22.5703125" style="7" customWidth="1"/>
    <col min="3191" max="3191" width="23" style="7" customWidth="1"/>
    <col min="3192" max="3192" width="22.85546875" style="7" customWidth="1"/>
    <col min="3193" max="3193" width="23.42578125" style="7" customWidth="1"/>
    <col min="3194" max="3194" width="22.42578125" style="7" customWidth="1"/>
    <col min="3195" max="3195" width="13.85546875" style="7" customWidth="1"/>
    <col min="3196" max="3196" width="20.7109375" style="7" customWidth="1"/>
    <col min="3197" max="3197" width="18.140625" style="7" customWidth="1"/>
    <col min="3198" max="3198" width="14.85546875" style="7" bestFit="1" customWidth="1"/>
    <col min="3199" max="3199" width="11.42578125" style="7"/>
    <col min="3200" max="3200" width="17.42578125" style="7" customWidth="1"/>
    <col min="3201" max="3203" width="18.140625" style="7" customWidth="1"/>
    <col min="3204" max="3207" width="11.42578125" style="7"/>
    <col min="3208" max="3208" width="34" style="7" customWidth="1"/>
    <col min="3209" max="3209" width="9.5703125" style="7" customWidth="1"/>
    <col min="3210" max="3210" width="16.7109375" style="7" customWidth="1"/>
    <col min="3211" max="3211" width="55.140625" style="7" customWidth="1"/>
    <col min="3212" max="3212" width="22.5703125" style="7" customWidth="1"/>
    <col min="3213" max="3213" width="23" style="7" customWidth="1"/>
    <col min="3214" max="3214" width="22.85546875" style="7" customWidth="1"/>
    <col min="3215" max="3215" width="23.42578125" style="7" customWidth="1"/>
    <col min="3216" max="3216" width="28.7109375" style="7" customWidth="1"/>
    <col min="3217" max="3217" width="12.7109375" style="7" customWidth="1"/>
    <col min="3218" max="3218" width="11.42578125" style="7"/>
    <col min="3219" max="3219" width="25.28515625" style="7" customWidth="1"/>
    <col min="3220" max="3220" width="15.85546875" style="7" bestFit="1" customWidth="1"/>
    <col min="3221" max="3222" width="18" style="7" bestFit="1" customWidth="1"/>
    <col min="3223" max="3441" width="11.42578125" style="7"/>
    <col min="3442" max="3442" width="15.42578125" style="7" customWidth="1"/>
    <col min="3443" max="3443" width="9.5703125" style="7" customWidth="1"/>
    <col min="3444" max="3444" width="14.42578125" style="7" customWidth="1"/>
    <col min="3445" max="3445" width="49.85546875" style="7" customWidth="1"/>
    <col min="3446" max="3446" width="22.5703125" style="7" customWidth="1"/>
    <col min="3447" max="3447" width="23" style="7" customWidth="1"/>
    <col min="3448" max="3448" width="22.85546875" style="7" customWidth="1"/>
    <col min="3449" max="3449" width="23.42578125" style="7" customWidth="1"/>
    <col min="3450" max="3450" width="22.42578125" style="7" customWidth="1"/>
    <col min="3451" max="3451" width="13.85546875" style="7" customWidth="1"/>
    <col min="3452" max="3452" width="20.7109375" style="7" customWidth="1"/>
    <col min="3453" max="3453" width="18.140625" style="7" customWidth="1"/>
    <col min="3454" max="3454" width="14.85546875" style="7" bestFit="1" customWidth="1"/>
    <col min="3455" max="3455" width="11.42578125" style="7"/>
    <col min="3456" max="3456" width="17.42578125" style="7" customWidth="1"/>
    <col min="3457" max="3459" width="18.140625" style="7" customWidth="1"/>
    <col min="3460" max="3463" width="11.42578125" style="7"/>
    <col min="3464" max="3464" width="34" style="7" customWidth="1"/>
    <col min="3465" max="3465" width="9.5703125" style="7" customWidth="1"/>
    <col min="3466" max="3466" width="16.7109375" style="7" customWidth="1"/>
    <col min="3467" max="3467" width="55.140625" style="7" customWidth="1"/>
    <col min="3468" max="3468" width="22.5703125" style="7" customWidth="1"/>
    <col min="3469" max="3469" width="23" style="7" customWidth="1"/>
    <col min="3470" max="3470" width="22.85546875" style="7" customWidth="1"/>
    <col min="3471" max="3471" width="23.42578125" style="7" customWidth="1"/>
    <col min="3472" max="3472" width="28.7109375" style="7" customWidth="1"/>
    <col min="3473" max="3473" width="12.7109375" style="7" customWidth="1"/>
    <col min="3474" max="3474" width="11.42578125" style="7"/>
    <col min="3475" max="3475" width="25.28515625" style="7" customWidth="1"/>
    <col min="3476" max="3476" width="15.85546875" style="7" bestFit="1" customWidth="1"/>
    <col min="3477" max="3478" width="18" style="7" bestFit="1" customWidth="1"/>
    <col min="3479" max="3697" width="11.42578125" style="7"/>
    <col min="3698" max="3698" width="15.42578125" style="7" customWidth="1"/>
    <col min="3699" max="3699" width="9.5703125" style="7" customWidth="1"/>
    <col min="3700" max="3700" width="14.42578125" style="7" customWidth="1"/>
    <col min="3701" max="3701" width="49.85546875" style="7" customWidth="1"/>
    <col min="3702" max="3702" width="22.5703125" style="7" customWidth="1"/>
    <col min="3703" max="3703" width="23" style="7" customWidth="1"/>
    <col min="3704" max="3704" width="22.85546875" style="7" customWidth="1"/>
    <col min="3705" max="3705" width="23.42578125" style="7" customWidth="1"/>
    <col min="3706" max="3706" width="22.42578125" style="7" customWidth="1"/>
    <col min="3707" max="3707" width="13.85546875" style="7" customWidth="1"/>
    <col min="3708" max="3708" width="20.7109375" style="7" customWidth="1"/>
    <col min="3709" max="3709" width="18.140625" style="7" customWidth="1"/>
    <col min="3710" max="3710" width="14.85546875" style="7" bestFit="1" customWidth="1"/>
    <col min="3711" max="3711" width="11.42578125" style="7"/>
    <col min="3712" max="3712" width="17.42578125" style="7" customWidth="1"/>
    <col min="3713" max="3715" width="18.140625" style="7" customWidth="1"/>
    <col min="3716" max="3719" width="11.42578125" style="7"/>
    <col min="3720" max="3720" width="34" style="7" customWidth="1"/>
    <col min="3721" max="3721" width="9.5703125" style="7" customWidth="1"/>
    <col min="3722" max="3722" width="16.7109375" style="7" customWidth="1"/>
    <col min="3723" max="3723" width="55.140625" style="7" customWidth="1"/>
    <col min="3724" max="3724" width="22.5703125" style="7" customWidth="1"/>
    <col min="3725" max="3725" width="23" style="7" customWidth="1"/>
    <col min="3726" max="3726" width="22.85546875" style="7" customWidth="1"/>
    <col min="3727" max="3727" width="23.42578125" style="7" customWidth="1"/>
    <col min="3728" max="3728" width="28.7109375" style="7" customWidth="1"/>
    <col min="3729" max="3729" width="12.7109375" style="7" customWidth="1"/>
    <col min="3730" max="3730" width="11.42578125" style="7"/>
    <col min="3731" max="3731" width="25.28515625" style="7" customWidth="1"/>
    <col min="3732" max="3732" width="15.85546875" style="7" bestFit="1" customWidth="1"/>
    <col min="3733" max="3734" width="18" style="7" bestFit="1" customWidth="1"/>
    <col min="3735" max="3953" width="11.42578125" style="7"/>
    <col min="3954" max="3954" width="15.42578125" style="7" customWidth="1"/>
    <col min="3955" max="3955" width="9.5703125" style="7" customWidth="1"/>
    <col min="3956" max="3956" width="14.42578125" style="7" customWidth="1"/>
    <col min="3957" max="3957" width="49.85546875" style="7" customWidth="1"/>
    <col min="3958" max="3958" width="22.5703125" style="7" customWidth="1"/>
    <col min="3959" max="3959" width="23" style="7" customWidth="1"/>
    <col min="3960" max="3960" width="22.85546875" style="7" customWidth="1"/>
    <col min="3961" max="3961" width="23.42578125" style="7" customWidth="1"/>
    <col min="3962" max="3962" width="22.42578125" style="7" customWidth="1"/>
    <col min="3963" max="3963" width="13.85546875" style="7" customWidth="1"/>
    <col min="3964" max="3964" width="20.7109375" style="7" customWidth="1"/>
    <col min="3965" max="3965" width="18.140625" style="7" customWidth="1"/>
    <col min="3966" max="3966" width="14.85546875" style="7" bestFit="1" customWidth="1"/>
    <col min="3967" max="3967" width="11.42578125" style="7"/>
    <col min="3968" max="3968" width="17.42578125" style="7" customWidth="1"/>
    <col min="3969" max="3971" width="18.140625" style="7" customWidth="1"/>
    <col min="3972" max="3975" width="11.42578125" style="7"/>
    <col min="3976" max="3976" width="34" style="7" customWidth="1"/>
    <col min="3977" max="3977" width="9.5703125" style="7" customWidth="1"/>
    <col min="3978" max="3978" width="16.7109375" style="7" customWidth="1"/>
    <col min="3979" max="3979" width="55.140625" style="7" customWidth="1"/>
    <col min="3980" max="3980" width="22.5703125" style="7" customWidth="1"/>
    <col min="3981" max="3981" width="23" style="7" customWidth="1"/>
    <col min="3982" max="3982" width="22.85546875" style="7" customWidth="1"/>
    <col min="3983" max="3983" width="23.42578125" style="7" customWidth="1"/>
    <col min="3984" max="3984" width="28.7109375" style="7" customWidth="1"/>
    <col min="3985" max="3985" width="12.7109375" style="7" customWidth="1"/>
    <col min="3986" max="3986" width="11.42578125" style="7"/>
    <col min="3987" max="3987" width="25.28515625" style="7" customWidth="1"/>
    <col min="3988" max="3988" width="15.85546875" style="7" bestFit="1" customWidth="1"/>
    <col min="3989" max="3990" width="18" style="7" bestFit="1" customWidth="1"/>
    <col min="3991" max="4209" width="11.42578125" style="7"/>
    <col min="4210" max="4210" width="15.42578125" style="7" customWidth="1"/>
    <col min="4211" max="4211" width="9.5703125" style="7" customWidth="1"/>
    <col min="4212" max="4212" width="14.42578125" style="7" customWidth="1"/>
    <col min="4213" max="4213" width="49.85546875" style="7" customWidth="1"/>
    <col min="4214" max="4214" width="22.5703125" style="7" customWidth="1"/>
    <col min="4215" max="4215" width="23" style="7" customWidth="1"/>
    <col min="4216" max="4216" width="22.85546875" style="7" customWidth="1"/>
    <col min="4217" max="4217" width="23.42578125" style="7" customWidth="1"/>
    <col min="4218" max="4218" width="22.42578125" style="7" customWidth="1"/>
    <col min="4219" max="4219" width="13.85546875" style="7" customWidth="1"/>
    <col min="4220" max="4220" width="20.7109375" style="7" customWidth="1"/>
    <col min="4221" max="4221" width="18.140625" style="7" customWidth="1"/>
    <col min="4222" max="4222" width="14.85546875" style="7" bestFit="1" customWidth="1"/>
    <col min="4223" max="4223" width="11.42578125" style="7"/>
    <col min="4224" max="4224" width="17.42578125" style="7" customWidth="1"/>
    <col min="4225" max="4227" width="18.140625" style="7" customWidth="1"/>
    <col min="4228" max="4231" width="11.42578125" style="7"/>
    <col min="4232" max="4232" width="34" style="7" customWidth="1"/>
    <col min="4233" max="4233" width="9.5703125" style="7" customWidth="1"/>
    <col min="4234" max="4234" width="16.7109375" style="7" customWidth="1"/>
    <col min="4235" max="4235" width="55.140625" style="7" customWidth="1"/>
    <col min="4236" max="4236" width="22.5703125" style="7" customWidth="1"/>
    <col min="4237" max="4237" width="23" style="7" customWidth="1"/>
    <col min="4238" max="4238" width="22.85546875" style="7" customWidth="1"/>
    <col min="4239" max="4239" width="23.42578125" style="7" customWidth="1"/>
    <col min="4240" max="4240" width="28.7109375" style="7" customWidth="1"/>
    <col min="4241" max="4241" width="12.7109375" style="7" customWidth="1"/>
    <col min="4242" max="4242" width="11.42578125" style="7"/>
    <col min="4243" max="4243" width="25.28515625" style="7" customWidth="1"/>
    <col min="4244" max="4244" width="15.85546875" style="7" bestFit="1" customWidth="1"/>
    <col min="4245" max="4246" width="18" style="7" bestFit="1" customWidth="1"/>
    <col min="4247" max="4465" width="11.42578125" style="7"/>
    <col min="4466" max="4466" width="15.42578125" style="7" customWidth="1"/>
    <col min="4467" max="4467" width="9.5703125" style="7" customWidth="1"/>
    <col min="4468" max="4468" width="14.42578125" style="7" customWidth="1"/>
    <col min="4469" max="4469" width="49.85546875" style="7" customWidth="1"/>
    <col min="4470" max="4470" width="22.5703125" style="7" customWidth="1"/>
    <col min="4471" max="4471" width="23" style="7" customWidth="1"/>
    <col min="4472" max="4472" width="22.85546875" style="7" customWidth="1"/>
    <col min="4473" max="4473" width="23.42578125" style="7" customWidth="1"/>
    <col min="4474" max="4474" width="22.42578125" style="7" customWidth="1"/>
    <col min="4475" max="4475" width="13.85546875" style="7" customWidth="1"/>
    <col min="4476" max="4476" width="20.7109375" style="7" customWidth="1"/>
    <col min="4477" max="4477" width="18.140625" style="7" customWidth="1"/>
    <col min="4478" max="4478" width="14.85546875" style="7" bestFit="1" customWidth="1"/>
    <col min="4479" max="4479" width="11.42578125" style="7"/>
    <col min="4480" max="4480" width="17.42578125" style="7" customWidth="1"/>
    <col min="4481" max="4483" width="18.140625" style="7" customWidth="1"/>
    <col min="4484" max="4487" width="11.42578125" style="7"/>
    <col min="4488" max="4488" width="34" style="7" customWidth="1"/>
    <col min="4489" max="4489" width="9.5703125" style="7" customWidth="1"/>
    <col min="4490" max="4490" width="16.7109375" style="7" customWidth="1"/>
    <col min="4491" max="4491" width="55.140625" style="7" customWidth="1"/>
    <col min="4492" max="4492" width="22.5703125" style="7" customWidth="1"/>
    <col min="4493" max="4493" width="23" style="7" customWidth="1"/>
    <col min="4494" max="4494" width="22.85546875" style="7" customWidth="1"/>
    <col min="4495" max="4495" width="23.42578125" style="7" customWidth="1"/>
    <col min="4496" max="4496" width="28.7109375" style="7" customWidth="1"/>
    <col min="4497" max="4497" width="12.7109375" style="7" customWidth="1"/>
    <col min="4498" max="4498" width="11.42578125" style="7"/>
    <col min="4499" max="4499" width="25.28515625" style="7" customWidth="1"/>
    <col min="4500" max="4500" width="15.85546875" style="7" bestFit="1" customWidth="1"/>
    <col min="4501" max="4502" width="18" style="7" bestFit="1" customWidth="1"/>
    <col min="4503" max="4721" width="11.42578125" style="7"/>
    <col min="4722" max="4722" width="15.42578125" style="7" customWidth="1"/>
    <col min="4723" max="4723" width="9.5703125" style="7" customWidth="1"/>
    <col min="4724" max="4724" width="14.42578125" style="7" customWidth="1"/>
    <col min="4725" max="4725" width="49.85546875" style="7" customWidth="1"/>
    <col min="4726" max="4726" width="22.5703125" style="7" customWidth="1"/>
    <col min="4727" max="4727" width="23" style="7" customWidth="1"/>
    <col min="4728" max="4728" width="22.85546875" style="7" customWidth="1"/>
    <col min="4729" max="4729" width="23.42578125" style="7" customWidth="1"/>
    <col min="4730" max="4730" width="22.42578125" style="7" customWidth="1"/>
    <col min="4731" max="4731" width="13.85546875" style="7" customWidth="1"/>
    <col min="4732" max="4732" width="20.7109375" style="7" customWidth="1"/>
    <col min="4733" max="4733" width="18.140625" style="7" customWidth="1"/>
    <col min="4734" max="4734" width="14.85546875" style="7" bestFit="1" customWidth="1"/>
    <col min="4735" max="4735" width="11.42578125" style="7"/>
    <col min="4736" max="4736" width="17.42578125" style="7" customWidth="1"/>
    <col min="4737" max="4739" width="18.140625" style="7" customWidth="1"/>
    <col min="4740" max="4743" width="11.42578125" style="7"/>
    <col min="4744" max="4744" width="34" style="7" customWidth="1"/>
    <col min="4745" max="4745" width="9.5703125" style="7" customWidth="1"/>
    <col min="4746" max="4746" width="16.7109375" style="7" customWidth="1"/>
    <col min="4747" max="4747" width="55.140625" style="7" customWidth="1"/>
    <col min="4748" max="4748" width="22.5703125" style="7" customWidth="1"/>
    <col min="4749" max="4749" width="23" style="7" customWidth="1"/>
    <col min="4750" max="4750" width="22.85546875" style="7" customWidth="1"/>
    <col min="4751" max="4751" width="23.42578125" style="7" customWidth="1"/>
    <col min="4752" max="4752" width="28.7109375" style="7" customWidth="1"/>
    <col min="4753" max="4753" width="12.7109375" style="7" customWidth="1"/>
    <col min="4754" max="4754" width="11.42578125" style="7"/>
    <col min="4755" max="4755" width="25.28515625" style="7" customWidth="1"/>
    <col min="4756" max="4756" width="15.85546875" style="7" bestFit="1" customWidth="1"/>
    <col min="4757" max="4758" width="18" style="7" bestFit="1" customWidth="1"/>
    <col min="4759" max="4977" width="11.42578125" style="7"/>
    <col min="4978" max="4978" width="15.42578125" style="7" customWidth="1"/>
    <col min="4979" max="4979" width="9.5703125" style="7" customWidth="1"/>
    <col min="4980" max="4980" width="14.42578125" style="7" customWidth="1"/>
    <col min="4981" max="4981" width="49.85546875" style="7" customWidth="1"/>
    <col min="4982" max="4982" width="22.5703125" style="7" customWidth="1"/>
    <col min="4983" max="4983" width="23" style="7" customWidth="1"/>
    <col min="4984" max="4984" width="22.85546875" style="7" customWidth="1"/>
    <col min="4985" max="4985" width="23.42578125" style="7" customWidth="1"/>
    <col min="4986" max="4986" width="22.42578125" style="7" customWidth="1"/>
    <col min="4987" max="4987" width="13.85546875" style="7" customWidth="1"/>
    <col min="4988" max="4988" width="20.7109375" style="7" customWidth="1"/>
    <col min="4989" max="4989" width="18.140625" style="7" customWidth="1"/>
    <col min="4990" max="4990" width="14.85546875" style="7" bestFit="1" customWidth="1"/>
    <col min="4991" max="4991" width="11.42578125" style="7"/>
    <col min="4992" max="4992" width="17.42578125" style="7" customWidth="1"/>
    <col min="4993" max="4995" width="18.140625" style="7" customWidth="1"/>
    <col min="4996" max="4999" width="11.42578125" style="7"/>
    <col min="5000" max="5000" width="34" style="7" customWidth="1"/>
    <col min="5001" max="5001" width="9.5703125" style="7" customWidth="1"/>
    <col min="5002" max="5002" width="16.7109375" style="7" customWidth="1"/>
    <col min="5003" max="5003" width="55.140625" style="7" customWidth="1"/>
    <col min="5004" max="5004" width="22.5703125" style="7" customWidth="1"/>
    <col min="5005" max="5005" width="23" style="7" customWidth="1"/>
    <col min="5006" max="5006" width="22.85546875" style="7" customWidth="1"/>
    <col min="5007" max="5007" width="23.42578125" style="7" customWidth="1"/>
    <col min="5008" max="5008" width="28.7109375" style="7" customWidth="1"/>
    <col min="5009" max="5009" width="12.7109375" style="7" customWidth="1"/>
    <col min="5010" max="5010" width="11.42578125" style="7"/>
    <col min="5011" max="5011" width="25.28515625" style="7" customWidth="1"/>
    <col min="5012" max="5012" width="15.85546875" style="7" bestFit="1" customWidth="1"/>
    <col min="5013" max="5014" width="18" style="7" bestFit="1" customWidth="1"/>
    <col min="5015" max="5233" width="11.42578125" style="7"/>
    <col min="5234" max="5234" width="15.42578125" style="7" customWidth="1"/>
    <col min="5235" max="5235" width="9.5703125" style="7" customWidth="1"/>
    <col min="5236" max="5236" width="14.42578125" style="7" customWidth="1"/>
    <col min="5237" max="5237" width="49.85546875" style="7" customWidth="1"/>
    <col min="5238" max="5238" width="22.5703125" style="7" customWidth="1"/>
    <col min="5239" max="5239" width="23" style="7" customWidth="1"/>
    <col min="5240" max="5240" width="22.85546875" style="7" customWidth="1"/>
    <col min="5241" max="5241" width="23.42578125" style="7" customWidth="1"/>
    <col min="5242" max="5242" width="22.42578125" style="7" customWidth="1"/>
    <col min="5243" max="5243" width="13.85546875" style="7" customWidth="1"/>
    <col min="5244" max="5244" width="20.7109375" style="7" customWidth="1"/>
    <col min="5245" max="5245" width="18.140625" style="7" customWidth="1"/>
    <col min="5246" max="5246" width="14.85546875" style="7" bestFit="1" customWidth="1"/>
    <col min="5247" max="5247" width="11.42578125" style="7"/>
    <col min="5248" max="5248" width="17.42578125" style="7" customWidth="1"/>
    <col min="5249" max="5251" width="18.140625" style="7" customWidth="1"/>
    <col min="5252" max="5255" width="11.42578125" style="7"/>
    <col min="5256" max="5256" width="34" style="7" customWidth="1"/>
    <col min="5257" max="5257" width="9.5703125" style="7" customWidth="1"/>
    <col min="5258" max="5258" width="16.7109375" style="7" customWidth="1"/>
    <col min="5259" max="5259" width="55.140625" style="7" customWidth="1"/>
    <col min="5260" max="5260" width="22.5703125" style="7" customWidth="1"/>
    <col min="5261" max="5261" width="23" style="7" customWidth="1"/>
    <col min="5262" max="5262" width="22.85546875" style="7" customWidth="1"/>
    <col min="5263" max="5263" width="23.42578125" style="7" customWidth="1"/>
    <col min="5264" max="5264" width="28.7109375" style="7" customWidth="1"/>
    <col min="5265" max="5265" width="12.7109375" style="7" customWidth="1"/>
    <col min="5266" max="5266" width="11.42578125" style="7"/>
    <col min="5267" max="5267" width="25.28515625" style="7" customWidth="1"/>
    <col min="5268" max="5268" width="15.85546875" style="7" bestFit="1" customWidth="1"/>
    <col min="5269" max="5270" width="18" style="7" bestFit="1" customWidth="1"/>
    <col min="5271" max="5489" width="11.42578125" style="7"/>
    <col min="5490" max="5490" width="15.42578125" style="7" customWidth="1"/>
    <col min="5491" max="5491" width="9.5703125" style="7" customWidth="1"/>
    <col min="5492" max="5492" width="14.42578125" style="7" customWidth="1"/>
    <col min="5493" max="5493" width="49.85546875" style="7" customWidth="1"/>
    <col min="5494" max="5494" width="22.5703125" style="7" customWidth="1"/>
    <col min="5495" max="5495" width="23" style="7" customWidth="1"/>
    <col min="5496" max="5496" width="22.85546875" style="7" customWidth="1"/>
    <col min="5497" max="5497" width="23.42578125" style="7" customWidth="1"/>
    <col min="5498" max="5498" width="22.42578125" style="7" customWidth="1"/>
    <col min="5499" max="5499" width="13.85546875" style="7" customWidth="1"/>
    <col min="5500" max="5500" width="20.7109375" style="7" customWidth="1"/>
    <col min="5501" max="5501" width="18.140625" style="7" customWidth="1"/>
    <col min="5502" max="5502" width="14.85546875" style="7" bestFit="1" customWidth="1"/>
    <col min="5503" max="5503" width="11.42578125" style="7"/>
    <col min="5504" max="5504" width="17.42578125" style="7" customWidth="1"/>
    <col min="5505" max="5507" width="18.140625" style="7" customWidth="1"/>
    <col min="5508" max="5511" width="11.42578125" style="7"/>
    <col min="5512" max="5512" width="34" style="7" customWidth="1"/>
    <col min="5513" max="5513" width="9.5703125" style="7" customWidth="1"/>
    <col min="5514" max="5514" width="16.7109375" style="7" customWidth="1"/>
    <col min="5515" max="5515" width="55.140625" style="7" customWidth="1"/>
    <col min="5516" max="5516" width="22.5703125" style="7" customWidth="1"/>
    <col min="5517" max="5517" width="23" style="7" customWidth="1"/>
    <col min="5518" max="5518" width="22.85546875" style="7" customWidth="1"/>
    <col min="5519" max="5519" width="23.42578125" style="7" customWidth="1"/>
    <col min="5520" max="5520" width="28.7109375" style="7" customWidth="1"/>
    <col min="5521" max="5521" width="12.7109375" style="7" customWidth="1"/>
    <col min="5522" max="5522" width="11.42578125" style="7"/>
    <col min="5523" max="5523" width="25.28515625" style="7" customWidth="1"/>
    <col min="5524" max="5524" width="15.85546875" style="7" bestFit="1" customWidth="1"/>
    <col min="5525" max="5526" width="18" style="7" bestFit="1" customWidth="1"/>
    <col min="5527" max="5745" width="11.42578125" style="7"/>
    <col min="5746" max="5746" width="15.42578125" style="7" customWidth="1"/>
    <col min="5747" max="5747" width="9.5703125" style="7" customWidth="1"/>
    <col min="5748" max="5748" width="14.42578125" style="7" customWidth="1"/>
    <col min="5749" max="5749" width="49.85546875" style="7" customWidth="1"/>
    <col min="5750" max="5750" width="22.5703125" style="7" customWidth="1"/>
    <col min="5751" max="5751" width="23" style="7" customWidth="1"/>
    <col min="5752" max="5752" width="22.85546875" style="7" customWidth="1"/>
    <col min="5753" max="5753" width="23.42578125" style="7" customWidth="1"/>
    <col min="5754" max="5754" width="22.42578125" style="7" customWidth="1"/>
    <col min="5755" max="5755" width="13.85546875" style="7" customWidth="1"/>
    <col min="5756" max="5756" width="20.7109375" style="7" customWidth="1"/>
    <col min="5757" max="5757" width="18.140625" style="7" customWidth="1"/>
    <col min="5758" max="5758" width="14.85546875" style="7" bestFit="1" customWidth="1"/>
    <col min="5759" max="5759" width="11.42578125" style="7"/>
    <col min="5760" max="5760" width="17.42578125" style="7" customWidth="1"/>
    <col min="5761" max="5763" width="18.140625" style="7" customWidth="1"/>
    <col min="5764" max="5767" width="11.42578125" style="7"/>
    <col min="5768" max="5768" width="34" style="7" customWidth="1"/>
    <col min="5769" max="5769" width="9.5703125" style="7" customWidth="1"/>
    <col min="5770" max="5770" width="16.7109375" style="7" customWidth="1"/>
    <col min="5771" max="5771" width="55.140625" style="7" customWidth="1"/>
    <col min="5772" max="5772" width="22.5703125" style="7" customWidth="1"/>
    <col min="5773" max="5773" width="23" style="7" customWidth="1"/>
    <col min="5774" max="5774" width="22.85546875" style="7" customWidth="1"/>
    <col min="5775" max="5775" width="23.42578125" style="7" customWidth="1"/>
    <col min="5776" max="5776" width="28.7109375" style="7" customWidth="1"/>
    <col min="5777" max="5777" width="12.7109375" style="7" customWidth="1"/>
    <col min="5778" max="5778" width="11.42578125" style="7"/>
    <col min="5779" max="5779" width="25.28515625" style="7" customWidth="1"/>
    <col min="5780" max="5780" width="15.85546875" style="7" bestFit="1" customWidth="1"/>
    <col min="5781" max="5782" width="18" style="7" bestFit="1" customWidth="1"/>
    <col min="5783" max="6001" width="11.42578125" style="7"/>
    <col min="6002" max="6002" width="15.42578125" style="7" customWidth="1"/>
    <col min="6003" max="6003" width="9.5703125" style="7" customWidth="1"/>
    <col min="6004" max="6004" width="14.42578125" style="7" customWidth="1"/>
    <col min="6005" max="6005" width="49.85546875" style="7" customWidth="1"/>
    <col min="6006" max="6006" width="22.5703125" style="7" customWidth="1"/>
    <col min="6007" max="6007" width="23" style="7" customWidth="1"/>
    <col min="6008" max="6008" width="22.85546875" style="7" customWidth="1"/>
    <col min="6009" max="6009" width="23.42578125" style="7" customWidth="1"/>
    <col min="6010" max="6010" width="22.42578125" style="7" customWidth="1"/>
    <col min="6011" max="6011" width="13.85546875" style="7" customWidth="1"/>
    <col min="6012" max="6012" width="20.7109375" style="7" customWidth="1"/>
    <col min="6013" max="6013" width="18.140625" style="7" customWidth="1"/>
    <col min="6014" max="6014" width="14.85546875" style="7" bestFit="1" customWidth="1"/>
    <col min="6015" max="6015" width="11.42578125" style="7"/>
    <col min="6016" max="6016" width="17.42578125" style="7" customWidth="1"/>
    <col min="6017" max="6019" width="18.140625" style="7" customWidth="1"/>
    <col min="6020" max="6023" width="11.42578125" style="7"/>
    <col min="6024" max="6024" width="34" style="7" customWidth="1"/>
    <col min="6025" max="6025" width="9.5703125" style="7" customWidth="1"/>
    <col min="6026" max="6026" width="16.7109375" style="7" customWidth="1"/>
    <col min="6027" max="6027" width="55.140625" style="7" customWidth="1"/>
    <col min="6028" max="6028" width="22.5703125" style="7" customWidth="1"/>
    <col min="6029" max="6029" width="23" style="7" customWidth="1"/>
    <col min="6030" max="6030" width="22.85546875" style="7" customWidth="1"/>
    <col min="6031" max="6031" width="23.42578125" style="7" customWidth="1"/>
    <col min="6032" max="6032" width="28.7109375" style="7" customWidth="1"/>
    <col min="6033" max="6033" width="12.7109375" style="7" customWidth="1"/>
    <col min="6034" max="6034" width="11.42578125" style="7"/>
    <col min="6035" max="6035" width="25.28515625" style="7" customWidth="1"/>
    <col min="6036" max="6036" width="15.85546875" style="7" bestFit="1" customWidth="1"/>
    <col min="6037" max="6038" width="18" style="7" bestFit="1" customWidth="1"/>
    <col min="6039" max="6257" width="11.42578125" style="7"/>
    <col min="6258" max="6258" width="15.42578125" style="7" customWidth="1"/>
    <col min="6259" max="6259" width="9.5703125" style="7" customWidth="1"/>
    <col min="6260" max="6260" width="14.42578125" style="7" customWidth="1"/>
    <col min="6261" max="6261" width="49.85546875" style="7" customWidth="1"/>
    <col min="6262" max="6262" width="22.5703125" style="7" customWidth="1"/>
    <col min="6263" max="6263" width="23" style="7" customWidth="1"/>
    <col min="6264" max="6264" width="22.85546875" style="7" customWidth="1"/>
    <col min="6265" max="6265" width="23.42578125" style="7" customWidth="1"/>
    <col min="6266" max="6266" width="22.42578125" style="7" customWidth="1"/>
    <col min="6267" max="6267" width="13.85546875" style="7" customWidth="1"/>
    <col min="6268" max="6268" width="20.7109375" style="7" customWidth="1"/>
    <col min="6269" max="6269" width="18.140625" style="7" customWidth="1"/>
    <col min="6270" max="6270" width="14.85546875" style="7" bestFit="1" customWidth="1"/>
    <col min="6271" max="6271" width="11.42578125" style="7"/>
    <col min="6272" max="6272" width="17.42578125" style="7" customWidth="1"/>
    <col min="6273" max="6275" width="18.140625" style="7" customWidth="1"/>
    <col min="6276" max="6279" width="11.42578125" style="7"/>
    <col min="6280" max="6280" width="34" style="7" customWidth="1"/>
    <col min="6281" max="6281" width="9.5703125" style="7" customWidth="1"/>
    <col min="6282" max="6282" width="16.7109375" style="7" customWidth="1"/>
    <col min="6283" max="6283" width="55.140625" style="7" customWidth="1"/>
    <col min="6284" max="6284" width="22.5703125" style="7" customWidth="1"/>
    <col min="6285" max="6285" width="23" style="7" customWidth="1"/>
    <col min="6286" max="6286" width="22.85546875" style="7" customWidth="1"/>
    <col min="6287" max="6287" width="23.42578125" style="7" customWidth="1"/>
    <col min="6288" max="6288" width="28.7109375" style="7" customWidth="1"/>
    <col min="6289" max="6289" width="12.7109375" style="7" customWidth="1"/>
    <col min="6290" max="6290" width="11.42578125" style="7"/>
    <col min="6291" max="6291" width="25.28515625" style="7" customWidth="1"/>
    <col min="6292" max="6292" width="15.85546875" style="7" bestFit="1" customWidth="1"/>
    <col min="6293" max="6294" width="18" style="7" bestFit="1" customWidth="1"/>
    <col min="6295" max="6513" width="11.42578125" style="7"/>
    <col min="6514" max="6514" width="15.42578125" style="7" customWidth="1"/>
    <col min="6515" max="6515" width="9.5703125" style="7" customWidth="1"/>
    <col min="6516" max="6516" width="14.42578125" style="7" customWidth="1"/>
    <col min="6517" max="6517" width="49.85546875" style="7" customWidth="1"/>
    <col min="6518" max="6518" width="22.5703125" style="7" customWidth="1"/>
    <col min="6519" max="6519" width="23" style="7" customWidth="1"/>
    <col min="6520" max="6520" width="22.85546875" style="7" customWidth="1"/>
    <col min="6521" max="6521" width="23.42578125" style="7" customWidth="1"/>
    <col min="6522" max="6522" width="22.42578125" style="7" customWidth="1"/>
    <col min="6523" max="6523" width="13.85546875" style="7" customWidth="1"/>
    <col min="6524" max="6524" width="20.7109375" style="7" customWidth="1"/>
    <col min="6525" max="6525" width="18.140625" style="7" customWidth="1"/>
    <col min="6526" max="6526" width="14.85546875" style="7" bestFit="1" customWidth="1"/>
    <col min="6527" max="6527" width="11.42578125" style="7"/>
    <col min="6528" max="6528" width="17.42578125" style="7" customWidth="1"/>
    <col min="6529" max="6531" width="18.140625" style="7" customWidth="1"/>
    <col min="6532" max="6535" width="11.42578125" style="7"/>
    <col min="6536" max="6536" width="34" style="7" customWidth="1"/>
    <col min="6537" max="6537" width="9.5703125" style="7" customWidth="1"/>
    <col min="6538" max="6538" width="16.7109375" style="7" customWidth="1"/>
    <col min="6539" max="6539" width="55.140625" style="7" customWidth="1"/>
    <col min="6540" max="6540" width="22.5703125" style="7" customWidth="1"/>
    <col min="6541" max="6541" width="23" style="7" customWidth="1"/>
    <col min="6542" max="6542" width="22.85546875" style="7" customWidth="1"/>
    <col min="6543" max="6543" width="23.42578125" style="7" customWidth="1"/>
    <col min="6544" max="6544" width="28.7109375" style="7" customWidth="1"/>
    <col min="6545" max="6545" width="12.7109375" style="7" customWidth="1"/>
    <col min="6546" max="6546" width="11.42578125" style="7"/>
    <col min="6547" max="6547" width="25.28515625" style="7" customWidth="1"/>
    <col min="6548" max="6548" width="15.85546875" style="7" bestFit="1" customWidth="1"/>
    <col min="6549" max="6550" width="18" style="7" bestFit="1" customWidth="1"/>
    <col min="6551" max="6769" width="11.42578125" style="7"/>
    <col min="6770" max="6770" width="15.42578125" style="7" customWidth="1"/>
    <col min="6771" max="6771" width="9.5703125" style="7" customWidth="1"/>
    <col min="6772" max="6772" width="14.42578125" style="7" customWidth="1"/>
    <col min="6773" max="6773" width="49.85546875" style="7" customWidth="1"/>
    <col min="6774" max="6774" width="22.5703125" style="7" customWidth="1"/>
    <col min="6775" max="6775" width="23" style="7" customWidth="1"/>
    <col min="6776" max="6776" width="22.85546875" style="7" customWidth="1"/>
    <col min="6777" max="6777" width="23.42578125" style="7" customWidth="1"/>
    <col min="6778" max="6778" width="22.42578125" style="7" customWidth="1"/>
    <col min="6779" max="6779" width="13.85546875" style="7" customWidth="1"/>
    <col min="6780" max="6780" width="20.7109375" style="7" customWidth="1"/>
    <col min="6781" max="6781" width="18.140625" style="7" customWidth="1"/>
    <col min="6782" max="6782" width="14.85546875" style="7" bestFit="1" customWidth="1"/>
    <col min="6783" max="6783" width="11.42578125" style="7"/>
    <col min="6784" max="6784" width="17.42578125" style="7" customWidth="1"/>
    <col min="6785" max="6787" width="18.140625" style="7" customWidth="1"/>
    <col min="6788" max="6791" width="11.42578125" style="7"/>
    <col min="6792" max="6792" width="34" style="7" customWidth="1"/>
    <col min="6793" max="6793" width="9.5703125" style="7" customWidth="1"/>
    <col min="6794" max="6794" width="16.7109375" style="7" customWidth="1"/>
    <col min="6795" max="6795" width="55.140625" style="7" customWidth="1"/>
    <col min="6796" max="6796" width="22.5703125" style="7" customWidth="1"/>
    <col min="6797" max="6797" width="23" style="7" customWidth="1"/>
    <col min="6798" max="6798" width="22.85546875" style="7" customWidth="1"/>
    <col min="6799" max="6799" width="23.42578125" style="7" customWidth="1"/>
    <col min="6800" max="6800" width="28.7109375" style="7" customWidth="1"/>
    <col min="6801" max="6801" width="12.7109375" style="7" customWidth="1"/>
    <col min="6802" max="6802" width="11.42578125" style="7"/>
    <col min="6803" max="6803" width="25.28515625" style="7" customWidth="1"/>
    <col min="6804" max="6804" width="15.85546875" style="7" bestFit="1" customWidth="1"/>
    <col min="6805" max="6806" width="18" style="7" bestFit="1" customWidth="1"/>
    <col min="6807" max="7025" width="11.42578125" style="7"/>
    <col min="7026" max="7026" width="15.42578125" style="7" customWidth="1"/>
    <col min="7027" max="7027" width="9.5703125" style="7" customWidth="1"/>
    <col min="7028" max="7028" width="14.42578125" style="7" customWidth="1"/>
    <col min="7029" max="7029" width="49.85546875" style="7" customWidth="1"/>
    <col min="7030" max="7030" width="22.5703125" style="7" customWidth="1"/>
    <col min="7031" max="7031" width="23" style="7" customWidth="1"/>
    <col min="7032" max="7032" width="22.85546875" style="7" customWidth="1"/>
    <col min="7033" max="7033" width="23.42578125" style="7" customWidth="1"/>
    <col min="7034" max="7034" width="22.42578125" style="7" customWidth="1"/>
    <col min="7035" max="7035" width="13.85546875" style="7" customWidth="1"/>
    <col min="7036" max="7036" width="20.7109375" style="7" customWidth="1"/>
    <col min="7037" max="7037" width="18.140625" style="7" customWidth="1"/>
    <col min="7038" max="7038" width="14.85546875" style="7" bestFit="1" customWidth="1"/>
    <col min="7039" max="7039" width="11.42578125" style="7"/>
    <col min="7040" max="7040" width="17.42578125" style="7" customWidth="1"/>
    <col min="7041" max="7043" width="18.140625" style="7" customWidth="1"/>
    <col min="7044" max="7047" width="11.42578125" style="7"/>
    <col min="7048" max="7048" width="34" style="7" customWidth="1"/>
    <col min="7049" max="7049" width="9.5703125" style="7" customWidth="1"/>
    <col min="7050" max="7050" width="16.7109375" style="7" customWidth="1"/>
    <col min="7051" max="7051" width="55.140625" style="7" customWidth="1"/>
    <col min="7052" max="7052" width="22.5703125" style="7" customWidth="1"/>
    <col min="7053" max="7053" width="23" style="7" customWidth="1"/>
    <col min="7054" max="7054" width="22.85546875" style="7" customWidth="1"/>
    <col min="7055" max="7055" width="23.42578125" style="7" customWidth="1"/>
    <col min="7056" max="7056" width="28.7109375" style="7" customWidth="1"/>
    <col min="7057" max="7057" width="12.7109375" style="7" customWidth="1"/>
    <col min="7058" max="7058" width="11.42578125" style="7"/>
    <col min="7059" max="7059" width="25.28515625" style="7" customWidth="1"/>
    <col min="7060" max="7060" width="15.85546875" style="7" bestFit="1" customWidth="1"/>
    <col min="7061" max="7062" width="18" style="7" bestFit="1" customWidth="1"/>
    <col min="7063" max="7281" width="11.42578125" style="7"/>
    <col min="7282" max="7282" width="15.42578125" style="7" customWidth="1"/>
    <col min="7283" max="7283" width="9.5703125" style="7" customWidth="1"/>
    <col min="7284" max="7284" width="14.42578125" style="7" customWidth="1"/>
    <col min="7285" max="7285" width="49.85546875" style="7" customWidth="1"/>
    <col min="7286" max="7286" width="22.5703125" style="7" customWidth="1"/>
    <col min="7287" max="7287" width="23" style="7" customWidth="1"/>
    <col min="7288" max="7288" width="22.85546875" style="7" customWidth="1"/>
    <col min="7289" max="7289" width="23.42578125" style="7" customWidth="1"/>
    <col min="7290" max="7290" width="22.42578125" style="7" customWidth="1"/>
    <col min="7291" max="7291" width="13.85546875" style="7" customWidth="1"/>
    <col min="7292" max="7292" width="20.7109375" style="7" customWidth="1"/>
    <col min="7293" max="7293" width="18.140625" style="7" customWidth="1"/>
    <col min="7294" max="7294" width="14.85546875" style="7" bestFit="1" customWidth="1"/>
    <col min="7295" max="7295" width="11.42578125" style="7"/>
    <col min="7296" max="7296" width="17.42578125" style="7" customWidth="1"/>
    <col min="7297" max="7299" width="18.140625" style="7" customWidth="1"/>
    <col min="7300" max="7303" width="11.42578125" style="7"/>
    <col min="7304" max="7304" width="34" style="7" customWidth="1"/>
    <col min="7305" max="7305" width="9.5703125" style="7" customWidth="1"/>
    <col min="7306" max="7306" width="16.7109375" style="7" customWidth="1"/>
    <col min="7307" max="7307" width="55.140625" style="7" customWidth="1"/>
    <col min="7308" max="7308" width="22.5703125" style="7" customWidth="1"/>
    <col min="7309" max="7309" width="23" style="7" customWidth="1"/>
    <col min="7310" max="7310" width="22.85546875" style="7" customWidth="1"/>
    <col min="7311" max="7311" width="23.42578125" style="7" customWidth="1"/>
    <col min="7312" max="7312" width="28.7109375" style="7" customWidth="1"/>
    <col min="7313" max="7313" width="12.7109375" style="7" customWidth="1"/>
    <col min="7314" max="7314" width="11.42578125" style="7"/>
    <col min="7315" max="7315" width="25.28515625" style="7" customWidth="1"/>
    <col min="7316" max="7316" width="15.85546875" style="7" bestFit="1" customWidth="1"/>
    <col min="7317" max="7318" width="18" style="7" bestFit="1" customWidth="1"/>
    <col min="7319" max="7537" width="11.42578125" style="7"/>
    <col min="7538" max="7538" width="15.42578125" style="7" customWidth="1"/>
    <col min="7539" max="7539" width="9.5703125" style="7" customWidth="1"/>
    <col min="7540" max="7540" width="14.42578125" style="7" customWidth="1"/>
    <col min="7541" max="7541" width="49.85546875" style="7" customWidth="1"/>
    <col min="7542" max="7542" width="22.5703125" style="7" customWidth="1"/>
    <col min="7543" max="7543" width="23" style="7" customWidth="1"/>
    <col min="7544" max="7544" width="22.85546875" style="7" customWidth="1"/>
    <col min="7545" max="7545" width="23.42578125" style="7" customWidth="1"/>
    <col min="7546" max="7546" width="22.42578125" style="7" customWidth="1"/>
    <col min="7547" max="7547" width="13.85546875" style="7" customWidth="1"/>
    <col min="7548" max="7548" width="20.7109375" style="7" customWidth="1"/>
    <col min="7549" max="7549" width="18.140625" style="7" customWidth="1"/>
    <col min="7550" max="7550" width="14.85546875" style="7" bestFit="1" customWidth="1"/>
    <col min="7551" max="7551" width="11.42578125" style="7"/>
    <col min="7552" max="7552" width="17.42578125" style="7" customWidth="1"/>
    <col min="7553" max="7555" width="18.140625" style="7" customWidth="1"/>
    <col min="7556" max="7559" width="11.42578125" style="7"/>
    <col min="7560" max="7560" width="34" style="7" customWidth="1"/>
    <col min="7561" max="7561" width="9.5703125" style="7" customWidth="1"/>
    <col min="7562" max="7562" width="16.7109375" style="7" customWidth="1"/>
    <col min="7563" max="7563" width="55.140625" style="7" customWidth="1"/>
    <col min="7564" max="7564" width="22.5703125" style="7" customWidth="1"/>
    <col min="7565" max="7565" width="23" style="7" customWidth="1"/>
    <col min="7566" max="7566" width="22.85546875" style="7" customWidth="1"/>
    <col min="7567" max="7567" width="23.42578125" style="7" customWidth="1"/>
    <col min="7568" max="7568" width="28.7109375" style="7" customWidth="1"/>
    <col min="7569" max="7569" width="12.7109375" style="7" customWidth="1"/>
    <col min="7570" max="7570" width="11.42578125" style="7"/>
    <col min="7571" max="7571" width="25.28515625" style="7" customWidth="1"/>
    <col min="7572" max="7572" width="15.85546875" style="7" bestFit="1" customWidth="1"/>
    <col min="7573" max="7574" width="18" style="7" bestFit="1" customWidth="1"/>
    <col min="7575" max="7793" width="11.42578125" style="7"/>
    <col min="7794" max="7794" width="15.42578125" style="7" customWidth="1"/>
    <col min="7795" max="7795" width="9.5703125" style="7" customWidth="1"/>
    <col min="7796" max="7796" width="14.42578125" style="7" customWidth="1"/>
    <col min="7797" max="7797" width="49.85546875" style="7" customWidth="1"/>
    <col min="7798" max="7798" width="22.5703125" style="7" customWidth="1"/>
    <col min="7799" max="7799" width="23" style="7" customWidth="1"/>
    <col min="7800" max="7800" width="22.85546875" style="7" customWidth="1"/>
    <col min="7801" max="7801" width="23.42578125" style="7" customWidth="1"/>
    <col min="7802" max="7802" width="22.42578125" style="7" customWidth="1"/>
    <col min="7803" max="7803" width="13.85546875" style="7" customWidth="1"/>
    <col min="7804" max="7804" width="20.7109375" style="7" customWidth="1"/>
    <col min="7805" max="7805" width="18.140625" style="7" customWidth="1"/>
    <col min="7806" max="7806" width="14.85546875" style="7" bestFit="1" customWidth="1"/>
    <col min="7807" max="7807" width="11.42578125" style="7"/>
    <col min="7808" max="7808" width="17.42578125" style="7" customWidth="1"/>
    <col min="7809" max="7811" width="18.140625" style="7" customWidth="1"/>
    <col min="7812" max="7815" width="11.42578125" style="7"/>
    <col min="7816" max="7816" width="34" style="7" customWidth="1"/>
    <col min="7817" max="7817" width="9.5703125" style="7" customWidth="1"/>
    <col min="7818" max="7818" width="16.7109375" style="7" customWidth="1"/>
    <col min="7819" max="7819" width="55.140625" style="7" customWidth="1"/>
    <col min="7820" max="7820" width="22.5703125" style="7" customWidth="1"/>
    <col min="7821" max="7821" width="23" style="7" customWidth="1"/>
    <col min="7822" max="7822" width="22.85546875" style="7" customWidth="1"/>
    <col min="7823" max="7823" width="23.42578125" style="7" customWidth="1"/>
    <col min="7824" max="7824" width="28.7109375" style="7" customWidth="1"/>
    <col min="7825" max="7825" width="12.7109375" style="7" customWidth="1"/>
    <col min="7826" max="7826" width="11.42578125" style="7"/>
    <col min="7827" max="7827" width="25.28515625" style="7" customWidth="1"/>
    <col min="7828" max="7828" width="15.85546875" style="7" bestFit="1" customWidth="1"/>
    <col min="7829" max="7830" width="18" style="7" bestFit="1" customWidth="1"/>
    <col min="7831" max="8049" width="11.42578125" style="7"/>
    <col min="8050" max="8050" width="15.42578125" style="7" customWidth="1"/>
    <col min="8051" max="8051" width="9.5703125" style="7" customWidth="1"/>
    <col min="8052" max="8052" width="14.42578125" style="7" customWidth="1"/>
    <col min="8053" max="8053" width="49.85546875" style="7" customWidth="1"/>
    <col min="8054" max="8054" width="22.5703125" style="7" customWidth="1"/>
    <col min="8055" max="8055" width="23" style="7" customWidth="1"/>
    <col min="8056" max="8056" width="22.85546875" style="7" customWidth="1"/>
    <col min="8057" max="8057" width="23.42578125" style="7" customWidth="1"/>
    <col min="8058" max="8058" width="22.42578125" style="7" customWidth="1"/>
    <col min="8059" max="8059" width="13.85546875" style="7" customWidth="1"/>
    <col min="8060" max="8060" width="20.7109375" style="7" customWidth="1"/>
    <col min="8061" max="8061" width="18.140625" style="7" customWidth="1"/>
    <col min="8062" max="8062" width="14.85546875" style="7" bestFit="1" customWidth="1"/>
    <col min="8063" max="8063" width="11.42578125" style="7"/>
    <col min="8064" max="8064" width="17.42578125" style="7" customWidth="1"/>
    <col min="8065" max="8067" width="18.140625" style="7" customWidth="1"/>
    <col min="8068" max="8071" width="11.42578125" style="7"/>
    <col min="8072" max="8072" width="34" style="7" customWidth="1"/>
    <col min="8073" max="8073" width="9.5703125" style="7" customWidth="1"/>
    <col min="8074" max="8074" width="16.7109375" style="7" customWidth="1"/>
    <col min="8075" max="8075" width="55.140625" style="7" customWidth="1"/>
    <col min="8076" max="8076" width="22.5703125" style="7" customWidth="1"/>
    <col min="8077" max="8077" width="23" style="7" customWidth="1"/>
    <col min="8078" max="8078" width="22.85546875" style="7" customWidth="1"/>
    <col min="8079" max="8079" width="23.42578125" style="7" customWidth="1"/>
    <col min="8080" max="8080" width="28.7109375" style="7" customWidth="1"/>
    <col min="8081" max="8081" width="12.7109375" style="7" customWidth="1"/>
    <col min="8082" max="8082" width="11.42578125" style="7"/>
    <col min="8083" max="8083" width="25.28515625" style="7" customWidth="1"/>
    <col min="8084" max="8084" width="15.85546875" style="7" bestFit="1" customWidth="1"/>
    <col min="8085" max="8086" width="18" style="7" bestFit="1" customWidth="1"/>
    <col min="8087" max="8305" width="11.42578125" style="7"/>
    <col min="8306" max="8306" width="15.42578125" style="7" customWidth="1"/>
    <col min="8307" max="8307" width="9.5703125" style="7" customWidth="1"/>
    <col min="8308" max="8308" width="14.42578125" style="7" customWidth="1"/>
    <col min="8309" max="8309" width="49.85546875" style="7" customWidth="1"/>
    <col min="8310" max="8310" width="22.5703125" style="7" customWidth="1"/>
    <col min="8311" max="8311" width="23" style="7" customWidth="1"/>
    <col min="8312" max="8312" width="22.85546875" style="7" customWidth="1"/>
    <col min="8313" max="8313" width="23.42578125" style="7" customWidth="1"/>
    <col min="8314" max="8314" width="22.42578125" style="7" customWidth="1"/>
    <col min="8315" max="8315" width="13.85546875" style="7" customWidth="1"/>
    <col min="8316" max="8316" width="20.7109375" style="7" customWidth="1"/>
    <col min="8317" max="8317" width="18.140625" style="7" customWidth="1"/>
    <col min="8318" max="8318" width="14.85546875" style="7" bestFit="1" customWidth="1"/>
    <col min="8319" max="8319" width="11.42578125" style="7"/>
    <col min="8320" max="8320" width="17.42578125" style="7" customWidth="1"/>
    <col min="8321" max="8323" width="18.140625" style="7" customWidth="1"/>
    <col min="8324" max="8327" width="11.42578125" style="7"/>
    <col min="8328" max="8328" width="34" style="7" customWidth="1"/>
    <col min="8329" max="8329" width="9.5703125" style="7" customWidth="1"/>
    <col min="8330" max="8330" width="16.7109375" style="7" customWidth="1"/>
    <col min="8331" max="8331" width="55.140625" style="7" customWidth="1"/>
    <col min="8332" max="8332" width="22.5703125" style="7" customWidth="1"/>
    <col min="8333" max="8333" width="23" style="7" customWidth="1"/>
    <col min="8334" max="8334" width="22.85546875" style="7" customWidth="1"/>
    <col min="8335" max="8335" width="23.42578125" style="7" customWidth="1"/>
    <col min="8336" max="8336" width="28.7109375" style="7" customWidth="1"/>
    <col min="8337" max="8337" width="12.7109375" style="7" customWidth="1"/>
    <col min="8338" max="8338" width="11.42578125" style="7"/>
    <col min="8339" max="8339" width="25.28515625" style="7" customWidth="1"/>
    <col min="8340" max="8340" width="15.85546875" style="7" bestFit="1" customWidth="1"/>
    <col min="8341" max="8342" width="18" style="7" bestFit="1" customWidth="1"/>
    <col min="8343" max="8561" width="11.42578125" style="7"/>
    <col min="8562" max="8562" width="15.42578125" style="7" customWidth="1"/>
    <col min="8563" max="8563" width="9.5703125" style="7" customWidth="1"/>
    <col min="8564" max="8564" width="14.42578125" style="7" customWidth="1"/>
    <col min="8565" max="8565" width="49.85546875" style="7" customWidth="1"/>
    <col min="8566" max="8566" width="22.5703125" style="7" customWidth="1"/>
    <col min="8567" max="8567" width="23" style="7" customWidth="1"/>
    <col min="8568" max="8568" width="22.85546875" style="7" customWidth="1"/>
    <col min="8569" max="8569" width="23.42578125" style="7" customWidth="1"/>
    <col min="8570" max="8570" width="22.42578125" style="7" customWidth="1"/>
    <col min="8571" max="8571" width="13.85546875" style="7" customWidth="1"/>
    <col min="8572" max="8572" width="20.7109375" style="7" customWidth="1"/>
    <col min="8573" max="8573" width="18.140625" style="7" customWidth="1"/>
    <col min="8574" max="8574" width="14.85546875" style="7" bestFit="1" customWidth="1"/>
    <col min="8575" max="8575" width="11.42578125" style="7"/>
    <col min="8576" max="8576" width="17.42578125" style="7" customWidth="1"/>
    <col min="8577" max="8579" width="18.140625" style="7" customWidth="1"/>
    <col min="8580" max="8583" width="11.42578125" style="7"/>
    <col min="8584" max="8584" width="34" style="7" customWidth="1"/>
    <col min="8585" max="8585" width="9.5703125" style="7" customWidth="1"/>
    <col min="8586" max="8586" width="16.7109375" style="7" customWidth="1"/>
    <col min="8587" max="8587" width="55.140625" style="7" customWidth="1"/>
    <col min="8588" max="8588" width="22.5703125" style="7" customWidth="1"/>
    <col min="8589" max="8589" width="23" style="7" customWidth="1"/>
    <col min="8590" max="8590" width="22.85546875" style="7" customWidth="1"/>
    <col min="8591" max="8591" width="23.42578125" style="7" customWidth="1"/>
    <col min="8592" max="8592" width="28.7109375" style="7" customWidth="1"/>
    <col min="8593" max="8593" width="12.7109375" style="7" customWidth="1"/>
    <col min="8594" max="8594" width="11.42578125" style="7"/>
    <col min="8595" max="8595" width="25.28515625" style="7" customWidth="1"/>
    <col min="8596" max="8596" width="15.85546875" style="7" bestFit="1" customWidth="1"/>
    <col min="8597" max="8598" width="18" style="7" bestFit="1" customWidth="1"/>
    <col min="8599" max="8817" width="11.42578125" style="7"/>
    <col min="8818" max="8818" width="15.42578125" style="7" customWidth="1"/>
    <col min="8819" max="8819" width="9.5703125" style="7" customWidth="1"/>
    <col min="8820" max="8820" width="14.42578125" style="7" customWidth="1"/>
    <col min="8821" max="8821" width="49.85546875" style="7" customWidth="1"/>
    <col min="8822" max="8822" width="22.5703125" style="7" customWidth="1"/>
    <col min="8823" max="8823" width="23" style="7" customWidth="1"/>
    <col min="8824" max="8824" width="22.85546875" style="7" customWidth="1"/>
    <col min="8825" max="8825" width="23.42578125" style="7" customWidth="1"/>
    <col min="8826" max="8826" width="22.42578125" style="7" customWidth="1"/>
    <col min="8827" max="8827" width="13.85546875" style="7" customWidth="1"/>
    <col min="8828" max="8828" width="20.7109375" style="7" customWidth="1"/>
    <col min="8829" max="8829" width="18.140625" style="7" customWidth="1"/>
    <col min="8830" max="8830" width="14.85546875" style="7" bestFit="1" customWidth="1"/>
    <col min="8831" max="8831" width="11.42578125" style="7"/>
    <col min="8832" max="8832" width="17.42578125" style="7" customWidth="1"/>
    <col min="8833" max="8835" width="18.140625" style="7" customWidth="1"/>
    <col min="8836" max="8839" width="11.42578125" style="7"/>
    <col min="8840" max="8840" width="34" style="7" customWidth="1"/>
    <col min="8841" max="8841" width="9.5703125" style="7" customWidth="1"/>
    <col min="8842" max="8842" width="16.7109375" style="7" customWidth="1"/>
    <col min="8843" max="8843" width="55.140625" style="7" customWidth="1"/>
    <col min="8844" max="8844" width="22.5703125" style="7" customWidth="1"/>
    <col min="8845" max="8845" width="23" style="7" customWidth="1"/>
    <col min="8846" max="8846" width="22.85546875" style="7" customWidth="1"/>
    <col min="8847" max="8847" width="23.42578125" style="7" customWidth="1"/>
    <col min="8848" max="8848" width="28.7109375" style="7" customWidth="1"/>
    <col min="8849" max="8849" width="12.7109375" style="7" customWidth="1"/>
    <col min="8850" max="8850" width="11.42578125" style="7"/>
    <col min="8851" max="8851" width="25.28515625" style="7" customWidth="1"/>
    <col min="8852" max="8852" width="15.85546875" style="7" bestFit="1" customWidth="1"/>
    <col min="8853" max="8854" width="18" style="7" bestFit="1" customWidth="1"/>
    <col min="8855" max="9073" width="11.42578125" style="7"/>
    <col min="9074" max="9074" width="15.42578125" style="7" customWidth="1"/>
    <col min="9075" max="9075" width="9.5703125" style="7" customWidth="1"/>
    <col min="9076" max="9076" width="14.42578125" style="7" customWidth="1"/>
    <col min="9077" max="9077" width="49.85546875" style="7" customWidth="1"/>
    <col min="9078" max="9078" width="22.5703125" style="7" customWidth="1"/>
    <col min="9079" max="9079" width="23" style="7" customWidth="1"/>
    <col min="9080" max="9080" width="22.85546875" style="7" customWidth="1"/>
    <col min="9081" max="9081" width="23.42578125" style="7" customWidth="1"/>
    <col min="9082" max="9082" width="22.42578125" style="7" customWidth="1"/>
    <col min="9083" max="9083" width="13.85546875" style="7" customWidth="1"/>
    <col min="9084" max="9084" width="20.7109375" style="7" customWidth="1"/>
    <col min="9085" max="9085" width="18.140625" style="7" customWidth="1"/>
    <col min="9086" max="9086" width="14.85546875" style="7" bestFit="1" customWidth="1"/>
    <col min="9087" max="9087" width="11.42578125" style="7"/>
    <col min="9088" max="9088" width="17.42578125" style="7" customWidth="1"/>
    <col min="9089" max="9091" width="18.140625" style="7" customWidth="1"/>
    <col min="9092" max="9095" width="11.42578125" style="7"/>
    <col min="9096" max="9096" width="34" style="7" customWidth="1"/>
    <col min="9097" max="9097" width="9.5703125" style="7" customWidth="1"/>
    <col min="9098" max="9098" width="16.7109375" style="7" customWidth="1"/>
    <col min="9099" max="9099" width="55.140625" style="7" customWidth="1"/>
    <col min="9100" max="9100" width="22.5703125" style="7" customWidth="1"/>
    <col min="9101" max="9101" width="23" style="7" customWidth="1"/>
    <col min="9102" max="9102" width="22.85546875" style="7" customWidth="1"/>
    <col min="9103" max="9103" width="23.42578125" style="7" customWidth="1"/>
    <col min="9104" max="9104" width="28.7109375" style="7" customWidth="1"/>
    <col min="9105" max="9105" width="12.7109375" style="7" customWidth="1"/>
    <col min="9106" max="9106" width="11.42578125" style="7"/>
    <col min="9107" max="9107" width="25.28515625" style="7" customWidth="1"/>
    <col min="9108" max="9108" width="15.85546875" style="7" bestFit="1" customWidth="1"/>
    <col min="9109" max="9110" width="18" style="7" bestFit="1" customWidth="1"/>
    <col min="9111" max="9329" width="11.42578125" style="7"/>
    <col min="9330" max="9330" width="15.42578125" style="7" customWidth="1"/>
    <col min="9331" max="9331" width="9.5703125" style="7" customWidth="1"/>
    <col min="9332" max="9332" width="14.42578125" style="7" customWidth="1"/>
    <col min="9333" max="9333" width="49.85546875" style="7" customWidth="1"/>
    <col min="9334" max="9334" width="22.5703125" style="7" customWidth="1"/>
    <col min="9335" max="9335" width="23" style="7" customWidth="1"/>
    <col min="9336" max="9336" width="22.85546875" style="7" customWidth="1"/>
    <col min="9337" max="9337" width="23.42578125" style="7" customWidth="1"/>
    <col min="9338" max="9338" width="22.42578125" style="7" customWidth="1"/>
    <col min="9339" max="9339" width="13.85546875" style="7" customWidth="1"/>
    <col min="9340" max="9340" width="20.7109375" style="7" customWidth="1"/>
    <col min="9341" max="9341" width="18.140625" style="7" customWidth="1"/>
    <col min="9342" max="9342" width="14.85546875" style="7" bestFit="1" customWidth="1"/>
    <col min="9343" max="9343" width="11.42578125" style="7"/>
    <col min="9344" max="9344" width="17.42578125" style="7" customWidth="1"/>
    <col min="9345" max="9347" width="18.140625" style="7" customWidth="1"/>
    <col min="9348" max="9351" width="11.42578125" style="7"/>
    <col min="9352" max="9352" width="34" style="7" customWidth="1"/>
    <col min="9353" max="9353" width="9.5703125" style="7" customWidth="1"/>
    <col min="9354" max="9354" width="16.7109375" style="7" customWidth="1"/>
    <col min="9355" max="9355" width="55.140625" style="7" customWidth="1"/>
    <col min="9356" max="9356" width="22.5703125" style="7" customWidth="1"/>
    <col min="9357" max="9357" width="23" style="7" customWidth="1"/>
    <col min="9358" max="9358" width="22.85546875" style="7" customWidth="1"/>
    <col min="9359" max="9359" width="23.42578125" style="7" customWidth="1"/>
    <col min="9360" max="9360" width="28.7109375" style="7" customWidth="1"/>
    <col min="9361" max="9361" width="12.7109375" style="7" customWidth="1"/>
    <col min="9362" max="9362" width="11.42578125" style="7"/>
    <col min="9363" max="9363" width="25.28515625" style="7" customWidth="1"/>
    <col min="9364" max="9364" width="15.85546875" style="7" bestFit="1" customWidth="1"/>
    <col min="9365" max="9366" width="18" style="7" bestFit="1" customWidth="1"/>
    <col min="9367" max="9585" width="11.42578125" style="7"/>
    <col min="9586" max="9586" width="15.42578125" style="7" customWidth="1"/>
    <col min="9587" max="9587" width="9.5703125" style="7" customWidth="1"/>
    <col min="9588" max="9588" width="14.42578125" style="7" customWidth="1"/>
    <col min="9589" max="9589" width="49.85546875" style="7" customWidth="1"/>
    <col min="9590" max="9590" width="22.5703125" style="7" customWidth="1"/>
    <col min="9591" max="9591" width="23" style="7" customWidth="1"/>
    <col min="9592" max="9592" width="22.85546875" style="7" customWidth="1"/>
    <col min="9593" max="9593" width="23.42578125" style="7" customWidth="1"/>
    <col min="9594" max="9594" width="22.42578125" style="7" customWidth="1"/>
    <col min="9595" max="9595" width="13.85546875" style="7" customWidth="1"/>
    <col min="9596" max="9596" width="20.7109375" style="7" customWidth="1"/>
    <col min="9597" max="9597" width="18.140625" style="7" customWidth="1"/>
    <col min="9598" max="9598" width="14.85546875" style="7" bestFit="1" customWidth="1"/>
    <col min="9599" max="9599" width="11.42578125" style="7"/>
    <col min="9600" max="9600" width="17.42578125" style="7" customWidth="1"/>
    <col min="9601" max="9603" width="18.140625" style="7" customWidth="1"/>
    <col min="9604" max="9607" width="11.42578125" style="7"/>
    <col min="9608" max="9608" width="34" style="7" customWidth="1"/>
    <col min="9609" max="9609" width="9.5703125" style="7" customWidth="1"/>
    <col min="9610" max="9610" width="16.7109375" style="7" customWidth="1"/>
    <col min="9611" max="9611" width="55.140625" style="7" customWidth="1"/>
    <col min="9612" max="9612" width="22.5703125" style="7" customWidth="1"/>
    <col min="9613" max="9613" width="23" style="7" customWidth="1"/>
    <col min="9614" max="9614" width="22.85546875" style="7" customWidth="1"/>
    <col min="9615" max="9615" width="23.42578125" style="7" customWidth="1"/>
    <col min="9616" max="9616" width="28.7109375" style="7" customWidth="1"/>
    <col min="9617" max="9617" width="12.7109375" style="7" customWidth="1"/>
    <col min="9618" max="9618" width="11.42578125" style="7"/>
    <col min="9619" max="9619" width="25.28515625" style="7" customWidth="1"/>
    <col min="9620" max="9620" width="15.85546875" style="7" bestFit="1" customWidth="1"/>
    <col min="9621" max="9622" width="18" style="7" bestFit="1" customWidth="1"/>
    <col min="9623" max="9841" width="11.42578125" style="7"/>
    <col min="9842" max="9842" width="15.42578125" style="7" customWidth="1"/>
    <col min="9843" max="9843" width="9.5703125" style="7" customWidth="1"/>
    <col min="9844" max="9844" width="14.42578125" style="7" customWidth="1"/>
    <col min="9845" max="9845" width="49.85546875" style="7" customWidth="1"/>
    <col min="9846" max="9846" width="22.5703125" style="7" customWidth="1"/>
    <col min="9847" max="9847" width="23" style="7" customWidth="1"/>
    <col min="9848" max="9848" width="22.85546875" style="7" customWidth="1"/>
    <col min="9849" max="9849" width="23.42578125" style="7" customWidth="1"/>
    <col min="9850" max="9850" width="22.42578125" style="7" customWidth="1"/>
    <col min="9851" max="9851" width="13.85546875" style="7" customWidth="1"/>
    <col min="9852" max="9852" width="20.7109375" style="7" customWidth="1"/>
    <col min="9853" max="9853" width="18.140625" style="7" customWidth="1"/>
    <col min="9854" max="9854" width="14.85546875" style="7" bestFit="1" customWidth="1"/>
    <col min="9855" max="9855" width="11.42578125" style="7"/>
    <col min="9856" max="9856" width="17.42578125" style="7" customWidth="1"/>
    <col min="9857" max="9859" width="18.140625" style="7" customWidth="1"/>
    <col min="9860" max="9863" width="11.42578125" style="7"/>
    <col min="9864" max="9864" width="34" style="7" customWidth="1"/>
    <col min="9865" max="9865" width="9.5703125" style="7" customWidth="1"/>
    <col min="9866" max="9866" width="16.7109375" style="7" customWidth="1"/>
    <col min="9867" max="9867" width="55.140625" style="7" customWidth="1"/>
    <col min="9868" max="9868" width="22.5703125" style="7" customWidth="1"/>
    <col min="9869" max="9869" width="23" style="7" customWidth="1"/>
    <col min="9870" max="9870" width="22.85546875" style="7" customWidth="1"/>
    <col min="9871" max="9871" width="23.42578125" style="7" customWidth="1"/>
    <col min="9872" max="9872" width="28.7109375" style="7" customWidth="1"/>
    <col min="9873" max="9873" width="12.7109375" style="7" customWidth="1"/>
    <col min="9874" max="9874" width="11.42578125" style="7"/>
    <col min="9875" max="9875" width="25.28515625" style="7" customWidth="1"/>
    <col min="9876" max="9876" width="15.85546875" style="7" bestFit="1" customWidth="1"/>
    <col min="9877" max="9878" width="18" style="7" bestFit="1" customWidth="1"/>
    <col min="9879" max="10097" width="11.42578125" style="7"/>
    <col min="10098" max="10098" width="15.42578125" style="7" customWidth="1"/>
    <col min="10099" max="10099" width="9.5703125" style="7" customWidth="1"/>
    <col min="10100" max="10100" width="14.42578125" style="7" customWidth="1"/>
    <col min="10101" max="10101" width="49.85546875" style="7" customWidth="1"/>
    <col min="10102" max="10102" width="22.5703125" style="7" customWidth="1"/>
    <col min="10103" max="10103" width="23" style="7" customWidth="1"/>
    <col min="10104" max="10104" width="22.85546875" style="7" customWidth="1"/>
    <col min="10105" max="10105" width="23.42578125" style="7" customWidth="1"/>
    <col min="10106" max="10106" width="22.42578125" style="7" customWidth="1"/>
    <col min="10107" max="10107" width="13.85546875" style="7" customWidth="1"/>
    <col min="10108" max="10108" width="20.7109375" style="7" customWidth="1"/>
    <col min="10109" max="10109" width="18.140625" style="7" customWidth="1"/>
    <col min="10110" max="10110" width="14.85546875" style="7" bestFit="1" customWidth="1"/>
    <col min="10111" max="10111" width="11.42578125" style="7"/>
    <col min="10112" max="10112" width="17.42578125" style="7" customWidth="1"/>
    <col min="10113" max="10115" width="18.140625" style="7" customWidth="1"/>
    <col min="10116" max="10119" width="11.42578125" style="7"/>
    <col min="10120" max="10120" width="34" style="7" customWidth="1"/>
    <col min="10121" max="10121" width="9.5703125" style="7" customWidth="1"/>
    <col min="10122" max="10122" width="16.7109375" style="7" customWidth="1"/>
    <col min="10123" max="10123" width="55.140625" style="7" customWidth="1"/>
    <col min="10124" max="10124" width="22.5703125" style="7" customWidth="1"/>
    <col min="10125" max="10125" width="23" style="7" customWidth="1"/>
    <col min="10126" max="10126" width="22.85546875" style="7" customWidth="1"/>
    <col min="10127" max="10127" width="23.42578125" style="7" customWidth="1"/>
    <col min="10128" max="10128" width="28.7109375" style="7" customWidth="1"/>
    <col min="10129" max="10129" width="12.7109375" style="7" customWidth="1"/>
    <col min="10130" max="10130" width="11.42578125" style="7"/>
    <col min="10131" max="10131" width="25.28515625" style="7" customWidth="1"/>
    <col min="10132" max="10132" width="15.85546875" style="7" bestFit="1" customWidth="1"/>
    <col min="10133" max="10134" width="18" style="7" bestFit="1" customWidth="1"/>
    <col min="10135" max="10353" width="11.42578125" style="7"/>
    <col min="10354" max="10354" width="15.42578125" style="7" customWidth="1"/>
    <col min="10355" max="10355" width="9.5703125" style="7" customWidth="1"/>
    <col min="10356" max="10356" width="14.42578125" style="7" customWidth="1"/>
    <col min="10357" max="10357" width="49.85546875" style="7" customWidth="1"/>
    <col min="10358" max="10358" width="22.5703125" style="7" customWidth="1"/>
    <col min="10359" max="10359" width="23" style="7" customWidth="1"/>
    <col min="10360" max="10360" width="22.85546875" style="7" customWidth="1"/>
    <col min="10361" max="10361" width="23.42578125" style="7" customWidth="1"/>
    <col min="10362" max="10362" width="22.42578125" style="7" customWidth="1"/>
    <col min="10363" max="10363" width="13.85546875" style="7" customWidth="1"/>
    <col min="10364" max="10364" width="20.7109375" style="7" customWidth="1"/>
    <col min="10365" max="10365" width="18.140625" style="7" customWidth="1"/>
    <col min="10366" max="10366" width="14.85546875" style="7" bestFit="1" customWidth="1"/>
    <col min="10367" max="10367" width="11.42578125" style="7"/>
    <col min="10368" max="10368" width="17.42578125" style="7" customWidth="1"/>
    <col min="10369" max="10371" width="18.140625" style="7" customWidth="1"/>
    <col min="10372" max="10375" width="11.42578125" style="7"/>
    <col min="10376" max="10376" width="34" style="7" customWidth="1"/>
    <col min="10377" max="10377" width="9.5703125" style="7" customWidth="1"/>
    <col min="10378" max="10378" width="16.7109375" style="7" customWidth="1"/>
    <col min="10379" max="10379" width="55.140625" style="7" customWidth="1"/>
    <col min="10380" max="10380" width="22.5703125" style="7" customWidth="1"/>
    <col min="10381" max="10381" width="23" style="7" customWidth="1"/>
    <col min="10382" max="10382" width="22.85546875" style="7" customWidth="1"/>
    <col min="10383" max="10383" width="23.42578125" style="7" customWidth="1"/>
    <col min="10384" max="10384" width="28.7109375" style="7" customWidth="1"/>
    <col min="10385" max="10385" width="12.7109375" style="7" customWidth="1"/>
    <col min="10386" max="10386" width="11.42578125" style="7"/>
    <col min="10387" max="10387" width="25.28515625" style="7" customWidth="1"/>
    <col min="10388" max="10388" width="15.85546875" style="7" bestFit="1" customWidth="1"/>
    <col min="10389" max="10390" width="18" style="7" bestFit="1" customWidth="1"/>
    <col min="10391" max="10609" width="11.42578125" style="7"/>
    <col min="10610" max="10610" width="15.42578125" style="7" customWidth="1"/>
    <col min="10611" max="10611" width="9.5703125" style="7" customWidth="1"/>
    <col min="10612" max="10612" width="14.42578125" style="7" customWidth="1"/>
    <col min="10613" max="10613" width="49.85546875" style="7" customWidth="1"/>
    <col min="10614" max="10614" width="22.5703125" style="7" customWidth="1"/>
    <col min="10615" max="10615" width="23" style="7" customWidth="1"/>
    <col min="10616" max="10616" width="22.85546875" style="7" customWidth="1"/>
    <col min="10617" max="10617" width="23.42578125" style="7" customWidth="1"/>
    <col min="10618" max="10618" width="22.42578125" style="7" customWidth="1"/>
    <col min="10619" max="10619" width="13.85546875" style="7" customWidth="1"/>
    <col min="10620" max="10620" width="20.7109375" style="7" customWidth="1"/>
    <col min="10621" max="10621" width="18.140625" style="7" customWidth="1"/>
    <col min="10622" max="10622" width="14.85546875" style="7" bestFit="1" customWidth="1"/>
    <col min="10623" max="10623" width="11.42578125" style="7"/>
    <col min="10624" max="10624" width="17.42578125" style="7" customWidth="1"/>
    <col min="10625" max="10627" width="18.140625" style="7" customWidth="1"/>
    <col min="10628" max="10631" width="11.42578125" style="7"/>
    <col min="10632" max="10632" width="34" style="7" customWidth="1"/>
    <col min="10633" max="10633" width="9.5703125" style="7" customWidth="1"/>
    <col min="10634" max="10634" width="16.7109375" style="7" customWidth="1"/>
    <col min="10635" max="10635" width="55.140625" style="7" customWidth="1"/>
    <col min="10636" max="10636" width="22.5703125" style="7" customWidth="1"/>
    <col min="10637" max="10637" width="23" style="7" customWidth="1"/>
    <col min="10638" max="10638" width="22.85546875" style="7" customWidth="1"/>
    <col min="10639" max="10639" width="23.42578125" style="7" customWidth="1"/>
    <col min="10640" max="10640" width="28.7109375" style="7" customWidth="1"/>
    <col min="10641" max="10641" width="12.7109375" style="7" customWidth="1"/>
    <col min="10642" max="10642" width="11.42578125" style="7"/>
    <col min="10643" max="10643" width="25.28515625" style="7" customWidth="1"/>
    <col min="10644" max="10644" width="15.85546875" style="7" bestFit="1" customWidth="1"/>
    <col min="10645" max="10646" width="18" style="7" bestFit="1" customWidth="1"/>
    <col min="10647" max="10865" width="11.42578125" style="7"/>
    <col min="10866" max="10866" width="15.42578125" style="7" customWidth="1"/>
    <col min="10867" max="10867" width="9.5703125" style="7" customWidth="1"/>
    <col min="10868" max="10868" width="14.42578125" style="7" customWidth="1"/>
    <col min="10869" max="10869" width="49.85546875" style="7" customWidth="1"/>
    <col min="10870" max="10870" width="22.5703125" style="7" customWidth="1"/>
    <col min="10871" max="10871" width="23" style="7" customWidth="1"/>
    <col min="10872" max="10872" width="22.85546875" style="7" customWidth="1"/>
    <col min="10873" max="10873" width="23.42578125" style="7" customWidth="1"/>
    <col min="10874" max="10874" width="22.42578125" style="7" customWidth="1"/>
    <col min="10875" max="10875" width="13.85546875" style="7" customWidth="1"/>
    <col min="10876" max="10876" width="20.7109375" style="7" customWidth="1"/>
    <col min="10877" max="10877" width="18.140625" style="7" customWidth="1"/>
    <col min="10878" max="10878" width="14.85546875" style="7" bestFit="1" customWidth="1"/>
    <col min="10879" max="10879" width="11.42578125" style="7"/>
    <col min="10880" max="10880" width="17.42578125" style="7" customWidth="1"/>
    <col min="10881" max="10883" width="18.140625" style="7" customWidth="1"/>
    <col min="10884" max="10887" width="11.42578125" style="7"/>
    <col min="10888" max="10888" width="34" style="7" customWidth="1"/>
    <col min="10889" max="10889" width="9.5703125" style="7" customWidth="1"/>
    <col min="10890" max="10890" width="16.7109375" style="7" customWidth="1"/>
    <col min="10891" max="10891" width="55.140625" style="7" customWidth="1"/>
    <col min="10892" max="10892" width="22.5703125" style="7" customWidth="1"/>
    <col min="10893" max="10893" width="23" style="7" customWidth="1"/>
    <col min="10894" max="10894" width="22.85546875" style="7" customWidth="1"/>
    <col min="10895" max="10895" width="23.42578125" style="7" customWidth="1"/>
    <col min="10896" max="10896" width="28.7109375" style="7" customWidth="1"/>
    <col min="10897" max="10897" width="12.7109375" style="7" customWidth="1"/>
    <col min="10898" max="10898" width="11.42578125" style="7"/>
    <col min="10899" max="10899" width="25.28515625" style="7" customWidth="1"/>
    <col min="10900" max="10900" width="15.85546875" style="7" bestFit="1" customWidth="1"/>
    <col min="10901" max="10902" width="18" style="7" bestFit="1" customWidth="1"/>
    <col min="10903" max="11121" width="11.42578125" style="7"/>
    <col min="11122" max="11122" width="15.42578125" style="7" customWidth="1"/>
    <col min="11123" max="11123" width="9.5703125" style="7" customWidth="1"/>
    <col min="11124" max="11124" width="14.42578125" style="7" customWidth="1"/>
    <col min="11125" max="11125" width="49.85546875" style="7" customWidth="1"/>
    <col min="11126" max="11126" width="22.5703125" style="7" customWidth="1"/>
    <col min="11127" max="11127" width="23" style="7" customWidth="1"/>
    <col min="11128" max="11128" width="22.85546875" style="7" customWidth="1"/>
    <col min="11129" max="11129" width="23.42578125" style="7" customWidth="1"/>
    <col min="11130" max="11130" width="22.42578125" style="7" customWidth="1"/>
    <col min="11131" max="11131" width="13.85546875" style="7" customWidth="1"/>
    <col min="11132" max="11132" width="20.7109375" style="7" customWidth="1"/>
    <col min="11133" max="11133" width="18.140625" style="7" customWidth="1"/>
    <col min="11134" max="11134" width="14.85546875" style="7" bestFit="1" customWidth="1"/>
    <col min="11135" max="11135" width="11.42578125" style="7"/>
    <col min="11136" max="11136" width="17.42578125" style="7" customWidth="1"/>
    <col min="11137" max="11139" width="18.140625" style="7" customWidth="1"/>
    <col min="11140" max="11143" width="11.42578125" style="7"/>
    <col min="11144" max="11144" width="34" style="7" customWidth="1"/>
    <col min="11145" max="11145" width="9.5703125" style="7" customWidth="1"/>
    <col min="11146" max="11146" width="16.7109375" style="7" customWidth="1"/>
    <col min="11147" max="11147" width="55.140625" style="7" customWidth="1"/>
    <col min="11148" max="11148" width="22.5703125" style="7" customWidth="1"/>
    <col min="11149" max="11149" width="23" style="7" customWidth="1"/>
    <col min="11150" max="11150" width="22.85546875" style="7" customWidth="1"/>
    <col min="11151" max="11151" width="23.42578125" style="7" customWidth="1"/>
    <col min="11152" max="11152" width="28.7109375" style="7" customWidth="1"/>
    <col min="11153" max="11153" width="12.7109375" style="7" customWidth="1"/>
    <col min="11154" max="11154" width="11.42578125" style="7"/>
    <col min="11155" max="11155" width="25.28515625" style="7" customWidth="1"/>
    <col min="11156" max="11156" width="15.85546875" style="7" bestFit="1" customWidth="1"/>
    <col min="11157" max="11158" width="18" style="7" bestFit="1" customWidth="1"/>
    <col min="11159" max="11377" width="11.42578125" style="7"/>
    <col min="11378" max="11378" width="15.42578125" style="7" customWidth="1"/>
    <col min="11379" max="11379" width="9.5703125" style="7" customWidth="1"/>
    <col min="11380" max="11380" width="14.42578125" style="7" customWidth="1"/>
    <col min="11381" max="11381" width="49.85546875" style="7" customWidth="1"/>
    <col min="11382" max="11382" width="22.5703125" style="7" customWidth="1"/>
    <col min="11383" max="11383" width="23" style="7" customWidth="1"/>
    <col min="11384" max="11384" width="22.85546875" style="7" customWidth="1"/>
    <col min="11385" max="11385" width="23.42578125" style="7" customWidth="1"/>
    <col min="11386" max="11386" width="22.42578125" style="7" customWidth="1"/>
    <col min="11387" max="11387" width="13.85546875" style="7" customWidth="1"/>
    <col min="11388" max="11388" width="20.7109375" style="7" customWidth="1"/>
    <col min="11389" max="11389" width="18.140625" style="7" customWidth="1"/>
    <col min="11390" max="11390" width="14.85546875" style="7" bestFit="1" customWidth="1"/>
    <col min="11391" max="11391" width="11.42578125" style="7"/>
    <col min="11392" max="11392" width="17.42578125" style="7" customWidth="1"/>
    <col min="11393" max="11395" width="18.140625" style="7" customWidth="1"/>
    <col min="11396" max="11399" width="11.42578125" style="7"/>
    <col min="11400" max="11400" width="34" style="7" customWidth="1"/>
    <col min="11401" max="11401" width="9.5703125" style="7" customWidth="1"/>
    <col min="11402" max="11402" width="16.7109375" style="7" customWidth="1"/>
    <col min="11403" max="11403" width="55.140625" style="7" customWidth="1"/>
    <col min="11404" max="11404" width="22.5703125" style="7" customWidth="1"/>
    <col min="11405" max="11405" width="23" style="7" customWidth="1"/>
    <col min="11406" max="11406" width="22.85546875" style="7" customWidth="1"/>
    <col min="11407" max="11407" width="23.42578125" style="7" customWidth="1"/>
    <col min="11408" max="11408" width="28.7109375" style="7" customWidth="1"/>
    <col min="11409" max="11409" width="12.7109375" style="7" customWidth="1"/>
    <col min="11410" max="11410" width="11.42578125" style="7"/>
    <col min="11411" max="11411" width="25.28515625" style="7" customWidth="1"/>
    <col min="11412" max="11412" width="15.85546875" style="7" bestFit="1" customWidth="1"/>
    <col min="11413" max="11414" width="18" style="7" bestFit="1" customWidth="1"/>
    <col min="11415" max="11633" width="11.42578125" style="7"/>
    <col min="11634" max="11634" width="15.42578125" style="7" customWidth="1"/>
    <col min="11635" max="11635" width="9.5703125" style="7" customWidth="1"/>
    <col min="11636" max="11636" width="14.42578125" style="7" customWidth="1"/>
    <col min="11637" max="11637" width="49.85546875" style="7" customWidth="1"/>
    <col min="11638" max="11638" width="22.5703125" style="7" customWidth="1"/>
    <col min="11639" max="11639" width="23" style="7" customWidth="1"/>
    <col min="11640" max="11640" width="22.85546875" style="7" customWidth="1"/>
    <col min="11641" max="11641" width="23.42578125" style="7" customWidth="1"/>
    <col min="11642" max="11642" width="22.42578125" style="7" customWidth="1"/>
    <col min="11643" max="11643" width="13.85546875" style="7" customWidth="1"/>
    <col min="11644" max="11644" width="20.7109375" style="7" customWidth="1"/>
    <col min="11645" max="11645" width="18.140625" style="7" customWidth="1"/>
    <col min="11646" max="11646" width="14.85546875" style="7" bestFit="1" customWidth="1"/>
    <col min="11647" max="11647" width="11.42578125" style="7"/>
    <col min="11648" max="11648" width="17.42578125" style="7" customWidth="1"/>
    <col min="11649" max="11651" width="18.140625" style="7" customWidth="1"/>
    <col min="11652" max="11655" width="11.42578125" style="7"/>
    <col min="11656" max="11656" width="34" style="7" customWidth="1"/>
    <col min="11657" max="11657" width="9.5703125" style="7" customWidth="1"/>
    <col min="11658" max="11658" width="16.7109375" style="7" customWidth="1"/>
    <col min="11659" max="11659" width="55.140625" style="7" customWidth="1"/>
    <col min="11660" max="11660" width="22.5703125" style="7" customWidth="1"/>
    <col min="11661" max="11661" width="23" style="7" customWidth="1"/>
    <col min="11662" max="11662" width="22.85546875" style="7" customWidth="1"/>
    <col min="11663" max="11663" width="23.42578125" style="7" customWidth="1"/>
    <col min="11664" max="11664" width="28.7109375" style="7" customWidth="1"/>
    <col min="11665" max="11665" width="12.7109375" style="7" customWidth="1"/>
    <col min="11666" max="11666" width="11.42578125" style="7"/>
    <col min="11667" max="11667" width="25.28515625" style="7" customWidth="1"/>
    <col min="11668" max="11668" width="15.85546875" style="7" bestFit="1" customWidth="1"/>
    <col min="11669" max="11670" width="18" style="7" bestFit="1" customWidth="1"/>
    <col min="11671" max="11889" width="11.42578125" style="7"/>
    <col min="11890" max="11890" width="15.42578125" style="7" customWidth="1"/>
    <col min="11891" max="11891" width="9.5703125" style="7" customWidth="1"/>
    <col min="11892" max="11892" width="14.42578125" style="7" customWidth="1"/>
    <col min="11893" max="11893" width="49.85546875" style="7" customWidth="1"/>
    <col min="11894" max="11894" width="22.5703125" style="7" customWidth="1"/>
    <col min="11895" max="11895" width="23" style="7" customWidth="1"/>
    <col min="11896" max="11896" width="22.85546875" style="7" customWidth="1"/>
    <col min="11897" max="11897" width="23.42578125" style="7" customWidth="1"/>
    <col min="11898" max="11898" width="22.42578125" style="7" customWidth="1"/>
    <col min="11899" max="11899" width="13.85546875" style="7" customWidth="1"/>
    <col min="11900" max="11900" width="20.7109375" style="7" customWidth="1"/>
    <col min="11901" max="11901" width="18.140625" style="7" customWidth="1"/>
    <col min="11902" max="11902" width="14.85546875" style="7" bestFit="1" customWidth="1"/>
    <col min="11903" max="11903" width="11.42578125" style="7"/>
    <col min="11904" max="11904" width="17.42578125" style="7" customWidth="1"/>
    <col min="11905" max="11907" width="18.140625" style="7" customWidth="1"/>
    <col min="11908" max="11911" width="11.42578125" style="7"/>
    <col min="11912" max="11912" width="34" style="7" customWidth="1"/>
    <col min="11913" max="11913" width="9.5703125" style="7" customWidth="1"/>
    <col min="11914" max="11914" width="16.7109375" style="7" customWidth="1"/>
    <col min="11915" max="11915" width="55.140625" style="7" customWidth="1"/>
    <col min="11916" max="11916" width="22.5703125" style="7" customWidth="1"/>
    <col min="11917" max="11917" width="23" style="7" customWidth="1"/>
    <col min="11918" max="11918" width="22.85546875" style="7" customWidth="1"/>
    <col min="11919" max="11919" width="23.42578125" style="7" customWidth="1"/>
    <col min="11920" max="11920" width="28.7109375" style="7" customWidth="1"/>
    <col min="11921" max="11921" width="12.7109375" style="7" customWidth="1"/>
    <col min="11922" max="11922" width="11.42578125" style="7"/>
    <col min="11923" max="11923" width="25.28515625" style="7" customWidth="1"/>
    <col min="11924" max="11924" width="15.85546875" style="7" bestFit="1" customWidth="1"/>
    <col min="11925" max="11926" width="18" style="7" bestFit="1" customWidth="1"/>
    <col min="11927" max="12145" width="11.42578125" style="7"/>
    <col min="12146" max="12146" width="15.42578125" style="7" customWidth="1"/>
    <col min="12147" max="12147" width="9.5703125" style="7" customWidth="1"/>
    <col min="12148" max="12148" width="14.42578125" style="7" customWidth="1"/>
    <col min="12149" max="12149" width="49.85546875" style="7" customWidth="1"/>
    <col min="12150" max="12150" width="22.5703125" style="7" customWidth="1"/>
    <col min="12151" max="12151" width="23" style="7" customWidth="1"/>
    <col min="12152" max="12152" width="22.85546875" style="7" customWidth="1"/>
    <col min="12153" max="12153" width="23.42578125" style="7" customWidth="1"/>
    <col min="12154" max="12154" width="22.42578125" style="7" customWidth="1"/>
    <col min="12155" max="12155" width="13.85546875" style="7" customWidth="1"/>
    <col min="12156" max="12156" width="20.7109375" style="7" customWidth="1"/>
    <col min="12157" max="12157" width="18.140625" style="7" customWidth="1"/>
    <col min="12158" max="12158" width="14.85546875" style="7" bestFit="1" customWidth="1"/>
    <col min="12159" max="12159" width="11.42578125" style="7"/>
    <col min="12160" max="12160" width="17.42578125" style="7" customWidth="1"/>
    <col min="12161" max="12163" width="18.140625" style="7" customWidth="1"/>
    <col min="12164" max="12167" width="11.42578125" style="7"/>
    <col min="12168" max="12168" width="34" style="7" customWidth="1"/>
    <col min="12169" max="12169" width="9.5703125" style="7" customWidth="1"/>
    <col min="12170" max="12170" width="16.7109375" style="7" customWidth="1"/>
    <col min="12171" max="12171" width="55.140625" style="7" customWidth="1"/>
    <col min="12172" max="12172" width="22.5703125" style="7" customWidth="1"/>
    <col min="12173" max="12173" width="23" style="7" customWidth="1"/>
    <col min="12174" max="12174" width="22.85546875" style="7" customWidth="1"/>
    <col min="12175" max="12175" width="23.42578125" style="7" customWidth="1"/>
    <col min="12176" max="12176" width="28.7109375" style="7" customWidth="1"/>
    <col min="12177" max="12177" width="12.7109375" style="7" customWidth="1"/>
    <col min="12178" max="12178" width="11.42578125" style="7"/>
    <col min="12179" max="12179" width="25.28515625" style="7" customWidth="1"/>
    <col min="12180" max="12180" width="15.85546875" style="7" bestFit="1" customWidth="1"/>
    <col min="12181" max="12182" width="18" style="7" bestFit="1" customWidth="1"/>
    <col min="12183" max="12401" width="11.42578125" style="7"/>
    <col min="12402" max="12402" width="15.42578125" style="7" customWidth="1"/>
    <col min="12403" max="12403" width="9.5703125" style="7" customWidth="1"/>
    <col min="12404" max="12404" width="14.42578125" style="7" customWidth="1"/>
    <col min="12405" max="12405" width="49.85546875" style="7" customWidth="1"/>
    <col min="12406" max="12406" width="22.5703125" style="7" customWidth="1"/>
    <col min="12407" max="12407" width="23" style="7" customWidth="1"/>
    <col min="12408" max="12408" width="22.85546875" style="7" customWidth="1"/>
    <col min="12409" max="12409" width="23.42578125" style="7" customWidth="1"/>
    <col min="12410" max="12410" width="22.42578125" style="7" customWidth="1"/>
    <col min="12411" max="12411" width="13.85546875" style="7" customWidth="1"/>
    <col min="12412" max="12412" width="20.7109375" style="7" customWidth="1"/>
    <col min="12413" max="12413" width="18.140625" style="7" customWidth="1"/>
    <col min="12414" max="12414" width="14.85546875" style="7" bestFit="1" customWidth="1"/>
    <col min="12415" max="12415" width="11.42578125" style="7"/>
    <col min="12416" max="12416" width="17.42578125" style="7" customWidth="1"/>
    <col min="12417" max="12419" width="18.140625" style="7" customWidth="1"/>
    <col min="12420" max="12423" width="11.42578125" style="7"/>
    <col min="12424" max="12424" width="34" style="7" customWidth="1"/>
    <col min="12425" max="12425" width="9.5703125" style="7" customWidth="1"/>
    <col min="12426" max="12426" width="16.7109375" style="7" customWidth="1"/>
    <col min="12427" max="12427" width="55.140625" style="7" customWidth="1"/>
    <col min="12428" max="12428" width="22.5703125" style="7" customWidth="1"/>
    <col min="12429" max="12429" width="23" style="7" customWidth="1"/>
    <col min="12430" max="12430" width="22.85546875" style="7" customWidth="1"/>
    <col min="12431" max="12431" width="23.42578125" style="7" customWidth="1"/>
    <col min="12432" max="12432" width="28.7109375" style="7" customWidth="1"/>
    <col min="12433" max="12433" width="12.7109375" style="7" customWidth="1"/>
    <col min="12434" max="12434" width="11.42578125" style="7"/>
    <col min="12435" max="12435" width="25.28515625" style="7" customWidth="1"/>
    <col min="12436" max="12436" width="15.85546875" style="7" bestFit="1" customWidth="1"/>
    <col min="12437" max="12438" width="18" style="7" bestFit="1" customWidth="1"/>
    <col min="12439" max="12657" width="11.42578125" style="7"/>
    <col min="12658" max="12658" width="15.42578125" style="7" customWidth="1"/>
    <col min="12659" max="12659" width="9.5703125" style="7" customWidth="1"/>
    <col min="12660" max="12660" width="14.42578125" style="7" customWidth="1"/>
    <col min="12661" max="12661" width="49.85546875" style="7" customWidth="1"/>
    <col min="12662" max="12662" width="22.5703125" style="7" customWidth="1"/>
    <col min="12663" max="12663" width="23" style="7" customWidth="1"/>
    <col min="12664" max="12664" width="22.85546875" style="7" customWidth="1"/>
    <col min="12665" max="12665" width="23.42578125" style="7" customWidth="1"/>
    <col min="12666" max="12666" width="22.42578125" style="7" customWidth="1"/>
    <col min="12667" max="12667" width="13.85546875" style="7" customWidth="1"/>
    <col min="12668" max="12668" width="20.7109375" style="7" customWidth="1"/>
    <col min="12669" max="12669" width="18.140625" style="7" customWidth="1"/>
    <col min="12670" max="12670" width="14.85546875" style="7" bestFit="1" customWidth="1"/>
    <col min="12671" max="12671" width="11.42578125" style="7"/>
    <col min="12672" max="12672" width="17.42578125" style="7" customWidth="1"/>
    <col min="12673" max="12675" width="18.140625" style="7" customWidth="1"/>
    <col min="12676" max="12679" width="11.42578125" style="7"/>
    <col min="12680" max="12680" width="34" style="7" customWidth="1"/>
    <col min="12681" max="12681" width="9.5703125" style="7" customWidth="1"/>
    <col min="12682" max="12682" width="16.7109375" style="7" customWidth="1"/>
    <col min="12683" max="12683" width="55.140625" style="7" customWidth="1"/>
    <col min="12684" max="12684" width="22.5703125" style="7" customWidth="1"/>
    <col min="12685" max="12685" width="23" style="7" customWidth="1"/>
    <col min="12686" max="12686" width="22.85546875" style="7" customWidth="1"/>
    <col min="12687" max="12687" width="23.42578125" style="7" customWidth="1"/>
    <col min="12688" max="12688" width="28.7109375" style="7" customWidth="1"/>
    <col min="12689" max="12689" width="12.7109375" style="7" customWidth="1"/>
    <col min="12690" max="12690" width="11.42578125" style="7"/>
    <col min="12691" max="12691" width="25.28515625" style="7" customWidth="1"/>
    <col min="12692" max="12692" width="15.85546875" style="7" bestFit="1" customWidth="1"/>
    <col min="12693" max="12694" width="18" style="7" bestFit="1" customWidth="1"/>
    <col min="12695" max="12913" width="11.42578125" style="7"/>
    <col min="12914" max="12914" width="15.42578125" style="7" customWidth="1"/>
    <col min="12915" max="12915" width="9.5703125" style="7" customWidth="1"/>
    <col min="12916" max="12916" width="14.42578125" style="7" customWidth="1"/>
    <col min="12917" max="12917" width="49.85546875" style="7" customWidth="1"/>
    <col min="12918" max="12918" width="22.5703125" style="7" customWidth="1"/>
    <col min="12919" max="12919" width="23" style="7" customWidth="1"/>
    <col min="12920" max="12920" width="22.85546875" style="7" customWidth="1"/>
    <col min="12921" max="12921" width="23.42578125" style="7" customWidth="1"/>
    <col min="12922" max="12922" width="22.42578125" style="7" customWidth="1"/>
    <col min="12923" max="12923" width="13.85546875" style="7" customWidth="1"/>
    <col min="12924" max="12924" width="20.7109375" style="7" customWidth="1"/>
    <col min="12925" max="12925" width="18.140625" style="7" customWidth="1"/>
    <col min="12926" max="12926" width="14.85546875" style="7" bestFit="1" customWidth="1"/>
    <col min="12927" max="12927" width="11.42578125" style="7"/>
    <col min="12928" max="12928" width="17.42578125" style="7" customWidth="1"/>
    <col min="12929" max="12931" width="18.140625" style="7" customWidth="1"/>
    <col min="12932" max="12935" width="11.42578125" style="7"/>
    <col min="12936" max="12936" width="34" style="7" customWidth="1"/>
    <col min="12937" max="12937" width="9.5703125" style="7" customWidth="1"/>
    <col min="12938" max="12938" width="16.7109375" style="7" customWidth="1"/>
    <col min="12939" max="12939" width="55.140625" style="7" customWidth="1"/>
    <col min="12940" max="12940" width="22.5703125" style="7" customWidth="1"/>
    <col min="12941" max="12941" width="23" style="7" customWidth="1"/>
    <col min="12942" max="12942" width="22.85546875" style="7" customWidth="1"/>
    <col min="12943" max="12943" width="23.42578125" style="7" customWidth="1"/>
    <col min="12944" max="12944" width="28.7109375" style="7" customWidth="1"/>
    <col min="12945" max="12945" width="12.7109375" style="7" customWidth="1"/>
    <col min="12946" max="12946" width="11.42578125" style="7"/>
    <col min="12947" max="12947" width="25.28515625" style="7" customWidth="1"/>
    <col min="12948" max="12948" width="15.85546875" style="7" bestFit="1" customWidth="1"/>
    <col min="12949" max="12950" width="18" style="7" bestFit="1" customWidth="1"/>
    <col min="12951" max="13169" width="11.42578125" style="7"/>
    <col min="13170" max="13170" width="15.42578125" style="7" customWidth="1"/>
    <col min="13171" max="13171" width="9.5703125" style="7" customWidth="1"/>
    <col min="13172" max="13172" width="14.42578125" style="7" customWidth="1"/>
    <col min="13173" max="13173" width="49.85546875" style="7" customWidth="1"/>
    <col min="13174" max="13174" width="22.5703125" style="7" customWidth="1"/>
    <col min="13175" max="13175" width="23" style="7" customWidth="1"/>
    <col min="13176" max="13176" width="22.85546875" style="7" customWidth="1"/>
    <col min="13177" max="13177" width="23.42578125" style="7" customWidth="1"/>
    <col min="13178" max="13178" width="22.42578125" style="7" customWidth="1"/>
    <col min="13179" max="13179" width="13.85546875" style="7" customWidth="1"/>
    <col min="13180" max="13180" width="20.7109375" style="7" customWidth="1"/>
    <col min="13181" max="13181" width="18.140625" style="7" customWidth="1"/>
    <col min="13182" max="13182" width="14.85546875" style="7" bestFit="1" customWidth="1"/>
    <col min="13183" max="13183" width="11.42578125" style="7"/>
    <col min="13184" max="13184" width="17.42578125" style="7" customWidth="1"/>
    <col min="13185" max="13187" width="18.140625" style="7" customWidth="1"/>
    <col min="13188" max="13191" width="11.42578125" style="7"/>
    <col min="13192" max="13192" width="34" style="7" customWidth="1"/>
    <col min="13193" max="13193" width="9.5703125" style="7" customWidth="1"/>
    <col min="13194" max="13194" width="16.7109375" style="7" customWidth="1"/>
    <col min="13195" max="13195" width="55.140625" style="7" customWidth="1"/>
    <col min="13196" max="13196" width="22.5703125" style="7" customWidth="1"/>
    <col min="13197" max="13197" width="23" style="7" customWidth="1"/>
    <col min="13198" max="13198" width="22.85546875" style="7" customWidth="1"/>
    <col min="13199" max="13199" width="23.42578125" style="7" customWidth="1"/>
    <col min="13200" max="13200" width="28.7109375" style="7" customWidth="1"/>
    <col min="13201" max="13201" width="12.7109375" style="7" customWidth="1"/>
    <col min="13202" max="13202" width="11.42578125" style="7"/>
    <col min="13203" max="13203" width="25.28515625" style="7" customWidth="1"/>
    <col min="13204" max="13204" width="15.85546875" style="7" bestFit="1" customWidth="1"/>
    <col min="13205" max="13206" width="18" style="7" bestFit="1" customWidth="1"/>
    <col min="13207" max="13425" width="11.42578125" style="7"/>
    <col min="13426" max="13426" width="15.42578125" style="7" customWidth="1"/>
    <col min="13427" max="13427" width="9.5703125" style="7" customWidth="1"/>
    <col min="13428" max="13428" width="14.42578125" style="7" customWidth="1"/>
    <col min="13429" max="13429" width="49.85546875" style="7" customWidth="1"/>
    <col min="13430" max="13430" width="22.5703125" style="7" customWidth="1"/>
    <col min="13431" max="13431" width="23" style="7" customWidth="1"/>
    <col min="13432" max="13432" width="22.85546875" style="7" customWidth="1"/>
    <col min="13433" max="13433" width="23.42578125" style="7" customWidth="1"/>
    <col min="13434" max="13434" width="22.42578125" style="7" customWidth="1"/>
    <col min="13435" max="13435" width="13.85546875" style="7" customWidth="1"/>
    <col min="13436" max="13436" width="20.7109375" style="7" customWidth="1"/>
    <col min="13437" max="13437" width="18.140625" style="7" customWidth="1"/>
    <col min="13438" max="13438" width="14.85546875" style="7" bestFit="1" customWidth="1"/>
    <col min="13439" max="13439" width="11.42578125" style="7"/>
    <col min="13440" max="13440" width="17.42578125" style="7" customWidth="1"/>
    <col min="13441" max="13443" width="18.140625" style="7" customWidth="1"/>
    <col min="13444" max="13447" width="11.42578125" style="7"/>
    <col min="13448" max="13448" width="34" style="7" customWidth="1"/>
    <col min="13449" max="13449" width="9.5703125" style="7" customWidth="1"/>
    <col min="13450" max="13450" width="16.7109375" style="7" customWidth="1"/>
    <col min="13451" max="13451" width="55.140625" style="7" customWidth="1"/>
    <col min="13452" max="13452" width="22.5703125" style="7" customWidth="1"/>
    <col min="13453" max="13453" width="23" style="7" customWidth="1"/>
    <col min="13454" max="13454" width="22.85546875" style="7" customWidth="1"/>
    <col min="13455" max="13455" width="23.42578125" style="7" customWidth="1"/>
    <col min="13456" max="13456" width="28.7109375" style="7" customWidth="1"/>
    <col min="13457" max="13457" width="12.7109375" style="7" customWidth="1"/>
    <col min="13458" max="13458" width="11.42578125" style="7"/>
    <col min="13459" max="13459" width="25.28515625" style="7" customWidth="1"/>
    <col min="13460" max="13460" width="15.85546875" style="7" bestFit="1" customWidth="1"/>
    <col min="13461" max="13462" width="18" style="7" bestFit="1" customWidth="1"/>
    <col min="13463" max="13681" width="11.42578125" style="7"/>
    <col min="13682" max="13682" width="15.42578125" style="7" customWidth="1"/>
    <col min="13683" max="13683" width="9.5703125" style="7" customWidth="1"/>
    <col min="13684" max="13684" width="14.42578125" style="7" customWidth="1"/>
    <col min="13685" max="13685" width="49.85546875" style="7" customWidth="1"/>
    <col min="13686" max="13686" width="22.5703125" style="7" customWidth="1"/>
    <col min="13687" max="13687" width="23" style="7" customWidth="1"/>
    <col min="13688" max="13688" width="22.85546875" style="7" customWidth="1"/>
    <col min="13689" max="13689" width="23.42578125" style="7" customWidth="1"/>
    <col min="13690" max="13690" width="22.42578125" style="7" customWidth="1"/>
    <col min="13691" max="13691" width="13.85546875" style="7" customWidth="1"/>
    <col min="13692" max="13692" width="20.7109375" style="7" customWidth="1"/>
    <col min="13693" max="13693" width="18.140625" style="7" customWidth="1"/>
    <col min="13694" max="13694" width="14.85546875" style="7" bestFit="1" customWidth="1"/>
    <col min="13695" max="13695" width="11.42578125" style="7"/>
    <col min="13696" max="13696" width="17.42578125" style="7" customWidth="1"/>
    <col min="13697" max="13699" width="18.140625" style="7" customWidth="1"/>
    <col min="13700" max="13703" width="11.42578125" style="7"/>
    <col min="13704" max="13704" width="34" style="7" customWidth="1"/>
    <col min="13705" max="13705" width="9.5703125" style="7" customWidth="1"/>
    <col min="13706" max="13706" width="16.7109375" style="7" customWidth="1"/>
    <col min="13707" max="13707" width="55.140625" style="7" customWidth="1"/>
    <col min="13708" max="13708" width="22.5703125" style="7" customWidth="1"/>
    <col min="13709" max="13709" width="23" style="7" customWidth="1"/>
    <col min="13710" max="13710" width="22.85546875" style="7" customWidth="1"/>
    <col min="13711" max="13711" width="23.42578125" style="7" customWidth="1"/>
    <col min="13712" max="13712" width="28.7109375" style="7" customWidth="1"/>
    <col min="13713" max="13713" width="12.7109375" style="7" customWidth="1"/>
    <col min="13714" max="13714" width="11.42578125" style="7"/>
    <col min="13715" max="13715" width="25.28515625" style="7" customWidth="1"/>
    <col min="13716" max="13716" width="15.85546875" style="7" bestFit="1" customWidth="1"/>
    <col min="13717" max="13718" width="18" style="7" bestFit="1" customWidth="1"/>
    <col min="13719" max="13937" width="11.42578125" style="7"/>
    <col min="13938" max="13938" width="15.42578125" style="7" customWidth="1"/>
    <col min="13939" max="13939" width="9.5703125" style="7" customWidth="1"/>
    <col min="13940" max="13940" width="14.42578125" style="7" customWidth="1"/>
    <col min="13941" max="13941" width="49.85546875" style="7" customWidth="1"/>
    <col min="13942" max="13942" width="22.5703125" style="7" customWidth="1"/>
    <col min="13943" max="13943" width="23" style="7" customWidth="1"/>
    <col min="13944" max="13944" width="22.85546875" style="7" customWidth="1"/>
    <col min="13945" max="13945" width="23.42578125" style="7" customWidth="1"/>
    <col min="13946" max="13946" width="22.42578125" style="7" customWidth="1"/>
    <col min="13947" max="13947" width="13.85546875" style="7" customWidth="1"/>
    <col min="13948" max="13948" width="20.7109375" style="7" customWidth="1"/>
    <col min="13949" max="13949" width="18.140625" style="7" customWidth="1"/>
    <col min="13950" max="13950" width="14.85546875" style="7" bestFit="1" customWidth="1"/>
    <col min="13951" max="13951" width="11.42578125" style="7"/>
    <col min="13952" max="13952" width="17.42578125" style="7" customWidth="1"/>
    <col min="13953" max="13955" width="18.140625" style="7" customWidth="1"/>
    <col min="13956" max="13959" width="11.42578125" style="7"/>
    <col min="13960" max="13960" width="34" style="7" customWidth="1"/>
    <col min="13961" max="13961" width="9.5703125" style="7" customWidth="1"/>
    <col min="13962" max="13962" width="16.7109375" style="7" customWidth="1"/>
    <col min="13963" max="13963" width="55.140625" style="7" customWidth="1"/>
    <col min="13964" max="13964" width="22.5703125" style="7" customWidth="1"/>
    <col min="13965" max="13965" width="23" style="7" customWidth="1"/>
    <col min="13966" max="13966" width="22.85546875" style="7" customWidth="1"/>
    <col min="13967" max="13967" width="23.42578125" style="7" customWidth="1"/>
    <col min="13968" max="13968" width="28.7109375" style="7" customWidth="1"/>
    <col min="13969" max="13969" width="12.7109375" style="7" customWidth="1"/>
    <col min="13970" max="13970" width="11.42578125" style="7"/>
    <col min="13971" max="13971" width="25.28515625" style="7" customWidth="1"/>
    <col min="13972" max="13972" width="15.85546875" style="7" bestFit="1" customWidth="1"/>
    <col min="13973" max="13974" width="18" style="7" bestFit="1" customWidth="1"/>
    <col min="13975" max="14193" width="11.42578125" style="7"/>
    <col min="14194" max="14194" width="15.42578125" style="7" customWidth="1"/>
    <col min="14195" max="14195" width="9.5703125" style="7" customWidth="1"/>
    <col min="14196" max="14196" width="14.42578125" style="7" customWidth="1"/>
    <col min="14197" max="14197" width="49.85546875" style="7" customWidth="1"/>
    <col min="14198" max="14198" width="22.5703125" style="7" customWidth="1"/>
    <col min="14199" max="14199" width="23" style="7" customWidth="1"/>
    <col min="14200" max="14200" width="22.85546875" style="7" customWidth="1"/>
    <col min="14201" max="14201" width="23.42578125" style="7" customWidth="1"/>
    <col min="14202" max="14202" width="22.42578125" style="7" customWidth="1"/>
    <col min="14203" max="14203" width="13.85546875" style="7" customWidth="1"/>
    <col min="14204" max="14204" width="20.7109375" style="7" customWidth="1"/>
    <col min="14205" max="14205" width="18.140625" style="7" customWidth="1"/>
    <col min="14206" max="14206" width="14.85546875" style="7" bestFit="1" customWidth="1"/>
    <col min="14207" max="14207" width="11.42578125" style="7"/>
    <col min="14208" max="14208" width="17.42578125" style="7" customWidth="1"/>
    <col min="14209" max="14211" width="18.140625" style="7" customWidth="1"/>
    <col min="14212" max="14215" width="11.42578125" style="7"/>
    <col min="14216" max="14216" width="34" style="7" customWidth="1"/>
    <col min="14217" max="14217" width="9.5703125" style="7" customWidth="1"/>
    <col min="14218" max="14218" width="16.7109375" style="7" customWidth="1"/>
    <col min="14219" max="14219" width="55.140625" style="7" customWidth="1"/>
    <col min="14220" max="14220" width="22.5703125" style="7" customWidth="1"/>
    <col min="14221" max="14221" width="23" style="7" customWidth="1"/>
    <col min="14222" max="14222" width="22.85546875" style="7" customWidth="1"/>
    <col min="14223" max="14223" width="23.42578125" style="7" customWidth="1"/>
    <col min="14224" max="14224" width="28.7109375" style="7" customWidth="1"/>
    <col min="14225" max="14225" width="12.7109375" style="7" customWidth="1"/>
    <col min="14226" max="14226" width="11.42578125" style="7"/>
    <col min="14227" max="14227" width="25.28515625" style="7" customWidth="1"/>
    <col min="14228" max="14228" width="15.85546875" style="7" bestFit="1" customWidth="1"/>
    <col min="14229" max="14230" width="18" style="7" bestFit="1" customWidth="1"/>
    <col min="14231" max="14449" width="11.42578125" style="7"/>
    <col min="14450" max="14450" width="15.42578125" style="7" customWidth="1"/>
    <col min="14451" max="14451" width="9.5703125" style="7" customWidth="1"/>
    <col min="14452" max="14452" width="14.42578125" style="7" customWidth="1"/>
    <col min="14453" max="14453" width="49.85546875" style="7" customWidth="1"/>
    <col min="14454" max="14454" width="22.5703125" style="7" customWidth="1"/>
    <col min="14455" max="14455" width="23" style="7" customWidth="1"/>
    <col min="14456" max="14456" width="22.85546875" style="7" customWidth="1"/>
    <col min="14457" max="14457" width="23.42578125" style="7" customWidth="1"/>
    <col min="14458" max="14458" width="22.42578125" style="7" customWidth="1"/>
    <col min="14459" max="14459" width="13.85546875" style="7" customWidth="1"/>
    <col min="14460" max="14460" width="20.7109375" style="7" customWidth="1"/>
    <col min="14461" max="14461" width="18.140625" style="7" customWidth="1"/>
    <col min="14462" max="14462" width="14.85546875" style="7" bestFit="1" customWidth="1"/>
    <col min="14463" max="14463" width="11.42578125" style="7"/>
    <col min="14464" max="14464" width="17.42578125" style="7" customWidth="1"/>
    <col min="14465" max="14467" width="18.140625" style="7" customWidth="1"/>
    <col min="14468" max="14471" width="11.42578125" style="7"/>
    <col min="14472" max="14472" width="34" style="7" customWidth="1"/>
    <col min="14473" max="14473" width="9.5703125" style="7" customWidth="1"/>
    <col min="14474" max="14474" width="16.7109375" style="7" customWidth="1"/>
    <col min="14475" max="14475" width="55.140625" style="7" customWidth="1"/>
    <col min="14476" max="14476" width="22.5703125" style="7" customWidth="1"/>
    <col min="14477" max="14477" width="23" style="7" customWidth="1"/>
    <col min="14478" max="14478" width="22.85546875" style="7" customWidth="1"/>
    <col min="14479" max="14479" width="23.42578125" style="7" customWidth="1"/>
    <col min="14480" max="14480" width="28.7109375" style="7" customWidth="1"/>
    <col min="14481" max="14481" width="12.7109375" style="7" customWidth="1"/>
    <col min="14482" max="14482" width="11.42578125" style="7"/>
    <col min="14483" max="14483" width="25.28515625" style="7" customWidth="1"/>
    <col min="14484" max="14484" width="15.85546875" style="7" bestFit="1" customWidth="1"/>
    <col min="14485" max="14486" width="18" style="7" bestFit="1" customWidth="1"/>
    <col min="14487" max="14705" width="11.42578125" style="7"/>
    <col min="14706" max="14706" width="15.42578125" style="7" customWidth="1"/>
    <col min="14707" max="14707" width="9.5703125" style="7" customWidth="1"/>
    <col min="14708" max="14708" width="14.42578125" style="7" customWidth="1"/>
    <col min="14709" max="14709" width="49.85546875" style="7" customWidth="1"/>
    <col min="14710" max="14710" width="22.5703125" style="7" customWidth="1"/>
    <col min="14711" max="14711" width="23" style="7" customWidth="1"/>
    <col min="14712" max="14712" width="22.85546875" style="7" customWidth="1"/>
    <col min="14713" max="14713" width="23.42578125" style="7" customWidth="1"/>
    <col min="14714" max="14714" width="22.42578125" style="7" customWidth="1"/>
    <col min="14715" max="14715" width="13.85546875" style="7" customWidth="1"/>
    <col min="14716" max="14716" width="20.7109375" style="7" customWidth="1"/>
    <col min="14717" max="14717" width="18.140625" style="7" customWidth="1"/>
    <col min="14718" max="14718" width="14.85546875" style="7" bestFit="1" customWidth="1"/>
    <col min="14719" max="14719" width="11.42578125" style="7"/>
    <col min="14720" max="14720" width="17.42578125" style="7" customWidth="1"/>
    <col min="14721" max="14723" width="18.140625" style="7" customWidth="1"/>
    <col min="14724" max="14727" width="11.42578125" style="7"/>
    <col min="14728" max="14728" width="34" style="7" customWidth="1"/>
    <col min="14729" max="14729" width="9.5703125" style="7" customWidth="1"/>
    <col min="14730" max="14730" width="16.7109375" style="7" customWidth="1"/>
    <col min="14731" max="14731" width="55.140625" style="7" customWidth="1"/>
    <col min="14732" max="14732" width="22.5703125" style="7" customWidth="1"/>
    <col min="14733" max="14733" width="23" style="7" customWidth="1"/>
    <col min="14734" max="14734" width="22.85546875" style="7" customWidth="1"/>
    <col min="14735" max="14735" width="23.42578125" style="7" customWidth="1"/>
    <col min="14736" max="14736" width="28.7109375" style="7" customWidth="1"/>
    <col min="14737" max="14737" width="12.7109375" style="7" customWidth="1"/>
    <col min="14738" max="14738" width="11.42578125" style="7"/>
    <col min="14739" max="14739" width="25.28515625" style="7" customWidth="1"/>
    <col min="14740" max="14740" width="15.85546875" style="7" bestFit="1" customWidth="1"/>
    <col min="14741" max="14742" width="18" style="7" bestFit="1" customWidth="1"/>
    <col min="14743" max="14961" width="11.42578125" style="7"/>
    <col min="14962" max="14962" width="15.42578125" style="7" customWidth="1"/>
    <col min="14963" max="14963" width="9.5703125" style="7" customWidth="1"/>
    <col min="14964" max="14964" width="14.42578125" style="7" customWidth="1"/>
    <col min="14965" max="14965" width="49.85546875" style="7" customWidth="1"/>
    <col min="14966" max="14966" width="22.5703125" style="7" customWidth="1"/>
    <col min="14967" max="14967" width="23" style="7" customWidth="1"/>
    <col min="14968" max="14968" width="22.85546875" style="7" customWidth="1"/>
    <col min="14969" max="14969" width="23.42578125" style="7" customWidth="1"/>
    <col min="14970" max="14970" width="22.42578125" style="7" customWidth="1"/>
    <col min="14971" max="14971" width="13.85546875" style="7" customWidth="1"/>
    <col min="14972" max="14972" width="20.7109375" style="7" customWidth="1"/>
    <col min="14973" max="14973" width="18.140625" style="7" customWidth="1"/>
    <col min="14974" max="14974" width="14.85546875" style="7" bestFit="1" customWidth="1"/>
    <col min="14975" max="14975" width="11.42578125" style="7"/>
    <col min="14976" max="14976" width="17.42578125" style="7" customWidth="1"/>
    <col min="14977" max="14979" width="18.140625" style="7" customWidth="1"/>
    <col min="14980" max="14983" width="11.42578125" style="7"/>
    <col min="14984" max="14984" width="34" style="7" customWidth="1"/>
    <col min="14985" max="14985" width="9.5703125" style="7" customWidth="1"/>
    <col min="14986" max="14986" width="16.7109375" style="7" customWidth="1"/>
    <col min="14987" max="14987" width="55.140625" style="7" customWidth="1"/>
    <col min="14988" max="14988" width="22.5703125" style="7" customWidth="1"/>
    <col min="14989" max="14989" width="23" style="7" customWidth="1"/>
    <col min="14990" max="14990" width="22.85546875" style="7" customWidth="1"/>
    <col min="14991" max="14991" width="23.42578125" style="7" customWidth="1"/>
    <col min="14992" max="14992" width="28.7109375" style="7" customWidth="1"/>
    <col min="14993" max="14993" width="12.7109375" style="7" customWidth="1"/>
    <col min="14994" max="14994" width="11.42578125" style="7"/>
    <col min="14995" max="14995" width="25.28515625" style="7" customWidth="1"/>
    <col min="14996" max="14996" width="15.85546875" style="7" bestFit="1" customWidth="1"/>
    <col min="14997" max="14998" width="18" style="7" bestFit="1" customWidth="1"/>
    <col min="14999" max="15217" width="11.42578125" style="7"/>
    <col min="15218" max="15218" width="15.42578125" style="7" customWidth="1"/>
    <col min="15219" max="15219" width="9.5703125" style="7" customWidth="1"/>
    <col min="15220" max="15220" width="14.42578125" style="7" customWidth="1"/>
    <col min="15221" max="15221" width="49.85546875" style="7" customWidth="1"/>
    <col min="15222" max="15222" width="22.5703125" style="7" customWidth="1"/>
    <col min="15223" max="15223" width="23" style="7" customWidth="1"/>
    <col min="15224" max="15224" width="22.85546875" style="7" customWidth="1"/>
    <col min="15225" max="15225" width="23.42578125" style="7" customWidth="1"/>
    <col min="15226" max="15226" width="22.42578125" style="7" customWidth="1"/>
    <col min="15227" max="15227" width="13.85546875" style="7" customWidth="1"/>
    <col min="15228" max="15228" width="20.7109375" style="7" customWidth="1"/>
    <col min="15229" max="15229" width="18.140625" style="7" customWidth="1"/>
    <col min="15230" max="15230" width="14.85546875" style="7" bestFit="1" customWidth="1"/>
    <col min="15231" max="15231" width="11.42578125" style="7"/>
    <col min="15232" max="15232" width="17.42578125" style="7" customWidth="1"/>
    <col min="15233" max="15235" width="18.140625" style="7" customWidth="1"/>
    <col min="15236" max="15239" width="11.42578125" style="7"/>
    <col min="15240" max="15240" width="34" style="7" customWidth="1"/>
    <col min="15241" max="15241" width="9.5703125" style="7" customWidth="1"/>
    <col min="15242" max="15242" width="16.7109375" style="7" customWidth="1"/>
    <col min="15243" max="15243" width="55.140625" style="7" customWidth="1"/>
    <col min="15244" max="15244" width="22.5703125" style="7" customWidth="1"/>
    <col min="15245" max="15245" width="23" style="7" customWidth="1"/>
    <col min="15246" max="15246" width="22.85546875" style="7" customWidth="1"/>
    <col min="15247" max="15247" width="23.42578125" style="7" customWidth="1"/>
    <col min="15248" max="15248" width="28.7109375" style="7" customWidth="1"/>
    <col min="15249" max="15249" width="12.7109375" style="7" customWidth="1"/>
    <col min="15250" max="15250" width="11.42578125" style="7"/>
    <col min="15251" max="15251" width="25.28515625" style="7" customWidth="1"/>
    <col min="15252" max="15252" width="15.85546875" style="7" bestFit="1" customWidth="1"/>
    <col min="15253" max="15254" width="18" style="7" bestFit="1" customWidth="1"/>
    <col min="15255" max="15473" width="11.42578125" style="7"/>
    <col min="15474" max="15474" width="15.42578125" style="7" customWidth="1"/>
    <col min="15475" max="15475" width="9.5703125" style="7" customWidth="1"/>
    <col min="15476" max="15476" width="14.42578125" style="7" customWidth="1"/>
    <col min="15477" max="15477" width="49.85546875" style="7" customWidth="1"/>
    <col min="15478" max="15478" width="22.5703125" style="7" customWidth="1"/>
    <col min="15479" max="15479" width="23" style="7" customWidth="1"/>
    <col min="15480" max="15480" width="22.85546875" style="7" customWidth="1"/>
    <col min="15481" max="15481" width="23.42578125" style="7" customWidth="1"/>
    <col min="15482" max="15482" width="22.42578125" style="7" customWidth="1"/>
    <col min="15483" max="15483" width="13.85546875" style="7" customWidth="1"/>
    <col min="15484" max="15484" width="20.7109375" style="7" customWidth="1"/>
    <col min="15485" max="15485" width="18.140625" style="7" customWidth="1"/>
    <col min="15486" max="15486" width="14.85546875" style="7" bestFit="1" customWidth="1"/>
    <col min="15487" max="15487" width="11.42578125" style="7"/>
    <col min="15488" max="15488" width="17.42578125" style="7" customWidth="1"/>
    <col min="15489" max="15491" width="18.140625" style="7" customWidth="1"/>
    <col min="15492" max="15495" width="11.42578125" style="7"/>
    <col min="15496" max="15496" width="34" style="7" customWidth="1"/>
    <col min="15497" max="15497" width="9.5703125" style="7" customWidth="1"/>
    <col min="15498" max="15498" width="16.7109375" style="7" customWidth="1"/>
    <col min="15499" max="15499" width="55.140625" style="7" customWidth="1"/>
    <col min="15500" max="15500" width="22.5703125" style="7" customWidth="1"/>
    <col min="15501" max="15501" width="23" style="7" customWidth="1"/>
    <col min="15502" max="15502" width="22.85546875" style="7" customWidth="1"/>
    <col min="15503" max="15503" width="23.42578125" style="7" customWidth="1"/>
    <col min="15504" max="15504" width="28.7109375" style="7" customWidth="1"/>
    <col min="15505" max="15505" width="12.7109375" style="7" customWidth="1"/>
    <col min="15506" max="15506" width="11.42578125" style="7"/>
    <col min="15507" max="15507" width="25.28515625" style="7" customWidth="1"/>
    <col min="15508" max="15508" width="15.85546875" style="7" bestFit="1" customWidth="1"/>
    <col min="15509" max="15510" width="18" style="7" bestFit="1" customWidth="1"/>
    <col min="15511" max="15729" width="11.42578125" style="7"/>
    <col min="15730" max="15730" width="15.42578125" style="7" customWidth="1"/>
    <col min="15731" max="15731" width="9.5703125" style="7" customWidth="1"/>
    <col min="15732" max="15732" width="14.42578125" style="7" customWidth="1"/>
    <col min="15733" max="15733" width="49.85546875" style="7" customWidth="1"/>
    <col min="15734" max="15734" width="22.5703125" style="7" customWidth="1"/>
    <col min="15735" max="15735" width="23" style="7" customWidth="1"/>
    <col min="15736" max="15736" width="22.85546875" style="7" customWidth="1"/>
    <col min="15737" max="15737" width="23.42578125" style="7" customWidth="1"/>
    <col min="15738" max="15738" width="22.42578125" style="7" customWidth="1"/>
    <col min="15739" max="15739" width="13.85546875" style="7" customWidth="1"/>
    <col min="15740" max="15740" width="20.7109375" style="7" customWidth="1"/>
    <col min="15741" max="15741" width="18.140625" style="7" customWidth="1"/>
    <col min="15742" max="15742" width="14.85546875" style="7" bestFit="1" customWidth="1"/>
    <col min="15743" max="15743" width="11.42578125" style="7"/>
    <col min="15744" max="15744" width="17.42578125" style="7" customWidth="1"/>
    <col min="15745" max="15747" width="18.140625" style="7" customWidth="1"/>
    <col min="15748" max="15751" width="11.42578125" style="7"/>
    <col min="15752" max="15752" width="34" style="7" customWidth="1"/>
    <col min="15753" max="15753" width="9.5703125" style="7" customWidth="1"/>
    <col min="15754" max="15754" width="16.7109375" style="7" customWidth="1"/>
    <col min="15755" max="15755" width="55.140625" style="7" customWidth="1"/>
    <col min="15756" max="15756" width="22.5703125" style="7" customWidth="1"/>
    <col min="15757" max="15757" width="23" style="7" customWidth="1"/>
    <col min="15758" max="15758" width="22.85546875" style="7" customWidth="1"/>
    <col min="15759" max="15759" width="23.42578125" style="7" customWidth="1"/>
    <col min="15760" max="15760" width="28.7109375" style="7" customWidth="1"/>
    <col min="15761" max="15761" width="12.7109375" style="7" customWidth="1"/>
    <col min="15762" max="15762" width="11.42578125" style="7"/>
    <col min="15763" max="15763" width="25.28515625" style="7" customWidth="1"/>
    <col min="15764" max="15764" width="15.85546875" style="7" bestFit="1" customWidth="1"/>
    <col min="15765" max="15766" width="18" style="7" bestFit="1" customWidth="1"/>
    <col min="15767" max="15985" width="11.42578125" style="7"/>
    <col min="15986" max="15986" width="15.42578125" style="7" customWidth="1"/>
    <col min="15987" max="15987" width="9.5703125" style="7" customWidth="1"/>
    <col min="15988" max="15988" width="14.42578125" style="7" customWidth="1"/>
    <col min="15989" max="15989" width="49.85546875" style="7" customWidth="1"/>
    <col min="15990" max="15990" width="22.5703125" style="7" customWidth="1"/>
    <col min="15991" max="15991" width="23" style="7" customWidth="1"/>
    <col min="15992" max="15992" width="22.85546875" style="7" customWidth="1"/>
    <col min="15993" max="15993" width="23.42578125" style="7" customWidth="1"/>
    <col min="15994" max="15994" width="22.42578125" style="7" customWidth="1"/>
    <col min="15995" max="15995" width="13.85546875" style="7" customWidth="1"/>
    <col min="15996" max="15996" width="20.7109375" style="7" customWidth="1"/>
    <col min="15997" max="15997" width="18.140625" style="7" customWidth="1"/>
    <col min="15998" max="15998" width="14.85546875" style="7" bestFit="1" customWidth="1"/>
    <col min="15999" max="15999" width="11.42578125" style="7"/>
    <col min="16000" max="16000" width="17.42578125" style="7" customWidth="1"/>
    <col min="16001" max="16003" width="18.140625" style="7" customWidth="1"/>
    <col min="16004" max="16007" width="11.42578125" style="7"/>
    <col min="16008" max="16008" width="34" style="7" customWidth="1"/>
    <col min="16009" max="16009" width="9.5703125" style="7" customWidth="1"/>
    <col min="16010" max="16010" width="16.7109375" style="7" customWidth="1"/>
    <col min="16011" max="16011" width="55.140625" style="7" customWidth="1"/>
    <col min="16012" max="16012" width="22.5703125" style="7" customWidth="1"/>
    <col min="16013" max="16013" width="23" style="7" customWidth="1"/>
    <col min="16014" max="16014" width="22.85546875" style="7" customWidth="1"/>
    <col min="16015" max="16015" width="23.42578125" style="7" customWidth="1"/>
    <col min="16016" max="16016" width="28.7109375" style="7" customWidth="1"/>
    <col min="16017" max="16017" width="12.7109375" style="7" customWidth="1"/>
    <col min="16018" max="16018" width="11.42578125" style="7"/>
    <col min="16019" max="16019" width="25.28515625" style="7" customWidth="1"/>
    <col min="16020" max="16020" width="15.85546875" style="7" bestFit="1" customWidth="1"/>
    <col min="16021" max="16022" width="18" style="7" bestFit="1" customWidth="1"/>
    <col min="16023" max="16241" width="11.42578125" style="7"/>
    <col min="16242" max="16242" width="15.42578125" style="7" customWidth="1"/>
    <col min="16243" max="16243" width="9.5703125" style="7" customWidth="1"/>
    <col min="16244" max="16244" width="14.42578125" style="7" customWidth="1"/>
    <col min="16245" max="16245" width="49.85546875" style="7" customWidth="1"/>
    <col min="16246" max="16246" width="22.5703125" style="7" customWidth="1"/>
    <col min="16247" max="16247" width="23" style="7" customWidth="1"/>
    <col min="16248" max="16248" width="22.85546875" style="7" customWidth="1"/>
    <col min="16249" max="16249" width="23.42578125" style="7" customWidth="1"/>
    <col min="16250" max="16250" width="22.42578125" style="7" customWidth="1"/>
    <col min="16251" max="16251" width="13.85546875" style="7" customWidth="1"/>
    <col min="16252" max="16252" width="20.7109375" style="7" customWidth="1"/>
    <col min="16253" max="16253" width="18.140625" style="7" customWidth="1"/>
    <col min="16254" max="16254" width="14.85546875" style="7" bestFit="1" customWidth="1"/>
    <col min="16255" max="16255" width="11.42578125" style="7"/>
    <col min="16256" max="16256" width="17.42578125" style="7" customWidth="1"/>
    <col min="16257" max="16259" width="18.140625" style="7" customWidth="1"/>
    <col min="16260" max="16384" width="11.42578125" style="7"/>
  </cols>
  <sheetData>
    <row r="1" spans="1:28" s="234" customFormat="1" ht="23.25" x14ac:dyDescent="0.25">
      <c r="A1" s="1" t="s">
        <v>0</v>
      </c>
      <c r="B1" s="1"/>
      <c r="C1" s="1"/>
      <c r="D1" s="1"/>
      <c r="E1" s="1"/>
      <c r="F1" s="1"/>
      <c r="G1" s="1"/>
      <c r="H1" s="1"/>
      <c r="I1" s="1"/>
      <c r="J1" s="1"/>
      <c r="K1" s="1"/>
      <c r="L1" s="1"/>
      <c r="M1" s="1"/>
      <c r="N1" s="1"/>
      <c r="O1" s="1"/>
      <c r="P1" s="1"/>
      <c r="Q1" s="1"/>
      <c r="R1" s="368"/>
      <c r="S1" s="368"/>
      <c r="T1" s="368"/>
      <c r="U1" s="368"/>
      <c r="V1" s="1"/>
      <c r="W1" s="2"/>
      <c r="X1" s="3"/>
      <c r="Y1" s="3"/>
      <c r="Z1" s="3"/>
      <c r="AA1" s="3"/>
      <c r="AB1" s="3"/>
    </row>
    <row r="2" spans="1:28" s="234" customFormat="1" ht="24.95" customHeight="1" x14ac:dyDescent="0.25">
      <c r="A2" s="4" t="s">
        <v>1</v>
      </c>
      <c r="B2" s="4"/>
      <c r="C2" s="4"/>
      <c r="D2" s="4"/>
      <c r="E2" s="4"/>
      <c r="F2" s="4"/>
      <c r="G2" s="4"/>
      <c r="H2" s="4"/>
      <c r="I2" s="4"/>
      <c r="J2" s="4"/>
      <c r="K2" s="4"/>
      <c r="L2" s="4"/>
      <c r="M2" s="4"/>
      <c r="N2" s="4"/>
      <c r="O2" s="4"/>
      <c r="P2" s="4"/>
      <c r="Q2" s="4"/>
      <c r="R2" s="4"/>
      <c r="S2" s="4"/>
      <c r="T2" s="4"/>
      <c r="U2" s="4"/>
      <c r="V2" s="4"/>
      <c r="W2" s="2"/>
      <c r="X2" s="3"/>
      <c r="Y2" s="3"/>
      <c r="Z2" s="3"/>
      <c r="AA2" s="3"/>
      <c r="AB2" s="3"/>
    </row>
    <row r="3" spans="1:28" ht="24.95" customHeight="1" x14ac:dyDescent="0.2">
      <c r="A3" s="5" t="s">
        <v>489</v>
      </c>
      <c r="B3" s="6"/>
      <c r="C3" s="6"/>
      <c r="D3" s="6"/>
      <c r="E3" s="6"/>
      <c r="F3" s="6"/>
      <c r="G3" s="6"/>
      <c r="H3" s="6"/>
      <c r="I3" s="6"/>
      <c r="J3" s="6"/>
      <c r="K3" s="6"/>
      <c r="L3" s="6"/>
      <c r="M3" s="6"/>
      <c r="N3" s="6"/>
      <c r="O3" s="6"/>
      <c r="P3" s="369"/>
      <c r="Q3" s="6"/>
      <c r="R3" s="6"/>
      <c r="S3" s="6"/>
      <c r="T3" s="6"/>
      <c r="U3" s="6"/>
      <c r="V3" s="384"/>
      <c r="W3" s="6"/>
      <c r="X3" s="3"/>
      <c r="Y3" s="3"/>
      <c r="Z3" s="3"/>
      <c r="AA3" s="3"/>
      <c r="AB3" s="3"/>
    </row>
    <row r="4" spans="1:28" ht="15.75" customHeight="1" x14ac:dyDescent="0.25">
      <c r="A4" s="8"/>
      <c r="M4" s="11"/>
      <c r="N4" s="12"/>
      <c r="O4" s="7"/>
      <c r="P4" s="7"/>
      <c r="Q4" s="8" t="s">
        <v>3</v>
      </c>
      <c r="R4" s="8"/>
      <c r="S4" s="13" t="s">
        <v>4</v>
      </c>
      <c r="T4" s="14" t="s">
        <v>5</v>
      </c>
      <c r="U4" s="13"/>
      <c r="W4" s="14"/>
      <c r="X4" s="15"/>
      <c r="Y4" s="15"/>
      <c r="Z4" s="15"/>
      <c r="AA4" s="15"/>
      <c r="AB4" s="15"/>
    </row>
    <row r="5" spans="1:28" ht="15.75" customHeight="1" thickBot="1" x14ac:dyDescent="0.3">
      <c r="A5" s="8"/>
      <c r="M5" s="11"/>
      <c r="N5" s="12"/>
      <c r="O5" s="7"/>
      <c r="P5" s="7"/>
      <c r="Q5" s="8"/>
      <c r="R5" s="8"/>
      <c r="S5" s="8"/>
      <c r="T5" s="13"/>
      <c r="U5" s="13"/>
      <c r="V5" s="14"/>
      <c r="W5" s="14"/>
      <c r="X5" s="15"/>
      <c r="Y5" s="15"/>
      <c r="Z5" s="15"/>
      <c r="AA5" s="15"/>
      <c r="AB5" s="15"/>
    </row>
    <row r="6" spans="1:28" ht="29.25" customHeight="1" x14ac:dyDescent="0.25">
      <c r="A6" s="537" t="s">
        <v>6</v>
      </c>
      <c r="B6" s="533" t="s">
        <v>7</v>
      </c>
      <c r="C6" s="533" t="s">
        <v>8</v>
      </c>
      <c r="D6" s="533" t="s">
        <v>9</v>
      </c>
      <c r="E6" s="533" t="s">
        <v>10</v>
      </c>
      <c r="F6" s="533" t="s">
        <v>11</v>
      </c>
      <c r="G6" s="533" t="s">
        <v>12</v>
      </c>
      <c r="H6" s="533"/>
      <c r="I6" s="533"/>
      <c r="J6" s="533"/>
      <c r="K6" s="533"/>
      <c r="L6" s="542" t="s">
        <v>13</v>
      </c>
      <c r="M6" s="534" t="s">
        <v>14</v>
      </c>
      <c r="N6" s="534" t="s">
        <v>15</v>
      </c>
      <c r="O6" s="525" t="s">
        <v>16</v>
      </c>
      <c r="P6" s="525" t="s">
        <v>17</v>
      </c>
      <c r="Q6" s="525" t="s">
        <v>18</v>
      </c>
      <c r="R6" s="525" t="s">
        <v>19</v>
      </c>
      <c r="S6" s="525" t="s">
        <v>456</v>
      </c>
      <c r="T6" s="525" t="s">
        <v>457</v>
      </c>
      <c r="U6" s="525" t="s">
        <v>458</v>
      </c>
      <c r="V6" s="525" t="s">
        <v>459</v>
      </c>
      <c r="W6" s="525" t="s">
        <v>460</v>
      </c>
      <c r="X6" s="527" t="s">
        <v>20</v>
      </c>
      <c r="Y6" s="527"/>
      <c r="Z6" s="527"/>
      <c r="AA6" s="527"/>
      <c r="AB6" s="528"/>
    </row>
    <row r="7" spans="1:28" ht="84.75" customHeight="1" thickBot="1" x14ac:dyDescent="0.3">
      <c r="A7" s="540"/>
      <c r="B7" s="539"/>
      <c r="C7" s="539"/>
      <c r="D7" s="539"/>
      <c r="E7" s="539"/>
      <c r="F7" s="539"/>
      <c r="G7" s="383" t="s">
        <v>21</v>
      </c>
      <c r="H7" s="383" t="s">
        <v>22</v>
      </c>
      <c r="I7" s="383" t="s">
        <v>23</v>
      </c>
      <c r="J7" s="383" t="s">
        <v>24</v>
      </c>
      <c r="K7" s="383" t="s">
        <v>25</v>
      </c>
      <c r="L7" s="543"/>
      <c r="M7" s="544"/>
      <c r="N7" s="544"/>
      <c r="O7" s="526"/>
      <c r="P7" s="526"/>
      <c r="Q7" s="526"/>
      <c r="R7" s="526"/>
      <c r="S7" s="526"/>
      <c r="T7" s="526"/>
      <c r="U7" s="526"/>
      <c r="V7" s="526"/>
      <c r="W7" s="526"/>
      <c r="X7" s="195" t="s">
        <v>461</v>
      </c>
      <c r="Y7" s="195" t="s">
        <v>462</v>
      </c>
      <c r="Z7" s="195" t="s">
        <v>463</v>
      </c>
      <c r="AA7" s="195" t="s">
        <v>464</v>
      </c>
      <c r="AB7" s="196" t="s">
        <v>465</v>
      </c>
    </row>
    <row r="8" spans="1:28" s="8" customFormat="1" ht="28.5" customHeight="1" thickBot="1" x14ac:dyDescent="0.3">
      <c r="A8" s="18" t="s">
        <v>26</v>
      </c>
      <c r="B8" s="19"/>
      <c r="C8" s="19"/>
      <c r="D8" s="19"/>
      <c r="E8" s="20" t="s">
        <v>27</v>
      </c>
      <c r="F8" s="21">
        <f>+F9+F37+F79+F93</f>
        <v>101565565000</v>
      </c>
      <c r="G8" s="21">
        <f t="shared" ref="G8:K8" si="0">+G9+G37+G79+G93</f>
        <v>0</v>
      </c>
      <c r="H8" s="21">
        <f t="shared" si="0"/>
        <v>0</v>
      </c>
      <c r="I8" s="21">
        <f t="shared" si="0"/>
        <v>85422220</v>
      </c>
      <c r="J8" s="21">
        <f t="shared" si="0"/>
        <v>85422220</v>
      </c>
      <c r="K8" s="21">
        <f t="shared" si="0"/>
        <v>0</v>
      </c>
      <c r="L8" s="21">
        <f>+F8+K8</f>
        <v>101565565000</v>
      </c>
      <c r="M8" s="236">
        <f t="shared" ref="M8:M14" si="1">L8/$L$259</f>
        <v>1.9133381988639505E-2</v>
      </c>
      <c r="N8" s="21">
        <f t="shared" ref="N8:W8" si="2">+N9+N37+N79+N93</f>
        <v>23357358000</v>
      </c>
      <c r="O8" s="21">
        <f t="shared" si="2"/>
        <v>72534525361.720001</v>
      </c>
      <c r="P8" s="21">
        <f t="shared" si="2"/>
        <v>29031039638.279999</v>
      </c>
      <c r="Q8" s="21">
        <f t="shared" si="2"/>
        <v>33745594188.25</v>
      </c>
      <c r="R8" s="21">
        <f t="shared" si="2"/>
        <v>67819970811.75</v>
      </c>
      <c r="S8" s="21">
        <f t="shared" si="2"/>
        <v>38788931173.470001</v>
      </c>
      <c r="T8" s="21">
        <f t="shared" si="2"/>
        <v>20036981525.250004</v>
      </c>
      <c r="U8" s="21">
        <f t="shared" si="2"/>
        <v>13708612663</v>
      </c>
      <c r="V8" s="21">
        <f t="shared" si="2"/>
        <v>19127380709.250004</v>
      </c>
      <c r="W8" s="21">
        <f t="shared" si="2"/>
        <v>909600815.99999988</v>
      </c>
      <c r="X8" s="23">
        <f t="shared" ref="X8:X71" si="3">+Q8/L8</f>
        <v>0.33225428508422122</v>
      </c>
      <c r="Y8" s="23">
        <f t="shared" ref="Y8:Y71" si="4">+T8/L8</f>
        <v>0.19728124906556671</v>
      </c>
      <c r="Z8" s="23">
        <f t="shared" ref="Z8:Z71" si="5">+V8/L8</f>
        <v>0.18832544976488835</v>
      </c>
      <c r="AA8" s="23">
        <f t="shared" ref="AA8:AA34" si="6">+T8/Q8</f>
        <v>0.5937658532095651</v>
      </c>
      <c r="AB8" s="24">
        <f>+V8/T8</f>
        <v>0.95460390005082607</v>
      </c>
    </row>
    <row r="9" spans="1:28" ht="27" customHeight="1" x14ac:dyDescent="0.25">
      <c r="A9" s="237" t="s">
        <v>28</v>
      </c>
      <c r="B9" s="26"/>
      <c r="C9" s="26"/>
      <c r="D9" s="26"/>
      <c r="E9" s="27" t="s">
        <v>29</v>
      </c>
      <c r="F9" s="28">
        <f>+F10</f>
        <v>48846668000</v>
      </c>
      <c r="G9" s="28">
        <f t="shared" ref="G9:L9" si="7">+G10</f>
        <v>0</v>
      </c>
      <c r="H9" s="28">
        <f t="shared" si="7"/>
        <v>0</v>
      </c>
      <c r="I9" s="28">
        <f t="shared" si="7"/>
        <v>0</v>
      </c>
      <c r="J9" s="28">
        <f t="shared" si="7"/>
        <v>0</v>
      </c>
      <c r="K9" s="28">
        <f t="shared" si="7"/>
        <v>0</v>
      </c>
      <c r="L9" s="28">
        <f t="shared" si="7"/>
        <v>48846668000</v>
      </c>
      <c r="M9" s="29">
        <f t="shared" si="1"/>
        <v>9.2019569596866191E-3</v>
      </c>
      <c r="N9" s="28">
        <f t="shared" ref="N9:W9" si="8">+N10</f>
        <v>4590358000</v>
      </c>
      <c r="O9" s="28">
        <f t="shared" si="8"/>
        <v>44256310000</v>
      </c>
      <c r="P9" s="28">
        <f t="shared" si="8"/>
        <v>4590358000</v>
      </c>
      <c r="Q9" s="28">
        <f t="shared" si="8"/>
        <v>10632585369.350002</v>
      </c>
      <c r="R9" s="28">
        <f t="shared" si="8"/>
        <v>38214082630.650002</v>
      </c>
      <c r="S9" s="28">
        <f t="shared" si="8"/>
        <v>33623724630.650002</v>
      </c>
      <c r="T9" s="28">
        <f t="shared" si="8"/>
        <v>10632585369.350002</v>
      </c>
      <c r="U9" s="28">
        <f t="shared" si="8"/>
        <v>0</v>
      </c>
      <c r="V9" s="28">
        <f t="shared" si="8"/>
        <v>9723706189.3500023</v>
      </c>
      <c r="W9" s="28">
        <f t="shared" si="8"/>
        <v>908879179.99999988</v>
      </c>
      <c r="X9" s="30">
        <f t="shared" si="3"/>
        <v>0.21767268484618035</v>
      </c>
      <c r="Y9" s="30">
        <f t="shared" si="4"/>
        <v>0.21767268484618035</v>
      </c>
      <c r="Z9" s="30">
        <f>+V9/L9</f>
        <v>0.19906590536226548</v>
      </c>
      <c r="AA9" s="30">
        <f t="shared" si="6"/>
        <v>1</v>
      </c>
      <c r="AB9" s="30">
        <f t="shared" ref="AB9:AB74" si="9">+V9/T9</f>
        <v>0.91451945614093266</v>
      </c>
    </row>
    <row r="10" spans="1:28" ht="35.25" customHeight="1" x14ac:dyDescent="0.25">
      <c r="A10" s="238" t="s">
        <v>30</v>
      </c>
      <c r="B10" s="33"/>
      <c r="C10" s="33"/>
      <c r="D10" s="33"/>
      <c r="E10" s="34" t="s">
        <v>31</v>
      </c>
      <c r="F10" s="35">
        <f>+F11+F21+F29+F36</f>
        <v>48846668000</v>
      </c>
      <c r="G10" s="35">
        <f t="shared" ref="G10:L10" si="10">+G11+G21+G29+G36</f>
        <v>0</v>
      </c>
      <c r="H10" s="35">
        <f t="shared" si="10"/>
        <v>0</v>
      </c>
      <c r="I10" s="35">
        <f t="shared" si="10"/>
        <v>0</v>
      </c>
      <c r="J10" s="35">
        <f t="shared" si="10"/>
        <v>0</v>
      </c>
      <c r="K10" s="35">
        <f t="shared" si="10"/>
        <v>0</v>
      </c>
      <c r="L10" s="35">
        <f t="shared" si="10"/>
        <v>48846668000</v>
      </c>
      <c r="M10" s="36">
        <f t="shared" si="1"/>
        <v>9.2019569596866191E-3</v>
      </c>
      <c r="N10" s="35">
        <f t="shared" ref="N10:W10" si="11">+N11+N21+N29+N36</f>
        <v>4590358000</v>
      </c>
      <c r="O10" s="35">
        <f t="shared" si="11"/>
        <v>44256310000</v>
      </c>
      <c r="P10" s="35">
        <f t="shared" si="11"/>
        <v>4590358000</v>
      </c>
      <c r="Q10" s="35">
        <f t="shared" si="11"/>
        <v>10632585369.350002</v>
      </c>
      <c r="R10" s="35">
        <f t="shared" si="11"/>
        <v>38214082630.650002</v>
      </c>
      <c r="S10" s="35">
        <f t="shared" si="11"/>
        <v>33623724630.650002</v>
      </c>
      <c r="T10" s="35">
        <f t="shared" si="11"/>
        <v>10632585369.350002</v>
      </c>
      <c r="U10" s="35">
        <f t="shared" si="11"/>
        <v>0</v>
      </c>
      <c r="V10" s="35">
        <f t="shared" si="11"/>
        <v>9723706189.3500023</v>
      </c>
      <c r="W10" s="35">
        <f t="shared" si="11"/>
        <v>908879179.99999988</v>
      </c>
      <c r="X10" s="37">
        <f t="shared" si="3"/>
        <v>0.21767268484618035</v>
      </c>
      <c r="Y10" s="37">
        <f t="shared" si="4"/>
        <v>0.21767268484618035</v>
      </c>
      <c r="Z10" s="37">
        <f t="shared" si="5"/>
        <v>0.19906590536226548</v>
      </c>
      <c r="AA10" s="37">
        <f t="shared" si="6"/>
        <v>1</v>
      </c>
      <c r="AB10" s="37">
        <f t="shared" si="9"/>
        <v>0.91451945614093266</v>
      </c>
    </row>
    <row r="11" spans="1:28" ht="27" customHeight="1" x14ac:dyDescent="0.25">
      <c r="A11" s="238" t="s">
        <v>32</v>
      </c>
      <c r="B11" s="33"/>
      <c r="C11" s="33"/>
      <c r="D11" s="33"/>
      <c r="E11" s="34" t="s">
        <v>33</v>
      </c>
      <c r="F11" s="35">
        <f>+F12</f>
        <v>28789591000</v>
      </c>
      <c r="G11" s="35">
        <f t="shared" ref="G11:L11" si="12">+G12</f>
        <v>0</v>
      </c>
      <c r="H11" s="35">
        <f t="shared" si="12"/>
        <v>0</v>
      </c>
      <c r="I11" s="35">
        <f t="shared" si="12"/>
        <v>0</v>
      </c>
      <c r="J11" s="35">
        <f t="shared" si="12"/>
        <v>0</v>
      </c>
      <c r="K11" s="35">
        <f t="shared" si="12"/>
        <v>0</v>
      </c>
      <c r="L11" s="35">
        <f t="shared" si="12"/>
        <v>28789591000</v>
      </c>
      <c r="M11" s="36">
        <f t="shared" si="1"/>
        <v>5.4235137854025429E-3</v>
      </c>
      <c r="N11" s="35">
        <f t="shared" ref="N11:W11" si="13">+N12</f>
        <v>0</v>
      </c>
      <c r="O11" s="35">
        <f t="shared" si="13"/>
        <v>28789591000</v>
      </c>
      <c r="P11" s="35">
        <f t="shared" si="13"/>
        <v>0</v>
      </c>
      <c r="Q11" s="35">
        <f t="shared" si="13"/>
        <v>7103357364.4500017</v>
      </c>
      <c r="R11" s="35">
        <f t="shared" si="13"/>
        <v>21686233635.549999</v>
      </c>
      <c r="S11" s="35">
        <f t="shared" si="13"/>
        <v>21686233635.549999</v>
      </c>
      <c r="T11" s="35">
        <f t="shared" si="13"/>
        <v>7103357364.4500017</v>
      </c>
      <c r="U11" s="35">
        <f t="shared" si="13"/>
        <v>0</v>
      </c>
      <c r="V11" s="35">
        <f t="shared" si="13"/>
        <v>7103357364.4500017</v>
      </c>
      <c r="W11" s="35">
        <f t="shared" si="13"/>
        <v>0</v>
      </c>
      <c r="X11" s="37">
        <f t="shared" si="3"/>
        <v>0.24673352825505585</v>
      </c>
      <c r="Y11" s="37">
        <f t="shared" si="4"/>
        <v>0.24673352825505585</v>
      </c>
      <c r="Z11" s="37">
        <f t="shared" si="5"/>
        <v>0.24673352825505585</v>
      </c>
      <c r="AA11" s="37">
        <f t="shared" si="6"/>
        <v>1</v>
      </c>
      <c r="AB11" s="37">
        <f t="shared" si="9"/>
        <v>1</v>
      </c>
    </row>
    <row r="12" spans="1:28" ht="27" customHeight="1" x14ac:dyDescent="0.25">
      <c r="A12" s="238" t="s">
        <v>34</v>
      </c>
      <c r="B12" s="33"/>
      <c r="C12" s="33"/>
      <c r="D12" s="33"/>
      <c r="E12" s="34" t="s">
        <v>35</v>
      </c>
      <c r="F12" s="35">
        <f>SUM(F13:F20)</f>
        <v>28789591000</v>
      </c>
      <c r="G12" s="35">
        <f t="shared" ref="G12:L12" si="14">SUM(G13:G20)</f>
        <v>0</v>
      </c>
      <c r="H12" s="35">
        <f t="shared" si="14"/>
        <v>0</v>
      </c>
      <c r="I12" s="35">
        <f t="shared" si="14"/>
        <v>0</v>
      </c>
      <c r="J12" s="35">
        <f t="shared" si="14"/>
        <v>0</v>
      </c>
      <c r="K12" s="35">
        <f t="shared" si="14"/>
        <v>0</v>
      </c>
      <c r="L12" s="35">
        <f t="shared" si="14"/>
        <v>28789591000</v>
      </c>
      <c r="M12" s="36">
        <f t="shared" si="1"/>
        <v>5.4235137854025429E-3</v>
      </c>
      <c r="N12" s="35">
        <f t="shared" ref="N12:W12" si="15">SUM(N13:N20)</f>
        <v>0</v>
      </c>
      <c r="O12" s="35">
        <f t="shared" si="15"/>
        <v>28789591000</v>
      </c>
      <c r="P12" s="35">
        <f t="shared" si="15"/>
        <v>0</v>
      </c>
      <c r="Q12" s="35">
        <f t="shared" si="15"/>
        <v>7103357364.4500017</v>
      </c>
      <c r="R12" s="35">
        <f t="shared" si="15"/>
        <v>21686233635.549999</v>
      </c>
      <c r="S12" s="35">
        <f t="shared" si="15"/>
        <v>21686233635.549999</v>
      </c>
      <c r="T12" s="35">
        <f t="shared" si="15"/>
        <v>7103357364.4500017</v>
      </c>
      <c r="U12" s="35">
        <f t="shared" si="15"/>
        <v>0</v>
      </c>
      <c r="V12" s="35">
        <f t="shared" si="15"/>
        <v>7103357364.4500017</v>
      </c>
      <c r="W12" s="35">
        <f t="shared" si="15"/>
        <v>0</v>
      </c>
      <c r="X12" s="37">
        <f t="shared" si="3"/>
        <v>0.24673352825505585</v>
      </c>
      <c r="Y12" s="37">
        <f t="shared" si="4"/>
        <v>0.24673352825505585</v>
      </c>
      <c r="Z12" s="37">
        <f t="shared" si="5"/>
        <v>0.24673352825505585</v>
      </c>
      <c r="AA12" s="37">
        <f t="shared" si="6"/>
        <v>1</v>
      </c>
      <c r="AB12" s="37">
        <f t="shared" si="9"/>
        <v>1</v>
      </c>
    </row>
    <row r="13" spans="1:28" ht="27" customHeight="1" x14ac:dyDescent="0.25">
      <c r="A13" s="239" t="s">
        <v>36</v>
      </c>
      <c r="B13" s="40" t="s">
        <v>37</v>
      </c>
      <c r="C13" s="40">
        <v>20</v>
      </c>
      <c r="D13" s="40" t="s">
        <v>38</v>
      </c>
      <c r="E13" s="41" t="s">
        <v>39</v>
      </c>
      <c r="F13" s="42">
        <v>22821279655</v>
      </c>
      <c r="G13" s="240">
        <v>0</v>
      </c>
      <c r="H13" s="240">
        <v>0</v>
      </c>
      <c r="I13" s="240">
        <v>0</v>
      </c>
      <c r="J13" s="240">
        <v>0</v>
      </c>
      <c r="K13" s="240">
        <f t="shared" ref="K13:K71" si="16">+G13-H13+I13-J13</f>
        <v>0</v>
      </c>
      <c r="L13" s="42">
        <f t="shared" ref="L13:L71" si="17">+F13+K13</f>
        <v>22821279655</v>
      </c>
      <c r="M13" s="36">
        <f t="shared" si="1"/>
        <v>4.2991762130076489E-3</v>
      </c>
      <c r="N13" s="240">
        <v>0</v>
      </c>
      <c r="O13" s="240">
        <v>22821279655</v>
      </c>
      <c r="P13" s="240">
        <f t="shared" ref="P13:P20" si="18">L13-O13</f>
        <v>0</v>
      </c>
      <c r="Q13" s="240">
        <v>6241560262.9099998</v>
      </c>
      <c r="R13" s="240">
        <f t="shared" ref="R13:R20" si="19">+L13-Q13</f>
        <v>16579719392.09</v>
      </c>
      <c r="S13" s="240">
        <f>O13-Q13</f>
        <v>16579719392.09</v>
      </c>
      <c r="T13" s="240">
        <v>6241560262.9099998</v>
      </c>
      <c r="U13" s="240">
        <f t="shared" ref="U13:U20" si="20">+Q13-T13</f>
        <v>0</v>
      </c>
      <c r="V13" s="240">
        <v>6241560262.9099998</v>
      </c>
      <c r="W13" s="44">
        <f t="shared" ref="W13:W77" si="21">+T13-V13</f>
        <v>0</v>
      </c>
      <c r="X13" s="45">
        <f t="shared" si="3"/>
        <v>0.27349738302437887</v>
      </c>
      <c r="Y13" s="45">
        <f t="shared" si="4"/>
        <v>0.27349738302437887</v>
      </c>
      <c r="Z13" s="45">
        <f t="shared" si="5"/>
        <v>0.27349738302437887</v>
      </c>
      <c r="AA13" s="45">
        <f t="shared" si="6"/>
        <v>1</v>
      </c>
      <c r="AB13" s="45">
        <f t="shared" si="9"/>
        <v>1</v>
      </c>
    </row>
    <row r="14" spans="1:28" ht="27" customHeight="1" x14ac:dyDescent="0.25">
      <c r="A14" s="239" t="s">
        <v>40</v>
      </c>
      <c r="B14" s="40" t="s">
        <v>37</v>
      </c>
      <c r="C14" s="40">
        <v>20</v>
      </c>
      <c r="D14" s="40" t="s">
        <v>38</v>
      </c>
      <c r="E14" s="41" t="s">
        <v>41</v>
      </c>
      <c r="F14" s="42">
        <v>1516830834</v>
      </c>
      <c r="G14" s="240">
        <v>0</v>
      </c>
      <c r="H14" s="240">
        <v>0</v>
      </c>
      <c r="I14" s="240">
        <v>0</v>
      </c>
      <c r="J14" s="240">
        <v>0</v>
      </c>
      <c r="K14" s="240">
        <f t="shared" si="16"/>
        <v>0</v>
      </c>
      <c r="L14" s="42">
        <f t="shared" si="17"/>
        <v>1516830834</v>
      </c>
      <c r="M14" s="43">
        <f t="shared" si="1"/>
        <v>2.857474751316417E-4</v>
      </c>
      <c r="N14" s="240">
        <v>0</v>
      </c>
      <c r="O14" s="240">
        <v>1516830834</v>
      </c>
      <c r="P14" s="240">
        <f t="shared" si="18"/>
        <v>0</v>
      </c>
      <c r="Q14" s="240">
        <v>471824221.01999998</v>
      </c>
      <c r="R14" s="240">
        <f t="shared" si="19"/>
        <v>1045006612.98</v>
      </c>
      <c r="S14" s="240">
        <f t="shared" ref="S14:S28" si="22">O14-Q14</f>
        <v>1045006612.98</v>
      </c>
      <c r="T14" s="240">
        <v>471824221.01999998</v>
      </c>
      <c r="U14" s="240">
        <f t="shared" si="20"/>
        <v>0</v>
      </c>
      <c r="V14" s="240">
        <v>471824221.01999998</v>
      </c>
      <c r="W14" s="44">
        <f t="shared" si="21"/>
        <v>0</v>
      </c>
      <c r="X14" s="45">
        <f t="shared" si="3"/>
        <v>0.31105922324624896</v>
      </c>
      <c r="Y14" s="45">
        <f t="shared" si="4"/>
        <v>0.31105922324624896</v>
      </c>
      <c r="Z14" s="45">
        <f t="shared" si="5"/>
        <v>0.31105922324624896</v>
      </c>
      <c r="AA14" s="45">
        <f t="shared" si="6"/>
        <v>1</v>
      </c>
      <c r="AB14" s="45">
        <f t="shared" si="9"/>
        <v>1</v>
      </c>
    </row>
    <row r="15" spans="1:28" ht="27" customHeight="1" x14ac:dyDescent="0.25">
      <c r="A15" s="239" t="s">
        <v>42</v>
      </c>
      <c r="B15" s="40" t="s">
        <v>37</v>
      </c>
      <c r="C15" s="40">
        <v>20</v>
      </c>
      <c r="D15" s="40" t="s">
        <v>38</v>
      </c>
      <c r="E15" s="41" t="s">
        <v>43</v>
      </c>
      <c r="F15" s="42">
        <v>2475792</v>
      </c>
      <c r="G15" s="240">
        <v>0</v>
      </c>
      <c r="H15" s="240">
        <v>0</v>
      </c>
      <c r="I15" s="240">
        <v>0</v>
      </c>
      <c r="J15" s="240">
        <v>0</v>
      </c>
      <c r="K15" s="240">
        <f t="shared" si="16"/>
        <v>0</v>
      </c>
      <c r="L15" s="42">
        <f t="shared" si="17"/>
        <v>2475792</v>
      </c>
      <c r="M15" s="370">
        <f>+L15/L259</f>
        <v>4.6640093087079045E-7</v>
      </c>
      <c r="N15" s="240">
        <v>0</v>
      </c>
      <c r="O15" s="241">
        <v>2475792</v>
      </c>
      <c r="P15" s="241">
        <f t="shared" si="18"/>
        <v>0</v>
      </c>
      <c r="Q15" s="240">
        <v>558431.5</v>
      </c>
      <c r="R15" s="240">
        <f t="shared" si="19"/>
        <v>1917360.5</v>
      </c>
      <c r="S15" s="240">
        <f t="shared" si="22"/>
        <v>1917360.5</v>
      </c>
      <c r="T15" s="240">
        <v>558431.5</v>
      </c>
      <c r="U15" s="240">
        <f t="shared" si="20"/>
        <v>0</v>
      </c>
      <c r="V15" s="240">
        <v>558431.5</v>
      </c>
      <c r="W15" s="44">
        <f t="shared" si="21"/>
        <v>0</v>
      </c>
      <c r="X15" s="45">
        <f t="shared" si="3"/>
        <v>0.22555671074145162</v>
      </c>
      <c r="Y15" s="45">
        <f t="shared" si="4"/>
        <v>0.22555671074145162</v>
      </c>
      <c r="Z15" s="45">
        <f t="shared" si="5"/>
        <v>0.22555671074145162</v>
      </c>
      <c r="AA15" s="45">
        <f t="shared" si="6"/>
        <v>1</v>
      </c>
      <c r="AB15" s="45">
        <f t="shared" si="9"/>
        <v>1</v>
      </c>
    </row>
    <row r="16" spans="1:28" ht="27" customHeight="1" x14ac:dyDescent="0.25">
      <c r="A16" s="239" t="s">
        <v>44</v>
      </c>
      <c r="B16" s="40" t="s">
        <v>37</v>
      </c>
      <c r="C16" s="40">
        <v>20</v>
      </c>
      <c r="D16" s="40" t="s">
        <v>38</v>
      </c>
      <c r="E16" s="41" t="s">
        <v>45</v>
      </c>
      <c r="F16" s="42">
        <v>1222067257</v>
      </c>
      <c r="G16" s="240">
        <v>0</v>
      </c>
      <c r="H16" s="240">
        <v>0</v>
      </c>
      <c r="I16" s="240">
        <v>0</v>
      </c>
      <c r="J16" s="240">
        <v>0</v>
      </c>
      <c r="K16" s="240">
        <f t="shared" si="16"/>
        <v>0</v>
      </c>
      <c r="L16" s="42">
        <f t="shared" si="17"/>
        <v>1222067257</v>
      </c>
      <c r="M16" s="43">
        <f t="shared" ref="M16:M79" si="23">L16/$L$259</f>
        <v>2.3021857500610452E-4</v>
      </c>
      <c r="N16" s="240">
        <v>0</v>
      </c>
      <c r="O16" s="241">
        <v>1222067257</v>
      </c>
      <c r="P16" s="241">
        <f t="shared" si="18"/>
        <v>0</v>
      </c>
      <c r="Q16" s="240">
        <v>20481714.890000001</v>
      </c>
      <c r="R16" s="240">
        <f t="shared" si="19"/>
        <v>1201585542.1099999</v>
      </c>
      <c r="S16" s="240">
        <f t="shared" si="22"/>
        <v>1201585542.1099999</v>
      </c>
      <c r="T16" s="240">
        <v>20481714.890000001</v>
      </c>
      <c r="U16" s="240">
        <f t="shared" si="20"/>
        <v>0</v>
      </c>
      <c r="V16" s="240">
        <v>20481714.890000001</v>
      </c>
      <c r="W16" s="44">
        <f t="shared" si="21"/>
        <v>0</v>
      </c>
      <c r="X16" s="45">
        <f t="shared" si="3"/>
        <v>1.6759891710280885E-2</v>
      </c>
      <c r="Y16" s="45">
        <f t="shared" si="4"/>
        <v>1.6759891710280885E-2</v>
      </c>
      <c r="Z16" s="45">
        <f t="shared" si="5"/>
        <v>1.6759891710280885E-2</v>
      </c>
      <c r="AA16" s="45">
        <f t="shared" si="6"/>
        <v>1</v>
      </c>
      <c r="AB16" s="45">
        <f t="shared" si="9"/>
        <v>1</v>
      </c>
    </row>
    <row r="17" spans="1:28" ht="27" customHeight="1" x14ac:dyDescent="0.25">
      <c r="A17" s="239" t="s">
        <v>47</v>
      </c>
      <c r="B17" s="40" t="s">
        <v>37</v>
      </c>
      <c r="C17" s="40">
        <v>20</v>
      </c>
      <c r="D17" s="40" t="s">
        <v>38</v>
      </c>
      <c r="E17" s="41" t="s">
        <v>48</v>
      </c>
      <c r="F17" s="42">
        <v>883433667</v>
      </c>
      <c r="G17" s="240">
        <v>0</v>
      </c>
      <c r="H17" s="240">
        <v>0</v>
      </c>
      <c r="I17" s="240">
        <v>0</v>
      </c>
      <c r="J17" s="240">
        <v>0</v>
      </c>
      <c r="K17" s="240">
        <f t="shared" si="16"/>
        <v>0</v>
      </c>
      <c r="L17" s="42">
        <f t="shared" si="17"/>
        <v>883433667</v>
      </c>
      <c r="M17" s="43">
        <f t="shared" si="23"/>
        <v>1.6642524277136203E-4</v>
      </c>
      <c r="N17" s="240">
        <v>0</v>
      </c>
      <c r="O17" s="241">
        <v>883433667</v>
      </c>
      <c r="P17" s="241">
        <f t="shared" si="18"/>
        <v>0</v>
      </c>
      <c r="Q17" s="240">
        <v>198626910.63999999</v>
      </c>
      <c r="R17" s="240">
        <f t="shared" si="19"/>
        <v>684806756.36000001</v>
      </c>
      <c r="S17" s="240">
        <f t="shared" si="22"/>
        <v>684806756.36000001</v>
      </c>
      <c r="T17" s="240">
        <v>198626910.63999999</v>
      </c>
      <c r="U17" s="240">
        <f t="shared" si="20"/>
        <v>0</v>
      </c>
      <c r="V17" s="240">
        <v>198626910.63999999</v>
      </c>
      <c r="W17" s="44">
        <f t="shared" si="21"/>
        <v>0</v>
      </c>
      <c r="X17" s="45">
        <f t="shared" si="3"/>
        <v>0.22483511559447958</v>
      </c>
      <c r="Y17" s="45">
        <f t="shared" si="4"/>
        <v>0.22483511559447958</v>
      </c>
      <c r="Z17" s="45">
        <f t="shared" si="5"/>
        <v>0.22483511559447958</v>
      </c>
      <c r="AA17" s="45">
        <f t="shared" si="6"/>
        <v>1</v>
      </c>
      <c r="AB17" s="45">
        <f t="shared" si="9"/>
        <v>1</v>
      </c>
    </row>
    <row r="18" spans="1:28" ht="33.75" customHeight="1" x14ac:dyDescent="0.25">
      <c r="A18" s="239" t="s">
        <v>49</v>
      </c>
      <c r="B18" s="40" t="s">
        <v>37</v>
      </c>
      <c r="C18" s="40">
        <v>20</v>
      </c>
      <c r="D18" s="40" t="s">
        <v>38</v>
      </c>
      <c r="E18" s="41" t="s">
        <v>50</v>
      </c>
      <c r="F18" s="42">
        <v>76852744</v>
      </c>
      <c r="G18" s="240">
        <v>0</v>
      </c>
      <c r="H18" s="240">
        <v>0</v>
      </c>
      <c r="I18" s="240">
        <v>0</v>
      </c>
      <c r="J18" s="240">
        <v>0</v>
      </c>
      <c r="K18" s="240">
        <f t="shared" si="16"/>
        <v>0</v>
      </c>
      <c r="L18" s="42">
        <f t="shared" si="17"/>
        <v>76852744</v>
      </c>
      <c r="M18" s="371">
        <f t="shared" si="23"/>
        <v>1.4477868634188396E-5</v>
      </c>
      <c r="N18" s="240">
        <v>0</v>
      </c>
      <c r="O18" s="241">
        <v>76852744</v>
      </c>
      <c r="P18" s="241">
        <f t="shared" si="18"/>
        <v>0</v>
      </c>
      <c r="Q18" s="240">
        <v>10940756.02</v>
      </c>
      <c r="R18" s="240">
        <f t="shared" si="19"/>
        <v>65911987.980000004</v>
      </c>
      <c r="S18" s="240">
        <f t="shared" si="22"/>
        <v>65911987.980000004</v>
      </c>
      <c r="T18" s="240">
        <v>10940756.02</v>
      </c>
      <c r="U18" s="240">
        <f t="shared" si="20"/>
        <v>0</v>
      </c>
      <c r="V18" s="240">
        <v>10940756.02</v>
      </c>
      <c r="W18" s="44">
        <f t="shared" si="21"/>
        <v>0</v>
      </c>
      <c r="X18" s="45">
        <f t="shared" si="3"/>
        <v>0.14235999198675325</v>
      </c>
      <c r="Y18" s="45">
        <f t="shared" si="4"/>
        <v>0.14235999198675325</v>
      </c>
      <c r="Z18" s="45">
        <f t="shared" si="5"/>
        <v>0.14235999198675325</v>
      </c>
      <c r="AA18" s="45">
        <f t="shared" si="6"/>
        <v>1</v>
      </c>
      <c r="AB18" s="45">
        <f t="shared" si="9"/>
        <v>1</v>
      </c>
    </row>
    <row r="19" spans="1:28" ht="27" customHeight="1" x14ac:dyDescent="0.25">
      <c r="A19" s="239" t="s">
        <v>51</v>
      </c>
      <c r="B19" s="40" t="s">
        <v>37</v>
      </c>
      <c r="C19" s="40">
        <v>20</v>
      </c>
      <c r="D19" s="40" t="s">
        <v>38</v>
      </c>
      <c r="E19" s="41" t="s">
        <v>52</v>
      </c>
      <c r="F19" s="42">
        <v>1271900429</v>
      </c>
      <c r="G19" s="240">
        <v>0</v>
      </c>
      <c r="H19" s="240">
        <v>0</v>
      </c>
      <c r="I19" s="240">
        <v>0</v>
      </c>
      <c r="J19" s="240">
        <v>0</v>
      </c>
      <c r="K19" s="240">
        <f t="shared" si="16"/>
        <v>0</v>
      </c>
      <c r="L19" s="42">
        <f t="shared" si="17"/>
        <v>1271900429</v>
      </c>
      <c r="M19" s="43">
        <f t="shared" si="23"/>
        <v>2.3960637406557488E-4</v>
      </c>
      <c r="N19" s="240">
        <v>0</v>
      </c>
      <c r="O19" s="241">
        <v>1271900429</v>
      </c>
      <c r="P19" s="241">
        <f t="shared" si="18"/>
        <v>0</v>
      </c>
      <c r="Q19" s="240">
        <v>2177604.81</v>
      </c>
      <c r="R19" s="240">
        <f t="shared" si="19"/>
        <v>1269722824.1900001</v>
      </c>
      <c r="S19" s="240">
        <f t="shared" si="22"/>
        <v>1269722824.1900001</v>
      </c>
      <c r="T19" s="240">
        <v>2177604.81</v>
      </c>
      <c r="U19" s="240">
        <f t="shared" si="20"/>
        <v>0</v>
      </c>
      <c r="V19" s="240">
        <v>2177604.81</v>
      </c>
      <c r="W19" s="44">
        <f t="shared" si="21"/>
        <v>0</v>
      </c>
      <c r="X19" s="45">
        <f t="shared" si="3"/>
        <v>1.7120874876283261E-3</v>
      </c>
      <c r="Y19" s="45">
        <f t="shared" si="4"/>
        <v>1.7120874876283261E-3</v>
      </c>
      <c r="Z19" s="45">
        <f t="shared" si="5"/>
        <v>1.7120874876283261E-3</v>
      </c>
      <c r="AA19" s="45">
        <f t="shared" si="6"/>
        <v>1</v>
      </c>
      <c r="AB19" s="45">
        <f t="shared" si="9"/>
        <v>1</v>
      </c>
    </row>
    <row r="20" spans="1:28" ht="27" customHeight="1" x14ac:dyDescent="0.25">
      <c r="A20" s="239" t="s">
        <v>53</v>
      </c>
      <c r="B20" s="40" t="s">
        <v>37</v>
      </c>
      <c r="C20" s="40">
        <v>20</v>
      </c>
      <c r="D20" s="40" t="s">
        <v>38</v>
      </c>
      <c r="E20" s="41" t="s">
        <v>54</v>
      </c>
      <c r="F20" s="42">
        <v>994750622</v>
      </c>
      <c r="G20" s="240">
        <v>0</v>
      </c>
      <c r="H20" s="240">
        <v>0</v>
      </c>
      <c r="I20" s="240">
        <v>0</v>
      </c>
      <c r="J20" s="240">
        <v>0</v>
      </c>
      <c r="K20" s="240">
        <f t="shared" si="16"/>
        <v>0</v>
      </c>
      <c r="L20" s="42">
        <f t="shared" si="17"/>
        <v>994750622</v>
      </c>
      <c r="M20" s="43">
        <f t="shared" si="23"/>
        <v>1.8739563585515174E-4</v>
      </c>
      <c r="N20" s="240">
        <v>0</v>
      </c>
      <c r="O20" s="241">
        <v>994750622</v>
      </c>
      <c r="P20" s="241">
        <f t="shared" si="18"/>
        <v>0</v>
      </c>
      <c r="Q20" s="240">
        <v>157187462.66</v>
      </c>
      <c r="R20" s="240">
        <f t="shared" si="19"/>
        <v>837563159.34000003</v>
      </c>
      <c r="S20" s="240">
        <f t="shared" si="22"/>
        <v>837563159.34000003</v>
      </c>
      <c r="T20" s="240">
        <v>157187462.66</v>
      </c>
      <c r="U20" s="240">
        <f t="shared" si="20"/>
        <v>0</v>
      </c>
      <c r="V20" s="240">
        <v>157187462.66</v>
      </c>
      <c r="W20" s="44">
        <f t="shared" si="21"/>
        <v>0</v>
      </c>
      <c r="X20" s="45">
        <f t="shared" si="3"/>
        <v>0.15801695337869312</v>
      </c>
      <c r="Y20" s="45">
        <f t="shared" si="4"/>
        <v>0.15801695337869312</v>
      </c>
      <c r="Z20" s="45">
        <f t="shared" si="5"/>
        <v>0.15801695337869312</v>
      </c>
      <c r="AA20" s="45">
        <f t="shared" si="6"/>
        <v>1</v>
      </c>
      <c r="AB20" s="45">
        <f t="shared" si="9"/>
        <v>1</v>
      </c>
    </row>
    <row r="21" spans="1:28" ht="22.5" customHeight="1" x14ac:dyDescent="0.25">
      <c r="A21" s="238" t="s">
        <v>55</v>
      </c>
      <c r="B21" s="33"/>
      <c r="C21" s="33"/>
      <c r="D21" s="40"/>
      <c r="E21" s="34" t="s">
        <v>56</v>
      </c>
      <c r="F21" s="35">
        <f>SUM(F22:F28)</f>
        <v>10389288000</v>
      </c>
      <c r="G21" s="35">
        <f t="shared" ref="G21:L21" si="24">SUM(G22:G28)</f>
        <v>0</v>
      </c>
      <c r="H21" s="35">
        <f t="shared" si="24"/>
        <v>0</v>
      </c>
      <c r="I21" s="35">
        <f t="shared" si="24"/>
        <v>0</v>
      </c>
      <c r="J21" s="35">
        <f t="shared" si="24"/>
        <v>0</v>
      </c>
      <c r="K21" s="35">
        <f t="shared" si="24"/>
        <v>0</v>
      </c>
      <c r="L21" s="35">
        <f t="shared" si="24"/>
        <v>10389288000</v>
      </c>
      <c r="M21" s="36">
        <f t="shared" si="23"/>
        <v>1.9571812148535634E-3</v>
      </c>
      <c r="N21" s="35">
        <f t="shared" ref="N21:W21" si="25">SUM(N22:N28)</f>
        <v>0</v>
      </c>
      <c r="O21" s="35">
        <f t="shared" si="25"/>
        <v>10389288000</v>
      </c>
      <c r="P21" s="35">
        <f t="shared" si="25"/>
        <v>0</v>
      </c>
      <c r="Q21" s="35">
        <f t="shared" si="25"/>
        <v>2750442374.3899999</v>
      </c>
      <c r="R21" s="35">
        <f t="shared" si="25"/>
        <v>7638845625.6100006</v>
      </c>
      <c r="S21" s="35">
        <f t="shared" si="25"/>
        <v>7638845625.6100006</v>
      </c>
      <c r="T21" s="35">
        <f t="shared" si="25"/>
        <v>2750442374.3899999</v>
      </c>
      <c r="U21" s="35">
        <f t="shared" si="25"/>
        <v>0</v>
      </c>
      <c r="V21" s="35">
        <f t="shared" si="25"/>
        <v>1841563194.3900001</v>
      </c>
      <c r="W21" s="35">
        <f t="shared" si="25"/>
        <v>908879179.99999988</v>
      </c>
      <c r="X21" s="37">
        <f t="shared" si="3"/>
        <v>0.26473829336428056</v>
      </c>
      <c r="Y21" s="37">
        <f t="shared" si="4"/>
        <v>0.26473829336428056</v>
      </c>
      <c r="Z21" s="37">
        <f t="shared" si="5"/>
        <v>0.17725595771240532</v>
      </c>
      <c r="AA21" s="37">
        <f t="shared" si="6"/>
        <v>1</v>
      </c>
      <c r="AB21" s="37">
        <f t="shared" si="9"/>
        <v>0.66955163705199483</v>
      </c>
    </row>
    <row r="22" spans="1:28" ht="33.75" customHeight="1" x14ac:dyDescent="0.25">
      <c r="A22" s="239" t="s">
        <v>57</v>
      </c>
      <c r="B22" s="40" t="s">
        <v>37</v>
      </c>
      <c r="C22" s="40">
        <v>20</v>
      </c>
      <c r="D22" s="40" t="s">
        <v>38</v>
      </c>
      <c r="E22" s="41" t="s">
        <v>490</v>
      </c>
      <c r="F22" s="42">
        <v>3540437888</v>
      </c>
      <c r="G22" s="240">
        <v>0</v>
      </c>
      <c r="H22" s="240">
        <v>0</v>
      </c>
      <c r="I22" s="240">
        <v>0</v>
      </c>
      <c r="J22" s="240">
        <v>0</v>
      </c>
      <c r="K22" s="240">
        <f t="shared" si="16"/>
        <v>0</v>
      </c>
      <c r="L22" s="42">
        <f t="shared" si="17"/>
        <v>3540437888</v>
      </c>
      <c r="M22" s="43">
        <f t="shared" si="23"/>
        <v>6.6696375408492126E-4</v>
      </c>
      <c r="N22" s="240">
        <v>0</v>
      </c>
      <c r="O22" s="241">
        <v>3540437888</v>
      </c>
      <c r="P22" s="241">
        <f t="shared" ref="P22:P28" si="26">L22-O22</f>
        <v>0</v>
      </c>
      <c r="Q22" s="240">
        <v>859736982.79999995</v>
      </c>
      <c r="R22" s="240">
        <f t="shared" ref="R22:R28" si="27">+L22-Q22</f>
        <v>2680700905.1999998</v>
      </c>
      <c r="S22" s="240">
        <f t="shared" si="22"/>
        <v>2680700905.1999998</v>
      </c>
      <c r="T22" s="240">
        <v>859736982.79999995</v>
      </c>
      <c r="U22" s="240">
        <f t="shared" ref="U22:U28" si="28">+Q22-T22</f>
        <v>0</v>
      </c>
      <c r="V22" s="240">
        <v>574689782.79999995</v>
      </c>
      <c r="W22" s="44">
        <f t="shared" si="21"/>
        <v>285047200</v>
      </c>
      <c r="X22" s="45">
        <f t="shared" si="3"/>
        <v>0.24283351664323843</v>
      </c>
      <c r="Y22" s="45">
        <f t="shared" si="4"/>
        <v>0.24283351664323843</v>
      </c>
      <c r="Z22" s="45">
        <f t="shared" si="5"/>
        <v>0.16232166782189852</v>
      </c>
      <c r="AA22" s="45">
        <f t="shared" si="6"/>
        <v>1</v>
      </c>
      <c r="AB22" s="45">
        <f t="shared" si="9"/>
        <v>0.6684483676953672</v>
      </c>
    </row>
    <row r="23" spans="1:28" ht="29.25" customHeight="1" x14ac:dyDescent="0.25">
      <c r="A23" s="239" t="s">
        <v>59</v>
      </c>
      <c r="B23" s="40" t="s">
        <v>37</v>
      </c>
      <c r="C23" s="40">
        <v>20</v>
      </c>
      <c r="D23" s="40" t="s">
        <v>38</v>
      </c>
      <c r="E23" s="41" t="s">
        <v>491</v>
      </c>
      <c r="F23" s="42">
        <v>2411282700</v>
      </c>
      <c r="G23" s="240">
        <v>0</v>
      </c>
      <c r="H23" s="240">
        <v>0</v>
      </c>
      <c r="I23" s="240">
        <v>0</v>
      </c>
      <c r="J23" s="240">
        <v>0</v>
      </c>
      <c r="K23" s="240">
        <f t="shared" si="16"/>
        <v>0</v>
      </c>
      <c r="L23" s="42">
        <f t="shared" si="17"/>
        <v>2411282700</v>
      </c>
      <c r="M23" s="43">
        <f t="shared" si="23"/>
        <v>4.542483762257221E-4</v>
      </c>
      <c r="N23" s="240">
        <v>0</v>
      </c>
      <c r="O23" s="241">
        <v>2411282700</v>
      </c>
      <c r="P23" s="241">
        <f t="shared" si="26"/>
        <v>0</v>
      </c>
      <c r="Q23" s="240">
        <v>609029330.79999995</v>
      </c>
      <c r="R23" s="240">
        <f t="shared" si="27"/>
        <v>1802253369.2</v>
      </c>
      <c r="S23" s="240">
        <f t="shared" si="22"/>
        <v>1802253369.2</v>
      </c>
      <c r="T23" s="240">
        <v>609029330.79999995</v>
      </c>
      <c r="U23" s="240">
        <f t="shared" si="28"/>
        <v>0</v>
      </c>
      <c r="V23" s="240">
        <v>407105230.80000001</v>
      </c>
      <c r="W23" s="44">
        <f t="shared" si="21"/>
        <v>201924099.99999994</v>
      </c>
      <c r="X23" s="45">
        <f t="shared" si="3"/>
        <v>0.25257483529409469</v>
      </c>
      <c r="Y23" s="45">
        <f t="shared" si="4"/>
        <v>0.25257483529409469</v>
      </c>
      <c r="Z23" s="45">
        <f t="shared" si="5"/>
        <v>0.16883347224280257</v>
      </c>
      <c r="AA23" s="45">
        <f t="shared" si="6"/>
        <v>1</v>
      </c>
      <c r="AB23" s="45">
        <f t="shared" si="9"/>
        <v>0.66844930155537929</v>
      </c>
    </row>
    <row r="24" spans="1:28" ht="21.75" customHeight="1" x14ac:dyDescent="0.25">
      <c r="A24" s="239" t="s">
        <v>61</v>
      </c>
      <c r="B24" s="40" t="s">
        <v>37</v>
      </c>
      <c r="C24" s="40">
        <v>20</v>
      </c>
      <c r="D24" s="40" t="s">
        <v>38</v>
      </c>
      <c r="E24" s="41" t="s">
        <v>62</v>
      </c>
      <c r="F24" s="42">
        <v>1539154912</v>
      </c>
      <c r="G24" s="240">
        <v>0</v>
      </c>
      <c r="H24" s="240">
        <v>0</v>
      </c>
      <c r="I24" s="240">
        <v>0</v>
      </c>
      <c r="J24" s="240">
        <v>0</v>
      </c>
      <c r="K24" s="240">
        <f t="shared" si="16"/>
        <v>0</v>
      </c>
      <c r="L24" s="42">
        <f t="shared" si="17"/>
        <v>1539154912</v>
      </c>
      <c r="M24" s="43">
        <f t="shared" si="23"/>
        <v>2.8995298624082702E-4</v>
      </c>
      <c r="N24" s="240">
        <v>0</v>
      </c>
      <c r="O24" s="241">
        <v>1539154912</v>
      </c>
      <c r="P24" s="241">
        <f t="shared" si="26"/>
        <v>0</v>
      </c>
      <c r="Q24" s="240">
        <v>611832362.78999996</v>
      </c>
      <c r="R24" s="240">
        <f t="shared" si="27"/>
        <v>927322549.21000004</v>
      </c>
      <c r="S24" s="240">
        <f t="shared" si="22"/>
        <v>927322549.21000004</v>
      </c>
      <c r="T24" s="240">
        <v>611832362.78999996</v>
      </c>
      <c r="U24" s="240">
        <f t="shared" si="28"/>
        <v>0</v>
      </c>
      <c r="V24" s="240">
        <v>414417582.79000002</v>
      </c>
      <c r="W24" s="44">
        <f t="shared" si="21"/>
        <v>197414779.99999994</v>
      </c>
      <c r="X24" s="45">
        <f t="shared" si="3"/>
        <v>0.39751188007123739</v>
      </c>
      <c r="Y24" s="45">
        <f t="shared" si="4"/>
        <v>0.39751188007123739</v>
      </c>
      <c r="Z24" s="45">
        <f t="shared" si="5"/>
        <v>0.26925007974116122</v>
      </c>
      <c r="AA24" s="45">
        <f t="shared" si="6"/>
        <v>1</v>
      </c>
      <c r="AB24" s="45">
        <f t="shared" si="9"/>
        <v>0.67733844757774131</v>
      </c>
    </row>
    <row r="25" spans="1:28" ht="21.75" customHeight="1" x14ac:dyDescent="0.25">
      <c r="A25" s="239" t="s">
        <v>63</v>
      </c>
      <c r="B25" s="40" t="s">
        <v>37</v>
      </c>
      <c r="C25" s="40">
        <v>20</v>
      </c>
      <c r="D25" s="40" t="s">
        <v>38</v>
      </c>
      <c r="E25" s="41" t="s">
        <v>64</v>
      </c>
      <c r="F25" s="42">
        <v>1254967000</v>
      </c>
      <c r="G25" s="240">
        <v>0</v>
      </c>
      <c r="H25" s="240">
        <v>0</v>
      </c>
      <c r="I25" s="240">
        <v>0</v>
      </c>
      <c r="J25" s="240">
        <v>0</v>
      </c>
      <c r="K25" s="240">
        <f t="shared" si="16"/>
        <v>0</v>
      </c>
      <c r="L25" s="42">
        <f t="shared" si="17"/>
        <v>1254967000</v>
      </c>
      <c r="M25" s="43">
        <f t="shared" si="23"/>
        <v>2.3641637787508938E-4</v>
      </c>
      <c r="N25" s="240">
        <v>0</v>
      </c>
      <c r="O25" s="241">
        <v>1254967000</v>
      </c>
      <c r="P25" s="241">
        <f t="shared" si="26"/>
        <v>0</v>
      </c>
      <c r="Q25" s="240">
        <v>281708239.19999999</v>
      </c>
      <c r="R25" s="240">
        <f t="shared" si="27"/>
        <v>973258760.79999995</v>
      </c>
      <c r="S25" s="240">
        <f t="shared" si="22"/>
        <v>973258760.79999995</v>
      </c>
      <c r="T25" s="240">
        <v>281708239.19999999</v>
      </c>
      <c r="U25" s="240">
        <f t="shared" si="28"/>
        <v>0</v>
      </c>
      <c r="V25" s="240">
        <v>187349839.19999999</v>
      </c>
      <c r="W25" s="44">
        <f t="shared" si="21"/>
        <v>94358400</v>
      </c>
      <c r="X25" s="45">
        <f t="shared" si="3"/>
        <v>0.22447461901388641</v>
      </c>
      <c r="Y25" s="45">
        <f t="shared" si="4"/>
        <v>0.22447461901388641</v>
      </c>
      <c r="Z25" s="45">
        <f t="shared" si="5"/>
        <v>0.14928666586452072</v>
      </c>
      <c r="AA25" s="45">
        <f t="shared" si="6"/>
        <v>1</v>
      </c>
      <c r="AB25" s="45">
        <f t="shared" si="9"/>
        <v>0.66504920030752157</v>
      </c>
    </row>
    <row r="26" spans="1:28" ht="36.75" customHeight="1" x14ac:dyDescent="0.25">
      <c r="A26" s="239" t="s">
        <v>65</v>
      </c>
      <c r="B26" s="40" t="s">
        <v>37</v>
      </c>
      <c r="C26" s="40">
        <v>20</v>
      </c>
      <c r="D26" s="40" t="s">
        <v>38</v>
      </c>
      <c r="E26" s="41" t="s">
        <v>66</v>
      </c>
      <c r="F26" s="42">
        <v>145133600</v>
      </c>
      <c r="G26" s="240">
        <v>0</v>
      </c>
      <c r="H26" s="240">
        <v>0</v>
      </c>
      <c r="I26" s="240">
        <v>0</v>
      </c>
      <c r="J26" s="240">
        <v>0</v>
      </c>
      <c r="K26" s="240">
        <f t="shared" si="16"/>
        <v>0</v>
      </c>
      <c r="L26" s="42">
        <f t="shared" si="17"/>
        <v>145133600</v>
      </c>
      <c r="M26" s="371">
        <f t="shared" si="23"/>
        <v>2.73409261119791E-5</v>
      </c>
      <c r="N26" s="240">
        <v>0</v>
      </c>
      <c r="O26" s="241">
        <v>145133600</v>
      </c>
      <c r="P26" s="241">
        <f t="shared" si="26"/>
        <v>0</v>
      </c>
      <c r="Q26" s="240">
        <v>35972556.399999999</v>
      </c>
      <c r="R26" s="240">
        <f t="shared" si="27"/>
        <v>109161043.59999999</v>
      </c>
      <c r="S26" s="240">
        <f t="shared" si="22"/>
        <v>109161043.59999999</v>
      </c>
      <c r="T26" s="240">
        <v>35972556.399999999</v>
      </c>
      <c r="U26" s="240">
        <f t="shared" si="28"/>
        <v>0</v>
      </c>
      <c r="V26" s="240">
        <v>23794356.399999999</v>
      </c>
      <c r="W26" s="44">
        <f t="shared" si="21"/>
        <v>12178200</v>
      </c>
      <c r="X26" s="45">
        <f t="shared" si="3"/>
        <v>0.24785822442218755</v>
      </c>
      <c r="Y26" s="45">
        <f t="shared" si="4"/>
        <v>0.24785822442218755</v>
      </c>
      <c r="Z26" s="45">
        <f t="shared" si="5"/>
        <v>0.16394795140477461</v>
      </c>
      <c r="AA26" s="45">
        <f t="shared" si="6"/>
        <v>1</v>
      </c>
      <c r="AB26" s="45">
        <f t="shared" si="9"/>
        <v>0.66145858902593868</v>
      </c>
    </row>
    <row r="27" spans="1:28" ht="21.75" customHeight="1" x14ac:dyDescent="0.25">
      <c r="A27" s="239" t="s">
        <v>67</v>
      </c>
      <c r="B27" s="40" t="s">
        <v>37</v>
      </c>
      <c r="C27" s="40">
        <v>20</v>
      </c>
      <c r="D27" s="40" t="s">
        <v>38</v>
      </c>
      <c r="E27" s="41" t="s">
        <v>68</v>
      </c>
      <c r="F27" s="42">
        <v>898748700</v>
      </c>
      <c r="G27" s="240">
        <v>0</v>
      </c>
      <c r="H27" s="240">
        <v>0</v>
      </c>
      <c r="I27" s="240">
        <v>0</v>
      </c>
      <c r="J27" s="240">
        <v>0</v>
      </c>
      <c r="K27" s="240">
        <f t="shared" si="16"/>
        <v>0</v>
      </c>
      <c r="L27" s="42">
        <f t="shared" si="17"/>
        <v>898748700</v>
      </c>
      <c r="M27" s="43">
        <f t="shared" si="23"/>
        <v>1.6931035817989266E-4</v>
      </c>
      <c r="N27" s="240">
        <v>0</v>
      </c>
      <c r="O27" s="241">
        <v>898748700</v>
      </c>
      <c r="P27" s="241">
        <f t="shared" si="26"/>
        <v>0</v>
      </c>
      <c r="Q27" s="240">
        <v>211288074.40000001</v>
      </c>
      <c r="R27" s="240">
        <f t="shared" si="27"/>
        <v>687460625.60000002</v>
      </c>
      <c r="S27" s="240">
        <f t="shared" si="22"/>
        <v>687460625.60000002</v>
      </c>
      <c r="T27" s="240">
        <v>211288074.40000001</v>
      </c>
      <c r="U27" s="240">
        <f t="shared" si="28"/>
        <v>0</v>
      </c>
      <c r="V27" s="240">
        <v>140517374.40000001</v>
      </c>
      <c r="W27" s="44">
        <f t="shared" si="21"/>
        <v>70770700</v>
      </c>
      <c r="X27" s="45">
        <f t="shared" si="3"/>
        <v>0.23509138249657552</v>
      </c>
      <c r="Y27" s="45">
        <f t="shared" si="4"/>
        <v>0.23509138249657552</v>
      </c>
      <c r="Z27" s="45">
        <f t="shared" si="5"/>
        <v>0.1563477915461797</v>
      </c>
      <c r="AA27" s="45">
        <f t="shared" si="6"/>
        <v>1</v>
      </c>
      <c r="AB27" s="45">
        <f t="shared" si="9"/>
        <v>0.66505113835236884</v>
      </c>
    </row>
    <row r="28" spans="1:28" ht="39.75" customHeight="1" x14ac:dyDescent="0.25">
      <c r="A28" s="239" t="s">
        <v>69</v>
      </c>
      <c r="B28" s="40" t="s">
        <v>37</v>
      </c>
      <c r="C28" s="40">
        <v>20</v>
      </c>
      <c r="D28" s="40" t="s">
        <v>38</v>
      </c>
      <c r="E28" s="41" t="s">
        <v>70</v>
      </c>
      <c r="F28" s="42">
        <v>599563200</v>
      </c>
      <c r="G28" s="240">
        <v>0</v>
      </c>
      <c r="H28" s="240">
        <v>0</v>
      </c>
      <c r="I28" s="240">
        <v>0</v>
      </c>
      <c r="J28" s="240">
        <v>0</v>
      </c>
      <c r="K28" s="240">
        <f t="shared" si="16"/>
        <v>0</v>
      </c>
      <c r="L28" s="42">
        <f t="shared" si="17"/>
        <v>599563200</v>
      </c>
      <c r="M28" s="43">
        <f t="shared" si="23"/>
        <v>1.1294843613513168E-4</v>
      </c>
      <c r="N28" s="240">
        <v>0</v>
      </c>
      <c r="O28" s="241">
        <v>599563200</v>
      </c>
      <c r="P28" s="241">
        <f t="shared" si="26"/>
        <v>0</v>
      </c>
      <c r="Q28" s="240">
        <v>140874828</v>
      </c>
      <c r="R28" s="240">
        <f t="shared" si="27"/>
        <v>458688372</v>
      </c>
      <c r="S28" s="240">
        <f t="shared" si="22"/>
        <v>458688372</v>
      </c>
      <c r="T28" s="240">
        <v>140874828</v>
      </c>
      <c r="U28" s="240">
        <f t="shared" si="28"/>
        <v>0</v>
      </c>
      <c r="V28" s="240">
        <v>93689028</v>
      </c>
      <c r="W28" s="44">
        <f t="shared" si="21"/>
        <v>47185800</v>
      </c>
      <c r="X28" s="45">
        <f t="shared" si="3"/>
        <v>0.23496243265096992</v>
      </c>
      <c r="Y28" s="45">
        <f t="shared" si="4"/>
        <v>0.23496243265096992</v>
      </c>
      <c r="Z28" s="45">
        <f t="shared" si="5"/>
        <v>0.15626213883707338</v>
      </c>
      <c r="AA28" s="45">
        <f t="shared" si="6"/>
        <v>1</v>
      </c>
      <c r="AB28" s="45">
        <f t="shared" si="9"/>
        <v>0.66505158749865523</v>
      </c>
    </row>
    <row r="29" spans="1:28" ht="41.25" customHeight="1" x14ac:dyDescent="0.25">
      <c r="A29" s="238" t="s">
        <v>71</v>
      </c>
      <c r="B29" s="33"/>
      <c r="C29" s="33"/>
      <c r="D29" s="40"/>
      <c r="E29" s="34" t="s">
        <v>72</v>
      </c>
      <c r="F29" s="35">
        <f>+F30+F34+F35</f>
        <v>5077431000</v>
      </c>
      <c r="G29" s="35">
        <f t="shared" ref="G29:L29" si="29">+G30+G34+G35</f>
        <v>0</v>
      </c>
      <c r="H29" s="35">
        <f t="shared" si="29"/>
        <v>0</v>
      </c>
      <c r="I29" s="35">
        <f t="shared" si="29"/>
        <v>0</v>
      </c>
      <c r="J29" s="35">
        <f t="shared" si="29"/>
        <v>0</v>
      </c>
      <c r="K29" s="35">
        <f t="shared" si="29"/>
        <v>0</v>
      </c>
      <c r="L29" s="35">
        <f t="shared" si="29"/>
        <v>5077431000</v>
      </c>
      <c r="M29" s="36">
        <f t="shared" si="23"/>
        <v>9.565094906325768E-4</v>
      </c>
      <c r="N29" s="35">
        <f t="shared" ref="N29:W29" si="30">+N30+N34+N35</f>
        <v>0</v>
      </c>
      <c r="O29" s="35">
        <f t="shared" si="30"/>
        <v>5077431000</v>
      </c>
      <c r="P29" s="35">
        <f t="shared" si="30"/>
        <v>0</v>
      </c>
      <c r="Q29" s="35">
        <f t="shared" si="30"/>
        <v>778785630.50999999</v>
      </c>
      <c r="R29" s="35">
        <f t="shared" si="30"/>
        <v>4298645369.4899998</v>
      </c>
      <c r="S29" s="35">
        <f t="shared" si="30"/>
        <v>4298645369.4899998</v>
      </c>
      <c r="T29" s="35">
        <f t="shared" si="30"/>
        <v>778785630.50999999</v>
      </c>
      <c r="U29" s="35">
        <f t="shared" si="30"/>
        <v>0</v>
      </c>
      <c r="V29" s="35">
        <f t="shared" si="30"/>
        <v>778785630.50999999</v>
      </c>
      <c r="W29" s="35">
        <f t="shared" si="30"/>
        <v>0</v>
      </c>
      <c r="X29" s="37">
        <f t="shared" si="3"/>
        <v>0.15338182449155882</v>
      </c>
      <c r="Y29" s="37">
        <f t="shared" si="4"/>
        <v>0.15338182449155882</v>
      </c>
      <c r="Z29" s="37">
        <f t="shared" si="5"/>
        <v>0.15338182449155882</v>
      </c>
      <c r="AA29" s="37">
        <f t="shared" si="6"/>
        <v>1</v>
      </c>
      <c r="AB29" s="37">
        <f t="shared" si="9"/>
        <v>1</v>
      </c>
    </row>
    <row r="30" spans="1:28" s="8" customFormat="1" ht="39" customHeight="1" x14ac:dyDescent="0.25">
      <c r="A30" s="238" t="s">
        <v>73</v>
      </c>
      <c r="B30" s="33"/>
      <c r="C30" s="33"/>
      <c r="D30" s="33"/>
      <c r="E30" s="34" t="s">
        <v>74</v>
      </c>
      <c r="F30" s="35">
        <f>+F31+F32+F33</f>
        <v>2059834541</v>
      </c>
      <c r="G30" s="35">
        <f t="shared" ref="G30:L30" si="31">+G31+G32+G33</f>
        <v>0</v>
      </c>
      <c r="H30" s="35">
        <f t="shared" si="31"/>
        <v>0</v>
      </c>
      <c r="I30" s="35">
        <f t="shared" si="31"/>
        <v>0</v>
      </c>
      <c r="J30" s="35">
        <f t="shared" si="31"/>
        <v>0</v>
      </c>
      <c r="K30" s="35">
        <f t="shared" si="31"/>
        <v>0</v>
      </c>
      <c r="L30" s="35">
        <f t="shared" si="31"/>
        <v>2059834541</v>
      </c>
      <c r="M30" s="36">
        <f t="shared" si="23"/>
        <v>3.8804097733662903E-4</v>
      </c>
      <c r="N30" s="35">
        <f t="shared" ref="N30:W30" si="32">+N31+N32+N33</f>
        <v>0</v>
      </c>
      <c r="O30" s="35">
        <f t="shared" si="32"/>
        <v>2059834541</v>
      </c>
      <c r="P30" s="35">
        <f t="shared" si="32"/>
        <v>0</v>
      </c>
      <c r="Q30" s="35">
        <f t="shared" si="32"/>
        <v>225751237.50999999</v>
      </c>
      <c r="R30" s="35">
        <f t="shared" si="32"/>
        <v>1834083303.4900002</v>
      </c>
      <c r="S30" s="35">
        <f t="shared" si="32"/>
        <v>1834083303.4900002</v>
      </c>
      <c r="T30" s="35">
        <f t="shared" si="32"/>
        <v>225751237.50999999</v>
      </c>
      <c r="U30" s="35">
        <f t="shared" si="32"/>
        <v>0</v>
      </c>
      <c r="V30" s="35">
        <f t="shared" si="32"/>
        <v>225751237.50999999</v>
      </c>
      <c r="W30" s="35">
        <f t="shared" si="32"/>
        <v>0</v>
      </c>
      <c r="X30" s="37">
        <f t="shared" si="3"/>
        <v>0.10959678217669037</v>
      </c>
      <c r="Y30" s="37">
        <f t="shared" si="4"/>
        <v>0.10959678217669037</v>
      </c>
      <c r="Z30" s="37">
        <f t="shared" si="5"/>
        <v>0.10959678217669037</v>
      </c>
      <c r="AA30" s="37">
        <f t="shared" si="6"/>
        <v>1</v>
      </c>
      <c r="AB30" s="37">
        <f t="shared" si="9"/>
        <v>1</v>
      </c>
    </row>
    <row r="31" spans="1:28" ht="21.75" customHeight="1" x14ac:dyDescent="0.25">
      <c r="A31" s="239" t="s">
        <v>75</v>
      </c>
      <c r="B31" s="40" t="s">
        <v>37</v>
      </c>
      <c r="C31" s="40">
        <v>20</v>
      </c>
      <c r="D31" s="40" t="s">
        <v>38</v>
      </c>
      <c r="E31" s="41" t="s">
        <v>76</v>
      </c>
      <c r="F31" s="42">
        <v>1440417805</v>
      </c>
      <c r="G31" s="240">
        <v>0</v>
      </c>
      <c r="H31" s="240">
        <v>0</v>
      </c>
      <c r="I31" s="240">
        <v>0</v>
      </c>
      <c r="J31" s="240">
        <v>0</v>
      </c>
      <c r="K31" s="240">
        <f t="shared" si="16"/>
        <v>0</v>
      </c>
      <c r="L31" s="42">
        <f t="shared" si="17"/>
        <v>1440417805</v>
      </c>
      <c r="M31" s="43">
        <f t="shared" si="23"/>
        <v>2.7135244200436094E-4</v>
      </c>
      <c r="N31" s="240">
        <v>0</v>
      </c>
      <c r="O31" s="241">
        <v>1440417805</v>
      </c>
      <c r="P31" s="241">
        <f t="shared" ref="P31:P36" si="33">L31-O31</f>
        <v>0</v>
      </c>
      <c r="Q31" s="241">
        <v>101753782.55</v>
      </c>
      <c r="R31" s="241">
        <f t="shared" ref="R31:R36" si="34">+L31-Q31</f>
        <v>1338664022.45</v>
      </c>
      <c r="S31" s="240">
        <f t="shared" ref="S31:S36" si="35">O31-Q31</f>
        <v>1338664022.45</v>
      </c>
      <c r="T31" s="240">
        <v>101753782.55</v>
      </c>
      <c r="U31" s="240">
        <f t="shared" ref="U31:U36" si="36">+Q31-T31</f>
        <v>0</v>
      </c>
      <c r="V31" s="240">
        <v>101753782.55</v>
      </c>
      <c r="W31" s="44">
        <f t="shared" si="21"/>
        <v>0</v>
      </c>
      <c r="X31" s="45">
        <f t="shared" si="3"/>
        <v>7.0641852799091159E-2</v>
      </c>
      <c r="Y31" s="45">
        <f t="shared" si="4"/>
        <v>7.0641852799091159E-2</v>
      </c>
      <c r="Z31" s="45">
        <f t="shared" si="5"/>
        <v>7.0641852799091159E-2</v>
      </c>
      <c r="AA31" s="45">
        <f t="shared" si="6"/>
        <v>1</v>
      </c>
      <c r="AB31" s="45">
        <f t="shared" si="9"/>
        <v>1</v>
      </c>
    </row>
    <row r="32" spans="1:28" ht="21.75" customHeight="1" x14ac:dyDescent="0.25">
      <c r="A32" s="239" t="s">
        <v>77</v>
      </c>
      <c r="B32" s="40" t="s">
        <v>37</v>
      </c>
      <c r="C32" s="40">
        <v>20</v>
      </c>
      <c r="D32" s="40" t="s">
        <v>38</v>
      </c>
      <c r="E32" s="41" t="s">
        <v>78</v>
      </c>
      <c r="F32" s="42">
        <v>510000000</v>
      </c>
      <c r="G32" s="240">
        <v>0</v>
      </c>
      <c r="H32" s="240">
        <v>0</v>
      </c>
      <c r="I32" s="240">
        <v>0</v>
      </c>
      <c r="J32" s="240">
        <v>0</v>
      </c>
      <c r="K32" s="240">
        <f t="shared" si="16"/>
        <v>0</v>
      </c>
      <c r="L32" s="42">
        <f t="shared" si="17"/>
        <v>510000000</v>
      </c>
      <c r="M32" s="43">
        <f t="shared" si="23"/>
        <v>9.6076114125945612E-5</v>
      </c>
      <c r="N32" s="240">
        <v>0</v>
      </c>
      <c r="O32" s="241">
        <v>510000000</v>
      </c>
      <c r="P32" s="241">
        <f t="shared" si="33"/>
        <v>0</v>
      </c>
      <c r="Q32" s="241">
        <v>106106570.58</v>
      </c>
      <c r="R32" s="241">
        <f t="shared" si="34"/>
        <v>403893429.42000002</v>
      </c>
      <c r="S32" s="240">
        <f t="shared" si="35"/>
        <v>403893429.42000002</v>
      </c>
      <c r="T32" s="240">
        <v>106106570.58</v>
      </c>
      <c r="U32" s="240">
        <f t="shared" si="36"/>
        <v>0</v>
      </c>
      <c r="V32" s="240">
        <v>106106570.58</v>
      </c>
      <c r="W32" s="44">
        <f t="shared" si="21"/>
        <v>0</v>
      </c>
      <c r="X32" s="45">
        <f t="shared" si="3"/>
        <v>0.20805209917647058</v>
      </c>
      <c r="Y32" s="45">
        <f t="shared" si="4"/>
        <v>0.20805209917647058</v>
      </c>
      <c r="Z32" s="45">
        <f t="shared" si="5"/>
        <v>0.20805209917647058</v>
      </c>
      <c r="AA32" s="45">
        <f t="shared" si="6"/>
        <v>1</v>
      </c>
      <c r="AB32" s="45">
        <f t="shared" si="9"/>
        <v>1</v>
      </c>
    </row>
    <row r="33" spans="1:28" ht="21.75" customHeight="1" x14ac:dyDescent="0.25">
      <c r="A33" s="239" t="s">
        <v>79</v>
      </c>
      <c r="B33" s="40" t="s">
        <v>37</v>
      </c>
      <c r="C33" s="40">
        <v>20</v>
      </c>
      <c r="D33" s="40" t="s">
        <v>38</v>
      </c>
      <c r="E33" s="41" t="s">
        <v>80</v>
      </c>
      <c r="F33" s="42">
        <v>109416736</v>
      </c>
      <c r="G33" s="240">
        <v>0</v>
      </c>
      <c r="H33" s="240">
        <v>0</v>
      </c>
      <c r="I33" s="240">
        <v>0</v>
      </c>
      <c r="J33" s="240">
        <v>0</v>
      </c>
      <c r="K33" s="240">
        <f t="shared" si="16"/>
        <v>0</v>
      </c>
      <c r="L33" s="42">
        <f t="shared" si="17"/>
        <v>109416736</v>
      </c>
      <c r="M33" s="371">
        <f t="shared" si="23"/>
        <v>2.0612421206322474E-5</v>
      </c>
      <c r="N33" s="240">
        <v>0</v>
      </c>
      <c r="O33" s="241">
        <v>109416736</v>
      </c>
      <c r="P33" s="241">
        <f t="shared" si="33"/>
        <v>0</v>
      </c>
      <c r="Q33" s="240">
        <v>17890884.379999999</v>
      </c>
      <c r="R33" s="240">
        <f t="shared" si="34"/>
        <v>91525851.620000005</v>
      </c>
      <c r="S33" s="240">
        <f t="shared" si="35"/>
        <v>91525851.620000005</v>
      </c>
      <c r="T33" s="240">
        <v>17890884.379999999</v>
      </c>
      <c r="U33" s="240">
        <f t="shared" si="36"/>
        <v>0</v>
      </c>
      <c r="V33" s="240">
        <v>17890884.379999999</v>
      </c>
      <c r="W33" s="44">
        <f t="shared" si="21"/>
        <v>0</v>
      </c>
      <c r="X33" s="45">
        <f t="shared" si="3"/>
        <v>0.16351140633549879</v>
      </c>
      <c r="Y33" s="45">
        <f t="shared" si="4"/>
        <v>0.16351140633549879</v>
      </c>
      <c r="Z33" s="45">
        <f t="shared" si="5"/>
        <v>0.16351140633549879</v>
      </c>
      <c r="AA33" s="45">
        <f t="shared" si="6"/>
        <v>1</v>
      </c>
      <c r="AB33" s="45">
        <f t="shared" si="9"/>
        <v>1</v>
      </c>
    </row>
    <row r="34" spans="1:28" ht="21.75" customHeight="1" x14ac:dyDescent="0.25">
      <c r="A34" s="239" t="s">
        <v>81</v>
      </c>
      <c r="B34" s="40" t="s">
        <v>37</v>
      </c>
      <c r="C34" s="40">
        <v>20</v>
      </c>
      <c r="D34" s="40" t="s">
        <v>38</v>
      </c>
      <c r="E34" s="41" t="s">
        <v>82</v>
      </c>
      <c r="F34" s="42">
        <v>2897220308</v>
      </c>
      <c r="G34" s="240">
        <v>0</v>
      </c>
      <c r="H34" s="240">
        <v>0</v>
      </c>
      <c r="I34" s="240">
        <v>0</v>
      </c>
      <c r="J34" s="240">
        <v>0</v>
      </c>
      <c r="K34" s="240">
        <f t="shared" si="16"/>
        <v>0</v>
      </c>
      <c r="L34" s="42">
        <f t="shared" si="17"/>
        <v>2897220308</v>
      </c>
      <c r="M34" s="43">
        <f t="shared" si="23"/>
        <v>5.4579150776355939E-4</v>
      </c>
      <c r="N34" s="240">
        <v>0</v>
      </c>
      <c r="O34" s="240">
        <v>2897220308</v>
      </c>
      <c r="P34" s="240">
        <f t="shared" si="33"/>
        <v>0</v>
      </c>
      <c r="Q34" s="240">
        <v>553034393</v>
      </c>
      <c r="R34" s="240">
        <f t="shared" si="34"/>
        <v>2344185915</v>
      </c>
      <c r="S34" s="240">
        <f t="shared" si="35"/>
        <v>2344185915</v>
      </c>
      <c r="T34" s="240">
        <v>553034393</v>
      </c>
      <c r="U34" s="240">
        <f t="shared" si="36"/>
        <v>0</v>
      </c>
      <c r="V34" s="240">
        <v>553034393</v>
      </c>
      <c r="W34" s="44">
        <f t="shared" si="21"/>
        <v>0</v>
      </c>
      <c r="X34" s="45">
        <f t="shared" si="3"/>
        <v>0.1908844803665514</v>
      </c>
      <c r="Y34" s="45">
        <f t="shared" si="4"/>
        <v>0.1908844803665514</v>
      </c>
      <c r="Z34" s="45">
        <f t="shared" si="5"/>
        <v>0.1908844803665514</v>
      </c>
      <c r="AA34" s="45">
        <f t="shared" si="6"/>
        <v>1</v>
      </c>
      <c r="AB34" s="45">
        <f t="shared" si="9"/>
        <v>1</v>
      </c>
    </row>
    <row r="35" spans="1:28" ht="21.75" customHeight="1" x14ac:dyDescent="0.25">
      <c r="A35" s="239" t="s">
        <v>83</v>
      </c>
      <c r="B35" s="40" t="s">
        <v>37</v>
      </c>
      <c r="C35" s="40">
        <v>20</v>
      </c>
      <c r="D35" s="40" t="s">
        <v>38</v>
      </c>
      <c r="E35" s="41" t="s">
        <v>84</v>
      </c>
      <c r="F35" s="42">
        <v>120376151</v>
      </c>
      <c r="G35" s="240">
        <v>0</v>
      </c>
      <c r="H35" s="240">
        <v>0</v>
      </c>
      <c r="I35" s="240">
        <v>0</v>
      </c>
      <c r="J35" s="240">
        <v>0</v>
      </c>
      <c r="K35" s="240">
        <f t="shared" si="16"/>
        <v>0</v>
      </c>
      <c r="L35" s="42">
        <f t="shared" si="17"/>
        <v>120376151</v>
      </c>
      <c r="M35" s="371">
        <f t="shared" si="23"/>
        <v>2.2677005532388356E-5</v>
      </c>
      <c r="N35" s="240">
        <v>0</v>
      </c>
      <c r="O35" s="240">
        <v>120376151</v>
      </c>
      <c r="P35" s="240">
        <f t="shared" si="33"/>
        <v>0</v>
      </c>
      <c r="Q35" s="240">
        <v>0</v>
      </c>
      <c r="R35" s="240">
        <f t="shared" si="34"/>
        <v>120376151</v>
      </c>
      <c r="S35" s="240">
        <f t="shared" si="35"/>
        <v>120376151</v>
      </c>
      <c r="T35" s="240">
        <v>0</v>
      </c>
      <c r="U35" s="240">
        <f t="shared" si="36"/>
        <v>0</v>
      </c>
      <c r="V35" s="240">
        <v>0</v>
      </c>
      <c r="W35" s="44">
        <f t="shared" si="21"/>
        <v>0</v>
      </c>
      <c r="X35" s="45">
        <f t="shared" si="3"/>
        <v>0</v>
      </c>
      <c r="Y35" s="45">
        <f t="shared" si="4"/>
        <v>0</v>
      </c>
      <c r="Z35" s="45">
        <f t="shared" si="5"/>
        <v>0</v>
      </c>
      <c r="AA35" s="45" t="s">
        <v>46</v>
      </c>
      <c r="AB35" s="45" t="s">
        <v>46</v>
      </c>
    </row>
    <row r="36" spans="1:28" s="8" customFormat="1" ht="38.25" customHeight="1" x14ac:dyDescent="0.25">
      <c r="A36" s="238" t="s">
        <v>85</v>
      </c>
      <c r="B36" s="33" t="s">
        <v>37</v>
      </c>
      <c r="C36" s="33">
        <v>20</v>
      </c>
      <c r="D36" s="33" t="s">
        <v>38</v>
      </c>
      <c r="E36" s="34" t="s">
        <v>86</v>
      </c>
      <c r="F36" s="242">
        <v>4590358000</v>
      </c>
      <c r="G36" s="243">
        <v>0</v>
      </c>
      <c r="H36" s="243">
        <v>0</v>
      </c>
      <c r="I36" s="243">
        <v>0</v>
      </c>
      <c r="J36" s="243">
        <v>0</v>
      </c>
      <c r="K36" s="243">
        <f t="shared" si="16"/>
        <v>0</v>
      </c>
      <c r="L36" s="243">
        <f t="shared" si="17"/>
        <v>4590358000</v>
      </c>
      <c r="M36" s="36">
        <f t="shared" si="23"/>
        <v>8.6475246879793622E-4</v>
      </c>
      <c r="N36" s="243">
        <v>4590358000</v>
      </c>
      <c r="O36" s="243">
        <v>0</v>
      </c>
      <c r="P36" s="243">
        <f t="shared" si="33"/>
        <v>4590358000</v>
      </c>
      <c r="Q36" s="243">
        <v>0</v>
      </c>
      <c r="R36" s="243">
        <f t="shared" si="34"/>
        <v>4590358000</v>
      </c>
      <c r="S36" s="244">
        <f t="shared" si="35"/>
        <v>0</v>
      </c>
      <c r="T36" s="243">
        <v>0</v>
      </c>
      <c r="U36" s="243">
        <f t="shared" si="36"/>
        <v>0</v>
      </c>
      <c r="V36" s="243">
        <v>0</v>
      </c>
      <c r="W36" s="47">
        <f t="shared" si="21"/>
        <v>0</v>
      </c>
      <c r="X36" s="45">
        <f t="shared" si="3"/>
        <v>0</v>
      </c>
      <c r="Y36" s="45">
        <f t="shared" si="4"/>
        <v>0</v>
      </c>
      <c r="Z36" s="45">
        <f t="shared" si="5"/>
        <v>0</v>
      </c>
      <c r="AA36" s="45" t="s">
        <v>46</v>
      </c>
      <c r="AB36" s="45" t="s">
        <v>46</v>
      </c>
    </row>
    <row r="37" spans="1:28" ht="27.75" customHeight="1" x14ac:dyDescent="0.25">
      <c r="A37" s="238" t="s">
        <v>87</v>
      </c>
      <c r="B37" s="33"/>
      <c r="C37" s="33"/>
      <c r="D37" s="40"/>
      <c r="E37" s="34" t="s">
        <v>88</v>
      </c>
      <c r="F37" s="244">
        <f>+F38+F42</f>
        <v>19419071000</v>
      </c>
      <c r="G37" s="244">
        <f t="shared" ref="G37:L37" si="37">+G38+G42</f>
        <v>0</v>
      </c>
      <c r="H37" s="244">
        <f t="shared" si="37"/>
        <v>0</v>
      </c>
      <c r="I37" s="244">
        <f t="shared" si="37"/>
        <v>85422220</v>
      </c>
      <c r="J37" s="244">
        <f t="shared" si="37"/>
        <v>85422220</v>
      </c>
      <c r="K37" s="244">
        <f t="shared" si="37"/>
        <v>0</v>
      </c>
      <c r="L37" s="244">
        <f t="shared" si="37"/>
        <v>19419071000</v>
      </c>
      <c r="M37" s="36">
        <f t="shared" si="23"/>
        <v>3.6582527090506683E-3</v>
      </c>
      <c r="N37" s="244">
        <f t="shared" ref="N37:W37" si="38">+N38+N42</f>
        <v>0</v>
      </c>
      <c r="O37" s="244">
        <f t="shared" si="38"/>
        <v>18059325714.889999</v>
      </c>
      <c r="P37" s="244">
        <f t="shared" si="38"/>
        <v>1359745285.1100006</v>
      </c>
      <c r="Q37" s="244">
        <f t="shared" si="38"/>
        <v>15835459922.169998</v>
      </c>
      <c r="R37" s="244">
        <f t="shared" si="38"/>
        <v>3583611077.8300009</v>
      </c>
      <c r="S37" s="244">
        <f t="shared" si="38"/>
        <v>2223865792.7200003</v>
      </c>
      <c r="T37" s="244">
        <f t="shared" si="38"/>
        <v>3745574704.1700006</v>
      </c>
      <c r="U37" s="244">
        <f t="shared" si="38"/>
        <v>12089885218</v>
      </c>
      <c r="V37" s="244">
        <f t="shared" si="38"/>
        <v>3744853068.1700006</v>
      </c>
      <c r="W37" s="244">
        <f t="shared" si="38"/>
        <v>721636</v>
      </c>
      <c r="X37" s="37">
        <f t="shared" si="3"/>
        <v>0.81545919071875261</v>
      </c>
      <c r="Y37" s="37">
        <f t="shared" si="4"/>
        <v>0.19288125081627233</v>
      </c>
      <c r="Z37" s="37">
        <f t="shared" si="5"/>
        <v>0.19284408961530655</v>
      </c>
      <c r="AA37" s="37">
        <f>+T37/Q37</f>
        <v>0.23653084423055576</v>
      </c>
      <c r="AB37" s="37">
        <f t="shared" si="9"/>
        <v>0.99980733637505703</v>
      </c>
    </row>
    <row r="38" spans="1:28" ht="27.75" customHeight="1" x14ac:dyDescent="0.25">
      <c r="A38" s="238" t="s">
        <v>89</v>
      </c>
      <c r="B38" s="33"/>
      <c r="C38" s="33"/>
      <c r="D38" s="40"/>
      <c r="E38" s="34" t="s">
        <v>90</v>
      </c>
      <c r="F38" s="244">
        <f>+F39</f>
        <v>20000000</v>
      </c>
      <c r="G38" s="244">
        <f t="shared" ref="G38:L40" si="39">+G39</f>
        <v>0</v>
      </c>
      <c r="H38" s="244">
        <f t="shared" si="39"/>
        <v>0</v>
      </c>
      <c r="I38" s="244">
        <f t="shared" si="39"/>
        <v>0</v>
      </c>
      <c r="J38" s="244">
        <f t="shared" si="39"/>
        <v>0</v>
      </c>
      <c r="K38" s="244">
        <f t="shared" si="39"/>
        <v>0</v>
      </c>
      <c r="L38" s="244">
        <f t="shared" si="39"/>
        <v>20000000</v>
      </c>
      <c r="M38" s="372">
        <f t="shared" si="23"/>
        <v>3.7676907500370827E-6</v>
      </c>
      <c r="N38" s="244">
        <f t="shared" ref="N38:W40" si="40">+N39</f>
        <v>0</v>
      </c>
      <c r="O38" s="244">
        <f t="shared" si="40"/>
        <v>0</v>
      </c>
      <c r="P38" s="244">
        <f t="shared" si="40"/>
        <v>20000000</v>
      </c>
      <c r="Q38" s="244">
        <f t="shared" si="40"/>
        <v>0</v>
      </c>
      <c r="R38" s="244">
        <f t="shared" si="40"/>
        <v>20000000</v>
      </c>
      <c r="S38" s="244">
        <f t="shared" si="40"/>
        <v>0</v>
      </c>
      <c r="T38" s="244">
        <f t="shared" si="40"/>
        <v>0</v>
      </c>
      <c r="U38" s="244">
        <f t="shared" si="40"/>
        <v>0</v>
      </c>
      <c r="V38" s="244">
        <f t="shared" si="40"/>
        <v>0</v>
      </c>
      <c r="W38" s="244">
        <f t="shared" si="40"/>
        <v>0</v>
      </c>
      <c r="X38" s="37">
        <f t="shared" si="3"/>
        <v>0</v>
      </c>
      <c r="Y38" s="37">
        <f t="shared" si="4"/>
        <v>0</v>
      </c>
      <c r="Z38" s="37">
        <f t="shared" si="5"/>
        <v>0</v>
      </c>
      <c r="AA38" s="37" t="s">
        <v>46</v>
      </c>
      <c r="AB38" s="37" t="s">
        <v>46</v>
      </c>
    </row>
    <row r="39" spans="1:28" ht="27.75" customHeight="1" x14ac:dyDescent="0.25">
      <c r="A39" s="238" t="s">
        <v>91</v>
      </c>
      <c r="B39" s="33"/>
      <c r="C39" s="33"/>
      <c r="D39" s="40"/>
      <c r="E39" s="34" t="s">
        <v>92</v>
      </c>
      <c r="F39" s="244">
        <f>+F40</f>
        <v>20000000</v>
      </c>
      <c r="G39" s="244">
        <f t="shared" si="39"/>
        <v>0</v>
      </c>
      <c r="H39" s="244">
        <f t="shared" si="39"/>
        <v>0</v>
      </c>
      <c r="I39" s="244">
        <f t="shared" si="39"/>
        <v>0</v>
      </c>
      <c r="J39" s="244">
        <f t="shared" si="39"/>
        <v>0</v>
      </c>
      <c r="K39" s="244">
        <f t="shared" si="39"/>
        <v>0</v>
      </c>
      <c r="L39" s="244">
        <f t="shared" si="39"/>
        <v>20000000</v>
      </c>
      <c r="M39" s="372">
        <f t="shared" si="23"/>
        <v>3.7676907500370827E-6</v>
      </c>
      <c r="N39" s="244">
        <f t="shared" si="40"/>
        <v>0</v>
      </c>
      <c r="O39" s="244">
        <f t="shared" si="40"/>
        <v>0</v>
      </c>
      <c r="P39" s="244">
        <f t="shared" si="40"/>
        <v>20000000</v>
      </c>
      <c r="Q39" s="244">
        <f t="shared" si="40"/>
        <v>0</v>
      </c>
      <c r="R39" s="244">
        <f t="shared" si="40"/>
        <v>20000000</v>
      </c>
      <c r="S39" s="244">
        <f t="shared" si="40"/>
        <v>0</v>
      </c>
      <c r="T39" s="244">
        <f t="shared" si="40"/>
        <v>0</v>
      </c>
      <c r="U39" s="244">
        <f t="shared" si="40"/>
        <v>0</v>
      </c>
      <c r="V39" s="244">
        <f t="shared" si="40"/>
        <v>0</v>
      </c>
      <c r="W39" s="244">
        <f t="shared" si="40"/>
        <v>0</v>
      </c>
      <c r="X39" s="37">
        <f t="shared" si="3"/>
        <v>0</v>
      </c>
      <c r="Y39" s="37">
        <f t="shared" si="4"/>
        <v>0</v>
      </c>
      <c r="Z39" s="37">
        <f t="shared" si="5"/>
        <v>0</v>
      </c>
      <c r="AA39" s="37" t="s">
        <v>46</v>
      </c>
      <c r="AB39" s="37" t="s">
        <v>46</v>
      </c>
    </row>
    <row r="40" spans="1:28" ht="36" customHeight="1" x14ac:dyDescent="0.25">
      <c r="A40" s="238" t="s">
        <v>93</v>
      </c>
      <c r="B40" s="40"/>
      <c r="C40" s="40"/>
      <c r="D40" s="40"/>
      <c r="E40" s="34" t="s">
        <v>94</v>
      </c>
      <c r="F40" s="35">
        <f>+F41</f>
        <v>20000000</v>
      </c>
      <c r="G40" s="35">
        <f t="shared" si="39"/>
        <v>0</v>
      </c>
      <c r="H40" s="35">
        <f t="shared" si="39"/>
        <v>0</v>
      </c>
      <c r="I40" s="35">
        <f t="shared" si="39"/>
        <v>0</v>
      </c>
      <c r="J40" s="35">
        <f t="shared" si="39"/>
        <v>0</v>
      </c>
      <c r="K40" s="35">
        <f t="shared" si="39"/>
        <v>0</v>
      </c>
      <c r="L40" s="35">
        <f t="shared" si="39"/>
        <v>20000000</v>
      </c>
      <c r="M40" s="372">
        <f t="shared" si="23"/>
        <v>3.7676907500370827E-6</v>
      </c>
      <c r="N40" s="35">
        <f t="shared" si="40"/>
        <v>0</v>
      </c>
      <c r="O40" s="35">
        <f t="shared" si="40"/>
        <v>0</v>
      </c>
      <c r="P40" s="35">
        <f t="shared" si="40"/>
        <v>20000000</v>
      </c>
      <c r="Q40" s="35">
        <f t="shared" si="40"/>
        <v>0</v>
      </c>
      <c r="R40" s="35">
        <f t="shared" si="40"/>
        <v>20000000</v>
      </c>
      <c r="S40" s="35">
        <f t="shared" si="40"/>
        <v>0</v>
      </c>
      <c r="T40" s="35">
        <f t="shared" si="40"/>
        <v>0</v>
      </c>
      <c r="U40" s="35">
        <f t="shared" si="40"/>
        <v>0</v>
      </c>
      <c r="V40" s="35">
        <f t="shared" si="40"/>
        <v>0</v>
      </c>
      <c r="W40" s="35">
        <f t="shared" si="40"/>
        <v>0</v>
      </c>
      <c r="X40" s="37">
        <f t="shared" si="3"/>
        <v>0</v>
      </c>
      <c r="Y40" s="37">
        <f t="shared" si="4"/>
        <v>0</v>
      </c>
      <c r="Z40" s="37">
        <f t="shared" si="5"/>
        <v>0</v>
      </c>
      <c r="AA40" s="37" t="s">
        <v>46</v>
      </c>
      <c r="AB40" s="37" t="s">
        <v>46</v>
      </c>
    </row>
    <row r="41" spans="1:28" ht="39.75" customHeight="1" x14ac:dyDescent="0.25">
      <c r="A41" s="239" t="s">
        <v>95</v>
      </c>
      <c r="B41" s="40" t="s">
        <v>37</v>
      </c>
      <c r="C41" s="40">
        <v>20</v>
      </c>
      <c r="D41" s="40" t="s">
        <v>38</v>
      </c>
      <c r="E41" s="41" t="s">
        <v>96</v>
      </c>
      <c r="F41" s="240">
        <v>20000000</v>
      </c>
      <c r="G41" s="240">
        <v>0</v>
      </c>
      <c r="H41" s="240">
        <v>0</v>
      </c>
      <c r="I41" s="240">
        <v>0</v>
      </c>
      <c r="J41" s="240">
        <v>0</v>
      </c>
      <c r="K41" s="240">
        <f t="shared" si="16"/>
        <v>0</v>
      </c>
      <c r="L41" s="240">
        <f t="shared" si="17"/>
        <v>20000000</v>
      </c>
      <c r="M41" s="373">
        <f t="shared" si="23"/>
        <v>3.7676907500370827E-6</v>
      </c>
      <c r="N41" s="240">
        <v>0</v>
      </c>
      <c r="O41" s="241">
        <v>0</v>
      </c>
      <c r="P41" s="241">
        <f>L41-O41</f>
        <v>20000000</v>
      </c>
      <c r="Q41" s="241">
        <v>0</v>
      </c>
      <c r="R41" s="241">
        <f>+L41-Q41</f>
        <v>20000000</v>
      </c>
      <c r="S41" s="240">
        <f t="shared" ref="S41" si="41">O41-Q41</f>
        <v>0</v>
      </c>
      <c r="T41" s="241">
        <v>0</v>
      </c>
      <c r="U41" s="241">
        <f>+Q41-T41</f>
        <v>0</v>
      </c>
      <c r="V41" s="241">
        <v>0</v>
      </c>
      <c r="W41" s="44">
        <f t="shared" si="21"/>
        <v>0</v>
      </c>
      <c r="X41" s="45">
        <f t="shared" si="3"/>
        <v>0</v>
      </c>
      <c r="Y41" s="45">
        <f t="shared" si="4"/>
        <v>0</v>
      </c>
      <c r="Z41" s="45">
        <f t="shared" si="5"/>
        <v>0</v>
      </c>
      <c r="AA41" s="45" t="s">
        <v>46</v>
      </c>
      <c r="AB41" s="45" t="s">
        <v>46</v>
      </c>
    </row>
    <row r="42" spans="1:28" ht="30" customHeight="1" x14ac:dyDescent="0.25">
      <c r="A42" s="238" t="s">
        <v>97</v>
      </c>
      <c r="B42" s="33"/>
      <c r="C42" s="33"/>
      <c r="D42" s="40"/>
      <c r="E42" s="34" t="s">
        <v>98</v>
      </c>
      <c r="F42" s="243">
        <f>+F43+F54</f>
        <v>19399071000</v>
      </c>
      <c r="G42" s="243">
        <f t="shared" ref="G42:L42" si="42">+G43+G54</f>
        <v>0</v>
      </c>
      <c r="H42" s="243">
        <f t="shared" si="42"/>
        <v>0</v>
      </c>
      <c r="I42" s="243">
        <f t="shared" si="42"/>
        <v>85422220</v>
      </c>
      <c r="J42" s="243">
        <f t="shared" si="42"/>
        <v>85422220</v>
      </c>
      <c r="K42" s="243">
        <f t="shared" si="42"/>
        <v>0</v>
      </c>
      <c r="L42" s="243">
        <f t="shared" si="42"/>
        <v>19399071000</v>
      </c>
      <c r="M42" s="36">
        <f t="shared" si="23"/>
        <v>3.6544850183006313E-3</v>
      </c>
      <c r="N42" s="243">
        <f t="shared" ref="N42:W42" si="43">+N43+N54</f>
        <v>0</v>
      </c>
      <c r="O42" s="243">
        <f t="shared" si="43"/>
        <v>18059325714.889999</v>
      </c>
      <c r="P42" s="243">
        <f t="shared" si="43"/>
        <v>1339745285.1100006</v>
      </c>
      <c r="Q42" s="243">
        <f t="shared" si="43"/>
        <v>15835459922.169998</v>
      </c>
      <c r="R42" s="243">
        <f t="shared" si="43"/>
        <v>3563611077.8300009</v>
      </c>
      <c r="S42" s="243">
        <f t="shared" si="43"/>
        <v>2223865792.7200003</v>
      </c>
      <c r="T42" s="243">
        <f t="shared" si="43"/>
        <v>3745574704.1700006</v>
      </c>
      <c r="U42" s="243">
        <f t="shared" si="43"/>
        <v>12089885218</v>
      </c>
      <c r="V42" s="243">
        <f t="shared" si="43"/>
        <v>3744853068.1700006</v>
      </c>
      <c r="W42" s="243">
        <f t="shared" si="43"/>
        <v>721636</v>
      </c>
      <c r="X42" s="37">
        <f t="shared" si="3"/>
        <v>0.81629991055602602</v>
      </c>
      <c r="Y42" s="37">
        <f t="shared" si="4"/>
        <v>0.19308010698914399</v>
      </c>
      <c r="Z42" s="37">
        <f t="shared" si="5"/>
        <v>0.19304290747582709</v>
      </c>
      <c r="AA42" s="37">
        <f t="shared" ref="AA42:AA72" si="44">+T42/Q42</f>
        <v>0.23653084423055576</v>
      </c>
      <c r="AB42" s="37">
        <f t="shared" si="9"/>
        <v>0.99980733637505703</v>
      </c>
    </row>
    <row r="43" spans="1:28" ht="24.75" customHeight="1" x14ac:dyDescent="0.25">
      <c r="A43" s="238" t="s">
        <v>99</v>
      </c>
      <c r="B43" s="33"/>
      <c r="C43" s="33"/>
      <c r="D43" s="40"/>
      <c r="E43" s="34" t="s">
        <v>100</v>
      </c>
      <c r="F43" s="244">
        <f>+F44+F47</f>
        <v>237491820</v>
      </c>
      <c r="G43" s="244">
        <f t="shared" ref="G43:L43" si="45">+G44+G47</f>
        <v>0</v>
      </c>
      <c r="H43" s="244">
        <f t="shared" si="45"/>
        <v>0</v>
      </c>
      <c r="I43" s="244">
        <f t="shared" si="45"/>
        <v>0</v>
      </c>
      <c r="J43" s="244">
        <f t="shared" si="45"/>
        <v>0</v>
      </c>
      <c r="K43" s="244">
        <f t="shared" si="45"/>
        <v>0</v>
      </c>
      <c r="L43" s="244">
        <f t="shared" si="45"/>
        <v>237491820</v>
      </c>
      <c r="M43" s="374">
        <f t="shared" si="23"/>
        <v>4.4739786671173596E-5</v>
      </c>
      <c r="N43" s="244">
        <f t="shared" ref="N43:W43" si="46">+N44+N47</f>
        <v>0</v>
      </c>
      <c r="O43" s="244">
        <f t="shared" si="46"/>
        <v>140070335.72</v>
      </c>
      <c r="P43" s="244">
        <f t="shared" si="46"/>
        <v>97421484.280000001</v>
      </c>
      <c r="Q43" s="244">
        <f t="shared" si="46"/>
        <v>140063235.72</v>
      </c>
      <c r="R43" s="244">
        <f t="shared" si="46"/>
        <v>97428584.280000001</v>
      </c>
      <c r="S43" s="244">
        <f t="shared" si="46"/>
        <v>7100</v>
      </c>
      <c r="T43" s="244">
        <f t="shared" si="46"/>
        <v>25358668.129999995</v>
      </c>
      <c r="U43" s="244">
        <f t="shared" si="46"/>
        <v>114704567.59</v>
      </c>
      <c r="V43" s="244">
        <f t="shared" si="46"/>
        <v>25358668.129999995</v>
      </c>
      <c r="W43" s="244">
        <f t="shared" si="46"/>
        <v>0</v>
      </c>
      <c r="X43" s="37">
        <f t="shared" si="3"/>
        <v>0.58976025245837937</v>
      </c>
      <c r="Y43" s="37">
        <f t="shared" si="4"/>
        <v>0.10677701712000015</v>
      </c>
      <c r="Z43" s="37">
        <f t="shared" si="5"/>
        <v>0.10677701712000015</v>
      </c>
      <c r="AA43" s="37">
        <f t="shared" si="44"/>
        <v>0.18105156574202266</v>
      </c>
      <c r="AB43" s="37">
        <f t="shared" si="9"/>
        <v>1</v>
      </c>
    </row>
    <row r="44" spans="1:28" ht="54.75" customHeight="1" x14ac:dyDescent="0.25">
      <c r="A44" s="238" t="s">
        <v>101</v>
      </c>
      <c r="B44" s="40"/>
      <c r="C44" s="40"/>
      <c r="D44" s="40"/>
      <c r="E44" s="34" t="s">
        <v>102</v>
      </c>
      <c r="F44" s="244">
        <f>+F45+F46</f>
        <v>39000000</v>
      </c>
      <c r="G44" s="244">
        <f t="shared" ref="G44:L44" si="47">+G45+G46</f>
        <v>0</v>
      </c>
      <c r="H44" s="244">
        <f t="shared" si="47"/>
        <v>0</v>
      </c>
      <c r="I44" s="244">
        <f t="shared" si="47"/>
        <v>0</v>
      </c>
      <c r="J44" s="244">
        <f t="shared" si="47"/>
        <v>0</v>
      </c>
      <c r="K44" s="244">
        <f t="shared" si="47"/>
        <v>0</v>
      </c>
      <c r="L44" s="244">
        <f t="shared" si="47"/>
        <v>39000000</v>
      </c>
      <c r="M44" s="374">
        <f t="shared" si="23"/>
        <v>7.3469969625723113E-6</v>
      </c>
      <c r="N44" s="244">
        <f t="shared" ref="N44:W44" si="48">+N45+N46</f>
        <v>0</v>
      </c>
      <c r="O44" s="244">
        <f t="shared" si="48"/>
        <v>26000710.27</v>
      </c>
      <c r="P44" s="244">
        <f t="shared" si="48"/>
        <v>12999289.730000002</v>
      </c>
      <c r="Q44" s="244">
        <f t="shared" si="48"/>
        <v>26000110.27</v>
      </c>
      <c r="R44" s="244">
        <f t="shared" si="48"/>
        <v>12999889.730000002</v>
      </c>
      <c r="S44" s="244">
        <f t="shared" si="48"/>
        <v>600</v>
      </c>
      <c r="T44" s="244">
        <f t="shared" si="48"/>
        <v>2006132.7400000002</v>
      </c>
      <c r="U44" s="244">
        <f t="shared" si="48"/>
        <v>23993977.529999997</v>
      </c>
      <c r="V44" s="244">
        <f t="shared" si="48"/>
        <v>2006132.7400000002</v>
      </c>
      <c r="W44" s="244">
        <f t="shared" si="48"/>
        <v>0</v>
      </c>
      <c r="X44" s="37">
        <f t="shared" si="3"/>
        <v>0.66666949410256404</v>
      </c>
      <c r="Y44" s="37">
        <f t="shared" si="4"/>
        <v>5.1439301025641031E-2</v>
      </c>
      <c r="Z44" s="37">
        <f t="shared" si="5"/>
        <v>5.1439301025641031E-2</v>
      </c>
      <c r="AA44" s="37">
        <f t="shared" si="44"/>
        <v>7.7158624296865347E-2</v>
      </c>
      <c r="AB44" s="37">
        <f t="shared" si="9"/>
        <v>1</v>
      </c>
    </row>
    <row r="45" spans="1:28" ht="48" customHeight="1" x14ac:dyDescent="0.25">
      <c r="A45" s="239" t="s">
        <v>103</v>
      </c>
      <c r="B45" s="40" t="s">
        <v>37</v>
      </c>
      <c r="C45" s="40">
        <v>20</v>
      </c>
      <c r="D45" s="40" t="s">
        <v>38</v>
      </c>
      <c r="E45" s="41" t="s">
        <v>104</v>
      </c>
      <c r="F45" s="240">
        <v>29000000</v>
      </c>
      <c r="G45" s="240">
        <v>0</v>
      </c>
      <c r="H45" s="240">
        <v>0</v>
      </c>
      <c r="I45" s="240">
        <v>0</v>
      </c>
      <c r="J45" s="240">
        <v>0</v>
      </c>
      <c r="K45" s="240">
        <f t="shared" si="16"/>
        <v>0</v>
      </c>
      <c r="L45" s="240">
        <f t="shared" si="17"/>
        <v>29000000</v>
      </c>
      <c r="M45" s="371">
        <f t="shared" si="23"/>
        <v>5.4631515875537701E-6</v>
      </c>
      <c r="N45" s="240">
        <v>0</v>
      </c>
      <c r="O45" s="240">
        <v>26000212.649999999</v>
      </c>
      <c r="P45" s="240">
        <f>L45-O45</f>
        <v>2999787.3500000015</v>
      </c>
      <c r="Q45" s="240">
        <v>26000012.649999999</v>
      </c>
      <c r="R45" s="240">
        <f>+L45-Q45</f>
        <v>2999987.3500000015</v>
      </c>
      <c r="S45" s="240">
        <f t="shared" ref="S45:S53" si="49">O45-Q45</f>
        <v>200</v>
      </c>
      <c r="T45" s="240">
        <v>2006035.12</v>
      </c>
      <c r="U45" s="240">
        <f>+Q45-T45</f>
        <v>23993977.529999997</v>
      </c>
      <c r="V45" s="240">
        <v>2006035.12</v>
      </c>
      <c r="W45" s="44">
        <f t="shared" si="21"/>
        <v>0</v>
      </c>
      <c r="X45" s="45">
        <f t="shared" si="3"/>
        <v>0.89655216034482754</v>
      </c>
      <c r="Y45" s="45">
        <f t="shared" si="4"/>
        <v>6.9173624827586211E-2</v>
      </c>
      <c r="Z45" s="45">
        <f t="shared" si="5"/>
        <v>6.9173624827586211E-2</v>
      </c>
      <c r="AA45" s="45">
        <f t="shared" si="44"/>
        <v>7.7155159384124386E-2</v>
      </c>
      <c r="AB45" s="45">
        <f t="shared" si="9"/>
        <v>1</v>
      </c>
    </row>
    <row r="46" spans="1:28" ht="30.75" customHeight="1" x14ac:dyDescent="0.25">
      <c r="A46" s="239" t="s">
        <v>105</v>
      </c>
      <c r="B46" s="40" t="s">
        <v>37</v>
      </c>
      <c r="C46" s="40">
        <v>20</v>
      </c>
      <c r="D46" s="40" t="s">
        <v>38</v>
      </c>
      <c r="E46" s="41" t="s">
        <v>106</v>
      </c>
      <c r="F46" s="240">
        <v>10000000</v>
      </c>
      <c r="G46" s="240">
        <v>0</v>
      </c>
      <c r="H46" s="240">
        <v>0</v>
      </c>
      <c r="I46" s="240">
        <v>0</v>
      </c>
      <c r="J46" s="240">
        <v>0</v>
      </c>
      <c r="K46" s="240">
        <f t="shared" si="16"/>
        <v>0</v>
      </c>
      <c r="L46" s="240">
        <f t="shared" si="17"/>
        <v>10000000</v>
      </c>
      <c r="M46" s="373">
        <f t="shared" si="23"/>
        <v>1.8838453750185414E-6</v>
      </c>
      <c r="N46" s="240">
        <v>0</v>
      </c>
      <c r="O46" s="240">
        <v>497.62</v>
      </c>
      <c r="P46" s="240">
        <f>L46-O46</f>
        <v>9999502.3800000008</v>
      </c>
      <c r="Q46" s="240">
        <v>97.62</v>
      </c>
      <c r="R46" s="240">
        <f>+L46-Q46</f>
        <v>9999902.3800000008</v>
      </c>
      <c r="S46" s="240">
        <f t="shared" si="49"/>
        <v>400</v>
      </c>
      <c r="T46" s="240">
        <v>97.62</v>
      </c>
      <c r="U46" s="240">
        <f>+Q46-T46</f>
        <v>0</v>
      </c>
      <c r="V46" s="240">
        <v>97.62</v>
      </c>
      <c r="W46" s="44">
        <f t="shared" si="21"/>
        <v>0</v>
      </c>
      <c r="X46" s="437">
        <f t="shared" si="3"/>
        <v>9.7620000000000007E-6</v>
      </c>
      <c r="Y46" s="437">
        <f t="shared" si="4"/>
        <v>9.7620000000000007E-6</v>
      </c>
      <c r="Z46" s="437">
        <f t="shared" si="5"/>
        <v>9.7620000000000007E-6</v>
      </c>
      <c r="AA46" s="45">
        <f t="shared" si="44"/>
        <v>1</v>
      </c>
      <c r="AB46" s="45">
        <f t="shared" si="9"/>
        <v>1</v>
      </c>
    </row>
    <row r="47" spans="1:28" ht="43.5" customHeight="1" x14ac:dyDescent="0.25">
      <c r="A47" s="245" t="s">
        <v>107</v>
      </c>
      <c r="B47" s="40"/>
      <c r="C47" s="40"/>
      <c r="D47" s="40"/>
      <c r="E47" s="34" t="s">
        <v>108</v>
      </c>
      <c r="F47" s="244">
        <f>+F48+F49+F51+F52+F53+F50</f>
        <v>198491820</v>
      </c>
      <c r="G47" s="244">
        <f t="shared" ref="G47:L47" si="50">+G48+G49+G51+G52+G53+G50</f>
        <v>0</v>
      </c>
      <c r="H47" s="244">
        <f t="shared" si="50"/>
        <v>0</v>
      </c>
      <c r="I47" s="244">
        <f t="shared" si="50"/>
        <v>0</v>
      </c>
      <c r="J47" s="244">
        <f t="shared" si="50"/>
        <v>0</v>
      </c>
      <c r="K47" s="244">
        <f t="shared" si="50"/>
        <v>0</v>
      </c>
      <c r="L47" s="244">
        <f t="shared" si="50"/>
        <v>198491820</v>
      </c>
      <c r="M47" s="374">
        <f t="shared" si="23"/>
        <v>3.7392789708601284E-5</v>
      </c>
      <c r="N47" s="244">
        <f t="shared" ref="N47:W47" si="51">+N48+N49+N51+N52+N53+N50</f>
        <v>0</v>
      </c>
      <c r="O47" s="244">
        <f t="shared" si="51"/>
        <v>114069625.45</v>
      </c>
      <c r="P47" s="244">
        <f t="shared" si="51"/>
        <v>84422194.549999997</v>
      </c>
      <c r="Q47" s="244">
        <f t="shared" si="51"/>
        <v>114063125.45</v>
      </c>
      <c r="R47" s="244">
        <f t="shared" si="51"/>
        <v>84428694.549999997</v>
      </c>
      <c r="S47" s="244">
        <f t="shared" si="51"/>
        <v>6500</v>
      </c>
      <c r="T47" s="244">
        <f t="shared" si="51"/>
        <v>23352535.389999997</v>
      </c>
      <c r="U47" s="244">
        <f t="shared" si="51"/>
        <v>90710590.060000002</v>
      </c>
      <c r="V47" s="244">
        <f t="shared" si="51"/>
        <v>23352535.389999997</v>
      </c>
      <c r="W47" s="244">
        <f t="shared" si="51"/>
        <v>0</v>
      </c>
      <c r="X47" s="37">
        <f t="shared" si="3"/>
        <v>0.57464899787809898</v>
      </c>
      <c r="Y47" s="37">
        <f t="shared" si="4"/>
        <v>0.11764986280039146</v>
      </c>
      <c r="Z47" s="37">
        <f t="shared" si="5"/>
        <v>0.11764986280039146</v>
      </c>
      <c r="AA47" s="37">
        <f t="shared" si="44"/>
        <v>0.20473343420908335</v>
      </c>
      <c r="AB47" s="37">
        <f t="shared" si="9"/>
        <v>1</v>
      </c>
    </row>
    <row r="48" spans="1:28" ht="38.25" customHeight="1" x14ac:dyDescent="0.25">
      <c r="A48" s="246" t="s">
        <v>109</v>
      </c>
      <c r="B48" s="40" t="s">
        <v>37</v>
      </c>
      <c r="C48" s="40">
        <v>20</v>
      </c>
      <c r="D48" s="40" t="s">
        <v>38</v>
      </c>
      <c r="E48" s="41" t="s">
        <v>110</v>
      </c>
      <c r="F48" s="240">
        <v>40000000</v>
      </c>
      <c r="G48" s="240">
        <v>0</v>
      </c>
      <c r="H48" s="240">
        <v>0</v>
      </c>
      <c r="I48" s="240">
        <v>0</v>
      </c>
      <c r="J48" s="240">
        <v>0</v>
      </c>
      <c r="K48" s="240">
        <f t="shared" si="16"/>
        <v>0</v>
      </c>
      <c r="L48" s="240">
        <f t="shared" si="17"/>
        <v>40000000</v>
      </c>
      <c r="M48" s="371">
        <f t="shared" si="23"/>
        <v>7.5353815000741655E-6</v>
      </c>
      <c r="N48" s="240">
        <v>0</v>
      </c>
      <c r="O48" s="240">
        <v>15506926.300000001</v>
      </c>
      <c r="P48" s="240">
        <f t="shared" ref="P48:P53" si="52">L48-O48</f>
        <v>24493073.699999999</v>
      </c>
      <c r="Q48" s="240">
        <v>15506626.300000001</v>
      </c>
      <c r="R48" s="240">
        <f t="shared" ref="R48:R53" si="53">+L48-Q48</f>
        <v>24493373.699999999</v>
      </c>
      <c r="S48" s="240">
        <f t="shared" si="49"/>
        <v>300</v>
      </c>
      <c r="T48" s="240">
        <v>799466.66</v>
      </c>
      <c r="U48" s="240">
        <f t="shared" ref="U48:U53" si="54">+Q48-T48</f>
        <v>14707159.640000001</v>
      </c>
      <c r="V48" s="240">
        <v>799466.66</v>
      </c>
      <c r="W48" s="44">
        <f t="shared" si="21"/>
        <v>0</v>
      </c>
      <c r="X48" s="45">
        <f t="shared" si="3"/>
        <v>0.38766565750000004</v>
      </c>
      <c r="Y48" s="45">
        <f t="shared" si="4"/>
        <v>1.99866665E-2</v>
      </c>
      <c r="Z48" s="45">
        <f t="shared" si="5"/>
        <v>1.99866665E-2</v>
      </c>
      <c r="AA48" s="45">
        <f t="shared" si="44"/>
        <v>5.1556453643304731E-2</v>
      </c>
      <c r="AB48" s="45">
        <f t="shared" si="9"/>
        <v>1</v>
      </c>
    </row>
    <row r="49" spans="1:28" ht="46.5" customHeight="1" x14ac:dyDescent="0.25">
      <c r="A49" s="246" t="s">
        <v>111</v>
      </c>
      <c r="B49" s="40" t="s">
        <v>37</v>
      </c>
      <c r="C49" s="40">
        <v>20</v>
      </c>
      <c r="D49" s="40" t="s">
        <v>38</v>
      </c>
      <c r="E49" s="41" t="s">
        <v>112</v>
      </c>
      <c r="F49" s="240">
        <v>82491820</v>
      </c>
      <c r="G49" s="240">
        <v>0</v>
      </c>
      <c r="H49" s="240">
        <v>0</v>
      </c>
      <c r="I49" s="240">
        <v>0</v>
      </c>
      <c r="J49" s="240">
        <v>0</v>
      </c>
      <c r="K49" s="240">
        <f t="shared" si="16"/>
        <v>0</v>
      </c>
      <c r="L49" s="240">
        <f t="shared" si="17"/>
        <v>82491820</v>
      </c>
      <c r="M49" s="371">
        <f t="shared" si="23"/>
        <v>1.55401833583862E-5</v>
      </c>
      <c r="N49" s="240">
        <v>0</v>
      </c>
      <c r="O49" s="240">
        <v>40558453.890000001</v>
      </c>
      <c r="P49" s="240">
        <f t="shared" si="52"/>
        <v>41933366.109999999</v>
      </c>
      <c r="Q49" s="240">
        <v>40555953.890000001</v>
      </c>
      <c r="R49" s="240">
        <f t="shared" si="53"/>
        <v>41935866.109999999</v>
      </c>
      <c r="S49" s="240">
        <f t="shared" si="49"/>
        <v>2500</v>
      </c>
      <c r="T49" s="240">
        <v>8328522.8899999997</v>
      </c>
      <c r="U49" s="240">
        <f t="shared" si="54"/>
        <v>32227431</v>
      </c>
      <c r="V49" s="240">
        <v>8328522.8899999997</v>
      </c>
      <c r="W49" s="44">
        <f t="shared" si="21"/>
        <v>0</v>
      </c>
      <c r="X49" s="45">
        <f t="shared" si="3"/>
        <v>0.49163606633966861</v>
      </c>
      <c r="Y49" s="45">
        <f t="shared" si="4"/>
        <v>0.10096180312181256</v>
      </c>
      <c r="Z49" s="45">
        <f t="shared" si="5"/>
        <v>0.10096180312181256</v>
      </c>
      <c r="AA49" s="45">
        <f t="shared" si="44"/>
        <v>0.20535882136047076</v>
      </c>
      <c r="AB49" s="45">
        <f>+V49/T49</f>
        <v>1</v>
      </c>
    </row>
    <row r="50" spans="1:28" ht="38.25" customHeight="1" x14ac:dyDescent="0.25">
      <c r="A50" s="246" t="s">
        <v>113</v>
      </c>
      <c r="B50" s="40" t="s">
        <v>37</v>
      </c>
      <c r="C50" s="40">
        <v>20</v>
      </c>
      <c r="D50" s="40" t="s">
        <v>38</v>
      </c>
      <c r="E50" s="41" t="s">
        <v>114</v>
      </c>
      <c r="F50" s="240">
        <v>2000000</v>
      </c>
      <c r="G50" s="240">
        <v>0</v>
      </c>
      <c r="H50" s="240">
        <v>0</v>
      </c>
      <c r="I50" s="240">
        <v>0</v>
      </c>
      <c r="J50" s="240">
        <v>0</v>
      </c>
      <c r="K50" s="240">
        <f t="shared" si="16"/>
        <v>0</v>
      </c>
      <c r="L50" s="240">
        <f t="shared" si="17"/>
        <v>2000000</v>
      </c>
      <c r="M50" s="370">
        <f t="shared" si="23"/>
        <v>3.7676907500370829E-7</v>
      </c>
      <c r="N50" s="240">
        <v>0</v>
      </c>
      <c r="O50" s="240">
        <v>210.04</v>
      </c>
      <c r="P50" s="240">
        <f t="shared" si="52"/>
        <v>1999789.96</v>
      </c>
      <c r="Q50" s="240">
        <v>10.039999999999999</v>
      </c>
      <c r="R50" s="240">
        <f t="shared" si="53"/>
        <v>1999989.96</v>
      </c>
      <c r="S50" s="240">
        <f t="shared" si="49"/>
        <v>200</v>
      </c>
      <c r="T50" s="240">
        <v>10.039999999999999</v>
      </c>
      <c r="U50" s="240">
        <f t="shared" si="54"/>
        <v>0</v>
      </c>
      <c r="V50" s="240">
        <v>10.039999999999999</v>
      </c>
      <c r="W50" s="44">
        <f t="shared" si="21"/>
        <v>0</v>
      </c>
      <c r="X50" s="437">
        <f t="shared" si="3"/>
        <v>5.0199999999999994E-6</v>
      </c>
      <c r="Y50" s="437">
        <f t="shared" si="4"/>
        <v>5.0199999999999994E-6</v>
      </c>
      <c r="Z50" s="437">
        <f>+V50/L50</f>
        <v>5.0199999999999994E-6</v>
      </c>
      <c r="AA50" s="45">
        <f t="shared" si="44"/>
        <v>1</v>
      </c>
      <c r="AB50" s="45">
        <f>+V50/T50</f>
        <v>1</v>
      </c>
    </row>
    <row r="51" spans="1:28" ht="45" customHeight="1" x14ac:dyDescent="0.25">
      <c r="A51" s="246" t="s">
        <v>115</v>
      </c>
      <c r="B51" s="40" t="s">
        <v>37</v>
      </c>
      <c r="C51" s="40">
        <v>20</v>
      </c>
      <c r="D51" s="40" t="s">
        <v>38</v>
      </c>
      <c r="E51" s="41" t="s">
        <v>116</v>
      </c>
      <c r="F51" s="240">
        <v>12000000</v>
      </c>
      <c r="G51" s="240">
        <v>0</v>
      </c>
      <c r="H51" s="240">
        <v>0</v>
      </c>
      <c r="I51" s="240">
        <v>0</v>
      </c>
      <c r="J51" s="240">
        <v>0</v>
      </c>
      <c r="K51" s="240">
        <f t="shared" si="16"/>
        <v>0</v>
      </c>
      <c r="L51" s="240">
        <f t="shared" si="17"/>
        <v>12000000</v>
      </c>
      <c r="M51" s="373">
        <f t="shared" si="23"/>
        <v>2.2606144500222496E-6</v>
      </c>
      <c r="N51" s="240">
        <v>0</v>
      </c>
      <c r="O51" s="240">
        <v>7500307.1200000001</v>
      </c>
      <c r="P51" s="240">
        <f t="shared" si="52"/>
        <v>4499692.88</v>
      </c>
      <c r="Q51" s="240">
        <v>7500007.1200000001</v>
      </c>
      <c r="R51" s="240">
        <f t="shared" si="53"/>
        <v>4499992.88</v>
      </c>
      <c r="S51" s="240">
        <f t="shared" si="49"/>
        <v>300</v>
      </c>
      <c r="T51" s="240">
        <v>579467.69999999995</v>
      </c>
      <c r="U51" s="240">
        <f t="shared" si="54"/>
        <v>6920539.4199999999</v>
      </c>
      <c r="V51" s="240">
        <v>579467.69999999995</v>
      </c>
      <c r="W51" s="44">
        <f t="shared" si="21"/>
        <v>0</v>
      </c>
      <c r="X51" s="45">
        <f t="shared" si="3"/>
        <v>0.62500059333333335</v>
      </c>
      <c r="Y51" s="45">
        <f t="shared" si="4"/>
        <v>4.8288974999999998E-2</v>
      </c>
      <c r="Z51" s="45">
        <f t="shared" si="5"/>
        <v>4.8288974999999998E-2</v>
      </c>
      <c r="AA51" s="45">
        <f t="shared" si="44"/>
        <v>7.7262286652335865E-2</v>
      </c>
      <c r="AB51" s="45">
        <f t="shared" si="9"/>
        <v>1</v>
      </c>
    </row>
    <row r="52" spans="1:28" ht="38.25" customHeight="1" x14ac:dyDescent="0.25">
      <c r="A52" s="246" t="s">
        <v>117</v>
      </c>
      <c r="B52" s="40" t="s">
        <v>37</v>
      </c>
      <c r="C52" s="40">
        <v>20</v>
      </c>
      <c r="D52" s="40" t="s">
        <v>38</v>
      </c>
      <c r="E52" s="41" t="s">
        <v>118</v>
      </c>
      <c r="F52" s="240">
        <v>10000000</v>
      </c>
      <c r="G52" s="240">
        <v>0</v>
      </c>
      <c r="H52" s="240">
        <v>0</v>
      </c>
      <c r="I52" s="240">
        <v>0</v>
      </c>
      <c r="J52" s="240">
        <v>0</v>
      </c>
      <c r="K52" s="240">
        <f t="shared" si="16"/>
        <v>0</v>
      </c>
      <c r="L52" s="240">
        <f t="shared" si="17"/>
        <v>10000000</v>
      </c>
      <c r="M52" s="373">
        <f t="shared" si="23"/>
        <v>1.8838453750185414E-6</v>
      </c>
      <c r="N52" s="240">
        <v>0</v>
      </c>
      <c r="O52" s="240">
        <v>3500225.82</v>
      </c>
      <c r="P52" s="240">
        <f t="shared" si="52"/>
        <v>6499774.1799999997</v>
      </c>
      <c r="Q52" s="240">
        <v>3500025.82</v>
      </c>
      <c r="R52" s="240">
        <f t="shared" si="53"/>
        <v>6499974.1799999997</v>
      </c>
      <c r="S52" s="240">
        <f t="shared" si="49"/>
        <v>200</v>
      </c>
      <c r="T52" s="240">
        <v>25.82</v>
      </c>
      <c r="U52" s="240">
        <f t="shared" si="54"/>
        <v>3500000</v>
      </c>
      <c r="V52" s="240">
        <v>25.82</v>
      </c>
      <c r="W52" s="44">
        <f t="shared" si="21"/>
        <v>0</v>
      </c>
      <c r="X52" s="45">
        <f t="shared" si="3"/>
        <v>0.35000258200000001</v>
      </c>
      <c r="Y52" s="45">
        <f t="shared" si="4"/>
        <v>2.582E-6</v>
      </c>
      <c r="Z52" s="45">
        <f t="shared" si="5"/>
        <v>2.582E-6</v>
      </c>
      <c r="AA52" s="45">
        <f>+T52/Q52</f>
        <v>7.3770884353076006E-6</v>
      </c>
      <c r="AB52" s="45">
        <f t="shared" si="9"/>
        <v>1</v>
      </c>
    </row>
    <row r="53" spans="1:28" ht="25.5" customHeight="1" x14ac:dyDescent="0.25">
      <c r="A53" s="246" t="s">
        <v>119</v>
      </c>
      <c r="B53" s="40" t="s">
        <v>37</v>
      </c>
      <c r="C53" s="40">
        <v>20</v>
      </c>
      <c r="D53" s="40" t="s">
        <v>38</v>
      </c>
      <c r="E53" s="41" t="s">
        <v>120</v>
      </c>
      <c r="F53" s="240">
        <v>52000000</v>
      </c>
      <c r="G53" s="240">
        <v>0</v>
      </c>
      <c r="H53" s="240">
        <v>0</v>
      </c>
      <c r="I53" s="240">
        <v>0</v>
      </c>
      <c r="J53" s="240">
        <v>0</v>
      </c>
      <c r="K53" s="240">
        <f t="shared" si="16"/>
        <v>0</v>
      </c>
      <c r="L53" s="240">
        <f t="shared" si="17"/>
        <v>52000000</v>
      </c>
      <c r="M53" s="371">
        <f t="shared" si="23"/>
        <v>9.795995950096415E-6</v>
      </c>
      <c r="N53" s="240">
        <v>0</v>
      </c>
      <c r="O53" s="240">
        <v>47003502.280000001</v>
      </c>
      <c r="P53" s="240">
        <f t="shared" si="52"/>
        <v>4996497.7199999988</v>
      </c>
      <c r="Q53" s="240">
        <v>47000502.280000001</v>
      </c>
      <c r="R53" s="240">
        <f t="shared" si="53"/>
        <v>4999497.7199999988</v>
      </c>
      <c r="S53" s="240">
        <f t="shared" si="49"/>
        <v>3000</v>
      </c>
      <c r="T53" s="240">
        <v>13645042.279999999</v>
      </c>
      <c r="U53" s="240">
        <f t="shared" si="54"/>
        <v>33355460</v>
      </c>
      <c r="V53" s="240">
        <v>13645042.279999999</v>
      </c>
      <c r="W53" s="44">
        <f t="shared" si="21"/>
        <v>0</v>
      </c>
      <c r="X53" s="45">
        <f t="shared" si="3"/>
        <v>0.90385581307692309</v>
      </c>
      <c r="Y53" s="45">
        <f t="shared" si="4"/>
        <v>0.26240465923076922</v>
      </c>
      <c r="Z53" s="45">
        <f t="shared" si="5"/>
        <v>0.26240465923076922</v>
      </c>
      <c r="AA53" s="45">
        <f t="shared" si="44"/>
        <v>0.29031694594902951</v>
      </c>
      <c r="AB53" s="45">
        <f t="shared" si="9"/>
        <v>1</v>
      </c>
    </row>
    <row r="54" spans="1:28" ht="27.75" customHeight="1" x14ac:dyDescent="0.25">
      <c r="A54" s="238" t="s">
        <v>121</v>
      </c>
      <c r="B54" s="40"/>
      <c r="C54" s="40"/>
      <c r="D54" s="40"/>
      <c r="E54" s="34" t="s">
        <v>122</v>
      </c>
      <c r="F54" s="244">
        <f>+F55+F65+F72+F78+F61</f>
        <v>19161579180</v>
      </c>
      <c r="G54" s="244">
        <f t="shared" ref="G54:L54" si="55">+G55+G65+G72+G78+G61</f>
        <v>0</v>
      </c>
      <c r="H54" s="244">
        <f t="shared" si="55"/>
        <v>0</v>
      </c>
      <c r="I54" s="244">
        <f t="shared" si="55"/>
        <v>85422220</v>
      </c>
      <c r="J54" s="244">
        <f t="shared" si="55"/>
        <v>85422220</v>
      </c>
      <c r="K54" s="244">
        <f t="shared" si="55"/>
        <v>0</v>
      </c>
      <c r="L54" s="244">
        <f t="shared" si="55"/>
        <v>19161579180</v>
      </c>
      <c r="M54" s="36">
        <f t="shared" si="23"/>
        <v>3.6097452316294575E-3</v>
      </c>
      <c r="N54" s="244">
        <f t="shared" ref="N54:W54" si="56">+N55+N65+N72+N78+N61</f>
        <v>0</v>
      </c>
      <c r="O54" s="244">
        <f t="shared" si="56"/>
        <v>17919255379.169998</v>
      </c>
      <c r="P54" s="244">
        <f t="shared" si="56"/>
        <v>1242323800.8300006</v>
      </c>
      <c r="Q54" s="244">
        <f t="shared" si="56"/>
        <v>15695396686.449999</v>
      </c>
      <c r="R54" s="244">
        <f t="shared" si="56"/>
        <v>3466182493.5500007</v>
      </c>
      <c r="S54" s="244">
        <f t="shared" si="56"/>
        <v>2223858692.7200003</v>
      </c>
      <c r="T54" s="244">
        <f t="shared" si="56"/>
        <v>3720216036.0400004</v>
      </c>
      <c r="U54" s="244">
        <f t="shared" si="56"/>
        <v>11975180650.41</v>
      </c>
      <c r="V54" s="244">
        <f t="shared" si="56"/>
        <v>3719494400.0400004</v>
      </c>
      <c r="W54" s="244">
        <f t="shared" si="56"/>
        <v>721636</v>
      </c>
      <c r="X54" s="37">
        <f t="shared" si="3"/>
        <v>0.81910768100116471</v>
      </c>
      <c r="Y54" s="37">
        <f t="shared" si="4"/>
        <v>0.19414976193209565</v>
      </c>
      <c r="Z54" s="37">
        <f t="shared" si="5"/>
        <v>0.1941121013617835</v>
      </c>
      <c r="AA54" s="37">
        <f t="shared" si="44"/>
        <v>0.23702593253037701</v>
      </c>
      <c r="AB54" s="37">
        <f t="shared" si="9"/>
        <v>0.99980602309301148</v>
      </c>
    </row>
    <row r="55" spans="1:28" ht="79.5" customHeight="1" x14ac:dyDescent="0.25">
      <c r="A55" s="238" t="s">
        <v>123</v>
      </c>
      <c r="B55" s="40"/>
      <c r="C55" s="40"/>
      <c r="D55" s="40"/>
      <c r="E55" s="34" t="s">
        <v>124</v>
      </c>
      <c r="F55" s="244">
        <f t="shared" ref="F55:L55" si="57">+F56+F58+F59+F60+F57</f>
        <v>853000000</v>
      </c>
      <c r="G55" s="244">
        <f t="shared" si="57"/>
        <v>0</v>
      </c>
      <c r="H55" s="244">
        <f t="shared" si="57"/>
        <v>0</v>
      </c>
      <c r="I55" s="244">
        <f t="shared" si="57"/>
        <v>3422220</v>
      </c>
      <c r="J55" s="244">
        <f t="shared" si="57"/>
        <v>0</v>
      </c>
      <c r="K55" s="244">
        <f t="shared" si="57"/>
        <v>3422220</v>
      </c>
      <c r="L55" s="244">
        <f t="shared" si="57"/>
        <v>856422220</v>
      </c>
      <c r="M55" s="36">
        <f t="shared" si="23"/>
        <v>1.6133670382101117E-4</v>
      </c>
      <c r="N55" s="244">
        <f t="shared" ref="N55:W55" si="58">+N56+N58+N59+N60+N57</f>
        <v>0</v>
      </c>
      <c r="O55" s="244">
        <f t="shared" si="58"/>
        <v>771978654</v>
      </c>
      <c r="P55" s="244">
        <f t="shared" si="58"/>
        <v>84443566</v>
      </c>
      <c r="Q55" s="244">
        <f t="shared" si="58"/>
        <v>452637718</v>
      </c>
      <c r="R55" s="244">
        <f t="shared" si="58"/>
        <v>403784502</v>
      </c>
      <c r="S55" s="244">
        <f t="shared" si="58"/>
        <v>319340936</v>
      </c>
      <c r="T55" s="244">
        <f t="shared" si="58"/>
        <v>62199264</v>
      </c>
      <c r="U55" s="244">
        <f t="shared" si="58"/>
        <v>390438454</v>
      </c>
      <c r="V55" s="244">
        <f t="shared" si="58"/>
        <v>62199264</v>
      </c>
      <c r="W55" s="244">
        <f t="shared" si="58"/>
        <v>0</v>
      </c>
      <c r="X55" s="37">
        <f t="shared" si="3"/>
        <v>0.52852168875300787</v>
      </c>
      <c r="Y55" s="37">
        <f t="shared" si="4"/>
        <v>7.2626868555558957E-2</v>
      </c>
      <c r="Z55" s="37">
        <f t="shared" si="5"/>
        <v>7.2626868555558957E-2</v>
      </c>
      <c r="AA55" s="37">
        <f t="shared" si="44"/>
        <v>0.13741511484025287</v>
      </c>
      <c r="AB55" s="37">
        <f t="shared" si="9"/>
        <v>1</v>
      </c>
    </row>
    <row r="56" spans="1:28" ht="36" customHeight="1" x14ac:dyDescent="0.25">
      <c r="A56" s="239" t="s">
        <v>125</v>
      </c>
      <c r="B56" s="40" t="s">
        <v>37</v>
      </c>
      <c r="C56" s="40">
        <v>20</v>
      </c>
      <c r="D56" s="40" t="s">
        <v>38</v>
      </c>
      <c r="E56" s="41" t="s">
        <v>126</v>
      </c>
      <c r="F56" s="240">
        <v>6000000</v>
      </c>
      <c r="G56" s="240">
        <v>0</v>
      </c>
      <c r="H56" s="240">
        <v>0</v>
      </c>
      <c r="I56" s="240">
        <v>0</v>
      </c>
      <c r="J56" s="240">
        <v>0</v>
      </c>
      <c r="K56" s="240">
        <f t="shared" si="16"/>
        <v>0</v>
      </c>
      <c r="L56" s="240">
        <f t="shared" si="17"/>
        <v>6000000</v>
      </c>
      <c r="M56" s="373">
        <f t="shared" si="23"/>
        <v>1.1303072250111248E-6</v>
      </c>
      <c r="N56" s="240">
        <v>0</v>
      </c>
      <c r="O56" s="240">
        <v>2203000</v>
      </c>
      <c r="P56" s="240">
        <f>L56-O56</f>
        <v>3797000</v>
      </c>
      <c r="Q56" s="240">
        <v>2200000</v>
      </c>
      <c r="R56" s="240">
        <f>+L56-Q56</f>
        <v>3800000</v>
      </c>
      <c r="S56" s="240">
        <f t="shared" ref="S56:S78" si="59">O56-Q56</f>
        <v>3000</v>
      </c>
      <c r="T56" s="240">
        <v>2200000</v>
      </c>
      <c r="U56" s="240">
        <f>+Q56-T56</f>
        <v>0</v>
      </c>
      <c r="V56" s="240">
        <v>2200000</v>
      </c>
      <c r="W56" s="44">
        <f t="shared" si="21"/>
        <v>0</v>
      </c>
      <c r="X56" s="37">
        <f t="shared" si="3"/>
        <v>0.36666666666666664</v>
      </c>
      <c r="Y56" s="37">
        <f t="shared" si="4"/>
        <v>0.36666666666666664</v>
      </c>
      <c r="Z56" s="37">
        <f t="shared" si="5"/>
        <v>0.36666666666666664</v>
      </c>
      <c r="AA56" s="37">
        <f t="shared" si="44"/>
        <v>1</v>
      </c>
      <c r="AB56" s="37">
        <f t="shared" si="9"/>
        <v>1</v>
      </c>
    </row>
    <row r="57" spans="1:28" ht="36" customHeight="1" x14ac:dyDescent="0.25">
      <c r="A57" s="239" t="s">
        <v>469</v>
      </c>
      <c r="B57" s="40" t="s">
        <v>37</v>
      </c>
      <c r="C57" s="40">
        <v>20</v>
      </c>
      <c r="D57" s="40" t="s">
        <v>38</v>
      </c>
      <c r="E57" s="41" t="s">
        <v>470</v>
      </c>
      <c r="F57" s="240">
        <v>0</v>
      </c>
      <c r="G57" s="240">
        <v>0</v>
      </c>
      <c r="H57" s="240">
        <v>0</v>
      </c>
      <c r="I57" s="240">
        <v>3422220</v>
      </c>
      <c r="J57" s="240">
        <v>0</v>
      </c>
      <c r="K57" s="240">
        <f t="shared" si="16"/>
        <v>3422220</v>
      </c>
      <c r="L57" s="240">
        <f t="shared" si="17"/>
        <v>3422220</v>
      </c>
      <c r="M57" s="373">
        <f t="shared" si="23"/>
        <v>6.4469333192959526E-7</v>
      </c>
      <c r="N57" s="240">
        <v>0</v>
      </c>
      <c r="O57" s="240">
        <v>3422220</v>
      </c>
      <c r="P57" s="240">
        <f>L57-O57</f>
        <v>0</v>
      </c>
      <c r="Q57" s="240">
        <v>3422220</v>
      </c>
      <c r="R57" s="240">
        <f>+L57-Q57</f>
        <v>0</v>
      </c>
      <c r="S57" s="240">
        <f t="shared" si="59"/>
        <v>0</v>
      </c>
      <c r="T57" s="240">
        <v>0</v>
      </c>
      <c r="U57" s="240">
        <f>+Q57-T57</f>
        <v>3422220</v>
      </c>
      <c r="V57" s="240">
        <v>0</v>
      </c>
      <c r="W57" s="44">
        <f t="shared" si="21"/>
        <v>0</v>
      </c>
      <c r="X57" s="45">
        <f t="shared" si="3"/>
        <v>1</v>
      </c>
      <c r="Y57" s="45">
        <f t="shared" si="4"/>
        <v>0</v>
      </c>
      <c r="Z57" s="45">
        <f t="shared" si="5"/>
        <v>0</v>
      </c>
      <c r="AA57" s="45">
        <f t="shared" si="44"/>
        <v>0</v>
      </c>
      <c r="AB57" s="45" t="s">
        <v>46</v>
      </c>
    </row>
    <row r="58" spans="1:28" ht="36" customHeight="1" x14ac:dyDescent="0.25">
      <c r="A58" s="239" t="s">
        <v>127</v>
      </c>
      <c r="B58" s="40" t="s">
        <v>37</v>
      </c>
      <c r="C58" s="40">
        <v>20</v>
      </c>
      <c r="D58" s="40" t="s">
        <v>38</v>
      </c>
      <c r="E58" s="41" t="s">
        <v>128</v>
      </c>
      <c r="F58" s="240">
        <v>15000000</v>
      </c>
      <c r="G58" s="240">
        <v>0</v>
      </c>
      <c r="H58" s="240">
        <v>0</v>
      </c>
      <c r="I58" s="240">
        <v>0</v>
      </c>
      <c r="J58" s="240">
        <v>0</v>
      </c>
      <c r="K58" s="240">
        <f t="shared" si="16"/>
        <v>0</v>
      </c>
      <c r="L58" s="240">
        <f t="shared" si="17"/>
        <v>15000000</v>
      </c>
      <c r="M58" s="373">
        <f t="shared" si="23"/>
        <v>2.8257680625278122E-6</v>
      </c>
      <c r="N58" s="240">
        <v>0</v>
      </c>
      <c r="O58" s="240">
        <v>5716850</v>
      </c>
      <c r="P58" s="240">
        <f>L58-O58</f>
        <v>9283150</v>
      </c>
      <c r="Q58" s="240">
        <v>5713850</v>
      </c>
      <c r="R58" s="240">
        <f>+L58-Q58</f>
        <v>9286150</v>
      </c>
      <c r="S58" s="240">
        <f t="shared" si="59"/>
        <v>3000</v>
      </c>
      <c r="T58" s="240">
        <v>3329200</v>
      </c>
      <c r="U58" s="240">
        <f>+Q58-T58</f>
        <v>2384650</v>
      </c>
      <c r="V58" s="240">
        <v>3329200</v>
      </c>
      <c r="W58" s="44">
        <f t="shared" si="21"/>
        <v>0</v>
      </c>
      <c r="X58" s="45">
        <f t="shared" si="3"/>
        <v>0.38092333333333334</v>
      </c>
      <c r="Y58" s="45">
        <f t="shared" si="4"/>
        <v>0.22194666666666665</v>
      </c>
      <c r="Z58" s="45">
        <f t="shared" si="5"/>
        <v>0.22194666666666665</v>
      </c>
      <c r="AA58" s="45">
        <f t="shared" si="44"/>
        <v>0.58265442740008921</v>
      </c>
      <c r="AB58" s="45">
        <f t="shared" si="9"/>
        <v>1</v>
      </c>
    </row>
    <row r="59" spans="1:28" ht="36" customHeight="1" x14ac:dyDescent="0.25">
      <c r="A59" s="239" t="s">
        <v>129</v>
      </c>
      <c r="B59" s="40" t="s">
        <v>37</v>
      </c>
      <c r="C59" s="40">
        <v>20</v>
      </c>
      <c r="D59" s="40" t="s">
        <v>38</v>
      </c>
      <c r="E59" s="41" t="s">
        <v>130</v>
      </c>
      <c r="F59" s="240">
        <v>456000000</v>
      </c>
      <c r="G59" s="240">
        <v>0</v>
      </c>
      <c r="H59" s="240">
        <v>0</v>
      </c>
      <c r="I59" s="240">
        <v>0</v>
      </c>
      <c r="J59" s="240">
        <v>0</v>
      </c>
      <c r="K59" s="240">
        <f t="shared" si="16"/>
        <v>0</v>
      </c>
      <c r="L59" s="240">
        <f t="shared" si="17"/>
        <v>456000000</v>
      </c>
      <c r="M59" s="43">
        <f t="shared" si="23"/>
        <v>8.5903349100845488E-5</v>
      </c>
      <c r="N59" s="240">
        <v>0</v>
      </c>
      <c r="O59" s="240">
        <v>384636584</v>
      </c>
      <c r="P59" s="240">
        <f>L59-O59</f>
        <v>71363416</v>
      </c>
      <c r="Q59" s="240">
        <v>384631584</v>
      </c>
      <c r="R59" s="240">
        <f>+L59-Q59</f>
        <v>71368416</v>
      </c>
      <c r="S59" s="240">
        <f t="shared" si="59"/>
        <v>5000</v>
      </c>
      <c r="T59" s="240">
        <v>0</v>
      </c>
      <c r="U59" s="240">
        <f>+Q59-T59</f>
        <v>384631584</v>
      </c>
      <c r="V59" s="240">
        <v>0</v>
      </c>
      <c r="W59" s="44">
        <f t="shared" si="21"/>
        <v>0</v>
      </c>
      <c r="X59" s="45">
        <f t="shared" si="3"/>
        <v>0.84349031578947364</v>
      </c>
      <c r="Y59" s="45">
        <f t="shared" si="4"/>
        <v>0</v>
      </c>
      <c r="Z59" s="45">
        <f t="shared" si="5"/>
        <v>0</v>
      </c>
      <c r="AA59" s="45">
        <f t="shared" si="44"/>
        <v>0</v>
      </c>
      <c r="AB59" s="45" t="e">
        <f t="shared" si="9"/>
        <v>#DIV/0!</v>
      </c>
    </row>
    <row r="60" spans="1:28" ht="36" customHeight="1" x14ac:dyDescent="0.25">
      <c r="A60" s="239" t="s">
        <v>131</v>
      </c>
      <c r="B60" s="40" t="s">
        <v>37</v>
      </c>
      <c r="C60" s="40">
        <v>20</v>
      </c>
      <c r="D60" s="40" t="s">
        <v>38</v>
      </c>
      <c r="E60" s="41" t="s">
        <v>132</v>
      </c>
      <c r="F60" s="240">
        <v>376000000</v>
      </c>
      <c r="G60" s="240">
        <v>0</v>
      </c>
      <c r="H60" s="240">
        <v>0</v>
      </c>
      <c r="I60" s="240">
        <v>0</v>
      </c>
      <c r="J60" s="240">
        <v>0</v>
      </c>
      <c r="K60" s="240">
        <f t="shared" si="16"/>
        <v>0</v>
      </c>
      <c r="L60" s="240">
        <f t="shared" si="17"/>
        <v>376000000</v>
      </c>
      <c r="M60" s="43">
        <f t="shared" si="23"/>
        <v>7.0832586100697152E-5</v>
      </c>
      <c r="N60" s="240">
        <v>0</v>
      </c>
      <c r="O60" s="240">
        <v>376000000</v>
      </c>
      <c r="P60" s="240">
        <f>L60-O60</f>
        <v>0</v>
      </c>
      <c r="Q60" s="240">
        <v>56670064</v>
      </c>
      <c r="R60" s="240">
        <f>+L60-Q60</f>
        <v>319329936</v>
      </c>
      <c r="S60" s="240">
        <f t="shared" si="59"/>
        <v>319329936</v>
      </c>
      <c r="T60" s="240">
        <v>56670064</v>
      </c>
      <c r="U60" s="240">
        <f>+Q60-T60</f>
        <v>0</v>
      </c>
      <c r="V60" s="240">
        <v>56670064</v>
      </c>
      <c r="W60" s="44">
        <f t="shared" si="21"/>
        <v>0</v>
      </c>
      <c r="X60" s="45">
        <f t="shared" si="3"/>
        <v>0.15071825531914892</v>
      </c>
      <c r="Y60" s="45">
        <f t="shared" si="4"/>
        <v>0.15071825531914892</v>
      </c>
      <c r="Z60" s="45">
        <f t="shared" si="5"/>
        <v>0.15071825531914892</v>
      </c>
      <c r="AA60" s="45">
        <f t="shared" si="44"/>
        <v>1</v>
      </c>
      <c r="AB60" s="45">
        <f t="shared" si="9"/>
        <v>1</v>
      </c>
    </row>
    <row r="61" spans="1:28" ht="49.5" customHeight="1" x14ac:dyDescent="0.25">
      <c r="A61" s="238" t="s">
        <v>133</v>
      </c>
      <c r="B61" s="40"/>
      <c r="C61" s="40"/>
      <c r="D61" s="40"/>
      <c r="E61" s="34" t="s">
        <v>134</v>
      </c>
      <c r="F61" s="244">
        <f>+F62+F63+F64</f>
        <v>9682389879</v>
      </c>
      <c r="G61" s="244">
        <f t="shared" ref="G61:L61" si="60">+G62+G63+G64</f>
        <v>0</v>
      </c>
      <c r="H61" s="244">
        <f t="shared" si="60"/>
        <v>0</v>
      </c>
      <c r="I61" s="244">
        <f t="shared" si="60"/>
        <v>0</v>
      </c>
      <c r="J61" s="244">
        <f t="shared" si="60"/>
        <v>3422220</v>
      </c>
      <c r="K61" s="244">
        <f t="shared" si="60"/>
        <v>-3422220</v>
      </c>
      <c r="L61" s="244">
        <f t="shared" si="60"/>
        <v>9678967659</v>
      </c>
      <c r="M61" s="36">
        <f t="shared" si="23"/>
        <v>1.8233678459361189E-3</v>
      </c>
      <c r="N61" s="244">
        <f t="shared" ref="N61:W61" si="61">+N62+N63+N64</f>
        <v>0</v>
      </c>
      <c r="O61" s="244">
        <f t="shared" si="61"/>
        <v>9598768064.7799988</v>
      </c>
      <c r="P61" s="244">
        <f t="shared" si="61"/>
        <v>80199594.220000267</v>
      </c>
      <c r="Q61" s="244">
        <f t="shared" si="61"/>
        <v>8320509303.7799997</v>
      </c>
      <c r="R61" s="244">
        <f t="shared" si="61"/>
        <v>1358458355.2200003</v>
      </c>
      <c r="S61" s="244">
        <f t="shared" si="61"/>
        <v>1278258761</v>
      </c>
      <c r="T61" s="244">
        <f t="shared" si="61"/>
        <v>2745615501.8200002</v>
      </c>
      <c r="U61" s="244">
        <f t="shared" si="61"/>
        <v>5574893801.9599991</v>
      </c>
      <c r="V61" s="244">
        <f t="shared" si="61"/>
        <v>2745615501.8200002</v>
      </c>
      <c r="W61" s="244">
        <f t="shared" si="61"/>
        <v>0</v>
      </c>
      <c r="X61" s="37">
        <f t="shared" si="3"/>
        <v>0.85964842500978544</v>
      </c>
      <c r="Y61" s="37">
        <f t="shared" si="4"/>
        <v>0.28366821737099063</v>
      </c>
      <c r="Z61" s="37">
        <f t="shared" si="5"/>
        <v>0.28366821737099063</v>
      </c>
      <c r="AA61" s="37">
        <f t="shared" si="44"/>
        <v>0.32998166357108327</v>
      </c>
      <c r="AB61" s="37">
        <f t="shared" si="9"/>
        <v>1</v>
      </c>
    </row>
    <row r="62" spans="1:28" ht="28.5" customHeight="1" x14ac:dyDescent="0.25">
      <c r="A62" s="239" t="s">
        <v>135</v>
      </c>
      <c r="B62" s="40" t="s">
        <v>37</v>
      </c>
      <c r="C62" s="40">
        <v>20</v>
      </c>
      <c r="D62" s="40" t="s">
        <v>38</v>
      </c>
      <c r="E62" s="41" t="s">
        <v>136</v>
      </c>
      <c r="F62" s="240">
        <v>1764740547</v>
      </c>
      <c r="G62" s="240">
        <v>0</v>
      </c>
      <c r="H62" s="240">
        <v>0</v>
      </c>
      <c r="I62" s="240">
        <v>0</v>
      </c>
      <c r="J62" s="240">
        <v>0</v>
      </c>
      <c r="K62" s="240">
        <f t="shared" si="16"/>
        <v>0</v>
      </c>
      <c r="L62" s="240">
        <f t="shared" si="17"/>
        <v>1764740547</v>
      </c>
      <c r="M62" s="43">
        <f t="shared" si="23"/>
        <v>3.3244983175736412E-4</v>
      </c>
      <c r="N62" s="240">
        <v>0</v>
      </c>
      <c r="O62" s="240">
        <v>1764740547</v>
      </c>
      <c r="P62" s="240">
        <f>L62-O62</f>
        <v>0</v>
      </c>
      <c r="Q62" s="240">
        <v>1017898119</v>
      </c>
      <c r="R62" s="240">
        <f>+L62-Q62</f>
        <v>746842428</v>
      </c>
      <c r="S62" s="240">
        <f t="shared" si="59"/>
        <v>746842428</v>
      </c>
      <c r="T62" s="240">
        <v>1017381941</v>
      </c>
      <c r="U62" s="240">
        <f>+Q62-T62</f>
        <v>516178</v>
      </c>
      <c r="V62" s="240">
        <v>1017381941</v>
      </c>
      <c r="W62" s="44">
        <f t="shared" si="21"/>
        <v>0</v>
      </c>
      <c r="X62" s="45">
        <f t="shared" si="3"/>
        <v>0.57679760389162749</v>
      </c>
      <c r="Y62" s="45">
        <f t="shared" si="4"/>
        <v>0.57650510877053018</v>
      </c>
      <c r="Z62" s="45">
        <f t="shared" si="5"/>
        <v>0.57650510877053018</v>
      </c>
      <c r="AA62" s="45">
        <f t="shared" si="44"/>
        <v>0.99949289816891784</v>
      </c>
      <c r="AB62" s="45">
        <f t="shared" si="9"/>
        <v>1</v>
      </c>
    </row>
    <row r="63" spans="1:28" ht="28.5" customHeight="1" x14ac:dyDescent="0.25">
      <c r="A63" s="239" t="s">
        <v>137</v>
      </c>
      <c r="B63" s="40" t="s">
        <v>37</v>
      </c>
      <c r="C63" s="40">
        <v>20</v>
      </c>
      <c r="D63" s="40" t="s">
        <v>38</v>
      </c>
      <c r="E63" s="41" t="s">
        <v>138</v>
      </c>
      <c r="F63" s="240">
        <v>7916649332</v>
      </c>
      <c r="G63" s="240">
        <v>0</v>
      </c>
      <c r="H63" s="240">
        <v>0</v>
      </c>
      <c r="I63" s="240">
        <v>0</v>
      </c>
      <c r="J63" s="240">
        <v>3422220</v>
      </c>
      <c r="K63" s="240">
        <f t="shared" si="16"/>
        <v>-3422220</v>
      </c>
      <c r="L63" s="240">
        <f t="shared" si="17"/>
        <v>7913227112</v>
      </c>
      <c r="M63" s="43">
        <f t="shared" si="23"/>
        <v>1.4907296296412529E-3</v>
      </c>
      <c r="N63" s="240">
        <v>0</v>
      </c>
      <c r="O63" s="240">
        <v>7833027517.7799997</v>
      </c>
      <c r="P63" s="240">
        <f>L63-O63</f>
        <v>80199594.220000267</v>
      </c>
      <c r="Q63" s="240">
        <v>7301611184.7799997</v>
      </c>
      <c r="R63" s="240">
        <f>+L63-Q63</f>
        <v>611615927.22000027</v>
      </c>
      <c r="S63" s="240">
        <f t="shared" si="59"/>
        <v>531416333</v>
      </c>
      <c r="T63" s="240">
        <v>1727714812.23</v>
      </c>
      <c r="U63" s="240">
        <f>+Q63-T63</f>
        <v>5573896372.5499992</v>
      </c>
      <c r="V63" s="240">
        <v>1727714812.23</v>
      </c>
      <c r="W63" s="44">
        <f t="shared" si="21"/>
        <v>0</v>
      </c>
      <c r="X63" s="45">
        <f t="shared" si="3"/>
        <v>0.92270967096438872</v>
      </c>
      <c r="Y63" s="45">
        <f t="shared" si="4"/>
        <v>0.21833251943571919</v>
      </c>
      <c r="Z63" s="45">
        <f t="shared" si="5"/>
        <v>0.21833251943571919</v>
      </c>
      <c r="AA63" s="45">
        <f t="shared" si="44"/>
        <v>0.23662103726248424</v>
      </c>
      <c r="AB63" s="45">
        <f t="shared" si="9"/>
        <v>1</v>
      </c>
    </row>
    <row r="64" spans="1:28" ht="35.25" customHeight="1" x14ac:dyDescent="0.25">
      <c r="A64" s="239" t="s">
        <v>139</v>
      </c>
      <c r="B64" s="40" t="s">
        <v>37</v>
      </c>
      <c r="C64" s="40">
        <v>20</v>
      </c>
      <c r="D64" s="40" t="s">
        <v>38</v>
      </c>
      <c r="E64" s="41" t="s">
        <v>140</v>
      </c>
      <c r="F64" s="240">
        <v>1000000</v>
      </c>
      <c r="G64" s="240">
        <v>0</v>
      </c>
      <c r="H64" s="240">
        <v>0</v>
      </c>
      <c r="I64" s="240">
        <v>0</v>
      </c>
      <c r="J64" s="240">
        <v>0</v>
      </c>
      <c r="K64" s="240">
        <f t="shared" si="16"/>
        <v>0</v>
      </c>
      <c r="L64" s="240">
        <f t="shared" si="17"/>
        <v>1000000</v>
      </c>
      <c r="M64" s="370">
        <f t="shared" si="23"/>
        <v>1.8838453750185415E-7</v>
      </c>
      <c r="N64" s="240">
        <v>0</v>
      </c>
      <c r="O64" s="240">
        <v>1000000</v>
      </c>
      <c r="P64" s="240">
        <f>L64-O64</f>
        <v>0</v>
      </c>
      <c r="Q64" s="240">
        <v>1000000</v>
      </c>
      <c r="R64" s="240">
        <f>+L64-Q64</f>
        <v>0</v>
      </c>
      <c r="S64" s="240">
        <f t="shared" si="59"/>
        <v>0</v>
      </c>
      <c r="T64" s="240">
        <v>518748.59</v>
      </c>
      <c r="U64" s="240">
        <f>+Q64-T64</f>
        <v>481251.41</v>
      </c>
      <c r="V64" s="240">
        <v>518748.59</v>
      </c>
      <c r="W64" s="44">
        <f t="shared" si="21"/>
        <v>0</v>
      </c>
      <c r="X64" s="45">
        <f t="shared" si="3"/>
        <v>1</v>
      </c>
      <c r="Y64" s="45">
        <f t="shared" si="4"/>
        <v>0.51874859000000006</v>
      </c>
      <c r="Z64" s="45">
        <f t="shared" si="5"/>
        <v>0.51874859000000006</v>
      </c>
      <c r="AA64" s="45">
        <f t="shared" si="44"/>
        <v>0.51874859000000006</v>
      </c>
      <c r="AB64" s="45">
        <f t="shared" si="9"/>
        <v>1</v>
      </c>
    </row>
    <row r="65" spans="1:28" ht="49.5" customHeight="1" x14ac:dyDescent="0.25">
      <c r="A65" s="238" t="s">
        <v>141</v>
      </c>
      <c r="B65" s="40"/>
      <c r="C65" s="40"/>
      <c r="D65" s="40"/>
      <c r="E65" s="34" t="s">
        <v>142</v>
      </c>
      <c r="F65" s="244">
        <f>SUM(F66:F71)</f>
        <v>8027189301</v>
      </c>
      <c r="G65" s="244">
        <f t="shared" ref="G65:L65" si="62">SUM(G66:G71)</f>
        <v>0</v>
      </c>
      <c r="H65" s="244">
        <f t="shared" si="62"/>
        <v>0</v>
      </c>
      <c r="I65" s="244">
        <f t="shared" si="62"/>
        <v>0</v>
      </c>
      <c r="J65" s="244">
        <f t="shared" si="62"/>
        <v>0</v>
      </c>
      <c r="K65" s="244">
        <f t="shared" si="62"/>
        <v>0</v>
      </c>
      <c r="L65" s="244">
        <f t="shared" si="62"/>
        <v>8027189301</v>
      </c>
      <c r="M65" s="36">
        <f t="shared" si="23"/>
        <v>1.5121983439087168E-3</v>
      </c>
      <c r="N65" s="244">
        <f t="shared" ref="N65:W65" si="63">SUM(N66:N71)</f>
        <v>0</v>
      </c>
      <c r="O65" s="244">
        <f t="shared" si="63"/>
        <v>7081452583.6699991</v>
      </c>
      <c r="P65" s="244">
        <f t="shared" si="63"/>
        <v>945736717.3300004</v>
      </c>
      <c r="Q65" s="244">
        <f t="shared" si="63"/>
        <v>6915227134.9499989</v>
      </c>
      <c r="R65" s="244">
        <f t="shared" si="63"/>
        <v>1111962166.0500004</v>
      </c>
      <c r="S65" s="244">
        <f t="shared" si="63"/>
        <v>166225448.72</v>
      </c>
      <c r="T65" s="244">
        <f t="shared" si="63"/>
        <v>905378740.50000012</v>
      </c>
      <c r="U65" s="244">
        <f t="shared" si="63"/>
        <v>6009848394.4499998</v>
      </c>
      <c r="V65" s="244">
        <f t="shared" si="63"/>
        <v>904657104.50000012</v>
      </c>
      <c r="W65" s="244">
        <f t="shared" si="63"/>
        <v>721636</v>
      </c>
      <c r="X65" s="37">
        <f t="shared" si="3"/>
        <v>0.86147552719212983</v>
      </c>
      <c r="Y65" s="37">
        <f t="shared" si="4"/>
        <v>0.11278901076709516</v>
      </c>
      <c r="Z65" s="37">
        <f t="shared" si="5"/>
        <v>0.1126991118033433</v>
      </c>
      <c r="AA65" s="37">
        <f t="shared" si="44"/>
        <v>0.13092538001017467</v>
      </c>
      <c r="AB65" s="37">
        <f t="shared" si="9"/>
        <v>0.99920294572015078</v>
      </c>
    </row>
    <row r="66" spans="1:28" ht="32.25" customHeight="1" x14ac:dyDescent="0.25">
      <c r="A66" s="239" t="s">
        <v>143</v>
      </c>
      <c r="B66" s="40" t="s">
        <v>37</v>
      </c>
      <c r="C66" s="40">
        <v>20</v>
      </c>
      <c r="D66" s="40" t="s">
        <v>38</v>
      </c>
      <c r="E66" s="41" t="s">
        <v>144</v>
      </c>
      <c r="F66" s="240">
        <v>1901794484</v>
      </c>
      <c r="G66" s="240">
        <v>0</v>
      </c>
      <c r="H66" s="240">
        <v>0</v>
      </c>
      <c r="I66" s="240">
        <v>0</v>
      </c>
      <c r="J66" s="240">
        <v>0</v>
      </c>
      <c r="K66" s="240">
        <f t="shared" si="16"/>
        <v>0</v>
      </c>
      <c r="L66" s="240">
        <f t="shared" si="17"/>
        <v>1901794484</v>
      </c>
      <c r="M66" s="43">
        <f t="shared" si="23"/>
        <v>3.5826867429191735E-4</v>
      </c>
      <c r="N66" s="240">
        <v>0</v>
      </c>
      <c r="O66" s="240">
        <v>1885276364.0899999</v>
      </c>
      <c r="P66" s="240">
        <f t="shared" ref="P66:P71" si="64">L66-O66</f>
        <v>16518119.910000086</v>
      </c>
      <c r="Q66" s="240">
        <v>1884784616.0899999</v>
      </c>
      <c r="R66" s="240">
        <f t="shared" ref="R66:R71" si="65">+L66-Q66</f>
        <v>17009867.910000086</v>
      </c>
      <c r="S66" s="240">
        <f t="shared" si="59"/>
        <v>491748</v>
      </c>
      <c r="T66" s="240">
        <v>245298997.09</v>
      </c>
      <c r="U66" s="240">
        <f t="shared" ref="U66:U71" si="66">+Q66-T66</f>
        <v>1639485619</v>
      </c>
      <c r="V66" s="240">
        <v>245298997.09</v>
      </c>
      <c r="W66" s="44">
        <f t="shared" si="21"/>
        <v>0</v>
      </c>
      <c r="X66" s="45">
        <f t="shared" si="3"/>
        <v>0.99105588534770406</v>
      </c>
      <c r="Y66" s="45">
        <f t="shared" si="4"/>
        <v>0.12898291542736434</v>
      </c>
      <c r="Z66" s="45">
        <f t="shared" si="5"/>
        <v>0.12898291542736434</v>
      </c>
      <c r="AA66" s="45">
        <f t="shared" si="44"/>
        <v>0.13014696480220359</v>
      </c>
      <c r="AB66" s="45">
        <f t="shared" si="9"/>
        <v>1</v>
      </c>
    </row>
    <row r="67" spans="1:28" ht="32.25" customHeight="1" x14ac:dyDescent="0.25">
      <c r="A67" s="239" t="s">
        <v>145</v>
      </c>
      <c r="B67" s="40" t="s">
        <v>37</v>
      </c>
      <c r="C67" s="40">
        <v>20</v>
      </c>
      <c r="D67" s="40" t="s">
        <v>38</v>
      </c>
      <c r="E67" s="41" t="s">
        <v>146</v>
      </c>
      <c r="F67" s="240">
        <v>3522762176</v>
      </c>
      <c r="G67" s="240">
        <v>0</v>
      </c>
      <c r="H67" s="240">
        <v>0</v>
      </c>
      <c r="I67" s="240">
        <v>0</v>
      </c>
      <c r="J67" s="240">
        <v>0</v>
      </c>
      <c r="K67" s="240">
        <f t="shared" si="16"/>
        <v>0</v>
      </c>
      <c r="L67" s="240">
        <f t="shared" si="17"/>
        <v>3522762176</v>
      </c>
      <c r="M67" s="43">
        <f t="shared" si="23"/>
        <v>6.6363392325478529E-4</v>
      </c>
      <c r="N67" s="240">
        <v>0</v>
      </c>
      <c r="O67" s="240">
        <v>3303349988.1999998</v>
      </c>
      <c r="P67" s="240">
        <f t="shared" si="64"/>
        <v>219412187.80000019</v>
      </c>
      <c r="Q67" s="240">
        <v>3253865311.6999998</v>
      </c>
      <c r="R67" s="240">
        <f t="shared" si="65"/>
        <v>268896864.30000019</v>
      </c>
      <c r="S67" s="240">
        <f t="shared" si="59"/>
        <v>49484676.5</v>
      </c>
      <c r="T67" s="240">
        <v>391944720.69999999</v>
      </c>
      <c r="U67" s="240">
        <f t="shared" si="66"/>
        <v>2861920591</v>
      </c>
      <c r="V67" s="240">
        <v>391944720.69999999</v>
      </c>
      <c r="W67" s="44">
        <f t="shared" si="21"/>
        <v>0</v>
      </c>
      <c r="X67" s="45">
        <f t="shared" si="3"/>
        <v>0.92366874320044923</v>
      </c>
      <c r="Y67" s="45">
        <f t="shared" si="4"/>
        <v>0.11126062479330992</v>
      </c>
      <c r="Z67" s="45">
        <f t="shared" si="5"/>
        <v>0.11126062479330992</v>
      </c>
      <c r="AA67" s="45">
        <f t="shared" si="44"/>
        <v>0.12045511511821806</v>
      </c>
      <c r="AB67" s="45">
        <f t="shared" si="9"/>
        <v>1</v>
      </c>
    </row>
    <row r="68" spans="1:28" ht="44.25" customHeight="1" x14ac:dyDescent="0.25">
      <c r="A68" s="239" t="s">
        <v>147</v>
      </c>
      <c r="B68" s="40" t="s">
        <v>37</v>
      </c>
      <c r="C68" s="40">
        <v>20</v>
      </c>
      <c r="D68" s="40" t="s">
        <v>38</v>
      </c>
      <c r="E68" s="41" t="s">
        <v>148</v>
      </c>
      <c r="F68" s="240">
        <v>438053756</v>
      </c>
      <c r="G68" s="240">
        <v>0</v>
      </c>
      <c r="H68" s="240">
        <v>0</v>
      </c>
      <c r="I68" s="240">
        <v>0</v>
      </c>
      <c r="J68" s="240">
        <v>0</v>
      </c>
      <c r="K68" s="240">
        <f t="shared" si="16"/>
        <v>0</v>
      </c>
      <c r="L68" s="240">
        <f t="shared" si="17"/>
        <v>438053756</v>
      </c>
      <c r="M68" s="43">
        <f t="shared" si="23"/>
        <v>8.2522554225010063E-5</v>
      </c>
      <c r="N68" s="240">
        <v>0</v>
      </c>
      <c r="O68" s="240">
        <v>288970451.94999999</v>
      </c>
      <c r="P68" s="240">
        <f t="shared" si="64"/>
        <v>149083304.05000001</v>
      </c>
      <c r="Q68" s="240">
        <v>224406403.72999999</v>
      </c>
      <c r="R68" s="240">
        <f t="shared" si="65"/>
        <v>213647352.27000001</v>
      </c>
      <c r="S68" s="240">
        <f t="shared" si="59"/>
        <v>64564048.219999999</v>
      </c>
      <c r="T68" s="240">
        <v>56828039.729999997</v>
      </c>
      <c r="U68" s="240">
        <f t="shared" si="66"/>
        <v>167578364</v>
      </c>
      <c r="V68" s="240">
        <v>56106403.729999997</v>
      </c>
      <c r="W68" s="44">
        <f t="shared" si="21"/>
        <v>721636</v>
      </c>
      <c r="X68" s="45">
        <f t="shared" si="3"/>
        <v>0.51228051501971372</v>
      </c>
      <c r="Y68" s="45">
        <f t="shared" si="4"/>
        <v>0.12972846129414309</v>
      </c>
      <c r="Z68" s="45">
        <f t="shared" si="5"/>
        <v>0.12808109270041276</v>
      </c>
      <c r="AA68" s="45">
        <f t="shared" si="44"/>
        <v>0.25323715716408002</v>
      </c>
      <c r="AB68" s="45">
        <f t="shared" si="9"/>
        <v>0.98730140959588575</v>
      </c>
    </row>
    <row r="69" spans="1:28" ht="32.25" customHeight="1" x14ac:dyDescent="0.25">
      <c r="A69" s="239" t="s">
        <v>149</v>
      </c>
      <c r="B69" s="40" t="s">
        <v>37</v>
      </c>
      <c r="C69" s="40">
        <v>20</v>
      </c>
      <c r="D69" s="40" t="s">
        <v>38</v>
      </c>
      <c r="E69" s="41" t="s">
        <v>150</v>
      </c>
      <c r="F69" s="240">
        <v>1485186461</v>
      </c>
      <c r="G69" s="240">
        <v>0</v>
      </c>
      <c r="H69" s="240">
        <v>0</v>
      </c>
      <c r="I69" s="240">
        <v>0</v>
      </c>
      <c r="J69" s="240">
        <v>0</v>
      </c>
      <c r="K69" s="240">
        <f t="shared" si="16"/>
        <v>0</v>
      </c>
      <c r="L69" s="240">
        <f t="shared" si="17"/>
        <v>1485186461</v>
      </c>
      <c r="M69" s="43">
        <f t="shared" si="23"/>
        <v>2.7978616455950054E-4</v>
      </c>
      <c r="N69" s="240">
        <v>0</v>
      </c>
      <c r="O69" s="240">
        <v>1241770812.6099999</v>
      </c>
      <c r="P69" s="240">
        <f t="shared" si="64"/>
        <v>243415648.3900001</v>
      </c>
      <c r="Q69" s="240">
        <v>1190205836.6099999</v>
      </c>
      <c r="R69" s="240">
        <f t="shared" si="65"/>
        <v>294980624.3900001</v>
      </c>
      <c r="S69" s="240">
        <f t="shared" si="59"/>
        <v>51564976</v>
      </c>
      <c r="T69" s="240">
        <v>195770197.97</v>
      </c>
      <c r="U69" s="240">
        <f t="shared" si="66"/>
        <v>994435638.63999987</v>
      </c>
      <c r="V69" s="240">
        <v>195770197.97</v>
      </c>
      <c r="W69" s="44">
        <f t="shared" si="21"/>
        <v>0</v>
      </c>
      <c r="X69" s="45">
        <f t="shared" si="3"/>
        <v>0.80138478761018006</v>
      </c>
      <c r="Y69" s="45">
        <f t="shared" si="4"/>
        <v>0.13181523203368334</v>
      </c>
      <c r="Z69" s="45">
        <f t="shared" si="5"/>
        <v>0.13181523203368334</v>
      </c>
      <c r="AA69" s="45">
        <f t="shared" si="44"/>
        <v>0.16448432023119788</v>
      </c>
      <c r="AB69" s="45">
        <f t="shared" si="9"/>
        <v>1</v>
      </c>
    </row>
    <row r="70" spans="1:28" ht="50.25" customHeight="1" x14ac:dyDescent="0.25">
      <c r="A70" s="239" t="s">
        <v>151</v>
      </c>
      <c r="B70" s="40" t="s">
        <v>37</v>
      </c>
      <c r="C70" s="40">
        <v>20</v>
      </c>
      <c r="D70" s="40" t="s">
        <v>38</v>
      </c>
      <c r="E70" s="41" t="s">
        <v>152</v>
      </c>
      <c r="F70" s="240">
        <v>160471120</v>
      </c>
      <c r="G70" s="240">
        <v>0</v>
      </c>
      <c r="H70" s="240">
        <v>0</v>
      </c>
      <c r="I70" s="240">
        <v>0</v>
      </c>
      <c r="J70" s="240">
        <v>0</v>
      </c>
      <c r="K70" s="240">
        <f t="shared" si="16"/>
        <v>0</v>
      </c>
      <c r="L70" s="240">
        <f t="shared" si="17"/>
        <v>160471120</v>
      </c>
      <c r="M70" s="371">
        <f t="shared" si="23"/>
        <v>3.0230277723604537E-5</v>
      </c>
      <c r="N70" s="240">
        <v>0</v>
      </c>
      <c r="O70" s="240">
        <v>102566038.25</v>
      </c>
      <c r="P70" s="240">
        <f t="shared" si="64"/>
        <v>57905081.75</v>
      </c>
      <c r="Q70" s="240">
        <v>102496038.25</v>
      </c>
      <c r="R70" s="240">
        <f t="shared" si="65"/>
        <v>57975081.75</v>
      </c>
      <c r="S70" s="240">
        <f t="shared" si="59"/>
        <v>70000</v>
      </c>
      <c r="T70" s="240">
        <v>15528508.439999999</v>
      </c>
      <c r="U70" s="240">
        <f t="shared" si="66"/>
        <v>86967529.810000002</v>
      </c>
      <c r="V70" s="240">
        <v>15528508.439999999</v>
      </c>
      <c r="W70" s="44">
        <f t="shared" si="21"/>
        <v>0</v>
      </c>
      <c r="X70" s="45">
        <f t="shared" si="3"/>
        <v>0.63871952940815768</v>
      </c>
      <c r="Y70" s="45">
        <f t="shared" si="4"/>
        <v>9.6768243656553274E-2</v>
      </c>
      <c r="Z70" s="45">
        <f t="shared" si="5"/>
        <v>9.6768243656553274E-2</v>
      </c>
      <c r="AA70" s="45">
        <f t="shared" si="44"/>
        <v>0.15150349911207422</v>
      </c>
      <c r="AB70" s="45">
        <f t="shared" si="9"/>
        <v>1</v>
      </c>
    </row>
    <row r="71" spans="1:28" ht="49.5" customHeight="1" x14ac:dyDescent="0.25">
      <c r="A71" s="239" t="s">
        <v>153</v>
      </c>
      <c r="B71" s="40" t="s">
        <v>37</v>
      </c>
      <c r="C71" s="40">
        <v>20</v>
      </c>
      <c r="D71" s="40" t="s">
        <v>38</v>
      </c>
      <c r="E71" s="41" t="s">
        <v>154</v>
      </c>
      <c r="F71" s="240">
        <v>518921304</v>
      </c>
      <c r="G71" s="240">
        <v>0</v>
      </c>
      <c r="H71" s="240">
        <v>0</v>
      </c>
      <c r="I71" s="240">
        <v>0</v>
      </c>
      <c r="J71" s="240">
        <v>0</v>
      </c>
      <c r="K71" s="240">
        <f t="shared" si="16"/>
        <v>0</v>
      </c>
      <c r="L71" s="240">
        <f t="shared" si="17"/>
        <v>518921304</v>
      </c>
      <c r="M71" s="43">
        <f t="shared" si="23"/>
        <v>9.7756749853899057E-5</v>
      </c>
      <c r="N71" s="240">
        <v>0</v>
      </c>
      <c r="O71" s="240">
        <v>259518928.56999999</v>
      </c>
      <c r="P71" s="240">
        <f t="shared" si="64"/>
        <v>259402375.43000001</v>
      </c>
      <c r="Q71" s="240">
        <v>259468928.56999999</v>
      </c>
      <c r="R71" s="240">
        <f t="shared" si="65"/>
        <v>259452375.43000001</v>
      </c>
      <c r="S71" s="240">
        <f t="shared" si="59"/>
        <v>50000</v>
      </c>
      <c r="T71" s="240">
        <v>8276.57</v>
      </c>
      <c r="U71" s="240">
        <f t="shared" si="66"/>
        <v>259460652</v>
      </c>
      <c r="V71" s="240">
        <v>8276.57</v>
      </c>
      <c r="W71" s="44">
        <f t="shared" si="21"/>
        <v>0</v>
      </c>
      <c r="X71" s="45">
        <f t="shared" si="3"/>
        <v>0.50001594956679596</v>
      </c>
      <c r="Y71" s="45">
        <f t="shared" si="4"/>
        <v>1.5949566795970278E-5</v>
      </c>
      <c r="Z71" s="45">
        <f t="shared" si="5"/>
        <v>1.5949566795970278E-5</v>
      </c>
      <c r="AA71" s="45">
        <f t="shared" si="44"/>
        <v>3.1898116069674724E-5</v>
      </c>
      <c r="AB71" s="45">
        <f t="shared" si="9"/>
        <v>1</v>
      </c>
    </row>
    <row r="72" spans="1:28" ht="32.25" customHeight="1" x14ac:dyDescent="0.25">
      <c r="A72" s="238" t="s">
        <v>155</v>
      </c>
      <c r="B72" s="40"/>
      <c r="C72" s="40"/>
      <c r="D72" s="40"/>
      <c r="E72" s="34" t="s">
        <v>156</v>
      </c>
      <c r="F72" s="244">
        <f>SUM(F73:F77)</f>
        <v>563000000</v>
      </c>
      <c r="G72" s="244">
        <f t="shared" ref="G72:L72" si="67">SUM(G73:G77)</f>
        <v>0</v>
      </c>
      <c r="H72" s="244">
        <f t="shared" si="67"/>
        <v>0</v>
      </c>
      <c r="I72" s="244">
        <f t="shared" si="67"/>
        <v>82000000</v>
      </c>
      <c r="J72" s="244">
        <f t="shared" si="67"/>
        <v>82000000</v>
      </c>
      <c r="K72" s="244">
        <f t="shared" si="67"/>
        <v>0</v>
      </c>
      <c r="L72" s="244">
        <f t="shared" si="67"/>
        <v>563000000</v>
      </c>
      <c r="M72" s="36">
        <f t="shared" si="23"/>
        <v>1.0606049461354389E-4</v>
      </c>
      <c r="N72" s="244">
        <f t="shared" ref="N72:W72" si="68">SUM(N73:N77)</f>
        <v>0</v>
      </c>
      <c r="O72" s="244">
        <f t="shared" si="68"/>
        <v>460551926.72000003</v>
      </c>
      <c r="P72" s="244">
        <f t="shared" si="68"/>
        <v>102448073.28</v>
      </c>
      <c r="Q72" s="244">
        <f t="shared" si="68"/>
        <v>518379.72</v>
      </c>
      <c r="R72" s="244">
        <f t="shared" si="68"/>
        <v>562481620.27999997</v>
      </c>
      <c r="S72" s="244">
        <f t="shared" si="68"/>
        <v>460033547</v>
      </c>
      <c r="T72" s="244">
        <f t="shared" si="68"/>
        <v>518379.72</v>
      </c>
      <c r="U72" s="244">
        <f t="shared" si="68"/>
        <v>0</v>
      </c>
      <c r="V72" s="244">
        <f t="shared" si="68"/>
        <v>518379.72</v>
      </c>
      <c r="W72" s="244">
        <f t="shared" si="68"/>
        <v>0</v>
      </c>
      <c r="X72" s="37">
        <f t="shared" ref="X72:X135" si="69">+Q72/L72</f>
        <v>9.2074550621669621E-4</v>
      </c>
      <c r="Y72" s="37">
        <f t="shared" ref="Y72:Y135" si="70">+T72/L72</f>
        <v>9.2074550621669621E-4</v>
      </c>
      <c r="Z72" s="37">
        <f t="shared" ref="Z72:Z135" si="71">+V72/L72</f>
        <v>9.2074550621669621E-4</v>
      </c>
      <c r="AA72" s="37">
        <f t="shared" si="44"/>
        <v>1</v>
      </c>
      <c r="AB72" s="37">
        <f t="shared" si="9"/>
        <v>1</v>
      </c>
    </row>
    <row r="73" spans="1:28" ht="33" customHeight="1" x14ac:dyDescent="0.25">
      <c r="A73" s="239" t="s">
        <v>157</v>
      </c>
      <c r="B73" s="40" t="s">
        <v>37</v>
      </c>
      <c r="C73" s="40">
        <v>20</v>
      </c>
      <c r="D73" s="40" t="s">
        <v>38</v>
      </c>
      <c r="E73" s="41" t="s">
        <v>158</v>
      </c>
      <c r="F73" s="240">
        <v>270000000</v>
      </c>
      <c r="G73" s="240">
        <v>0</v>
      </c>
      <c r="H73" s="240">
        <v>0</v>
      </c>
      <c r="I73" s="240">
        <v>0</v>
      </c>
      <c r="J73" s="240">
        <v>0</v>
      </c>
      <c r="K73" s="240">
        <f t="shared" ref="K73:K133" si="72">+G73-H73+I73-J73</f>
        <v>0</v>
      </c>
      <c r="L73" s="240">
        <f t="shared" ref="L73:L133" si="73">+F73+K73</f>
        <v>270000000</v>
      </c>
      <c r="M73" s="43">
        <f t="shared" si="23"/>
        <v>5.0863825125500617E-5</v>
      </c>
      <c r="N73" s="240">
        <v>0</v>
      </c>
      <c r="O73" s="240">
        <v>230000000</v>
      </c>
      <c r="P73" s="240">
        <f t="shared" ref="P73:P78" si="74">L73-O73</f>
        <v>40000000</v>
      </c>
      <c r="Q73" s="240">
        <v>0</v>
      </c>
      <c r="R73" s="240">
        <f t="shared" ref="R73:R78" si="75">+L73-Q73</f>
        <v>270000000</v>
      </c>
      <c r="S73" s="240">
        <f t="shared" si="59"/>
        <v>230000000</v>
      </c>
      <c r="T73" s="240">
        <v>0</v>
      </c>
      <c r="U73" s="240">
        <f t="shared" ref="U73:U78" si="76">+Q73-T73</f>
        <v>0</v>
      </c>
      <c r="V73" s="240">
        <v>0</v>
      </c>
      <c r="W73" s="44">
        <f t="shared" si="21"/>
        <v>0</v>
      </c>
      <c r="X73" s="45">
        <f t="shared" si="69"/>
        <v>0</v>
      </c>
      <c r="Y73" s="45">
        <f t="shared" si="70"/>
        <v>0</v>
      </c>
      <c r="Z73" s="45">
        <f t="shared" si="71"/>
        <v>0</v>
      </c>
      <c r="AA73" s="45" t="s">
        <v>46</v>
      </c>
      <c r="AB73" s="45" t="s">
        <v>46</v>
      </c>
    </row>
    <row r="74" spans="1:28" ht="33" customHeight="1" x14ac:dyDescent="0.25">
      <c r="A74" s="239" t="s">
        <v>159</v>
      </c>
      <c r="B74" s="40" t="s">
        <v>37</v>
      </c>
      <c r="C74" s="40">
        <v>20</v>
      </c>
      <c r="D74" s="40" t="s">
        <v>38</v>
      </c>
      <c r="E74" s="41" t="s">
        <v>160</v>
      </c>
      <c r="F74" s="240">
        <v>50000000</v>
      </c>
      <c r="G74" s="240">
        <v>0</v>
      </c>
      <c r="H74" s="240">
        <v>0</v>
      </c>
      <c r="I74" s="240">
        <v>0</v>
      </c>
      <c r="J74" s="240">
        <v>0</v>
      </c>
      <c r="K74" s="240">
        <f t="shared" si="72"/>
        <v>0</v>
      </c>
      <c r="L74" s="240">
        <f t="shared" si="73"/>
        <v>50000000</v>
      </c>
      <c r="M74" s="371">
        <f t="shared" si="23"/>
        <v>9.4192268750927066E-6</v>
      </c>
      <c r="N74" s="240">
        <v>0</v>
      </c>
      <c r="O74" s="240">
        <v>17551926.719999999</v>
      </c>
      <c r="P74" s="240">
        <f t="shared" si="74"/>
        <v>32448073.280000001</v>
      </c>
      <c r="Q74" s="240">
        <v>126.72</v>
      </c>
      <c r="R74" s="240">
        <f t="shared" si="75"/>
        <v>49999873.280000001</v>
      </c>
      <c r="S74" s="240">
        <f t="shared" si="59"/>
        <v>17551800</v>
      </c>
      <c r="T74" s="240">
        <v>126.72</v>
      </c>
      <c r="U74" s="240">
        <f t="shared" si="76"/>
        <v>0</v>
      </c>
      <c r="V74" s="240">
        <v>126.72</v>
      </c>
      <c r="W74" s="44">
        <f t="shared" si="21"/>
        <v>0</v>
      </c>
      <c r="X74" s="45">
        <f t="shared" si="69"/>
        <v>2.5343999999999998E-6</v>
      </c>
      <c r="Y74" s="45">
        <f t="shared" si="70"/>
        <v>2.5343999999999998E-6</v>
      </c>
      <c r="Z74" s="45">
        <f t="shared" si="71"/>
        <v>2.5343999999999998E-6</v>
      </c>
      <c r="AA74" s="45">
        <f t="shared" ref="AA74" si="77">+T74/Q74</f>
        <v>1</v>
      </c>
      <c r="AB74" s="45">
        <f t="shared" si="9"/>
        <v>1</v>
      </c>
    </row>
    <row r="75" spans="1:28" ht="62.25" customHeight="1" x14ac:dyDescent="0.25">
      <c r="A75" s="239" t="s">
        <v>161</v>
      </c>
      <c r="B75" s="40" t="s">
        <v>37</v>
      </c>
      <c r="C75" s="40">
        <v>20</v>
      </c>
      <c r="D75" s="40" t="s">
        <v>38</v>
      </c>
      <c r="E75" s="41" t="s">
        <v>162</v>
      </c>
      <c r="F75" s="240">
        <v>3000000</v>
      </c>
      <c r="G75" s="240">
        <v>0</v>
      </c>
      <c r="H75" s="240">
        <v>0</v>
      </c>
      <c r="I75" s="240">
        <v>0</v>
      </c>
      <c r="J75" s="240">
        <v>0</v>
      </c>
      <c r="K75" s="240">
        <f t="shared" si="72"/>
        <v>0</v>
      </c>
      <c r="L75" s="240">
        <f t="shared" si="73"/>
        <v>3000000</v>
      </c>
      <c r="M75" s="373">
        <f t="shared" si="23"/>
        <v>5.6515361250556239E-7</v>
      </c>
      <c r="N75" s="240">
        <v>0</v>
      </c>
      <c r="O75" s="240">
        <v>3000000</v>
      </c>
      <c r="P75" s="240">
        <f t="shared" si="74"/>
        <v>0</v>
      </c>
      <c r="Q75" s="240">
        <v>518253</v>
      </c>
      <c r="R75" s="240">
        <f t="shared" si="75"/>
        <v>2481747</v>
      </c>
      <c r="S75" s="240">
        <f t="shared" si="59"/>
        <v>2481747</v>
      </c>
      <c r="T75" s="240">
        <v>518253</v>
      </c>
      <c r="U75" s="240">
        <f t="shared" si="76"/>
        <v>0</v>
      </c>
      <c r="V75" s="240">
        <v>518253</v>
      </c>
      <c r="W75" s="44">
        <f t="shared" si="21"/>
        <v>0</v>
      </c>
      <c r="X75" s="45">
        <f t="shared" si="69"/>
        <v>0.17275099999999999</v>
      </c>
      <c r="Y75" s="45">
        <f t="shared" si="70"/>
        <v>0.17275099999999999</v>
      </c>
      <c r="Z75" s="45">
        <f t="shared" si="71"/>
        <v>0.17275099999999999</v>
      </c>
      <c r="AA75" s="45">
        <f>+T75/Q75</f>
        <v>1</v>
      </c>
      <c r="AB75" s="45">
        <f t="shared" ref="AB75:AB138" si="78">+V75/T75</f>
        <v>1</v>
      </c>
    </row>
    <row r="76" spans="1:28" ht="33" customHeight="1" x14ac:dyDescent="0.25">
      <c r="A76" s="239" t="s">
        <v>163</v>
      </c>
      <c r="B76" s="40" t="s">
        <v>37</v>
      </c>
      <c r="C76" s="40">
        <v>20</v>
      </c>
      <c r="D76" s="40" t="s">
        <v>38</v>
      </c>
      <c r="E76" s="41" t="s">
        <v>164</v>
      </c>
      <c r="F76" s="240">
        <v>210000000</v>
      </c>
      <c r="G76" s="240">
        <v>0</v>
      </c>
      <c r="H76" s="240">
        <v>0</v>
      </c>
      <c r="I76" s="240">
        <v>0</v>
      </c>
      <c r="J76" s="240">
        <v>82000000</v>
      </c>
      <c r="K76" s="240">
        <f t="shared" si="72"/>
        <v>-82000000</v>
      </c>
      <c r="L76" s="241">
        <f t="shared" si="73"/>
        <v>128000000</v>
      </c>
      <c r="M76" s="371">
        <f t="shared" si="23"/>
        <v>2.4113220800237331E-5</v>
      </c>
      <c r="N76" s="240">
        <v>0</v>
      </c>
      <c r="O76" s="240">
        <v>98000000</v>
      </c>
      <c r="P76" s="240">
        <f t="shared" si="74"/>
        <v>30000000</v>
      </c>
      <c r="Q76" s="240">
        <v>0</v>
      </c>
      <c r="R76" s="240">
        <f t="shared" si="75"/>
        <v>128000000</v>
      </c>
      <c r="S76" s="240">
        <f t="shared" si="59"/>
        <v>98000000</v>
      </c>
      <c r="T76" s="240">
        <v>0</v>
      </c>
      <c r="U76" s="240">
        <f t="shared" si="76"/>
        <v>0</v>
      </c>
      <c r="V76" s="240">
        <v>0</v>
      </c>
      <c r="W76" s="44">
        <f t="shared" si="21"/>
        <v>0</v>
      </c>
      <c r="X76" s="45">
        <f t="shared" si="69"/>
        <v>0</v>
      </c>
      <c r="Y76" s="45">
        <f t="shared" si="70"/>
        <v>0</v>
      </c>
      <c r="Z76" s="45">
        <f t="shared" si="71"/>
        <v>0</v>
      </c>
      <c r="AA76" s="45" t="s">
        <v>46</v>
      </c>
      <c r="AB76" s="45" t="s">
        <v>46</v>
      </c>
    </row>
    <row r="77" spans="1:28" ht="33" customHeight="1" x14ac:dyDescent="0.25">
      <c r="A77" s="239" t="s">
        <v>165</v>
      </c>
      <c r="B77" s="40" t="s">
        <v>37</v>
      </c>
      <c r="C77" s="40">
        <v>20</v>
      </c>
      <c r="D77" s="40" t="s">
        <v>38</v>
      </c>
      <c r="E77" s="41" t="s">
        <v>166</v>
      </c>
      <c r="F77" s="240">
        <v>30000000</v>
      </c>
      <c r="G77" s="240">
        <v>0</v>
      </c>
      <c r="H77" s="240">
        <v>0</v>
      </c>
      <c r="I77" s="240">
        <v>82000000</v>
      </c>
      <c r="J77" s="240">
        <v>0</v>
      </c>
      <c r="K77" s="240">
        <f t="shared" si="72"/>
        <v>82000000</v>
      </c>
      <c r="L77" s="241">
        <f t="shared" si="73"/>
        <v>112000000</v>
      </c>
      <c r="M77" s="371">
        <f t="shared" si="23"/>
        <v>2.1099068200207664E-5</v>
      </c>
      <c r="N77" s="240">
        <v>0</v>
      </c>
      <c r="O77" s="240">
        <v>112000000</v>
      </c>
      <c r="P77" s="240">
        <f t="shared" si="74"/>
        <v>0</v>
      </c>
      <c r="Q77" s="240">
        <v>0</v>
      </c>
      <c r="R77" s="240">
        <f t="shared" si="75"/>
        <v>112000000</v>
      </c>
      <c r="S77" s="240">
        <f t="shared" si="59"/>
        <v>112000000</v>
      </c>
      <c r="T77" s="240">
        <v>0</v>
      </c>
      <c r="U77" s="240">
        <f t="shared" si="76"/>
        <v>0</v>
      </c>
      <c r="V77" s="240">
        <v>0</v>
      </c>
      <c r="W77" s="44">
        <f t="shared" si="21"/>
        <v>0</v>
      </c>
      <c r="X77" s="45">
        <f t="shared" si="69"/>
        <v>0</v>
      </c>
      <c r="Y77" s="45">
        <f t="shared" si="70"/>
        <v>0</v>
      </c>
      <c r="Z77" s="45">
        <f t="shared" si="71"/>
        <v>0</v>
      </c>
      <c r="AA77" s="45" t="s">
        <v>46</v>
      </c>
      <c r="AB77" s="45" t="s">
        <v>46</v>
      </c>
    </row>
    <row r="78" spans="1:28" ht="26.25" customHeight="1" x14ac:dyDescent="0.25">
      <c r="A78" s="238" t="s">
        <v>167</v>
      </c>
      <c r="B78" s="40" t="s">
        <v>37</v>
      </c>
      <c r="C78" s="40">
        <v>20</v>
      </c>
      <c r="D78" s="40" t="s">
        <v>38</v>
      </c>
      <c r="E78" s="34" t="s">
        <v>168</v>
      </c>
      <c r="F78" s="244">
        <v>36000000</v>
      </c>
      <c r="G78" s="244">
        <v>0</v>
      </c>
      <c r="H78" s="244">
        <v>0</v>
      </c>
      <c r="I78" s="244">
        <v>0</v>
      </c>
      <c r="J78" s="244">
        <v>0</v>
      </c>
      <c r="K78" s="244">
        <f t="shared" si="72"/>
        <v>0</v>
      </c>
      <c r="L78" s="244">
        <f t="shared" si="73"/>
        <v>36000000</v>
      </c>
      <c r="M78" s="374">
        <f t="shared" si="23"/>
        <v>6.7818433500667495E-6</v>
      </c>
      <c r="N78" s="244">
        <v>0</v>
      </c>
      <c r="O78" s="244">
        <v>6504150</v>
      </c>
      <c r="P78" s="244">
        <f t="shared" si="74"/>
        <v>29495850</v>
      </c>
      <c r="Q78" s="244">
        <v>6504150</v>
      </c>
      <c r="R78" s="244">
        <f t="shared" si="75"/>
        <v>29495850</v>
      </c>
      <c r="S78" s="244">
        <f t="shared" si="59"/>
        <v>0</v>
      </c>
      <c r="T78" s="244">
        <v>6504150</v>
      </c>
      <c r="U78" s="244">
        <f t="shared" si="76"/>
        <v>0</v>
      </c>
      <c r="V78" s="244">
        <v>6504150</v>
      </c>
      <c r="W78" s="47">
        <f t="shared" ref="W78:W137" si="79">+T78-V78</f>
        <v>0</v>
      </c>
      <c r="X78" s="37">
        <f t="shared" si="69"/>
        <v>0.18067083333333334</v>
      </c>
      <c r="Y78" s="37">
        <f t="shared" si="70"/>
        <v>0.18067083333333334</v>
      </c>
      <c r="Z78" s="37">
        <f t="shared" si="71"/>
        <v>0.18067083333333334</v>
      </c>
      <c r="AA78" s="37">
        <f>+T78/Q78</f>
        <v>1</v>
      </c>
      <c r="AB78" s="37">
        <f t="shared" si="78"/>
        <v>1</v>
      </c>
    </row>
    <row r="79" spans="1:28" ht="26.25" customHeight="1" x14ac:dyDescent="0.25">
      <c r="A79" s="238" t="s">
        <v>169</v>
      </c>
      <c r="B79" s="33"/>
      <c r="C79" s="33"/>
      <c r="D79" s="40"/>
      <c r="E79" s="34" t="s">
        <v>170</v>
      </c>
      <c r="F79" s="244">
        <f>+F80+F83+F88</f>
        <v>27177626000</v>
      </c>
      <c r="G79" s="244">
        <f t="shared" ref="G79:L79" si="80">+G80+G83+G88</f>
        <v>0</v>
      </c>
      <c r="H79" s="244">
        <f t="shared" si="80"/>
        <v>0</v>
      </c>
      <c r="I79" s="244">
        <f t="shared" si="80"/>
        <v>0</v>
      </c>
      <c r="J79" s="244">
        <f t="shared" si="80"/>
        <v>0</v>
      </c>
      <c r="K79" s="244">
        <f t="shared" si="80"/>
        <v>0</v>
      </c>
      <c r="L79" s="244">
        <f t="shared" si="80"/>
        <v>27177626000</v>
      </c>
      <c r="M79" s="36">
        <f t="shared" si="23"/>
        <v>5.1198445044083659E-3</v>
      </c>
      <c r="N79" s="244">
        <f t="shared" ref="N79:W79" si="81">+N80+N83+N88</f>
        <v>18767000000</v>
      </c>
      <c r="O79" s="244">
        <f t="shared" si="81"/>
        <v>5578818371.3800001</v>
      </c>
      <c r="P79" s="244">
        <f t="shared" si="81"/>
        <v>21598807628.619999</v>
      </c>
      <c r="Q79" s="244">
        <f t="shared" si="81"/>
        <v>2637477621.2800002</v>
      </c>
      <c r="R79" s="244">
        <f t="shared" si="81"/>
        <v>24540148378.719997</v>
      </c>
      <c r="S79" s="244">
        <f t="shared" si="81"/>
        <v>2941340750.0999999</v>
      </c>
      <c r="T79" s="244">
        <f t="shared" si="81"/>
        <v>1018750176.28</v>
      </c>
      <c r="U79" s="244">
        <f t="shared" si="81"/>
        <v>1618727445</v>
      </c>
      <c r="V79" s="244">
        <f t="shared" si="81"/>
        <v>1018750176.28</v>
      </c>
      <c r="W79" s="244">
        <f t="shared" si="81"/>
        <v>0</v>
      </c>
      <c r="X79" s="37">
        <f t="shared" si="69"/>
        <v>9.7045916419631367E-2</v>
      </c>
      <c r="Y79" s="37">
        <f t="shared" si="70"/>
        <v>3.7484884672413989E-2</v>
      </c>
      <c r="Z79" s="37">
        <f t="shared" si="71"/>
        <v>3.7484884672413989E-2</v>
      </c>
      <c r="AA79" s="37">
        <f>+T79/Q79</f>
        <v>0.38625926834806207</v>
      </c>
      <c r="AB79" s="37">
        <f t="shared" si="78"/>
        <v>1</v>
      </c>
    </row>
    <row r="80" spans="1:28" ht="26.25" customHeight="1" x14ac:dyDescent="0.25">
      <c r="A80" s="238" t="s">
        <v>171</v>
      </c>
      <c r="B80" s="33"/>
      <c r="C80" s="33"/>
      <c r="D80" s="40"/>
      <c r="E80" s="34" t="s">
        <v>172</v>
      </c>
      <c r="F80" s="244">
        <f t="shared" ref="F80:V81" si="82">+F81</f>
        <v>18767000000</v>
      </c>
      <c r="G80" s="244">
        <f t="shared" si="82"/>
        <v>0</v>
      </c>
      <c r="H80" s="244">
        <f t="shared" si="82"/>
        <v>0</v>
      </c>
      <c r="I80" s="244">
        <f t="shared" si="82"/>
        <v>0</v>
      </c>
      <c r="J80" s="244">
        <f t="shared" si="82"/>
        <v>0</v>
      </c>
      <c r="K80" s="244">
        <f t="shared" si="82"/>
        <v>0</v>
      </c>
      <c r="L80" s="244">
        <f t="shared" si="82"/>
        <v>18767000000</v>
      </c>
      <c r="M80" s="36">
        <f t="shared" ref="M80:M143" si="83">L80/$L$259</f>
        <v>3.5354126152972965E-3</v>
      </c>
      <c r="N80" s="244">
        <f t="shared" si="82"/>
        <v>18767000000</v>
      </c>
      <c r="O80" s="244">
        <f t="shared" si="82"/>
        <v>0</v>
      </c>
      <c r="P80" s="244">
        <f t="shared" si="82"/>
        <v>18767000000</v>
      </c>
      <c r="Q80" s="244">
        <f t="shared" si="82"/>
        <v>0</v>
      </c>
      <c r="R80" s="244">
        <f t="shared" si="82"/>
        <v>18767000000</v>
      </c>
      <c r="S80" s="244">
        <f t="shared" si="82"/>
        <v>0</v>
      </c>
      <c r="T80" s="244">
        <f t="shared" si="82"/>
        <v>0</v>
      </c>
      <c r="U80" s="244">
        <f t="shared" si="82"/>
        <v>0</v>
      </c>
      <c r="V80" s="244">
        <f t="shared" si="82"/>
        <v>0</v>
      </c>
      <c r="W80" s="244">
        <f t="shared" ref="W80:W81" si="84">+W81</f>
        <v>0</v>
      </c>
      <c r="X80" s="37">
        <f t="shared" si="69"/>
        <v>0</v>
      </c>
      <c r="Y80" s="37">
        <f t="shared" si="70"/>
        <v>0</v>
      </c>
      <c r="Z80" s="37">
        <f t="shared" si="71"/>
        <v>0</v>
      </c>
      <c r="AA80" s="37" t="s">
        <v>46</v>
      </c>
      <c r="AB80" s="37" t="s">
        <v>46</v>
      </c>
    </row>
    <row r="81" spans="1:28" ht="26.25" customHeight="1" x14ac:dyDescent="0.25">
      <c r="A81" s="238" t="s">
        <v>173</v>
      </c>
      <c r="B81" s="33"/>
      <c r="C81" s="33"/>
      <c r="D81" s="40"/>
      <c r="E81" s="34" t="s">
        <v>174</v>
      </c>
      <c r="F81" s="244">
        <f t="shared" si="82"/>
        <v>18767000000</v>
      </c>
      <c r="G81" s="244">
        <f t="shared" si="82"/>
        <v>0</v>
      </c>
      <c r="H81" s="244">
        <f t="shared" si="82"/>
        <v>0</v>
      </c>
      <c r="I81" s="244">
        <f t="shared" si="82"/>
        <v>0</v>
      </c>
      <c r="J81" s="244">
        <f t="shared" si="82"/>
        <v>0</v>
      </c>
      <c r="K81" s="244">
        <f t="shared" si="82"/>
        <v>0</v>
      </c>
      <c r="L81" s="244">
        <f t="shared" si="82"/>
        <v>18767000000</v>
      </c>
      <c r="M81" s="36">
        <f t="shared" si="83"/>
        <v>3.5354126152972965E-3</v>
      </c>
      <c r="N81" s="244">
        <f t="shared" si="82"/>
        <v>18767000000</v>
      </c>
      <c r="O81" s="244">
        <f t="shared" si="82"/>
        <v>0</v>
      </c>
      <c r="P81" s="244">
        <f t="shared" si="82"/>
        <v>18767000000</v>
      </c>
      <c r="Q81" s="244">
        <f t="shared" si="82"/>
        <v>0</v>
      </c>
      <c r="R81" s="244">
        <f t="shared" si="82"/>
        <v>18767000000</v>
      </c>
      <c r="S81" s="244">
        <f t="shared" si="82"/>
        <v>0</v>
      </c>
      <c r="T81" s="244">
        <f t="shared" si="82"/>
        <v>0</v>
      </c>
      <c r="U81" s="244">
        <f t="shared" si="82"/>
        <v>0</v>
      </c>
      <c r="V81" s="244">
        <f t="shared" si="82"/>
        <v>0</v>
      </c>
      <c r="W81" s="244">
        <f t="shared" si="84"/>
        <v>0</v>
      </c>
      <c r="X81" s="37">
        <f t="shared" si="69"/>
        <v>0</v>
      </c>
      <c r="Y81" s="37">
        <f t="shared" si="70"/>
        <v>0</v>
      </c>
      <c r="Z81" s="37">
        <f t="shared" si="71"/>
        <v>0</v>
      </c>
      <c r="AA81" s="37" t="s">
        <v>46</v>
      </c>
      <c r="AB81" s="37" t="s">
        <v>46</v>
      </c>
    </row>
    <row r="82" spans="1:28" ht="49.5" customHeight="1" x14ac:dyDescent="0.25">
      <c r="A82" s="239" t="s">
        <v>175</v>
      </c>
      <c r="B82" s="40" t="s">
        <v>37</v>
      </c>
      <c r="C82" s="40">
        <v>20</v>
      </c>
      <c r="D82" s="40" t="s">
        <v>38</v>
      </c>
      <c r="E82" s="41" t="s">
        <v>176</v>
      </c>
      <c r="F82" s="247">
        <v>18767000000</v>
      </c>
      <c r="G82" s="240">
        <v>0</v>
      </c>
      <c r="H82" s="240">
        <v>0</v>
      </c>
      <c r="I82" s="240">
        <v>0</v>
      </c>
      <c r="J82" s="240">
        <v>0</v>
      </c>
      <c r="K82" s="240">
        <f t="shared" si="72"/>
        <v>0</v>
      </c>
      <c r="L82" s="240">
        <f t="shared" si="73"/>
        <v>18767000000</v>
      </c>
      <c r="M82" s="43">
        <f t="shared" si="83"/>
        <v>3.5354126152972965E-3</v>
      </c>
      <c r="N82" s="240">
        <v>18767000000</v>
      </c>
      <c r="O82" s="240">
        <v>0</v>
      </c>
      <c r="P82" s="240">
        <f>L82-O82</f>
        <v>18767000000</v>
      </c>
      <c r="Q82" s="240">
        <v>0</v>
      </c>
      <c r="R82" s="240">
        <f>+L82-Q82</f>
        <v>18767000000</v>
      </c>
      <c r="S82" s="240">
        <f t="shared" ref="S82" si="85">O82-Q82</f>
        <v>0</v>
      </c>
      <c r="T82" s="240">
        <v>0</v>
      </c>
      <c r="U82" s="240">
        <f>+Q82-T82</f>
        <v>0</v>
      </c>
      <c r="V82" s="240">
        <v>0</v>
      </c>
      <c r="W82" s="44">
        <f t="shared" si="79"/>
        <v>0</v>
      </c>
      <c r="X82" s="45">
        <f t="shared" si="69"/>
        <v>0</v>
      </c>
      <c r="Y82" s="45">
        <f t="shared" si="70"/>
        <v>0</v>
      </c>
      <c r="Z82" s="45">
        <f t="shared" si="71"/>
        <v>0</v>
      </c>
      <c r="AA82" s="45" t="s">
        <v>46</v>
      </c>
      <c r="AB82" s="45" t="s">
        <v>46</v>
      </c>
    </row>
    <row r="83" spans="1:28" ht="31.5" customHeight="1" x14ac:dyDescent="0.25">
      <c r="A83" s="238" t="s">
        <v>177</v>
      </c>
      <c r="B83" s="33"/>
      <c r="C83" s="33"/>
      <c r="D83" s="40"/>
      <c r="E83" s="149" t="s">
        <v>514</v>
      </c>
      <c r="F83" s="244">
        <f t="shared" ref="F83:V84" si="86">+F84</f>
        <v>188000000</v>
      </c>
      <c r="G83" s="244">
        <f t="shared" si="86"/>
        <v>0</v>
      </c>
      <c r="H83" s="244">
        <f t="shared" si="86"/>
        <v>0</v>
      </c>
      <c r="I83" s="244">
        <f t="shared" si="86"/>
        <v>0</v>
      </c>
      <c r="J83" s="244">
        <f t="shared" si="86"/>
        <v>0</v>
      </c>
      <c r="K83" s="244">
        <f t="shared" si="86"/>
        <v>0</v>
      </c>
      <c r="L83" s="244">
        <f t="shared" si="86"/>
        <v>188000000</v>
      </c>
      <c r="M83" s="374">
        <f t="shared" si="83"/>
        <v>3.5416293050348576E-5</v>
      </c>
      <c r="N83" s="244">
        <f t="shared" si="86"/>
        <v>0</v>
      </c>
      <c r="O83" s="244">
        <f t="shared" si="86"/>
        <v>188000000</v>
      </c>
      <c r="P83" s="244">
        <f t="shared" si="86"/>
        <v>0</v>
      </c>
      <c r="Q83" s="244">
        <f t="shared" si="86"/>
        <v>13275249.9</v>
      </c>
      <c r="R83" s="244">
        <f t="shared" si="86"/>
        <v>174724750.09999999</v>
      </c>
      <c r="S83" s="244">
        <f t="shared" si="86"/>
        <v>174724750.09999999</v>
      </c>
      <c r="T83" s="244">
        <f t="shared" si="86"/>
        <v>13275249.9</v>
      </c>
      <c r="U83" s="244">
        <f t="shared" si="86"/>
        <v>0</v>
      </c>
      <c r="V83" s="244">
        <f t="shared" si="86"/>
        <v>13275249.9</v>
      </c>
      <c r="W83" s="244">
        <f t="shared" ref="W83:W84" si="87">+W84</f>
        <v>0</v>
      </c>
      <c r="X83" s="37">
        <f t="shared" si="69"/>
        <v>7.0613031382978725E-2</v>
      </c>
      <c r="Y83" s="37">
        <f t="shared" si="70"/>
        <v>7.0613031382978725E-2</v>
      </c>
      <c r="Z83" s="37">
        <f t="shared" si="71"/>
        <v>7.0613031382978725E-2</v>
      </c>
      <c r="AA83" s="37">
        <f t="shared" ref="AA83:AA92" si="88">+T83/Q83</f>
        <v>1</v>
      </c>
      <c r="AB83" s="37">
        <f t="shared" si="78"/>
        <v>1</v>
      </c>
    </row>
    <row r="84" spans="1:28" ht="31.5" customHeight="1" x14ac:dyDescent="0.25">
      <c r="A84" s="238" t="s">
        <v>179</v>
      </c>
      <c r="B84" s="40"/>
      <c r="C84" s="40"/>
      <c r="D84" s="40"/>
      <c r="E84" s="34" t="s">
        <v>180</v>
      </c>
      <c r="F84" s="244">
        <f t="shared" si="86"/>
        <v>188000000</v>
      </c>
      <c r="G84" s="244">
        <f t="shared" si="86"/>
        <v>0</v>
      </c>
      <c r="H84" s="244">
        <f t="shared" si="86"/>
        <v>0</v>
      </c>
      <c r="I84" s="244">
        <f t="shared" si="86"/>
        <v>0</v>
      </c>
      <c r="J84" s="244">
        <f t="shared" si="86"/>
        <v>0</v>
      </c>
      <c r="K84" s="244">
        <f t="shared" si="86"/>
        <v>0</v>
      </c>
      <c r="L84" s="244">
        <f t="shared" si="86"/>
        <v>188000000</v>
      </c>
      <c r="M84" s="374">
        <f t="shared" si="83"/>
        <v>3.5416293050348576E-5</v>
      </c>
      <c r="N84" s="244">
        <f t="shared" si="86"/>
        <v>0</v>
      </c>
      <c r="O84" s="244">
        <f t="shared" si="86"/>
        <v>188000000</v>
      </c>
      <c r="P84" s="244">
        <f t="shared" si="86"/>
        <v>0</v>
      </c>
      <c r="Q84" s="244">
        <f t="shared" si="86"/>
        <v>13275249.9</v>
      </c>
      <c r="R84" s="244">
        <f t="shared" si="86"/>
        <v>174724750.09999999</v>
      </c>
      <c r="S84" s="244">
        <f t="shared" si="86"/>
        <v>174724750.09999999</v>
      </c>
      <c r="T84" s="244">
        <f t="shared" si="86"/>
        <v>13275249.9</v>
      </c>
      <c r="U84" s="244">
        <f t="shared" si="86"/>
        <v>0</v>
      </c>
      <c r="V84" s="244">
        <f t="shared" si="86"/>
        <v>13275249.9</v>
      </c>
      <c r="W84" s="244">
        <f t="shared" si="87"/>
        <v>0</v>
      </c>
      <c r="X84" s="37">
        <f t="shared" si="69"/>
        <v>7.0613031382978725E-2</v>
      </c>
      <c r="Y84" s="37">
        <f t="shared" si="70"/>
        <v>7.0613031382978725E-2</v>
      </c>
      <c r="Z84" s="37">
        <f t="shared" si="71"/>
        <v>7.0613031382978725E-2</v>
      </c>
      <c r="AA84" s="37">
        <f t="shared" si="88"/>
        <v>1</v>
      </c>
      <c r="AB84" s="37">
        <f t="shared" si="78"/>
        <v>1</v>
      </c>
    </row>
    <row r="85" spans="1:28" ht="34.5" customHeight="1" x14ac:dyDescent="0.25">
      <c r="A85" s="238" t="s">
        <v>181</v>
      </c>
      <c r="B85" s="40"/>
      <c r="C85" s="40"/>
      <c r="D85" s="40"/>
      <c r="E85" s="34" t="s">
        <v>182</v>
      </c>
      <c r="F85" s="244">
        <f>+F86+F87</f>
        <v>188000000</v>
      </c>
      <c r="G85" s="244">
        <f t="shared" ref="G85:L85" si="89">+G86+G87</f>
        <v>0</v>
      </c>
      <c r="H85" s="244">
        <f t="shared" si="89"/>
        <v>0</v>
      </c>
      <c r="I85" s="244">
        <f t="shared" si="89"/>
        <v>0</v>
      </c>
      <c r="J85" s="244">
        <f t="shared" si="89"/>
        <v>0</v>
      </c>
      <c r="K85" s="244">
        <f t="shared" si="89"/>
        <v>0</v>
      </c>
      <c r="L85" s="244">
        <f t="shared" si="89"/>
        <v>188000000</v>
      </c>
      <c r="M85" s="374">
        <f t="shared" si="83"/>
        <v>3.5416293050348576E-5</v>
      </c>
      <c r="N85" s="244">
        <f t="shared" ref="N85:W85" si="90">+N86+N87</f>
        <v>0</v>
      </c>
      <c r="O85" s="244">
        <f t="shared" si="90"/>
        <v>188000000</v>
      </c>
      <c r="P85" s="244">
        <f t="shared" si="90"/>
        <v>0</v>
      </c>
      <c r="Q85" s="244">
        <f t="shared" si="90"/>
        <v>13275249.9</v>
      </c>
      <c r="R85" s="244">
        <f t="shared" si="90"/>
        <v>174724750.09999999</v>
      </c>
      <c r="S85" s="244">
        <f t="shared" si="90"/>
        <v>174724750.09999999</v>
      </c>
      <c r="T85" s="244">
        <f t="shared" si="90"/>
        <v>13275249.9</v>
      </c>
      <c r="U85" s="244">
        <f t="shared" si="90"/>
        <v>0</v>
      </c>
      <c r="V85" s="244">
        <f t="shared" si="90"/>
        <v>13275249.9</v>
      </c>
      <c r="W85" s="244">
        <f t="shared" si="90"/>
        <v>0</v>
      </c>
      <c r="X85" s="37">
        <f t="shared" si="69"/>
        <v>7.0613031382978725E-2</v>
      </c>
      <c r="Y85" s="37">
        <f t="shared" si="70"/>
        <v>7.0613031382978725E-2</v>
      </c>
      <c r="Z85" s="37">
        <f t="shared" si="71"/>
        <v>7.0613031382978725E-2</v>
      </c>
      <c r="AA85" s="37">
        <f t="shared" si="88"/>
        <v>1</v>
      </c>
      <c r="AB85" s="37">
        <f t="shared" si="78"/>
        <v>1</v>
      </c>
    </row>
    <row r="86" spans="1:28" ht="30" customHeight="1" x14ac:dyDescent="0.25">
      <c r="A86" s="239" t="s">
        <v>183</v>
      </c>
      <c r="B86" s="40" t="s">
        <v>37</v>
      </c>
      <c r="C86" s="40">
        <v>20</v>
      </c>
      <c r="D86" s="40" t="s">
        <v>38</v>
      </c>
      <c r="E86" s="41" t="s">
        <v>184</v>
      </c>
      <c r="F86" s="240">
        <v>68000000</v>
      </c>
      <c r="G86" s="240">
        <v>0</v>
      </c>
      <c r="H86" s="240">
        <v>0</v>
      </c>
      <c r="I86" s="240">
        <v>0</v>
      </c>
      <c r="J86" s="240">
        <v>0</v>
      </c>
      <c r="K86" s="240">
        <f t="shared" si="72"/>
        <v>0</v>
      </c>
      <c r="L86" s="240">
        <f t="shared" si="73"/>
        <v>68000000</v>
      </c>
      <c r="M86" s="371">
        <f t="shared" si="83"/>
        <v>1.2810148550126082E-5</v>
      </c>
      <c r="N86" s="240">
        <v>0</v>
      </c>
      <c r="O86" s="240">
        <v>68000000</v>
      </c>
      <c r="P86" s="240">
        <f>L86-O86</f>
        <v>0</v>
      </c>
      <c r="Q86" s="240">
        <v>13246572.01</v>
      </c>
      <c r="R86" s="240">
        <f>+L86-Q86</f>
        <v>54753427.990000002</v>
      </c>
      <c r="S86" s="240">
        <f t="shared" ref="S86:S87" si="91">O86-Q86</f>
        <v>54753427.990000002</v>
      </c>
      <c r="T86" s="240">
        <v>13246572.01</v>
      </c>
      <c r="U86" s="240">
        <f>+Q86-T86</f>
        <v>0</v>
      </c>
      <c r="V86" s="240">
        <v>13246572.01</v>
      </c>
      <c r="W86" s="44">
        <f t="shared" si="79"/>
        <v>0</v>
      </c>
      <c r="X86" s="45">
        <f t="shared" si="69"/>
        <v>0.19480252955882352</v>
      </c>
      <c r="Y86" s="45">
        <f t="shared" si="70"/>
        <v>0.19480252955882352</v>
      </c>
      <c r="Z86" s="45">
        <f t="shared" si="71"/>
        <v>0.19480252955882352</v>
      </c>
      <c r="AA86" s="45">
        <f t="shared" si="88"/>
        <v>1</v>
      </c>
      <c r="AB86" s="45">
        <f t="shared" si="78"/>
        <v>1</v>
      </c>
    </row>
    <row r="87" spans="1:28" ht="37.5" customHeight="1" x14ac:dyDescent="0.25">
      <c r="A87" s="239" t="s">
        <v>185</v>
      </c>
      <c r="B87" s="40" t="s">
        <v>37</v>
      </c>
      <c r="C87" s="40">
        <v>20</v>
      </c>
      <c r="D87" s="40" t="s">
        <v>38</v>
      </c>
      <c r="E87" s="41" t="s">
        <v>186</v>
      </c>
      <c r="F87" s="240">
        <v>120000000</v>
      </c>
      <c r="G87" s="240">
        <v>0</v>
      </c>
      <c r="H87" s="240">
        <v>0</v>
      </c>
      <c r="I87" s="240">
        <v>0</v>
      </c>
      <c r="J87" s="240">
        <v>0</v>
      </c>
      <c r="K87" s="240">
        <f t="shared" si="72"/>
        <v>0</v>
      </c>
      <c r="L87" s="240">
        <f t="shared" si="73"/>
        <v>120000000</v>
      </c>
      <c r="M87" s="371">
        <f t="shared" si="83"/>
        <v>2.2606144500222497E-5</v>
      </c>
      <c r="N87" s="240">
        <v>0</v>
      </c>
      <c r="O87" s="240">
        <v>120000000</v>
      </c>
      <c r="P87" s="240">
        <f>L87-O87</f>
        <v>0</v>
      </c>
      <c r="Q87" s="240">
        <v>28677.89</v>
      </c>
      <c r="R87" s="240">
        <f>+L87-Q87</f>
        <v>119971322.11</v>
      </c>
      <c r="S87" s="240">
        <f t="shared" si="91"/>
        <v>119971322.11</v>
      </c>
      <c r="T87" s="240">
        <v>28677.89</v>
      </c>
      <c r="U87" s="240">
        <f>+Q87-T87</f>
        <v>0</v>
      </c>
      <c r="V87" s="240">
        <v>28677.89</v>
      </c>
      <c r="W87" s="44">
        <f t="shared" si="79"/>
        <v>0</v>
      </c>
      <c r="X87" s="45">
        <f t="shared" si="69"/>
        <v>2.3898241666666666E-4</v>
      </c>
      <c r="Y87" s="45">
        <f t="shared" si="70"/>
        <v>2.3898241666666666E-4</v>
      </c>
      <c r="Z87" s="45">
        <f t="shared" si="71"/>
        <v>2.3898241666666666E-4</v>
      </c>
      <c r="AA87" s="45">
        <f t="shared" si="88"/>
        <v>1</v>
      </c>
      <c r="AB87" s="45">
        <f t="shared" si="78"/>
        <v>1</v>
      </c>
    </row>
    <row r="88" spans="1:28" ht="29.25" customHeight="1" x14ac:dyDescent="0.25">
      <c r="A88" s="238" t="s">
        <v>187</v>
      </c>
      <c r="B88" s="33"/>
      <c r="C88" s="33"/>
      <c r="D88" s="40"/>
      <c r="E88" s="34" t="s">
        <v>188</v>
      </c>
      <c r="F88" s="244">
        <f>+F89</f>
        <v>8222626000</v>
      </c>
      <c r="G88" s="244">
        <f t="shared" ref="G88:L88" si="92">+G89</f>
        <v>0</v>
      </c>
      <c r="H88" s="244">
        <f t="shared" si="92"/>
        <v>0</v>
      </c>
      <c r="I88" s="244">
        <f t="shared" si="92"/>
        <v>0</v>
      </c>
      <c r="J88" s="244">
        <f t="shared" si="92"/>
        <v>0</v>
      </c>
      <c r="K88" s="244">
        <f t="shared" si="92"/>
        <v>0</v>
      </c>
      <c r="L88" s="244">
        <f t="shared" si="92"/>
        <v>8222626000</v>
      </c>
      <c r="M88" s="36">
        <f t="shared" si="83"/>
        <v>1.5490155960607209E-3</v>
      </c>
      <c r="N88" s="244">
        <f t="shared" ref="N88:W88" si="93">+N89</f>
        <v>0</v>
      </c>
      <c r="O88" s="244">
        <f t="shared" si="93"/>
        <v>5390818371.3800001</v>
      </c>
      <c r="P88" s="244">
        <f t="shared" si="93"/>
        <v>2831807628.6199999</v>
      </c>
      <c r="Q88" s="244">
        <f t="shared" si="93"/>
        <v>2624202371.3800001</v>
      </c>
      <c r="R88" s="244">
        <f t="shared" si="93"/>
        <v>5598423628.6199999</v>
      </c>
      <c r="S88" s="244">
        <f t="shared" si="93"/>
        <v>2766616000</v>
      </c>
      <c r="T88" s="244">
        <f t="shared" si="93"/>
        <v>1005474926.38</v>
      </c>
      <c r="U88" s="244">
        <f t="shared" si="93"/>
        <v>1618727445</v>
      </c>
      <c r="V88" s="244">
        <f t="shared" si="93"/>
        <v>1005474926.38</v>
      </c>
      <c r="W88" s="244">
        <f t="shared" si="93"/>
        <v>0</v>
      </c>
      <c r="X88" s="37">
        <f t="shared" si="69"/>
        <v>0.31914407530878824</v>
      </c>
      <c r="Y88" s="37">
        <f t="shared" si="70"/>
        <v>0.12228148603378045</v>
      </c>
      <c r="Z88" s="37">
        <f t="shared" si="71"/>
        <v>0.12228148603378045</v>
      </c>
      <c r="AA88" s="37">
        <f t="shared" si="88"/>
        <v>0.38315449194996604</v>
      </c>
      <c r="AB88" s="37">
        <f t="shared" si="78"/>
        <v>1</v>
      </c>
    </row>
    <row r="89" spans="1:28" ht="29.25" customHeight="1" x14ac:dyDescent="0.25">
      <c r="A89" s="238" t="s">
        <v>189</v>
      </c>
      <c r="B89" s="33"/>
      <c r="C89" s="33"/>
      <c r="D89" s="40"/>
      <c r="E89" s="34" t="s">
        <v>190</v>
      </c>
      <c r="F89" s="244">
        <f>+F90+F91+F92</f>
        <v>8222626000</v>
      </c>
      <c r="G89" s="244">
        <f t="shared" ref="G89:L89" si="94">+G90+G91+G92</f>
        <v>0</v>
      </c>
      <c r="H89" s="244">
        <f t="shared" si="94"/>
        <v>0</v>
      </c>
      <c r="I89" s="244">
        <f t="shared" si="94"/>
        <v>0</v>
      </c>
      <c r="J89" s="244">
        <f t="shared" si="94"/>
        <v>0</v>
      </c>
      <c r="K89" s="244">
        <f t="shared" si="94"/>
        <v>0</v>
      </c>
      <c r="L89" s="244">
        <f t="shared" si="94"/>
        <v>8222626000</v>
      </c>
      <c r="M89" s="36">
        <f t="shared" si="83"/>
        <v>1.5490155960607209E-3</v>
      </c>
      <c r="N89" s="244">
        <f t="shared" ref="N89:W89" si="95">+N90+N91+N92</f>
        <v>0</v>
      </c>
      <c r="O89" s="244">
        <f t="shared" si="95"/>
        <v>5390818371.3800001</v>
      </c>
      <c r="P89" s="244">
        <f t="shared" si="95"/>
        <v>2831807628.6199999</v>
      </c>
      <c r="Q89" s="244">
        <f t="shared" si="95"/>
        <v>2624202371.3800001</v>
      </c>
      <c r="R89" s="244">
        <f t="shared" si="95"/>
        <v>5598423628.6199999</v>
      </c>
      <c r="S89" s="244">
        <f t="shared" si="95"/>
        <v>2766616000</v>
      </c>
      <c r="T89" s="244">
        <f t="shared" si="95"/>
        <v>1005474926.38</v>
      </c>
      <c r="U89" s="244">
        <f t="shared" si="95"/>
        <v>1618727445</v>
      </c>
      <c r="V89" s="244">
        <f t="shared" si="95"/>
        <v>1005474926.38</v>
      </c>
      <c r="W89" s="244">
        <f t="shared" si="95"/>
        <v>0</v>
      </c>
      <c r="X89" s="37">
        <f t="shared" si="69"/>
        <v>0.31914407530878824</v>
      </c>
      <c r="Y89" s="37">
        <f t="shared" si="70"/>
        <v>0.12228148603378045</v>
      </c>
      <c r="Z89" s="37">
        <f t="shared" si="71"/>
        <v>0.12228148603378045</v>
      </c>
      <c r="AA89" s="37">
        <f t="shared" si="88"/>
        <v>0.38315449194996604</v>
      </c>
      <c r="AB89" s="37">
        <f t="shared" si="78"/>
        <v>1</v>
      </c>
    </row>
    <row r="90" spans="1:28" ht="24.75" customHeight="1" x14ac:dyDescent="0.25">
      <c r="A90" s="239" t="s">
        <v>191</v>
      </c>
      <c r="B90" s="40" t="s">
        <v>192</v>
      </c>
      <c r="C90" s="40">
        <v>10</v>
      </c>
      <c r="D90" s="40" t="s">
        <v>38</v>
      </c>
      <c r="E90" s="41" t="s">
        <v>193</v>
      </c>
      <c r="F90" s="240">
        <v>1408779000</v>
      </c>
      <c r="G90" s="240">
        <v>0</v>
      </c>
      <c r="H90" s="240">
        <v>0</v>
      </c>
      <c r="I90" s="240">
        <v>0</v>
      </c>
      <c r="J90" s="240">
        <v>0</v>
      </c>
      <c r="K90" s="240">
        <f t="shared" si="72"/>
        <v>0</v>
      </c>
      <c r="L90" s="240">
        <f t="shared" si="73"/>
        <v>1408779000</v>
      </c>
      <c r="M90" s="43">
        <f t="shared" si="83"/>
        <v>2.653921803573246E-4</v>
      </c>
      <c r="N90" s="240">
        <v>0</v>
      </c>
      <c r="O90" s="240">
        <v>882524834</v>
      </c>
      <c r="P90" s="240">
        <f>L90-O90</f>
        <v>526254166</v>
      </c>
      <c r="Q90" s="240">
        <v>882524834</v>
      </c>
      <c r="R90" s="240">
        <f>+L90-Q90</f>
        <v>526254166</v>
      </c>
      <c r="S90" s="240">
        <f t="shared" ref="S90:S92" si="96">O90-Q90</f>
        <v>0</v>
      </c>
      <c r="T90" s="240">
        <v>882524834</v>
      </c>
      <c r="U90" s="240">
        <f>+Q90-T90</f>
        <v>0</v>
      </c>
      <c r="V90" s="240">
        <v>882524834</v>
      </c>
      <c r="W90" s="44">
        <f t="shared" si="79"/>
        <v>0</v>
      </c>
      <c r="X90" s="45">
        <f t="shared" si="69"/>
        <v>0.62644661369881294</v>
      </c>
      <c r="Y90" s="45">
        <f t="shared" si="70"/>
        <v>0.62644661369881294</v>
      </c>
      <c r="Z90" s="45">
        <f t="shared" si="71"/>
        <v>0.62644661369881294</v>
      </c>
      <c r="AA90" s="45">
        <f t="shared" si="88"/>
        <v>1</v>
      </c>
      <c r="AB90" s="45">
        <f t="shared" si="78"/>
        <v>1</v>
      </c>
    </row>
    <row r="91" spans="1:28" ht="24.75" customHeight="1" x14ac:dyDescent="0.25">
      <c r="A91" s="239" t="s">
        <v>191</v>
      </c>
      <c r="B91" s="40" t="s">
        <v>37</v>
      </c>
      <c r="C91" s="40">
        <v>20</v>
      </c>
      <c r="D91" s="40" t="s">
        <v>38</v>
      </c>
      <c r="E91" s="41" t="s">
        <v>193</v>
      </c>
      <c r="F91" s="240">
        <v>848378000</v>
      </c>
      <c r="G91" s="240">
        <v>0</v>
      </c>
      <c r="H91" s="240">
        <v>0</v>
      </c>
      <c r="I91" s="240">
        <v>0</v>
      </c>
      <c r="J91" s="240">
        <v>0</v>
      </c>
      <c r="K91" s="240">
        <f t="shared" si="72"/>
        <v>0</v>
      </c>
      <c r="L91" s="240">
        <f t="shared" si="73"/>
        <v>848378000</v>
      </c>
      <c r="M91" s="43">
        <f t="shared" si="83"/>
        <v>1.5982129715674801E-4</v>
      </c>
      <c r="N91" s="240">
        <v>0</v>
      </c>
      <c r="O91" s="240">
        <v>8968387.5099999998</v>
      </c>
      <c r="P91" s="240">
        <f>L91-O91</f>
        <v>839409612.49000001</v>
      </c>
      <c r="Q91" s="240">
        <v>968387.51</v>
      </c>
      <c r="R91" s="240">
        <f>+L91-Q91</f>
        <v>847409612.49000001</v>
      </c>
      <c r="S91" s="240">
        <f t="shared" si="96"/>
        <v>8000000</v>
      </c>
      <c r="T91" s="240">
        <v>968387.51</v>
      </c>
      <c r="U91" s="240">
        <f>+Q91-T91</f>
        <v>0</v>
      </c>
      <c r="V91" s="240">
        <v>968387.51</v>
      </c>
      <c r="W91" s="44">
        <f t="shared" si="79"/>
        <v>0</v>
      </c>
      <c r="X91" s="45">
        <f t="shared" si="69"/>
        <v>1.141457593195486E-3</v>
      </c>
      <c r="Y91" s="45">
        <f t="shared" si="70"/>
        <v>1.141457593195486E-3</v>
      </c>
      <c r="Z91" s="45">
        <f t="shared" si="71"/>
        <v>1.141457593195486E-3</v>
      </c>
      <c r="AA91" s="45">
        <f t="shared" si="88"/>
        <v>1</v>
      </c>
      <c r="AB91" s="45">
        <f t="shared" si="78"/>
        <v>1</v>
      </c>
    </row>
    <row r="92" spans="1:28" ht="24.75" customHeight="1" x14ac:dyDescent="0.25">
      <c r="A92" s="239" t="s">
        <v>194</v>
      </c>
      <c r="B92" s="40" t="s">
        <v>37</v>
      </c>
      <c r="C92" s="40">
        <v>20</v>
      </c>
      <c r="D92" s="40" t="s">
        <v>38</v>
      </c>
      <c r="E92" s="41" t="s">
        <v>195</v>
      </c>
      <c r="F92" s="240">
        <v>5965469000</v>
      </c>
      <c r="G92" s="240">
        <v>0</v>
      </c>
      <c r="H92" s="240">
        <v>0</v>
      </c>
      <c r="I92" s="240">
        <v>0</v>
      </c>
      <c r="J92" s="240">
        <v>0</v>
      </c>
      <c r="K92" s="240">
        <f t="shared" si="72"/>
        <v>0</v>
      </c>
      <c r="L92" s="240">
        <f t="shared" si="73"/>
        <v>5965469000</v>
      </c>
      <c r="M92" s="43">
        <f t="shared" si="83"/>
        <v>1.1238021185466483E-3</v>
      </c>
      <c r="N92" s="240">
        <v>0</v>
      </c>
      <c r="O92" s="240">
        <v>4499325149.8699999</v>
      </c>
      <c r="P92" s="240">
        <f>L92-O92</f>
        <v>1466143850.1300001</v>
      </c>
      <c r="Q92" s="240">
        <v>1740709149.8699999</v>
      </c>
      <c r="R92" s="240">
        <f>+L92-Q92</f>
        <v>4224759850.1300001</v>
      </c>
      <c r="S92" s="240">
        <f t="shared" si="96"/>
        <v>2758616000</v>
      </c>
      <c r="T92" s="240">
        <v>121981704.87</v>
      </c>
      <c r="U92" s="240">
        <f>+Q92-T92</f>
        <v>1618727445</v>
      </c>
      <c r="V92" s="240">
        <v>121981704.87</v>
      </c>
      <c r="W92" s="44">
        <f t="shared" si="79"/>
        <v>0</v>
      </c>
      <c r="X92" s="45">
        <f t="shared" si="69"/>
        <v>0.29179753509237916</v>
      </c>
      <c r="Y92" s="45">
        <f t="shared" si="70"/>
        <v>2.0447965594993452E-2</v>
      </c>
      <c r="Z92" s="45">
        <f t="shared" si="71"/>
        <v>2.0447965594993452E-2</v>
      </c>
      <c r="AA92" s="45">
        <f t="shared" si="88"/>
        <v>7.0075868147823475E-2</v>
      </c>
      <c r="AB92" s="45">
        <f t="shared" si="78"/>
        <v>1</v>
      </c>
    </row>
    <row r="93" spans="1:28" ht="33" customHeight="1" x14ac:dyDescent="0.25">
      <c r="A93" s="238" t="s">
        <v>196</v>
      </c>
      <c r="B93" s="33"/>
      <c r="C93" s="33"/>
      <c r="D93" s="40"/>
      <c r="E93" s="34" t="s">
        <v>197</v>
      </c>
      <c r="F93" s="244">
        <f t="shared" ref="F93:V94" si="97">+F94</f>
        <v>6122200000</v>
      </c>
      <c r="G93" s="244">
        <f t="shared" si="97"/>
        <v>0</v>
      </c>
      <c r="H93" s="244">
        <f t="shared" si="97"/>
        <v>0</v>
      </c>
      <c r="I93" s="244">
        <f t="shared" si="97"/>
        <v>0</v>
      </c>
      <c r="J93" s="244">
        <f t="shared" si="97"/>
        <v>0</v>
      </c>
      <c r="K93" s="244">
        <f t="shared" si="97"/>
        <v>0</v>
      </c>
      <c r="L93" s="244">
        <f t="shared" si="97"/>
        <v>6122200000</v>
      </c>
      <c r="M93" s="36">
        <f t="shared" si="83"/>
        <v>1.1533278154938515E-3</v>
      </c>
      <c r="N93" s="244">
        <f t="shared" si="97"/>
        <v>0</v>
      </c>
      <c r="O93" s="244">
        <f t="shared" si="97"/>
        <v>4640071275.4499998</v>
      </c>
      <c r="P93" s="244">
        <f t="shared" si="97"/>
        <v>1482128724.5500002</v>
      </c>
      <c r="Q93" s="244">
        <f t="shared" si="97"/>
        <v>4640071275.4499998</v>
      </c>
      <c r="R93" s="244">
        <f t="shared" si="97"/>
        <v>1482128724.5500002</v>
      </c>
      <c r="S93" s="244">
        <f t="shared" si="97"/>
        <v>0</v>
      </c>
      <c r="T93" s="244">
        <f t="shared" si="97"/>
        <v>4640071275.4499998</v>
      </c>
      <c r="U93" s="244">
        <f t="shared" si="97"/>
        <v>0</v>
      </c>
      <c r="V93" s="244">
        <f t="shared" si="97"/>
        <v>4640071275.4499998</v>
      </c>
      <c r="W93" s="244">
        <f t="shared" ref="W93:W94" si="98">+W94</f>
        <v>0</v>
      </c>
      <c r="X93" s="37">
        <f t="shared" si="69"/>
        <v>0.75790912996145177</v>
      </c>
      <c r="Y93" s="37">
        <f t="shared" si="70"/>
        <v>0.75790912996145177</v>
      </c>
      <c r="Z93" s="37">
        <f t="shared" si="71"/>
        <v>0.75790912996145177</v>
      </c>
      <c r="AA93" s="37">
        <f>+T93/Q93</f>
        <v>1</v>
      </c>
      <c r="AB93" s="37">
        <f t="shared" si="78"/>
        <v>1</v>
      </c>
    </row>
    <row r="94" spans="1:28" ht="33" customHeight="1" x14ac:dyDescent="0.25">
      <c r="A94" s="238" t="s">
        <v>198</v>
      </c>
      <c r="B94" s="33"/>
      <c r="C94" s="33"/>
      <c r="D94" s="40"/>
      <c r="E94" s="34" t="s">
        <v>199</v>
      </c>
      <c r="F94" s="244">
        <f t="shared" si="97"/>
        <v>6122200000</v>
      </c>
      <c r="G94" s="244">
        <f t="shared" si="97"/>
        <v>0</v>
      </c>
      <c r="H94" s="244">
        <f t="shared" si="97"/>
        <v>0</v>
      </c>
      <c r="I94" s="244">
        <f t="shared" si="97"/>
        <v>0</v>
      </c>
      <c r="J94" s="244">
        <f t="shared" si="97"/>
        <v>0</v>
      </c>
      <c r="K94" s="244">
        <f t="shared" si="97"/>
        <v>0</v>
      </c>
      <c r="L94" s="244">
        <f t="shared" si="97"/>
        <v>6122200000</v>
      </c>
      <c r="M94" s="36">
        <f t="shared" si="83"/>
        <v>1.1533278154938515E-3</v>
      </c>
      <c r="N94" s="244">
        <f t="shared" si="97"/>
        <v>0</v>
      </c>
      <c r="O94" s="244">
        <f t="shared" si="97"/>
        <v>4640071275.4499998</v>
      </c>
      <c r="P94" s="244">
        <f t="shared" si="97"/>
        <v>1482128724.5500002</v>
      </c>
      <c r="Q94" s="244">
        <f t="shared" si="97"/>
        <v>4640071275.4499998</v>
      </c>
      <c r="R94" s="244">
        <f t="shared" si="97"/>
        <v>1482128724.5500002</v>
      </c>
      <c r="S94" s="244">
        <f t="shared" si="97"/>
        <v>0</v>
      </c>
      <c r="T94" s="244">
        <f t="shared" si="97"/>
        <v>4640071275.4499998</v>
      </c>
      <c r="U94" s="244">
        <f t="shared" si="97"/>
        <v>0</v>
      </c>
      <c r="V94" s="244">
        <f t="shared" si="97"/>
        <v>4640071275.4499998</v>
      </c>
      <c r="W94" s="244">
        <f t="shared" si="98"/>
        <v>0</v>
      </c>
      <c r="X94" s="37">
        <f t="shared" si="69"/>
        <v>0.75790912996145177</v>
      </c>
      <c r="Y94" s="37">
        <f t="shared" si="70"/>
        <v>0.75790912996145177</v>
      </c>
      <c r="Z94" s="37">
        <f t="shared" si="71"/>
        <v>0.75790912996145177</v>
      </c>
      <c r="AA94" s="37">
        <f>+T94/Q94</f>
        <v>1</v>
      </c>
      <c r="AB94" s="37">
        <f t="shared" si="78"/>
        <v>1</v>
      </c>
    </row>
    <row r="95" spans="1:28" ht="28.5" customHeight="1" thickBot="1" x14ac:dyDescent="0.3">
      <c r="A95" s="248" t="s">
        <v>200</v>
      </c>
      <c r="B95" s="53" t="s">
        <v>37</v>
      </c>
      <c r="C95" s="53">
        <v>20</v>
      </c>
      <c r="D95" s="53" t="s">
        <v>38</v>
      </c>
      <c r="E95" s="54" t="s">
        <v>201</v>
      </c>
      <c r="F95" s="249">
        <v>6122200000</v>
      </c>
      <c r="G95" s="249">
        <v>0</v>
      </c>
      <c r="H95" s="249">
        <v>0</v>
      </c>
      <c r="I95" s="249">
        <v>0</v>
      </c>
      <c r="J95" s="249">
        <v>0</v>
      </c>
      <c r="K95" s="249">
        <f t="shared" si="72"/>
        <v>0</v>
      </c>
      <c r="L95" s="249">
        <f t="shared" si="73"/>
        <v>6122200000</v>
      </c>
      <c r="M95" s="250">
        <f t="shared" si="83"/>
        <v>1.1533278154938515E-3</v>
      </c>
      <c r="N95" s="249">
        <v>0</v>
      </c>
      <c r="O95" s="249">
        <v>4640071275.4499998</v>
      </c>
      <c r="P95" s="249">
        <f>L95-O95</f>
        <v>1482128724.5500002</v>
      </c>
      <c r="Q95" s="249">
        <v>4640071275.4499998</v>
      </c>
      <c r="R95" s="249">
        <f>+L95-Q95</f>
        <v>1482128724.5500002</v>
      </c>
      <c r="S95" s="240">
        <f t="shared" ref="S95" si="99">O95-Q95</f>
        <v>0</v>
      </c>
      <c r="T95" s="249">
        <v>4640071275.4499998</v>
      </c>
      <c r="U95" s="249">
        <f>+Q95-T95</f>
        <v>0</v>
      </c>
      <c r="V95" s="249">
        <v>4640071275.4499998</v>
      </c>
      <c r="W95" s="56">
        <f t="shared" si="79"/>
        <v>0</v>
      </c>
      <c r="X95" s="57">
        <f t="shared" si="69"/>
        <v>0.75790912996145177</v>
      </c>
      <c r="Y95" s="57">
        <f t="shared" si="70"/>
        <v>0.75790912996145177</v>
      </c>
      <c r="Z95" s="57">
        <f t="shared" si="71"/>
        <v>0.75790912996145177</v>
      </c>
      <c r="AA95" s="57">
        <f>+T95/Q95</f>
        <v>1</v>
      </c>
      <c r="AB95" s="57">
        <f t="shared" si="78"/>
        <v>1</v>
      </c>
    </row>
    <row r="96" spans="1:28" s="8" customFormat="1" ht="28.5" customHeight="1" thickBot="1" x14ac:dyDescent="0.3">
      <c r="A96" s="18" t="s">
        <v>202</v>
      </c>
      <c r="B96" s="19"/>
      <c r="C96" s="19"/>
      <c r="D96" s="19"/>
      <c r="E96" s="20" t="s">
        <v>203</v>
      </c>
      <c r="F96" s="21">
        <f>F97+F100</f>
        <v>969198470862</v>
      </c>
      <c r="G96" s="21">
        <f t="shared" ref="G96:L96" si="100">G97+G100</f>
        <v>0</v>
      </c>
      <c r="H96" s="21">
        <f t="shared" si="100"/>
        <v>0</v>
      </c>
      <c r="I96" s="21">
        <f t="shared" si="100"/>
        <v>0</v>
      </c>
      <c r="J96" s="21">
        <f t="shared" si="100"/>
        <v>0</v>
      </c>
      <c r="K96" s="21">
        <f t="shared" si="100"/>
        <v>0</v>
      </c>
      <c r="L96" s="21">
        <f t="shared" si="100"/>
        <v>969198470862</v>
      </c>
      <c r="M96" s="236">
        <f t="shared" si="83"/>
        <v>0.18258200568084212</v>
      </c>
      <c r="N96" s="21">
        <f t="shared" ref="N96:W96" si="101">N97+N100</f>
        <v>0</v>
      </c>
      <c r="O96" s="21">
        <f t="shared" si="101"/>
        <v>196637027</v>
      </c>
      <c r="P96" s="21">
        <f t="shared" si="101"/>
        <v>969001833835</v>
      </c>
      <c r="Q96" s="21">
        <f t="shared" si="101"/>
        <v>196637027</v>
      </c>
      <c r="R96" s="21">
        <f t="shared" si="101"/>
        <v>969001833835</v>
      </c>
      <c r="S96" s="21">
        <f t="shared" si="101"/>
        <v>0</v>
      </c>
      <c r="T96" s="21">
        <f t="shared" si="101"/>
        <v>196637027</v>
      </c>
      <c r="U96" s="21">
        <f t="shared" si="101"/>
        <v>0</v>
      </c>
      <c r="V96" s="21">
        <f t="shared" si="101"/>
        <v>195566944</v>
      </c>
      <c r="W96" s="21">
        <f t="shared" si="101"/>
        <v>1070083</v>
      </c>
      <c r="X96" s="23">
        <f t="shared" si="69"/>
        <v>2.0288623322435917E-4</v>
      </c>
      <c r="Y96" s="23">
        <f t="shared" si="70"/>
        <v>2.0288623322435917E-4</v>
      </c>
      <c r="Z96" s="23">
        <f t="shared" si="71"/>
        <v>2.017821425430684E-4</v>
      </c>
      <c r="AA96" s="23">
        <f t="shared" ref="AA96" si="102">+T96/Q96</f>
        <v>1</v>
      </c>
      <c r="AB96" s="385" t="s">
        <v>46</v>
      </c>
    </row>
    <row r="97" spans="1:28" ht="23.25" customHeight="1" x14ac:dyDescent="0.25">
      <c r="A97" s="237" t="s">
        <v>496</v>
      </c>
      <c r="B97" s="26"/>
      <c r="C97" s="26"/>
      <c r="D97" s="59"/>
      <c r="E97" s="27" t="s">
        <v>204</v>
      </c>
      <c r="F97" s="60">
        <f>F98</f>
        <v>134836170862</v>
      </c>
      <c r="G97" s="60">
        <f t="shared" ref="G97:L97" si="103">G98</f>
        <v>0</v>
      </c>
      <c r="H97" s="60">
        <f t="shared" si="103"/>
        <v>0</v>
      </c>
      <c r="I97" s="60">
        <f t="shared" si="103"/>
        <v>0</v>
      </c>
      <c r="J97" s="60">
        <f t="shared" si="103"/>
        <v>0</v>
      </c>
      <c r="K97" s="60">
        <f t="shared" si="103"/>
        <v>0</v>
      </c>
      <c r="L97" s="60">
        <f t="shared" si="103"/>
        <v>134836170862</v>
      </c>
      <c r="M97" s="29">
        <f t="shared" si="83"/>
        <v>2.5401049686358854E-2</v>
      </c>
      <c r="N97" s="60">
        <f t="shared" ref="N97:W97" si="104">N98</f>
        <v>0</v>
      </c>
      <c r="O97" s="60">
        <f t="shared" si="104"/>
        <v>0</v>
      </c>
      <c r="P97" s="60">
        <f t="shared" si="104"/>
        <v>134836170862</v>
      </c>
      <c r="Q97" s="60">
        <f t="shared" si="104"/>
        <v>0</v>
      </c>
      <c r="R97" s="60">
        <f t="shared" si="104"/>
        <v>134836170862</v>
      </c>
      <c r="S97" s="60">
        <f t="shared" si="104"/>
        <v>0</v>
      </c>
      <c r="T97" s="60">
        <f t="shared" si="104"/>
        <v>0</v>
      </c>
      <c r="U97" s="60">
        <f t="shared" si="104"/>
        <v>0</v>
      </c>
      <c r="V97" s="60">
        <f t="shared" si="104"/>
        <v>0</v>
      </c>
      <c r="W97" s="60">
        <f t="shared" si="104"/>
        <v>0</v>
      </c>
      <c r="X97" s="30">
        <f t="shared" si="69"/>
        <v>0</v>
      </c>
      <c r="Y97" s="30">
        <f t="shared" si="70"/>
        <v>0</v>
      </c>
      <c r="Z97" s="30">
        <f t="shared" si="71"/>
        <v>0</v>
      </c>
      <c r="AA97" s="37" t="s">
        <v>46</v>
      </c>
      <c r="AB97" s="30" t="s">
        <v>46</v>
      </c>
    </row>
    <row r="98" spans="1:28" ht="23.25" customHeight="1" x14ac:dyDescent="0.25">
      <c r="A98" s="238" t="s">
        <v>497</v>
      </c>
      <c r="B98" s="33"/>
      <c r="C98" s="33"/>
      <c r="D98" s="40"/>
      <c r="E98" s="34" t="s">
        <v>205</v>
      </c>
      <c r="F98" s="47">
        <f t="shared" ref="F98:W98" si="105">+F99</f>
        <v>134836170862</v>
      </c>
      <c r="G98" s="47">
        <f t="shared" si="105"/>
        <v>0</v>
      </c>
      <c r="H98" s="47">
        <f t="shared" si="105"/>
        <v>0</v>
      </c>
      <c r="I98" s="47">
        <f t="shared" si="105"/>
        <v>0</v>
      </c>
      <c r="J98" s="47">
        <f t="shared" si="105"/>
        <v>0</v>
      </c>
      <c r="K98" s="47">
        <f t="shared" si="105"/>
        <v>0</v>
      </c>
      <c r="L98" s="47">
        <f t="shared" si="105"/>
        <v>134836170862</v>
      </c>
      <c r="M98" s="36">
        <f t="shared" si="83"/>
        <v>2.5401049686358854E-2</v>
      </c>
      <c r="N98" s="47">
        <f t="shared" si="105"/>
        <v>0</v>
      </c>
      <c r="O98" s="47">
        <f t="shared" si="105"/>
        <v>0</v>
      </c>
      <c r="P98" s="47">
        <f>+P99</f>
        <v>134836170862</v>
      </c>
      <c r="Q98" s="47">
        <f t="shared" si="105"/>
        <v>0</v>
      </c>
      <c r="R98" s="47">
        <f t="shared" si="105"/>
        <v>134836170862</v>
      </c>
      <c r="S98" s="47">
        <f t="shared" si="105"/>
        <v>0</v>
      </c>
      <c r="T98" s="47">
        <f t="shared" si="105"/>
        <v>0</v>
      </c>
      <c r="U98" s="47">
        <f t="shared" si="105"/>
        <v>0</v>
      </c>
      <c r="V98" s="47">
        <f t="shared" si="105"/>
        <v>0</v>
      </c>
      <c r="W98" s="47">
        <f t="shared" si="105"/>
        <v>0</v>
      </c>
      <c r="X98" s="37">
        <f t="shared" si="69"/>
        <v>0</v>
      </c>
      <c r="Y98" s="37">
        <f t="shared" si="70"/>
        <v>0</v>
      </c>
      <c r="Z98" s="37">
        <f t="shared" si="71"/>
        <v>0</v>
      </c>
      <c r="AA98" s="37" t="s">
        <v>46</v>
      </c>
      <c r="AB98" s="37" t="s">
        <v>46</v>
      </c>
    </row>
    <row r="99" spans="1:28" ht="23.25" customHeight="1" x14ac:dyDescent="0.25">
      <c r="A99" s="239" t="s">
        <v>498</v>
      </c>
      <c r="B99" s="40" t="s">
        <v>192</v>
      </c>
      <c r="C99" s="40">
        <v>11</v>
      </c>
      <c r="D99" s="40" t="s">
        <v>206</v>
      </c>
      <c r="E99" s="41" t="s">
        <v>207</v>
      </c>
      <c r="F99" s="44">
        <v>134836170862</v>
      </c>
      <c r="G99" s="44">
        <v>0</v>
      </c>
      <c r="H99" s="44">
        <v>0</v>
      </c>
      <c r="I99" s="44">
        <v>0</v>
      </c>
      <c r="J99" s="44">
        <v>0</v>
      </c>
      <c r="K99" s="44">
        <f t="shared" si="72"/>
        <v>0</v>
      </c>
      <c r="L99" s="44">
        <f t="shared" si="73"/>
        <v>134836170862</v>
      </c>
      <c r="M99" s="43">
        <f t="shared" si="83"/>
        <v>2.5401049686358854E-2</v>
      </c>
      <c r="N99" s="44">
        <v>0</v>
      </c>
      <c r="O99" s="44">
        <v>0</v>
      </c>
      <c r="P99" s="44">
        <f>L99-O99</f>
        <v>134836170862</v>
      </c>
      <c r="Q99" s="44">
        <v>0</v>
      </c>
      <c r="R99" s="44">
        <f>+L99-Q99</f>
        <v>134836170862</v>
      </c>
      <c r="S99" s="240">
        <f t="shared" ref="S99" si="106">O99-Q99</f>
        <v>0</v>
      </c>
      <c r="T99" s="44">
        <v>0</v>
      </c>
      <c r="U99" s="44">
        <f>+Q99-T99</f>
        <v>0</v>
      </c>
      <c r="V99" s="44">
        <v>0</v>
      </c>
      <c r="W99" s="44">
        <f t="shared" si="79"/>
        <v>0</v>
      </c>
      <c r="X99" s="45">
        <f t="shared" si="69"/>
        <v>0</v>
      </c>
      <c r="Y99" s="45">
        <f t="shared" si="70"/>
        <v>0</v>
      </c>
      <c r="Z99" s="45">
        <f t="shared" si="71"/>
        <v>0</v>
      </c>
      <c r="AA99" s="57" t="s">
        <v>46</v>
      </c>
      <c r="AB99" s="45" t="s">
        <v>46</v>
      </c>
    </row>
    <row r="100" spans="1:28" ht="23.25" customHeight="1" x14ac:dyDescent="0.25">
      <c r="A100" s="238" t="s">
        <v>208</v>
      </c>
      <c r="B100" s="33"/>
      <c r="C100" s="33"/>
      <c r="D100" s="40"/>
      <c r="E100" s="34" t="s">
        <v>209</v>
      </c>
      <c r="F100" s="47">
        <f>F101</f>
        <v>834362300000</v>
      </c>
      <c r="G100" s="47">
        <f t="shared" ref="G100:L100" si="107">G101</f>
        <v>0</v>
      </c>
      <c r="H100" s="47">
        <f t="shared" si="107"/>
        <v>0</v>
      </c>
      <c r="I100" s="47">
        <f t="shared" si="107"/>
        <v>0</v>
      </c>
      <c r="J100" s="47">
        <f t="shared" si="107"/>
        <v>0</v>
      </c>
      <c r="K100" s="47">
        <f t="shared" si="107"/>
        <v>0</v>
      </c>
      <c r="L100" s="47">
        <f t="shared" si="107"/>
        <v>834362300000</v>
      </c>
      <c r="M100" s="36">
        <f t="shared" si="83"/>
        <v>0.15718095599448328</v>
      </c>
      <c r="N100" s="47">
        <f t="shared" ref="N100:W100" si="108">N101</f>
        <v>0</v>
      </c>
      <c r="O100" s="47">
        <f t="shared" si="108"/>
        <v>196637027</v>
      </c>
      <c r="P100" s="47">
        <f t="shared" si="108"/>
        <v>834165662973</v>
      </c>
      <c r="Q100" s="47">
        <f t="shared" si="108"/>
        <v>196637027</v>
      </c>
      <c r="R100" s="47">
        <f t="shared" si="108"/>
        <v>834165662973</v>
      </c>
      <c r="S100" s="47">
        <f t="shared" si="108"/>
        <v>0</v>
      </c>
      <c r="T100" s="47">
        <f t="shared" si="108"/>
        <v>196637027</v>
      </c>
      <c r="U100" s="47">
        <f t="shared" si="108"/>
        <v>0</v>
      </c>
      <c r="V100" s="47">
        <f t="shared" si="108"/>
        <v>195566944</v>
      </c>
      <c r="W100" s="47">
        <f t="shared" si="108"/>
        <v>1070083</v>
      </c>
      <c r="X100" s="37">
        <f t="shared" si="69"/>
        <v>2.3567343227276689E-4</v>
      </c>
      <c r="Y100" s="37">
        <f t="shared" si="70"/>
        <v>2.3567343227276689E-4</v>
      </c>
      <c r="Z100" s="37">
        <f t="shared" si="71"/>
        <v>2.3439091627222371E-4</v>
      </c>
      <c r="AA100" s="37">
        <f t="shared" ref="AA100:AA163" si="109">+T100/Q100</f>
        <v>1</v>
      </c>
      <c r="AB100" s="37" t="s">
        <v>46</v>
      </c>
    </row>
    <row r="101" spans="1:28" ht="23.25" customHeight="1" x14ac:dyDescent="0.25">
      <c r="A101" s="238" t="s">
        <v>210</v>
      </c>
      <c r="B101" s="33"/>
      <c r="C101" s="33"/>
      <c r="D101" s="40"/>
      <c r="E101" s="34" t="s">
        <v>211</v>
      </c>
      <c r="F101" s="47">
        <f>+F102</f>
        <v>834362300000</v>
      </c>
      <c r="G101" s="47">
        <f t="shared" ref="G101:L101" si="110">+G102</f>
        <v>0</v>
      </c>
      <c r="H101" s="47">
        <f t="shared" si="110"/>
        <v>0</v>
      </c>
      <c r="I101" s="47">
        <f t="shared" si="110"/>
        <v>0</v>
      </c>
      <c r="J101" s="47">
        <f t="shared" si="110"/>
        <v>0</v>
      </c>
      <c r="K101" s="47">
        <f t="shared" si="110"/>
        <v>0</v>
      </c>
      <c r="L101" s="47">
        <f t="shared" si="110"/>
        <v>834362300000</v>
      </c>
      <c r="M101" s="36">
        <f t="shared" si="83"/>
        <v>0.15718095599448328</v>
      </c>
      <c r="N101" s="47">
        <f t="shared" ref="N101:W101" si="111">+N102</f>
        <v>0</v>
      </c>
      <c r="O101" s="47">
        <f t="shared" si="111"/>
        <v>196637027</v>
      </c>
      <c r="P101" s="47">
        <f t="shared" si="111"/>
        <v>834165662973</v>
      </c>
      <c r="Q101" s="47">
        <f t="shared" si="111"/>
        <v>196637027</v>
      </c>
      <c r="R101" s="47">
        <f t="shared" si="111"/>
        <v>834165662973</v>
      </c>
      <c r="S101" s="47">
        <f t="shared" si="111"/>
        <v>0</v>
      </c>
      <c r="T101" s="47">
        <f t="shared" si="111"/>
        <v>196637027</v>
      </c>
      <c r="U101" s="47">
        <f t="shared" si="111"/>
        <v>0</v>
      </c>
      <c r="V101" s="47">
        <f t="shared" si="111"/>
        <v>195566944</v>
      </c>
      <c r="W101" s="47">
        <f t="shared" si="111"/>
        <v>1070083</v>
      </c>
      <c r="X101" s="37">
        <f t="shared" si="69"/>
        <v>2.3567343227276689E-4</v>
      </c>
      <c r="Y101" s="37">
        <f t="shared" si="70"/>
        <v>2.3567343227276689E-4</v>
      </c>
      <c r="Z101" s="37">
        <f t="shared" si="71"/>
        <v>2.3439091627222371E-4</v>
      </c>
      <c r="AA101" s="37">
        <f t="shared" si="109"/>
        <v>1</v>
      </c>
      <c r="AB101" s="37" t="s">
        <v>46</v>
      </c>
    </row>
    <row r="102" spans="1:28" ht="23.25" customHeight="1" thickBot="1" x14ac:dyDescent="0.3">
      <c r="A102" s="248" t="s">
        <v>212</v>
      </c>
      <c r="B102" s="53" t="s">
        <v>192</v>
      </c>
      <c r="C102" s="53">
        <v>11</v>
      </c>
      <c r="D102" s="53" t="s">
        <v>38</v>
      </c>
      <c r="E102" s="54" t="s">
        <v>213</v>
      </c>
      <c r="F102" s="56">
        <v>834362300000</v>
      </c>
      <c r="G102" s="56">
        <v>0</v>
      </c>
      <c r="H102" s="56">
        <v>0</v>
      </c>
      <c r="I102" s="56">
        <v>0</v>
      </c>
      <c r="J102" s="56">
        <v>0</v>
      </c>
      <c r="K102" s="56">
        <f t="shared" si="72"/>
        <v>0</v>
      </c>
      <c r="L102" s="56">
        <f t="shared" si="73"/>
        <v>834362300000</v>
      </c>
      <c r="M102" s="250">
        <f t="shared" si="83"/>
        <v>0.15718095599448328</v>
      </c>
      <c r="N102" s="56">
        <v>0</v>
      </c>
      <c r="O102" s="56">
        <v>196637027</v>
      </c>
      <c r="P102" s="56">
        <f>L102-O102</f>
        <v>834165662973</v>
      </c>
      <c r="Q102" s="56">
        <v>196637027</v>
      </c>
      <c r="R102" s="56">
        <f>+L102-Q102</f>
        <v>834165662973</v>
      </c>
      <c r="S102" s="240">
        <f t="shared" ref="S102" si="112">O102-Q102</f>
        <v>0</v>
      </c>
      <c r="T102" s="56">
        <v>196637027</v>
      </c>
      <c r="U102" s="56">
        <f>+Q102-T102</f>
        <v>0</v>
      </c>
      <c r="V102" s="56">
        <v>195566944</v>
      </c>
      <c r="W102" s="56">
        <f t="shared" si="79"/>
        <v>1070083</v>
      </c>
      <c r="X102" s="57">
        <f t="shared" si="69"/>
        <v>2.3567343227276689E-4</v>
      </c>
      <c r="Y102" s="57">
        <f t="shared" si="70"/>
        <v>2.3567343227276689E-4</v>
      </c>
      <c r="Z102" s="57">
        <f t="shared" si="71"/>
        <v>2.3439091627222371E-4</v>
      </c>
      <c r="AA102" s="45">
        <f t="shared" si="109"/>
        <v>1</v>
      </c>
      <c r="AB102" s="57" t="s">
        <v>46</v>
      </c>
    </row>
    <row r="103" spans="1:28" s="8" customFormat="1" ht="24" customHeight="1" thickBot="1" x14ac:dyDescent="0.3">
      <c r="A103" s="18" t="s">
        <v>214</v>
      </c>
      <c r="B103" s="19"/>
      <c r="C103" s="19"/>
      <c r="D103" s="19"/>
      <c r="E103" s="20" t="s">
        <v>215</v>
      </c>
      <c r="F103" s="21">
        <f t="shared" ref="F103:L103" si="113">+F104+F208+F214+F226+F237</f>
        <v>4237527256305</v>
      </c>
      <c r="G103" s="21">
        <f t="shared" si="113"/>
        <v>0</v>
      </c>
      <c r="H103" s="21">
        <f t="shared" si="113"/>
        <v>0</v>
      </c>
      <c r="I103" s="21">
        <f t="shared" si="113"/>
        <v>1990000000</v>
      </c>
      <c r="J103" s="21">
        <f t="shared" si="113"/>
        <v>1990000000</v>
      </c>
      <c r="K103" s="21">
        <f t="shared" si="113"/>
        <v>0</v>
      </c>
      <c r="L103" s="21">
        <f t="shared" si="113"/>
        <v>4237527256305</v>
      </c>
      <c r="M103" s="236">
        <f t="shared" si="83"/>
        <v>0.79828461233051839</v>
      </c>
      <c r="N103" s="21">
        <f t="shared" ref="N103:W103" si="114">+N104+N208+N214+N226+N237</f>
        <v>0</v>
      </c>
      <c r="O103" s="21">
        <f t="shared" si="114"/>
        <v>4147977557299.4302</v>
      </c>
      <c r="P103" s="21">
        <f t="shared" si="114"/>
        <v>89549699005.569992</v>
      </c>
      <c r="Q103" s="21">
        <f t="shared" si="114"/>
        <v>4027964268949.6299</v>
      </c>
      <c r="R103" s="21">
        <f t="shared" si="114"/>
        <v>209562987355.37</v>
      </c>
      <c r="S103" s="21">
        <f t="shared" si="114"/>
        <v>120013288349.8</v>
      </c>
      <c r="T103" s="21">
        <f t="shared" si="114"/>
        <v>120893926141.37001</v>
      </c>
      <c r="U103" s="21">
        <f t="shared" si="114"/>
        <v>3907070342808.2603</v>
      </c>
      <c r="V103" s="21">
        <f t="shared" si="114"/>
        <v>120893901821.02002</v>
      </c>
      <c r="W103" s="21">
        <f t="shared" si="114"/>
        <v>24320.350000008941</v>
      </c>
      <c r="X103" s="23">
        <f t="shared" si="69"/>
        <v>0.9505459258005805</v>
      </c>
      <c r="Y103" s="23">
        <f t="shared" si="70"/>
        <v>2.852935658679066E-2</v>
      </c>
      <c r="Z103" s="23">
        <f t="shared" si="71"/>
        <v>2.8529350847511945E-2</v>
      </c>
      <c r="AA103" s="23">
        <f t="shared" si="109"/>
        <v>3.0013654061756476E-2</v>
      </c>
      <c r="AB103" s="23">
        <f t="shared" si="78"/>
        <v>0.99999979882901679</v>
      </c>
    </row>
    <row r="104" spans="1:28" ht="24" customHeight="1" x14ac:dyDescent="0.25">
      <c r="A104" s="237" t="s">
        <v>216</v>
      </c>
      <c r="B104" s="26"/>
      <c r="C104" s="26"/>
      <c r="D104" s="59"/>
      <c r="E104" s="27" t="s">
        <v>217</v>
      </c>
      <c r="F104" s="253">
        <f>+F105</f>
        <v>4013197084476</v>
      </c>
      <c r="G104" s="253">
        <f t="shared" ref="G104:L104" si="115">+G105</f>
        <v>0</v>
      </c>
      <c r="H104" s="253">
        <f t="shared" si="115"/>
        <v>0</v>
      </c>
      <c r="I104" s="253">
        <f t="shared" si="115"/>
        <v>0</v>
      </c>
      <c r="J104" s="253">
        <f t="shared" si="115"/>
        <v>0</v>
      </c>
      <c r="K104" s="253">
        <f t="shared" si="115"/>
        <v>0</v>
      </c>
      <c r="L104" s="253">
        <f t="shared" si="115"/>
        <v>4013197084476</v>
      </c>
      <c r="M104" s="29">
        <f t="shared" si="83"/>
        <v>0.7560242766628007</v>
      </c>
      <c r="N104" s="253">
        <f t="shared" ref="N104:W104" si="116">+N105</f>
        <v>0</v>
      </c>
      <c r="O104" s="253">
        <f t="shared" si="116"/>
        <v>3999539918962.8604</v>
      </c>
      <c r="P104" s="253">
        <f t="shared" si="116"/>
        <v>13657165513.139999</v>
      </c>
      <c r="Q104" s="253">
        <f t="shared" si="116"/>
        <v>3992688888197.71</v>
      </c>
      <c r="R104" s="253">
        <f t="shared" si="116"/>
        <v>20508196278.290001</v>
      </c>
      <c r="S104" s="253">
        <f t="shared" si="116"/>
        <v>6851030765.1499996</v>
      </c>
      <c r="T104" s="253">
        <f t="shared" si="116"/>
        <v>119262172151.61</v>
      </c>
      <c r="U104" s="253">
        <f t="shared" si="116"/>
        <v>3873426716046.1001</v>
      </c>
      <c r="V104" s="253">
        <f t="shared" si="116"/>
        <v>119262172151.61</v>
      </c>
      <c r="W104" s="253">
        <f t="shared" si="116"/>
        <v>0</v>
      </c>
      <c r="X104" s="30">
        <f t="shared" si="69"/>
        <v>0.99488981082996875</v>
      </c>
      <c r="Y104" s="30">
        <f t="shared" si="70"/>
        <v>2.9717496958458489E-2</v>
      </c>
      <c r="Z104" s="30">
        <f t="shared" si="71"/>
        <v>2.9717496958458489E-2</v>
      </c>
      <c r="AA104" s="30">
        <f t="shared" si="109"/>
        <v>2.9870139019382663E-2</v>
      </c>
      <c r="AB104" s="30">
        <f t="shared" si="78"/>
        <v>1</v>
      </c>
    </row>
    <row r="105" spans="1:28" ht="24" customHeight="1" x14ac:dyDescent="0.25">
      <c r="A105" s="238" t="s">
        <v>218</v>
      </c>
      <c r="B105" s="33"/>
      <c r="C105" s="33"/>
      <c r="D105" s="40"/>
      <c r="E105" s="34" t="s">
        <v>219</v>
      </c>
      <c r="F105" s="244">
        <f t="shared" ref="F105:L105" si="117">+F106+F110+F114+F118+F122+F126+F130+F134+F138+F142+F148+F152+F156+F160+F164+F168+F172+F177+F180+F184+F188+F192+F196+F200</f>
        <v>4013197084476</v>
      </c>
      <c r="G105" s="244">
        <f t="shared" si="117"/>
        <v>0</v>
      </c>
      <c r="H105" s="244">
        <f t="shared" si="117"/>
        <v>0</v>
      </c>
      <c r="I105" s="244">
        <f t="shared" si="117"/>
        <v>0</v>
      </c>
      <c r="J105" s="244">
        <f t="shared" si="117"/>
        <v>0</v>
      </c>
      <c r="K105" s="244">
        <f t="shared" si="117"/>
        <v>0</v>
      </c>
      <c r="L105" s="244">
        <f t="shared" si="117"/>
        <v>4013197084476</v>
      </c>
      <c r="M105" s="36">
        <f t="shared" si="83"/>
        <v>0.7560242766628007</v>
      </c>
      <c r="N105" s="244">
        <f t="shared" ref="N105:W105" si="118">+N106+N110+N114+N118+N122+N126+N130+N134+N138+N142+N148+N152+N156+N160+N164+N168+N172+N177+N180+N184+N188+N192+N196+N200</f>
        <v>0</v>
      </c>
      <c r="O105" s="244">
        <f t="shared" si="118"/>
        <v>3999539918962.8604</v>
      </c>
      <c r="P105" s="244">
        <f t="shared" si="118"/>
        <v>13657165513.139999</v>
      </c>
      <c r="Q105" s="244">
        <f t="shared" si="118"/>
        <v>3992688888197.71</v>
      </c>
      <c r="R105" s="244">
        <f t="shared" si="118"/>
        <v>20508196278.290001</v>
      </c>
      <c r="S105" s="244">
        <f t="shared" si="118"/>
        <v>6851030765.1499996</v>
      </c>
      <c r="T105" s="244">
        <f t="shared" si="118"/>
        <v>119262172151.61</v>
      </c>
      <c r="U105" s="244">
        <f t="shared" si="118"/>
        <v>3873426716046.1001</v>
      </c>
      <c r="V105" s="244">
        <f t="shared" si="118"/>
        <v>119262172151.61</v>
      </c>
      <c r="W105" s="244">
        <f t="shared" si="118"/>
        <v>0</v>
      </c>
      <c r="X105" s="37">
        <f t="shared" si="69"/>
        <v>0.99488981082996875</v>
      </c>
      <c r="Y105" s="37">
        <f t="shared" si="70"/>
        <v>2.9717496958458489E-2</v>
      </c>
      <c r="Z105" s="37">
        <f t="shared" si="71"/>
        <v>2.9717496958458489E-2</v>
      </c>
      <c r="AA105" s="37">
        <f t="shared" si="109"/>
        <v>2.9870139019382663E-2</v>
      </c>
      <c r="AB105" s="37">
        <f t="shared" si="78"/>
        <v>1</v>
      </c>
    </row>
    <row r="106" spans="1:28" ht="54" customHeight="1" x14ac:dyDescent="0.25">
      <c r="A106" s="238" t="s">
        <v>220</v>
      </c>
      <c r="B106" s="40"/>
      <c r="C106" s="40"/>
      <c r="D106" s="40"/>
      <c r="E106" s="34" t="s">
        <v>221</v>
      </c>
      <c r="F106" s="244">
        <f t="shared" ref="F106:V108" si="119">+F107</f>
        <v>197403295128</v>
      </c>
      <c r="G106" s="244">
        <f t="shared" si="119"/>
        <v>0</v>
      </c>
      <c r="H106" s="244">
        <f t="shared" si="119"/>
        <v>0</v>
      </c>
      <c r="I106" s="244">
        <f t="shared" si="119"/>
        <v>0</v>
      </c>
      <c r="J106" s="244">
        <f t="shared" si="119"/>
        <v>0</v>
      </c>
      <c r="K106" s="244">
        <f t="shared" si="119"/>
        <v>0</v>
      </c>
      <c r="L106" s="244">
        <f t="shared" si="119"/>
        <v>197403295128</v>
      </c>
      <c r="M106" s="36">
        <f t="shared" si="83"/>
        <v>3.7187728454030296E-2</v>
      </c>
      <c r="N106" s="244">
        <f t="shared" si="119"/>
        <v>0</v>
      </c>
      <c r="O106" s="244">
        <f t="shared" si="119"/>
        <v>197403295128</v>
      </c>
      <c r="P106" s="244">
        <f t="shared" si="119"/>
        <v>0</v>
      </c>
      <c r="Q106" s="244">
        <f t="shared" si="119"/>
        <v>197403295128</v>
      </c>
      <c r="R106" s="244">
        <f t="shared" si="119"/>
        <v>0</v>
      </c>
      <c r="S106" s="244">
        <f t="shared" si="119"/>
        <v>0</v>
      </c>
      <c r="T106" s="244">
        <f t="shared" si="119"/>
        <v>0</v>
      </c>
      <c r="U106" s="244">
        <f t="shared" si="119"/>
        <v>197403295128</v>
      </c>
      <c r="V106" s="244">
        <f t="shared" si="119"/>
        <v>0</v>
      </c>
      <c r="W106" s="244">
        <f t="shared" ref="W106:W108" si="120">+W107</f>
        <v>0</v>
      </c>
      <c r="X106" s="37">
        <f t="shared" si="69"/>
        <v>1</v>
      </c>
      <c r="Y106" s="37">
        <f t="shared" si="70"/>
        <v>0</v>
      </c>
      <c r="Z106" s="37">
        <f t="shared" si="71"/>
        <v>0</v>
      </c>
      <c r="AA106" s="37">
        <f t="shared" si="109"/>
        <v>0</v>
      </c>
      <c r="AB106" s="37" t="s">
        <v>46</v>
      </c>
    </row>
    <row r="107" spans="1:28" ht="54" customHeight="1" x14ac:dyDescent="0.25">
      <c r="A107" s="238" t="s">
        <v>222</v>
      </c>
      <c r="B107" s="68"/>
      <c r="C107" s="68"/>
      <c r="D107" s="40"/>
      <c r="E107" s="34" t="s">
        <v>221</v>
      </c>
      <c r="F107" s="244">
        <f t="shared" si="119"/>
        <v>197403295128</v>
      </c>
      <c r="G107" s="244">
        <f t="shared" si="119"/>
        <v>0</v>
      </c>
      <c r="H107" s="244">
        <f t="shared" si="119"/>
        <v>0</v>
      </c>
      <c r="I107" s="244">
        <f t="shared" si="119"/>
        <v>0</v>
      </c>
      <c r="J107" s="244">
        <f t="shared" si="119"/>
        <v>0</v>
      </c>
      <c r="K107" s="244">
        <f t="shared" si="119"/>
        <v>0</v>
      </c>
      <c r="L107" s="244">
        <f t="shared" si="119"/>
        <v>197403295128</v>
      </c>
      <c r="M107" s="36">
        <f t="shared" si="83"/>
        <v>3.7187728454030296E-2</v>
      </c>
      <c r="N107" s="244">
        <f t="shared" si="119"/>
        <v>0</v>
      </c>
      <c r="O107" s="244">
        <f t="shared" si="119"/>
        <v>197403295128</v>
      </c>
      <c r="P107" s="244">
        <f t="shared" si="119"/>
        <v>0</v>
      </c>
      <c r="Q107" s="244">
        <f t="shared" si="119"/>
        <v>197403295128</v>
      </c>
      <c r="R107" s="244">
        <f t="shared" si="119"/>
        <v>0</v>
      </c>
      <c r="S107" s="244">
        <f t="shared" si="119"/>
        <v>0</v>
      </c>
      <c r="T107" s="244">
        <f t="shared" si="119"/>
        <v>0</v>
      </c>
      <c r="U107" s="244">
        <f t="shared" si="119"/>
        <v>197403295128</v>
      </c>
      <c r="V107" s="244">
        <f t="shared" si="119"/>
        <v>0</v>
      </c>
      <c r="W107" s="244">
        <f t="shared" si="120"/>
        <v>0</v>
      </c>
      <c r="X107" s="37">
        <f t="shared" si="69"/>
        <v>1</v>
      </c>
      <c r="Y107" s="37">
        <f t="shared" si="70"/>
        <v>0</v>
      </c>
      <c r="Z107" s="37">
        <f t="shared" si="71"/>
        <v>0</v>
      </c>
      <c r="AA107" s="37">
        <f t="shared" si="109"/>
        <v>0</v>
      </c>
      <c r="AB107" s="37" t="s">
        <v>46</v>
      </c>
    </row>
    <row r="108" spans="1:28" ht="30" customHeight="1" x14ac:dyDescent="0.25">
      <c r="A108" s="238" t="s">
        <v>223</v>
      </c>
      <c r="B108" s="68"/>
      <c r="C108" s="68"/>
      <c r="D108" s="40"/>
      <c r="E108" s="34" t="s">
        <v>224</v>
      </c>
      <c r="F108" s="244">
        <f t="shared" si="119"/>
        <v>197403295128</v>
      </c>
      <c r="G108" s="244">
        <f t="shared" si="119"/>
        <v>0</v>
      </c>
      <c r="H108" s="244">
        <f t="shared" si="119"/>
        <v>0</v>
      </c>
      <c r="I108" s="244">
        <f t="shared" si="119"/>
        <v>0</v>
      </c>
      <c r="J108" s="244">
        <f t="shared" si="119"/>
        <v>0</v>
      </c>
      <c r="K108" s="244">
        <f t="shared" si="119"/>
        <v>0</v>
      </c>
      <c r="L108" s="244">
        <f t="shared" si="119"/>
        <v>197403295128</v>
      </c>
      <c r="M108" s="36">
        <f t="shared" si="83"/>
        <v>3.7187728454030296E-2</v>
      </c>
      <c r="N108" s="244">
        <f t="shared" si="119"/>
        <v>0</v>
      </c>
      <c r="O108" s="244">
        <f t="shared" si="119"/>
        <v>197403295128</v>
      </c>
      <c r="P108" s="244">
        <f t="shared" si="119"/>
        <v>0</v>
      </c>
      <c r="Q108" s="244">
        <f t="shared" si="119"/>
        <v>197403295128</v>
      </c>
      <c r="R108" s="244">
        <f t="shared" si="119"/>
        <v>0</v>
      </c>
      <c r="S108" s="244">
        <f t="shared" si="119"/>
        <v>0</v>
      </c>
      <c r="T108" s="244">
        <f t="shared" si="119"/>
        <v>0</v>
      </c>
      <c r="U108" s="244">
        <f t="shared" si="119"/>
        <v>197403295128</v>
      </c>
      <c r="V108" s="244">
        <f t="shared" si="119"/>
        <v>0</v>
      </c>
      <c r="W108" s="244">
        <f t="shared" si="120"/>
        <v>0</v>
      </c>
      <c r="X108" s="37">
        <f t="shared" si="69"/>
        <v>1</v>
      </c>
      <c r="Y108" s="37">
        <f t="shared" si="70"/>
        <v>0</v>
      </c>
      <c r="Z108" s="37">
        <f t="shared" si="71"/>
        <v>0</v>
      </c>
      <c r="AA108" s="37">
        <f t="shared" si="109"/>
        <v>0</v>
      </c>
      <c r="AB108" s="37" t="s">
        <v>46</v>
      </c>
    </row>
    <row r="109" spans="1:28" ht="30" customHeight="1" x14ac:dyDescent="0.25">
      <c r="A109" s="239" t="s">
        <v>225</v>
      </c>
      <c r="B109" s="40" t="s">
        <v>192</v>
      </c>
      <c r="C109" s="40">
        <v>11</v>
      </c>
      <c r="D109" s="40" t="s">
        <v>38</v>
      </c>
      <c r="E109" s="41" t="s">
        <v>226</v>
      </c>
      <c r="F109" s="240">
        <v>197403295128</v>
      </c>
      <c r="G109" s="240">
        <v>0</v>
      </c>
      <c r="H109" s="240">
        <v>0</v>
      </c>
      <c r="I109" s="240">
        <v>0</v>
      </c>
      <c r="J109" s="240">
        <v>0</v>
      </c>
      <c r="K109" s="240">
        <f t="shared" si="72"/>
        <v>0</v>
      </c>
      <c r="L109" s="240">
        <f t="shared" si="73"/>
        <v>197403295128</v>
      </c>
      <c r="M109" s="43">
        <f t="shared" si="83"/>
        <v>3.7187728454030296E-2</v>
      </c>
      <c r="N109" s="240">
        <v>0</v>
      </c>
      <c r="O109" s="240">
        <v>197403295128</v>
      </c>
      <c r="P109" s="240">
        <f>L109-O109</f>
        <v>0</v>
      </c>
      <c r="Q109" s="240">
        <v>197403295128</v>
      </c>
      <c r="R109" s="240">
        <f>+L109-Q109</f>
        <v>0</v>
      </c>
      <c r="S109" s="240">
        <f t="shared" ref="S109" si="121">O109-Q109</f>
        <v>0</v>
      </c>
      <c r="T109" s="240">
        <v>0</v>
      </c>
      <c r="U109" s="240">
        <f>+Q109-T109</f>
        <v>197403295128</v>
      </c>
      <c r="V109" s="240">
        <v>0</v>
      </c>
      <c r="W109" s="44">
        <f t="shared" si="79"/>
        <v>0</v>
      </c>
      <c r="X109" s="45">
        <f t="shared" si="69"/>
        <v>1</v>
      </c>
      <c r="Y109" s="45">
        <f t="shared" si="70"/>
        <v>0</v>
      </c>
      <c r="Z109" s="45">
        <f t="shared" si="71"/>
        <v>0</v>
      </c>
      <c r="AA109" s="45">
        <f t="shared" si="109"/>
        <v>0</v>
      </c>
      <c r="AB109" s="45" t="s">
        <v>46</v>
      </c>
    </row>
    <row r="110" spans="1:28" ht="49.5" customHeight="1" x14ac:dyDescent="0.25">
      <c r="A110" s="238" t="s">
        <v>227</v>
      </c>
      <c r="B110" s="68"/>
      <c r="C110" s="68"/>
      <c r="D110" s="40"/>
      <c r="E110" s="34" t="s">
        <v>228</v>
      </c>
      <c r="F110" s="244">
        <f t="shared" ref="F110:V112" si="122">+F111</f>
        <v>1740600000</v>
      </c>
      <c r="G110" s="244">
        <f t="shared" si="122"/>
        <v>0</v>
      </c>
      <c r="H110" s="244">
        <f t="shared" si="122"/>
        <v>0</v>
      </c>
      <c r="I110" s="244">
        <f t="shared" si="122"/>
        <v>0</v>
      </c>
      <c r="J110" s="244">
        <f t="shared" si="122"/>
        <v>0</v>
      </c>
      <c r="K110" s="244">
        <f t="shared" si="122"/>
        <v>0</v>
      </c>
      <c r="L110" s="244">
        <f t="shared" si="122"/>
        <v>1740600000</v>
      </c>
      <c r="M110" s="36">
        <f t="shared" si="83"/>
        <v>3.2790212597572733E-4</v>
      </c>
      <c r="N110" s="244">
        <f t="shared" si="122"/>
        <v>0</v>
      </c>
      <c r="O110" s="244">
        <f t="shared" si="122"/>
        <v>1740600000</v>
      </c>
      <c r="P110" s="244">
        <f t="shared" si="122"/>
        <v>0</v>
      </c>
      <c r="Q110" s="244">
        <f t="shared" si="122"/>
        <v>1740600000</v>
      </c>
      <c r="R110" s="244">
        <f t="shared" si="122"/>
        <v>0</v>
      </c>
      <c r="S110" s="244">
        <v>0</v>
      </c>
      <c r="T110" s="244">
        <f t="shared" si="122"/>
        <v>0</v>
      </c>
      <c r="U110" s="244">
        <f t="shared" si="122"/>
        <v>1740600000</v>
      </c>
      <c r="V110" s="244">
        <f t="shared" si="122"/>
        <v>0</v>
      </c>
      <c r="W110" s="244">
        <f t="shared" ref="W110:W112" si="123">+W111</f>
        <v>0</v>
      </c>
      <c r="X110" s="37">
        <f t="shared" si="69"/>
        <v>1</v>
      </c>
      <c r="Y110" s="37">
        <f t="shared" si="70"/>
        <v>0</v>
      </c>
      <c r="Z110" s="37">
        <f t="shared" si="71"/>
        <v>0</v>
      </c>
      <c r="AA110" s="37">
        <f t="shared" si="109"/>
        <v>0</v>
      </c>
      <c r="AB110" s="37" t="s">
        <v>46</v>
      </c>
    </row>
    <row r="111" spans="1:28" ht="49.5" customHeight="1" x14ac:dyDescent="0.25">
      <c r="A111" s="238" t="s">
        <v>229</v>
      </c>
      <c r="B111" s="40"/>
      <c r="C111" s="40"/>
      <c r="D111" s="40"/>
      <c r="E111" s="69" t="s">
        <v>228</v>
      </c>
      <c r="F111" s="244">
        <f t="shared" si="122"/>
        <v>1740600000</v>
      </c>
      <c r="G111" s="244">
        <f t="shared" si="122"/>
        <v>0</v>
      </c>
      <c r="H111" s="244">
        <f t="shared" si="122"/>
        <v>0</v>
      </c>
      <c r="I111" s="244">
        <f t="shared" si="122"/>
        <v>0</v>
      </c>
      <c r="J111" s="244">
        <f t="shared" si="122"/>
        <v>0</v>
      </c>
      <c r="K111" s="244">
        <f t="shared" si="122"/>
        <v>0</v>
      </c>
      <c r="L111" s="244">
        <f t="shared" si="122"/>
        <v>1740600000</v>
      </c>
      <c r="M111" s="36">
        <f t="shared" si="83"/>
        <v>3.2790212597572733E-4</v>
      </c>
      <c r="N111" s="244">
        <f t="shared" si="122"/>
        <v>0</v>
      </c>
      <c r="O111" s="244">
        <f t="shared" si="122"/>
        <v>1740600000</v>
      </c>
      <c r="P111" s="244">
        <f t="shared" si="122"/>
        <v>0</v>
      </c>
      <c r="Q111" s="244">
        <f t="shared" si="122"/>
        <v>1740600000</v>
      </c>
      <c r="R111" s="244">
        <f t="shared" si="122"/>
        <v>0</v>
      </c>
      <c r="S111" s="244">
        <v>0</v>
      </c>
      <c r="T111" s="244">
        <f t="shared" si="122"/>
        <v>0</v>
      </c>
      <c r="U111" s="244">
        <f t="shared" si="122"/>
        <v>1740600000</v>
      </c>
      <c r="V111" s="244">
        <f t="shared" si="122"/>
        <v>0</v>
      </c>
      <c r="W111" s="244">
        <f t="shared" si="123"/>
        <v>0</v>
      </c>
      <c r="X111" s="37">
        <f t="shared" si="69"/>
        <v>1</v>
      </c>
      <c r="Y111" s="37">
        <f t="shared" si="70"/>
        <v>0</v>
      </c>
      <c r="Z111" s="37">
        <f t="shared" si="71"/>
        <v>0</v>
      </c>
      <c r="AA111" s="37">
        <f t="shared" si="109"/>
        <v>0</v>
      </c>
      <c r="AB111" s="37" t="s">
        <v>46</v>
      </c>
    </row>
    <row r="112" spans="1:28" ht="32.25" customHeight="1" x14ac:dyDescent="0.25">
      <c r="A112" s="238" t="s">
        <v>230</v>
      </c>
      <c r="B112" s="40"/>
      <c r="C112" s="40"/>
      <c r="D112" s="40"/>
      <c r="E112" s="34" t="s">
        <v>224</v>
      </c>
      <c r="F112" s="244">
        <f t="shared" si="122"/>
        <v>1740600000</v>
      </c>
      <c r="G112" s="244">
        <f t="shared" si="122"/>
        <v>0</v>
      </c>
      <c r="H112" s="244">
        <f t="shared" si="122"/>
        <v>0</v>
      </c>
      <c r="I112" s="244">
        <f t="shared" si="122"/>
        <v>0</v>
      </c>
      <c r="J112" s="244">
        <f t="shared" si="122"/>
        <v>0</v>
      </c>
      <c r="K112" s="244">
        <f t="shared" si="122"/>
        <v>0</v>
      </c>
      <c r="L112" s="244">
        <f t="shared" si="122"/>
        <v>1740600000</v>
      </c>
      <c r="M112" s="36">
        <f t="shared" si="83"/>
        <v>3.2790212597572733E-4</v>
      </c>
      <c r="N112" s="244">
        <f t="shared" si="122"/>
        <v>0</v>
      </c>
      <c r="O112" s="244">
        <f t="shared" si="122"/>
        <v>1740600000</v>
      </c>
      <c r="P112" s="244">
        <f t="shared" si="122"/>
        <v>0</v>
      </c>
      <c r="Q112" s="244">
        <f t="shared" si="122"/>
        <v>1740600000</v>
      </c>
      <c r="R112" s="244">
        <f t="shared" si="122"/>
        <v>0</v>
      </c>
      <c r="S112" s="244">
        <v>0</v>
      </c>
      <c r="T112" s="244">
        <f t="shared" si="122"/>
        <v>0</v>
      </c>
      <c r="U112" s="244">
        <f t="shared" si="122"/>
        <v>1740600000</v>
      </c>
      <c r="V112" s="244">
        <f t="shared" si="122"/>
        <v>0</v>
      </c>
      <c r="W112" s="244">
        <f t="shared" si="123"/>
        <v>0</v>
      </c>
      <c r="X112" s="37">
        <f t="shared" si="69"/>
        <v>1</v>
      </c>
      <c r="Y112" s="37">
        <f t="shared" si="70"/>
        <v>0</v>
      </c>
      <c r="Z112" s="37">
        <f t="shared" si="71"/>
        <v>0</v>
      </c>
      <c r="AA112" s="37">
        <f t="shared" si="109"/>
        <v>0</v>
      </c>
      <c r="AB112" s="37" t="s">
        <v>46</v>
      </c>
    </row>
    <row r="113" spans="1:28" ht="30" customHeight="1" x14ac:dyDescent="0.25">
      <c r="A113" s="239" t="s">
        <v>231</v>
      </c>
      <c r="B113" s="40" t="s">
        <v>192</v>
      </c>
      <c r="C113" s="40">
        <v>11</v>
      </c>
      <c r="D113" s="40" t="s">
        <v>38</v>
      </c>
      <c r="E113" s="41" t="s">
        <v>226</v>
      </c>
      <c r="F113" s="240">
        <v>1740600000</v>
      </c>
      <c r="G113" s="240">
        <v>0</v>
      </c>
      <c r="H113" s="240">
        <v>0</v>
      </c>
      <c r="I113" s="240">
        <v>0</v>
      </c>
      <c r="J113" s="240">
        <v>0</v>
      </c>
      <c r="K113" s="240">
        <f t="shared" si="72"/>
        <v>0</v>
      </c>
      <c r="L113" s="240">
        <f t="shared" si="73"/>
        <v>1740600000</v>
      </c>
      <c r="M113" s="43">
        <f t="shared" si="83"/>
        <v>3.2790212597572733E-4</v>
      </c>
      <c r="N113" s="240">
        <v>0</v>
      </c>
      <c r="O113" s="240">
        <v>1740600000</v>
      </c>
      <c r="P113" s="240">
        <f>L113-O113</f>
        <v>0</v>
      </c>
      <c r="Q113" s="240">
        <v>1740600000</v>
      </c>
      <c r="R113" s="240">
        <f>+L113-Q113</f>
        <v>0</v>
      </c>
      <c r="S113" s="240">
        <f t="shared" ref="S113" si="124">O113-Q113</f>
        <v>0</v>
      </c>
      <c r="T113" s="240">
        <v>0</v>
      </c>
      <c r="U113" s="240">
        <f>+Q113-T113</f>
        <v>1740600000</v>
      </c>
      <c r="V113" s="240">
        <v>0</v>
      </c>
      <c r="W113" s="44">
        <f t="shared" si="79"/>
        <v>0</v>
      </c>
      <c r="X113" s="45">
        <f t="shared" si="69"/>
        <v>1</v>
      </c>
      <c r="Y113" s="45">
        <f t="shared" si="70"/>
        <v>0</v>
      </c>
      <c r="Z113" s="45">
        <f t="shared" si="71"/>
        <v>0</v>
      </c>
      <c r="AA113" s="45">
        <f t="shared" si="109"/>
        <v>0</v>
      </c>
      <c r="AB113" s="57" t="s">
        <v>46</v>
      </c>
    </row>
    <row r="114" spans="1:28" ht="87" customHeight="1" x14ac:dyDescent="0.25">
      <c r="A114" s="238" t="s">
        <v>232</v>
      </c>
      <c r="B114" s="40"/>
      <c r="C114" s="40"/>
      <c r="D114" s="40"/>
      <c r="E114" s="34" t="s">
        <v>233</v>
      </c>
      <c r="F114" s="244">
        <f t="shared" ref="F114:V116" si="125">+F115</f>
        <v>152413550265</v>
      </c>
      <c r="G114" s="244">
        <f t="shared" si="125"/>
        <v>0</v>
      </c>
      <c r="H114" s="244">
        <f t="shared" si="125"/>
        <v>0</v>
      </c>
      <c r="I114" s="244">
        <f t="shared" si="125"/>
        <v>0</v>
      </c>
      <c r="J114" s="244">
        <f t="shared" si="125"/>
        <v>0</v>
      </c>
      <c r="K114" s="244">
        <f t="shared" si="125"/>
        <v>0</v>
      </c>
      <c r="L114" s="244">
        <f t="shared" si="125"/>
        <v>152413550265</v>
      </c>
      <c r="M114" s="36">
        <f t="shared" si="83"/>
        <v>2.8712356175687626E-2</v>
      </c>
      <c r="N114" s="244">
        <f t="shared" si="125"/>
        <v>0</v>
      </c>
      <c r="O114" s="244">
        <f t="shared" si="125"/>
        <v>152413550265</v>
      </c>
      <c r="P114" s="244">
        <f t="shared" si="125"/>
        <v>0</v>
      </c>
      <c r="Q114" s="244">
        <f t="shared" si="125"/>
        <v>152413550265</v>
      </c>
      <c r="R114" s="244">
        <f t="shared" si="125"/>
        <v>0</v>
      </c>
      <c r="S114" s="244">
        <v>0</v>
      </c>
      <c r="T114" s="244">
        <f t="shared" si="125"/>
        <v>0</v>
      </c>
      <c r="U114" s="244">
        <f t="shared" si="125"/>
        <v>152413550265</v>
      </c>
      <c r="V114" s="244">
        <f t="shared" si="125"/>
        <v>0</v>
      </c>
      <c r="W114" s="244">
        <f t="shared" ref="W114:W116" si="126">+W115</f>
        <v>0</v>
      </c>
      <c r="X114" s="37">
        <f t="shared" si="69"/>
        <v>1</v>
      </c>
      <c r="Y114" s="37">
        <f t="shared" si="70"/>
        <v>0</v>
      </c>
      <c r="Z114" s="37">
        <f t="shared" si="71"/>
        <v>0</v>
      </c>
      <c r="AA114" s="37">
        <f t="shared" si="109"/>
        <v>0</v>
      </c>
      <c r="AB114" s="37" t="s">
        <v>46</v>
      </c>
    </row>
    <row r="115" spans="1:28" ht="84" customHeight="1" x14ac:dyDescent="0.25">
      <c r="A115" s="238" t="s">
        <v>234</v>
      </c>
      <c r="B115" s="68"/>
      <c r="C115" s="68"/>
      <c r="D115" s="40"/>
      <c r="E115" s="34" t="s">
        <v>233</v>
      </c>
      <c r="F115" s="244">
        <f t="shared" si="125"/>
        <v>152413550265</v>
      </c>
      <c r="G115" s="244">
        <f t="shared" si="125"/>
        <v>0</v>
      </c>
      <c r="H115" s="244">
        <f t="shared" si="125"/>
        <v>0</v>
      </c>
      <c r="I115" s="244">
        <f t="shared" si="125"/>
        <v>0</v>
      </c>
      <c r="J115" s="244">
        <f t="shared" si="125"/>
        <v>0</v>
      </c>
      <c r="K115" s="244">
        <f t="shared" si="125"/>
        <v>0</v>
      </c>
      <c r="L115" s="244">
        <f t="shared" si="125"/>
        <v>152413550265</v>
      </c>
      <c r="M115" s="36">
        <f t="shared" si="83"/>
        <v>2.8712356175687626E-2</v>
      </c>
      <c r="N115" s="244">
        <f t="shared" si="125"/>
        <v>0</v>
      </c>
      <c r="O115" s="244">
        <f t="shared" si="125"/>
        <v>152413550265</v>
      </c>
      <c r="P115" s="244">
        <f t="shared" si="125"/>
        <v>0</v>
      </c>
      <c r="Q115" s="244">
        <f t="shared" si="125"/>
        <v>152413550265</v>
      </c>
      <c r="R115" s="244">
        <f t="shared" si="125"/>
        <v>0</v>
      </c>
      <c r="S115" s="244">
        <v>0</v>
      </c>
      <c r="T115" s="244">
        <f t="shared" si="125"/>
        <v>0</v>
      </c>
      <c r="U115" s="244">
        <f t="shared" si="125"/>
        <v>152413550265</v>
      </c>
      <c r="V115" s="244">
        <f t="shared" si="125"/>
        <v>0</v>
      </c>
      <c r="W115" s="244">
        <f t="shared" si="126"/>
        <v>0</v>
      </c>
      <c r="X115" s="37">
        <f t="shared" si="69"/>
        <v>1</v>
      </c>
      <c r="Y115" s="37">
        <f t="shared" si="70"/>
        <v>0</v>
      </c>
      <c r="Z115" s="37">
        <f t="shared" si="71"/>
        <v>0</v>
      </c>
      <c r="AA115" s="37">
        <f t="shared" si="109"/>
        <v>0</v>
      </c>
      <c r="AB115" s="37" t="s">
        <v>46</v>
      </c>
    </row>
    <row r="116" spans="1:28" ht="32.25" customHeight="1" x14ac:dyDescent="0.25">
      <c r="A116" s="238" t="s">
        <v>235</v>
      </c>
      <c r="B116" s="68"/>
      <c r="C116" s="68"/>
      <c r="D116" s="40"/>
      <c r="E116" s="34" t="s">
        <v>236</v>
      </c>
      <c r="F116" s="244">
        <f t="shared" si="125"/>
        <v>152413550265</v>
      </c>
      <c r="G116" s="244">
        <f t="shared" si="125"/>
        <v>0</v>
      </c>
      <c r="H116" s="244">
        <f t="shared" si="125"/>
        <v>0</v>
      </c>
      <c r="I116" s="244">
        <f t="shared" si="125"/>
        <v>0</v>
      </c>
      <c r="J116" s="244">
        <f t="shared" si="125"/>
        <v>0</v>
      </c>
      <c r="K116" s="244">
        <f t="shared" si="125"/>
        <v>0</v>
      </c>
      <c r="L116" s="244">
        <f t="shared" si="125"/>
        <v>152413550265</v>
      </c>
      <c r="M116" s="36">
        <f t="shared" si="83"/>
        <v>2.8712356175687626E-2</v>
      </c>
      <c r="N116" s="244">
        <f t="shared" si="125"/>
        <v>0</v>
      </c>
      <c r="O116" s="244">
        <f t="shared" si="125"/>
        <v>152413550265</v>
      </c>
      <c r="P116" s="244">
        <f t="shared" si="125"/>
        <v>0</v>
      </c>
      <c r="Q116" s="244">
        <f t="shared" si="125"/>
        <v>152413550265</v>
      </c>
      <c r="R116" s="244">
        <f t="shared" si="125"/>
        <v>0</v>
      </c>
      <c r="S116" s="244">
        <v>0</v>
      </c>
      <c r="T116" s="244">
        <f t="shared" si="125"/>
        <v>0</v>
      </c>
      <c r="U116" s="244">
        <f t="shared" si="125"/>
        <v>152413550265</v>
      </c>
      <c r="V116" s="244">
        <f t="shared" si="125"/>
        <v>0</v>
      </c>
      <c r="W116" s="244">
        <f t="shared" si="126"/>
        <v>0</v>
      </c>
      <c r="X116" s="37">
        <f t="shared" si="69"/>
        <v>1</v>
      </c>
      <c r="Y116" s="37">
        <f t="shared" si="70"/>
        <v>0</v>
      </c>
      <c r="Z116" s="37">
        <f t="shared" si="71"/>
        <v>0</v>
      </c>
      <c r="AA116" s="37">
        <f t="shared" si="109"/>
        <v>0</v>
      </c>
      <c r="AB116" s="37" t="s">
        <v>46</v>
      </c>
    </row>
    <row r="117" spans="1:28" ht="30" customHeight="1" x14ac:dyDescent="0.25">
      <c r="A117" s="239" t="s">
        <v>237</v>
      </c>
      <c r="B117" s="40" t="s">
        <v>192</v>
      </c>
      <c r="C117" s="40">
        <v>11</v>
      </c>
      <c r="D117" s="40" t="s">
        <v>38</v>
      </c>
      <c r="E117" s="41" t="s">
        <v>226</v>
      </c>
      <c r="F117" s="240">
        <v>152413550265</v>
      </c>
      <c r="G117" s="240">
        <v>0</v>
      </c>
      <c r="H117" s="240">
        <v>0</v>
      </c>
      <c r="I117" s="240">
        <v>0</v>
      </c>
      <c r="J117" s="240">
        <v>0</v>
      </c>
      <c r="K117" s="240">
        <f t="shared" si="72"/>
        <v>0</v>
      </c>
      <c r="L117" s="240">
        <f t="shared" si="73"/>
        <v>152413550265</v>
      </c>
      <c r="M117" s="43">
        <f t="shared" si="83"/>
        <v>2.8712356175687626E-2</v>
      </c>
      <c r="N117" s="240">
        <v>0</v>
      </c>
      <c r="O117" s="240">
        <v>152413550265</v>
      </c>
      <c r="P117" s="240">
        <f>L117-O117</f>
        <v>0</v>
      </c>
      <c r="Q117" s="240">
        <v>152413550265</v>
      </c>
      <c r="R117" s="240">
        <f>+L117-Q117</f>
        <v>0</v>
      </c>
      <c r="S117" s="240">
        <f t="shared" ref="S117" si="127">O117-Q117</f>
        <v>0</v>
      </c>
      <c r="T117" s="240">
        <v>0</v>
      </c>
      <c r="U117" s="240">
        <f>+Q117-T117</f>
        <v>152413550265</v>
      </c>
      <c r="V117" s="240">
        <v>0</v>
      </c>
      <c r="W117" s="44">
        <f t="shared" si="79"/>
        <v>0</v>
      </c>
      <c r="X117" s="45">
        <f t="shared" si="69"/>
        <v>1</v>
      </c>
      <c r="Y117" s="45">
        <f t="shared" si="70"/>
        <v>0</v>
      </c>
      <c r="Z117" s="45">
        <f t="shared" si="71"/>
        <v>0</v>
      </c>
      <c r="AA117" s="45">
        <f t="shared" si="109"/>
        <v>0</v>
      </c>
      <c r="AB117" s="45" t="s">
        <v>46</v>
      </c>
    </row>
    <row r="118" spans="1:28" ht="80.25" customHeight="1" x14ac:dyDescent="0.25">
      <c r="A118" s="238" t="s">
        <v>238</v>
      </c>
      <c r="B118" s="40"/>
      <c r="C118" s="40"/>
      <c r="D118" s="40"/>
      <c r="E118" s="69" t="s">
        <v>239</v>
      </c>
      <c r="F118" s="244">
        <f t="shared" ref="F118:V120" si="128">+F119</f>
        <v>174246806812</v>
      </c>
      <c r="G118" s="244">
        <f t="shared" si="128"/>
        <v>0</v>
      </c>
      <c r="H118" s="244">
        <f t="shared" si="128"/>
        <v>0</v>
      </c>
      <c r="I118" s="244">
        <f t="shared" si="128"/>
        <v>0</v>
      </c>
      <c r="J118" s="244">
        <f t="shared" si="128"/>
        <v>0</v>
      </c>
      <c r="K118" s="244">
        <f t="shared" si="128"/>
        <v>0</v>
      </c>
      <c r="L118" s="244">
        <f t="shared" si="128"/>
        <v>174246806812</v>
      </c>
      <c r="M118" s="36">
        <f t="shared" si="83"/>
        <v>3.2825404112453549E-2</v>
      </c>
      <c r="N118" s="244">
        <f t="shared" si="128"/>
        <v>0</v>
      </c>
      <c r="O118" s="244">
        <f t="shared" si="128"/>
        <v>174246806812</v>
      </c>
      <c r="P118" s="244">
        <f t="shared" si="128"/>
        <v>0</v>
      </c>
      <c r="Q118" s="244">
        <f t="shared" si="128"/>
        <v>174246806812</v>
      </c>
      <c r="R118" s="244">
        <f t="shared" si="128"/>
        <v>0</v>
      </c>
      <c r="S118" s="244">
        <f t="shared" si="128"/>
        <v>0</v>
      </c>
      <c r="T118" s="244">
        <f t="shared" si="128"/>
        <v>0</v>
      </c>
      <c r="U118" s="244">
        <f t="shared" si="128"/>
        <v>174246806812</v>
      </c>
      <c r="V118" s="244">
        <f t="shared" si="128"/>
        <v>0</v>
      </c>
      <c r="W118" s="244">
        <f t="shared" ref="W118:W120" si="129">+W119</f>
        <v>0</v>
      </c>
      <c r="X118" s="37">
        <f t="shared" si="69"/>
        <v>1</v>
      </c>
      <c r="Y118" s="37">
        <f t="shared" si="70"/>
        <v>0</v>
      </c>
      <c r="Z118" s="37">
        <f t="shared" si="71"/>
        <v>0</v>
      </c>
      <c r="AA118" s="37">
        <f t="shared" si="109"/>
        <v>0</v>
      </c>
      <c r="AB118" s="37" t="s">
        <v>46</v>
      </c>
    </row>
    <row r="119" spans="1:28" ht="80.25" customHeight="1" x14ac:dyDescent="0.25">
      <c r="A119" s="238" t="s">
        <v>240</v>
      </c>
      <c r="B119" s="68"/>
      <c r="C119" s="68"/>
      <c r="D119" s="40"/>
      <c r="E119" s="69" t="s">
        <v>239</v>
      </c>
      <c r="F119" s="244">
        <f t="shared" si="128"/>
        <v>174246806812</v>
      </c>
      <c r="G119" s="244">
        <f t="shared" si="128"/>
        <v>0</v>
      </c>
      <c r="H119" s="244">
        <f t="shared" si="128"/>
        <v>0</v>
      </c>
      <c r="I119" s="244">
        <f t="shared" si="128"/>
        <v>0</v>
      </c>
      <c r="J119" s="244">
        <f t="shared" si="128"/>
        <v>0</v>
      </c>
      <c r="K119" s="244">
        <f t="shared" si="128"/>
        <v>0</v>
      </c>
      <c r="L119" s="244">
        <f t="shared" si="128"/>
        <v>174246806812</v>
      </c>
      <c r="M119" s="36">
        <f t="shared" si="83"/>
        <v>3.2825404112453549E-2</v>
      </c>
      <c r="N119" s="244">
        <f t="shared" si="128"/>
        <v>0</v>
      </c>
      <c r="O119" s="244">
        <f t="shared" si="128"/>
        <v>174246806812</v>
      </c>
      <c r="P119" s="244">
        <f t="shared" si="128"/>
        <v>0</v>
      </c>
      <c r="Q119" s="244">
        <f t="shared" si="128"/>
        <v>174246806812</v>
      </c>
      <c r="R119" s="244">
        <f t="shared" si="128"/>
        <v>0</v>
      </c>
      <c r="S119" s="244">
        <f t="shared" si="128"/>
        <v>0</v>
      </c>
      <c r="T119" s="244">
        <f t="shared" si="128"/>
        <v>0</v>
      </c>
      <c r="U119" s="244">
        <f t="shared" si="128"/>
        <v>174246806812</v>
      </c>
      <c r="V119" s="244">
        <f t="shared" si="128"/>
        <v>0</v>
      </c>
      <c r="W119" s="244">
        <f t="shared" si="129"/>
        <v>0</v>
      </c>
      <c r="X119" s="37">
        <f t="shared" si="69"/>
        <v>1</v>
      </c>
      <c r="Y119" s="37">
        <f t="shared" si="70"/>
        <v>0</v>
      </c>
      <c r="Z119" s="37">
        <f t="shared" si="71"/>
        <v>0</v>
      </c>
      <c r="AA119" s="37">
        <f t="shared" si="109"/>
        <v>0</v>
      </c>
      <c r="AB119" s="37" t="s">
        <v>46</v>
      </c>
    </row>
    <row r="120" spans="1:28" ht="28.5" customHeight="1" x14ac:dyDescent="0.25">
      <c r="A120" s="238" t="s">
        <v>241</v>
      </c>
      <c r="B120" s="68"/>
      <c r="C120" s="68"/>
      <c r="D120" s="40"/>
      <c r="E120" s="34" t="s">
        <v>236</v>
      </c>
      <c r="F120" s="244">
        <f t="shared" si="128"/>
        <v>174246806812</v>
      </c>
      <c r="G120" s="244">
        <f t="shared" si="128"/>
        <v>0</v>
      </c>
      <c r="H120" s="244">
        <f t="shared" si="128"/>
        <v>0</v>
      </c>
      <c r="I120" s="244">
        <f t="shared" si="128"/>
        <v>0</v>
      </c>
      <c r="J120" s="244">
        <f t="shared" si="128"/>
        <v>0</v>
      </c>
      <c r="K120" s="244">
        <f t="shared" si="128"/>
        <v>0</v>
      </c>
      <c r="L120" s="244">
        <f t="shared" si="128"/>
        <v>174246806812</v>
      </c>
      <c r="M120" s="36">
        <f t="shared" si="83"/>
        <v>3.2825404112453549E-2</v>
      </c>
      <c r="N120" s="244">
        <f t="shared" si="128"/>
        <v>0</v>
      </c>
      <c r="O120" s="244">
        <f t="shared" si="128"/>
        <v>174246806812</v>
      </c>
      <c r="P120" s="244">
        <f t="shared" si="128"/>
        <v>0</v>
      </c>
      <c r="Q120" s="244">
        <f t="shared" si="128"/>
        <v>174246806812</v>
      </c>
      <c r="R120" s="244">
        <f t="shared" si="128"/>
        <v>0</v>
      </c>
      <c r="S120" s="244">
        <f t="shared" si="128"/>
        <v>0</v>
      </c>
      <c r="T120" s="244">
        <f t="shared" si="128"/>
        <v>0</v>
      </c>
      <c r="U120" s="244">
        <f t="shared" si="128"/>
        <v>174246806812</v>
      </c>
      <c r="V120" s="244">
        <f t="shared" si="128"/>
        <v>0</v>
      </c>
      <c r="W120" s="244">
        <f t="shared" si="129"/>
        <v>0</v>
      </c>
      <c r="X120" s="37">
        <f t="shared" si="69"/>
        <v>1</v>
      </c>
      <c r="Y120" s="37">
        <f t="shared" si="70"/>
        <v>0</v>
      </c>
      <c r="Z120" s="37">
        <f t="shared" si="71"/>
        <v>0</v>
      </c>
      <c r="AA120" s="37">
        <f t="shared" si="109"/>
        <v>0</v>
      </c>
      <c r="AB120" s="37" t="s">
        <v>46</v>
      </c>
    </row>
    <row r="121" spans="1:28" ht="30" customHeight="1" x14ac:dyDescent="0.25">
      <c r="A121" s="239" t="s">
        <v>242</v>
      </c>
      <c r="B121" s="40" t="s">
        <v>192</v>
      </c>
      <c r="C121" s="40">
        <v>11</v>
      </c>
      <c r="D121" s="40" t="s">
        <v>38</v>
      </c>
      <c r="E121" s="41" t="s">
        <v>226</v>
      </c>
      <c r="F121" s="240">
        <v>174246806812</v>
      </c>
      <c r="G121" s="240">
        <v>0</v>
      </c>
      <c r="H121" s="240">
        <v>0</v>
      </c>
      <c r="I121" s="240">
        <v>0</v>
      </c>
      <c r="J121" s="240">
        <v>0</v>
      </c>
      <c r="K121" s="240">
        <f t="shared" si="72"/>
        <v>0</v>
      </c>
      <c r="L121" s="240">
        <f t="shared" si="73"/>
        <v>174246806812</v>
      </c>
      <c r="M121" s="43">
        <f t="shared" si="83"/>
        <v>3.2825404112453549E-2</v>
      </c>
      <c r="N121" s="240">
        <v>0</v>
      </c>
      <c r="O121" s="240">
        <v>174246806812</v>
      </c>
      <c r="P121" s="240">
        <f>L121-O121</f>
        <v>0</v>
      </c>
      <c r="Q121" s="240">
        <v>174246806812</v>
      </c>
      <c r="R121" s="240">
        <f>+L121-Q121</f>
        <v>0</v>
      </c>
      <c r="S121" s="240">
        <f t="shared" ref="S121" si="130">O121-Q121</f>
        <v>0</v>
      </c>
      <c r="T121" s="240">
        <v>0</v>
      </c>
      <c r="U121" s="240">
        <f>+Q121-T121</f>
        <v>174246806812</v>
      </c>
      <c r="V121" s="240">
        <v>0</v>
      </c>
      <c r="W121" s="44">
        <f t="shared" si="79"/>
        <v>0</v>
      </c>
      <c r="X121" s="45">
        <f t="shared" si="69"/>
        <v>1</v>
      </c>
      <c r="Y121" s="45">
        <f t="shared" si="70"/>
        <v>0</v>
      </c>
      <c r="Z121" s="45">
        <f t="shared" si="71"/>
        <v>0</v>
      </c>
      <c r="AA121" s="45">
        <f t="shared" si="109"/>
        <v>0</v>
      </c>
      <c r="AB121" s="45" t="s">
        <v>46</v>
      </c>
    </row>
    <row r="122" spans="1:28" ht="61.5" customHeight="1" x14ac:dyDescent="0.25">
      <c r="A122" s="238" t="s">
        <v>243</v>
      </c>
      <c r="B122" s="33"/>
      <c r="C122" s="33"/>
      <c r="D122" s="33"/>
      <c r="E122" s="34" t="s">
        <v>244</v>
      </c>
      <c r="F122" s="244">
        <f t="shared" ref="F122:V124" si="131">+F123</f>
        <v>251092107058</v>
      </c>
      <c r="G122" s="244">
        <f t="shared" si="131"/>
        <v>0</v>
      </c>
      <c r="H122" s="244">
        <f t="shared" si="131"/>
        <v>0</v>
      </c>
      <c r="I122" s="244">
        <f t="shared" si="131"/>
        <v>0</v>
      </c>
      <c r="J122" s="244">
        <f t="shared" si="131"/>
        <v>0</v>
      </c>
      <c r="K122" s="244">
        <f t="shared" si="131"/>
        <v>0</v>
      </c>
      <c r="L122" s="244">
        <f t="shared" si="131"/>
        <v>251092107058</v>
      </c>
      <c r="M122" s="36">
        <f t="shared" si="83"/>
        <v>4.7301870458487376E-2</v>
      </c>
      <c r="N122" s="244">
        <f t="shared" si="131"/>
        <v>0</v>
      </c>
      <c r="O122" s="244">
        <f t="shared" si="131"/>
        <v>251092107058</v>
      </c>
      <c r="P122" s="244">
        <f t="shared" si="131"/>
        <v>0</v>
      </c>
      <c r="Q122" s="244">
        <f t="shared" si="131"/>
        <v>251092107058</v>
      </c>
      <c r="R122" s="244">
        <f t="shared" si="131"/>
        <v>0</v>
      </c>
      <c r="S122" s="244">
        <v>0</v>
      </c>
      <c r="T122" s="244">
        <f t="shared" si="131"/>
        <v>0</v>
      </c>
      <c r="U122" s="244">
        <f t="shared" si="131"/>
        <v>251092107058</v>
      </c>
      <c r="V122" s="244">
        <f t="shared" si="131"/>
        <v>0</v>
      </c>
      <c r="W122" s="244">
        <f t="shared" ref="W122:W124" si="132">+W123</f>
        <v>0</v>
      </c>
      <c r="X122" s="37">
        <f t="shared" si="69"/>
        <v>1</v>
      </c>
      <c r="Y122" s="37">
        <f t="shared" si="70"/>
        <v>0</v>
      </c>
      <c r="Z122" s="37">
        <f t="shared" si="71"/>
        <v>0</v>
      </c>
      <c r="AA122" s="37">
        <f t="shared" si="109"/>
        <v>0</v>
      </c>
      <c r="AB122" s="37" t="s">
        <v>46</v>
      </c>
    </row>
    <row r="123" spans="1:28" ht="61.5" customHeight="1" x14ac:dyDescent="0.25">
      <c r="A123" s="238" t="s">
        <v>245</v>
      </c>
      <c r="B123" s="70"/>
      <c r="C123" s="70"/>
      <c r="D123" s="33"/>
      <c r="E123" s="69" t="s">
        <v>244</v>
      </c>
      <c r="F123" s="244">
        <f t="shared" si="131"/>
        <v>251092107058</v>
      </c>
      <c r="G123" s="244">
        <f t="shared" si="131"/>
        <v>0</v>
      </c>
      <c r="H123" s="244">
        <f t="shared" si="131"/>
        <v>0</v>
      </c>
      <c r="I123" s="244">
        <f t="shared" si="131"/>
        <v>0</v>
      </c>
      <c r="J123" s="244">
        <f t="shared" si="131"/>
        <v>0</v>
      </c>
      <c r="K123" s="244">
        <f t="shared" si="131"/>
        <v>0</v>
      </c>
      <c r="L123" s="244">
        <f t="shared" si="131"/>
        <v>251092107058</v>
      </c>
      <c r="M123" s="36">
        <f t="shared" si="83"/>
        <v>4.7301870458487376E-2</v>
      </c>
      <c r="N123" s="244">
        <f t="shared" si="131"/>
        <v>0</v>
      </c>
      <c r="O123" s="244">
        <f t="shared" si="131"/>
        <v>251092107058</v>
      </c>
      <c r="P123" s="244">
        <f t="shared" si="131"/>
        <v>0</v>
      </c>
      <c r="Q123" s="244">
        <f t="shared" si="131"/>
        <v>251092107058</v>
      </c>
      <c r="R123" s="244">
        <f t="shared" si="131"/>
        <v>0</v>
      </c>
      <c r="S123" s="244">
        <v>0</v>
      </c>
      <c r="T123" s="244">
        <f t="shared" si="131"/>
        <v>0</v>
      </c>
      <c r="U123" s="244">
        <f t="shared" si="131"/>
        <v>251092107058</v>
      </c>
      <c r="V123" s="244">
        <f t="shared" si="131"/>
        <v>0</v>
      </c>
      <c r="W123" s="244">
        <f t="shared" si="132"/>
        <v>0</v>
      </c>
      <c r="X123" s="37">
        <f t="shared" si="69"/>
        <v>1</v>
      </c>
      <c r="Y123" s="37">
        <f t="shared" si="70"/>
        <v>0</v>
      </c>
      <c r="Z123" s="37">
        <f t="shared" si="71"/>
        <v>0</v>
      </c>
      <c r="AA123" s="37">
        <f t="shared" si="109"/>
        <v>0</v>
      </c>
      <c r="AB123" s="37" t="s">
        <v>46</v>
      </c>
    </row>
    <row r="124" spans="1:28" ht="35.25" customHeight="1" x14ac:dyDescent="0.25">
      <c r="A124" s="238" t="s">
        <v>246</v>
      </c>
      <c r="B124" s="70"/>
      <c r="C124" s="70"/>
      <c r="D124" s="33"/>
      <c r="E124" s="34" t="s">
        <v>236</v>
      </c>
      <c r="F124" s="244">
        <f t="shared" si="131"/>
        <v>251092107058</v>
      </c>
      <c r="G124" s="244">
        <f t="shared" si="131"/>
        <v>0</v>
      </c>
      <c r="H124" s="244">
        <f t="shared" si="131"/>
        <v>0</v>
      </c>
      <c r="I124" s="244">
        <f t="shared" si="131"/>
        <v>0</v>
      </c>
      <c r="J124" s="244">
        <f t="shared" si="131"/>
        <v>0</v>
      </c>
      <c r="K124" s="244">
        <f t="shared" si="131"/>
        <v>0</v>
      </c>
      <c r="L124" s="244">
        <f t="shared" si="131"/>
        <v>251092107058</v>
      </c>
      <c r="M124" s="36">
        <f t="shared" si="83"/>
        <v>4.7301870458487376E-2</v>
      </c>
      <c r="N124" s="244">
        <f t="shared" si="131"/>
        <v>0</v>
      </c>
      <c r="O124" s="244">
        <f t="shared" si="131"/>
        <v>251092107058</v>
      </c>
      <c r="P124" s="244">
        <f t="shared" si="131"/>
        <v>0</v>
      </c>
      <c r="Q124" s="244">
        <f t="shared" si="131"/>
        <v>251092107058</v>
      </c>
      <c r="R124" s="244">
        <f t="shared" si="131"/>
        <v>0</v>
      </c>
      <c r="S124" s="244">
        <v>0</v>
      </c>
      <c r="T124" s="244">
        <f t="shared" si="131"/>
        <v>0</v>
      </c>
      <c r="U124" s="244">
        <f t="shared" si="131"/>
        <v>251092107058</v>
      </c>
      <c r="V124" s="244">
        <f t="shared" si="131"/>
        <v>0</v>
      </c>
      <c r="W124" s="244">
        <f t="shared" si="132"/>
        <v>0</v>
      </c>
      <c r="X124" s="37">
        <f t="shared" si="69"/>
        <v>1</v>
      </c>
      <c r="Y124" s="37">
        <f t="shared" si="70"/>
        <v>0</v>
      </c>
      <c r="Z124" s="37">
        <f t="shared" si="71"/>
        <v>0</v>
      </c>
      <c r="AA124" s="37">
        <f t="shared" si="109"/>
        <v>0</v>
      </c>
      <c r="AB124" s="37" t="s">
        <v>46</v>
      </c>
    </row>
    <row r="125" spans="1:28" ht="30" customHeight="1" x14ac:dyDescent="0.25">
      <c r="A125" s="239" t="s">
        <v>247</v>
      </c>
      <c r="B125" s="40" t="s">
        <v>192</v>
      </c>
      <c r="C125" s="40">
        <v>11</v>
      </c>
      <c r="D125" s="40" t="s">
        <v>38</v>
      </c>
      <c r="E125" s="41" t="s">
        <v>226</v>
      </c>
      <c r="F125" s="240">
        <v>251092107058</v>
      </c>
      <c r="G125" s="240">
        <v>0</v>
      </c>
      <c r="H125" s="240">
        <v>0</v>
      </c>
      <c r="I125" s="240">
        <v>0</v>
      </c>
      <c r="J125" s="240">
        <v>0</v>
      </c>
      <c r="K125" s="240">
        <f t="shared" si="72"/>
        <v>0</v>
      </c>
      <c r="L125" s="240">
        <f t="shared" si="73"/>
        <v>251092107058</v>
      </c>
      <c r="M125" s="43">
        <f t="shared" si="83"/>
        <v>4.7301870458487376E-2</v>
      </c>
      <c r="N125" s="240">
        <v>0</v>
      </c>
      <c r="O125" s="240">
        <v>251092107058</v>
      </c>
      <c r="P125" s="240">
        <f>L125-O125</f>
        <v>0</v>
      </c>
      <c r="Q125" s="240">
        <v>251092107058</v>
      </c>
      <c r="R125" s="240">
        <f>+L125-Q125</f>
        <v>0</v>
      </c>
      <c r="S125" s="240">
        <f t="shared" ref="S125" si="133">O125-Q125</f>
        <v>0</v>
      </c>
      <c r="T125" s="240">
        <v>0</v>
      </c>
      <c r="U125" s="240">
        <f>+Q125-T125</f>
        <v>251092107058</v>
      </c>
      <c r="V125" s="240">
        <v>0</v>
      </c>
      <c r="W125" s="44">
        <f t="shared" si="79"/>
        <v>0</v>
      </c>
      <c r="X125" s="45">
        <f t="shared" si="69"/>
        <v>1</v>
      </c>
      <c r="Y125" s="45">
        <f t="shared" si="70"/>
        <v>0</v>
      </c>
      <c r="Z125" s="45">
        <f t="shared" si="71"/>
        <v>0</v>
      </c>
      <c r="AA125" s="45">
        <f t="shared" si="109"/>
        <v>0</v>
      </c>
      <c r="AB125" s="45" t="s">
        <v>46</v>
      </c>
    </row>
    <row r="126" spans="1:28" ht="81.75" customHeight="1" x14ac:dyDescent="0.25">
      <c r="A126" s="238" t="s">
        <v>248</v>
      </c>
      <c r="B126" s="40"/>
      <c r="C126" s="40"/>
      <c r="D126" s="40"/>
      <c r="E126" s="34" t="s">
        <v>249</v>
      </c>
      <c r="F126" s="244">
        <f t="shared" ref="F126:V128" si="134">+F127</f>
        <v>242233026988</v>
      </c>
      <c r="G126" s="244">
        <f t="shared" si="134"/>
        <v>0</v>
      </c>
      <c r="H126" s="244">
        <f t="shared" si="134"/>
        <v>0</v>
      </c>
      <c r="I126" s="244">
        <f t="shared" si="134"/>
        <v>0</v>
      </c>
      <c r="J126" s="244">
        <f t="shared" si="134"/>
        <v>0</v>
      </c>
      <c r="K126" s="244">
        <f t="shared" si="134"/>
        <v>0</v>
      </c>
      <c r="L126" s="244">
        <f t="shared" si="134"/>
        <v>242233026988</v>
      </c>
      <c r="M126" s="36">
        <f t="shared" si="83"/>
        <v>4.5632956756808535E-2</v>
      </c>
      <c r="N126" s="244">
        <f t="shared" si="134"/>
        <v>0</v>
      </c>
      <c r="O126" s="244">
        <f t="shared" si="134"/>
        <v>242233026988</v>
      </c>
      <c r="P126" s="244">
        <f t="shared" si="134"/>
        <v>0</v>
      </c>
      <c r="Q126" s="244">
        <f t="shared" si="134"/>
        <v>242233026988</v>
      </c>
      <c r="R126" s="244">
        <f t="shared" si="134"/>
        <v>0</v>
      </c>
      <c r="S126" s="244">
        <v>0</v>
      </c>
      <c r="T126" s="244">
        <f t="shared" si="134"/>
        <v>8850428804</v>
      </c>
      <c r="U126" s="244">
        <f t="shared" si="134"/>
        <v>233382598184</v>
      </c>
      <c r="V126" s="244">
        <f t="shared" si="134"/>
        <v>8850428804</v>
      </c>
      <c r="W126" s="244">
        <f t="shared" ref="W126:W128" si="135">+W127</f>
        <v>0</v>
      </c>
      <c r="X126" s="37">
        <f t="shared" si="69"/>
        <v>1</v>
      </c>
      <c r="Y126" s="37">
        <f t="shared" si="70"/>
        <v>3.6536837746895853E-2</v>
      </c>
      <c r="Z126" s="37">
        <f t="shared" si="71"/>
        <v>3.6536837746895853E-2</v>
      </c>
      <c r="AA126" s="37">
        <f t="shared" si="109"/>
        <v>3.6536837746895853E-2</v>
      </c>
      <c r="AB126" s="37">
        <f t="shared" si="78"/>
        <v>1</v>
      </c>
    </row>
    <row r="127" spans="1:28" ht="78.75" customHeight="1" x14ac:dyDescent="0.25">
      <c r="A127" s="238" t="s">
        <v>250</v>
      </c>
      <c r="B127" s="68"/>
      <c r="C127" s="68"/>
      <c r="D127" s="40"/>
      <c r="E127" s="34" t="s">
        <v>249</v>
      </c>
      <c r="F127" s="244">
        <f t="shared" si="134"/>
        <v>242233026988</v>
      </c>
      <c r="G127" s="244">
        <f t="shared" si="134"/>
        <v>0</v>
      </c>
      <c r="H127" s="244">
        <f t="shared" si="134"/>
        <v>0</v>
      </c>
      <c r="I127" s="244">
        <f t="shared" si="134"/>
        <v>0</v>
      </c>
      <c r="J127" s="244">
        <f t="shared" si="134"/>
        <v>0</v>
      </c>
      <c r="K127" s="244">
        <f t="shared" si="134"/>
        <v>0</v>
      </c>
      <c r="L127" s="244">
        <f t="shared" si="134"/>
        <v>242233026988</v>
      </c>
      <c r="M127" s="36">
        <f t="shared" si="83"/>
        <v>4.5632956756808535E-2</v>
      </c>
      <c r="N127" s="244">
        <f t="shared" si="134"/>
        <v>0</v>
      </c>
      <c r="O127" s="244">
        <f t="shared" si="134"/>
        <v>242233026988</v>
      </c>
      <c r="P127" s="244">
        <f t="shared" si="134"/>
        <v>0</v>
      </c>
      <c r="Q127" s="244">
        <f t="shared" si="134"/>
        <v>242233026988</v>
      </c>
      <c r="R127" s="244">
        <f t="shared" si="134"/>
        <v>0</v>
      </c>
      <c r="S127" s="244">
        <v>0</v>
      </c>
      <c r="T127" s="244">
        <f t="shared" si="134"/>
        <v>8850428804</v>
      </c>
      <c r="U127" s="244">
        <f t="shared" si="134"/>
        <v>233382598184</v>
      </c>
      <c r="V127" s="244">
        <f t="shared" si="134"/>
        <v>8850428804</v>
      </c>
      <c r="W127" s="244">
        <f t="shared" si="135"/>
        <v>0</v>
      </c>
      <c r="X127" s="37">
        <f t="shared" si="69"/>
        <v>1</v>
      </c>
      <c r="Y127" s="37">
        <f t="shared" si="70"/>
        <v>3.6536837746895853E-2</v>
      </c>
      <c r="Z127" s="37">
        <f t="shared" si="71"/>
        <v>3.6536837746895853E-2</v>
      </c>
      <c r="AA127" s="37">
        <f t="shared" si="109"/>
        <v>3.6536837746895853E-2</v>
      </c>
      <c r="AB127" s="37">
        <f t="shared" si="78"/>
        <v>1</v>
      </c>
    </row>
    <row r="128" spans="1:28" ht="40.5" customHeight="1" x14ac:dyDescent="0.25">
      <c r="A128" s="238" t="s">
        <v>251</v>
      </c>
      <c r="B128" s="68"/>
      <c r="C128" s="68"/>
      <c r="D128" s="40"/>
      <c r="E128" s="34" t="s">
        <v>236</v>
      </c>
      <c r="F128" s="244">
        <f t="shared" si="134"/>
        <v>242233026988</v>
      </c>
      <c r="G128" s="244">
        <f t="shared" si="134"/>
        <v>0</v>
      </c>
      <c r="H128" s="244">
        <f t="shared" si="134"/>
        <v>0</v>
      </c>
      <c r="I128" s="244">
        <f t="shared" si="134"/>
        <v>0</v>
      </c>
      <c r="J128" s="244">
        <f t="shared" si="134"/>
        <v>0</v>
      </c>
      <c r="K128" s="244">
        <f t="shared" si="134"/>
        <v>0</v>
      </c>
      <c r="L128" s="244">
        <f t="shared" si="134"/>
        <v>242233026988</v>
      </c>
      <c r="M128" s="36">
        <f t="shared" si="83"/>
        <v>4.5632956756808535E-2</v>
      </c>
      <c r="N128" s="244">
        <f t="shared" si="134"/>
        <v>0</v>
      </c>
      <c r="O128" s="244">
        <f t="shared" si="134"/>
        <v>242233026988</v>
      </c>
      <c r="P128" s="244">
        <f t="shared" si="134"/>
        <v>0</v>
      </c>
      <c r="Q128" s="244">
        <f t="shared" si="134"/>
        <v>242233026988</v>
      </c>
      <c r="R128" s="244">
        <f t="shared" si="134"/>
        <v>0</v>
      </c>
      <c r="S128" s="244">
        <v>0</v>
      </c>
      <c r="T128" s="244">
        <f t="shared" si="134"/>
        <v>8850428804</v>
      </c>
      <c r="U128" s="244">
        <f t="shared" si="134"/>
        <v>233382598184</v>
      </c>
      <c r="V128" s="244">
        <f t="shared" si="134"/>
        <v>8850428804</v>
      </c>
      <c r="W128" s="244">
        <f t="shared" si="135"/>
        <v>0</v>
      </c>
      <c r="X128" s="37">
        <f t="shared" si="69"/>
        <v>1</v>
      </c>
      <c r="Y128" s="37">
        <f t="shared" si="70"/>
        <v>3.6536837746895853E-2</v>
      </c>
      <c r="Z128" s="37">
        <f t="shared" si="71"/>
        <v>3.6536837746895853E-2</v>
      </c>
      <c r="AA128" s="37">
        <f t="shared" si="109"/>
        <v>3.6536837746895853E-2</v>
      </c>
      <c r="AB128" s="37">
        <f t="shared" si="78"/>
        <v>1</v>
      </c>
    </row>
    <row r="129" spans="1:28" ht="30" customHeight="1" x14ac:dyDescent="0.25">
      <c r="A129" s="239" t="s">
        <v>252</v>
      </c>
      <c r="B129" s="40" t="s">
        <v>192</v>
      </c>
      <c r="C129" s="40">
        <v>11</v>
      </c>
      <c r="D129" s="40" t="s">
        <v>38</v>
      </c>
      <c r="E129" s="41" t="s">
        <v>226</v>
      </c>
      <c r="F129" s="240">
        <v>242233026988</v>
      </c>
      <c r="G129" s="240">
        <v>0</v>
      </c>
      <c r="H129" s="240">
        <v>0</v>
      </c>
      <c r="I129" s="240">
        <v>0</v>
      </c>
      <c r="J129" s="240">
        <v>0</v>
      </c>
      <c r="K129" s="240">
        <f t="shared" si="72"/>
        <v>0</v>
      </c>
      <c r="L129" s="240">
        <f t="shared" si="73"/>
        <v>242233026988</v>
      </c>
      <c r="M129" s="43">
        <f t="shared" si="83"/>
        <v>4.5632956756808535E-2</v>
      </c>
      <c r="N129" s="240">
        <v>0</v>
      </c>
      <c r="O129" s="240">
        <v>242233026988</v>
      </c>
      <c r="P129" s="240">
        <f>L129-O129</f>
        <v>0</v>
      </c>
      <c r="Q129" s="240">
        <v>242233026988</v>
      </c>
      <c r="R129" s="240">
        <f>+L129-Q129</f>
        <v>0</v>
      </c>
      <c r="S129" s="240">
        <f t="shared" ref="S129" si="136">O129-Q129</f>
        <v>0</v>
      </c>
      <c r="T129" s="240">
        <v>8850428804</v>
      </c>
      <c r="U129" s="240">
        <f>+Q129-T129</f>
        <v>233382598184</v>
      </c>
      <c r="V129" s="240">
        <v>8850428804</v>
      </c>
      <c r="W129" s="44">
        <f t="shared" si="79"/>
        <v>0</v>
      </c>
      <c r="X129" s="45">
        <f t="shared" si="69"/>
        <v>1</v>
      </c>
      <c r="Y129" s="45">
        <f t="shared" si="70"/>
        <v>3.6536837746895853E-2</v>
      </c>
      <c r="Z129" s="45">
        <f t="shared" si="71"/>
        <v>3.6536837746895853E-2</v>
      </c>
      <c r="AA129" s="45">
        <f t="shared" si="109"/>
        <v>3.6536837746895853E-2</v>
      </c>
      <c r="AB129" s="45">
        <f t="shared" si="78"/>
        <v>1</v>
      </c>
    </row>
    <row r="130" spans="1:28" ht="72.75" customHeight="1" x14ac:dyDescent="0.25">
      <c r="A130" s="238" t="s">
        <v>253</v>
      </c>
      <c r="B130" s="40"/>
      <c r="C130" s="40"/>
      <c r="D130" s="40"/>
      <c r="E130" s="34" t="s">
        <v>254</v>
      </c>
      <c r="F130" s="244">
        <f t="shared" ref="F130:V132" si="137">+F131</f>
        <v>172797196133</v>
      </c>
      <c r="G130" s="244">
        <f t="shared" si="137"/>
        <v>0</v>
      </c>
      <c r="H130" s="244">
        <f t="shared" si="137"/>
        <v>0</v>
      </c>
      <c r="I130" s="244">
        <f t="shared" si="137"/>
        <v>0</v>
      </c>
      <c r="J130" s="244">
        <f t="shared" si="137"/>
        <v>0</v>
      </c>
      <c r="K130" s="244">
        <f t="shared" si="137"/>
        <v>0</v>
      </c>
      <c r="L130" s="244">
        <f t="shared" si="137"/>
        <v>172797196133</v>
      </c>
      <c r="M130" s="36">
        <f t="shared" si="83"/>
        <v>3.2552319875132386E-2</v>
      </c>
      <c r="N130" s="244">
        <f t="shared" si="137"/>
        <v>0</v>
      </c>
      <c r="O130" s="244">
        <f t="shared" si="137"/>
        <v>172797196133</v>
      </c>
      <c r="P130" s="244">
        <f t="shared" si="137"/>
        <v>0</v>
      </c>
      <c r="Q130" s="244">
        <f t="shared" si="137"/>
        <v>172797196133</v>
      </c>
      <c r="R130" s="244">
        <f t="shared" si="137"/>
        <v>0</v>
      </c>
      <c r="S130" s="244">
        <v>0</v>
      </c>
      <c r="T130" s="244">
        <f t="shared" si="137"/>
        <v>11739643239</v>
      </c>
      <c r="U130" s="244">
        <f t="shared" si="137"/>
        <v>161057552894</v>
      </c>
      <c r="V130" s="244">
        <f t="shared" si="137"/>
        <v>11739643239</v>
      </c>
      <c r="W130" s="244">
        <f t="shared" ref="W130:W132" si="138">+W131</f>
        <v>0</v>
      </c>
      <c r="X130" s="37">
        <f t="shared" si="69"/>
        <v>1</v>
      </c>
      <c r="Y130" s="37">
        <f t="shared" si="70"/>
        <v>6.7938852607099781E-2</v>
      </c>
      <c r="Z130" s="37">
        <f t="shared" si="71"/>
        <v>6.7938852607099781E-2</v>
      </c>
      <c r="AA130" s="37">
        <f t="shared" si="109"/>
        <v>6.7938852607099781E-2</v>
      </c>
      <c r="AB130" s="37">
        <f t="shared" si="78"/>
        <v>1</v>
      </c>
    </row>
    <row r="131" spans="1:28" ht="72.75" customHeight="1" x14ac:dyDescent="0.25">
      <c r="A131" s="238" t="s">
        <v>255</v>
      </c>
      <c r="B131" s="68"/>
      <c r="C131" s="68"/>
      <c r="D131" s="40"/>
      <c r="E131" s="69" t="s">
        <v>254</v>
      </c>
      <c r="F131" s="244">
        <f t="shared" si="137"/>
        <v>172797196133</v>
      </c>
      <c r="G131" s="244">
        <f t="shared" si="137"/>
        <v>0</v>
      </c>
      <c r="H131" s="244">
        <f t="shared" si="137"/>
        <v>0</v>
      </c>
      <c r="I131" s="244">
        <f t="shared" si="137"/>
        <v>0</v>
      </c>
      <c r="J131" s="244">
        <f t="shared" si="137"/>
        <v>0</v>
      </c>
      <c r="K131" s="244">
        <f t="shared" si="137"/>
        <v>0</v>
      </c>
      <c r="L131" s="244">
        <f t="shared" si="137"/>
        <v>172797196133</v>
      </c>
      <c r="M131" s="36">
        <f t="shared" si="83"/>
        <v>3.2552319875132386E-2</v>
      </c>
      <c r="N131" s="244">
        <f t="shared" si="137"/>
        <v>0</v>
      </c>
      <c r="O131" s="244">
        <f t="shared" si="137"/>
        <v>172797196133</v>
      </c>
      <c r="P131" s="244">
        <f t="shared" si="137"/>
        <v>0</v>
      </c>
      <c r="Q131" s="244">
        <f t="shared" si="137"/>
        <v>172797196133</v>
      </c>
      <c r="R131" s="244">
        <f t="shared" si="137"/>
        <v>0</v>
      </c>
      <c r="S131" s="244">
        <v>0</v>
      </c>
      <c r="T131" s="244">
        <f t="shared" si="137"/>
        <v>11739643239</v>
      </c>
      <c r="U131" s="244">
        <f t="shared" si="137"/>
        <v>161057552894</v>
      </c>
      <c r="V131" s="244">
        <f t="shared" si="137"/>
        <v>11739643239</v>
      </c>
      <c r="W131" s="244">
        <f t="shared" si="138"/>
        <v>0</v>
      </c>
      <c r="X131" s="37">
        <f t="shared" si="69"/>
        <v>1</v>
      </c>
      <c r="Y131" s="37">
        <f t="shared" si="70"/>
        <v>6.7938852607099781E-2</v>
      </c>
      <c r="Z131" s="37">
        <f t="shared" si="71"/>
        <v>6.7938852607099781E-2</v>
      </c>
      <c r="AA131" s="37">
        <f t="shared" si="109"/>
        <v>6.7938852607099781E-2</v>
      </c>
      <c r="AB131" s="37">
        <f t="shared" si="78"/>
        <v>1</v>
      </c>
    </row>
    <row r="132" spans="1:28" ht="32.25" customHeight="1" x14ac:dyDescent="0.25">
      <c r="A132" s="238" t="s">
        <v>256</v>
      </c>
      <c r="B132" s="68"/>
      <c r="C132" s="68"/>
      <c r="D132" s="40"/>
      <c r="E132" s="34" t="s">
        <v>236</v>
      </c>
      <c r="F132" s="244">
        <f t="shared" si="137"/>
        <v>172797196133</v>
      </c>
      <c r="G132" s="244">
        <f t="shared" si="137"/>
        <v>0</v>
      </c>
      <c r="H132" s="244">
        <f t="shared" si="137"/>
        <v>0</v>
      </c>
      <c r="I132" s="244">
        <f t="shared" si="137"/>
        <v>0</v>
      </c>
      <c r="J132" s="244">
        <f t="shared" si="137"/>
        <v>0</v>
      </c>
      <c r="K132" s="244">
        <f t="shared" si="137"/>
        <v>0</v>
      </c>
      <c r="L132" s="244">
        <f t="shared" si="137"/>
        <v>172797196133</v>
      </c>
      <c r="M132" s="36">
        <f t="shared" si="83"/>
        <v>3.2552319875132386E-2</v>
      </c>
      <c r="N132" s="244">
        <f t="shared" si="137"/>
        <v>0</v>
      </c>
      <c r="O132" s="244">
        <f t="shared" si="137"/>
        <v>172797196133</v>
      </c>
      <c r="P132" s="244">
        <f t="shared" si="137"/>
        <v>0</v>
      </c>
      <c r="Q132" s="244">
        <f t="shared" si="137"/>
        <v>172797196133</v>
      </c>
      <c r="R132" s="244">
        <f t="shared" si="137"/>
        <v>0</v>
      </c>
      <c r="S132" s="244">
        <v>0</v>
      </c>
      <c r="T132" s="244">
        <f t="shared" si="137"/>
        <v>11739643239</v>
      </c>
      <c r="U132" s="244">
        <f t="shared" si="137"/>
        <v>161057552894</v>
      </c>
      <c r="V132" s="244">
        <f t="shared" si="137"/>
        <v>11739643239</v>
      </c>
      <c r="W132" s="244">
        <f t="shared" si="138"/>
        <v>0</v>
      </c>
      <c r="X132" s="37">
        <f t="shared" si="69"/>
        <v>1</v>
      </c>
      <c r="Y132" s="37">
        <f t="shared" si="70"/>
        <v>6.7938852607099781E-2</v>
      </c>
      <c r="Z132" s="37">
        <f t="shared" si="71"/>
        <v>6.7938852607099781E-2</v>
      </c>
      <c r="AA132" s="37">
        <f t="shared" si="109"/>
        <v>6.7938852607099781E-2</v>
      </c>
      <c r="AB132" s="37">
        <f t="shared" si="78"/>
        <v>1</v>
      </c>
    </row>
    <row r="133" spans="1:28" ht="30" customHeight="1" x14ac:dyDescent="0.25">
      <c r="A133" s="239" t="s">
        <v>257</v>
      </c>
      <c r="B133" s="40" t="s">
        <v>192</v>
      </c>
      <c r="C133" s="40">
        <v>11</v>
      </c>
      <c r="D133" s="40" t="s">
        <v>38</v>
      </c>
      <c r="E133" s="41" t="s">
        <v>226</v>
      </c>
      <c r="F133" s="240">
        <v>172797196133</v>
      </c>
      <c r="G133" s="240">
        <v>0</v>
      </c>
      <c r="H133" s="240">
        <v>0</v>
      </c>
      <c r="I133" s="240">
        <v>0</v>
      </c>
      <c r="J133" s="240">
        <v>0</v>
      </c>
      <c r="K133" s="240">
        <f t="shared" si="72"/>
        <v>0</v>
      </c>
      <c r="L133" s="240">
        <f t="shared" si="73"/>
        <v>172797196133</v>
      </c>
      <c r="M133" s="43">
        <f t="shared" si="83"/>
        <v>3.2552319875132386E-2</v>
      </c>
      <c r="N133" s="240">
        <v>0</v>
      </c>
      <c r="O133" s="240">
        <v>172797196133</v>
      </c>
      <c r="P133" s="240">
        <f>L133-O133</f>
        <v>0</v>
      </c>
      <c r="Q133" s="240">
        <v>172797196133</v>
      </c>
      <c r="R133" s="240">
        <f>+L133-Q133</f>
        <v>0</v>
      </c>
      <c r="S133" s="240">
        <f t="shared" ref="S133" si="139">O133-Q133</f>
        <v>0</v>
      </c>
      <c r="T133" s="240">
        <v>11739643239</v>
      </c>
      <c r="U133" s="240">
        <f>+Q133-T133</f>
        <v>161057552894</v>
      </c>
      <c r="V133" s="240">
        <v>11739643239</v>
      </c>
      <c r="W133" s="44">
        <f t="shared" si="79"/>
        <v>0</v>
      </c>
      <c r="X133" s="45">
        <f t="shared" si="69"/>
        <v>1</v>
      </c>
      <c r="Y133" s="45">
        <f t="shared" si="70"/>
        <v>6.7938852607099781E-2</v>
      </c>
      <c r="Z133" s="45">
        <f t="shared" si="71"/>
        <v>6.7938852607099781E-2</v>
      </c>
      <c r="AA133" s="45">
        <f t="shared" si="109"/>
        <v>6.7938852607099781E-2</v>
      </c>
      <c r="AB133" s="45">
        <f t="shared" si="78"/>
        <v>1</v>
      </c>
    </row>
    <row r="134" spans="1:28" ht="87" customHeight="1" x14ac:dyDescent="0.25">
      <c r="A134" s="238" t="s">
        <v>258</v>
      </c>
      <c r="B134" s="40"/>
      <c r="C134" s="40"/>
      <c r="D134" s="40"/>
      <c r="E134" s="34" t="s">
        <v>259</v>
      </c>
      <c r="F134" s="244">
        <f t="shared" ref="F134:V136" si="140">+F135</f>
        <v>186940477824</v>
      </c>
      <c r="G134" s="244">
        <f t="shared" si="140"/>
        <v>0</v>
      </c>
      <c r="H134" s="244">
        <f t="shared" si="140"/>
        <v>0</v>
      </c>
      <c r="I134" s="244">
        <f t="shared" si="140"/>
        <v>0</v>
      </c>
      <c r="J134" s="244">
        <f t="shared" si="140"/>
        <v>0</v>
      </c>
      <c r="K134" s="244">
        <f t="shared" si="140"/>
        <v>0</v>
      </c>
      <c r="L134" s="244">
        <f t="shared" si="140"/>
        <v>186940477824</v>
      </c>
      <c r="M134" s="36">
        <f t="shared" si="83"/>
        <v>3.5216695455249858E-2</v>
      </c>
      <c r="N134" s="244">
        <f t="shared" si="140"/>
        <v>0</v>
      </c>
      <c r="O134" s="244">
        <f t="shared" si="140"/>
        <v>186940477824</v>
      </c>
      <c r="P134" s="244">
        <f t="shared" si="140"/>
        <v>0</v>
      </c>
      <c r="Q134" s="244">
        <f t="shared" si="140"/>
        <v>186940477824</v>
      </c>
      <c r="R134" s="244">
        <f t="shared" si="140"/>
        <v>0</v>
      </c>
      <c r="S134" s="244">
        <v>0</v>
      </c>
      <c r="T134" s="244">
        <f t="shared" si="140"/>
        <v>17558442757</v>
      </c>
      <c r="U134" s="244">
        <f t="shared" si="140"/>
        <v>169382035067</v>
      </c>
      <c r="V134" s="244">
        <f t="shared" si="140"/>
        <v>17558442757</v>
      </c>
      <c r="W134" s="244">
        <f t="shared" ref="W134:W136" si="141">+W135</f>
        <v>0</v>
      </c>
      <c r="X134" s="37">
        <f t="shared" si="69"/>
        <v>1</v>
      </c>
      <c r="Y134" s="37">
        <f t="shared" si="70"/>
        <v>9.392531227790514E-2</v>
      </c>
      <c r="Z134" s="37">
        <f t="shared" si="71"/>
        <v>9.392531227790514E-2</v>
      </c>
      <c r="AA134" s="37">
        <f t="shared" si="109"/>
        <v>9.392531227790514E-2</v>
      </c>
      <c r="AB134" s="37">
        <f t="shared" si="78"/>
        <v>1</v>
      </c>
    </row>
    <row r="135" spans="1:28" ht="85.5" customHeight="1" x14ac:dyDescent="0.25">
      <c r="A135" s="238" t="s">
        <v>260</v>
      </c>
      <c r="B135" s="68"/>
      <c r="C135" s="68"/>
      <c r="D135" s="40"/>
      <c r="E135" s="69" t="s">
        <v>259</v>
      </c>
      <c r="F135" s="244">
        <f t="shared" si="140"/>
        <v>186940477824</v>
      </c>
      <c r="G135" s="244">
        <f t="shared" si="140"/>
        <v>0</v>
      </c>
      <c r="H135" s="244">
        <f t="shared" si="140"/>
        <v>0</v>
      </c>
      <c r="I135" s="244">
        <f t="shared" si="140"/>
        <v>0</v>
      </c>
      <c r="J135" s="244">
        <f t="shared" si="140"/>
        <v>0</v>
      </c>
      <c r="K135" s="244">
        <f t="shared" si="140"/>
        <v>0</v>
      </c>
      <c r="L135" s="244">
        <f t="shared" si="140"/>
        <v>186940477824</v>
      </c>
      <c r="M135" s="36">
        <f t="shared" si="83"/>
        <v>3.5216695455249858E-2</v>
      </c>
      <c r="N135" s="244">
        <f t="shared" si="140"/>
        <v>0</v>
      </c>
      <c r="O135" s="244">
        <f t="shared" si="140"/>
        <v>186940477824</v>
      </c>
      <c r="P135" s="244">
        <f t="shared" si="140"/>
        <v>0</v>
      </c>
      <c r="Q135" s="244">
        <f t="shared" si="140"/>
        <v>186940477824</v>
      </c>
      <c r="R135" s="244">
        <f t="shared" si="140"/>
        <v>0</v>
      </c>
      <c r="S135" s="244">
        <v>0</v>
      </c>
      <c r="T135" s="244">
        <f t="shared" si="140"/>
        <v>17558442757</v>
      </c>
      <c r="U135" s="244">
        <f t="shared" si="140"/>
        <v>169382035067</v>
      </c>
      <c r="V135" s="244">
        <f t="shared" si="140"/>
        <v>17558442757</v>
      </c>
      <c r="W135" s="244">
        <f t="shared" si="141"/>
        <v>0</v>
      </c>
      <c r="X135" s="37">
        <f t="shared" si="69"/>
        <v>1</v>
      </c>
      <c r="Y135" s="37">
        <f t="shared" si="70"/>
        <v>9.392531227790514E-2</v>
      </c>
      <c r="Z135" s="37">
        <f t="shared" si="71"/>
        <v>9.392531227790514E-2</v>
      </c>
      <c r="AA135" s="37">
        <f t="shared" si="109"/>
        <v>9.392531227790514E-2</v>
      </c>
      <c r="AB135" s="37">
        <f t="shared" si="78"/>
        <v>1</v>
      </c>
    </row>
    <row r="136" spans="1:28" ht="31.5" customHeight="1" x14ac:dyDescent="0.25">
      <c r="A136" s="238" t="s">
        <v>261</v>
      </c>
      <c r="B136" s="68"/>
      <c r="C136" s="68"/>
      <c r="D136" s="40"/>
      <c r="E136" s="34" t="s">
        <v>236</v>
      </c>
      <c r="F136" s="244">
        <f t="shared" si="140"/>
        <v>186940477824</v>
      </c>
      <c r="G136" s="244">
        <f t="shared" si="140"/>
        <v>0</v>
      </c>
      <c r="H136" s="244">
        <f t="shared" si="140"/>
        <v>0</v>
      </c>
      <c r="I136" s="244">
        <f t="shared" si="140"/>
        <v>0</v>
      </c>
      <c r="J136" s="244">
        <f t="shared" si="140"/>
        <v>0</v>
      </c>
      <c r="K136" s="244">
        <f t="shared" si="140"/>
        <v>0</v>
      </c>
      <c r="L136" s="244">
        <f t="shared" si="140"/>
        <v>186940477824</v>
      </c>
      <c r="M136" s="36">
        <f t="shared" si="83"/>
        <v>3.5216695455249858E-2</v>
      </c>
      <c r="N136" s="244">
        <f t="shared" si="140"/>
        <v>0</v>
      </c>
      <c r="O136" s="244">
        <f t="shared" si="140"/>
        <v>186940477824</v>
      </c>
      <c r="P136" s="244">
        <f t="shared" si="140"/>
        <v>0</v>
      </c>
      <c r="Q136" s="244">
        <f t="shared" si="140"/>
        <v>186940477824</v>
      </c>
      <c r="R136" s="244">
        <f t="shared" si="140"/>
        <v>0</v>
      </c>
      <c r="S136" s="244">
        <v>0</v>
      </c>
      <c r="T136" s="244">
        <f t="shared" si="140"/>
        <v>17558442757</v>
      </c>
      <c r="U136" s="244">
        <f t="shared" si="140"/>
        <v>169382035067</v>
      </c>
      <c r="V136" s="244">
        <f t="shared" si="140"/>
        <v>17558442757</v>
      </c>
      <c r="W136" s="244">
        <f t="shared" si="141"/>
        <v>0</v>
      </c>
      <c r="X136" s="37">
        <f t="shared" ref="X136:X200" si="142">+Q136/L136</f>
        <v>1</v>
      </c>
      <c r="Y136" s="37">
        <f t="shared" ref="Y136:Y200" si="143">+T136/L136</f>
        <v>9.392531227790514E-2</v>
      </c>
      <c r="Z136" s="37">
        <f t="shared" ref="Z136:Z200" si="144">+V136/L136</f>
        <v>9.392531227790514E-2</v>
      </c>
      <c r="AA136" s="37">
        <f t="shared" si="109"/>
        <v>9.392531227790514E-2</v>
      </c>
      <c r="AB136" s="37">
        <f t="shared" si="78"/>
        <v>1</v>
      </c>
    </row>
    <row r="137" spans="1:28" ht="30" customHeight="1" x14ac:dyDescent="0.25">
      <c r="A137" s="239" t="s">
        <v>262</v>
      </c>
      <c r="B137" s="40" t="s">
        <v>192</v>
      </c>
      <c r="C137" s="40">
        <v>11</v>
      </c>
      <c r="D137" s="40" t="s">
        <v>38</v>
      </c>
      <c r="E137" s="41" t="s">
        <v>226</v>
      </c>
      <c r="F137" s="240">
        <v>186940477824</v>
      </c>
      <c r="G137" s="240">
        <v>0</v>
      </c>
      <c r="H137" s="240">
        <v>0</v>
      </c>
      <c r="I137" s="240">
        <v>0</v>
      </c>
      <c r="J137" s="240">
        <v>0</v>
      </c>
      <c r="K137" s="240">
        <f t="shared" ref="K137:K200" si="145">+G137-H137+I137-J137</f>
        <v>0</v>
      </c>
      <c r="L137" s="240">
        <f t="shared" ref="L137:L200" si="146">+F137+K137</f>
        <v>186940477824</v>
      </c>
      <c r="M137" s="43">
        <f t="shared" si="83"/>
        <v>3.5216695455249858E-2</v>
      </c>
      <c r="N137" s="240">
        <v>0</v>
      </c>
      <c r="O137" s="240">
        <v>186940477824</v>
      </c>
      <c r="P137" s="240">
        <f>L137-O137</f>
        <v>0</v>
      </c>
      <c r="Q137" s="240">
        <v>186940477824</v>
      </c>
      <c r="R137" s="240">
        <f>+L137-Q137</f>
        <v>0</v>
      </c>
      <c r="S137" s="240">
        <f t="shared" ref="S137" si="147">O137-Q137</f>
        <v>0</v>
      </c>
      <c r="T137" s="240">
        <v>17558442757</v>
      </c>
      <c r="U137" s="240">
        <f>+Q137-T137</f>
        <v>169382035067</v>
      </c>
      <c r="V137" s="240">
        <v>17558442757</v>
      </c>
      <c r="W137" s="44">
        <f t="shared" si="79"/>
        <v>0</v>
      </c>
      <c r="X137" s="45">
        <f t="shared" si="142"/>
        <v>1</v>
      </c>
      <c r="Y137" s="45">
        <f t="shared" si="143"/>
        <v>9.392531227790514E-2</v>
      </c>
      <c r="Z137" s="45">
        <f t="shared" si="144"/>
        <v>9.392531227790514E-2</v>
      </c>
      <c r="AA137" s="45">
        <f t="shared" si="109"/>
        <v>9.392531227790514E-2</v>
      </c>
      <c r="AB137" s="45">
        <f t="shared" si="78"/>
        <v>1</v>
      </c>
    </row>
    <row r="138" spans="1:28" ht="65.25" customHeight="1" x14ac:dyDescent="0.25">
      <c r="A138" s="238" t="s">
        <v>263</v>
      </c>
      <c r="B138" s="40"/>
      <c r="C138" s="40"/>
      <c r="D138" s="40"/>
      <c r="E138" s="34" t="s">
        <v>264</v>
      </c>
      <c r="F138" s="244">
        <f t="shared" ref="F138:V140" si="148">+F139</f>
        <v>203096408219</v>
      </c>
      <c r="G138" s="244">
        <f t="shared" si="148"/>
        <v>0</v>
      </c>
      <c r="H138" s="244">
        <f t="shared" si="148"/>
        <v>0</v>
      </c>
      <c r="I138" s="244">
        <f t="shared" si="148"/>
        <v>0</v>
      </c>
      <c r="J138" s="244">
        <f t="shared" si="148"/>
        <v>0</v>
      </c>
      <c r="K138" s="244">
        <f t="shared" si="148"/>
        <v>0</v>
      </c>
      <c r="L138" s="244">
        <f t="shared" si="148"/>
        <v>203096408219</v>
      </c>
      <c r="M138" s="36">
        <f t="shared" si="83"/>
        <v>3.8260222930624081E-2</v>
      </c>
      <c r="N138" s="244">
        <f t="shared" si="148"/>
        <v>0</v>
      </c>
      <c r="O138" s="244">
        <f t="shared" si="148"/>
        <v>203096408219</v>
      </c>
      <c r="P138" s="244">
        <f t="shared" si="148"/>
        <v>0</v>
      </c>
      <c r="Q138" s="244">
        <f t="shared" si="148"/>
        <v>203096408219</v>
      </c>
      <c r="R138" s="244">
        <f t="shared" si="148"/>
        <v>0</v>
      </c>
      <c r="S138" s="244">
        <v>0</v>
      </c>
      <c r="T138" s="244">
        <f t="shared" si="148"/>
        <v>10481033855</v>
      </c>
      <c r="U138" s="244">
        <f t="shared" si="148"/>
        <v>192615374364</v>
      </c>
      <c r="V138" s="244">
        <f t="shared" si="148"/>
        <v>10481033855</v>
      </c>
      <c r="W138" s="244">
        <f t="shared" ref="W138:W140" si="149">+W139</f>
        <v>0</v>
      </c>
      <c r="X138" s="37">
        <f t="shared" si="142"/>
        <v>1</v>
      </c>
      <c r="Y138" s="37">
        <f t="shared" si="143"/>
        <v>5.1606199966363966E-2</v>
      </c>
      <c r="Z138" s="37">
        <f t="shared" si="144"/>
        <v>5.1606199966363966E-2</v>
      </c>
      <c r="AA138" s="37">
        <f t="shared" si="109"/>
        <v>5.1606199966363966E-2</v>
      </c>
      <c r="AB138" s="37">
        <f t="shared" si="78"/>
        <v>1</v>
      </c>
    </row>
    <row r="139" spans="1:28" ht="63.75" customHeight="1" x14ac:dyDescent="0.25">
      <c r="A139" s="238" t="s">
        <v>265</v>
      </c>
      <c r="B139" s="68"/>
      <c r="C139" s="68"/>
      <c r="D139" s="40"/>
      <c r="E139" s="69" t="s">
        <v>264</v>
      </c>
      <c r="F139" s="244">
        <f t="shared" si="148"/>
        <v>203096408219</v>
      </c>
      <c r="G139" s="244">
        <f t="shared" si="148"/>
        <v>0</v>
      </c>
      <c r="H139" s="244">
        <f t="shared" si="148"/>
        <v>0</v>
      </c>
      <c r="I139" s="244">
        <f t="shared" si="148"/>
        <v>0</v>
      </c>
      <c r="J139" s="244">
        <f t="shared" si="148"/>
        <v>0</v>
      </c>
      <c r="K139" s="244">
        <f t="shared" si="148"/>
        <v>0</v>
      </c>
      <c r="L139" s="244">
        <f t="shared" si="148"/>
        <v>203096408219</v>
      </c>
      <c r="M139" s="36">
        <f t="shared" si="83"/>
        <v>3.8260222930624081E-2</v>
      </c>
      <c r="N139" s="244">
        <f t="shared" si="148"/>
        <v>0</v>
      </c>
      <c r="O139" s="244">
        <f t="shared" si="148"/>
        <v>203096408219</v>
      </c>
      <c r="P139" s="244">
        <f t="shared" si="148"/>
        <v>0</v>
      </c>
      <c r="Q139" s="244">
        <f t="shared" si="148"/>
        <v>203096408219</v>
      </c>
      <c r="R139" s="244">
        <f t="shared" si="148"/>
        <v>0</v>
      </c>
      <c r="S139" s="244">
        <v>0</v>
      </c>
      <c r="T139" s="244">
        <f t="shared" si="148"/>
        <v>10481033855</v>
      </c>
      <c r="U139" s="244">
        <f t="shared" si="148"/>
        <v>192615374364</v>
      </c>
      <c r="V139" s="244">
        <f t="shared" si="148"/>
        <v>10481033855</v>
      </c>
      <c r="W139" s="244">
        <f t="shared" si="149"/>
        <v>0</v>
      </c>
      <c r="X139" s="37">
        <f t="shared" si="142"/>
        <v>1</v>
      </c>
      <c r="Y139" s="37">
        <f t="shared" si="143"/>
        <v>5.1606199966363966E-2</v>
      </c>
      <c r="Z139" s="37">
        <f t="shared" si="144"/>
        <v>5.1606199966363966E-2</v>
      </c>
      <c r="AA139" s="37">
        <f t="shared" si="109"/>
        <v>5.1606199966363966E-2</v>
      </c>
      <c r="AB139" s="37">
        <f t="shared" ref="AB139:AB191" si="150">+V139/T139</f>
        <v>1</v>
      </c>
    </row>
    <row r="140" spans="1:28" ht="38.25" customHeight="1" x14ac:dyDescent="0.25">
      <c r="A140" s="238" t="s">
        <v>266</v>
      </c>
      <c r="B140" s="68"/>
      <c r="C140" s="68"/>
      <c r="D140" s="40"/>
      <c r="E140" s="34" t="s">
        <v>236</v>
      </c>
      <c r="F140" s="244">
        <f t="shared" si="148"/>
        <v>203096408219</v>
      </c>
      <c r="G140" s="244">
        <f t="shared" si="148"/>
        <v>0</v>
      </c>
      <c r="H140" s="244">
        <f t="shared" si="148"/>
        <v>0</v>
      </c>
      <c r="I140" s="244">
        <f t="shared" si="148"/>
        <v>0</v>
      </c>
      <c r="J140" s="244">
        <f t="shared" si="148"/>
        <v>0</v>
      </c>
      <c r="K140" s="244">
        <f t="shared" si="148"/>
        <v>0</v>
      </c>
      <c r="L140" s="244">
        <f t="shared" si="148"/>
        <v>203096408219</v>
      </c>
      <c r="M140" s="36">
        <f t="shared" si="83"/>
        <v>3.8260222930624081E-2</v>
      </c>
      <c r="N140" s="244">
        <f t="shared" si="148"/>
        <v>0</v>
      </c>
      <c r="O140" s="244">
        <f t="shared" si="148"/>
        <v>203096408219</v>
      </c>
      <c r="P140" s="244">
        <f t="shared" si="148"/>
        <v>0</v>
      </c>
      <c r="Q140" s="244">
        <f t="shared" si="148"/>
        <v>203096408219</v>
      </c>
      <c r="R140" s="244">
        <f t="shared" si="148"/>
        <v>0</v>
      </c>
      <c r="S140" s="244">
        <v>0</v>
      </c>
      <c r="T140" s="244">
        <f t="shared" si="148"/>
        <v>10481033855</v>
      </c>
      <c r="U140" s="244">
        <f t="shared" si="148"/>
        <v>192615374364</v>
      </c>
      <c r="V140" s="244">
        <f t="shared" si="148"/>
        <v>10481033855</v>
      </c>
      <c r="W140" s="244">
        <f t="shared" si="149"/>
        <v>0</v>
      </c>
      <c r="X140" s="37">
        <f t="shared" si="142"/>
        <v>1</v>
      </c>
      <c r="Y140" s="37">
        <f t="shared" si="143"/>
        <v>5.1606199966363966E-2</v>
      </c>
      <c r="Z140" s="37">
        <f t="shared" si="144"/>
        <v>5.1606199966363966E-2</v>
      </c>
      <c r="AA140" s="37">
        <f t="shared" si="109"/>
        <v>5.1606199966363966E-2</v>
      </c>
      <c r="AB140" s="37">
        <f t="shared" si="150"/>
        <v>1</v>
      </c>
    </row>
    <row r="141" spans="1:28" ht="30" customHeight="1" x14ac:dyDescent="0.25">
      <c r="A141" s="239" t="s">
        <v>267</v>
      </c>
      <c r="B141" s="40" t="s">
        <v>192</v>
      </c>
      <c r="C141" s="40">
        <v>11</v>
      </c>
      <c r="D141" s="40" t="s">
        <v>38</v>
      </c>
      <c r="E141" s="41" t="s">
        <v>226</v>
      </c>
      <c r="F141" s="240">
        <v>203096408219</v>
      </c>
      <c r="G141" s="240">
        <v>0</v>
      </c>
      <c r="H141" s="240">
        <v>0</v>
      </c>
      <c r="I141" s="240">
        <v>0</v>
      </c>
      <c r="J141" s="240">
        <v>0</v>
      </c>
      <c r="K141" s="240">
        <f t="shared" si="145"/>
        <v>0</v>
      </c>
      <c r="L141" s="240">
        <f t="shared" si="146"/>
        <v>203096408219</v>
      </c>
      <c r="M141" s="43">
        <f t="shared" si="83"/>
        <v>3.8260222930624081E-2</v>
      </c>
      <c r="N141" s="240">
        <v>0</v>
      </c>
      <c r="O141" s="240">
        <v>203096408219</v>
      </c>
      <c r="P141" s="240">
        <f>L141-O141</f>
        <v>0</v>
      </c>
      <c r="Q141" s="240">
        <v>203096408219</v>
      </c>
      <c r="R141" s="240">
        <f>+L141-Q141</f>
        <v>0</v>
      </c>
      <c r="S141" s="240">
        <f t="shared" ref="S141" si="151">O141-Q141</f>
        <v>0</v>
      </c>
      <c r="T141" s="240">
        <v>10481033855</v>
      </c>
      <c r="U141" s="240">
        <f>+Q141-T141</f>
        <v>192615374364</v>
      </c>
      <c r="V141" s="240">
        <v>10481033855</v>
      </c>
      <c r="W141" s="44">
        <f t="shared" ref="W141:W200" si="152">+T141-V141</f>
        <v>0</v>
      </c>
      <c r="X141" s="45">
        <f t="shared" si="142"/>
        <v>1</v>
      </c>
      <c r="Y141" s="45">
        <f t="shared" si="143"/>
        <v>5.1606199966363966E-2</v>
      </c>
      <c r="Z141" s="45">
        <f t="shared" si="144"/>
        <v>5.1606199966363966E-2</v>
      </c>
      <c r="AA141" s="45">
        <f t="shared" si="109"/>
        <v>5.1606199966363966E-2</v>
      </c>
      <c r="AB141" s="45">
        <f t="shared" si="150"/>
        <v>1</v>
      </c>
    </row>
    <row r="142" spans="1:28" ht="49.5" customHeight="1" x14ac:dyDescent="0.25">
      <c r="A142" s="238" t="s">
        <v>268</v>
      </c>
      <c r="B142" s="40"/>
      <c r="C142" s="40"/>
      <c r="D142" s="40"/>
      <c r="E142" s="34" t="s">
        <v>271</v>
      </c>
      <c r="F142" s="244">
        <f>+F143</f>
        <v>15000000000</v>
      </c>
      <c r="G142" s="244">
        <f>+G143</f>
        <v>0</v>
      </c>
      <c r="H142" s="244">
        <f t="shared" ref="H142:J142" si="153">+H143</f>
        <v>0</v>
      </c>
      <c r="I142" s="244">
        <f t="shared" si="153"/>
        <v>0</v>
      </c>
      <c r="J142" s="244">
        <f t="shared" si="153"/>
        <v>0</v>
      </c>
      <c r="K142" s="244">
        <f t="shared" si="145"/>
        <v>0</v>
      </c>
      <c r="L142" s="244">
        <f t="shared" si="146"/>
        <v>15000000000</v>
      </c>
      <c r="M142" s="36">
        <f t="shared" si="83"/>
        <v>2.8257680625278121E-3</v>
      </c>
      <c r="N142" s="244">
        <f>+N143</f>
        <v>0</v>
      </c>
      <c r="O142" s="244">
        <f t="shared" ref="O142:W142" si="154">+O143</f>
        <v>10591662436.860001</v>
      </c>
      <c r="P142" s="244">
        <f>L142-O142</f>
        <v>4408337563.1399994</v>
      </c>
      <c r="Q142" s="244">
        <f t="shared" si="154"/>
        <v>9137541671.7099991</v>
      </c>
      <c r="R142" s="244">
        <f>+L142-Q142</f>
        <v>5862458328.2900009</v>
      </c>
      <c r="S142" s="244">
        <f t="shared" si="154"/>
        <v>1454120765.1500001</v>
      </c>
      <c r="T142" s="244">
        <f t="shared" si="154"/>
        <v>1185574022.6099999</v>
      </c>
      <c r="U142" s="244">
        <f>+Q142-T142</f>
        <v>7951967649.0999994</v>
      </c>
      <c r="V142" s="244">
        <f t="shared" si="154"/>
        <v>1185574022.6099999</v>
      </c>
      <c r="W142" s="244">
        <f t="shared" si="154"/>
        <v>0</v>
      </c>
      <c r="X142" s="37">
        <f t="shared" si="142"/>
        <v>0.60916944478066659</v>
      </c>
      <c r="Y142" s="37">
        <f t="shared" si="143"/>
        <v>7.903826817399999E-2</v>
      </c>
      <c r="Z142" s="37">
        <f t="shared" si="144"/>
        <v>7.903826817399999E-2</v>
      </c>
      <c r="AA142" s="37">
        <f t="shared" si="109"/>
        <v>0.12974759133307806</v>
      </c>
      <c r="AB142" s="37">
        <f t="shared" si="150"/>
        <v>1</v>
      </c>
    </row>
    <row r="143" spans="1:28" ht="49.5" customHeight="1" x14ac:dyDescent="0.25">
      <c r="A143" s="238" t="s">
        <v>270</v>
      </c>
      <c r="B143" s="68"/>
      <c r="C143" s="68"/>
      <c r="D143" s="40"/>
      <c r="E143" s="34" t="s">
        <v>271</v>
      </c>
      <c r="F143" s="244">
        <f t="shared" ref="F143:W143" si="155">+F144</f>
        <v>15000000000</v>
      </c>
      <c r="G143" s="244">
        <f t="shared" si="155"/>
        <v>0</v>
      </c>
      <c r="H143" s="244">
        <f t="shared" si="155"/>
        <v>0</v>
      </c>
      <c r="I143" s="244">
        <f t="shared" si="155"/>
        <v>0</v>
      </c>
      <c r="J143" s="244">
        <f t="shared" si="155"/>
        <v>0</v>
      </c>
      <c r="K143" s="244">
        <f t="shared" si="155"/>
        <v>0</v>
      </c>
      <c r="L143" s="244">
        <f t="shared" si="155"/>
        <v>15000000000</v>
      </c>
      <c r="M143" s="36">
        <f t="shared" si="83"/>
        <v>2.8257680625278121E-3</v>
      </c>
      <c r="N143" s="244">
        <f t="shared" si="155"/>
        <v>0</v>
      </c>
      <c r="O143" s="244">
        <f t="shared" si="155"/>
        <v>10591662436.860001</v>
      </c>
      <c r="P143" s="244">
        <f t="shared" si="155"/>
        <v>4408337563.1400003</v>
      </c>
      <c r="Q143" s="244">
        <f t="shared" si="155"/>
        <v>9137541671.7099991</v>
      </c>
      <c r="R143" s="244">
        <f t="shared" si="155"/>
        <v>5862458328.2900009</v>
      </c>
      <c r="S143" s="244">
        <f t="shared" si="155"/>
        <v>1454120765.1500001</v>
      </c>
      <c r="T143" s="244">
        <f t="shared" si="155"/>
        <v>1185574022.6099999</v>
      </c>
      <c r="U143" s="244">
        <f t="shared" si="155"/>
        <v>7951967649.1000004</v>
      </c>
      <c r="V143" s="244">
        <f t="shared" si="155"/>
        <v>1185574022.6099999</v>
      </c>
      <c r="W143" s="244">
        <f t="shared" si="155"/>
        <v>0</v>
      </c>
      <c r="X143" s="37">
        <f t="shared" si="142"/>
        <v>0.60916944478066659</v>
      </c>
      <c r="Y143" s="37">
        <f t="shared" si="143"/>
        <v>7.903826817399999E-2</v>
      </c>
      <c r="Z143" s="37">
        <f t="shared" si="144"/>
        <v>7.903826817399999E-2</v>
      </c>
      <c r="AA143" s="37">
        <f t="shared" si="109"/>
        <v>0.12974759133307806</v>
      </c>
      <c r="AB143" s="37">
        <f t="shared" si="150"/>
        <v>1</v>
      </c>
    </row>
    <row r="144" spans="1:28" ht="49.5" customHeight="1" x14ac:dyDescent="0.25">
      <c r="A144" s="238" t="s">
        <v>272</v>
      </c>
      <c r="B144" s="68"/>
      <c r="C144" s="68"/>
      <c r="D144" s="40"/>
      <c r="E144" s="34" t="s">
        <v>273</v>
      </c>
      <c r="F144" s="244">
        <f>SUM(F145:F147)</f>
        <v>15000000000</v>
      </c>
      <c r="G144" s="244">
        <f>SUM(G145:G147)</f>
        <v>0</v>
      </c>
      <c r="H144" s="244">
        <f t="shared" ref="H144:L144" si="156">SUM(H145:H147)</f>
        <v>0</v>
      </c>
      <c r="I144" s="244">
        <f t="shared" si="156"/>
        <v>0</v>
      </c>
      <c r="J144" s="244">
        <f t="shared" si="156"/>
        <v>0</v>
      </c>
      <c r="K144" s="244">
        <f t="shared" si="156"/>
        <v>0</v>
      </c>
      <c r="L144" s="244">
        <f t="shared" si="156"/>
        <v>15000000000</v>
      </c>
      <c r="M144" s="36">
        <f t="shared" ref="M144:M208" si="157">L144/$L$259</f>
        <v>2.8257680625278121E-3</v>
      </c>
      <c r="N144" s="244">
        <f t="shared" ref="N144:W144" si="158">SUM(N145:N147)</f>
        <v>0</v>
      </c>
      <c r="O144" s="244">
        <f t="shared" si="158"/>
        <v>10591662436.860001</v>
      </c>
      <c r="P144" s="244">
        <f t="shared" si="158"/>
        <v>4408337563.1400003</v>
      </c>
      <c r="Q144" s="244">
        <f t="shared" si="158"/>
        <v>9137541671.7099991</v>
      </c>
      <c r="R144" s="244">
        <f t="shared" si="158"/>
        <v>5862458328.2900009</v>
      </c>
      <c r="S144" s="244">
        <f t="shared" si="158"/>
        <v>1454120765.1500001</v>
      </c>
      <c r="T144" s="244">
        <f t="shared" si="158"/>
        <v>1185574022.6099999</v>
      </c>
      <c r="U144" s="244">
        <f t="shared" si="158"/>
        <v>7951967649.1000004</v>
      </c>
      <c r="V144" s="244">
        <f t="shared" si="158"/>
        <v>1185574022.6099999</v>
      </c>
      <c r="W144" s="244">
        <f t="shared" si="158"/>
        <v>0</v>
      </c>
      <c r="X144" s="37">
        <f t="shared" si="142"/>
        <v>0.60916944478066659</v>
      </c>
      <c r="Y144" s="37">
        <f t="shared" si="143"/>
        <v>7.903826817399999E-2</v>
      </c>
      <c r="Z144" s="37">
        <f t="shared" si="144"/>
        <v>7.903826817399999E-2</v>
      </c>
      <c r="AA144" s="37">
        <f t="shared" si="109"/>
        <v>0.12974759133307806</v>
      </c>
      <c r="AB144" s="37">
        <f t="shared" si="150"/>
        <v>1</v>
      </c>
    </row>
    <row r="145" spans="1:28" ht="30" customHeight="1" x14ac:dyDescent="0.25">
      <c r="A145" s="239" t="s">
        <v>274</v>
      </c>
      <c r="B145" s="40" t="s">
        <v>192</v>
      </c>
      <c r="C145" s="40">
        <v>11</v>
      </c>
      <c r="D145" s="40" t="s">
        <v>38</v>
      </c>
      <c r="E145" s="41" t="s">
        <v>226</v>
      </c>
      <c r="F145" s="240">
        <v>6455000000</v>
      </c>
      <c r="G145" s="240">
        <v>0</v>
      </c>
      <c r="H145" s="240">
        <v>0</v>
      </c>
      <c r="I145" s="240">
        <v>0</v>
      </c>
      <c r="J145" s="240">
        <v>0</v>
      </c>
      <c r="K145" s="240">
        <f t="shared" si="145"/>
        <v>0</v>
      </c>
      <c r="L145" s="240">
        <f t="shared" si="146"/>
        <v>6455000000</v>
      </c>
      <c r="M145" s="43">
        <f t="shared" si="157"/>
        <v>1.2160221895744685E-3</v>
      </c>
      <c r="N145" s="240">
        <v>0</v>
      </c>
      <c r="O145" s="240">
        <v>6253966512.3999996</v>
      </c>
      <c r="P145" s="240">
        <f>L145-O145</f>
        <v>201033487.60000038</v>
      </c>
      <c r="Q145" s="240">
        <v>6180765322.3999996</v>
      </c>
      <c r="R145" s="240">
        <f>+L145-Q145</f>
        <v>274234677.60000038</v>
      </c>
      <c r="S145" s="240">
        <f t="shared" ref="S145:S147" si="159">O145-Q145</f>
        <v>73201190</v>
      </c>
      <c r="T145" s="240">
        <v>753272077.80999994</v>
      </c>
      <c r="U145" s="240">
        <f>+Q145-T145</f>
        <v>5427493244.5900002</v>
      </c>
      <c r="V145" s="240">
        <v>753272077.80999994</v>
      </c>
      <c r="W145" s="44">
        <f t="shared" si="152"/>
        <v>0</v>
      </c>
      <c r="X145" s="45">
        <f t="shared" si="142"/>
        <v>0.95751592910921757</v>
      </c>
      <c r="Y145" s="45">
        <f t="shared" si="143"/>
        <v>0.11669590670952749</v>
      </c>
      <c r="Z145" s="45">
        <f t="shared" si="144"/>
        <v>0.11669590670952749</v>
      </c>
      <c r="AA145" s="45">
        <f t="shared" si="109"/>
        <v>0.12187359307754843</v>
      </c>
      <c r="AB145" s="45">
        <f t="shared" si="150"/>
        <v>1</v>
      </c>
    </row>
    <row r="146" spans="1:28" ht="30" customHeight="1" x14ac:dyDescent="0.25">
      <c r="A146" s="239" t="s">
        <v>274</v>
      </c>
      <c r="B146" s="40" t="s">
        <v>192</v>
      </c>
      <c r="C146" s="40">
        <v>54</v>
      </c>
      <c r="D146" s="40" t="s">
        <v>38</v>
      </c>
      <c r="E146" s="41" t="s">
        <v>226</v>
      </c>
      <c r="F146" s="240">
        <v>1000000000</v>
      </c>
      <c r="G146" s="240">
        <v>0</v>
      </c>
      <c r="H146" s="240">
        <v>0</v>
      </c>
      <c r="I146" s="240">
        <v>0</v>
      </c>
      <c r="J146" s="240">
        <v>0</v>
      </c>
      <c r="K146" s="240">
        <f t="shared" si="145"/>
        <v>0</v>
      </c>
      <c r="L146" s="240">
        <f t="shared" si="146"/>
        <v>1000000000</v>
      </c>
      <c r="M146" s="43">
        <f t="shared" si="157"/>
        <v>1.8838453750185413E-4</v>
      </c>
      <c r="N146" s="240">
        <v>0</v>
      </c>
      <c r="O146" s="240">
        <v>800000000</v>
      </c>
      <c r="P146" s="240">
        <f>L146-O146</f>
        <v>200000000</v>
      </c>
      <c r="Q146" s="240">
        <v>3836993</v>
      </c>
      <c r="R146" s="240">
        <f>+L146-Q146</f>
        <v>996163007</v>
      </c>
      <c r="S146" s="240">
        <f t="shared" si="159"/>
        <v>796163007</v>
      </c>
      <c r="T146" s="240">
        <v>0</v>
      </c>
      <c r="U146" s="240">
        <f>+Q146-T146</f>
        <v>3836993</v>
      </c>
      <c r="V146" s="240">
        <v>0</v>
      </c>
      <c r="W146" s="44">
        <f t="shared" si="152"/>
        <v>0</v>
      </c>
      <c r="X146" s="45">
        <f t="shared" si="142"/>
        <v>3.8369929999999999E-3</v>
      </c>
      <c r="Y146" s="45">
        <f t="shared" si="143"/>
        <v>0</v>
      </c>
      <c r="Z146" s="45">
        <f t="shared" si="144"/>
        <v>0</v>
      </c>
      <c r="AA146" s="45">
        <f t="shared" si="109"/>
        <v>0</v>
      </c>
      <c r="AB146" s="45" t="s">
        <v>46</v>
      </c>
    </row>
    <row r="147" spans="1:28" ht="30" customHeight="1" x14ac:dyDescent="0.25">
      <c r="A147" s="239" t="s">
        <v>274</v>
      </c>
      <c r="B147" s="40" t="s">
        <v>37</v>
      </c>
      <c r="C147" s="40">
        <v>20</v>
      </c>
      <c r="D147" s="40" t="s">
        <v>38</v>
      </c>
      <c r="E147" s="41" t="s">
        <v>226</v>
      </c>
      <c r="F147" s="240">
        <v>7545000000</v>
      </c>
      <c r="G147" s="240">
        <v>0</v>
      </c>
      <c r="H147" s="240">
        <v>0</v>
      </c>
      <c r="I147" s="240">
        <v>0</v>
      </c>
      <c r="J147" s="240">
        <v>0</v>
      </c>
      <c r="K147" s="240">
        <f t="shared" si="145"/>
        <v>0</v>
      </c>
      <c r="L147" s="240">
        <f t="shared" si="146"/>
        <v>7545000000</v>
      </c>
      <c r="M147" s="43">
        <f t="shared" si="157"/>
        <v>1.4213613354514896E-3</v>
      </c>
      <c r="N147" s="240">
        <v>0</v>
      </c>
      <c r="O147" s="240">
        <v>3537695924.46</v>
      </c>
      <c r="P147" s="240">
        <f>L147-O147</f>
        <v>4007304075.54</v>
      </c>
      <c r="Q147" s="240">
        <v>2952939356.3099999</v>
      </c>
      <c r="R147" s="240">
        <f>+L147-Q147</f>
        <v>4592060643.6900005</v>
      </c>
      <c r="S147" s="240">
        <f t="shared" si="159"/>
        <v>584756568.1500001</v>
      </c>
      <c r="T147" s="240">
        <v>432301944.80000001</v>
      </c>
      <c r="U147" s="240">
        <f>+Q147-T147</f>
        <v>2520637411.5099998</v>
      </c>
      <c r="V147" s="240">
        <v>432301944.80000001</v>
      </c>
      <c r="W147" s="44">
        <f t="shared" si="152"/>
        <v>0</v>
      </c>
      <c r="X147" s="45">
        <f t="shared" si="142"/>
        <v>0.3913769855944334</v>
      </c>
      <c r="Y147" s="45">
        <f t="shared" si="143"/>
        <v>5.7296480424121936E-2</v>
      </c>
      <c r="Z147" s="45">
        <f t="shared" si="144"/>
        <v>5.7296480424121936E-2</v>
      </c>
      <c r="AA147" s="45">
        <f t="shared" si="109"/>
        <v>0.14639716317784648</v>
      </c>
      <c r="AB147" s="45">
        <f t="shared" si="150"/>
        <v>1</v>
      </c>
    </row>
    <row r="148" spans="1:28" ht="69.75" customHeight="1" x14ac:dyDescent="0.25">
      <c r="A148" s="238" t="s">
        <v>275</v>
      </c>
      <c r="B148" s="68"/>
      <c r="C148" s="68"/>
      <c r="D148" s="40"/>
      <c r="E148" s="34" t="s">
        <v>276</v>
      </c>
      <c r="F148" s="244">
        <f t="shared" ref="F148:V150" si="160">+F149</f>
        <v>232164420822</v>
      </c>
      <c r="G148" s="244">
        <f t="shared" si="160"/>
        <v>0</v>
      </c>
      <c r="H148" s="244">
        <f t="shared" si="160"/>
        <v>0</v>
      </c>
      <c r="I148" s="244">
        <f t="shared" si="160"/>
        <v>0</v>
      </c>
      <c r="J148" s="244">
        <f t="shared" si="160"/>
        <v>0</v>
      </c>
      <c r="K148" s="244">
        <f t="shared" si="160"/>
        <v>0</v>
      </c>
      <c r="L148" s="244">
        <f t="shared" si="160"/>
        <v>232164420822</v>
      </c>
      <c r="M148" s="36">
        <f t="shared" si="157"/>
        <v>4.3736187040938304E-2</v>
      </c>
      <c r="N148" s="244">
        <f t="shared" si="160"/>
        <v>0</v>
      </c>
      <c r="O148" s="244">
        <f t="shared" si="160"/>
        <v>232164420822</v>
      </c>
      <c r="P148" s="244">
        <f t="shared" si="160"/>
        <v>0</v>
      </c>
      <c r="Q148" s="244">
        <f t="shared" si="160"/>
        <v>232164420822</v>
      </c>
      <c r="R148" s="244">
        <f t="shared" si="160"/>
        <v>0</v>
      </c>
      <c r="S148" s="244">
        <f t="shared" si="160"/>
        <v>0</v>
      </c>
      <c r="T148" s="244">
        <f t="shared" si="160"/>
        <v>0</v>
      </c>
      <c r="U148" s="244">
        <f t="shared" si="160"/>
        <v>232164420822</v>
      </c>
      <c r="V148" s="244">
        <f t="shared" si="160"/>
        <v>0</v>
      </c>
      <c r="W148" s="244">
        <f t="shared" ref="W148:W150" si="161">+W149</f>
        <v>0</v>
      </c>
      <c r="X148" s="37">
        <f t="shared" si="142"/>
        <v>1</v>
      </c>
      <c r="Y148" s="37">
        <f t="shared" si="143"/>
        <v>0</v>
      </c>
      <c r="Z148" s="37">
        <f t="shared" si="144"/>
        <v>0</v>
      </c>
      <c r="AA148" s="37">
        <f t="shared" si="109"/>
        <v>0</v>
      </c>
      <c r="AB148" s="37" t="s">
        <v>46</v>
      </c>
    </row>
    <row r="149" spans="1:28" ht="70.5" customHeight="1" x14ac:dyDescent="0.25">
      <c r="A149" s="238" t="s">
        <v>277</v>
      </c>
      <c r="B149" s="40"/>
      <c r="C149" s="40"/>
      <c r="D149" s="40"/>
      <c r="E149" s="69" t="s">
        <v>276</v>
      </c>
      <c r="F149" s="244">
        <f t="shared" si="160"/>
        <v>232164420822</v>
      </c>
      <c r="G149" s="244">
        <f t="shared" si="160"/>
        <v>0</v>
      </c>
      <c r="H149" s="244">
        <f t="shared" si="160"/>
        <v>0</v>
      </c>
      <c r="I149" s="244">
        <f t="shared" si="160"/>
        <v>0</v>
      </c>
      <c r="J149" s="244">
        <f t="shared" si="160"/>
        <v>0</v>
      </c>
      <c r="K149" s="244">
        <f t="shared" si="160"/>
        <v>0</v>
      </c>
      <c r="L149" s="244">
        <f t="shared" si="160"/>
        <v>232164420822</v>
      </c>
      <c r="M149" s="36">
        <f t="shared" si="157"/>
        <v>4.3736187040938304E-2</v>
      </c>
      <c r="N149" s="244">
        <f t="shared" si="160"/>
        <v>0</v>
      </c>
      <c r="O149" s="244">
        <f t="shared" si="160"/>
        <v>232164420822</v>
      </c>
      <c r="P149" s="244">
        <f t="shared" si="160"/>
        <v>0</v>
      </c>
      <c r="Q149" s="244">
        <f t="shared" si="160"/>
        <v>232164420822</v>
      </c>
      <c r="R149" s="244">
        <f t="shared" si="160"/>
        <v>0</v>
      </c>
      <c r="S149" s="244">
        <f t="shared" si="160"/>
        <v>0</v>
      </c>
      <c r="T149" s="244">
        <f t="shared" si="160"/>
        <v>0</v>
      </c>
      <c r="U149" s="244">
        <f t="shared" si="160"/>
        <v>232164420822</v>
      </c>
      <c r="V149" s="244">
        <f t="shared" si="160"/>
        <v>0</v>
      </c>
      <c r="W149" s="244">
        <f t="shared" si="161"/>
        <v>0</v>
      </c>
      <c r="X149" s="37">
        <f t="shared" si="142"/>
        <v>1</v>
      </c>
      <c r="Y149" s="37">
        <f t="shared" si="143"/>
        <v>0</v>
      </c>
      <c r="Z149" s="37">
        <f t="shared" si="144"/>
        <v>0</v>
      </c>
      <c r="AA149" s="37">
        <f t="shared" si="109"/>
        <v>0</v>
      </c>
      <c r="AB149" s="37" t="s">
        <v>46</v>
      </c>
    </row>
    <row r="150" spans="1:28" ht="29.25" customHeight="1" x14ac:dyDescent="0.25">
      <c r="A150" s="238" t="s">
        <v>278</v>
      </c>
      <c r="B150" s="40"/>
      <c r="C150" s="40"/>
      <c r="D150" s="40"/>
      <c r="E150" s="34" t="s">
        <v>236</v>
      </c>
      <c r="F150" s="244">
        <f>+F151</f>
        <v>232164420822</v>
      </c>
      <c r="G150" s="244">
        <f t="shared" si="160"/>
        <v>0</v>
      </c>
      <c r="H150" s="244">
        <f t="shared" si="160"/>
        <v>0</v>
      </c>
      <c r="I150" s="244">
        <f t="shared" si="160"/>
        <v>0</v>
      </c>
      <c r="J150" s="244">
        <f t="shared" si="160"/>
        <v>0</v>
      </c>
      <c r="K150" s="244">
        <f t="shared" si="160"/>
        <v>0</v>
      </c>
      <c r="L150" s="244">
        <f t="shared" si="160"/>
        <v>232164420822</v>
      </c>
      <c r="M150" s="36">
        <f t="shared" si="157"/>
        <v>4.3736187040938304E-2</v>
      </c>
      <c r="N150" s="244">
        <f t="shared" si="160"/>
        <v>0</v>
      </c>
      <c r="O150" s="244">
        <f t="shared" si="160"/>
        <v>232164420822</v>
      </c>
      <c r="P150" s="244">
        <f t="shared" si="160"/>
        <v>0</v>
      </c>
      <c r="Q150" s="244">
        <f t="shared" si="160"/>
        <v>232164420822</v>
      </c>
      <c r="R150" s="244">
        <f t="shared" si="160"/>
        <v>0</v>
      </c>
      <c r="S150" s="244">
        <f t="shared" si="160"/>
        <v>0</v>
      </c>
      <c r="T150" s="244">
        <f t="shared" si="160"/>
        <v>0</v>
      </c>
      <c r="U150" s="244">
        <f t="shared" si="160"/>
        <v>232164420822</v>
      </c>
      <c r="V150" s="244">
        <f t="shared" si="160"/>
        <v>0</v>
      </c>
      <c r="W150" s="244">
        <f t="shared" si="161"/>
        <v>0</v>
      </c>
      <c r="X150" s="37">
        <f t="shared" si="142"/>
        <v>1</v>
      </c>
      <c r="Y150" s="37">
        <f t="shared" si="143"/>
        <v>0</v>
      </c>
      <c r="Z150" s="37">
        <f t="shared" si="144"/>
        <v>0</v>
      </c>
      <c r="AA150" s="37">
        <f t="shared" si="109"/>
        <v>0</v>
      </c>
      <c r="AB150" s="37" t="s">
        <v>46</v>
      </c>
    </row>
    <row r="151" spans="1:28" ht="30" customHeight="1" x14ac:dyDescent="0.25">
      <c r="A151" s="239" t="s">
        <v>279</v>
      </c>
      <c r="B151" s="40" t="s">
        <v>192</v>
      </c>
      <c r="C151" s="40">
        <v>11</v>
      </c>
      <c r="D151" s="40" t="s">
        <v>38</v>
      </c>
      <c r="E151" s="41" t="s">
        <v>226</v>
      </c>
      <c r="F151" s="240">
        <v>232164420822</v>
      </c>
      <c r="G151" s="240">
        <v>0</v>
      </c>
      <c r="H151" s="240">
        <v>0</v>
      </c>
      <c r="I151" s="240">
        <v>0</v>
      </c>
      <c r="J151" s="240">
        <v>0</v>
      </c>
      <c r="K151" s="240">
        <f t="shared" si="145"/>
        <v>0</v>
      </c>
      <c r="L151" s="240">
        <f t="shared" si="146"/>
        <v>232164420822</v>
      </c>
      <c r="M151" s="36">
        <f t="shared" si="157"/>
        <v>4.3736187040938304E-2</v>
      </c>
      <c r="N151" s="240">
        <v>0</v>
      </c>
      <c r="O151" s="240">
        <v>232164420822</v>
      </c>
      <c r="P151" s="240">
        <f>L151-O151</f>
        <v>0</v>
      </c>
      <c r="Q151" s="240">
        <v>232164420822</v>
      </c>
      <c r="R151" s="240">
        <f>+L151-Q151</f>
        <v>0</v>
      </c>
      <c r="S151" s="240">
        <f t="shared" ref="S151" si="162">O151-Q151</f>
        <v>0</v>
      </c>
      <c r="T151" s="240">
        <v>0</v>
      </c>
      <c r="U151" s="240">
        <f>+Q151-T151</f>
        <v>232164420822</v>
      </c>
      <c r="V151" s="240">
        <v>0</v>
      </c>
      <c r="W151" s="44">
        <f t="shared" si="152"/>
        <v>0</v>
      </c>
      <c r="X151" s="45">
        <f t="shared" si="142"/>
        <v>1</v>
      </c>
      <c r="Y151" s="45">
        <f t="shared" si="143"/>
        <v>0</v>
      </c>
      <c r="Z151" s="45">
        <f t="shared" si="144"/>
        <v>0</v>
      </c>
      <c r="AA151" s="45">
        <f t="shared" si="109"/>
        <v>0</v>
      </c>
      <c r="AB151" s="45" t="s">
        <v>46</v>
      </c>
    </row>
    <row r="152" spans="1:28" ht="49.5" customHeight="1" x14ac:dyDescent="0.25">
      <c r="A152" s="238" t="s">
        <v>280</v>
      </c>
      <c r="B152" s="68"/>
      <c r="C152" s="68"/>
      <c r="D152" s="68"/>
      <c r="E152" s="34" t="s">
        <v>281</v>
      </c>
      <c r="F152" s="244">
        <f t="shared" ref="F152:V154" si="163">+F153</f>
        <v>231825213115</v>
      </c>
      <c r="G152" s="244">
        <f t="shared" si="163"/>
        <v>0</v>
      </c>
      <c r="H152" s="244">
        <f t="shared" si="163"/>
        <v>0</v>
      </c>
      <c r="I152" s="244">
        <f t="shared" si="163"/>
        <v>0</v>
      </c>
      <c r="J152" s="244">
        <f t="shared" si="163"/>
        <v>0</v>
      </c>
      <c r="K152" s="244">
        <f t="shared" si="163"/>
        <v>0</v>
      </c>
      <c r="L152" s="244">
        <f t="shared" si="163"/>
        <v>231825213115</v>
      </c>
      <c r="M152" s="36">
        <f t="shared" si="157"/>
        <v>4.3672285553938046E-2</v>
      </c>
      <c r="N152" s="244">
        <f t="shared" si="163"/>
        <v>0</v>
      </c>
      <c r="O152" s="244">
        <f t="shared" si="163"/>
        <v>231825213115</v>
      </c>
      <c r="P152" s="244">
        <f t="shared" si="163"/>
        <v>0</v>
      </c>
      <c r="Q152" s="244">
        <f t="shared" si="163"/>
        <v>231825213115</v>
      </c>
      <c r="R152" s="244">
        <f t="shared" si="163"/>
        <v>0</v>
      </c>
      <c r="S152" s="244">
        <f t="shared" si="163"/>
        <v>0</v>
      </c>
      <c r="T152" s="244">
        <f t="shared" si="163"/>
        <v>0</v>
      </c>
      <c r="U152" s="244">
        <f t="shared" si="163"/>
        <v>231825213115</v>
      </c>
      <c r="V152" s="244">
        <f t="shared" si="163"/>
        <v>0</v>
      </c>
      <c r="W152" s="244">
        <f t="shared" ref="W152:W154" si="164">+W153</f>
        <v>0</v>
      </c>
      <c r="X152" s="37">
        <f t="shared" si="142"/>
        <v>1</v>
      </c>
      <c r="Y152" s="37">
        <f t="shared" si="143"/>
        <v>0</v>
      </c>
      <c r="Z152" s="37">
        <f t="shared" si="144"/>
        <v>0</v>
      </c>
      <c r="AA152" s="37">
        <f t="shared" si="109"/>
        <v>0</v>
      </c>
      <c r="AB152" s="37" t="s">
        <v>46</v>
      </c>
    </row>
    <row r="153" spans="1:28" ht="49.5" customHeight="1" x14ac:dyDescent="0.25">
      <c r="A153" s="238" t="s">
        <v>282</v>
      </c>
      <c r="B153" s="40"/>
      <c r="C153" s="40"/>
      <c r="D153" s="40"/>
      <c r="E153" s="34" t="s">
        <v>281</v>
      </c>
      <c r="F153" s="244">
        <f t="shared" si="163"/>
        <v>231825213115</v>
      </c>
      <c r="G153" s="244">
        <f t="shared" si="163"/>
        <v>0</v>
      </c>
      <c r="H153" s="244">
        <f t="shared" si="163"/>
        <v>0</v>
      </c>
      <c r="I153" s="244">
        <f t="shared" si="163"/>
        <v>0</v>
      </c>
      <c r="J153" s="244">
        <f t="shared" si="163"/>
        <v>0</v>
      </c>
      <c r="K153" s="244">
        <f t="shared" si="163"/>
        <v>0</v>
      </c>
      <c r="L153" s="244">
        <f t="shared" si="163"/>
        <v>231825213115</v>
      </c>
      <c r="M153" s="36">
        <f t="shared" si="157"/>
        <v>4.3672285553938046E-2</v>
      </c>
      <c r="N153" s="244">
        <f t="shared" si="163"/>
        <v>0</v>
      </c>
      <c r="O153" s="244">
        <f t="shared" si="163"/>
        <v>231825213115</v>
      </c>
      <c r="P153" s="244">
        <f t="shared" si="163"/>
        <v>0</v>
      </c>
      <c r="Q153" s="244">
        <f t="shared" si="163"/>
        <v>231825213115</v>
      </c>
      <c r="R153" s="244">
        <f t="shared" si="163"/>
        <v>0</v>
      </c>
      <c r="S153" s="244">
        <f t="shared" si="163"/>
        <v>0</v>
      </c>
      <c r="T153" s="244">
        <f t="shared" si="163"/>
        <v>0</v>
      </c>
      <c r="U153" s="244">
        <f t="shared" si="163"/>
        <v>231825213115</v>
      </c>
      <c r="V153" s="244">
        <f t="shared" si="163"/>
        <v>0</v>
      </c>
      <c r="W153" s="244">
        <f t="shared" si="164"/>
        <v>0</v>
      </c>
      <c r="X153" s="37">
        <f t="shared" si="142"/>
        <v>1</v>
      </c>
      <c r="Y153" s="37">
        <f t="shared" si="143"/>
        <v>0</v>
      </c>
      <c r="Z153" s="37">
        <f t="shared" si="144"/>
        <v>0</v>
      </c>
      <c r="AA153" s="37">
        <f t="shared" si="109"/>
        <v>0</v>
      </c>
      <c r="AB153" s="37" t="s">
        <v>46</v>
      </c>
    </row>
    <row r="154" spans="1:28" ht="32.25" customHeight="1" x14ac:dyDescent="0.25">
      <c r="A154" s="238" t="s">
        <v>283</v>
      </c>
      <c r="B154" s="40"/>
      <c r="C154" s="40"/>
      <c r="D154" s="40"/>
      <c r="E154" s="34" t="s">
        <v>236</v>
      </c>
      <c r="F154" s="244">
        <f t="shared" si="163"/>
        <v>231825213115</v>
      </c>
      <c r="G154" s="244">
        <f t="shared" si="163"/>
        <v>0</v>
      </c>
      <c r="H154" s="244">
        <f t="shared" si="163"/>
        <v>0</v>
      </c>
      <c r="I154" s="244">
        <f t="shared" si="163"/>
        <v>0</v>
      </c>
      <c r="J154" s="244">
        <f t="shared" si="163"/>
        <v>0</v>
      </c>
      <c r="K154" s="244">
        <f t="shared" si="163"/>
        <v>0</v>
      </c>
      <c r="L154" s="244">
        <f t="shared" si="163"/>
        <v>231825213115</v>
      </c>
      <c r="M154" s="36">
        <f t="shared" si="157"/>
        <v>4.3672285553938046E-2</v>
      </c>
      <c r="N154" s="244">
        <f t="shared" si="163"/>
        <v>0</v>
      </c>
      <c r="O154" s="244">
        <f t="shared" si="163"/>
        <v>231825213115</v>
      </c>
      <c r="P154" s="244">
        <f t="shared" si="163"/>
        <v>0</v>
      </c>
      <c r="Q154" s="244">
        <f t="shared" si="163"/>
        <v>231825213115</v>
      </c>
      <c r="R154" s="244">
        <f t="shared" si="163"/>
        <v>0</v>
      </c>
      <c r="S154" s="244">
        <f t="shared" si="163"/>
        <v>0</v>
      </c>
      <c r="T154" s="244">
        <f t="shared" si="163"/>
        <v>0</v>
      </c>
      <c r="U154" s="244">
        <f t="shared" si="163"/>
        <v>231825213115</v>
      </c>
      <c r="V154" s="244">
        <f t="shared" si="163"/>
        <v>0</v>
      </c>
      <c r="W154" s="244">
        <f t="shared" si="164"/>
        <v>0</v>
      </c>
      <c r="X154" s="37">
        <f t="shared" si="142"/>
        <v>1</v>
      </c>
      <c r="Y154" s="37">
        <f t="shared" si="143"/>
        <v>0</v>
      </c>
      <c r="Z154" s="37">
        <f t="shared" si="144"/>
        <v>0</v>
      </c>
      <c r="AA154" s="37">
        <f t="shared" si="109"/>
        <v>0</v>
      </c>
      <c r="AB154" s="37" t="s">
        <v>46</v>
      </c>
    </row>
    <row r="155" spans="1:28" ht="30" customHeight="1" x14ac:dyDescent="0.25">
      <c r="A155" s="239" t="s">
        <v>284</v>
      </c>
      <c r="B155" s="40" t="s">
        <v>192</v>
      </c>
      <c r="C155" s="40">
        <v>11</v>
      </c>
      <c r="D155" s="40" t="s">
        <v>38</v>
      </c>
      <c r="E155" s="41" t="s">
        <v>226</v>
      </c>
      <c r="F155" s="240">
        <v>231825213115</v>
      </c>
      <c r="G155" s="240">
        <v>0</v>
      </c>
      <c r="H155" s="240">
        <v>0</v>
      </c>
      <c r="I155" s="240">
        <v>0</v>
      </c>
      <c r="J155" s="240">
        <v>0</v>
      </c>
      <c r="K155" s="240">
        <f t="shared" si="145"/>
        <v>0</v>
      </c>
      <c r="L155" s="240">
        <f t="shared" si="146"/>
        <v>231825213115</v>
      </c>
      <c r="M155" s="43">
        <f t="shared" si="157"/>
        <v>4.3672285553938046E-2</v>
      </c>
      <c r="N155" s="240">
        <v>0</v>
      </c>
      <c r="O155" s="240">
        <v>231825213115</v>
      </c>
      <c r="P155" s="240">
        <f>L155-O155</f>
        <v>0</v>
      </c>
      <c r="Q155" s="240">
        <v>231825213115</v>
      </c>
      <c r="R155" s="240">
        <f>+L155-Q155</f>
        <v>0</v>
      </c>
      <c r="S155" s="240">
        <f t="shared" ref="S155" si="165">O155-Q155</f>
        <v>0</v>
      </c>
      <c r="T155" s="240">
        <v>0</v>
      </c>
      <c r="U155" s="240">
        <f>+Q155-T155</f>
        <v>231825213115</v>
      </c>
      <c r="V155" s="240">
        <v>0</v>
      </c>
      <c r="W155" s="44">
        <f t="shared" si="152"/>
        <v>0</v>
      </c>
      <c r="X155" s="45">
        <f t="shared" si="142"/>
        <v>1</v>
      </c>
      <c r="Y155" s="45">
        <f t="shared" si="143"/>
        <v>0</v>
      </c>
      <c r="Z155" s="45">
        <f t="shared" si="144"/>
        <v>0</v>
      </c>
      <c r="AA155" s="45">
        <f t="shared" si="109"/>
        <v>0</v>
      </c>
      <c r="AB155" s="45" t="s">
        <v>46</v>
      </c>
    </row>
    <row r="156" spans="1:28" ht="66.75" customHeight="1" x14ac:dyDescent="0.25">
      <c r="A156" s="238" t="s">
        <v>285</v>
      </c>
      <c r="B156" s="68"/>
      <c r="C156" s="68"/>
      <c r="D156" s="68"/>
      <c r="E156" s="34" t="s">
        <v>286</v>
      </c>
      <c r="F156" s="244">
        <f t="shared" ref="F156:V158" si="166">+F157</f>
        <v>126080065359</v>
      </c>
      <c r="G156" s="244">
        <f t="shared" si="166"/>
        <v>0</v>
      </c>
      <c r="H156" s="244">
        <f t="shared" si="166"/>
        <v>0</v>
      </c>
      <c r="I156" s="244">
        <f t="shared" si="166"/>
        <v>0</v>
      </c>
      <c r="J156" s="244">
        <f t="shared" si="166"/>
        <v>0</v>
      </c>
      <c r="K156" s="244">
        <f t="shared" si="166"/>
        <v>0</v>
      </c>
      <c r="L156" s="244">
        <f t="shared" si="166"/>
        <v>126080065359</v>
      </c>
      <c r="M156" s="36">
        <f t="shared" si="157"/>
        <v>2.3751534800858756E-2</v>
      </c>
      <c r="N156" s="244">
        <f t="shared" si="166"/>
        <v>0</v>
      </c>
      <c r="O156" s="244">
        <f t="shared" si="166"/>
        <v>126080065359</v>
      </c>
      <c r="P156" s="244">
        <f t="shared" si="166"/>
        <v>0</v>
      </c>
      <c r="Q156" s="244">
        <f t="shared" si="166"/>
        <v>126080065359</v>
      </c>
      <c r="R156" s="244">
        <f t="shared" si="166"/>
        <v>0</v>
      </c>
      <c r="S156" s="244">
        <f t="shared" si="166"/>
        <v>0</v>
      </c>
      <c r="T156" s="244">
        <f t="shared" si="166"/>
        <v>0</v>
      </c>
      <c r="U156" s="244">
        <f t="shared" si="166"/>
        <v>126080065359</v>
      </c>
      <c r="V156" s="244">
        <f t="shared" si="166"/>
        <v>0</v>
      </c>
      <c r="W156" s="244">
        <f t="shared" ref="W156:W158" si="167">+W157</f>
        <v>0</v>
      </c>
      <c r="X156" s="37">
        <f t="shared" si="142"/>
        <v>1</v>
      </c>
      <c r="Y156" s="37">
        <f t="shared" si="143"/>
        <v>0</v>
      </c>
      <c r="Z156" s="37">
        <f t="shared" si="144"/>
        <v>0</v>
      </c>
      <c r="AA156" s="37">
        <f t="shared" si="109"/>
        <v>0</v>
      </c>
      <c r="AB156" s="37" t="s">
        <v>46</v>
      </c>
    </row>
    <row r="157" spans="1:28" ht="66.75" customHeight="1" x14ac:dyDescent="0.25">
      <c r="A157" s="238" t="s">
        <v>287</v>
      </c>
      <c r="B157" s="40"/>
      <c r="C157" s="40"/>
      <c r="D157" s="40"/>
      <c r="E157" s="69" t="s">
        <v>286</v>
      </c>
      <c r="F157" s="244">
        <f t="shared" si="166"/>
        <v>126080065359</v>
      </c>
      <c r="G157" s="244">
        <f t="shared" si="166"/>
        <v>0</v>
      </c>
      <c r="H157" s="244">
        <f t="shared" si="166"/>
        <v>0</v>
      </c>
      <c r="I157" s="244">
        <f t="shared" si="166"/>
        <v>0</v>
      </c>
      <c r="J157" s="244">
        <f t="shared" si="166"/>
        <v>0</v>
      </c>
      <c r="K157" s="244">
        <f t="shared" si="166"/>
        <v>0</v>
      </c>
      <c r="L157" s="244">
        <f t="shared" si="166"/>
        <v>126080065359</v>
      </c>
      <c r="M157" s="36">
        <f t="shared" si="157"/>
        <v>2.3751534800858756E-2</v>
      </c>
      <c r="N157" s="244">
        <f t="shared" si="166"/>
        <v>0</v>
      </c>
      <c r="O157" s="244">
        <f t="shared" si="166"/>
        <v>126080065359</v>
      </c>
      <c r="P157" s="244">
        <f t="shared" si="166"/>
        <v>0</v>
      </c>
      <c r="Q157" s="244">
        <f t="shared" si="166"/>
        <v>126080065359</v>
      </c>
      <c r="R157" s="244">
        <f t="shared" si="166"/>
        <v>0</v>
      </c>
      <c r="S157" s="244">
        <f t="shared" si="166"/>
        <v>0</v>
      </c>
      <c r="T157" s="244">
        <f t="shared" si="166"/>
        <v>0</v>
      </c>
      <c r="U157" s="244">
        <f t="shared" si="166"/>
        <v>126080065359</v>
      </c>
      <c r="V157" s="244">
        <f t="shared" si="166"/>
        <v>0</v>
      </c>
      <c r="W157" s="244">
        <f t="shared" si="167"/>
        <v>0</v>
      </c>
      <c r="X157" s="37">
        <f t="shared" si="142"/>
        <v>1</v>
      </c>
      <c r="Y157" s="37">
        <f t="shared" si="143"/>
        <v>0</v>
      </c>
      <c r="Z157" s="37">
        <f t="shared" si="144"/>
        <v>0</v>
      </c>
      <c r="AA157" s="37">
        <f t="shared" si="109"/>
        <v>0</v>
      </c>
      <c r="AB157" s="37" t="s">
        <v>46</v>
      </c>
    </row>
    <row r="158" spans="1:28" ht="38.25" customHeight="1" x14ac:dyDescent="0.25">
      <c r="A158" s="238" t="s">
        <v>288</v>
      </c>
      <c r="B158" s="40"/>
      <c r="C158" s="40"/>
      <c r="D158" s="40"/>
      <c r="E158" s="34" t="s">
        <v>236</v>
      </c>
      <c r="F158" s="244">
        <f t="shared" si="166"/>
        <v>126080065359</v>
      </c>
      <c r="G158" s="244">
        <f t="shared" si="166"/>
        <v>0</v>
      </c>
      <c r="H158" s="244">
        <f t="shared" si="166"/>
        <v>0</v>
      </c>
      <c r="I158" s="244">
        <f t="shared" si="166"/>
        <v>0</v>
      </c>
      <c r="J158" s="244">
        <f t="shared" si="166"/>
        <v>0</v>
      </c>
      <c r="K158" s="244">
        <f t="shared" si="166"/>
        <v>0</v>
      </c>
      <c r="L158" s="244">
        <f t="shared" si="166"/>
        <v>126080065359</v>
      </c>
      <c r="M158" s="36">
        <f t="shared" si="157"/>
        <v>2.3751534800858756E-2</v>
      </c>
      <c r="N158" s="244">
        <f t="shared" si="166"/>
        <v>0</v>
      </c>
      <c r="O158" s="244">
        <f t="shared" si="166"/>
        <v>126080065359</v>
      </c>
      <c r="P158" s="244">
        <f t="shared" si="166"/>
        <v>0</v>
      </c>
      <c r="Q158" s="244">
        <f t="shared" si="166"/>
        <v>126080065359</v>
      </c>
      <c r="R158" s="244">
        <f t="shared" si="166"/>
        <v>0</v>
      </c>
      <c r="S158" s="244">
        <f t="shared" si="166"/>
        <v>0</v>
      </c>
      <c r="T158" s="244">
        <f t="shared" si="166"/>
        <v>0</v>
      </c>
      <c r="U158" s="244">
        <f t="shared" si="166"/>
        <v>126080065359</v>
      </c>
      <c r="V158" s="244">
        <f t="shared" si="166"/>
        <v>0</v>
      </c>
      <c r="W158" s="244">
        <f t="shared" si="167"/>
        <v>0</v>
      </c>
      <c r="X158" s="37">
        <f t="shared" si="142"/>
        <v>1</v>
      </c>
      <c r="Y158" s="37">
        <f t="shared" si="143"/>
        <v>0</v>
      </c>
      <c r="Z158" s="37">
        <f t="shared" si="144"/>
        <v>0</v>
      </c>
      <c r="AA158" s="37">
        <f t="shared" si="109"/>
        <v>0</v>
      </c>
      <c r="AB158" s="37" t="s">
        <v>46</v>
      </c>
    </row>
    <row r="159" spans="1:28" ht="30" customHeight="1" x14ac:dyDescent="0.25">
      <c r="A159" s="239" t="s">
        <v>289</v>
      </c>
      <c r="B159" s="40" t="s">
        <v>192</v>
      </c>
      <c r="C159" s="40">
        <v>11</v>
      </c>
      <c r="D159" s="40" t="s">
        <v>38</v>
      </c>
      <c r="E159" s="41" t="s">
        <v>226</v>
      </c>
      <c r="F159" s="240">
        <v>126080065359</v>
      </c>
      <c r="G159" s="240">
        <v>0</v>
      </c>
      <c r="H159" s="240">
        <v>0</v>
      </c>
      <c r="I159" s="240">
        <v>0</v>
      </c>
      <c r="J159" s="240">
        <v>0</v>
      </c>
      <c r="K159" s="240">
        <f t="shared" si="145"/>
        <v>0</v>
      </c>
      <c r="L159" s="240">
        <f t="shared" si="146"/>
        <v>126080065359</v>
      </c>
      <c r="M159" s="43">
        <f t="shared" si="157"/>
        <v>2.3751534800858756E-2</v>
      </c>
      <c r="N159" s="240">
        <v>0</v>
      </c>
      <c r="O159" s="240">
        <v>126080065359</v>
      </c>
      <c r="P159" s="240">
        <f>L159-O159</f>
        <v>0</v>
      </c>
      <c r="Q159" s="240">
        <v>126080065359</v>
      </c>
      <c r="R159" s="240">
        <f>+L159-Q159</f>
        <v>0</v>
      </c>
      <c r="S159" s="240">
        <f t="shared" ref="S159" si="168">O159-Q159</f>
        <v>0</v>
      </c>
      <c r="T159" s="240">
        <v>0</v>
      </c>
      <c r="U159" s="240">
        <f>+Q159-T159</f>
        <v>126080065359</v>
      </c>
      <c r="V159" s="240">
        <v>0</v>
      </c>
      <c r="W159" s="44">
        <f t="shared" si="152"/>
        <v>0</v>
      </c>
      <c r="X159" s="45">
        <f t="shared" si="142"/>
        <v>1</v>
      </c>
      <c r="Y159" s="45">
        <f t="shared" si="143"/>
        <v>0</v>
      </c>
      <c r="Z159" s="45">
        <f t="shared" si="144"/>
        <v>0</v>
      </c>
      <c r="AA159" s="45">
        <f t="shared" si="109"/>
        <v>0</v>
      </c>
      <c r="AB159" s="45" t="s">
        <v>46</v>
      </c>
    </row>
    <row r="160" spans="1:28" ht="67.5" customHeight="1" x14ac:dyDescent="0.25">
      <c r="A160" s="238" t="s">
        <v>290</v>
      </c>
      <c r="B160" s="68"/>
      <c r="C160" s="68"/>
      <c r="D160" s="68"/>
      <c r="E160" s="34" t="s">
        <v>291</v>
      </c>
      <c r="F160" s="244">
        <f t="shared" ref="F160:V162" si="169">+F161</f>
        <v>91282312485</v>
      </c>
      <c r="G160" s="244">
        <f t="shared" si="169"/>
        <v>0</v>
      </c>
      <c r="H160" s="244">
        <f t="shared" si="169"/>
        <v>0</v>
      </c>
      <c r="I160" s="244">
        <f t="shared" si="169"/>
        <v>0</v>
      </c>
      <c r="J160" s="244">
        <f t="shared" si="169"/>
        <v>0</v>
      </c>
      <c r="K160" s="244">
        <f t="shared" si="169"/>
        <v>0</v>
      </c>
      <c r="L160" s="244">
        <f t="shared" si="169"/>
        <v>91282312485</v>
      </c>
      <c r="M160" s="36">
        <f t="shared" si="157"/>
        <v>1.719617621958645E-2</v>
      </c>
      <c r="N160" s="244">
        <f t="shared" si="169"/>
        <v>0</v>
      </c>
      <c r="O160" s="244">
        <f t="shared" si="169"/>
        <v>91282312485</v>
      </c>
      <c r="P160" s="244">
        <f t="shared" si="169"/>
        <v>0</v>
      </c>
      <c r="Q160" s="244">
        <f t="shared" si="169"/>
        <v>91282312485</v>
      </c>
      <c r="R160" s="244">
        <f t="shared" si="169"/>
        <v>0</v>
      </c>
      <c r="S160" s="244">
        <f t="shared" si="169"/>
        <v>0</v>
      </c>
      <c r="T160" s="244">
        <f t="shared" si="169"/>
        <v>0</v>
      </c>
      <c r="U160" s="244">
        <f t="shared" si="169"/>
        <v>91282312485</v>
      </c>
      <c r="V160" s="244">
        <f t="shared" si="169"/>
        <v>0</v>
      </c>
      <c r="W160" s="244">
        <f t="shared" ref="W160:W162" si="170">+W161</f>
        <v>0</v>
      </c>
      <c r="X160" s="37">
        <f t="shared" si="142"/>
        <v>1</v>
      </c>
      <c r="Y160" s="37">
        <f t="shared" si="143"/>
        <v>0</v>
      </c>
      <c r="Z160" s="37">
        <f t="shared" si="144"/>
        <v>0</v>
      </c>
      <c r="AA160" s="37">
        <f t="shared" si="109"/>
        <v>0</v>
      </c>
      <c r="AB160" s="37" t="s">
        <v>46</v>
      </c>
    </row>
    <row r="161" spans="1:28" ht="67.5" customHeight="1" x14ac:dyDescent="0.25">
      <c r="A161" s="238" t="s">
        <v>292</v>
      </c>
      <c r="B161" s="40"/>
      <c r="C161" s="40"/>
      <c r="D161" s="40"/>
      <c r="E161" s="69" t="s">
        <v>291</v>
      </c>
      <c r="F161" s="244">
        <f t="shared" si="169"/>
        <v>91282312485</v>
      </c>
      <c r="G161" s="244">
        <f t="shared" si="169"/>
        <v>0</v>
      </c>
      <c r="H161" s="244">
        <f t="shared" si="169"/>
        <v>0</v>
      </c>
      <c r="I161" s="244">
        <f t="shared" si="169"/>
        <v>0</v>
      </c>
      <c r="J161" s="244">
        <f t="shared" si="169"/>
        <v>0</v>
      </c>
      <c r="K161" s="244">
        <f t="shared" si="169"/>
        <v>0</v>
      </c>
      <c r="L161" s="244">
        <f t="shared" si="169"/>
        <v>91282312485</v>
      </c>
      <c r="M161" s="36">
        <f t="shared" si="157"/>
        <v>1.719617621958645E-2</v>
      </c>
      <c r="N161" s="244">
        <f t="shared" si="169"/>
        <v>0</v>
      </c>
      <c r="O161" s="244">
        <f t="shared" si="169"/>
        <v>91282312485</v>
      </c>
      <c r="P161" s="244">
        <f t="shared" si="169"/>
        <v>0</v>
      </c>
      <c r="Q161" s="244">
        <f t="shared" si="169"/>
        <v>91282312485</v>
      </c>
      <c r="R161" s="244">
        <f t="shared" si="169"/>
        <v>0</v>
      </c>
      <c r="S161" s="244">
        <f t="shared" si="169"/>
        <v>0</v>
      </c>
      <c r="T161" s="244">
        <f t="shared" si="169"/>
        <v>0</v>
      </c>
      <c r="U161" s="244">
        <f t="shared" si="169"/>
        <v>91282312485</v>
      </c>
      <c r="V161" s="244">
        <f t="shared" si="169"/>
        <v>0</v>
      </c>
      <c r="W161" s="244">
        <f t="shared" si="170"/>
        <v>0</v>
      </c>
      <c r="X161" s="37">
        <f t="shared" si="142"/>
        <v>1</v>
      </c>
      <c r="Y161" s="37">
        <f t="shared" si="143"/>
        <v>0</v>
      </c>
      <c r="Z161" s="37">
        <f t="shared" si="144"/>
        <v>0</v>
      </c>
      <c r="AA161" s="37">
        <f t="shared" si="109"/>
        <v>0</v>
      </c>
      <c r="AB161" s="37" t="s">
        <v>46</v>
      </c>
    </row>
    <row r="162" spans="1:28" ht="32.25" customHeight="1" x14ac:dyDescent="0.25">
      <c r="A162" s="238" t="s">
        <v>293</v>
      </c>
      <c r="B162" s="40"/>
      <c r="C162" s="40"/>
      <c r="D162" s="40"/>
      <c r="E162" s="34" t="s">
        <v>236</v>
      </c>
      <c r="F162" s="244">
        <f t="shared" si="169"/>
        <v>91282312485</v>
      </c>
      <c r="G162" s="244">
        <f t="shared" si="169"/>
        <v>0</v>
      </c>
      <c r="H162" s="244">
        <f t="shared" si="169"/>
        <v>0</v>
      </c>
      <c r="I162" s="244">
        <f t="shared" si="169"/>
        <v>0</v>
      </c>
      <c r="J162" s="244">
        <f t="shared" si="169"/>
        <v>0</v>
      </c>
      <c r="K162" s="244">
        <f t="shared" si="169"/>
        <v>0</v>
      </c>
      <c r="L162" s="244">
        <f t="shared" si="169"/>
        <v>91282312485</v>
      </c>
      <c r="M162" s="36">
        <f t="shared" si="157"/>
        <v>1.719617621958645E-2</v>
      </c>
      <c r="N162" s="244">
        <f t="shared" si="169"/>
        <v>0</v>
      </c>
      <c r="O162" s="244">
        <f t="shared" si="169"/>
        <v>91282312485</v>
      </c>
      <c r="P162" s="244">
        <f t="shared" si="169"/>
        <v>0</v>
      </c>
      <c r="Q162" s="244">
        <f t="shared" si="169"/>
        <v>91282312485</v>
      </c>
      <c r="R162" s="244">
        <f t="shared" si="169"/>
        <v>0</v>
      </c>
      <c r="S162" s="244">
        <f t="shared" si="169"/>
        <v>0</v>
      </c>
      <c r="T162" s="244">
        <f t="shared" si="169"/>
        <v>0</v>
      </c>
      <c r="U162" s="244">
        <f t="shared" si="169"/>
        <v>91282312485</v>
      </c>
      <c r="V162" s="244">
        <f t="shared" si="169"/>
        <v>0</v>
      </c>
      <c r="W162" s="244">
        <f t="shared" si="170"/>
        <v>0</v>
      </c>
      <c r="X162" s="37">
        <f t="shared" si="142"/>
        <v>1</v>
      </c>
      <c r="Y162" s="37">
        <f t="shared" si="143"/>
        <v>0</v>
      </c>
      <c r="Z162" s="37">
        <f t="shared" si="144"/>
        <v>0</v>
      </c>
      <c r="AA162" s="37">
        <f t="shared" si="109"/>
        <v>0</v>
      </c>
      <c r="AB162" s="37" t="s">
        <v>46</v>
      </c>
    </row>
    <row r="163" spans="1:28" ht="30" customHeight="1" x14ac:dyDescent="0.25">
      <c r="A163" s="239" t="s">
        <v>294</v>
      </c>
      <c r="B163" s="40" t="s">
        <v>192</v>
      </c>
      <c r="C163" s="40">
        <v>11</v>
      </c>
      <c r="D163" s="40" t="s">
        <v>38</v>
      </c>
      <c r="E163" s="41" t="s">
        <v>226</v>
      </c>
      <c r="F163" s="240">
        <v>91282312485</v>
      </c>
      <c r="G163" s="240">
        <v>0</v>
      </c>
      <c r="H163" s="240">
        <v>0</v>
      </c>
      <c r="I163" s="240">
        <v>0</v>
      </c>
      <c r="J163" s="240">
        <v>0</v>
      </c>
      <c r="K163" s="240">
        <f t="shared" si="145"/>
        <v>0</v>
      </c>
      <c r="L163" s="240">
        <f t="shared" si="146"/>
        <v>91282312485</v>
      </c>
      <c r="M163" s="43">
        <f t="shared" si="157"/>
        <v>1.719617621958645E-2</v>
      </c>
      <c r="N163" s="240">
        <v>0</v>
      </c>
      <c r="O163" s="240">
        <v>91282312485</v>
      </c>
      <c r="P163" s="240">
        <f>L163-O163</f>
        <v>0</v>
      </c>
      <c r="Q163" s="240">
        <v>91282312485</v>
      </c>
      <c r="R163" s="240">
        <f>+L163-Q163</f>
        <v>0</v>
      </c>
      <c r="S163" s="240">
        <f t="shared" ref="S163" si="171">O163-Q163</f>
        <v>0</v>
      </c>
      <c r="T163" s="240">
        <v>0</v>
      </c>
      <c r="U163" s="240">
        <f>+Q163-T163</f>
        <v>91282312485</v>
      </c>
      <c r="V163" s="240">
        <v>0</v>
      </c>
      <c r="W163" s="44">
        <f t="shared" si="152"/>
        <v>0</v>
      </c>
      <c r="X163" s="45">
        <f t="shared" si="142"/>
        <v>1</v>
      </c>
      <c r="Y163" s="45">
        <f t="shared" si="143"/>
        <v>0</v>
      </c>
      <c r="Z163" s="45">
        <f t="shared" si="144"/>
        <v>0</v>
      </c>
      <c r="AA163" s="45">
        <f t="shared" si="109"/>
        <v>0</v>
      </c>
      <c r="AB163" s="45" t="s">
        <v>46</v>
      </c>
    </row>
    <row r="164" spans="1:28" ht="95.25" customHeight="1" x14ac:dyDescent="0.25">
      <c r="A164" s="238" t="s">
        <v>295</v>
      </c>
      <c r="B164" s="68"/>
      <c r="C164" s="68"/>
      <c r="D164" s="68"/>
      <c r="E164" s="34" t="s">
        <v>296</v>
      </c>
      <c r="F164" s="244">
        <f t="shared" ref="F164:V166" si="172">+F165</f>
        <v>175214577228</v>
      </c>
      <c r="G164" s="244">
        <f t="shared" si="172"/>
        <v>0</v>
      </c>
      <c r="H164" s="244">
        <f t="shared" si="172"/>
        <v>0</v>
      </c>
      <c r="I164" s="244">
        <f t="shared" si="172"/>
        <v>0</v>
      </c>
      <c r="J164" s="244">
        <f t="shared" si="172"/>
        <v>0</v>
      </c>
      <c r="K164" s="244">
        <f t="shared" si="172"/>
        <v>0</v>
      </c>
      <c r="L164" s="244">
        <f t="shared" si="172"/>
        <v>175214577228</v>
      </c>
      <c r="M164" s="36">
        <f t="shared" si="157"/>
        <v>3.3007717094679687E-2</v>
      </c>
      <c r="N164" s="244">
        <f t="shared" si="172"/>
        <v>0</v>
      </c>
      <c r="O164" s="244">
        <f t="shared" si="172"/>
        <v>175214577228</v>
      </c>
      <c r="P164" s="244">
        <f t="shared" si="172"/>
        <v>0</v>
      </c>
      <c r="Q164" s="244">
        <f t="shared" si="172"/>
        <v>175214577228</v>
      </c>
      <c r="R164" s="244">
        <f t="shared" si="172"/>
        <v>0</v>
      </c>
      <c r="S164" s="244">
        <f t="shared" si="172"/>
        <v>0</v>
      </c>
      <c r="T164" s="244">
        <f t="shared" si="172"/>
        <v>8358018752</v>
      </c>
      <c r="U164" s="244">
        <f t="shared" si="172"/>
        <v>166856558476</v>
      </c>
      <c r="V164" s="244">
        <f t="shared" si="172"/>
        <v>8358018752</v>
      </c>
      <c r="W164" s="244">
        <f t="shared" ref="W164:W166" si="173">+W165</f>
        <v>0</v>
      </c>
      <c r="X164" s="37">
        <f t="shared" si="142"/>
        <v>1</v>
      </c>
      <c r="Y164" s="37">
        <f t="shared" si="143"/>
        <v>4.770161754934369E-2</v>
      </c>
      <c r="Z164" s="37">
        <f t="shared" si="144"/>
        <v>4.770161754934369E-2</v>
      </c>
      <c r="AA164" s="37">
        <f t="shared" ref="AA164:AA201" si="174">+T164/Q164</f>
        <v>4.770161754934369E-2</v>
      </c>
      <c r="AB164" s="37">
        <f t="shared" si="150"/>
        <v>1</v>
      </c>
    </row>
    <row r="165" spans="1:28" ht="95.25" customHeight="1" x14ac:dyDescent="0.25">
      <c r="A165" s="238" t="s">
        <v>297</v>
      </c>
      <c r="B165" s="40"/>
      <c r="C165" s="40"/>
      <c r="D165" s="40"/>
      <c r="E165" s="69" t="s">
        <v>296</v>
      </c>
      <c r="F165" s="244">
        <f t="shared" si="172"/>
        <v>175214577228</v>
      </c>
      <c r="G165" s="244">
        <f t="shared" si="172"/>
        <v>0</v>
      </c>
      <c r="H165" s="244">
        <f t="shared" si="172"/>
        <v>0</v>
      </c>
      <c r="I165" s="244">
        <f t="shared" si="172"/>
        <v>0</v>
      </c>
      <c r="J165" s="244">
        <f t="shared" si="172"/>
        <v>0</v>
      </c>
      <c r="K165" s="244">
        <f t="shared" si="172"/>
        <v>0</v>
      </c>
      <c r="L165" s="244">
        <f t="shared" si="172"/>
        <v>175214577228</v>
      </c>
      <c r="M165" s="36">
        <f t="shared" si="157"/>
        <v>3.3007717094679687E-2</v>
      </c>
      <c r="N165" s="244">
        <f t="shared" si="172"/>
        <v>0</v>
      </c>
      <c r="O165" s="244">
        <f t="shared" si="172"/>
        <v>175214577228</v>
      </c>
      <c r="P165" s="244">
        <f t="shared" si="172"/>
        <v>0</v>
      </c>
      <c r="Q165" s="244">
        <f t="shared" si="172"/>
        <v>175214577228</v>
      </c>
      <c r="R165" s="244">
        <f t="shared" si="172"/>
        <v>0</v>
      </c>
      <c r="S165" s="244">
        <f t="shared" si="172"/>
        <v>0</v>
      </c>
      <c r="T165" s="244">
        <f t="shared" si="172"/>
        <v>8358018752</v>
      </c>
      <c r="U165" s="244">
        <f t="shared" si="172"/>
        <v>166856558476</v>
      </c>
      <c r="V165" s="244">
        <f t="shared" si="172"/>
        <v>8358018752</v>
      </c>
      <c r="W165" s="244">
        <f t="shared" si="173"/>
        <v>0</v>
      </c>
      <c r="X165" s="37">
        <f t="shared" si="142"/>
        <v>1</v>
      </c>
      <c r="Y165" s="37">
        <f t="shared" si="143"/>
        <v>4.770161754934369E-2</v>
      </c>
      <c r="Z165" s="37">
        <f t="shared" si="144"/>
        <v>4.770161754934369E-2</v>
      </c>
      <c r="AA165" s="37">
        <f t="shared" si="174"/>
        <v>4.770161754934369E-2</v>
      </c>
      <c r="AB165" s="37">
        <f t="shared" si="150"/>
        <v>1</v>
      </c>
    </row>
    <row r="166" spans="1:28" ht="33" customHeight="1" x14ac:dyDescent="0.25">
      <c r="A166" s="238" t="s">
        <v>298</v>
      </c>
      <c r="B166" s="40"/>
      <c r="C166" s="40"/>
      <c r="D166" s="40"/>
      <c r="E166" s="34" t="s">
        <v>236</v>
      </c>
      <c r="F166" s="244">
        <f t="shared" si="172"/>
        <v>175214577228</v>
      </c>
      <c r="G166" s="244">
        <f t="shared" si="172"/>
        <v>0</v>
      </c>
      <c r="H166" s="244">
        <f t="shared" si="172"/>
        <v>0</v>
      </c>
      <c r="I166" s="244">
        <f t="shared" si="172"/>
        <v>0</v>
      </c>
      <c r="J166" s="244">
        <f t="shared" si="172"/>
        <v>0</v>
      </c>
      <c r="K166" s="244">
        <f t="shared" si="172"/>
        <v>0</v>
      </c>
      <c r="L166" s="244">
        <f t="shared" si="172"/>
        <v>175214577228</v>
      </c>
      <c r="M166" s="36">
        <f t="shared" si="157"/>
        <v>3.3007717094679687E-2</v>
      </c>
      <c r="N166" s="244">
        <f t="shared" si="172"/>
        <v>0</v>
      </c>
      <c r="O166" s="244">
        <f t="shared" si="172"/>
        <v>175214577228</v>
      </c>
      <c r="P166" s="244">
        <f t="shared" si="172"/>
        <v>0</v>
      </c>
      <c r="Q166" s="244">
        <f t="shared" si="172"/>
        <v>175214577228</v>
      </c>
      <c r="R166" s="244">
        <f t="shared" si="172"/>
        <v>0</v>
      </c>
      <c r="S166" s="244">
        <f t="shared" si="172"/>
        <v>0</v>
      </c>
      <c r="T166" s="244">
        <f t="shared" si="172"/>
        <v>8358018752</v>
      </c>
      <c r="U166" s="244">
        <f t="shared" si="172"/>
        <v>166856558476</v>
      </c>
      <c r="V166" s="244">
        <f t="shared" si="172"/>
        <v>8358018752</v>
      </c>
      <c r="W166" s="244">
        <f t="shared" si="173"/>
        <v>0</v>
      </c>
      <c r="X166" s="37">
        <f t="shared" si="142"/>
        <v>1</v>
      </c>
      <c r="Y166" s="37">
        <f t="shared" si="143"/>
        <v>4.770161754934369E-2</v>
      </c>
      <c r="Z166" s="37">
        <f t="shared" si="144"/>
        <v>4.770161754934369E-2</v>
      </c>
      <c r="AA166" s="37">
        <f t="shared" si="174"/>
        <v>4.770161754934369E-2</v>
      </c>
      <c r="AB166" s="37">
        <f t="shared" si="150"/>
        <v>1</v>
      </c>
    </row>
    <row r="167" spans="1:28" ht="30" customHeight="1" x14ac:dyDescent="0.25">
      <c r="A167" s="239" t="s">
        <v>299</v>
      </c>
      <c r="B167" s="40" t="s">
        <v>192</v>
      </c>
      <c r="C167" s="40">
        <v>11</v>
      </c>
      <c r="D167" s="40" t="s">
        <v>38</v>
      </c>
      <c r="E167" s="41" t="s">
        <v>226</v>
      </c>
      <c r="F167" s="240">
        <v>175214577228</v>
      </c>
      <c r="G167" s="240">
        <v>0</v>
      </c>
      <c r="H167" s="240">
        <v>0</v>
      </c>
      <c r="I167" s="240">
        <v>0</v>
      </c>
      <c r="J167" s="240">
        <v>0</v>
      </c>
      <c r="K167" s="240">
        <f t="shared" si="145"/>
        <v>0</v>
      </c>
      <c r="L167" s="240">
        <f t="shared" si="146"/>
        <v>175214577228</v>
      </c>
      <c r="M167" s="43">
        <f t="shared" si="157"/>
        <v>3.3007717094679687E-2</v>
      </c>
      <c r="N167" s="240">
        <v>0</v>
      </c>
      <c r="O167" s="240">
        <v>175214577228</v>
      </c>
      <c r="P167" s="240">
        <f>L167-O167</f>
        <v>0</v>
      </c>
      <c r="Q167" s="240">
        <v>175214577228</v>
      </c>
      <c r="R167" s="240">
        <f>+L167-Q167</f>
        <v>0</v>
      </c>
      <c r="S167" s="240">
        <f t="shared" ref="S167" si="175">O167-Q167</f>
        <v>0</v>
      </c>
      <c r="T167" s="240">
        <v>8358018752</v>
      </c>
      <c r="U167" s="240">
        <f>+Q167-T167</f>
        <v>166856558476</v>
      </c>
      <c r="V167" s="240">
        <v>8358018752</v>
      </c>
      <c r="W167" s="44">
        <f t="shared" si="152"/>
        <v>0</v>
      </c>
      <c r="X167" s="45">
        <f t="shared" si="142"/>
        <v>1</v>
      </c>
      <c r="Y167" s="45">
        <f t="shared" si="143"/>
        <v>4.770161754934369E-2</v>
      </c>
      <c r="Z167" s="45">
        <f t="shared" si="144"/>
        <v>4.770161754934369E-2</v>
      </c>
      <c r="AA167" s="45">
        <f t="shared" si="174"/>
        <v>4.770161754934369E-2</v>
      </c>
      <c r="AB167" s="45">
        <f t="shared" si="150"/>
        <v>1</v>
      </c>
    </row>
    <row r="168" spans="1:28" ht="53.25" customHeight="1" x14ac:dyDescent="0.25">
      <c r="A168" s="238" t="s">
        <v>300</v>
      </c>
      <c r="B168" s="68"/>
      <c r="C168" s="68"/>
      <c r="D168" s="68"/>
      <c r="E168" s="34" t="s">
        <v>301</v>
      </c>
      <c r="F168" s="244">
        <f>+F169</f>
        <v>109796058849</v>
      </c>
      <c r="G168" s="244">
        <f t="shared" ref="G168:L168" si="176">+G169</f>
        <v>0</v>
      </c>
      <c r="H168" s="244">
        <f t="shared" si="176"/>
        <v>0</v>
      </c>
      <c r="I168" s="244">
        <f t="shared" si="176"/>
        <v>0</v>
      </c>
      <c r="J168" s="244">
        <f t="shared" si="176"/>
        <v>0</v>
      </c>
      <c r="K168" s="244">
        <f t="shared" si="176"/>
        <v>0</v>
      </c>
      <c r="L168" s="244">
        <f t="shared" si="176"/>
        <v>109796058849</v>
      </c>
      <c r="M168" s="36">
        <f t="shared" si="157"/>
        <v>2.0683879765795225E-2</v>
      </c>
      <c r="N168" s="244">
        <f t="shared" ref="N168:W170" si="177">+N169</f>
        <v>0</v>
      </c>
      <c r="O168" s="244">
        <f t="shared" si="177"/>
        <v>109796058849</v>
      </c>
      <c r="P168" s="244">
        <f t="shared" si="177"/>
        <v>0</v>
      </c>
      <c r="Q168" s="244">
        <f t="shared" si="177"/>
        <v>109796058849</v>
      </c>
      <c r="R168" s="244">
        <f t="shared" si="177"/>
        <v>0</v>
      </c>
      <c r="S168" s="244">
        <f t="shared" si="177"/>
        <v>0</v>
      </c>
      <c r="T168" s="244">
        <f t="shared" si="177"/>
        <v>19071686158</v>
      </c>
      <c r="U168" s="244">
        <f t="shared" si="177"/>
        <v>90724372691</v>
      </c>
      <c r="V168" s="244">
        <f t="shared" si="177"/>
        <v>19071686158</v>
      </c>
      <c r="W168" s="244">
        <f t="shared" si="177"/>
        <v>0</v>
      </c>
      <c r="X168" s="37">
        <f t="shared" si="142"/>
        <v>1</v>
      </c>
      <c r="Y168" s="37">
        <f t="shared" si="143"/>
        <v>0.17370100856014198</v>
      </c>
      <c r="Z168" s="37">
        <f t="shared" si="144"/>
        <v>0.17370100856014198</v>
      </c>
      <c r="AA168" s="37">
        <f t="shared" si="174"/>
        <v>0.17370100856014198</v>
      </c>
      <c r="AB168" s="37">
        <f t="shared" si="150"/>
        <v>1</v>
      </c>
    </row>
    <row r="169" spans="1:28" ht="53.25" customHeight="1" x14ac:dyDescent="0.25">
      <c r="A169" s="238" t="s">
        <v>302</v>
      </c>
      <c r="B169" s="40"/>
      <c r="C169" s="40"/>
      <c r="D169" s="40"/>
      <c r="E169" s="69" t="s">
        <v>301</v>
      </c>
      <c r="F169" s="244">
        <f t="shared" ref="F169:V170" si="178">+F170</f>
        <v>109796058849</v>
      </c>
      <c r="G169" s="244">
        <f t="shared" si="178"/>
        <v>0</v>
      </c>
      <c r="H169" s="244">
        <f t="shared" si="178"/>
        <v>0</v>
      </c>
      <c r="I169" s="244">
        <f t="shared" si="178"/>
        <v>0</v>
      </c>
      <c r="J169" s="244">
        <f t="shared" si="178"/>
        <v>0</v>
      </c>
      <c r="K169" s="244">
        <f t="shared" si="178"/>
        <v>0</v>
      </c>
      <c r="L169" s="244">
        <f t="shared" si="178"/>
        <v>109796058849</v>
      </c>
      <c r="M169" s="36">
        <f t="shared" si="157"/>
        <v>2.0683879765795225E-2</v>
      </c>
      <c r="N169" s="244">
        <f t="shared" si="178"/>
        <v>0</v>
      </c>
      <c r="O169" s="244">
        <f t="shared" si="178"/>
        <v>109796058849</v>
      </c>
      <c r="P169" s="244">
        <f t="shared" si="178"/>
        <v>0</v>
      </c>
      <c r="Q169" s="244">
        <f t="shared" si="178"/>
        <v>109796058849</v>
      </c>
      <c r="R169" s="244">
        <f t="shared" si="178"/>
        <v>0</v>
      </c>
      <c r="S169" s="244">
        <f t="shared" si="178"/>
        <v>0</v>
      </c>
      <c r="T169" s="244">
        <f t="shared" si="178"/>
        <v>19071686158</v>
      </c>
      <c r="U169" s="244">
        <f t="shared" si="178"/>
        <v>90724372691</v>
      </c>
      <c r="V169" s="244">
        <f t="shared" si="178"/>
        <v>19071686158</v>
      </c>
      <c r="W169" s="244">
        <f t="shared" si="177"/>
        <v>0</v>
      </c>
      <c r="X169" s="37">
        <f t="shared" si="142"/>
        <v>1</v>
      </c>
      <c r="Y169" s="37">
        <f t="shared" si="143"/>
        <v>0.17370100856014198</v>
      </c>
      <c r="Z169" s="37">
        <f t="shared" si="144"/>
        <v>0.17370100856014198</v>
      </c>
      <c r="AA169" s="37">
        <f t="shared" si="174"/>
        <v>0.17370100856014198</v>
      </c>
      <c r="AB169" s="37">
        <f t="shared" si="150"/>
        <v>1</v>
      </c>
    </row>
    <row r="170" spans="1:28" ht="38.25" customHeight="1" x14ac:dyDescent="0.25">
      <c r="A170" s="238" t="s">
        <v>303</v>
      </c>
      <c r="B170" s="40"/>
      <c r="C170" s="40"/>
      <c r="D170" s="40"/>
      <c r="E170" s="34" t="s">
        <v>236</v>
      </c>
      <c r="F170" s="244">
        <f t="shared" si="178"/>
        <v>109796058849</v>
      </c>
      <c r="G170" s="244">
        <f t="shared" si="178"/>
        <v>0</v>
      </c>
      <c r="H170" s="244">
        <f t="shared" si="178"/>
        <v>0</v>
      </c>
      <c r="I170" s="244">
        <f t="shared" si="178"/>
        <v>0</v>
      </c>
      <c r="J170" s="244">
        <f t="shared" si="178"/>
        <v>0</v>
      </c>
      <c r="K170" s="244">
        <f t="shared" si="178"/>
        <v>0</v>
      </c>
      <c r="L170" s="244">
        <f t="shared" si="178"/>
        <v>109796058849</v>
      </c>
      <c r="M170" s="36">
        <f t="shared" si="157"/>
        <v>2.0683879765795225E-2</v>
      </c>
      <c r="N170" s="244">
        <f t="shared" si="177"/>
        <v>0</v>
      </c>
      <c r="O170" s="244">
        <f t="shared" si="177"/>
        <v>109796058849</v>
      </c>
      <c r="P170" s="244">
        <f t="shared" si="177"/>
        <v>0</v>
      </c>
      <c r="Q170" s="244">
        <f t="shared" si="177"/>
        <v>109796058849</v>
      </c>
      <c r="R170" s="244">
        <f t="shared" si="177"/>
        <v>0</v>
      </c>
      <c r="S170" s="244">
        <f t="shared" si="177"/>
        <v>0</v>
      </c>
      <c r="T170" s="244">
        <f t="shared" si="177"/>
        <v>19071686158</v>
      </c>
      <c r="U170" s="244">
        <f t="shared" si="177"/>
        <v>90724372691</v>
      </c>
      <c r="V170" s="244">
        <f t="shared" si="177"/>
        <v>19071686158</v>
      </c>
      <c r="W170" s="244">
        <f t="shared" si="177"/>
        <v>0</v>
      </c>
      <c r="X170" s="37">
        <f t="shared" si="142"/>
        <v>1</v>
      </c>
      <c r="Y170" s="37">
        <f t="shared" si="143"/>
        <v>0.17370100856014198</v>
      </c>
      <c r="Z170" s="37">
        <f t="shared" si="144"/>
        <v>0.17370100856014198</v>
      </c>
      <c r="AA170" s="37">
        <f t="shared" si="174"/>
        <v>0.17370100856014198</v>
      </c>
      <c r="AB170" s="37">
        <f t="shared" si="150"/>
        <v>1</v>
      </c>
    </row>
    <row r="171" spans="1:28" ht="38.25" customHeight="1" x14ac:dyDescent="0.25">
      <c r="A171" s="239" t="s">
        <v>304</v>
      </c>
      <c r="B171" s="68" t="s">
        <v>192</v>
      </c>
      <c r="C171" s="68">
        <v>11</v>
      </c>
      <c r="D171" s="40" t="s">
        <v>38</v>
      </c>
      <c r="E171" s="41" t="s">
        <v>226</v>
      </c>
      <c r="F171" s="240">
        <v>109796058849</v>
      </c>
      <c r="G171" s="240">
        <v>0</v>
      </c>
      <c r="H171" s="240">
        <v>0</v>
      </c>
      <c r="I171" s="240">
        <v>0</v>
      </c>
      <c r="J171" s="240">
        <v>0</v>
      </c>
      <c r="K171" s="240">
        <f t="shared" si="145"/>
        <v>0</v>
      </c>
      <c r="L171" s="240">
        <f t="shared" si="146"/>
        <v>109796058849</v>
      </c>
      <c r="M171" s="43">
        <f t="shared" si="157"/>
        <v>2.0683879765795225E-2</v>
      </c>
      <c r="N171" s="240">
        <v>0</v>
      </c>
      <c r="O171" s="240">
        <v>109796058849</v>
      </c>
      <c r="P171" s="240">
        <f>L171-O171</f>
        <v>0</v>
      </c>
      <c r="Q171" s="240">
        <v>109796058849</v>
      </c>
      <c r="R171" s="240">
        <f>+L171-Q171</f>
        <v>0</v>
      </c>
      <c r="S171" s="240">
        <f t="shared" ref="S171" si="179">O171-Q171</f>
        <v>0</v>
      </c>
      <c r="T171" s="240">
        <v>19071686158</v>
      </c>
      <c r="U171" s="240">
        <f>+Q171-T171</f>
        <v>90724372691</v>
      </c>
      <c r="V171" s="240">
        <v>19071686158</v>
      </c>
      <c r="W171" s="44">
        <f t="shared" si="152"/>
        <v>0</v>
      </c>
      <c r="X171" s="45">
        <f t="shared" si="142"/>
        <v>1</v>
      </c>
      <c r="Y171" s="45">
        <f t="shared" si="143"/>
        <v>0.17370100856014198</v>
      </c>
      <c r="Z171" s="45">
        <f t="shared" si="144"/>
        <v>0.17370100856014198</v>
      </c>
      <c r="AA171" s="45">
        <f t="shared" si="174"/>
        <v>0.17370100856014198</v>
      </c>
      <c r="AB171" s="45">
        <f t="shared" si="150"/>
        <v>1</v>
      </c>
    </row>
    <row r="172" spans="1:28" ht="69" customHeight="1" x14ac:dyDescent="0.25">
      <c r="A172" s="238" t="s">
        <v>305</v>
      </c>
      <c r="B172" s="68"/>
      <c r="C172" s="68"/>
      <c r="D172" s="68"/>
      <c r="E172" s="34" t="s">
        <v>306</v>
      </c>
      <c r="F172" s="244">
        <f t="shared" ref="F172:V174" si="180">+F173</f>
        <v>216924287600</v>
      </c>
      <c r="G172" s="244">
        <f t="shared" si="180"/>
        <v>0</v>
      </c>
      <c r="H172" s="244">
        <f t="shared" si="180"/>
        <v>0</v>
      </c>
      <c r="I172" s="244">
        <f t="shared" si="180"/>
        <v>0</v>
      </c>
      <c r="J172" s="244">
        <f t="shared" si="180"/>
        <v>0</v>
      </c>
      <c r="K172" s="244">
        <f t="shared" si="180"/>
        <v>0</v>
      </c>
      <c r="L172" s="244">
        <f t="shared" si="180"/>
        <v>216924287600</v>
      </c>
      <c r="M172" s="36">
        <f t="shared" si="157"/>
        <v>4.0865181592445191E-2</v>
      </c>
      <c r="N172" s="244">
        <f t="shared" si="180"/>
        <v>0</v>
      </c>
      <c r="O172" s="244">
        <f t="shared" si="180"/>
        <v>216924287600</v>
      </c>
      <c r="P172" s="244">
        <f t="shared" si="180"/>
        <v>0</v>
      </c>
      <c r="Q172" s="244">
        <f t="shared" si="180"/>
        <v>216924287600</v>
      </c>
      <c r="R172" s="244">
        <f t="shared" si="180"/>
        <v>0</v>
      </c>
      <c r="S172" s="244">
        <f t="shared" si="180"/>
        <v>0</v>
      </c>
      <c r="T172" s="244">
        <f t="shared" si="180"/>
        <v>14013027754</v>
      </c>
      <c r="U172" s="244">
        <f t="shared" si="180"/>
        <v>202911259846</v>
      </c>
      <c r="V172" s="244">
        <f t="shared" si="180"/>
        <v>14013027754</v>
      </c>
      <c r="W172" s="244">
        <f t="shared" ref="W172:W174" si="181">+W173</f>
        <v>0</v>
      </c>
      <c r="X172" s="37">
        <f t="shared" si="142"/>
        <v>1</v>
      </c>
      <c r="Y172" s="37">
        <f t="shared" si="143"/>
        <v>6.4598703580114922E-2</v>
      </c>
      <c r="Z172" s="37">
        <f t="shared" si="144"/>
        <v>6.4598703580114922E-2</v>
      </c>
      <c r="AA172" s="37">
        <f t="shared" si="174"/>
        <v>6.4598703580114922E-2</v>
      </c>
      <c r="AB172" s="37">
        <f t="shared" si="150"/>
        <v>1</v>
      </c>
    </row>
    <row r="173" spans="1:28" ht="69" customHeight="1" x14ac:dyDescent="0.25">
      <c r="A173" s="238" t="s">
        <v>307</v>
      </c>
      <c r="B173" s="40"/>
      <c r="C173" s="40"/>
      <c r="D173" s="40"/>
      <c r="E173" s="69" t="s">
        <v>306</v>
      </c>
      <c r="F173" s="244">
        <f t="shared" si="180"/>
        <v>216924287600</v>
      </c>
      <c r="G173" s="244">
        <f t="shared" si="180"/>
        <v>0</v>
      </c>
      <c r="H173" s="244">
        <f t="shared" si="180"/>
        <v>0</v>
      </c>
      <c r="I173" s="244">
        <f t="shared" si="180"/>
        <v>0</v>
      </c>
      <c r="J173" s="244">
        <f t="shared" si="180"/>
        <v>0</v>
      </c>
      <c r="K173" s="244">
        <f t="shared" si="180"/>
        <v>0</v>
      </c>
      <c r="L173" s="244">
        <f t="shared" si="180"/>
        <v>216924287600</v>
      </c>
      <c r="M173" s="36">
        <f t="shared" si="157"/>
        <v>4.0865181592445191E-2</v>
      </c>
      <c r="N173" s="244">
        <f t="shared" si="180"/>
        <v>0</v>
      </c>
      <c r="O173" s="244">
        <f t="shared" si="180"/>
        <v>216924287600</v>
      </c>
      <c r="P173" s="244">
        <f t="shared" si="180"/>
        <v>0</v>
      </c>
      <c r="Q173" s="244">
        <f t="shared" si="180"/>
        <v>216924287600</v>
      </c>
      <c r="R173" s="244">
        <f t="shared" si="180"/>
        <v>0</v>
      </c>
      <c r="S173" s="244">
        <f t="shared" si="180"/>
        <v>0</v>
      </c>
      <c r="T173" s="244">
        <f t="shared" si="180"/>
        <v>14013027754</v>
      </c>
      <c r="U173" s="244">
        <f t="shared" si="180"/>
        <v>202911259846</v>
      </c>
      <c r="V173" s="244">
        <f t="shared" si="180"/>
        <v>14013027754</v>
      </c>
      <c r="W173" s="244">
        <f t="shared" si="181"/>
        <v>0</v>
      </c>
      <c r="X173" s="37">
        <f t="shared" si="142"/>
        <v>1</v>
      </c>
      <c r="Y173" s="37">
        <f t="shared" si="143"/>
        <v>6.4598703580114922E-2</v>
      </c>
      <c r="Z173" s="37">
        <f t="shared" si="144"/>
        <v>6.4598703580114922E-2</v>
      </c>
      <c r="AA173" s="37">
        <f t="shared" si="174"/>
        <v>6.4598703580114922E-2</v>
      </c>
      <c r="AB173" s="37">
        <f t="shared" si="150"/>
        <v>1</v>
      </c>
    </row>
    <row r="174" spans="1:28" ht="29.25" customHeight="1" x14ac:dyDescent="0.25">
      <c r="A174" s="238" t="s">
        <v>308</v>
      </c>
      <c r="B174" s="40"/>
      <c r="C174" s="40"/>
      <c r="D174" s="40"/>
      <c r="E174" s="34" t="s">
        <v>236</v>
      </c>
      <c r="F174" s="244">
        <f t="shared" si="180"/>
        <v>216924287600</v>
      </c>
      <c r="G174" s="244">
        <f t="shared" si="180"/>
        <v>0</v>
      </c>
      <c r="H174" s="244">
        <f t="shared" si="180"/>
        <v>0</v>
      </c>
      <c r="I174" s="244">
        <f t="shared" si="180"/>
        <v>0</v>
      </c>
      <c r="J174" s="244">
        <f t="shared" si="180"/>
        <v>0</v>
      </c>
      <c r="K174" s="244">
        <f t="shared" si="180"/>
        <v>0</v>
      </c>
      <c r="L174" s="244">
        <f t="shared" si="180"/>
        <v>216924287600</v>
      </c>
      <c r="M174" s="36">
        <f t="shared" si="157"/>
        <v>4.0865181592445191E-2</v>
      </c>
      <c r="N174" s="244">
        <f t="shared" si="180"/>
        <v>0</v>
      </c>
      <c r="O174" s="244">
        <f t="shared" si="180"/>
        <v>216924287600</v>
      </c>
      <c r="P174" s="244">
        <f t="shared" si="180"/>
        <v>0</v>
      </c>
      <c r="Q174" s="244">
        <f t="shared" si="180"/>
        <v>216924287600</v>
      </c>
      <c r="R174" s="244">
        <f t="shared" si="180"/>
        <v>0</v>
      </c>
      <c r="S174" s="244">
        <f t="shared" si="180"/>
        <v>0</v>
      </c>
      <c r="T174" s="244">
        <f t="shared" si="180"/>
        <v>14013027754</v>
      </c>
      <c r="U174" s="244">
        <f t="shared" si="180"/>
        <v>202911259846</v>
      </c>
      <c r="V174" s="244">
        <f t="shared" si="180"/>
        <v>14013027754</v>
      </c>
      <c r="W174" s="244">
        <f t="shared" si="181"/>
        <v>0</v>
      </c>
      <c r="X174" s="37">
        <f t="shared" si="142"/>
        <v>1</v>
      </c>
      <c r="Y174" s="37">
        <f t="shared" si="143"/>
        <v>6.4598703580114922E-2</v>
      </c>
      <c r="Z174" s="37">
        <f t="shared" si="144"/>
        <v>6.4598703580114922E-2</v>
      </c>
      <c r="AA174" s="37">
        <f t="shared" si="174"/>
        <v>6.4598703580114922E-2</v>
      </c>
      <c r="AB174" s="37">
        <f t="shared" si="150"/>
        <v>1</v>
      </c>
    </row>
    <row r="175" spans="1:28" ht="30" customHeight="1" x14ac:dyDescent="0.25">
      <c r="A175" s="239" t="s">
        <v>309</v>
      </c>
      <c r="B175" s="40" t="s">
        <v>192</v>
      </c>
      <c r="C175" s="40">
        <v>11</v>
      </c>
      <c r="D175" s="40" t="s">
        <v>38</v>
      </c>
      <c r="E175" s="41" t="s">
        <v>226</v>
      </c>
      <c r="F175" s="240">
        <v>216924287600</v>
      </c>
      <c r="G175" s="240">
        <v>0</v>
      </c>
      <c r="H175" s="240">
        <v>0</v>
      </c>
      <c r="I175" s="240">
        <v>0</v>
      </c>
      <c r="J175" s="240">
        <v>0</v>
      </c>
      <c r="K175" s="240">
        <f t="shared" si="145"/>
        <v>0</v>
      </c>
      <c r="L175" s="240">
        <f t="shared" si="146"/>
        <v>216924287600</v>
      </c>
      <c r="M175" s="43">
        <f t="shared" si="157"/>
        <v>4.0865181592445191E-2</v>
      </c>
      <c r="N175" s="240">
        <v>0</v>
      </c>
      <c r="O175" s="240">
        <v>216924287600</v>
      </c>
      <c r="P175" s="240">
        <f>L175-O175</f>
        <v>0</v>
      </c>
      <c r="Q175" s="240">
        <v>216924287600</v>
      </c>
      <c r="R175" s="240">
        <f>+L175-Q175</f>
        <v>0</v>
      </c>
      <c r="S175" s="240">
        <f t="shared" ref="S175" si="182">O175-Q175</f>
        <v>0</v>
      </c>
      <c r="T175" s="240">
        <v>14013027754</v>
      </c>
      <c r="U175" s="240">
        <f>+Q175-T175</f>
        <v>202911259846</v>
      </c>
      <c r="V175" s="240">
        <v>14013027754</v>
      </c>
      <c r="W175" s="44">
        <f t="shared" si="152"/>
        <v>0</v>
      </c>
      <c r="X175" s="45">
        <f t="shared" si="142"/>
        <v>1</v>
      </c>
      <c r="Y175" s="45">
        <f t="shared" si="143"/>
        <v>6.4598703580114922E-2</v>
      </c>
      <c r="Z175" s="45">
        <f t="shared" si="144"/>
        <v>6.4598703580114922E-2</v>
      </c>
      <c r="AA175" s="45">
        <f t="shared" si="174"/>
        <v>6.4598703580114922E-2</v>
      </c>
      <c r="AB175" s="45">
        <f t="shared" si="150"/>
        <v>1</v>
      </c>
    </row>
    <row r="176" spans="1:28" ht="64.5" customHeight="1" x14ac:dyDescent="0.25">
      <c r="A176" s="238" t="s">
        <v>310</v>
      </c>
      <c r="B176" s="68"/>
      <c r="C176" s="68"/>
      <c r="D176" s="68"/>
      <c r="E176" s="34" t="s">
        <v>311</v>
      </c>
      <c r="F176" s="244">
        <f t="shared" ref="F176:V178" si="183">+F177</f>
        <v>263086153404</v>
      </c>
      <c r="G176" s="244">
        <f t="shared" si="183"/>
        <v>0</v>
      </c>
      <c r="H176" s="244">
        <f t="shared" si="183"/>
        <v>0</v>
      </c>
      <c r="I176" s="244">
        <f t="shared" si="183"/>
        <v>0</v>
      </c>
      <c r="J176" s="244">
        <f t="shared" si="183"/>
        <v>0</v>
      </c>
      <c r="K176" s="244">
        <f t="shared" si="183"/>
        <v>0</v>
      </c>
      <c r="L176" s="244">
        <f t="shared" si="183"/>
        <v>263086153404</v>
      </c>
      <c r="M176" s="36">
        <f t="shared" si="157"/>
        <v>4.9561363332154391E-2</v>
      </c>
      <c r="N176" s="244">
        <f t="shared" si="183"/>
        <v>0</v>
      </c>
      <c r="O176" s="244">
        <f t="shared" si="183"/>
        <v>263086153404</v>
      </c>
      <c r="P176" s="244">
        <f t="shared" si="183"/>
        <v>0</v>
      </c>
      <c r="Q176" s="244">
        <f t="shared" si="183"/>
        <v>263086153404</v>
      </c>
      <c r="R176" s="244">
        <f t="shared" si="183"/>
        <v>0</v>
      </c>
      <c r="S176" s="244">
        <f t="shared" si="183"/>
        <v>0</v>
      </c>
      <c r="T176" s="244">
        <f t="shared" si="183"/>
        <v>0</v>
      </c>
      <c r="U176" s="244">
        <f t="shared" si="183"/>
        <v>263086153404</v>
      </c>
      <c r="V176" s="244">
        <f t="shared" si="183"/>
        <v>0</v>
      </c>
      <c r="W176" s="244">
        <f t="shared" ref="W176:W178" si="184">+W177</f>
        <v>0</v>
      </c>
      <c r="X176" s="37">
        <f t="shared" si="142"/>
        <v>1</v>
      </c>
      <c r="Y176" s="37">
        <f t="shared" si="143"/>
        <v>0</v>
      </c>
      <c r="Z176" s="37">
        <f t="shared" si="144"/>
        <v>0</v>
      </c>
      <c r="AA176" s="37">
        <f t="shared" si="174"/>
        <v>0</v>
      </c>
      <c r="AB176" s="37" t="s">
        <v>46</v>
      </c>
    </row>
    <row r="177" spans="1:28" ht="64.5" customHeight="1" x14ac:dyDescent="0.25">
      <c r="A177" s="238" t="s">
        <v>312</v>
      </c>
      <c r="B177" s="40"/>
      <c r="C177" s="40"/>
      <c r="D177" s="40"/>
      <c r="E177" s="69" t="s">
        <v>311</v>
      </c>
      <c r="F177" s="244">
        <f t="shared" si="183"/>
        <v>263086153404</v>
      </c>
      <c r="G177" s="244">
        <f t="shared" si="183"/>
        <v>0</v>
      </c>
      <c r="H177" s="244">
        <f t="shared" si="183"/>
        <v>0</v>
      </c>
      <c r="I177" s="244">
        <f t="shared" si="183"/>
        <v>0</v>
      </c>
      <c r="J177" s="244">
        <f t="shared" si="183"/>
        <v>0</v>
      </c>
      <c r="K177" s="244">
        <f t="shared" si="183"/>
        <v>0</v>
      </c>
      <c r="L177" s="244">
        <f t="shared" si="183"/>
        <v>263086153404</v>
      </c>
      <c r="M177" s="36">
        <f t="shared" si="157"/>
        <v>4.9561363332154391E-2</v>
      </c>
      <c r="N177" s="244">
        <f t="shared" si="183"/>
        <v>0</v>
      </c>
      <c r="O177" s="244">
        <f t="shared" si="183"/>
        <v>263086153404</v>
      </c>
      <c r="P177" s="244">
        <f t="shared" si="183"/>
        <v>0</v>
      </c>
      <c r="Q177" s="244">
        <f t="shared" si="183"/>
        <v>263086153404</v>
      </c>
      <c r="R177" s="244">
        <f t="shared" si="183"/>
        <v>0</v>
      </c>
      <c r="S177" s="244">
        <f t="shared" si="183"/>
        <v>0</v>
      </c>
      <c r="T177" s="244">
        <f t="shared" si="183"/>
        <v>0</v>
      </c>
      <c r="U177" s="244">
        <f t="shared" si="183"/>
        <v>263086153404</v>
      </c>
      <c r="V177" s="244">
        <f t="shared" si="183"/>
        <v>0</v>
      </c>
      <c r="W177" s="244">
        <f t="shared" si="184"/>
        <v>0</v>
      </c>
      <c r="X177" s="37">
        <f t="shared" si="142"/>
        <v>1</v>
      </c>
      <c r="Y177" s="37">
        <f t="shared" si="143"/>
        <v>0</v>
      </c>
      <c r="Z177" s="37">
        <f t="shared" si="144"/>
        <v>0</v>
      </c>
      <c r="AA177" s="37">
        <f t="shared" si="174"/>
        <v>0</v>
      </c>
      <c r="AB177" s="37" t="s">
        <v>46</v>
      </c>
    </row>
    <row r="178" spans="1:28" ht="32.25" customHeight="1" x14ac:dyDescent="0.25">
      <c r="A178" s="238" t="s">
        <v>313</v>
      </c>
      <c r="B178" s="40"/>
      <c r="C178" s="40"/>
      <c r="D178" s="40"/>
      <c r="E178" s="34" t="s">
        <v>236</v>
      </c>
      <c r="F178" s="244">
        <f t="shared" si="183"/>
        <v>263086153404</v>
      </c>
      <c r="G178" s="244">
        <f t="shared" si="183"/>
        <v>0</v>
      </c>
      <c r="H178" s="244">
        <f t="shared" si="183"/>
        <v>0</v>
      </c>
      <c r="I178" s="244">
        <f t="shared" si="183"/>
        <v>0</v>
      </c>
      <c r="J178" s="244">
        <f t="shared" si="183"/>
        <v>0</v>
      </c>
      <c r="K178" s="244">
        <f t="shared" si="183"/>
        <v>0</v>
      </c>
      <c r="L178" s="244">
        <f t="shared" si="183"/>
        <v>263086153404</v>
      </c>
      <c r="M178" s="36">
        <f t="shared" si="157"/>
        <v>4.9561363332154391E-2</v>
      </c>
      <c r="N178" s="244">
        <f t="shared" si="183"/>
        <v>0</v>
      </c>
      <c r="O178" s="244">
        <f t="shared" si="183"/>
        <v>263086153404</v>
      </c>
      <c r="P178" s="244">
        <f t="shared" si="183"/>
        <v>0</v>
      </c>
      <c r="Q178" s="244">
        <f t="shared" si="183"/>
        <v>263086153404</v>
      </c>
      <c r="R178" s="244">
        <f t="shared" si="183"/>
        <v>0</v>
      </c>
      <c r="S178" s="244">
        <f t="shared" si="183"/>
        <v>0</v>
      </c>
      <c r="T178" s="244">
        <f t="shared" si="183"/>
        <v>0</v>
      </c>
      <c r="U178" s="244">
        <f t="shared" si="183"/>
        <v>263086153404</v>
      </c>
      <c r="V178" s="244">
        <f t="shared" si="183"/>
        <v>0</v>
      </c>
      <c r="W178" s="244">
        <f t="shared" si="184"/>
        <v>0</v>
      </c>
      <c r="X178" s="37">
        <f t="shared" si="142"/>
        <v>1</v>
      </c>
      <c r="Y178" s="37">
        <f t="shared" si="143"/>
        <v>0</v>
      </c>
      <c r="Z178" s="37">
        <f t="shared" si="144"/>
        <v>0</v>
      </c>
      <c r="AA178" s="37">
        <f t="shared" si="174"/>
        <v>0</v>
      </c>
      <c r="AB178" s="37" t="s">
        <v>46</v>
      </c>
    </row>
    <row r="179" spans="1:28" ht="30" customHeight="1" x14ac:dyDescent="0.25">
      <c r="A179" s="239" t="s">
        <v>314</v>
      </c>
      <c r="B179" s="40" t="s">
        <v>192</v>
      </c>
      <c r="C179" s="40">
        <v>11</v>
      </c>
      <c r="D179" s="40" t="s">
        <v>38</v>
      </c>
      <c r="E179" s="41" t="s">
        <v>226</v>
      </c>
      <c r="F179" s="240">
        <v>263086153404</v>
      </c>
      <c r="G179" s="240">
        <v>0</v>
      </c>
      <c r="H179" s="240">
        <v>0</v>
      </c>
      <c r="I179" s="240">
        <v>0</v>
      </c>
      <c r="J179" s="240">
        <v>0</v>
      </c>
      <c r="K179" s="240">
        <f t="shared" si="145"/>
        <v>0</v>
      </c>
      <c r="L179" s="240">
        <f t="shared" si="146"/>
        <v>263086153404</v>
      </c>
      <c r="M179" s="43">
        <f t="shared" si="157"/>
        <v>4.9561363332154391E-2</v>
      </c>
      <c r="N179" s="240">
        <v>0</v>
      </c>
      <c r="O179" s="240">
        <v>263086153404</v>
      </c>
      <c r="P179" s="240">
        <f>L179-O179</f>
        <v>0</v>
      </c>
      <c r="Q179" s="240">
        <v>263086153404</v>
      </c>
      <c r="R179" s="240">
        <f>+L179-Q179</f>
        <v>0</v>
      </c>
      <c r="S179" s="240">
        <f t="shared" ref="S179" si="185">O179-Q179</f>
        <v>0</v>
      </c>
      <c r="T179" s="240">
        <v>0</v>
      </c>
      <c r="U179" s="240">
        <f>+Q179-T179</f>
        <v>263086153404</v>
      </c>
      <c r="V179" s="240">
        <v>0</v>
      </c>
      <c r="W179" s="44">
        <f t="shared" si="152"/>
        <v>0</v>
      </c>
      <c r="X179" s="45">
        <f t="shared" si="142"/>
        <v>1</v>
      </c>
      <c r="Y179" s="45">
        <f t="shared" si="143"/>
        <v>0</v>
      </c>
      <c r="Z179" s="45">
        <f t="shared" si="144"/>
        <v>0</v>
      </c>
      <c r="AA179" s="45">
        <f t="shared" si="174"/>
        <v>0</v>
      </c>
      <c r="AB179" s="45" t="s">
        <v>46</v>
      </c>
    </row>
    <row r="180" spans="1:28" ht="70.5" customHeight="1" x14ac:dyDescent="0.25">
      <c r="A180" s="238" t="s">
        <v>315</v>
      </c>
      <c r="B180" s="68"/>
      <c r="C180" s="68"/>
      <c r="D180" s="68"/>
      <c r="E180" s="34" t="s">
        <v>316</v>
      </c>
      <c r="F180" s="244">
        <f t="shared" ref="F180:V182" si="186">+F181</f>
        <v>138383140985</v>
      </c>
      <c r="G180" s="244">
        <f t="shared" si="186"/>
        <v>0</v>
      </c>
      <c r="H180" s="244">
        <f t="shared" si="186"/>
        <v>0</v>
      </c>
      <c r="I180" s="244">
        <f t="shared" si="186"/>
        <v>0</v>
      </c>
      <c r="J180" s="244">
        <f t="shared" si="186"/>
        <v>0</v>
      </c>
      <c r="K180" s="244">
        <f t="shared" si="186"/>
        <v>0</v>
      </c>
      <c r="L180" s="244">
        <f t="shared" si="186"/>
        <v>138383140985</v>
      </c>
      <c r="M180" s="36">
        <f t="shared" si="157"/>
        <v>2.60692440125131E-2</v>
      </c>
      <c r="N180" s="244">
        <f t="shared" si="186"/>
        <v>0</v>
      </c>
      <c r="O180" s="244">
        <f t="shared" si="186"/>
        <v>138383140985</v>
      </c>
      <c r="P180" s="244">
        <f t="shared" si="186"/>
        <v>0</v>
      </c>
      <c r="Q180" s="244">
        <f t="shared" si="186"/>
        <v>138383140985</v>
      </c>
      <c r="R180" s="244">
        <f t="shared" si="186"/>
        <v>0</v>
      </c>
      <c r="S180" s="244">
        <f t="shared" si="186"/>
        <v>0</v>
      </c>
      <c r="T180" s="244">
        <f t="shared" si="186"/>
        <v>27914520438</v>
      </c>
      <c r="U180" s="244">
        <f t="shared" si="186"/>
        <v>110468620547</v>
      </c>
      <c r="V180" s="244">
        <f t="shared" si="186"/>
        <v>27914520438</v>
      </c>
      <c r="W180" s="244">
        <f t="shared" ref="W180:W182" si="187">+W181</f>
        <v>0</v>
      </c>
      <c r="X180" s="37">
        <f t="shared" si="142"/>
        <v>1</v>
      </c>
      <c r="Y180" s="37">
        <f t="shared" si="143"/>
        <v>0.20171908398166644</v>
      </c>
      <c r="Z180" s="37">
        <f t="shared" si="144"/>
        <v>0.20171908398166644</v>
      </c>
      <c r="AA180" s="37">
        <f t="shared" si="174"/>
        <v>0.20171908398166644</v>
      </c>
      <c r="AB180" s="37">
        <f t="shared" si="150"/>
        <v>1</v>
      </c>
    </row>
    <row r="181" spans="1:28" ht="70.5" customHeight="1" x14ac:dyDescent="0.25">
      <c r="A181" s="238" t="s">
        <v>317</v>
      </c>
      <c r="B181" s="40"/>
      <c r="C181" s="40"/>
      <c r="D181" s="40"/>
      <c r="E181" s="69" t="s">
        <v>316</v>
      </c>
      <c r="F181" s="244">
        <f t="shared" si="186"/>
        <v>138383140985</v>
      </c>
      <c r="G181" s="244">
        <f t="shared" si="186"/>
        <v>0</v>
      </c>
      <c r="H181" s="244">
        <f t="shared" si="186"/>
        <v>0</v>
      </c>
      <c r="I181" s="244">
        <f t="shared" si="186"/>
        <v>0</v>
      </c>
      <c r="J181" s="244">
        <f t="shared" si="186"/>
        <v>0</v>
      </c>
      <c r="K181" s="244">
        <f t="shared" si="186"/>
        <v>0</v>
      </c>
      <c r="L181" s="244">
        <f t="shared" si="186"/>
        <v>138383140985</v>
      </c>
      <c r="M181" s="36">
        <f t="shared" si="157"/>
        <v>2.60692440125131E-2</v>
      </c>
      <c r="N181" s="244">
        <f t="shared" si="186"/>
        <v>0</v>
      </c>
      <c r="O181" s="244">
        <f t="shared" si="186"/>
        <v>138383140985</v>
      </c>
      <c r="P181" s="244">
        <f t="shared" si="186"/>
        <v>0</v>
      </c>
      <c r="Q181" s="244">
        <f t="shared" si="186"/>
        <v>138383140985</v>
      </c>
      <c r="R181" s="244">
        <f t="shared" si="186"/>
        <v>0</v>
      </c>
      <c r="S181" s="244">
        <f t="shared" si="186"/>
        <v>0</v>
      </c>
      <c r="T181" s="244">
        <f t="shared" si="186"/>
        <v>27914520438</v>
      </c>
      <c r="U181" s="244">
        <f t="shared" si="186"/>
        <v>110468620547</v>
      </c>
      <c r="V181" s="244">
        <f t="shared" si="186"/>
        <v>27914520438</v>
      </c>
      <c r="W181" s="244">
        <f t="shared" si="187"/>
        <v>0</v>
      </c>
      <c r="X181" s="37">
        <f t="shared" si="142"/>
        <v>1</v>
      </c>
      <c r="Y181" s="37">
        <f t="shared" si="143"/>
        <v>0.20171908398166644</v>
      </c>
      <c r="Z181" s="37">
        <f t="shared" si="144"/>
        <v>0.20171908398166644</v>
      </c>
      <c r="AA181" s="37">
        <f t="shared" si="174"/>
        <v>0.20171908398166644</v>
      </c>
      <c r="AB181" s="37">
        <f t="shared" si="150"/>
        <v>1</v>
      </c>
    </row>
    <row r="182" spans="1:28" ht="32.25" customHeight="1" x14ac:dyDescent="0.25">
      <c r="A182" s="238" t="s">
        <v>318</v>
      </c>
      <c r="B182" s="40"/>
      <c r="C182" s="40"/>
      <c r="D182" s="40"/>
      <c r="E182" s="34" t="s">
        <v>236</v>
      </c>
      <c r="F182" s="244">
        <f t="shared" si="186"/>
        <v>138383140985</v>
      </c>
      <c r="G182" s="244">
        <f t="shared" si="186"/>
        <v>0</v>
      </c>
      <c r="H182" s="244">
        <f t="shared" si="186"/>
        <v>0</v>
      </c>
      <c r="I182" s="244">
        <f t="shared" si="186"/>
        <v>0</v>
      </c>
      <c r="J182" s="244">
        <f t="shared" si="186"/>
        <v>0</v>
      </c>
      <c r="K182" s="244">
        <f t="shared" si="186"/>
        <v>0</v>
      </c>
      <c r="L182" s="244">
        <f t="shared" si="186"/>
        <v>138383140985</v>
      </c>
      <c r="M182" s="36">
        <f t="shared" si="157"/>
        <v>2.60692440125131E-2</v>
      </c>
      <c r="N182" s="244">
        <f t="shared" si="186"/>
        <v>0</v>
      </c>
      <c r="O182" s="244">
        <f t="shared" si="186"/>
        <v>138383140985</v>
      </c>
      <c r="P182" s="244">
        <f t="shared" si="186"/>
        <v>0</v>
      </c>
      <c r="Q182" s="244">
        <f t="shared" si="186"/>
        <v>138383140985</v>
      </c>
      <c r="R182" s="244">
        <f t="shared" si="186"/>
        <v>0</v>
      </c>
      <c r="S182" s="244">
        <f t="shared" si="186"/>
        <v>0</v>
      </c>
      <c r="T182" s="244">
        <f t="shared" si="186"/>
        <v>27914520438</v>
      </c>
      <c r="U182" s="244">
        <f t="shared" si="186"/>
        <v>110468620547</v>
      </c>
      <c r="V182" s="244">
        <f t="shared" si="186"/>
        <v>27914520438</v>
      </c>
      <c r="W182" s="244">
        <f t="shared" si="187"/>
        <v>0</v>
      </c>
      <c r="X182" s="37">
        <f t="shared" si="142"/>
        <v>1</v>
      </c>
      <c r="Y182" s="37">
        <f t="shared" si="143"/>
        <v>0.20171908398166644</v>
      </c>
      <c r="Z182" s="37">
        <f t="shared" si="144"/>
        <v>0.20171908398166644</v>
      </c>
      <c r="AA182" s="37">
        <f t="shared" si="174"/>
        <v>0.20171908398166644</v>
      </c>
      <c r="AB182" s="37">
        <f t="shared" si="150"/>
        <v>1</v>
      </c>
    </row>
    <row r="183" spans="1:28" ht="30" customHeight="1" x14ac:dyDescent="0.25">
      <c r="A183" s="239" t="s">
        <v>319</v>
      </c>
      <c r="B183" s="40" t="s">
        <v>192</v>
      </c>
      <c r="C183" s="40">
        <v>11</v>
      </c>
      <c r="D183" s="40" t="s">
        <v>38</v>
      </c>
      <c r="E183" s="41" t="s">
        <v>226</v>
      </c>
      <c r="F183" s="240">
        <v>138383140985</v>
      </c>
      <c r="G183" s="240">
        <v>0</v>
      </c>
      <c r="H183" s="240">
        <v>0</v>
      </c>
      <c r="I183" s="240">
        <v>0</v>
      </c>
      <c r="J183" s="240">
        <v>0</v>
      </c>
      <c r="K183" s="240">
        <f t="shared" si="145"/>
        <v>0</v>
      </c>
      <c r="L183" s="240">
        <f t="shared" si="146"/>
        <v>138383140985</v>
      </c>
      <c r="M183" s="43">
        <f t="shared" si="157"/>
        <v>2.60692440125131E-2</v>
      </c>
      <c r="N183" s="240">
        <v>0</v>
      </c>
      <c r="O183" s="240">
        <v>138383140985</v>
      </c>
      <c r="P183" s="240">
        <f>L183-O183</f>
        <v>0</v>
      </c>
      <c r="Q183" s="240">
        <v>138383140985</v>
      </c>
      <c r="R183" s="240">
        <f>+L183-Q183</f>
        <v>0</v>
      </c>
      <c r="S183" s="240">
        <f t="shared" ref="S183" si="188">O183-Q183</f>
        <v>0</v>
      </c>
      <c r="T183" s="240">
        <v>27914520438</v>
      </c>
      <c r="U183" s="240">
        <f>+Q183-T183</f>
        <v>110468620547</v>
      </c>
      <c r="V183" s="240">
        <v>27914520438</v>
      </c>
      <c r="W183" s="44">
        <f t="shared" si="152"/>
        <v>0</v>
      </c>
      <c r="X183" s="45">
        <f t="shared" si="142"/>
        <v>1</v>
      </c>
      <c r="Y183" s="45">
        <f t="shared" si="143"/>
        <v>0.20171908398166644</v>
      </c>
      <c r="Z183" s="45">
        <f t="shared" si="144"/>
        <v>0.20171908398166644</v>
      </c>
      <c r="AA183" s="45">
        <f t="shared" si="174"/>
        <v>0.20171908398166644</v>
      </c>
      <c r="AB183" s="45">
        <f t="shared" si="150"/>
        <v>1</v>
      </c>
    </row>
    <row r="184" spans="1:28" ht="70.5" customHeight="1" x14ac:dyDescent="0.25">
      <c r="A184" s="238" t="s">
        <v>320</v>
      </c>
      <c r="B184" s="68"/>
      <c r="C184" s="68"/>
      <c r="D184" s="68"/>
      <c r="E184" s="34" t="s">
        <v>321</v>
      </c>
      <c r="F184" s="244">
        <f t="shared" ref="F184:V186" si="189">+F185</f>
        <v>325658709524</v>
      </c>
      <c r="G184" s="244">
        <f t="shared" si="189"/>
        <v>0</v>
      </c>
      <c r="H184" s="244">
        <f t="shared" si="189"/>
        <v>0</v>
      </c>
      <c r="I184" s="244">
        <f t="shared" si="189"/>
        <v>0</v>
      </c>
      <c r="J184" s="244">
        <f t="shared" si="189"/>
        <v>0</v>
      </c>
      <c r="K184" s="244">
        <f t="shared" si="189"/>
        <v>0</v>
      </c>
      <c r="L184" s="244">
        <f t="shared" si="189"/>
        <v>325658709524</v>
      </c>
      <c r="M184" s="36">
        <f t="shared" si="157"/>
        <v>6.1349065377129405E-2</v>
      </c>
      <c r="N184" s="244">
        <f t="shared" si="189"/>
        <v>0</v>
      </c>
      <c r="O184" s="244">
        <f t="shared" si="189"/>
        <v>325658709524</v>
      </c>
      <c r="P184" s="244">
        <f t="shared" si="189"/>
        <v>0</v>
      </c>
      <c r="Q184" s="244">
        <f t="shared" si="189"/>
        <v>325658709524</v>
      </c>
      <c r="R184" s="244">
        <f t="shared" si="189"/>
        <v>0</v>
      </c>
      <c r="S184" s="244">
        <f t="shared" si="189"/>
        <v>0</v>
      </c>
      <c r="T184" s="244">
        <f t="shared" si="189"/>
        <v>0</v>
      </c>
      <c r="U184" s="244">
        <f t="shared" si="189"/>
        <v>325658709524</v>
      </c>
      <c r="V184" s="244">
        <f t="shared" si="189"/>
        <v>0</v>
      </c>
      <c r="W184" s="244">
        <f t="shared" ref="W184:W186" si="190">+W185</f>
        <v>0</v>
      </c>
      <c r="X184" s="37">
        <f t="shared" si="142"/>
        <v>1</v>
      </c>
      <c r="Y184" s="37">
        <f t="shared" si="143"/>
        <v>0</v>
      </c>
      <c r="Z184" s="37">
        <f t="shared" si="144"/>
        <v>0</v>
      </c>
      <c r="AA184" s="37">
        <f t="shared" si="174"/>
        <v>0</v>
      </c>
      <c r="AB184" s="37" t="s">
        <v>46</v>
      </c>
    </row>
    <row r="185" spans="1:28" ht="70.5" customHeight="1" x14ac:dyDescent="0.25">
      <c r="A185" s="238" t="s">
        <v>322</v>
      </c>
      <c r="B185" s="40"/>
      <c r="C185" s="40"/>
      <c r="D185" s="40"/>
      <c r="E185" s="69" t="s">
        <v>321</v>
      </c>
      <c r="F185" s="244">
        <f t="shared" si="189"/>
        <v>325658709524</v>
      </c>
      <c r="G185" s="244">
        <f t="shared" si="189"/>
        <v>0</v>
      </c>
      <c r="H185" s="244">
        <f t="shared" si="189"/>
        <v>0</v>
      </c>
      <c r="I185" s="244">
        <f t="shared" si="189"/>
        <v>0</v>
      </c>
      <c r="J185" s="244">
        <f t="shared" si="189"/>
        <v>0</v>
      </c>
      <c r="K185" s="244">
        <f t="shared" si="189"/>
        <v>0</v>
      </c>
      <c r="L185" s="244">
        <f t="shared" si="189"/>
        <v>325658709524</v>
      </c>
      <c r="M185" s="36">
        <f t="shared" si="157"/>
        <v>6.1349065377129405E-2</v>
      </c>
      <c r="N185" s="244">
        <f t="shared" si="189"/>
        <v>0</v>
      </c>
      <c r="O185" s="244">
        <f t="shared" si="189"/>
        <v>325658709524</v>
      </c>
      <c r="P185" s="244">
        <f t="shared" si="189"/>
        <v>0</v>
      </c>
      <c r="Q185" s="244">
        <f t="shared" si="189"/>
        <v>325658709524</v>
      </c>
      <c r="R185" s="244">
        <f t="shared" si="189"/>
        <v>0</v>
      </c>
      <c r="S185" s="244">
        <f t="shared" si="189"/>
        <v>0</v>
      </c>
      <c r="T185" s="244">
        <f t="shared" si="189"/>
        <v>0</v>
      </c>
      <c r="U185" s="244">
        <f t="shared" si="189"/>
        <v>325658709524</v>
      </c>
      <c r="V185" s="244">
        <f t="shared" si="189"/>
        <v>0</v>
      </c>
      <c r="W185" s="244">
        <f t="shared" si="190"/>
        <v>0</v>
      </c>
      <c r="X185" s="37">
        <f t="shared" si="142"/>
        <v>1</v>
      </c>
      <c r="Y185" s="37">
        <f t="shared" si="143"/>
        <v>0</v>
      </c>
      <c r="Z185" s="37">
        <f t="shared" si="144"/>
        <v>0</v>
      </c>
      <c r="AA185" s="37">
        <f t="shared" si="174"/>
        <v>0</v>
      </c>
      <c r="AB185" s="37" t="s">
        <v>46</v>
      </c>
    </row>
    <row r="186" spans="1:28" ht="34.5" customHeight="1" x14ac:dyDescent="0.25">
      <c r="A186" s="238" t="s">
        <v>323</v>
      </c>
      <c r="B186" s="40"/>
      <c r="C186" s="40"/>
      <c r="D186" s="40"/>
      <c r="E186" s="34" t="s">
        <v>236</v>
      </c>
      <c r="F186" s="244">
        <f t="shared" si="189"/>
        <v>325658709524</v>
      </c>
      <c r="G186" s="244">
        <f t="shared" si="189"/>
        <v>0</v>
      </c>
      <c r="H186" s="244">
        <f t="shared" si="189"/>
        <v>0</v>
      </c>
      <c r="I186" s="244">
        <f t="shared" si="189"/>
        <v>0</v>
      </c>
      <c r="J186" s="244">
        <f t="shared" si="189"/>
        <v>0</v>
      </c>
      <c r="K186" s="244">
        <f t="shared" si="189"/>
        <v>0</v>
      </c>
      <c r="L186" s="244">
        <f t="shared" si="189"/>
        <v>325658709524</v>
      </c>
      <c r="M186" s="36">
        <f t="shared" si="157"/>
        <v>6.1349065377129405E-2</v>
      </c>
      <c r="N186" s="244">
        <f t="shared" si="189"/>
        <v>0</v>
      </c>
      <c r="O186" s="244">
        <f t="shared" si="189"/>
        <v>325658709524</v>
      </c>
      <c r="P186" s="244">
        <f t="shared" si="189"/>
        <v>0</v>
      </c>
      <c r="Q186" s="244">
        <f t="shared" si="189"/>
        <v>325658709524</v>
      </c>
      <c r="R186" s="244">
        <f t="shared" si="189"/>
        <v>0</v>
      </c>
      <c r="S186" s="244">
        <f t="shared" si="189"/>
        <v>0</v>
      </c>
      <c r="T186" s="244">
        <f t="shared" si="189"/>
        <v>0</v>
      </c>
      <c r="U186" s="244">
        <f t="shared" si="189"/>
        <v>325658709524</v>
      </c>
      <c r="V186" s="244">
        <f t="shared" si="189"/>
        <v>0</v>
      </c>
      <c r="W186" s="244">
        <f t="shared" si="190"/>
        <v>0</v>
      </c>
      <c r="X186" s="37">
        <f t="shared" si="142"/>
        <v>1</v>
      </c>
      <c r="Y186" s="37">
        <f t="shared" si="143"/>
        <v>0</v>
      </c>
      <c r="Z186" s="37">
        <f t="shared" si="144"/>
        <v>0</v>
      </c>
      <c r="AA186" s="37">
        <f t="shared" si="174"/>
        <v>0</v>
      </c>
      <c r="AB186" s="37" t="s">
        <v>46</v>
      </c>
    </row>
    <row r="187" spans="1:28" ht="30" customHeight="1" x14ac:dyDescent="0.25">
      <c r="A187" s="239" t="s">
        <v>324</v>
      </c>
      <c r="B187" s="40" t="s">
        <v>192</v>
      </c>
      <c r="C187" s="40">
        <v>11</v>
      </c>
      <c r="D187" s="40" t="s">
        <v>38</v>
      </c>
      <c r="E187" s="41" t="s">
        <v>226</v>
      </c>
      <c r="F187" s="240">
        <v>325658709524</v>
      </c>
      <c r="G187" s="240">
        <v>0</v>
      </c>
      <c r="H187" s="240">
        <v>0</v>
      </c>
      <c r="I187" s="240">
        <v>0</v>
      </c>
      <c r="J187" s="240">
        <v>0</v>
      </c>
      <c r="K187" s="240">
        <f t="shared" si="145"/>
        <v>0</v>
      </c>
      <c r="L187" s="240">
        <f t="shared" si="146"/>
        <v>325658709524</v>
      </c>
      <c r="M187" s="43">
        <f t="shared" si="157"/>
        <v>6.1349065377129405E-2</v>
      </c>
      <c r="N187" s="240">
        <v>0</v>
      </c>
      <c r="O187" s="240">
        <v>325658709524</v>
      </c>
      <c r="P187" s="240">
        <f>L187-O187</f>
        <v>0</v>
      </c>
      <c r="Q187" s="240">
        <v>325658709524</v>
      </c>
      <c r="R187" s="240">
        <f>+L187-Q187</f>
        <v>0</v>
      </c>
      <c r="S187" s="240">
        <f t="shared" ref="S187" si="191">O187-Q187</f>
        <v>0</v>
      </c>
      <c r="T187" s="240">
        <v>0</v>
      </c>
      <c r="U187" s="240">
        <f>+Q187-T187</f>
        <v>325658709524</v>
      </c>
      <c r="V187" s="240">
        <v>0</v>
      </c>
      <c r="W187" s="44">
        <f t="shared" si="152"/>
        <v>0</v>
      </c>
      <c r="X187" s="45">
        <f t="shared" si="142"/>
        <v>1</v>
      </c>
      <c r="Y187" s="45">
        <f t="shared" si="143"/>
        <v>0</v>
      </c>
      <c r="Z187" s="45">
        <f t="shared" si="144"/>
        <v>0</v>
      </c>
      <c r="AA187" s="45">
        <f t="shared" si="174"/>
        <v>0</v>
      </c>
      <c r="AB187" s="45" t="s">
        <v>46</v>
      </c>
    </row>
    <row r="188" spans="1:28" ht="65.25" customHeight="1" x14ac:dyDescent="0.25">
      <c r="A188" s="238" t="s">
        <v>325</v>
      </c>
      <c r="B188" s="68"/>
      <c r="C188" s="68"/>
      <c r="D188" s="68"/>
      <c r="E188" s="34" t="s">
        <v>326</v>
      </c>
      <c r="F188" s="244">
        <f>+F189</f>
        <v>101620433497</v>
      </c>
      <c r="G188" s="244">
        <f t="shared" ref="G188:L188" si="192">+G189</f>
        <v>0</v>
      </c>
      <c r="H188" s="244">
        <f t="shared" si="192"/>
        <v>0</v>
      </c>
      <c r="I188" s="244">
        <f t="shared" si="192"/>
        <v>0</v>
      </c>
      <c r="J188" s="244">
        <f t="shared" si="192"/>
        <v>0</v>
      </c>
      <c r="K188" s="244">
        <f t="shared" si="192"/>
        <v>0</v>
      </c>
      <c r="L188" s="244">
        <f t="shared" si="192"/>
        <v>101620433497</v>
      </c>
      <c r="M188" s="36">
        <f t="shared" si="157"/>
        <v>1.9143718365070273E-2</v>
      </c>
      <c r="N188" s="244">
        <f t="shared" ref="N188:W190" si="193">+N189</f>
        <v>0</v>
      </c>
      <c r="O188" s="244">
        <f t="shared" si="193"/>
        <v>101620433497</v>
      </c>
      <c r="P188" s="244">
        <f t="shared" si="193"/>
        <v>0</v>
      </c>
      <c r="Q188" s="244">
        <f t="shared" si="193"/>
        <v>101620433497</v>
      </c>
      <c r="R188" s="244">
        <f t="shared" si="193"/>
        <v>0</v>
      </c>
      <c r="S188" s="244">
        <f t="shared" si="193"/>
        <v>0</v>
      </c>
      <c r="T188" s="244">
        <f t="shared" si="193"/>
        <v>89796372</v>
      </c>
      <c r="U188" s="244">
        <f t="shared" si="193"/>
        <v>101530637125</v>
      </c>
      <c r="V188" s="244">
        <f t="shared" si="193"/>
        <v>89796372</v>
      </c>
      <c r="W188" s="244">
        <f t="shared" si="193"/>
        <v>0</v>
      </c>
      <c r="X188" s="37">
        <f t="shared" si="142"/>
        <v>1</v>
      </c>
      <c r="Y188" s="37">
        <f t="shared" si="143"/>
        <v>8.8364484297000104E-4</v>
      </c>
      <c r="Z188" s="37">
        <f t="shared" si="144"/>
        <v>8.8364484297000104E-4</v>
      </c>
      <c r="AA188" s="37">
        <f t="shared" si="174"/>
        <v>8.8364484297000104E-4</v>
      </c>
      <c r="AB188" s="37">
        <f t="shared" si="150"/>
        <v>1</v>
      </c>
    </row>
    <row r="189" spans="1:28" ht="65.25" customHeight="1" x14ac:dyDescent="0.25">
      <c r="A189" s="238" t="s">
        <v>327</v>
      </c>
      <c r="B189" s="40"/>
      <c r="C189" s="40"/>
      <c r="D189" s="40"/>
      <c r="E189" s="69" t="s">
        <v>326</v>
      </c>
      <c r="F189" s="244">
        <f t="shared" ref="F189:V190" si="194">+F190</f>
        <v>101620433497</v>
      </c>
      <c r="G189" s="244">
        <f t="shared" si="194"/>
        <v>0</v>
      </c>
      <c r="H189" s="244">
        <f t="shared" si="194"/>
        <v>0</v>
      </c>
      <c r="I189" s="244">
        <f t="shared" si="194"/>
        <v>0</v>
      </c>
      <c r="J189" s="244">
        <f t="shared" si="194"/>
        <v>0</v>
      </c>
      <c r="K189" s="244">
        <f t="shared" si="194"/>
        <v>0</v>
      </c>
      <c r="L189" s="244">
        <f t="shared" si="194"/>
        <v>101620433497</v>
      </c>
      <c r="M189" s="36">
        <f t="shared" si="157"/>
        <v>1.9143718365070273E-2</v>
      </c>
      <c r="N189" s="244">
        <f t="shared" si="194"/>
        <v>0</v>
      </c>
      <c r="O189" s="244">
        <f t="shared" si="194"/>
        <v>101620433497</v>
      </c>
      <c r="P189" s="244">
        <f t="shared" si="194"/>
        <v>0</v>
      </c>
      <c r="Q189" s="244">
        <f t="shared" si="194"/>
        <v>101620433497</v>
      </c>
      <c r="R189" s="244">
        <f t="shared" si="194"/>
        <v>0</v>
      </c>
      <c r="S189" s="244">
        <f t="shared" si="194"/>
        <v>0</v>
      </c>
      <c r="T189" s="244">
        <f t="shared" si="194"/>
        <v>89796372</v>
      </c>
      <c r="U189" s="244">
        <f t="shared" si="194"/>
        <v>101530637125</v>
      </c>
      <c r="V189" s="244">
        <f t="shared" si="194"/>
        <v>89796372</v>
      </c>
      <c r="W189" s="244">
        <f t="shared" si="193"/>
        <v>0</v>
      </c>
      <c r="X189" s="37">
        <f t="shared" si="142"/>
        <v>1</v>
      </c>
      <c r="Y189" s="37">
        <f t="shared" si="143"/>
        <v>8.8364484297000104E-4</v>
      </c>
      <c r="Z189" s="37">
        <f t="shared" si="144"/>
        <v>8.8364484297000104E-4</v>
      </c>
      <c r="AA189" s="37">
        <f t="shared" si="174"/>
        <v>8.8364484297000104E-4</v>
      </c>
      <c r="AB189" s="37">
        <f t="shared" si="150"/>
        <v>1</v>
      </c>
    </row>
    <row r="190" spans="1:28" ht="38.25" customHeight="1" x14ac:dyDescent="0.25">
      <c r="A190" s="238" t="s">
        <v>328</v>
      </c>
      <c r="B190" s="40"/>
      <c r="C190" s="40"/>
      <c r="D190" s="40"/>
      <c r="E190" s="34" t="s">
        <v>236</v>
      </c>
      <c r="F190" s="244">
        <f t="shared" si="194"/>
        <v>101620433497</v>
      </c>
      <c r="G190" s="244">
        <f t="shared" si="194"/>
        <v>0</v>
      </c>
      <c r="H190" s="244">
        <f t="shared" si="194"/>
        <v>0</v>
      </c>
      <c r="I190" s="244">
        <f t="shared" si="194"/>
        <v>0</v>
      </c>
      <c r="J190" s="244">
        <f t="shared" si="194"/>
        <v>0</v>
      </c>
      <c r="K190" s="244">
        <f t="shared" si="194"/>
        <v>0</v>
      </c>
      <c r="L190" s="244">
        <f t="shared" si="194"/>
        <v>101620433497</v>
      </c>
      <c r="M190" s="36">
        <f t="shared" si="157"/>
        <v>1.9143718365070273E-2</v>
      </c>
      <c r="N190" s="244">
        <f t="shared" si="193"/>
        <v>0</v>
      </c>
      <c r="O190" s="244">
        <f t="shared" si="193"/>
        <v>101620433497</v>
      </c>
      <c r="P190" s="244">
        <f t="shared" si="193"/>
        <v>0</v>
      </c>
      <c r="Q190" s="244">
        <f t="shared" si="193"/>
        <v>101620433497</v>
      </c>
      <c r="R190" s="244">
        <f t="shared" si="193"/>
        <v>0</v>
      </c>
      <c r="S190" s="244">
        <f t="shared" si="193"/>
        <v>0</v>
      </c>
      <c r="T190" s="244">
        <f t="shared" si="193"/>
        <v>89796372</v>
      </c>
      <c r="U190" s="244">
        <f t="shared" si="193"/>
        <v>101530637125</v>
      </c>
      <c r="V190" s="244">
        <f t="shared" si="193"/>
        <v>89796372</v>
      </c>
      <c r="W190" s="244">
        <f t="shared" si="193"/>
        <v>0</v>
      </c>
      <c r="X190" s="37">
        <f t="shared" si="142"/>
        <v>1</v>
      </c>
      <c r="Y190" s="37">
        <f t="shared" si="143"/>
        <v>8.8364484297000104E-4</v>
      </c>
      <c r="Z190" s="37">
        <f t="shared" si="144"/>
        <v>8.8364484297000104E-4</v>
      </c>
      <c r="AA190" s="37">
        <f t="shared" si="174"/>
        <v>8.8364484297000104E-4</v>
      </c>
      <c r="AB190" s="37">
        <f t="shared" si="150"/>
        <v>1</v>
      </c>
    </row>
    <row r="191" spans="1:28" ht="30" customHeight="1" x14ac:dyDescent="0.25">
      <c r="A191" s="239" t="s">
        <v>329</v>
      </c>
      <c r="B191" s="40" t="s">
        <v>192</v>
      </c>
      <c r="C191" s="40">
        <v>11</v>
      </c>
      <c r="D191" s="40" t="s">
        <v>38</v>
      </c>
      <c r="E191" s="41" t="s">
        <v>226</v>
      </c>
      <c r="F191" s="240">
        <v>101620433497</v>
      </c>
      <c r="G191" s="240">
        <v>0</v>
      </c>
      <c r="H191" s="240">
        <v>0</v>
      </c>
      <c r="I191" s="240">
        <v>0</v>
      </c>
      <c r="J191" s="240">
        <v>0</v>
      </c>
      <c r="K191" s="240">
        <f t="shared" si="145"/>
        <v>0</v>
      </c>
      <c r="L191" s="240">
        <f t="shared" si="146"/>
        <v>101620433497</v>
      </c>
      <c r="M191" s="43">
        <f t="shared" si="157"/>
        <v>1.9143718365070273E-2</v>
      </c>
      <c r="N191" s="240">
        <v>0</v>
      </c>
      <c r="O191" s="240">
        <v>101620433497</v>
      </c>
      <c r="P191" s="240">
        <f>L191-O191</f>
        <v>0</v>
      </c>
      <c r="Q191" s="240">
        <v>101620433497</v>
      </c>
      <c r="R191" s="240">
        <f>+L191-Q191</f>
        <v>0</v>
      </c>
      <c r="S191" s="240">
        <f t="shared" ref="S191" si="195">O191-Q191</f>
        <v>0</v>
      </c>
      <c r="T191" s="240">
        <v>89796372</v>
      </c>
      <c r="U191" s="240">
        <f>+Q191-T191</f>
        <v>101530637125</v>
      </c>
      <c r="V191" s="240">
        <v>89796372</v>
      </c>
      <c r="W191" s="44">
        <f t="shared" si="152"/>
        <v>0</v>
      </c>
      <c r="X191" s="45">
        <f t="shared" si="142"/>
        <v>1</v>
      </c>
      <c r="Y191" s="45">
        <f t="shared" si="143"/>
        <v>8.8364484297000104E-4</v>
      </c>
      <c r="Z191" s="45">
        <f t="shared" si="144"/>
        <v>8.8364484297000104E-4</v>
      </c>
      <c r="AA191" s="45">
        <f t="shared" si="174"/>
        <v>8.8364484297000104E-4</v>
      </c>
      <c r="AB191" s="45">
        <f t="shared" si="150"/>
        <v>1</v>
      </c>
    </row>
    <row r="192" spans="1:28" ht="64.5" customHeight="1" x14ac:dyDescent="0.25">
      <c r="A192" s="238" t="s">
        <v>330</v>
      </c>
      <c r="B192" s="68"/>
      <c r="C192" s="68"/>
      <c r="D192" s="68"/>
      <c r="E192" s="34" t="s">
        <v>331</v>
      </c>
      <c r="F192" s="244">
        <f t="shared" ref="F192:V194" si="196">+F193</f>
        <v>331558916195</v>
      </c>
      <c r="G192" s="244">
        <f t="shared" si="196"/>
        <v>0</v>
      </c>
      <c r="H192" s="244">
        <f t="shared" si="196"/>
        <v>0</v>
      </c>
      <c r="I192" s="244">
        <f t="shared" si="196"/>
        <v>0</v>
      </c>
      <c r="J192" s="244">
        <f t="shared" si="196"/>
        <v>0</v>
      </c>
      <c r="K192" s="244">
        <f t="shared" si="196"/>
        <v>0</v>
      </c>
      <c r="L192" s="244">
        <f t="shared" si="196"/>
        <v>331558916195</v>
      </c>
      <c r="M192" s="36">
        <f t="shared" si="157"/>
        <v>6.2460573082011091E-2</v>
      </c>
      <c r="N192" s="244">
        <f t="shared" si="196"/>
        <v>0</v>
      </c>
      <c r="O192" s="244">
        <f t="shared" si="196"/>
        <v>331558916195</v>
      </c>
      <c r="P192" s="244">
        <f t="shared" si="196"/>
        <v>0</v>
      </c>
      <c r="Q192" s="244">
        <f t="shared" si="196"/>
        <v>331558916195</v>
      </c>
      <c r="R192" s="244">
        <f t="shared" si="196"/>
        <v>0</v>
      </c>
      <c r="S192" s="244">
        <f t="shared" si="196"/>
        <v>0</v>
      </c>
      <c r="T192" s="244">
        <f t="shared" si="196"/>
        <v>0</v>
      </c>
      <c r="U192" s="244">
        <f t="shared" si="196"/>
        <v>331558916195</v>
      </c>
      <c r="V192" s="244">
        <f t="shared" si="196"/>
        <v>0</v>
      </c>
      <c r="W192" s="244">
        <f t="shared" ref="W192:W194" si="197">+W193</f>
        <v>0</v>
      </c>
      <c r="X192" s="37">
        <f t="shared" si="142"/>
        <v>1</v>
      </c>
      <c r="Y192" s="37">
        <f t="shared" si="143"/>
        <v>0</v>
      </c>
      <c r="Z192" s="37">
        <f t="shared" si="144"/>
        <v>0</v>
      </c>
      <c r="AA192" s="37">
        <f t="shared" si="174"/>
        <v>0</v>
      </c>
      <c r="AB192" s="37" t="s">
        <v>46</v>
      </c>
    </row>
    <row r="193" spans="1:28" ht="64.5" customHeight="1" x14ac:dyDescent="0.25">
      <c r="A193" s="238" t="s">
        <v>332</v>
      </c>
      <c r="B193" s="40"/>
      <c r="C193" s="40"/>
      <c r="D193" s="40"/>
      <c r="E193" s="34" t="s">
        <v>331</v>
      </c>
      <c r="F193" s="244">
        <f t="shared" si="196"/>
        <v>331558916195</v>
      </c>
      <c r="G193" s="244">
        <f t="shared" si="196"/>
        <v>0</v>
      </c>
      <c r="H193" s="244">
        <f t="shared" si="196"/>
        <v>0</v>
      </c>
      <c r="I193" s="244">
        <f t="shared" si="196"/>
        <v>0</v>
      </c>
      <c r="J193" s="244">
        <f t="shared" si="196"/>
        <v>0</v>
      </c>
      <c r="K193" s="244">
        <f t="shared" si="196"/>
        <v>0</v>
      </c>
      <c r="L193" s="244">
        <f t="shared" si="196"/>
        <v>331558916195</v>
      </c>
      <c r="M193" s="36">
        <f t="shared" si="157"/>
        <v>6.2460573082011091E-2</v>
      </c>
      <c r="N193" s="244">
        <f t="shared" si="196"/>
        <v>0</v>
      </c>
      <c r="O193" s="244">
        <f t="shared" si="196"/>
        <v>331558916195</v>
      </c>
      <c r="P193" s="244">
        <f t="shared" si="196"/>
        <v>0</v>
      </c>
      <c r="Q193" s="244">
        <f t="shared" si="196"/>
        <v>331558916195</v>
      </c>
      <c r="R193" s="244">
        <f t="shared" si="196"/>
        <v>0</v>
      </c>
      <c r="S193" s="244">
        <f t="shared" si="196"/>
        <v>0</v>
      </c>
      <c r="T193" s="244">
        <f t="shared" si="196"/>
        <v>0</v>
      </c>
      <c r="U193" s="244">
        <f t="shared" si="196"/>
        <v>331558916195</v>
      </c>
      <c r="V193" s="244">
        <f t="shared" si="196"/>
        <v>0</v>
      </c>
      <c r="W193" s="244">
        <f t="shared" si="197"/>
        <v>0</v>
      </c>
      <c r="X193" s="37">
        <f t="shared" si="142"/>
        <v>1</v>
      </c>
      <c r="Y193" s="37">
        <f t="shared" si="143"/>
        <v>0</v>
      </c>
      <c r="Z193" s="37">
        <f t="shared" si="144"/>
        <v>0</v>
      </c>
      <c r="AA193" s="37">
        <f t="shared" si="174"/>
        <v>0</v>
      </c>
      <c r="AB193" s="37" t="s">
        <v>46</v>
      </c>
    </row>
    <row r="194" spans="1:28" ht="38.25" customHeight="1" x14ac:dyDescent="0.25">
      <c r="A194" s="238" t="s">
        <v>333</v>
      </c>
      <c r="B194" s="40"/>
      <c r="C194" s="40"/>
      <c r="D194" s="40"/>
      <c r="E194" s="34" t="s">
        <v>236</v>
      </c>
      <c r="F194" s="244">
        <f t="shared" si="196"/>
        <v>331558916195</v>
      </c>
      <c r="G194" s="244">
        <f t="shared" si="196"/>
        <v>0</v>
      </c>
      <c r="H194" s="244">
        <f t="shared" si="196"/>
        <v>0</v>
      </c>
      <c r="I194" s="244">
        <f t="shared" si="196"/>
        <v>0</v>
      </c>
      <c r="J194" s="244">
        <f t="shared" si="196"/>
        <v>0</v>
      </c>
      <c r="K194" s="244">
        <f t="shared" si="196"/>
        <v>0</v>
      </c>
      <c r="L194" s="244">
        <f t="shared" si="196"/>
        <v>331558916195</v>
      </c>
      <c r="M194" s="36">
        <f t="shared" si="157"/>
        <v>6.2460573082011091E-2</v>
      </c>
      <c r="N194" s="244">
        <f t="shared" si="196"/>
        <v>0</v>
      </c>
      <c r="O194" s="244">
        <f t="shared" si="196"/>
        <v>331558916195</v>
      </c>
      <c r="P194" s="244">
        <f t="shared" si="196"/>
        <v>0</v>
      </c>
      <c r="Q194" s="244">
        <f t="shared" si="196"/>
        <v>331558916195</v>
      </c>
      <c r="R194" s="244">
        <f t="shared" si="196"/>
        <v>0</v>
      </c>
      <c r="S194" s="244">
        <f t="shared" si="196"/>
        <v>0</v>
      </c>
      <c r="T194" s="244">
        <f t="shared" si="196"/>
        <v>0</v>
      </c>
      <c r="U194" s="244">
        <f t="shared" si="196"/>
        <v>331558916195</v>
      </c>
      <c r="V194" s="244">
        <f t="shared" si="196"/>
        <v>0</v>
      </c>
      <c r="W194" s="244">
        <f t="shared" si="197"/>
        <v>0</v>
      </c>
      <c r="X194" s="37">
        <f t="shared" si="142"/>
        <v>1</v>
      </c>
      <c r="Y194" s="37">
        <f t="shared" si="143"/>
        <v>0</v>
      </c>
      <c r="Z194" s="37">
        <f t="shared" si="144"/>
        <v>0</v>
      </c>
      <c r="AA194" s="37">
        <f t="shared" si="174"/>
        <v>0</v>
      </c>
      <c r="AB194" s="37" t="s">
        <v>46</v>
      </c>
    </row>
    <row r="195" spans="1:28" ht="30" customHeight="1" x14ac:dyDescent="0.25">
      <c r="A195" s="239" t="s">
        <v>334</v>
      </c>
      <c r="B195" s="40" t="s">
        <v>192</v>
      </c>
      <c r="C195" s="40">
        <v>11</v>
      </c>
      <c r="D195" s="40" t="s">
        <v>38</v>
      </c>
      <c r="E195" s="41" t="s">
        <v>226</v>
      </c>
      <c r="F195" s="240">
        <v>331558916195</v>
      </c>
      <c r="G195" s="240">
        <v>0</v>
      </c>
      <c r="H195" s="240">
        <v>0</v>
      </c>
      <c r="I195" s="240">
        <v>0</v>
      </c>
      <c r="J195" s="240">
        <v>0</v>
      </c>
      <c r="K195" s="240">
        <f t="shared" si="145"/>
        <v>0</v>
      </c>
      <c r="L195" s="240">
        <f t="shared" si="146"/>
        <v>331558916195</v>
      </c>
      <c r="M195" s="43">
        <f t="shared" si="157"/>
        <v>6.2460573082011091E-2</v>
      </c>
      <c r="N195" s="240">
        <v>0</v>
      </c>
      <c r="O195" s="240">
        <v>331558916195</v>
      </c>
      <c r="P195" s="240">
        <f>L195-O195</f>
        <v>0</v>
      </c>
      <c r="Q195" s="240">
        <v>331558916195</v>
      </c>
      <c r="R195" s="240">
        <f>+L195-Q195</f>
        <v>0</v>
      </c>
      <c r="S195" s="240">
        <f t="shared" ref="S195" si="198">O195-Q195</f>
        <v>0</v>
      </c>
      <c r="T195" s="240">
        <v>0</v>
      </c>
      <c r="U195" s="240">
        <f>+Q195-T195</f>
        <v>331558916195</v>
      </c>
      <c r="V195" s="240">
        <v>0</v>
      </c>
      <c r="W195" s="44">
        <f t="shared" si="152"/>
        <v>0</v>
      </c>
      <c r="X195" s="45">
        <f t="shared" si="142"/>
        <v>1</v>
      </c>
      <c r="Y195" s="45">
        <f t="shared" si="143"/>
        <v>0</v>
      </c>
      <c r="Z195" s="45">
        <f t="shared" si="144"/>
        <v>0</v>
      </c>
      <c r="AA195" s="45">
        <f t="shared" si="174"/>
        <v>0</v>
      </c>
      <c r="AB195" s="45" t="s">
        <v>46</v>
      </c>
    </row>
    <row r="196" spans="1:28" ht="71.25" customHeight="1" x14ac:dyDescent="0.25">
      <c r="A196" s="238" t="s">
        <v>335</v>
      </c>
      <c r="B196" s="68"/>
      <c r="C196" s="68"/>
      <c r="D196" s="68"/>
      <c r="E196" s="34" t="s">
        <v>336</v>
      </c>
      <c r="F196" s="244">
        <f t="shared" ref="F196:V198" si="199">+F197</f>
        <v>57639326986</v>
      </c>
      <c r="G196" s="244">
        <f t="shared" si="199"/>
        <v>0</v>
      </c>
      <c r="H196" s="244">
        <f t="shared" si="199"/>
        <v>0</v>
      </c>
      <c r="I196" s="244">
        <f t="shared" si="199"/>
        <v>0</v>
      </c>
      <c r="J196" s="244">
        <f t="shared" si="199"/>
        <v>0</v>
      </c>
      <c r="K196" s="244">
        <f t="shared" si="199"/>
        <v>0</v>
      </c>
      <c r="L196" s="244">
        <f t="shared" si="199"/>
        <v>57639326986</v>
      </c>
      <c r="M196" s="36">
        <f t="shared" si="157"/>
        <v>1.085835795617575E-2</v>
      </c>
      <c r="N196" s="244">
        <f t="shared" si="199"/>
        <v>0</v>
      </c>
      <c r="O196" s="244">
        <f t="shared" si="199"/>
        <v>57639326986</v>
      </c>
      <c r="P196" s="244">
        <f t="shared" si="199"/>
        <v>0</v>
      </c>
      <c r="Q196" s="244">
        <f t="shared" si="199"/>
        <v>57639326986</v>
      </c>
      <c r="R196" s="244">
        <f t="shared" si="199"/>
        <v>0</v>
      </c>
      <c r="S196" s="244">
        <f t="shared" si="199"/>
        <v>0</v>
      </c>
      <c r="T196" s="244">
        <f t="shared" si="199"/>
        <v>0</v>
      </c>
      <c r="U196" s="244">
        <f t="shared" si="199"/>
        <v>57639326986</v>
      </c>
      <c r="V196" s="244">
        <f t="shared" si="199"/>
        <v>0</v>
      </c>
      <c r="W196" s="244">
        <f t="shared" ref="W196:W198" si="200">+W197</f>
        <v>0</v>
      </c>
      <c r="X196" s="37">
        <f t="shared" si="142"/>
        <v>1</v>
      </c>
      <c r="Y196" s="37">
        <f t="shared" si="143"/>
        <v>0</v>
      </c>
      <c r="Z196" s="37">
        <f t="shared" si="144"/>
        <v>0</v>
      </c>
      <c r="AA196" s="37">
        <f t="shared" si="174"/>
        <v>0</v>
      </c>
      <c r="AB196" s="37" t="s">
        <v>46</v>
      </c>
    </row>
    <row r="197" spans="1:28" ht="71.25" customHeight="1" x14ac:dyDescent="0.25">
      <c r="A197" s="238" t="s">
        <v>337</v>
      </c>
      <c r="B197" s="40"/>
      <c r="C197" s="40"/>
      <c r="D197" s="40"/>
      <c r="E197" s="69" t="s">
        <v>336</v>
      </c>
      <c r="F197" s="244">
        <f t="shared" si="199"/>
        <v>57639326986</v>
      </c>
      <c r="G197" s="244">
        <f t="shared" si="199"/>
        <v>0</v>
      </c>
      <c r="H197" s="244">
        <f t="shared" si="199"/>
        <v>0</v>
      </c>
      <c r="I197" s="244">
        <f t="shared" si="199"/>
        <v>0</v>
      </c>
      <c r="J197" s="244">
        <f t="shared" si="199"/>
        <v>0</v>
      </c>
      <c r="K197" s="244">
        <f t="shared" si="199"/>
        <v>0</v>
      </c>
      <c r="L197" s="244">
        <f t="shared" si="199"/>
        <v>57639326986</v>
      </c>
      <c r="M197" s="36">
        <f t="shared" si="157"/>
        <v>1.085835795617575E-2</v>
      </c>
      <c r="N197" s="244">
        <f t="shared" si="199"/>
        <v>0</v>
      </c>
      <c r="O197" s="244">
        <f t="shared" si="199"/>
        <v>57639326986</v>
      </c>
      <c r="P197" s="244">
        <f t="shared" si="199"/>
        <v>0</v>
      </c>
      <c r="Q197" s="244">
        <f t="shared" si="199"/>
        <v>57639326986</v>
      </c>
      <c r="R197" s="244">
        <f t="shared" si="199"/>
        <v>0</v>
      </c>
      <c r="S197" s="244">
        <f t="shared" si="199"/>
        <v>0</v>
      </c>
      <c r="T197" s="244">
        <f t="shared" si="199"/>
        <v>0</v>
      </c>
      <c r="U197" s="244">
        <f t="shared" si="199"/>
        <v>57639326986</v>
      </c>
      <c r="V197" s="244">
        <f t="shared" si="199"/>
        <v>0</v>
      </c>
      <c r="W197" s="244">
        <f t="shared" si="200"/>
        <v>0</v>
      </c>
      <c r="X197" s="37">
        <f t="shared" si="142"/>
        <v>1</v>
      </c>
      <c r="Y197" s="37">
        <f t="shared" si="143"/>
        <v>0</v>
      </c>
      <c r="Z197" s="37">
        <f t="shared" si="144"/>
        <v>0</v>
      </c>
      <c r="AA197" s="37">
        <f t="shared" si="174"/>
        <v>0</v>
      </c>
      <c r="AB197" s="37" t="s">
        <v>46</v>
      </c>
    </row>
    <row r="198" spans="1:28" ht="30.75" customHeight="1" x14ac:dyDescent="0.25">
      <c r="A198" s="238" t="s">
        <v>338</v>
      </c>
      <c r="B198" s="40"/>
      <c r="C198" s="40"/>
      <c r="D198" s="40"/>
      <c r="E198" s="34" t="s">
        <v>236</v>
      </c>
      <c r="F198" s="244">
        <f t="shared" si="199"/>
        <v>57639326986</v>
      </c>
      <c r="G198" s="244">
        <f t="shared" si="199"/>
        <v>0</v>
      </c>
      <c r="H198" s="244">
        <f t="shared" si="199"/>
        <v>0</v>
      </c>
      <c r="I198" s="244">
        <f t="shared" si="199"/>
        <v>0</v>
      </c>
      <c r="J198" s="244">
        <f t="shared" si="199"/>
        <v>0</v>
      </c>
      <c r="K198" s="244">
        <f t="shared" si="199"/>
        <v>0</v>
      </c>
      <c r="L198" s="244">
        <f t="shared" si="199"/>
        <v>57639326986</v>
      </c>
      <c r="M198" s="36">
        <f t="shared" si="157"/>
        <v>1.085835795617575E-2</v>
      </c>
      <c r="N198" s="244">
        <f t="shared" si="199"/>
        <v>0</v>
      </c>
      <c r="O198" s="244">
        <f t="shared" si="199"/>
        <v>57639326986</v>
      </c>
      <c r="P198" s="244">
        <f t="shared" si="199"/>
        <v>0</v>
      </c>
      <c r="Q198" s="244">
        <f t="shared" si="199"/>
        <v>57639326986</v>
      </c>
      <c r="R198" s="244">
        <f t="shared" si="199"/>
        <v>0</v>
      </c>
      <c r="S198" s="244">
        <f t="shared" si="199"/>
        <v>0</v>
      </c>
      <c r="T198" s="244">
        <f t="shared" si="199"/>
        <v>0</v>
      </c>
      <c r="U198" s="244">
        <f t="shared" si="199"/>
        <v>57639326986</v>
      </c>
      <c r="V198" s="244">
        <f t="shared" si="199"/>
        <v>0</v>
      </c>
      <c r="W198" s="244">
        <f t="shared" si="200"/>
        <v>0</v>
      </c>
      <c r="X198" s="37">
        <f t="shared" si="142"/>
        <v>1</v>
      </c>
      <c r="Y198" s="37">
        <f t="shared" si="143"/>
        <v>0</v>
      </c>
      <c r="Z198" s="37">
        <f t="shared" si="144"/>
        <v>0</v>
      </c>
      <c r="AA198" s="37">
        <f t="shared" si="174"/>
        <v>0</v>
      </c>
      <c r="AB198" s="37" t="s">
        <v>46</v>
      </c>
    </row>
    <row r="199" spans="1:28" ht="30" customHeight="1" x14ac:dyDescent="0.25">
      <c r="A199" s="239" t="s">
        <v>339</v>
      </c>
      <c r="B199" s="40" t="s">
        <v>192</v>
      </c>
      <c r="C199" s="40">
        <v>11</v>
      </c>
      <c r="D199" s="40" t="s">
        <v>38</v>
      </c>
      <c r="E199" s="41" t="s">
        <v>226</v>
      </c>
      <c r="F199" s="240">
        <v>57639326986</v>
      </c>
      <c r="G199" s="240">
        <v>0</v>
      </c>
      <c r="H199" s="240">
        <v>0</v>
      </c>
      <c r="I199" s="240">
        <v>0</v>
      </c>
      <c r="J199" s="240">
        <v>0</v>
      </c>
      <c r="K199" s="240">
        <f t="shared" si="145"/>
        <v>0</v>
      </c>
      <c r="L199" s="240">
        <f t="shared" si="146"/>
        <v>57639326986</v>
      </c>
      <c r="M199" s="43">
        <f t="shared" si="157"/>
        <v>1.085835795617575E-2</v>
      </c>
      <c r="N199" s="240">
        <v>0</v>
      </c>
      <c r="O199" s="240">
        <v>57639326986</v>
      </c>
      <c r="P199" s="240">
        <f>L199-O199</f>
        <v>0</v>
      </c>
      <c r="Q199" s="240">
        <v>57639326986</v>
      </c>
      <c r="R199" s="240">
        <f>+L199-Q199</f>
        <v>0</v>
      </c>
      <c r="S199" s="240">
        <f t="shared" ref="S199" si="201">O199-Q199</f>
        <v>0</v>
      </c>
      <c r="T199" s="240">
        <v>0</v>
      </c>
      <c r="U199" s="240">
        <f>+Q199-T199</f>
        <v>57639326986</v>
      </c>
      <c r="V199" s="240">
        <v>0</v>
      </c>
      <c r="W199" s="44">
        <f t="shared" si="152"/>
        <v>0</v>
      </c>
      <c r="X199" s="45">
        <f t="shared" si="142"/>
        <v>1</v>
      </c>
      <c r="Y199" s="45">
        <f t="shared" si="143"/>
        <v>0</v>
      </c>
      <c r="Z199" s="45">
        <f t="shared" si="144"/>
        <v>0</v>
      </c>
      <c r="AA199" s="45">
        <f t="shared" si="174"/>
        <v>0</v>
      </c>
      <c r="AB199" s="45" t="s">
        <v>46</v>
      </c>
    </row>
    <row r="200" spans="1:28" s="8" customFormat="1" ht="73.5" customHeight="1" x14ac:dyDescent="0.25">
      <c r="A200" s="238" t="s">
        <v>340</v>
      </c>
      <c r="B200" s="72"/>
      <c r="C200" s="33"/>
      <c r="D200" s="33"/>
      <c r="E200" s="69" t="s">
        <v>472</v>
      </c>
      <c r="F200" s="242">
        <f>+F201</f>
        <v>15000000000</v>
      </c>
      <c r="G200" s="242">
        <f t="shared" ref="G200:J200" si="202">+G201</f>
        <v>0</v>
      </c>
      <c r="H200" s="242">
        <f t="shared" si="202"/>
        <v>0</v>
      </c>
      <c r="I200" s="242">
        <f t="shared" si="202"/>
        <v>0</v>
      </c>
      <c r="J200" s="242">
        <f t="shared" si="202"/>
        <v>0</v>
      </c>
      <c r="K200" s="243">
        <f t="shared" si="145"/>
        <v>0</v>
      </c>
      <c r="L200" s="243">
        <f t="shared" si="146"/>
        <v>15000000000</v>
      </c>
      <c r="M200" s="36">
        <f t="shared" si="157"/>
        <v>2.8257680625278121E-3</v>
      </c>
      <c r="N200" s="243">
        <v>0</v>
      </c>
      <c r="O200" s="243">
        <f>+O201</f>
        <v>5751172050</v>
      </c>
      <c r="P200" s="243">
        <f>L200-O200</f>
        <v>9248827950</v>
      </c>
      <c r="Q200" s="243">
        <f>+Q201</f>
        <v>354262050</v>
      </c>
      <c r="R200" s="243">
        <f>+L200-Q200</f>
        <v>14645737950</v>
      </c>
      <c r="S200" s="243">
        <f>+S201</f>
        <v>5396910000</v>
      </c>
      <c r="T200" s="243">
        <v>0</v>
      </c>
      <c r="U200" s="243">
        <f>+Q200-T200</f>
        <v>354262050</v>
      </c>
      <c r="V200" s="243">
        <f>+V201</f>
        <v>0</v>
      </c>
      <c r="W200" s="73">
        <f t="shared" si="152"/>
        <v>0</v>
      </c>
      <c r="X200" s="37">
        <f t="shared" si="142"/>
        <v>2.3617470000000002E-2</v>
      </c>
      <c r="Y200" s="37">
        <f t="shared" si="143"/>
        <v>0</v>
      </c>
      <c r="Z200" s="37">
        <f t="shared" si="144"/>
        <v>0</v>
      </c>
      <c r="AA200" s="37">
        <f t="shared" si="174"/>
        <v>0</v>
      </c>
      <c r="AB200" s="37" t="s">
        <v>46</v>
      </c>
    </row>
    <row r="201" spans="1:28" s="8" customFormat="1" ht="57" customHeight="1" x14ac:dyDescent="0.25">
      <c r="A201" s="254" t="s">
        <v>471</v>
      </c>
      <c r="B201" s="72"/>
      <c r="C201" s="33"/>
      <c r="D201" s="33"/>
      <c r="E201" s="69" t="s">
        <v>472</v>
      </c>
      <c r="F201" s="242">
        <f>+F202+F204+F206</f>
        <v>15000000000</v>
      </c>
      <c r="G201" s="242">
        <f t="shared" ref="G201:L201" si="203">+G202+G204+G206</f>
        <v>0</v>
      </c>
      <c r="H201" s="242">
        <f t="shared" si="203"/>
        <v>0</v>
      </c>
      <c r="I201" s="242">
        <f t="shared" si="203"/>
        <v>0</v>
      </c>
      <c r="J201" s="242">
        <f t="shared" si="203"/>
        <v>0</v>
      </c>
      <c r="K201" s="242">
        <f t="shared" si="203"/>
        <v>0</v>
      </c>
      <c r="L201" s="242">
        <f t="shared" si="203"/>
        <v>15000000000</v>
      </c>
      <c r="M201" s="36">
        <f t="shared" si="157"/>
        <v>2.8257680625278121E-3</v>
      </c>
      <c r="N201" s="242">
        <f t="shared" ref="N201:W201" si="204">+N202+N204+N206</f>
        <v>2.8257680625278121E-3</v>
      </c>
      <c r="O201" s="242">
        <f t="shared" si="204"/>
        <v>5751172050</v>
      </c>
      <c r="P201" s="242">
        <f t="shared" si="204"/>
        <v>9248827950</v>
      </c>
      <c r="Q201" s="242">
        <f t="shared" si="204"/>
        <v>354262050</v>
      </c>
      <c r="R201" s="242">
        <f t="shared" si="204"/>
        <v>14645737950</v>
      </c>
      <c r="S201" s="242">
        <f t="shared" si="204"/>
        <v>5396910000</v>
      </c>
      <c r="T201" s="242">
        <f t="shared" si="204"/>
        <v>0</v>
      </c>
      <c r="U201" s="242">
        <f t="shared" si="204"/>
        <v>354262050</v>
      </c>
      <c r="V201" s="242">
        <f t="shared" si="204"/>
        <v>0</v>
      </c>
      <c r="W201" s="242">
        <f t="shared" si="204"/>
        <v>0</v>
      </c>
      <c r="X201" s="37">
        <f t="shared" ref="X201:X259" si="205">+Q201/L201</f>
        <v>2.3617470000000002E-2</v>
      </c>
      <c r="Y201" s="37">
        <f t="shared" ref="Y201:Y259" si="206">+T201/L201</f>
        <v>0</v>
      </c>
      <c r="Z201" s="37">
        <f t="shared" ref="Z201:Z259" si="207">+V201/L201</f>
        <v>0</v>
      </c>
      <c r="AA201" s="37">
        <f t="shared" si="174"/>
        <v>0</v>
      </c>
      <c r="AB201" s="37" t="s">
        <v>46</v>
      </c>
    </row>
    <row r="202" spans="1:28" s="8" customFormat="1" ht="36.75" customHeight="1" x14ac:dyDescent="0.25">
      <c r="A202" s="254" t="s">
        <v>473</v>
      </c>
      <c r="B202" s="72"/>
      <c r="C202" s="33"/>
      <c r="D202" s="33"/>
      <c r="E202" s="69" t="s">
        <v>474</v>
      </c>
      <c r="F202" s="242">
        <f>+F203</f>
        <v>3974737950</v>
      </c>
      <c r="G202" s="242">
        <f t="shared" ref="G202:L202" si="208">+G203</f>
        <v>0</v>
      </c>
      <c r="H202" s="242">
        <f t="shared" si="208"/>
        <v>0</v>
      </c>
      <c r="I202" s="242">
        <f t="shared" si="208"/>
        <v>0</v>
      </c>
      <c r="J202" s="242">
        <f t="shared" si="208"/>
        <v>0</v>
      </c>
      <c r="K202" s="242">
        <f t="shared" si="208"/>
        <v>0</v>
      </c>
      <c r="L202" s="242">
        <f t="shared" si="208"/>
        <v>3974737950</v>
      </c>
      <c r="M202" s="36">
        <f t="shared" si="157"/>
        <v>7.4877917040181785E-4</v>
      </c>
      <c r="N202" s="242">
        <f t="shared" ref="N202:W202" si="209">+N203</f>
        <v>7.4877917040181785E-4</v>
      </c>
      <c r="O202" s="242">
        <f t="shared" si="209"/>
        <v>10000</v>
      </c>
      <c r="P202" s="242">
        <f t="shared" si="209"/>
        <v>3974727950</v>
      </c>
      <c r="Q202" s="242">
        <f t="shared" si="209"/>
        <v>0</v>
      </c>
      <c r="R202" s="242">
        <f t="shared" si="209"/>
        <v>3974737950</v>
      </c>
      <c r="S202" s="242">
        <f t="shared" si="209"/>
        <v>10000</v>
      </c>
      <c r="T202" s="242">
        <f t="shared" si="209"/>
        <v>0</v>
      </c>
      <c r="U202" s="242">
        <f t="shared" si="209"/>
        <v>0</v>
      </c>
      <c r="V202" s="242">
        <f t="shared" si="209"/>
        <v>0</v>
      </c>
      <c r="W202" s="242">
        <f t="shared" si="209"/>
        <v>0</v>
      </c>
      <c r="X202" s="37">
        <f t="shared" si="205"/>
        <v>0</v>
      </c>
      <c r="Y202" s="37">
        <f t="shared" si="206"/>
        <v>0</v>
      </c>
      <c r="Z202" s="37">
        <f t="shared" si="207"/>
        <v>0</v>
      </c>
      <c r="AA202" s="37" t="s">
        <v>46</v>
      </c>
      <c r="AB202" s="37" t="s">
        <v>46</v>
      </c>
    </row>
    <row r="203" spans="1:28" ht="36" customHeight="1" x14ac:dyDescent="0.25">
      <c r="A203" s="255" t="s">
        <v>475</v>
      </c>
      <c r="B203" s="77" t="s">
        <v>192</v>
      </c>
      <c r="C203" s="40">
        <v>54</v>
      </c>
      <c r="D203" s="40" t="s">
        <v>38</v>
      </c>
      <c r="E203" s="41" t="s">
        <v>226</v>
      </c>
      <c r="F203" s="247">
        <v>3974737950</v>
      </c>
      <c r="G203" s="247">
        <v>0</v>
      </c>
      <c r="H203" s="247">
        <v>0</v>
      </c>
      <c r="I203" s="247">
        <v>0</v>
      </c>
      <c r="J203" s="247">
        <v>0</v>
      </c>
      <c r="K203" s="247">
        <f t="shared" ref="K203:K258" si="210">+G203-H203+I203-J203</f>
        <v>0</v>
      </c>
      <c r="L203" s="240">
        <f t="shared" ref="L203:L258" si="211">+F203+K203</f>
        <v>3974737950</v>
      </c>
      <c r="M203" s="43">
        <f t="shared" si="157"/>
        <v>7.4877917040181785E-4</v>
      </c>
      <c r="N203" s="240">
        <f>H203+M203</f>
        <v>7.4877917040181785E-4</v>
      </c>
      <c r="O203" s="247">
        <v>10000</v>
      </c>
      <c r="P203" s="247">
        <f>L203-O203</f>
        <v>3974727950</v>
      </c>
      <c r="Q203" s="247">
        <v>0</v>
      </c>
      <c r="R203" s="247">
        <f>+L203-Q203</f>
        <v>3974737950</v>
      </c>
      <c r="S203" s="240">
        <f t="shared" ref="S203:S207" si="212">O203-Q203</f>
        <v>10000</v>
      </c>
      <c r="T203" s="247">
        <v>0</v>
      </c>
      <c r="U203" s="247">
        <f>+Q203-T203</f>
        <v>0</v>
      </c>
      <c r="V203" s="247">
        <v>0</v>
      </c>
      <c r="W203" s="44">
        <f t="shared" ref="W203" si="213">+T203-V203</f>
        <v>0</v>
      </c>
      <c r="X203" s="45">
        <f t="shared" si="205"/>
        <v>0</v>
      </c>
      <c r="Y203" s="45">
        <f t="shared" si="206"/>
        <v>0</v>
      </c>
      <c r="Z203" s="45">
        <f t="shared" si="207"/>
        <v>0</v>
      </c>
      <c r="AA203" s="45" t="s">
        <v>46</v>
      </c>
      <c r="AB203" s="45" t="s">
        <v>46</v>
      </c>
    </row>
    <row r="204" spans="1:28" s="8" customFormat="1" ht="36.75" customHeight="1" x14ac:dyDescent="0.25">
      <c r="A204" s="254" t="s">
        <v>476</v>
      </c>
      <c r="B204" s="72"/>
      <c r="C204" s="33"/>
      <c r="D204" s="33"/>
      <c r="E204" s="69" t="s">
        <v>477</v>
      </c>
      <c r="F204" s="242">
        <f>+F205</f>
        <v>5396885000</v>
      </c>
      <c r="G204" s="242">
        <f t="shared" ref="G204:L204" si="214">+G205</f>
        <v>0</v>
      </c>
      <c r="H204" s="242">
        <f t="shared" si="214"/>
        <v>0</v>
      </c>
      <c r="I204" s="242">
        <f t="shared" si="214"/>
        <v>0</v>
      </c>
      <c r="J204" s="242">
        <f t="shared" si="214"/>
        <v>0</v>
      </c>
      <c r="K204" s="242">
        <f t="shared" si="214"/>
        <v>0</v>
      </c>
      <c r="L204" s="242">
        <f t="shared" si="214"/>
        <v>5396885000</v>
      </c>
      <c r="M204" s="36">
        <f t="shared" si="157"/>
        <v>1.0166896846756941E-3</v>
      </c>
      <c r="N204" s="242">
        <f t="shared" ref="N204:W204" si="215">+N205</f>
        <v>1.0166896846756941E-3</v>
      </c>
      <c r="O204" s="242">
        <f t="shared" si="215"/>
        <v>5396885000</v>
      </c>
      <c r="P204" s="242">
        <f t="shared" si="215"/>
        <v>0</v>
      </c>
      <c r="Q204" s="242">
        <f t="shared" si="215"/>
        <v>0</v>
      </c>
      <c r="R204" s="242">
        <f t="shared" si="215"/>
        <v>5396885000</v>
      </c>
      <c r="S204" s="242">
        <f t="shared" si="215"/>
        <v>5396885000</v>
      </c>
      <c r="T204" s="242">
        <f t="shared" si="215"/>
        <v>0</v>
      </c>
      <c r="U204" s="242">
        <f t="shared" si="215"/>
        <v>0</v>
      </c>
      <c r="V204" s="242">
        <f t="shared" si="215"/>
        <v>0</v>
      </c>
      <c r="W204" s="242">
        <f t="shared" si="215"/>
        <v>0</v>
      </c>
      <c r="X204" s="37">
        <f t="shared" si="205"/>
        <v>0</v>
      </c>
      <c r="Y204" s="37">
        <f t="shared" si="206"/>
        <v>0</v>
      </c>
      <c r="Z204" s="37">
        <f t="shared" si="207"/>
        <v>0</v>
      </c>
      <c r="AA204" s="37" t="s">
        <v>46</v>
      </c>
      <c r="AB204" s="37" t="s">
        <v>46</v>
      </c>
    </row>
    <row r="205" spans="1:28" ht="39" customHeight="1" x14ac:dyDescent="0.25">
      <c r="A205" s="255" t="s">
        <v>478</v>
      </c>
      <c r="B205" s="77" t="s">
        <v>192</v>
      </c>
      <c r="C205" s="40">
        <v>54</v>
      </c>
      <c r="D205" s="40" t="s">
        <v>38</v>
      </c>
      <c r="E205" s="41" t="s">
        <v>226</v>
      </c>
      <c r="F205" s="247">
        <v>5396885000</v>
      </c>
      <c r="G205" s="247">
        <v>0</v>
      </c>
      <c r="H205" s="247">
        <v>0</v>
      </c>
      <c r="I205" s="247">
        <v>0</v>
      </c>
      <c r="J205" s="247">
        <v>0</v>
      </c>
      <c r="K205" s="247">
        <f t="shared" si="210"/>
        <v>0</v>
      </c>
      <c r="L205" s="240">
        <f t="shared" si="211"/>
        <v>5396885000</v>
      </c>
      <c r="M205" s="36">
        <f t="shared" si="157"/>
        <v>1.0166896846756941E-3</v>
      </c>
      <c r="N205" s="240">
        <f>H205+M205</f>
        <v>1.0166896846756941E-3</v>
      </c>
      <c r="O205" s="240">
        <v>5396885000</v>
      </c>
      <c r="P205" s="240">
        <f>L205-O205</f>
        <v>0</v>
      </c>
      <c r="Q205" s="240">
        <v>0</v>
      </c>
      <c r="R205" s="240">
        <f>+L205-Q205</f>
        <v>5396885000</v>
      </c>
      <c r="S205" s="240">
        <f t="shared" si="212"/>
        <v>5396885000</v>
      </c>
      <c r="T205" s="240">
        <v>0</v>
      </c>
      <c r="U205" s="240">
        <f>+Q205-T205</f>
        <v>0</v>
      </c>
      <c r="V205" s="240">
        <v>0</v>
      </c>
      <c r="W205" s="44">
        <f t="shared" ref="W205" si="216">+T205-V205</f>
        <v>0</v>
      </c>
      <c r="X205" s="45">
        <f t="shared" si="205"/>
        <v>0</v>
      </c>
      <c r="Y205" s="45">
        <f t="shared" si="206"/>
        <v>0</v>
      </c>
      <c r="Z205" s="45">
        <f t="shared" si="207"/>
        <v>0</v>
      </c>
      <c r="AA205" s="45" t="s">
        <v>46</v>
      </c>
      <c r="AB205" s="45" t="s">
        <v>46</v>
      </c>
    </row>
    <row r="206" spans="1:28" ht="45" customHeight="1" x14ac:dyDescent="0.25">
      <c r="A206" s="254" t="s">
        <v>479</v>
      </c>
      <c r="B206" s="72"/>
      <c r="C206" s="33"/>
      <c r="D206" s="33"/>
      <c r="E206" s="69" t="s">
        <v>236</v>
      </c>
      <c r="F206" s="242">
        <f>+F207</f>
        <v>5628377050</v>
      </c>
      <c r="G206" s="242">
        <f t="shared" ref="G206:L206" si="217">+G207</f>
        <v>0</v>
      </c>
      <c r="H206" s="242">
        <f t="shared" si="217"/>
        <v>0</v>
      </c>
      <c r="I206" s="242">
        <f t="shared" si="217"/>
        <v>0</v>
      </c>
      <c r="J206" s="242">
        <f t="shared" si="217"/>
        <v>0</v>
      </c>
      <c r="K206" s="242">
        <f t="shared" si="217"/>
        <v>0</v>
      </c>
      <c r="L206" s="242">
        <f t="shared" si="217"/>
        <v>5628377050</v>
      </c>
      <c r="M206" s="36">
        <f t="shared" si="157"/>
        <v>1.0602992074503002E-3</v>
      </c>
      <c r="N206" s="242">
        <f t="shared" ref="N206:W206" si="218">+N207</f>
        <v>1.0602992074503002E-3</v>
      </c>
      <c r="O206" s="242">
        <f t="shared" si="218"/>
        <v>354277050</v>
      </c>
      <c r="P206" s="242">
        <f t="shared" si="218"/>
        <v>5274100000</v>
      </c>
      <c r="Q206" s="242">
        <f t="shared" si="218"/>
        <v>354262050</v>
      </c>
      <c r="R206" s="242">
        <f t="shared" si="218"/>
        <v>5274115000</v>
      </c>
      <c r="S206" s="242">
        <f t="shared" si="218"/>
        <v>15000</v>
      </c>
      <c r="T206" s="242">
        <f t="shared" si="218"/>
        <v>0</v>
      </c>
      <c r="U206" s="242">
        <f t="shared" si="218"/>
        <v>354262050</v>
      </c>
      <c r="V206" s="242">
        <f t="shared" si="218"/>
        <v>0</v>
      </c>
      <c r="W206" s="242">
        <f t="shared" si="218"/>
        <v>0</v>
      </c>
      <c r="X206" s="37">
        <f t="shared" si="205"/>
        <v>6.2942131782020544E-2</v>
      </c>
      <c r="Y206" s="37">
        <f t="shared" si="206"/>
        <v>0</v>
      </c>
      <c r="Z206" s="37">
        <f t="shared" si="207"/>
        <v>0</v>
      </c>
      <c r="AA206" s="37">
        <f t="shared" ref="AA206:AA231" si="219">+T206/Q206</f>
        <v>0</v>
      </c>
      <c r="AB206" s="37" t="s">
        <v>46</v>
      </c>
    </row>
    <row r="207" spans="1:28" ht="41.25" customHeight="1" x14ac:dyDescent="0.25">
      <c r="A207" s="255" t="s">
        <v>480</v>
      </c>
      <c r="B207" s="77" t="s">
        <v>192</v>
      </c>
      <c r="C207" s="40">
        <v>54</v>
      </c>
      <c r="D207" s="40" t="s">
        <v>38</v>
      </c>
      <c r="E207" s="41" t="s">
        <v>226</v>
      </c>
      <c r="F207" s="247">
        <v>5628377050</v>
      </c>
      <c r="G207" s="247">
        <v>0</v>
      </c>
      <c r="H207" s="247">
        <v>0</v>
      </c>
      <c r="I207" s="247">
        <v>0</v>
      </c>
      <c r="J207" s="247">
        <v>0</v>
      </c>
      <c r="K207" s="247">
        <f t="shared" si="210"/>
        <v>0</v>
      </c>
      <c r="L207" s="240">
        <f t="shared" si="211"/>
        <v>5628377050</v>
      </c>
      <c r="M207" s="43">
        <f t="shared" si="157"/>
        <v>1.0602992074503002E-3</v>
      </c>
      <c r="N207" s="240">
        <f>H207+M207</f>
        <v>1.0602992074503002E-3</v>
      </c>
      <c r="O207" s="247">
        <v>354277050</v>
      </c>
      <c r="P207" s="247">
        <f>L207-O207</f>
        <v>5274100000</v>
      </c>
      <c r="Q207" s="247">
        <v>354262050</v>
      </c>
      <c r="R207" s="247">
        <f>+L207-Q207</f>
        <v>5274115000</v>
      </c>
      <c r="S207" s="240">
        <f t="shared" si="212"/>
        <v>15000</v>
      </c>
      <c r="T207" s="247">
        <v>0</v>
      </c>
      <c r="U207" s="247">
        <v>354262050</v>
      </c>
      <c r="V207" s="247">
        <v>0</v>
      </c>
      <c r="W207" s="44">
        <f>+T207-V207</f>
        <v>0</v>
      </c>
      <c r="X207" s="45">
        <f t="shared" si="205"/>
        <v>6.2942131782020544E-2</v>
      </c>
      <c r="Y207" s="45">
        <f t="shared" si="206"/>
        <v>0</v>
      </c>
      <c r="Z207" s="45">
        <f t="shared" si="207"/>
        <v>0</v>
      </c>
      <c r="AA207" s="45">
        <f t="shared" si="219"/>
        <v>0</v>
      </c>
      <c r="AB207" s="45" t="s">
        <v>46</v>
      </c>
    </row>
    <row r="208" spans="1:28" ht="35.25" customHeight="1" x14ac:dyDescent="0.25">
      <c r="A208" s="238" t="s">
        <v>342</v>
      </c>
      <c r="B208" s="68"/>
      <c r="C208" s="68"/>
      <c r="D208" s="68"/>
      <c r="E208" s="69" t="s">
        <v>343</v>
      </c>
      <c r="F208" s="244">
        <f t="shared" ref="F208:V212" si="220">+F209</f>
        <v>2500000000</v>
      </c>
      <c r="G208" s="244">
        <f t="shared" si="220"/>
        <v>0</v>
      </c>
      <c r="H208" s="244">
        <f t="shared" si="220"/>
        <v>0</v>
      </c>
      <c r="I208" s="244">
        <f t="shared" si="220"/>
        <v>0</v>
      </c>
      <c r="J208" s="244">
        <f t="shared" si="220"/>
        <v>0</v>
      </c>
      <c r="K208" s="244">
        <f t="shared" si="220"/>
        <v>0</v>
      </c>
      <c r="L208" s="244">
        <f t="shared" si="220"/>
        <v>2500000000</v>
      </c>
      <c r="M208" s="36">
        <f t="shared" si="157"/>
        <v>4.7096134375463537E-4</v>
      </c>
      <c r="N208" s="244">
        <f t="shared" si="220"/>
        <v>0</v>
      </c>
      <c r="O208" s="244">
        <f t="shared" si="220"/>
        <v>2006884181.0899999</v>
      </c>
      <c r="P208" s="244">
        <f t="shared" si="220"/>
        <v>493115818.91000009</v>
      </c>
      <c r="Q208" s="244">
        <f t="shared" si="220"/>
        <v>1824252188.6400001</v>
      </c>
      <c r="R208" s="244">
        <f t="shared" si="220"/>
        <v>675747811.3599999</v>
      </c>
      <c r="S208" s="244">
        <f t="shared" si="220"/>
        <v>182631992.44999981</v>
      </c>
      <c r="T208" s="244">
        <f t="shared" si="220"/>
        <v>247193312.03999999</v>
      </c>
      <c r="U208" s="244">
        <f t="shared" si="220"/>
        <v>1577058876.6000001</v>
      </c>
      <c r="V208" s="244">
        <f t="shared" si="220"/>
        <v>247184174.49000001</v>
      </c>
      <c r="W208" s="244">
        <f t="shared" ref="W208:W212" si="221">+W209</f>
        <v>9137.5499999821186</v>
      </c>
      <c r="X208" s="37">
        <f t="shared" si="205"/>
        <v>0.72970087545600004</v>
      </c>
      <c r="Y208" s="37">
        <f t="shared" si="206"/>
        <v>9.8877324815999992E-2</v>
      </c>
      <c r="Z208" s="37">
        <f t="shared" si="207"/>
        <v>9.8873669795999999E-2</v>
      </c>
      <c r="AA208" s="37">
        <f t="shared" si="219"/>
        <v>0.13550391419526556</v>
      </c>
      <c r="AB208" s="37">
        <f t="shared" ref="AB208:AB259" si="222">+V208/T208</f>
        <v>0.99996303480088289</v>
      </c>
    </row>
    <row r="209" spans="1:28" ht="33" customHeight="1" x14ac:dyDescent="0.25">
      <c r="A209" s="238" t="s">
        <v>344</v>
      </c>
      <c r="B209" s="40"/>
      <c r="C209" s="40"/>
      <c r="D209" s="40"/>
      <c r="E209" s="34" t="s">
        <v>219</v>
      </c>
      <c r="F209" s="244">
        <f t="shared" si="220"/>
        <v>2500000000</v>
      </c>
      <c r="G209" s="244">
        <f t="shared" si="220"/>
        <v>0</v>
      </c>
      <c r="H209" s="244">
        <f t="shared" si="220"/>
        <v>0</v>
      </c>
      <c r="I209" s="244">
        <f t="shared" si="220"/>
        <v>0</v>
      </c>
      <c r="J209" s="244">
        <f t="shared" si="220"/>
        <v>0</v>
      </c>
      <c r="K209" s="244">
        <f t="shared" si="220"/>
        <v>0</v>
      </c>
      <c r="L209" s="244">
        <f t="shared" si="220"/>
        <v>2500000000</v>
      </c>
      <c r="M209" s="36">
        <f t="shared" ref="M209:M259" si="223">L209/$L$259</f>
        <v>4.7096134375463537E-4</v>
      </c>
      <c r="N209" s="244">
        <f t="shared" si="220"/>
        <v>0</v>
      </c>
      <c r="O209" s="244">
        <f t="shared" si="220"/>
        <v>2006884181.0899999</v>
      </c>
      <c r="P209" s="244">
        <f t="shared" si="220"/>
        <v>493115818.91000009</v>
      </c>
      <c r="Q209" s="244">
        <f t="shared" si="220"/>
        <v>1824252188.6400001</v>
      </c>
      <c r="R209" s="244">
        <f t="shared" si="220"/>
        <v>675747811.3599999</v>
      </c>
      <c r="S209" s="244">
        <f t="shared" si="220"/>
        <v>182631992.44999981</v>
      </c>
      <c r="T209" s="244">
        <f t="shared" si="220"/>
        <v>247193312.03999999</v>
      </c>
      <c r="U209" s="244">
        <f t="shared" si="220"/>
        <v>1577058876.6000001</v>
      </c>
      <c r="V209" s="244">
        <f t="shared" si="220"/>
        <v>247184174.49000001</v>
      </c>
      <c r="W209" s="244">
        <f t="shared" si="221"/>
        <v>9137.5499999821186</v>
      </c>
      <c r="X209" s="37">
        <f t="shared" si="205"/>
        <v>0.72970087545600004</v>
      </c>
      <c r="Y209" s="37">
        <f t="shared" si="206"/>
        <v>9.8877324815999992E-2</v>
      </c>
      <c r="Z209" s="37">
        <f t="shared" si="207"/>
        <v>9.8873669795999999E-2</v>
      </c>
      <c r="AA209" s="37">
        <f t="shared" si="219"/>
        <v>0.13550391419526556</v>
      </c>
      <c r="AB209" s="37">
        <f t="shared" si="222"/>
        <v>0.99996303480088289</v>
      </c>
    </row>
    <row r="210" spans="1:28" ht="51.75" customHeight="1" x14ac:dyDescent="0.25">
      <c r="A210" s="238" t="s">
        <v>345</v>
      </c>
      <c r="B210" s="40"/>
      <c r="C210" s="40"/>
      <c r="D210" s="40"/>
      <c r="E210" s="34" t="s">
        <v>346</v>
      </c>
      <c r="F210" s="244">
        <f t="shared" si="220"/>
        <v>2500000000</v>
      </c>
      <c r="G210" s="244">
        <f t="shared" si="220"/>
        <v>0</v>
      </c>
      <c r="H210" s="244">
        <f t="shared" si="220"/>
        <v>0</v>
      </c>
      <c r="I210" s="244">
        <f t="shared" si="220"/>
        <v>0</v>
      </c>
      <c r="J210" s="244">
        <f t="shared" si="220"/>
        <v>0</v>
      </c>
      <c r="K210" s="244">
        <f t="shared" si="220"/>
        <v>0</v>
      </c>
      <c r="L210" s="244">
        <f t="shared" si="220"/>
        <v>2500000000</v>
      </c>
      <c r="M210" s="36">
        <f t="shared" si="223"/>
        <v>4.7096134375463537E-4</v>
      </c>
      <c r="N210" s="244">
        <f t="shared" si="220"/>
        <v>0</v>
      </c>
      <c r="O210" s="244">
        <f t="shared" si="220"/>
        <v>2006884181.0899999</v>
      </c>
      <c r="P210" s="244">
        <f t="shared" si="220"/>
        <v>493115818.91000009</v>
      </c>
      <c r="Q210" s="244">
        <f t="shared" si="220"/>
        <v>1824252188.6400001</v>
      </c>
      <c r="R210" s="244">
        <f t="shared" si="220"/>
        <v>675747811.3599999</v>
      </c>
      <c r="S210" s="244">
        <f t="shared" si="220"/>
        <v>182631992.44999981</v>
      </c>
      <c r="T210" s="244">
        <f t="shared" si="220"/>
        <v>247193312.03999999</v>
      </c>
      <c r="U210" s="244">
        <f t="shared" si="220"/>
        <v>1577058876.6000001</v>
      </c>
      <c r="V210" s="244">
        <f t="shared" si="220"/>
        <v>247184174.49000001</v>
      </c>
      <c r="W210" s="244">
        <f t="shared" si="221"/>
        <v>9137.5499999821186</v>
      </c>
      <c r="X210" s="37">
        <f t="shared" si="205"/>
        <v>0.72970087545600004</v>
      </c>
      <c r="Y210" s="37">
        <f t="shared" si="206"/>
        <v>9.8877324815999992E-2</v>
      </c>
      <c r="Z210" s="37">
        <f t="shared" si="207"/>
        <v>9.8873669795999999E-2</v>
      </c>
      <c r="AA210" s="37">
        <f t="shared" si="219"/>
        <v>0.13550391419526556</v>
      </c>
      <c r="AB210" s="37">
        <f t="shared" si="222"/>
        <v>0.99996303480088289</v>
      </c>
    </row>
    <row r="211" spans="1:28" ht="51.75" customHeight="1" x14ac:dyDescent="0.25">
      <c r="A211" s="238" t="s">
        <v>347</v>
      </c>
      <c r="B211" s="40"/>
      <c r="C211" s="40"/>
      <c r="D211" s="40"/>
      <c r="E211" s="34" t="s">
        <v>346</v>
      </c>
      <c r="F211" s="244">
        <f t="shared" si="220"/>
        <v>2500000000</v>
      </c>
      <c r="G211" s="244">
        <f t="shared" si="220"/>
        <v>0</v>
      </c>
      <c r="H211" s="244">
        <f t="shared" si="220"/>
        <v>0</v>
      </c>
      <c r="I211" s="244">
        <f t="shared" si="220"/>
        <v>0</v>
      </c>
      <c r="J211" s="244">
        <f t="shared" si="220"/>
        <v>0</v>
      </c>
      <c r="K211" s="244">
        <f t="shared" si="220"/>
        <v>0</v>
      </c>
      <c r="L211" s="244">
        <f t="shared" si="220"/>
        <v>2500000000</v>
      </c>
      <c r="M211" s="36">
        <f t="shared" si="223"/>
        <v>4.7096134375463537E-4</v>
      </c>
      <c r="N211" s="244">
        <f t="shared" si="220"/>
        <v>0</v>
      </c>
      <c r="O211" s="244">
        <f t="shared" si="220"/>
        <v>2006884181.0899999</v>
      </c>
      <c r="P211" s="244">
        <f t="shared" si="220"/>
        <v>493115818.91000009</v>
      </c>
      <c r="Q211" s="244">
        <f t="shared" si="220"/>
        <v>1824252188.6400001</v>
      </c>
      <c r="R211" s="244">
        <f t="shared" si="220"/>
        <v>675747811.3599999</v>
      </c>
      <c r="S211" s="244">
        <f t="shared" si="220"/>
        <v>182631992.44999981</v>
      </c>
      <c r="T211" s="244">
        <f t="shared" si="220"/>
        <v>247193312.03999999</v>
      </c>
      <c r="U211" s="244">
        <f t="shared" si="220"/>
        <v>1577058876.6000001</v>
      </c>
      <c r="V211" s="244">
        <f t="shared" si="220"/>
        <v>247184174.49000001</v>
      </c>
      <c r="W211" s="244">
        <f t="shared" si="221"/>
        <v>9137.5499999821186</v>
      </c>
      <c r="X211" s="37">
        <f t="shared" si="205"/>
        <v>0.72970087545600004</v>
      </c>
      <c r="Y211" s="37">
        <f t="shared" si="206"/>
        <v>9.8877324815999992E-2</v>
      </c>
      <c r="Z211" s="37">
        <f t="shared" si="207"/>
        <v>9.8873669795999999E-2</v>
      </c>
      <c r="AA211" s="37">
        <f t="shared" si="219"/>
        <v>0.13550391419526556</v>
      </c>
      <c r="AB211" s="37">
        <f t="shared" si="222"/>
        <v>0.99996303480088289</v>
      </c>
    </row>
    <row r="212" spans="1:28" ht="29.25" customHeight="1" x14ac:dyDescent="0.25">
      <c r="A212" s="238" t="s">
        <v>348</v>
      </c>
      <c r="B212" s="40"/>
      <c r="C212" s="40"/>
      <c r="D212" s="40"/>
      <c r="E212" s="69" t="s">
        <v>349</v>
      </c>
      <c r="F212" s="244">
        <f t="shared" si="220"/>
        <v>2500000000</v>
      </c>
      <c r="G212" s="244">
        <f t="shared" si="220"/>
        <v>0</v>
      </c>
      <c r="H212" s="244">
        <f t="shared" si="220"/>
        <v>0</v>
      </c>
      <c r="I212" s="244">
        <f t="shared" si="220"/>
        <v>0</v>
      </c>
      <c r="J212" s="244">
        <f t="shared" si="220"/>
        <v>0</v>
      </c>
      <c r="K212" s="244">
        <f t="shared" si="220"/>
        <v>0</v>
      </c>
      <c r="L212" s="244">
        <f t="shared" si="220"/>
        <v>2500000000</v>
      </c>
      <c r="M212" s="36">
        <f t="shared" si="223"/>
        <v>4.7096134375463537E-4</v>
      </c>
      <c r="N212" s="244">
        <f t="shared" si="220"/>
        <v>0</v>
      </c>
      <c r="O212" s="244">
        <f t="shared" si="220"/>
        <v>2006884181.0899999</v>
      </c>
      <c r="P212" s="244">
        <f t="shared" si="220"/>
        <v>493115818.91000009</v>
      </c>
      <c r="Q212" s="244">
        <f t="shared" si="220"/>
        <v>1824252188.6400001</v>
      </c>
      <c r="R212" s="244">
        <f t="shared" si="220"/>
        <v>675747811.3599999</v>
      </c>
      <c r="S212" s="244">
        <f t="shared" si="220"/>
        <v>182631992.44999981</v>
      </c>
      <c r="T212" s="244">
        <f t="shared" si="220"/>
        <v>247193312.03999999</v>
      </c>
      <c r="U212" s="244">
        <f t="shared" si="220"/>
        <v>1577058876.6000001</v>
      </c>
      <c r="V212" s="244">
        <f t="shared" si="220"/>
        <v>247184174.49000001</v>
      </c>
      <c r="W212" s="244">
        <f t="shared" si="221"/>
        <v>9137.5499999821186</v>
      </c>
      <c r="X212" s="37">
        <f t="shared" si="205"/>
        <v>0.72970087545600004</v>
      </c>
      <c r="Y212" s="37">
        <f t="shared" si="206"/>
        <v>9.8877324815999992E-2</v>
      </c>
      <c r="Z212" s="37">
        <f t="shared" si="207"/>
        <v>9.8873669795999999E-2</v>
      </c>
      <c r="AA212" s="37">
        <f t="shared" si="219"/>
        <v>0.13550391419526556</v>
      </c>
      <c r="AB212" s="37">
        <f t="shared" si="222"/>
        <v>0.99996303480088289</v>
      </c>
    </row>
    <row r="213" spans="1:28" ht="30" customHeight="1" x14ac:dyDescent="0.25">
      <c r="A213" s="239" t="s">
        <v>350</v>
      </c>
      <c r="B213" s="40" t="s">
        <v>192</v>
      </c>
      <c r="C213" s="40">
        <v>11</v>
      </c>
      <c r="D213" s="40" t="s">
        <v>38</v>
      </c>
      <c r="E213" s="41" t="s">
        <v>226</v>
      </c>
      <c r="F213" s="240">
        <v>2500000000</v>
      </c>
      <c r="G213" s="240">
        <v>0</v>
      </c>
      <c r="H213" s="240">
        <v>0</v>
      </c>
      <c r="I213" s="240">
        <v>0</v>
      </c>
      <c r="J213" s="240">
        <v>0</v>
      </c>
      <c r="K213" s="240">
        <f t="shared" si="210"/>
        <v>0</v>
      </c>
      <c r="L213" s="240">
        <f t="shared" si="211"/>
        <v>2500000000</v>
      </c>
      <c r="M213" s="43">
        <f t="shared" si="223"/>
        <v>4.7096134375463537E-4</v>
      </c>
      <c r="N213" s="240">
        <v>0</v>
      </c>
      <c r="O213" s="240">
        <v>2006884181.0899999</v>
      </c>
      <c r="P213" s="240">
        <f>L213-O213</f>
        <v>493115818.91000009</v>
      </c>
      <c r="Q213" s="240">
        <v>1824252188.6400001</v>
      </c>
      <c r="R213" s="240">
        <f>+L213-Q213</f>
        <v>675747811.3599999</v>
      </c>
      <c r="S213" s="240">
        <f t="shared" ref="S213" si="224">O213-Q213</f>
        <v>182631992.44999981</v>
      </c>
      <c r="T213" s="240">
        <v>247193312.03999999</v>
      </c>
      <c r="U213" s="240">
        <f>+Q213-T213</f>
        <v>1577058876.6000001</v>
      </c>
      <c r="V213" s="240">
        <v>247184174.49000001</v>
      </c>
      <c r="W213" s="44">
        <f t="shared" ref="W213:W258" si="225">+T213-V213</f>
        <v>9137.5499999821186</v>
      </c>
      <c r="X213" s="45">
        <f t="shared" si="205"/>
        <v>0.72970087545600004</v>
      </c>
      <c r="Y213" s="45">
        <f t="shared" si="206"/>
        <v>9.8877324815999992E-2</v>
      </c>
      <c r="Z213" s="45">
        <f t="shared" si="207"/>
        <v>9.8873669795999999E-2</v>
      </c>
      <c r="AA213" s="45">
        <f t="shared" si="219"/>
        <v>0.13550391419526556</v>
      </c>
      <c r="AB213" s="45">
        <f t="shared" si="222"/>
        <v>0.99996303480088289</v>
      </c>
    </row>
    <row r="214" spans="1:28" ht="29.25" customHeight="1" x14ac:dyDescent="0.25">
      <c r="A214" s="238" t="s">
        <v>351</v>
      </c>
      <c r="B214" s="40"/>
      <c r="C214" s="40"/>
      <c r="D214" s="40"/>
      <c r="E214" s="34" t="s">
        <v>352</v>
      </c>
      <c r="F214" s="244">
        <f>+F215</f>
        <v>177265214000</v>
      </c>
      <c r="G214" s="244">
        <f t="shared" ref="G214:L214" si="226">+G215</f>
        <v>0</v>
      </c>
      <c r="H214" s="244">
        <f t="shared" si="226"/>
        <v>0</v>
      </c>
      <c r="I214" s="244">
        <f t="shared" si="226"/>
        <v>0</v>
      </c>
      <c r="J214" s="244">
        <f t="shared" si="226"/>
        <v>0</v>
      </c>
      <c r="K214" s="244">
        <f t="shared" si="226"/>
        <v>0</v>
      </c>
      <c r="L214" s="244">
        <f t="shared" si="226"/>
        <v>177265214000</v>
      </c>
      <c r="M214" s="36">
        <f t="shared" si="223"/>
        <v>3.3394025354557197E-2</v>
      </c>
      <c r="N214" s="244">
        <f t="shared" ref="N214:W214" si="227">+N215</f>
        <v>0</v>
      </c>
      <c r="O214" s="244">
        <f t="shared" si="227"/>
        <v>117264398651.33</v>
      </c>
      <c r="P214" s="244">
        <f t="shared" si="227"/>
        <v>60000815348.669991</v>
      </c>
      <c r="Q214" s="244">
        <f t="shared" si="227"/>
        <v>21211091580.66</v>
      </c>
      <c r="R214" s="244">
        <f t="shared" si="227"/>
        <v>156054122419.34</v>
      </c>
      <c r="S214" s="244">
        <f t="shared" si="227"/>
        <v>96053307070.669998</v>
      </c>
      <c r="T214" s="244">
        <f t="shared" si="227"/>
        <v>74971580.459999993</v>
      </c>
      <c r="U214" s="244">
        <f t="shared" si="227"/>
        <v>21136120000.200001</v>
      </c>
      <c r="V214" s="244">
        <f t="shared" si="227"/>
        <v>74969047.129999995</v>
      </c>
      <c r="W214" s="244">
        <f t="shared" si="227"/>
        <v>2533.3299999982119</v>
      </c>
      <c r="X214" s="37">
        <f t="shared" si="205"/>
        <v>0.11965738286734587</v>
      </c>
      <c r="Y214" s="37">
        <f t="shared" si="206"/>
        <v>4.2293453277302332E-4</v>
      </c>
      <c r="Z214" s="37">
        <f t="shared" si="207"/>
        <v>4.2292024158783906E-4</v>
      </c>
      <c r="AA214" s="37">
        <f t="shared" si="219"/>
        <v>3.5345460734495207E-3</v>
      </c>
      <c r="AB214" s="37">
        <f t="shared" si="222"/>
        <v>0.99996620946251291</v>
      </c>
    </row>
    <row r="215" spans="1:28" ht="29.25" customHeight="1" x14ac:dyDescent="0.25">
      <c r="A215" s="238" t="s">
        <v>353</v>
      </c>
      <c r="B215" s="40"/>
      <c r="C215" s="40"/>
      <c r="D215" s="40"/>
      <c r="E215" s="34" t="s">
        <v>219</v>
      </c>
      <c r="F215" s="244">
        <f>+F216+F222</f>
        <v>177265214000</v>
      </c>
      <c r="G215" s="244">
        <f t="shared" ref="G215:L215" si="228">+G216+G222</f>
        <v>0</v>
      </c>
      <c r="H215" s="244">
        <f t="shared" si="228"/>
        <v>0</v>
      </c>
      <c r="I215" s="244">
        <f t="shared" si="228"/>
        <v>0</v>
      </c>
      <c r="J215" s="244">
        <f t="shared" si="228"/>
        <v>0</v>
      </c>
      <c r="K215" s="244">
        <f t="shared" si="228"/>
        <v>0</v>
      </c>
      <c r="L215" s="244">
        <f t="shared" si="228"/>
        <v>177265214000</v>
      </c>
      <c r="M215" s="36">
        <f t="shared" si="223"/>
        <v>3.3394025354557197E-2</v>
      </c>
      <c r="N215" s="244">
        <f t="shared" ref="N215:W215" si="229">+N216+N222</f>
        <v>0</v>
      </c>
      <c r="O215" s="244">
        <f t="shared" si="229"/>
        <v>117264398651.33</v>
      </c>
      <c r="P215" s="244">
        <f t="shared" si="229"/>
        <v>60000815348.669991</v>
      </c>
      <c r="Q215" s="244">
        <f t="shared" si="229"/>
        <v>21211091580.66</v>
      </c>
      <c r="R215" s="244">
        <f t="shared" si="229"/>
        <v>156054122419.34</v>
      </c>
      <c r="S215" s="244">
        <f t="shared" si="229"/>
        <v>96053307070.669998</v>
      </c>
      <c r="T215" s="244">
        <f t="shared" si="229"/>
        <v>74971580.459999993</v>
      </c>
      <c r="U215" s="244">
        <f t="shared" si="229"/>
        <v>21136120000.200001</v>
      </c>
      <c r="V215" s="244">
        <f t="shared" si="229"/>
        <v>74969047.129999995</v>
      </c>
      <c r="W215" s="244">
        <f t="shared" si="229"/>
        <v>2533.3299999982119</v>
      </c>
      <c r="X215" s="37">
        <f t="shared" si="205"/>
        <v>0.11965738286734587</v>
      </c>
      <c r="Y215" s="37">
        <f t="shared" si="206"/>
        <v>4.2293453277302332E-4</v>
      </c>
      <c r="Z215" s="37">
        <f t="shared" si="207"/>
        <v>4.2292024158783906E-4</v>
      </c>
      <c r="AA215" s="37">
        <f t="shared" si="219"/>
        <v>3.5345460734495207E-3</v>
      </c>
      <c r="AB215" s="37">
        <f t="shared" si="222"/>
        <v>0.99996620946251291</v>
      </c>
    </row>
    <row r="216" spans="1:28" ht="49.5" customHeight="1" x14ac:dyDescent="0.25">
      <c r="A216" s="238" t="s">
        <v>354</v>
      </c>
      <c r="B216" s="40"/>
      <c r="C216" s="40"/>
      <c r="D216" s="40"/>
      <c r="E216" s="69" t="s">
        <v>355</v>
      </c>
      <c r="F216" s="244">
        <f>+F217</f>
        <v>176465214000</v>
      </c>
      <c r="G216" s="244">
        <f t="shared" ref="G216:L216" si="230">+G217</f>
        <v>0</v>
      </c>
      <c r="H216" s="244">
        <f t="shared" si="230"/>
        <v>0</v>
      </c>
      <c r="I216" s="244">
        <f t="shared" si="230"/>
        <v>0</v>
      </c>
      <c r="J216" s="244">
        <f t="shared" si="230"/>
        <v>0</v>
      </c>
      <c r="K216" s="244">
        <f t="shared" si="230"/>
        <v>0</v>
      </c>
      <c r="L216" s="244">
        <f t="shared" si="230"/>
        <v>176465214000</v>
      </c>
      <c r="M216" s="36">
        <f t="shared" si="223"/>
        <v>3.3243317724555715E-2</v>
      </c>
      <c r="N216" s="244">
        <f t="shared" ref="N216:W216" si="231">+N217</f>
        <v>0</v>
      </c>
      <c r="O216" s="244">
        <f t="shared" si="231"/>
        <v>116619664851.57001</v>
      </c>
      <c r="P216" s="244">
        <f t="shared" si="231"/>
        <v>59845549148.429993</v>
      </c>
      <c r="Q216" s="244">
        <f t="shared" si="231"/>
        <v>20682515259.57</v>
      </c>
      <c r="R216" s="244">
        <f t="shared" si="231"/>
        <v>155782698740.42999</v>
      </c>
      <c r="S216" s="244">
        <f t="shared" si="231"/>
        <v>95937149592</v>
      </c>
      <c r="T216" s="244">
        <f t="shared" si="231"/>
        <v>22938.57</v>
      </c>
      <c r="U216" s="244">
        <f t="shared" si="231"/>
        <v>20682492321</v>
      </c>
      <c r="V216" s="244">
        <f t="shared" si="231"/>
        <v>22938.57</v>
      </c>
      <c r="W216" s="244">
        <f t="shared" si="231"/>
        <v>0</v>
      </c>
      <c r="X216" s="37">
        <f t="shared" si="205"/>
        <v>0.11720448914974256</v>
      </c>
      <c r="Y216" s="37">
        <f t="shared" si="206"/>
        <v>1.2998918869075238E-7</v>
      </c>
      <c r="Z216" s="37">
        <f t="shared" si="207"/>
        <v>1.2998918869075238E-7</v>
      </c>
      <c r="AA216" s="37">
        <f t="shared" si="219"/>
        <v>1.1090802889356554E-6</v>
      </c>
      <c r="AB216" s="37">
        <f t="shared" si="222"/>
        <v>1</v>
      </c>
    </row>
    <row r="217" spans="1:28" ht="49.5" customHeight="1" x14ac:dyDescent="0.25">
      <c r="A217" s="238" t="s">
        <v>356</v>
      </c>
      <c r="B217" s="68"/>
      <c r="C217" s="68"/>
      <c r="D217" s="68"/>
      <c r="E217" s="34" t="s">
        <v>355</v>
      </c>
      <c r="F217" s="244">
        <f>+F218+F220</f>
        <v>176465214000</v>
      </c>
      <c r="G217" s="244">
        <f t="shared" ref="G217:L217" si="232">+G218+G220</f>
        <v>0</v>
      </c>
      <c r="H217" s="244">
        <f t="shared" si="232"/>
        <v>0</v>
      </c>
      <c r="I217" s="244">
        <f t="shared" si="232"/>
        <v>0</v>
      </c>
      <c r="J217" s="244">
        <f t="shared" si="232"/>
        <v>0</v>
      </c>
      <c r="K217" s="244">
        <f t="shared" si="232"/>
        <v>0</v>
      </c>
      <c r="L217" s="244">
        <f t="shared" si="232"/>
        <v>176465214000</v>
      </c>
      <c r="M217" s="36">
        <f t="shared" si="223"/>
        <v>3.3243317724555715E-2</v>
      </c>
      <c r="N217" s="244">
        <f t="shared" ref="N217:W217" si="233">+N218+N220</f>
        <v>0</v>
      </c>
      <c r="O217" s="244">
        <f t="shared" si="233"/>
        <v>116619664851.57001</v>
      </c>
      <c r="P217" s="244">
        <f t="shared" si="233"/>
        <v>59845549148.429993</v>
      </c>
      <c r="Q217" s="244">
        <f t="shared" si="233"/>
        <v>20682515259.57</v>
      </c>
      <c r="R217" s="244">
        <f t="shared" si="233"/>
        <v>155782698740.42999</v>
      </c>
      <c r="S217" s="244">
        <f t="shared" si="233"/>
        <v>95937149592</v>
      </c>
      <c r="T217" s="244">
        <f t="shared" si="233"/>
        <v>22938.57</v>
      </c>
      <c r="U217" s="244">
        <f t="shared" si="233"/>
        <v>20682492321</v>
      </c>
      <c r="V217" s="244">
        <f t="shared" si="233"/>
        <v>22938.57</v>
      </c>
      <c r="W217" s="244">
        <f t="shared" si="233"/>
        <v>0</v>
      </c>
      <c r="X217" s="37">
        <f t="shared" si="205"/>
        <v>0.11720448914974256</v>
      </c>
      <c r="Y217" s="37">
        <f t="shared" si="206"/>
        <v>1.2998918869075238E-7</v>
      </c>
      <c r="Z217" s="37">
        <f t="shared" si="207"/>
        <v>1.2998918869075238E-7</v>
      </c>
      <c r="AA217" s="37">
        <f t="shared" si="219"/>
        <v>1.1090802889356554E-6</v>
      </c>
      <c r="AB217" s="37">
        <f t="shared" si="222"/>
        <v>1</v>
      </c>
    </row>
    <row r="218" spans="1:28" ht="36.75" customHeight="1" x14ac:dyDescent="0.25">
      <c r="A218" s="238" t="s">
        <v>357</v>
      </c>
      <c r="B218" s="68"/>
      <c r="C218" s="68"/>
      <c r="D218" s="68"/>
      <c r="E218" s="34" t="s">
        <v>358</v>
      </c>
      <c r="F218" s="244">
        <f>+F219</f>
        <v>114613483443</v>
      </c>
      <c r="G218" s="244">
        <f t="shared" ref="G218:L218" si="234">+G219</f>
        <v>0</v>
      </c>
      <c r="H218" s="244">
        <f t="shared" si="234"/>
        <v>0</v>
      </c>
      <c r="I218" s="244">
        <f t="shared" si="234"/>
        <v>0</v>
      </c>
      <c r="J218" s="244">
        <f t="shared" si="234"/>
        <v>0</v>
      </c>
      <c r="K218" s="244">
        <f t="shared" si="234"/>
        <v>0</v>
      </c>
      <c r="L218" s="244">
        <f t="shared" si="234"/>
        <v>114613483443</v>
      </c>
      <c r="M218" s="36">
        <f t="shared" si="223"/>
        <v>2.1591408069885971E-2</v>
      </c>
      <c r="N218" s="244">
        <f t="shared" ref="N218:W218" si="235">+N219</f>
        <v>0</v>
      </c>
      <c r="O218" s="244">
        <f t="shared" si="235"/>
        <v>108394878340.57001</v>
      </c>
      <c r="P218" s="244">
        <f t="shared" si="235"/>
        <v>6218605102.4299927</v>
      </c>
      <c r="Q218" s="244">
        <f t="shared" si="235"/>
        <v>15264396314.57</v>
      </c>
      <c r="R218" s="244">
        <f t="shared" si="235"/>
        <v>99349087128.429993</v>
      </c>
      <c r="S218" s="244">
        <f t="shared" si="235"/>
        <v>93130482026</v>
      </c>
      <c r="T218" s="244">
        <f t="shared" si="235"/>
        <v>22938.57</v>
      </c>
      <c r="U218" s="244">
        <f t="shared" si="235"/>
        <v>15264373376</v>
      </c>
      <c r="V218" s="244">
        <f t="shared" si="235"/>
        <v>22938.57</v>
      </c>
      <c r="W218" s="244">
        <f t="shared" si="235"/>
        <v>0</v>
      </c>
      <c r="X218" s="37">
        <f t="shared" si="205"/>
        <v>0.13318150584055274</v>
      </c>
      <c r="Y218" s="37">
        <f t="shared" si="206"/>
        <v>2.0013849427591906E-7</v>
      </c>
      <c r="Z218" s="37">
        <f t="shared" si="207"/>
        <v>2.0013849427591906E-7</v>
      </c>
      <c r="AA218" s="37">
        <f t="shared" si="219"/>
        <v>1.5027498976887107E-6</v>
      </c>
      <c r="AB218" s="37">
        <f t="shared" si="222"/>
        <v>1</v>
      </c>
    </row>
    <row r="219" spans="1:28" ht="30" customHeight="1" x14ac:dyDescent="0.25">
      <c r="A219" s="239" t="s">
        <v>359</v>
      </c>
      <c r="B219" s="40" t="s">
        <v>37</v>
      </c>
      <c r="C219" s="40">
        <v>20</v>
      </c>
      <c r="D219" s="40" t="s">
        <v>38</v>
      </c>
      <c r="E219" s="41" t="s">
        <v>226</v>
      </c>
      <c r="F219" s="240">
        <v>114613483443</v>
      </c>
      <c r="G219" s="240">
        <v>0</v>
      </c>
      <c r="H219" s="240">
        <v>0</v>
      </c>
      <c r="I219" s="240">
        <v>0</v>
      </c>
      <c r="J219" s="240">
        <v>0</v>
      </c>
      <c r="K219" s="240">
        <f t="shared" si="210"/>
        <v>0</v>
      </c>
      <c r="L219" s="240">
        <f t="shared" si="211"/>
        <v>114613483443</v>
      </c>
      <c r="M219" s="43">
        <f t="shared" si="223"/>
        <v>2.1591408069885971E-2</v>
      </c>
      <c r="N219" s="240">
        <v>0</v>
      </c>
      <c r="O219" s="240">
        <v>108394878340.57001</v>
      </c>
      <c r="P219" s="240">
        <f>L219-O219</f>
        <v>6218605102.4299927</v>
      </c>
      <c r="Q219" s="240">
        <v>15264396314.57</v>
      </c>
      <c r="R219" s="240">
        <f>+L219-Q219</f>
        <v>99349087128.429993</v>
      </c>
      <c r="S219" s="240">
        <f t="shared" ref="S219:S221" si="236">O219-Q219</f>
        <v>93130482026</v>
      </c>
      <c r="T219" s="240">
        <v>22938.57</v>
      </c>
      <c r="U219" s="240">
        <f>+Q219-T219</f>
        <v>15264373376</v>
      </c>
      <c r="V219" s="240">
        <v>22938.57</v>
      </c>
      <c r="W219" s="44">
        <f t="shared" si="225"/>
        <v>0</v>
      </c>
      <c r="X219" s="45">
        <f t="shared" si="205"/>
        <v>0.13318150584055274</v>
      </c>
      <c r="Y219" s="45">
        <f t="shared" si="206"/>
        <v>2.0013849427591906E-7</v>
      </c>
      <c r="Z219" s="45">
        <f t="shared" si="207"/>
        <v>2.0013849427591906E-7</v>
      </c>
      <c r="AA219" s="45">
        <f t="shared" si="219"/>
        <v>1.5027498976887107E-6</v>
      </c>
      <c r="AB219" s="45">
        <f t="shared" si="222"/>
        <v>1</v>
      </c>
    </row>
    <row r="220" spans="1:28" ht="36.75" customHeight="1" x14ac:dyDescent="0.25">
      <c r="A220" s="238" t="s">
        <v>360</v>
      </c>
      <c r="B220" s="40"/>
      <c r="C220" s="40"/>
      <c r="D220" s="40"/>
      <c r="E220" s="34" t="s">
        <v>361</v>
      </c>
      <c r="F220" s="244">
        <f>+F221</f>
        <v>61851730557</v>
      </c>
      <c r="G220" s="244">
        <f t="shared" ref="G220:L220" si="237">+G221</f>
        <v>0</v>
      </c>
      <c r="H220" s="244">
        <f t="shared" si="237"/>
        <v>0</v>
      </c>
      <c r="I220" s="244">
        <f t="shared" si="237"/>
        <v>0</v>
      </c>
      <c r="J220" s="244">
        <f t="shared" si="237"/>
        <v>0</v>
      </c>
      <c r="K220" s="244">
        <f t="shared" si="237"/>
        <v>0</v>
      </c>
      <c r="L220" s="244">
        <f t="shared" si="237"/>
        <v>61851730557</v>
      </c>
      <c r="M220" s="36">
        <f t="shared" si="223"/>
        <v>1.1651909654669744E-2</v>
      </c>
      <c r="N220" s="244">
        <f t="shared" ref="N220:W220" si="238">+N221</f>
        <v>0</v>
      </c>
      <c r="O220" s="244">
        <f t="shared" si="238"/>
        <v>8224786511</v>
      </c>
      <c r="P220" s="244">
        <f t="shared" si="238"/>
        <v>53626944046</v>
      </c>
      <c r="Q220" s="244">
        <f t="shared" si="238"/>
        <v>5418118945</v>
      </c>
      <c r="R220" s="244">
        <f t="shared" si="238"/>
        <v>56433611612</v>
      </c>
      <c r="S220" s="244">
        <f t="shared" si="238"/>
        <v>2806667566</v>
      </c>
      <c r="T220" s="244">
        <f t="shared" si="238"/>
        <v>0</v>
      </c>
      <c r="U220" s="244">
        <f t="shared" si="238"/>
        <v>5418118945</v>
      </c>
      <c r="V220" s="244">
        <f t="shared" si="238"/>
        <v>0</v>
      </c>
      <c r="W220" s="244">
        <f t="shared" si="238"/>
        <v>0</v>
      </c>
      <c r="X220" s="37">
        <f t="shared" si="205"/>
        <v>8.7598502033938819E-2</v>
      </c>
      <c r="Y220" s="37">
        <f t="shared" si="206"/>
        <v>0</v>
      </c>
      <c r="Z220" s="37">
        <f t="shared" si="207"/>
        <v>0</v>
      </c>
      <c r="AA220" s="37">
        <f t="shared" si="219"/>
        <v>0</v>
      </c>
      <c r="AB220" s="37" t="s">
        <v>46</v>
      </c>
    </row>
    <row r="221" spans="1:28" ht="30" customHeight="1" x14ac:dyDescent="0.25">
      <c r="A221" s="239" t="s">
        <v>362</v>
      </c>
      <c r="B221" s="40" t="s">
        <v>37</v>
      </c>
      <c r="C221" s="40">
        <v>20</v>
      </c>
      <c r="D221" s="40" t="s">
        <v>38</v>
      </c>
      <c r="E221" s="41" t="s">
        <v>226</v>
      </c>
      <c r="F221" s="240">
        <v>61851730557</v>
      </c>
      <c r="G221" s="240">
        <v>0</v>
      </c>
      <c r="H221" s="240">
        <v>0</v>
      </c>
      <c r="I221" s="240">
        <v>0</v>
      </c>
      <c r="J221" s="240">
        <v>0</v>
      </c>
      <c r="K221" s="240">
        <f t="shared" si="210"/>
        <v>0</v>
      </c>
      <c r="L221" s="240">
        <f t="shared" si="211"/>
        <v>61851730557</v>
      </c>
      <c r="M221" s="36">
        <f t="shared" si="223"/>
        <v>1.1651909654669744E-2</v>
      </c>
      <c r="N221" s="240">
        <v>0</v>
      </c>
      <c r="O221" s="240">
        <v>8224786511</v>
      </c>
      <c r="P221" s="240">
        <f>L221-O221</f>
        <v>53626944046</v>
      </c>
      <c r="Q221" s="240">
        <v>5418118945</v>
      </c>
      <c r="R221" s="240">
        <f>+L221-Q221</f>
        <v>56433611612</v>
      </c>
      <c r="S221" s="240">
        <f t="shared" si="236"/>
        <v>2806667566</v>
      </c>
      <c r="T221" s="240">
        <v>0</v>
      </c>
      <c r="U221" s="240">
        <f>+Q221-T221</f>
        <v>5418118945</v>
      </c>
      <c r="V221" s="240">
        <v>0</v>
      </c>
      <c r="W221" s="44">
        <f t="shared" si="225"/>
        <v>0</v>
      </c>
      <c r="X221" s="45">
        <f t="shared" si="205"/>
        <v>8.7598502033938819E-2</v>
      </c>
      <c r="Y221" s="45">
        <f t="shared" si="206"/>
        <v>0</v>
      </c>
      <c r="Z221" s="45">
        <f t="shared" si="207"/>
        <v>0</v>
      </c>
      <c r="AA221" s="45">
        <f t="shared" si="219"/>
        <v>0</v>
      </c>
      <c r="AB221" s="45" t="s">
        <v>46</v>
      </c>
    </row>
    <row r="222" spans="1:28" ht="39" customHeight="1" x14ac:dyDescent="0.25">
      <c r="A222" s="238" t="s">
        <v>363</v>
      </c>
      <c r="B222" s="40"/>
      <c r="C222" s="40"/>
      <c r="D222" s="40"/>
      <c r="E222" s="34" t="s">
        <v>364</v>
      </c>
      <c r="F222" s="244">
        <f t="shared" ref="F222:V224" si="239">+F223</f>
        <v>800000000</v>
      </c>
      <c r="G222" s="244">
        <f t="shared" si="239"/>
        <v>0</v>
      </c>
      <c r="H222" s="244">
        <f t="shared" si="239"/>
        <v>0</v>
      </c>
      <c r="I222" s="244">
        <f t="shared" si="239"/>
        <v>0</v>
      </c>
      <c r="J222" s="244">
        <f t="shared" si="239"/>
        <v>0</v>
      </c>
      <c r="K222" s="244">
        <f t="shared" si="239"/>
        <v>0</v>
      </c>
      <c r="L222" s="244">
        <f t="shared" si="239"/>
        <v>800000000</v>
      </c>
      <c r="M222" s="36">
        <f t="shared" si="223"/>
        <v>1.5070763000148331E-4</v>
      </c>
      <c r="N222" s="244">
        <f t="shared" si="239"/>
        <v>0</v>
      </c>
      <c r="O222" s="244">
        <f t="shared" si="239"/>
        <v>644733799.75999999</v>
      </c>
      <c r="P222" s="244">
        <f t="shared" si="239"/>
        <v>155266200.24000001</v>
      </c>
      <c r="Q222" s="244">
        <f t="shared" si="239"/>
        <v>528576321.08999997</v>
      </c>
      <c r="R222" s="244">
        <f t="shared" si="239"/>
        <v>271423678.91000003</v>
      </c>
      <c r="S222" s="244">
        <f t="shared" si="239"/>
        <v>116157478.67000002</v>
      </c>
      <c r="T222" s="244">
        <f t="shared" si="239"/>
        <v>74948641.890000001</v>
      </c>
      <c r="U222" s="244">
        <f t="shared" si="239"/>
        <v>453627679.19999999</v>
      </c>
      <c r="V222" s="244">
        <f t="shared" si="239"/>
        <v>74946108.560000002</v>
      </c>
      <c r="W222" s="244">
        <f t="shared" ref="W222:W224" si="240">+W223</f>
        <v>2533.3299999982119</v>
      </c>
      <c r="X222" s="37">
        <f t="shared" si="205"/>
        <v>0.66072040136249999</v>
      </c>
      <c r="Y222" s="37">
        <f t="shared" si="206"/>
        <v>9.3685802362500001E-2</v>
      </c>
      <c r="Z222" s="37">
        <f t="shared" si="207"/>
        <v>9.3682635700000003E-2</v>
      </c>
      <c r="AA222" s="37">
        <f t="shared" si="219"/>
        <v>0.14179341544366797</v>
      </c>
      <c r="AB222" s="37">
        <f t="shared" si="222"/>
        <v>0.9999661991206763</v>
      </c>
    </row>
    <row r="223" spans="1:28" ht="39" customHeight="1" x14ac:dyDescent="0.25">
      <c r="A223" s="238" t="s">
        <v>365</v>
      </c>
      <c r="B223" s="40"/>
      <c r="C223" s="40"/>
      <c r="D223" s="40"/>
      <c r="E223" s="34" t="s">
        <v>364</v>
      </c>
      <c r="F223" s="244">
        <f t="shared" si="239"/>
        <v>800000000</v>
      </c>
      <c r="G223" s="244">
        <f t="shared" si="239"/>
        <v>0</v>
      </c>
      <c r="H223" s="244">
        <f t="shared" si="239"/>
        <v>0</v>
      </c>
      <c r="I223" s="244">
        <f t="shared" si="239"/>
        <v>0</v>
      </c>
      <c r="J223" s="244">
        <f t="shared" si="239"/>
        <v>0</v>
      </c>
      <c r="K223" s="244">
        <f t="shared" si="239"/>
        <v>0</v>
      </c>
      <c r="L223" s="244">
        <f t="shared" si="239"/>
        <v>800000000</v>
      </c>
      <c r="M223" s="36">
        <f t="shared" si="223"/>
        <v>1.5070763000148331E-4</v>
      </c>
      <c r="N223" s="244">
        <f t="shared" si="239"/>
        <v>0</v>
      </c>
      <c r="O223" s="244">
        <f t="shared" si="239"/>
        <v>644733799.75999999</v>
      </c>
      <c r="P223" s="244">
        <f t="shared" si="239"/>
        <v>155266200.24000001</v>
      </c>
      <c r="Q223" s="244">
        <f t="shared" si="239"/>
        <v>528576321.08999997</v>
      </c>
      <c r="R223" s="244">
        <f t="shared" si="239"/>
        <v>271423678.91000003</v>
      </c>
      <c r="S223" s="244">
        <f t="shared" si="239"/>
        <v>116157478.67000002</v>
      </c>
      <c r="T223" s="244">
        <f t="shared" si="239"/>
        <v>74948641.890000001</v>
      </c>
      <c r="U223" s="244">
        <f t="shared" si="239"/>
        <v>453627679.19999999</v>
      </c>
      <c r="V223" s="244">
        <f t="shared" si="239"/>
        <v>74946108.560000002</v>
      </c>
      <c r="W223" s="244">
        <f t="shared" si="240"/>
        <v>2533.3299999982119</v>
      </c>
      <c r="X223" s="37">
        <f t="shared" si="205"/>
        <v>0.66072040136249999</v>
      </c>
      <c r="Y223" s="37">
        <f t="shared" si="206"/>
        <v>9.3685802362500001E-2</v>
      </c>
      <c r="Z223" s="37">
        <f t="shared" si="207"/>
        <v>9.3682635700000003E-2</v>
      </c>
      <c r="AA223" s="37">
        <f t="shared" si="219"/>
        <v>0.14179341544366797</v>
      </c>
      <c r="AB223" s="37">
        <f t="shared" si="222"/>
        <v>0.9999661991206763</v>
      </c>
    </row>
    <row r="224" spans="1:28" ht="39" customHeight="1" x14ac:dyDescent="0.25">
      <c r="A224" s="238" t="s">
        <v>366</v>
      </c>
      <c r="B224" s="40"/>
      <c r="C224" s="40"/>
      <c r="D224" s="40"/>
      <c r="E224" s="34" t="s">
        <v>349</v>
      </c>
      <c r="F224" s="35">
        <f t="shared" si="239"/>
        <v>800000000</v>
      </c>
      <c r="G224" s="35">
        <f t="shared" si="239"/>
        <v>0</v>
      </c>
      <c r="H224" s="35">
        <f t="shared" si="239"/>
        <v>0</v>
      </c>
      <c r="I224" s="35">
        <f t="shared" si="239"/>
        <v>0</v>
      </c>
      <c r="J224" s="35">
        <f t="shared" si="239"/>
        <v>0</v>
      </c>
      <c r="K224" s="35">
        <f t="shared" si="239"/>
        <v>0</v>
      </c>
      <c r="L224" s="35">
        <f t="shared" si="239"/>
        <v>800000000</v>
      </c>
      <c r="M224" s="36">
        <f t="shared" si="223"/>
        <v>1.5070763000148331E-4</v>
      </c>
      <c r="N224" s="35">
        <f t="shared" si="239"/>
        <v>0</v>
      </c>
      <c r="O224" s="35">
        <f t="shared" si="239"/>
        <v>644733799.75999999</v>
      </c>
      <c r="P224" s="35">
        <f t="shared" si="239"/>
        <v>155266200.24000001</v>
      </c>
      <c r="Q224" s="35">
        <f t="shared" si="239"/>
        <v>528576321.08999997</v>
      </c>
      <c r="R224" s="35">
        <f t="shared" si="239"/>
        <v>271423678.91000003</v>
      </c>
      <c r="S224" s="35">
        <f t="shared" si="239"/>
        <v>116157478.67000002</v>
      </c>
      <c r="T224" s="35">
        <f t="shared" si="239"/>
        <v>74948641.890000001</v>
      </c>
      <c r="U224" s="35">
        <f t="shared" si="239"/>
        <v>453627679.19999999</v>
      </c>
      <c r="V224" s="35">
        <f t="shared" si="239"/>
        <v>74946108.560000002</v>
      </c>
      <c r="W224" s="35">
        <f t="shared" si="240"/>
        <v>2533.3299999982119</v>
      </c>
      <c r="X224" s="37">
        <f t="shared" si="205"/>
        <v>0.66072040136249999</v>
      </c>
      <c r="Y224" s="37">
        <f t="shared" si="206"/>
        <v>9.3685802362500001E-2</v>
      </c>
      <c r="Z224" s="37">
        <f t="shared" si="207"/>
        <v>9.3682635700000003E-2</v>
      </c>
      <c r="AA224" s="37">
        <f t="shared" si="219"/>
        <v>0.14179341544366797</v>
      </c>
      <c r="AB224" s="37">
        <f t="shared" si="222"/>
        <v>0.9999661991206763</v>
      </c>
    </row>
    <row r="225" spans="1:28" ht="30" customHeight="1" x14ac:dyDescent="0.25">
      <c r="A225" s="239" t="s">
        <v>367</v>
      </c>
      <c r="B225" s="40" t="s">
        <v>192</v>
      </c>
      <c r="C225" s="40">
        <v>11</v>
      </c>
      <c r="D225" s="40" t="s">
        <v>38</v>
      </c>
      <c r="E225" s="41" t="s">
        <v>226</v>
      </c>
      <c r="F225" s="240">
        <v>800000000</v>
      </c>
      <c r="G225" s="240">
        <v>0</v>
      </c>
      <c r="H225" s="240">
        <v>0</v>
      </c>
      <c r="I225" s="240">
        <v>0</v>
      </c>
      <c r="J225" s="240">
        <v>0</v>
      </c>
      <c r="K225" s="240">
        <f t="shared" si="210"/>
        <v>0</v>
      </c>
      <c r="L225" s="240">
        <f t="shared" si="211"/>
        <v>800000000</v>
      </c>
      <c r="M225" s="43">
        <f t="shared" si="223"/>
        <v>1.5070763000148331E-4</v>
      </c>
      <c r="N225" s="240">
        <v>0</v>
      </c>
      <c r="O225" s="240">
        <v>644733799.75999999</v>
      </c>
      <c r="P225" s="240">
        <f>L225-O225</f>
        <v>155266200.24000001</v>
      </c>
      <c r="Q225" s="240">
        <v>528576321.08999997</v>
      </c>
      <c r="R225" s="240">
        <f>+L225-Q225</f>
        <v>271423678.91000003</v>
      </c>
      <c r="S225" s="240">
        <f t="shared" ref="S225" si="241">O225-Q225</f>
        <v>116157478.67000002</v>
      </c>
      <c r="T225" s="240">
        <v>74948641.890000001</v>
      </c>
      <c r="U225" s="240">
        <f>+Q225-T225</f>
        <v>453627679.19999999</v>
      </c>
      <c r="V225" s="240">
        <v>74946108.560000002</v>
      </c>
      <c r="W225" s="44">
        <f t="shared" si="225"/>
        <v>2533.3299999982119</v>
      </c>
      <c r="X225" s="45">
        <f t="shared" si="205"/>
        <v>0.66072040136249999</v>
      </c>
      <c r="Y225" s="45">
        <f t="shared" si="206"/>
        <v>9.3685802362500001E-2</v>
      </c>
      <c r="Z225" s="45">
        <f t="shared" si="207"/>
        <v>9.3682635700000003E-2</v>
      </c>
      <c r="AA225" s="45">
        <f t="shared" si="219"/>
        <v>0.14179341544366797</v>
      </c>
      <c r="AB225" s="45">
        <f t="shared" si="222"/>
        <v>0.9999661991206763</v>
      </c>
    </row>
    <row r="226" spans="1:28" ht="34.5" customHeight="1" x14ac:dyDescent="0.25">
      <c r="A226" s="238" t="s">
        <v>368</v>
      </c>
      <c r="B226" s="40"/>
      <c r="C226" s="40"/>
      <c r="D226" s="40"/>
      <c r="E226" s="34" t="s">
        <v>369</v>
      </c>
      <c r="F226" s="242">
        <f t="shared" ref="F226:W226" si="242">+F227</f>
        <v>4650000000</v>
      </c>
      <c r="G226" s="242">
        <f t="shared" si="242"/>
        <v>0</v>
      </c>
      <c r="H226" s="242">
        <f t="shared" si="242"/>
        <v>0</v>
      </c>
      <c r="I226" s="242">
        <f t="shared" si="242"/>
        <v>0</v>
      </c>
      <c r="J226" s="242">
        <f t="shared" si="242"/>
        <v>0</v>
      </c>
      <c r="K226" s="242">
        <f t="shared" si="242"/>
        <v>0</v>
      </c>
      <c r="L226" s="242">
        <f t="shared" si="242"/>
        <v>4650000000</v>
      </c>
      <c r="M226" s="36">
        <f t="shared" si="223"/>
        <v>8.7598809938362174E-4</v>
      </c>
      <c r="N226" s="242">
        <f t="shared" si="242"/>
        <v>0</v>
      </c>
      <c r="O226" s="242">
        <f t="shared" si="242"/>
        <v>2725650813.6199999</v>
      </c>
      <c r="P226" s="242">
        <f t="shared" si="242"/>
        <v>1924349186.3800001</v>
      </c>
      <c r="Q226" s="242">
        <f t="shared" si="242"/>
        <v>2488644640.0900002</v>
      </c>
      <c r="R226" s="242">
        <f t="shared" si="242"/>
        <v>2161355359.9099998</v>
      </c>
      <c r="S226" s="242">
        <f t="shared" si="242"/>
        <v>237006173.52999973</v>
      </c>
      <c r="T226" s="242">
        <f t="shared" si="242"/>
        <v>327368626.69</v>
      </c>
      <c r="U226" s="242">
        <f t="shared" si="242"/>
        <v>2161276013.4000001</v>
      </c>
      <c r="V226" s="242">
        <f t="shared" si="242"/>
        <v>327360777.21999997</v>
      </c>
      <c r="W226" s="242">
        <f t="shared" si="242"/>
        <v>7849.4700000286102</v>
      </c>
      <c r="X226" s="37">
        <f t="shared" si="205"/>
        <v>0.53519239571827959</v>
      </c>
      <c r="Y226" s="37">
        <f t="shared" si="206"/>
        <v>7.0401855202150532E-2</v>
      </c>
      <c r="Z226" s="37">
        <f t="shared" si="207"/>
        <v>7.040016714408602E-2</v>
      </c>
      <c r="AA226" s="37">
        <f t="shared" si="219"/>
        <v>0.13154494676192938</v>
      </c>
      <c r="AB226" s="37">
        <f t="shared" si="222"/>
        <v>0.99997602253435403</v>
      </c>
    </row>
    <row r="227" spans="1:28" ht="34.5" customHeight="1" x14ac:dyDescent="0.25">
      <c r="A227" s="238" t="s">
        <v>370</v>
      </c>
      <c r="B227" s="40"/>
      <c r="C227" s="40"/>
      <c r="D227" s="40"/>
      <c r="E227" s="69" t="s">
        <v>219</v>
      </c>
      <c r="F227" s="242">
        <f>F228+F233</f>
        <v>4650000000</v>
      </c>
      <c r="G227" s="242">
        <f t="shared" ref="G227:L227" si="243">G228+G233</f>
        <v>0</v>
      </c>
      <c r="H227" s="242">
        <f t="shared" si="243"/>
        <v>0</v>
      </c>
      <c r="I227" s="242">
        <f t="shared" si="243"/>
        <v>0</v>
      </c>
      <c r="J227" s="242">
        <f t="shared" si="243"/>
        <v>0</v>
      </c>
      <c r="K227" s="242">
        <f t="shared" si="243"/>
        <v>0</v>
      </c>
      <c r="L227" s="242">
        <f t="shared" si="243"/>
        <v>4650000000</v>
      </c>
      <c r="M227" s="36">
        <f t="shared" si="223"/>
        <v>8.7598809938362174E-4</v>
      </c>
      <c r="N227" s="242">
        <f t="shared" ref="N227:W227" si="244">N228+N233</f>
        <v>0</v>
      </c>
      <c r="O227" s="242">
        <f t="shared" si="244"/>
        <v>2725650813.6199999</v>
      </c>
      <c r="P227" s="242">
        <f t="shared" si="244"/>
        <v>1924349186.3800001</v>
      </c>
      <c r="Q227" s="242">
        <f t="shared" si="244"/>
        <v>2488644640.0900002</v>
      </c>
      <c r="R227" s="242">
        <f t="shared" si="244"/>
        <v>2161355359.9099998</v>
      </c>
      <c r="S227" s="242">
        <f t="shared" si="244"/>
        <v>237006173.52999973</v>
      </c>
      <c r="T227" s="242">
        <f t="shared" si="244"/>
        <v>327368626.69</v>
      </c>
      <c r="U227" s="242">
        <f t="shared" si="244"/>
        <v>2161276013.4000001</v>
      </c>
      <c r="V227" s="242">
        <f t="shared" si="244"/>
        <v>327360777.21999997</v>
      </c>
      <c r="W227" s="242">
        <f t="shared" si="244"/>
        <v>7849.4700000286102</v>
      </c>
      <c r="X227" s="37">
        <f t="shared" si="205"/>
        <v>0.53519239571827959</v>
      </c>
      <c r="Y227" s="37">
        <f t="shared" si="206"/>
        <v>7.0401855202150532E-2</v>
      </c>
      <c r="Z227" s="37">
        <f t="shared" si="207"/>
        <v>7.040016714408602E-2</v>
      </c>
      <c r="AA227" s="37">
        <f t="shared" si="219"/>
        <v>0.13154494676192938</v>
      </c>
      <c r="AB227" s="37">
        <f t="shared" si="222"/>
        <v>0.99997602253435403</v>
      </c>
    </row>
    <row r="228" spans="1:28" ht="34.5" customHeight="1" x14ac:dyDescent="0.25">
      <c r="A228" s="238" t="s">
        <v>371</v>
      </c>
      <c r="B228" s="68"/>
      <c r="C228" s="68"/>
      <c r="D228" s="68"/>
      <c r="E228" s="34" t="s">
        <v>374</v>
      </c>
      <c r="F228" s="242">
        <f>F229</f>
        <v>1000000000</v>
      </c>
      <c r="G228" s="242">
        <f t="shared" ref="G228:L228" si="245">G229</f>
        <v>0</v>
      </c>
      <c r="H228" s="242">
        <f t="shared" si="245"/>
        <v>0</v>
      </c>
      <c r="I228" s="242">
        <f t="shared" si="245"/>
        <v>0</v>
      </c>
      <c r="J228" s="242">
        <f t="shared" si="245"/>
        <v>0</v>
      </c>
      <c r="K228" s="242">
        <f t="shared" si="245"/>
        <v>0</v>
      </c>
      <c r="L228" s="242">
        <f t="shared" si="245"/>
        <v>1000000000</v>
      </c>
      <c r="M228" s="36">
        <f t="shared" si="223"/>
        <v>1.8838453750185413E-4</v>
      </c>
      <c r="N228" s="242">
        <f t="shared" ref="N228:W228" si="246">N229</f>
        <v>0</v>
      </c>
      <c r="O228" s="242">
        <f t="shared" si="246"/>
        <v>201665.52</v>
      </c>
      <c r="P228" s="242">
        <f t="shared" si="246"/>
        <v>999798334.48000002</v>
      </c>
      <c r="Q228" s="242">
        <f t="shared" si="246"/>
        <v>1665.52</v>
      </c>
      <c r="R228" s="242">
        <f t="shared" si="246"/>
        <v>999998334.48000002</v>
      </c>
      <c r="S228" s="242">
        <f t="shared" si="246"/>
        <v>200000</v>
      </c>
      <c r="T228" s="242">
        <f t="shared" si="246"/>
        <v>1665.52</v>
      </c>
      <c r="U228" s="242">
        <f t="shared" si="246"/>
        <v>0</v>
      </c>
      <c r="V228" s="242">
        <f t="shared" si="246"/>
        <v>1665.52</v>
      </c>
      <c r="W228" s="242">
        <f t="shared" si="246"/>
        <v>0</v>
      </c>
      <c r="X228" s="37">
        <f t="shared" si="205"/>
        <v>1.6655199999999999E-6</v>
      </c>
      <c r="Y228" s="37">
        <f t="shared" si="206"/>
        <v>1.6655199999999999E-6</v>
      </c>
      <c r="Z228" s="37">
        <f t="shared" si="207"/>
        <v>1.6655199999999999E-6</v>
      </c>
      <c r="AA228" s="37">
        <f t="shared" si="219"/>
        <v>1</v>
      </c>
      <c r="AB228" s="37">
        <f t="shared" si="222"/>
        <v>1</v>
      </c>
    </row>
    <row r="229" spans="1:28" ht="43.5" customHeight="1" x14ac:dyDescent="0.25">
      <c r="A229" s="238" t="s">
        <v>373</v>
      </c>
      <c r="B229" s="68"/>
      <c r="C229" s="68"/>
      <c r="D229" s="68"/>
      <c r="E229" s="34" t="s">
        <v>374</v>
      </c>
      <c r="F229" s="242">
        <f t="shared" ref="F229:W229" si="247">+F230</f>
        <v>1000000000</v>
      </c>
      <c r="G229" s="242">
        <f t="shared" si="247"/>
        <v>0</v>
      </c>
      <c r="H229" s="242">
        <f t="shared" si="247"/>
        <v>0</v>
      </c>
      <c r="I229" s="242">
        <f t="shared" si="247"/>
        <v>0</v>
      </c>
      <c r="J229" s="242">
        <f t="shared" si="247"/>
        <v>0</v>
      </c>
      <c r="K229" s="242">
        <f t="shared" si="247"/>
        <v>0</v>
      </c>
      <c r="L229" s="242">
        <f t="shared" si="247"/>
        <v>1000000000</v>
      </c>
      <c r="M229" s="36">
        <f t="shared" si="223"/>
        <v>1.8838453750185413E-4</v>
      </c>
      <c r="N229" s="242">
        <f t="shared" si="247"/>
        <v>0</v>
      </c>
      <c r="O229" s="242">
        <f t="shared" si="247"/>
        <v>201665.52</v>
      </c>
      <c r="P229" s="242">
        <f t="shared" si="247"/>
        <v>999798334.48000002</v>
      </c>
      <c r="Q229" s="242">
        <f t="shared" si="247"/>
        <v>1665.52</v>
      </c>
      <c r="R229" s="242">
        <f t="shared" si="247"/>
        <v>999998334.48000002</v>
      </c>
      <c r="S229" s="242">
        <f t="shared" si="247"/>
        <v>200000</v>
      </c>
      <c r="T229" s="242">
        <f t="shared" si="247"/>
        <v>1665.52</v>
      </c>
      <c r="U229" s="242">
        <f t="shared" si="247"/>
        <v>0</v>
      </c>
      <c r="V229" s="242">
        <f t="shared" si="247"/>
        <v>1665.52</v>
      </c>
      <c r="W229" s="242">
        <f t="shared" si="247"/>
        <v>0</v>
      </c>
      <c r="X229" s="37">
        <f t="shared" si="205"/>
        <v>1.6655199999999999E-6</v>
      </c>
      <c r="Y229" s="37">
        <f t="shared" si="206"/>
        <v>1.6655199999999999E-6</v>
      </c>
      <c r="Z229" s="37">
        <f t="shared" si="207"/>
        <v>1.6655199999999999E-6</v>
      </c>
      <c r="AA229" s="37">
        <f t="shared" si="219"/>
        <v>1</v>
      </c>
      <c r="AB229" s="37">
        <f t="shared" si="222"/>
        <v>1</v>
      </c>
    </row>
    <row r="230" spans="1:28" ht="33.75" customHeight="1" x14ac:dyDescent="0.25">
      <c r="A230" s="238" t="s">
        <v>375</v>
      </c>
      <c r="B230" s="40"/>
      <c r="C230" s="40"/>
      <c r="D230" s="40"/>
      <c r="E230" s="34" t="s">
        <v>376</v>
      </c>
      <c r="F230" s="242">
        <f>+F231+F232</f>
        <v>1000000000</v>
      </c>
      <c r="G230" s="242">
        <f t="shared" ref="G230:L230" si="248">+G231+G232</f>
        <v>0</v>
      </c>
      <c r="H230" s="242">
        <f t="shared" si="248"/>
        <v>0</v>
      </c>
      <c r="I230" s="242">
        <f t="shared" si="248"/>
        <v>0</v>
      </c>
      <c r="J230" s="242">
        <f t="shared" si="248"/>
        <v>0</v>
      </c>
      <c r="K230" s="242">
        <f t="shared" si="248"/>
        <v>0</v>
      </c>
      <c r="L230" s="242">
        <f t="shared" si="248"/>
        <v>1000000000</v>
      </c>
      <c r="M230" s="36">
        <f t="shared" si="223"/>
        <v>1.8838453750185413E-4</v>
      </c>
      <c r="N230" s="242">
        <f t="shared" ref="N230:W230" si="249">+N231+N232</f>
        <v>0</v>
      </c>
      <c r="O230" s="242">
        <f t="shared" si="249"/>
        <v>201665.52</v>
      </c>
      <c r="P230" s="242">
        <f t="shared" si="249"/>
        <v>999798334.48000002</v>
      </c>
      <c r="Q230" s="242">
        <f t="shared" si="249"/>
        <v>1665.52</v>
      </c>
      <c r="R230" s="242">
        <f t="shared" si="249"/>
        <v>999998334.48000002</v>
      </c>
      <c r="S230" s="242">
        <f t="shared" si="249"/>
        <v>200000</v>
      </c>
      <c r="T230" s="242">
        <f t="shared" si="249"/>
        <v>1665.52</v>
      </c>
      <c r="U230" s="242">
        <f t="shared" si="249"/>
        <v>0</v>
      </c>
      <c r="V230" s="242">
        <f t="shared" si="249"/>
        <v>1665.52</v>
      </c>
      <c r="W230" s="242">
        <f t="shared" si="249"/>
        <v>0</v>
      </c>
      <c r="X230" s="37">
        <f t="shared" si="205"/>
        <v>1.6655199999999999E-6</v>
      </c>
      <c r="Y230" s="37">
        <f t="shared" si="206"/>
        <v>1.6655199999999999E-6</v>
      </c>
      <c r="Z230" s="37">
        <f t="shared" si="207"/>
        <v>1.6655199999999999E-6</v>
      </c>
      <c r="AA230" s="37">
        <f t="shared" si="219"/>
        <v>1</v>
      </c>
      <c r="AB230" s="37">
        <f t="shared" si="222"/>
        <v>1</v>
      </c>
    </row>
    <row r="231" spans="1:28" ht="41.25" customHeight="1" x14ac:dyDescent="0.25">
      <c r="A231" s="239" t="s">
        <v>377</v>
      </c>
      <c r="B231" s="40" t="s">
        <v>192</v>
      </c>
      <c r="C231" s="40">
        <v>11</v>
      </c>
      <c r="D231" s="40" t="s">
        <v>38</v>
      </c>
      <c r="E231" s="41" t="s">
        <v>226</v>
      </c>
      <c r="F231" s="247">
        <v>500000000</v>
      </c>
      <c r="G231" s="240">
        <v>0</v>
      </c>
      <c r="H231" s="240">
        <v>0</v>
      </c>
      <c r="I231" s="240">
        <v>0</v>
      </c>
      <c r="J231" s="240">
        <v>0</v>
      </c>
      <c r="K231" s="240">
        <f t="shared" si="210"/>
        <v>0</v>
      </c>
      <c r="L231" s="240">
        <f t="shared" si="211"/>
        <v>500000000</v>
      </c>
      <c r="M231" s="43">
        <f t="shared" si="223"/>
        <v>9.4192268750927066E-5</v>
      </c>
      <c r="N231" s="240">
        <v>0</v>
      </c>
      <c r="O231" s="240">
        <v>201665.52</v>
      </c>
      <c r="P231" s="240">
        <f>L231-O231</f>
        <v>499798334.48000002</v>
      </c>
      <c r="Q231" s="240">
        <v>1665.52</v>
      </c>
      <c r="R231" s="240">
        <f>+L231-Q231</f>
        <v>499998334.48000002</v>
      </c>
      <c r="S231" s="240">
        <f t="shared" ref="S231:S232" si="250">O231-Q231</f>
        <v>200000</v>
      </c>
      <c r="T231" s="240">
        <v>1665.52</v>
      </c>
      <c r="U231" s="240">
        <f>+Q231-T231</f>
        <v>0</v>
      </c>
      <c r="V231" s="240">
        <v>1665.52</v>
      </c>
      <c r="W231" s="44">
        <f t="shared" si="225"/>
        <v>0</v>
      </c>
      <c r="X231" s="45">
        <f t="shared" si="205"/>
        <v>3.3310399999999998E-6</v>
      </c>
      <c r="Y231" s="45">
        <f t="shared" si="206"/>
        <v>3.3310399999999998E-6</v>
      </c>
      <c r="Z231" s="45">
        <f t="shared" si="207"/>
        <v>3.3310399999999998E-6</v>
      </c>
      <c r="AA231" s="45">
        <f t="shared" si="219"/>
        <v>1</v>
      </c>
      <c r="AB231" s="45">
        <f t="shared" si="222"/>
        <v>1</v>
      </c>
    </row>
    <row r="232" spans="1:28" s="256" customFormat="1" ht="48.75" customHeight="1" x14ac:dyDescent="0.25">
      <c r="A232" s="255" t="s">
        <v>377</v>
      </c>
      <c r="B232" s="77" t="s">
        <v>192</v>
      </c>
      <c r="C232" s="68">
        <v>54</v>
      </c>
      <c r="D232" s="68" t="s">
        <v>38</v>
      </c>
      <c r="E232" s="78" t="s">
        <v>226</v>
      </c>
      <c r="F232" s="247">
        <v>500000000</v>
      </c>
      <c r="G232" s="240">
        <v>0</v>
      </c>
      <c r="H232" s="240">
        <v>0</v>
      </c>
      <c r="I232" s="240">
        <v>0</v>
      </c>
      <c r="J232" s="240">
        <v>0</v>
      </c>
      <c r="K232" s="240">
        <f t="shared" si="210"/>
        <v>0</v>
      </c>
      <c r="L232" s="240">
        <f t="shared" si="211"/>
        <v>500000000</v>
      </c>
      <c r="M232" s="43">
        <f t="shared" si="223"/>
        <v>9.4192268750927066E-5</v>
      </c>
      <c r="N232" s="240">
        <v>0</v>
      </c>
      <c r="O232" s="241">
        <v>0</v>
      </c>
      <c r="P232" s="241">
        <f>L232-O232</f>
        <v>500000000</v>
      </c>
      <c r="Q232" s="241">
        <v>0</v>
      </c>
      <c r="R232" s="241">
        <f>+L232-Q232</f>
        <v>500000000</v>
      </c>
      <c r="S232" s="240">
        <f t="shared" si="250"/>
        <v>0</v>
      </c>
      <c r="T232" s="241">
        <v>0</v>
      </c>
      <c r="U232" s="241">
        <f>+Q232-T232</f>
        <v>0</v>
      </c>
      <c r="V232" s="241">
        <v>0</v>
      </c>
      <c r="W232" s="44">
        <f t="shared" si="225"/>
        <v>0</v>
      </c>
      <c r="X232" s="45">
        <f t="shared" si="205"/>
        <v>0</v>
      </c>
      <c r="Y232" s="45">
        <f t="shared" si="206"/>
        <v>0</v>
      </c>
      <c r="Z232" s="45">
        <f t="shared" si="207"/>
        <v>0</v>
      </c>
      <c r="AA232" s="45" t="s">
        <v>46</v>
      </c>
      <c r="AB232" s="45" t="s">
        <v>46</v>
      </c>
    </row>
    <row r="233" spans="1:28" ht="49.5" customHeight="1" x14ac:dyDescent="0.25">
      <c r="A233" s="238" t="s">
        <v>378</v>
      </c>
      <c r="B233" s="68"/>
      <c r="C233" s="68"/>
      <c r="D233" s="68"/>
      <c r="E233" s="34" t="s">
        <v>379</v>
      </c>
      <c r="F233" s="244">
        <f t="shared" ref="F233:V235" si="251">+F234</f>
        <v>3650000000</v>
      </c>
      <c r="G233" s="244">
        <f t="shared" si="251"/>
        <v>0</v>
      </c>
      <c r="H233" s="244">
        <f t="shared" si="251"/>
        <v>0</v>
      </c>
      <c r="I233" s="244">
        <f t="shared" si="251"/>
        <v>0</v>
      </c>
      <c r="J233" s="244">
        <f t="shared" si="251"/>
        <v>0</v>
      </c>
      <c r="K233" s="244">
        <f t="shared" si="251"/>
        <v>0</v>
      </c>
      <c r="L233" s="244">
        <f t="shared" si="251"/>
        <v>3650000000</v>
      </c>
      <c r="M233" s="36">
        <f t="shared" si="223"/>
        <v>6.8760356188176763E-4</v>
      </c>
      <c r="N233" s="244">
        <f t="shared" si="251"/>
        <v>0</v>
      </c>
      <c r="O233" s="244">
        <f t="shared" si="251"/>
        <v>2725449148.0999999</v>
      </c>
      <c r="P233" s="244">
        <f t="shared" si="251"/>
        <v>924550851.9000001</v>
      </c>
      <c r="Q233" s="244">
        <f t="shared" si="251"/>
        <v>2488642974.5700002</v>
      </c>
      <c r="R233" s="244">
        <f t="shared" si="251"/>
        <v>1161357025.4299998</v>
      </c>
      <c r="S233" s="244">
        <f t="shared" si="251"/>
        <v>236806173.52999973</v>
      </c>
      <c r="T233" s="244">
        <f t="shared" si="251"/>
        <v>327366961.17000002</v>
      </c>
      <c r="U233" s="244">
        <f t="shared" si="251"/>
        <v>2161276013.4000001</v>
      </c>
      <c r="V233" s="244">
        <f t="shared" si="251"/>
        <v>327359111.69999999</v>
      </c>
      <c r="W233" s="244">
        <f t="shared" ref="W233:W235" si="252">+W234</f>
        <v>7849.4700000286102</v>
      </c>
      <c r="X233" s="37">
        <f t="shared" si="205"/>
        <v>0.68181999303287677</v>
      </c>
      <c r="Y233" s="37">
        <f t="shared" si="206"/>
        <v>8.9689578402739736E-2</v>
      </c>
      <c r="Z233" s="37">
        <f t="shared" si="207"/>
        <v>8.9687427863013702E-2</v>
      </c>
      <c r="AA233" s="37">
        <f t="shared" ref="AA233:AA242" si="253">+T233/Q233</f>
        <v>0.13154436554988932</v>
      </c>
      <c r="AB233" s="37">
        <f t="shared" si="222"/>
        <v>0.99997602241236572</v>
      </c>
    </row>
    <row r="234" spans="1:28" ht="49.5" customHeight="1" x14ac:dyDescent="0.25">
      <c r="A234" s="238" t="s">
        <v>380</v>
      </c>
      <c r="B234" s="68"/>
      <c r="C234" s="68"/>
      <c r="D234" s="68"/>
      <c r="E234" s="34" t="s">
        <v>379</v>
      </c>
      <c r="F234" s="244">
        <f t="shared" si="251"/>
        <v>3650000000</v>
      </c>
      <c r="G234" s="244">
        <f t="shared" si="251"/>
        <v>0</v>
      </c>
      <c r="H234" s="244">
        <f t="shared" si="251"/>
        <v>0</v>
      </c>
      <c r="I234" s="244">
        <f t="shared" si="251"/>
        <v>0</v>
      </c>
      <c r="J234" s="244">
        <f t="shared" si="251"/>
        <v>0</v>
      </c>
      <c r="K234" s="244">
        <f t="shared" si="251"/>
        <v>0</v>
      </c>
      <c r="L234" s="244">
        <f t="shared" si="251"/>
        <v>3650000000</v>
      </c>
      <c r="M234" s="36">
        <f t="shared" si="223"/>
        <v>6.8760356188176763E-4</v>
      </c>
      <c r="N234" s="244">
        <f t="shared" si="251"/>
        <v>0</v>
      </c>
      <c r="O234" s="244">
        <f t="shared" si="251"/>
        <v>2725449148.0999999</v>
      </c>
      <c r="P234" s="244">
        <f t="shared" si="251"/>
        <v>924550851.9000001</v>
      </c>
      <c r="Q234" s="244">
        <f t="shared" si="251"/>
        <v>2488642974.5700002</v>
      </c>
      <c r="R234" s="244">
        <f t="shared" si="251"/>
        <v>1161357025.4299998</v>
      </c>
      <c r="S234" s="244">
        <f t="shared" si="251"/>
        <v>236806173.52999973</v>
      </c>
      <c r="T234" s="244">
        <f t="shared" si="251"/>
        <v>327366961.17000002</v>
      </c>
      <c r="U234" s="244">
        <f t="shared" si="251"/>
        <v>2161276013.4000001</v>
      </c>
      <c r="V234" s="244">
        <f t="shared" si="251"/>
        <v>327359111.69999999</v>
      </c>
      <c r="W234" s="244">
        <f t="shared" si="252"/>
        <v>7849.4700000286102</v>
      </c>
      <c r="X234" s="37">
        <f t="shared" si="205"/>
        <v>0.68181999303287677</v>
      </c>
      <c r="Y234" s="37">
        <f t="shared" si="206"/>
        <v>8.9689578402739736E-2</v>
      </c>
      <c r="Z234" s="37">
        <f t="shared" si="207"/>
        <v>8.9687427863013702E-2</v>
      </c>
      <c r="AA234" s="37">
        <f t="shared" si="253"/>
        <v>0.13154436554988932</v>
      </c>
      <c r="AB234" s="37">
        <f t="shared" si="222"/>
        <v>0.99997602241236572</v>
      </c>
    </row>
    <row r="235" spans="1:28" ht="34.5" customHeight="1" x14ac:dyDescent="0.25">
      <c r="A235" s="238" t="s">
        <v>381</v>
      </c>
      <c r="B235" s="68"/>
      <c r="C235" s="68"/>
      <c r="D235" s="68"/>
      <c r="E235" s="34" t="s">
        <v>349</v>
      </c>
      <c r="F235" s="244">
        <f t="shared" si="251"/>
        <v>3650000000</v>
      </c>
      <c r="G235" s="244">
        <f t="shared" si="251"/>
        <v>0</v>
      </c>
      <c r="H235" s="244">
        <f t="shared" si="251"/>
        <v>0</v>
      </c>
      <c r="I235" s="244">
        <f t="shared" si="251"/>
        <v>0</v>
      </c>
      <c r="J235" s="244">
        <f t="shared" si="251"/>
        <v>0</v>
      </c>
      <c r="K235" s="244">
        <f t="shared" si="251"/>
        <v>0</v>
      </c>
      <c r="L235" s="244">
        <f t="shared" si="251"/>
        <v>3650000000</v>
      </c>
      <c r="M235" s="36">
        <f t="shared" si="223"/>
        <v>6.8760356188176763E-4</v>
      </c>
      <c r="N235" s="244">
        <f t="shared" si="251"/>
        <v>0</v>
      </c>
      <c r="O235" s="244">
        <f t="shared" si="251"/>
        <v>2725449148.0999999</v>
      </c>
      <c r="P235" s="244">
        <f t="shared" si="251"/>
        <v>924550851.9000001</v>
      </c>
      <c r="Q235" s="244">
        <f t="shared" si="251"/>
        <v>2488642974.5700002</v>
      </c>
      <c r="R235" s="244">
        <f t="shared" si="251"/>
        <v>1161357025.4299998</v>
      </c>
      <c r="S235" s="244">
        <f t="shared" si="251"/>
        <v>236806173.52999973</v>
      </c>
      <c r="T235" s="244">
        <f t="shared" si="251"/>
        <v>327366961.17000002</v>
      </c>
      <c r="U235" s="244">
        <f t="shared" si="251"/>
        <v>2161276013.4000001</v>
      </c>
      <c r="V235" s="244">
        <f t="shared" si="251"/>
        <v>327359111.69999999</v>
      </c>
      <c r="W235" s="244">
        <f t="shared" si="252"/>
        <v>7849.4700000286102</v>
      </c>
      <c r="X235" s="37">
        <f t="shared" si="205"/>
        <v>0.68181999303287677</v>
      </c>
      <c r="Y235" s="37">
        <f t="shared" si="206"/>
        <v>8.9689578402739736E-2</v>
      </c>
      <c r="Z235" s="37">
        <f t="shared" si="207"/>
        <v>8.9687427863013702E-2</v>
      </c>
      <c r="AA235" s="37">
        <f t="shared" si="253"/>
        <v>0.13154436554988932</v>
      </c>
      <c r="AB235" s="37">
        <f t="shared" si="222"/>
        <v>0.99997602241236572</v>
      </c>
    </row>
    <row r="236" spans="1:28" ht="30" customHeight="1" x14ac:dyDescent="0.25">
      <c r="A236" s="239" t="s">
        <v>382</v>
      </c>
      <c r="B236" s="40" t="s">
        <v>192</v>
      </c>
      <c r="C236" s="40">
        <v>11</v>
      </c>
      <c r="D236" s="40" t="s">
        <v>38</v>
      </c>
      <c r="E236" s="41" t="s">
        <v>226</v>
      </c>
      <c r="F236" s="240">
        <v>3650000000</v>
      </c>
      <c r="G236" s="240">
        <v>0</v>
      </c>
      <c r="H236" s="240">
        <v>0</v>
      </c>
      <c r="I236" s="240">
        <v>0</v>
      </c>
      <c r="J236" s="240">
        <v>0</v>
      </c>
      <c r="K236" s="240">
        <f t="shared" si="210"/>
        <v>0</v>
      </c>
      <c r="L236" s="240">
        <f t="shared" si="211"/>
        <v>3650000000</v>
      </c>
      <c r="M236" s="43">
        <f t="shared" si="223"/>
        <v>6.8760356188176763E-4</v>
      </c>
      <c r="N236" s="240">
        <v>0</v>
      </c>
      <c r="O236" s="240">
        <v>2725449148.0999999</v>
      </c>
      <c r="P236" s="240">
        <f>L236-O236</f>
        <v>924550851.9000001</v>
      </c>
      <c r="Q236" s="240">
        <v>2488642974.5700002</v>
      </c>
      <c r="R236" s="240">
        <f>+L236-Q236</f>
        <v>1161357025.4299998</v>
      </c>
      <c r="S236" s="240">
        <f t="shared" ref="S236" si="254">O236-Q236</f>
        <v>236806173.52999973</v>
      </c>
      <c r="T236" s="240">
        <v>327366961.17000002</v>
      </c>
      <c r="U236" s="240">
        <f>+Q236-T236</f>
        <v>2161276013.4000001</v>
      </c>
      <c r="V236" s="240">
        <v>327359111.69999999</v>
      </c>
      <c r="W236" s="44">
        <f t="shared" si="225"/>
        <v>7849.4700000286102</v>
      </c>
      <c r="X236" s="45">
        <f t="shared" si="205"/>
        <v>0.68181999303287677</v>
      </c>
      <c r="Y236" s="45">
        <f t="shared" si="206"/>
        <v>8.9689578402739736E-2</v>
      </c>
      <c r="Z236" s="45">
        <f t="shared" si="207"/>
        <v>8.9687427863013702E-2</v>
      </c>
      <c r="AA236" s="45">
        <f t="shared" si="253"/>
        <v>0.13154436554988932</v>
      </c>
      <c r="AB236" s="45">
        <f t="shared" si="222"/>
        <v>0.99997602241236572</v>
      </c>
    </row>
    <row r="237" spans="1:28" ht="34.5" customHeight="1" x14ac:dyDescent="0.25">
      <c r="A237" s="257" t="s">
        <v>383</v>
      </c>
      <c r="B237" s="70"/>
      <c r="C237" s="70"/>
      <c r="D237" s="70"/>
      <c r="E237" s="69" t="s">
        <v>384</v>
      </c>
      <c r="F237" s="243">
        <f>+F238</f>
        <v>39914957829</v>
      </c>
      <c r="G237" s="243">
        <f t="shared" ref="G237:L237" si="255">+G238</f>
        <v>0</v>
      </c>
      <c r="H237" s="243">
        <f t="shared" si="255"/>
        <v>0</v>
      </c>
      <c r="I237" s="243">
        <f t="shared" si="255"/>
        <v>1990000000</v>
      </c>
      <c r="J237" s="243">
        <f t="shared" si="255"/>
        <v>1990000000</v>
      </c>
      <c r="K237" s="243">
        <f t="shared" si="255"/>
        <v>0</v>
      </c>
      <c r="L237" s="243">
        <f t="shared" si="255"/>
        <v>39914957829</v>
      </c>
      <c r="M237" s="36">
        <f t="shared" si="223"/>
        <v>7.5193608700221768E-3</v>
      </c>
      <c r="N237" s="243">
        <f t="shared" ref="N237:W237" si="256">+N238</f>
        <v>0</v>
      </c>
      <c r="O237" s="243">
        <f t="shared" si="256"/>
        <v>26440704690.529999</v>
      </c>
      <c r="P237" s="243">
        <f t="shared" si="256"/>
        <v>13474253138.469999</v>
      </c>
      <c r="Q237" s="243">
        <f t="shared" si="256"/>
        <v>9751392342.5299988</v>
      </c>
      <c r="R237" s="243">
        <f t="shared" si="256"/>
        <v>30163565486.470001</v>
      </c>
      <c r="S237" s="243">
        <f t="shared" si="256"/>
        <v>16689312348</v>
      </c>
      <c r="T237" s="243">
        <f t="shared" si="256"/>
        <v>982220470.57000005</v>
      </c>
      <c r="U237" s="243">
        <f t="shared" si="256"/>
        <v>8769171871.9599991</v>
      </c>
      <c r="V237" s="243">
        <f t="shared" si="256"/>
        <v>982215670.57000005</v>
      </c>
      <c r="W237" s="243">
        <f t="shared" si="256"/>
        <v>4800</v>
      </c>
      <c r="X237" s="37">
        <f t="shared" si="205"/>
        <v>0.24430421257880364</v>
      </c>
      <c r="Y237" s="37">
        <f t="shared" si="206"/>
        <v>2.4607829345027466E-2</v>
      </c>
      <c r="Z237" s="37">
        <f t="shared" si="207"/>
        <v>2.4607709089357385E-2</v>
      </c>
      <c r="AA237" s="37">
        <f t="shared" si="253"/>
        <v>0.10072617694666185</v>
      </c>
      <c r="AB237" s="37">
        <f t="shared" si="222"/>
        <v>0.9999951131134569</v>
      </c>
    </row>
    <row r="238" spans="1:28" ht="34.5" customHeight="1" x14ac:dyDescent="0.25">
      <c r="A238" s="257" t="s">
        <v>385</v>
      </c>
      <c r="B238" s="70"/>
      <c r="C238" s="70"/>
      <c r="D238" s="70"/>
      <c r="E238" s="69" t="s">
        <v>219</v>
      </c>
      <c r="F238" s="243">
        <f>+F239+F243+F250+F255</f>
        <v>39914957829</v>
      </c>
      <c r="G238" s="243">
        <f t="shared" ref="G238:L238" si="257">+G239+G243+G250+G255</f>
        <v>0</v>
      </c>
      <c r="H238" s="243">
        <f t="shared" si="257"/>
        <v>0</v>
      </c>
      <c r="I238" s="243">
        <f t="shared" si="257"/>
        <v>1990000000</v>
      </c>
      <c r="J238" s="243">
        <f t="shared" si="257"/>
        <v>1990000000</v>
      </c>
      <c r="K238" s="243">
        <f t="shared" si="257"/>
        <v>0</v>
      </c>
      <c r="L238" s="243">
        <f t="shared" si="257"/>
        <v>39914957829</v>
      </c>
      <c r="M238" s="36">
        <f t="shared" si="223"/>
        <v>7.5193608700221768E-3</v>
      </c>
      <c r="N238" s="243">
        <f t="shared" ref="N238:W238" si="258">+N239+N243+N250+N255</f>
        <v>0</v>
      </c>
      <c r="O238" s="243">
        <f t="shared" si="258"/>
        <v>26440704690.529999</v>
      </c>
      <c r="P238" s="243">
        <f t="shared" si="258"/>
        <v>13474253138.469999</v>
      </c>
      <c r="Q238" s="243">
        <f t="shared" si="258"/>
        <v>9751392342.5299988</v>
      </c>
      <c r="R238" s="243">
        <f t="shared" si="258"/>
        <v>30163565486.470001</v>
      </c>
      <c r="S238" s="243">
        <f t="shared" si="258"/>
        <v>16689312348</v>
      </c>
      <c r="T238" s="243">
        <f t="shared" si="258"/>
        <v>982220470.57000005</v>
      </c>
      <c r="U238" s="243">
        <f t="shared" si="258"/>
        <v>8769171871.9599991</v>
      </c>
      <c r="V238" s="243">
        <f t="shared" si="258"/>
        <v>982215670.57000005</v>
      </c>
      <c r="W238" s="243">
        <f t="shared" si="258"/>
        <v>4800</v>
      </c>
      <c r="X238" s="37">
        <f t="shared" si="205"/>
        <v>0.24430421257880364</v>
      </c>
      <c r="Y238" s="37">
        <f t="shared" si="206"/>
        <v>2.4607829345027466E-2</v>
      </c>
      <c r="Z238" s="37">
        <f t="shared" si="207"/>
        <v>2.4607709089357385E-2</v>
      </c>
      <c r="AA238" s="37">
        <f t="shared" si="253"/>
        <v>0.10072617694666185</v>
      </c>
      <c r="AB238" s="37">
        <f t="shared" si="222"/>
        <v>0.9999951131134569</v>
      </c>
    </row>
    <row r="239" spans="1:28" ht="66" customHeight="1" x14ac:dyDescent="0.25">
      <c r="A239" s="254" t="s">
        <v>386</v>
      </c>
      <c r="B239" s="70"/>
      <c r="C239" s="70"/>
      <c r="D239" s="70"/>
      <c r="E239" s="69" t="s">
        <v>389</v>
      </c>
      <c r="F239" s="243">
        <f>+F240</f>
        <v>50000000</v>
      </c>
      <c r="G239" s="243">
        <f t="shared" ref="G239:L241" si="259">+G240</f>
        <v>0</v>
      </c>
      <c r="H239" s="243">
        <f t="shared" si="259"/>
        <v>0</v>
      </c>
      <c r="I239" s="243">
        <f t="shared" si="259"/>
        <v>0</v>
      </c>
      <c r="J239" s="243">
        <f t="shared" si="259"/>
        <v>0</v>
      </c>
      <c r="K239" s="243">
        <f t="shared" si="259"/>
        <v>0</v>
      </c>
      <c r="L239" s="243">
        <f t="shared" si="259"/>
        <v>50000000</v>
      </c>
      <c r="M239" s="374">
        <f t="shared" si="223"/>
        <v>9.4192268750927066E-6</v>
      </c>
      <c r="N239" s="243">
        <f t="shared" ref="N239:W241" si="260">+N240</f>
        <v>0</v>
      </c>
      <c r="O239" s="243">
        <f t="shared" si="260"/>
        <v>24949159</v>
      </c>
      <c r="P239" s="243">
        <f t="shared" si="260"/>
        <v>25050841</v>
      </c>
      <c r="Q239" s="243">
        <f t="shared" si="260"/>
        <v>3897250</v>
      </c>
      <c r="R239" s="243">
        <f t="shared" si="260"/>
        <v>46102750</v>
      </c>
      <c r="S239" s="243">
        <f t="shared" si="260"/>
        <v>21051909</v>
      </c>
      <c r="T239" s="243">
        <f t="shared" si="260"/>
        <v>0</v>
      </c>
      <c r="U239" s="243">
        <f t="shared" si="260"/>
        <v>3897250</v>
      </c>
      <c r="V239" s="243">
        <f t="shared" si="260"/>
        <v>0</v>
      </c>
      <c r="W239" s="243">
        <f t="shared" si="260"/>
        <v>0</v>
      </c>
      <c r="X239" s="37">
        <f t="shared" si="205"/>
        <v>7.7945E-2</v>
      </c>
      <c r="Y239" s="37">
        <f t="shared" si="206"/>
        <v>0</v>
      </c>
      <c r="Z239" s="37">
        <f t="shared" si="207"/>
        <v>0</v>
      </c>
      <c r="AA239" s="37">
        <f t="shared" si="253"/>
        <v>0</v>
      </c>
      <c r="AB239" s="37" t="s">
        <v>46</v>
      </c>
    </row>
    <row r="240" spans="1:28" ht="49.5" customHeight="1" x14ac:dyDescent="0.25">
      <c r="A240" s="254" t="s">
        <v>388</v>
      </c>
      <c r="B240" s="70"/>
      <c r="C240" s="70"/>
      <c r="D240" s="70"/>
      <c r="E240" s="69" t="s">
        <v>389</v>
      </c>
      <c r="F240" s="243">
        <f>+F241</f>
        <v>50000000</v>
      </c>
      <c r="G240" s="243">
        <f t="shared" si="259"/>
        <v>0</v>
      </c>
      <c r="H240" s="243">
        <f t="shared" si="259"/>
        <v>0</v>
      </c>
      <c r="I240" s="243">
        <f t="shared" si="259"/>
        <v>0</v>
      </c>
      <c r="J240" s="243">
        <f t="shared" si="259"/>
        <v>0</v>
      </c>
      <c r="K240" s="243">
        <f t="shared" si="259"/>
        <v>0</v>
      </c>
      <c r="L240" s="243">
        <f t="shared" si="259"/>
        <v>50000000</v>
      </c>
      <c r="M240" s="374">
        <f t="shared" si="223"/>
        <v>9.4192268750927066E-6</v>
      </c>
      <c r="N240" s="243">
        <f t="shared" si="260"/>
        <v>0</v>
      </c>
      <c r="O240" s="243">
        <f t="shared" si="260"/>
        <v>24949159</v>
      </c>
      <c r="P240" s="243">
        <f t="shared" si="260"/>
        <v>25050841</v>
      </c>
      <c r="Q240" s="243">
        <f t="shared" si="260"/>
        <v>3897250</v>
      </c>
      <c r="R240" s="243">
        <f t="shared" si="260"/>
        <v>46102750</v>
      </c>
      <c r="S240" s="243">
        <f t="shared" si="260"/>
        <v>21051909</v>
      </c>
      <c r="T240" s="243">
        <f t="shared" si="260"/>
        <v>0</v>
      </c>
      <c r="U240" s="243">
        <f t="shared" si="260"/>
        <v>3897250</v>
      </c>
      <c r="V240" s="243">
        <f t="shared" si="260"/>
        <v>0</v>
      </c>
      <c r="W240" s="243">
        <f t="shared" si="260"/>
        <v>0</v>
      </c>
      <c r="X240" s="37">
        <f t="shared" si="205"/>
        <v>7.7945E-2</v>
      </c>
      <c r="Y240" s="37">
        <f t="shared" si="206"/>
        <v>0</v>
      </c>
      <c r="Z240" s="37">
        <f t="shared" si="207"/>
        <v>0</v>
      </c>
      <c r="AA240" s="37">
        <f t="shared" si="253"/>
        <v>0</v>
      </c>
      <c r="AB240" s="37" t="s">
        <v>46</v>
      </c>
    </row>
    <row r="241" spans="1:28" ht="35.25" customHeight="1" x14ac:dyDescent="0.25">
      <c r="A241" s="254" t="s">
        <v>390</v>
      </c>
      <c r="B241" s="70"/>
      <c r="C241" s="70"/>
      <c r="D241" s="70"/>
      <c r="E241" s="69" t="s">
        <v>391</v>
      </c>
      <c r="F241" s="243">
        <f>+F242</f>
        <v>50000000</v>
      </c>
      <c r="G241" s="243">
        <f t="shared" si="259"/>
        <v>0</v>
      </c>
      <c r="H241" s="243">
        <f t="shared" si="259"/>
        <v>0</v>
      </c>
      <c r="I241" s="243">
        <f t="shared" si="259"/>
        <v>0</v>
      </c>
      <c r="J241" s="243">
        <f t="shared" si="259"/>
        <v>0</v>
      </c>
      <c r="K241" s="243">
        <f t="shared" si="259"/>
        <v>0</v>
      </c>
      <c r="L241" s="243">
        <f t="shared" si="259"/>
        <v>50000000</v>
      </c>
      <c r="M241" s="374">
        <f t="shared" si="223"/>
        <v>9.4192268750927066E-6</v>
      </c>
      <c r="N241" s="243">
        <f t="shared" si="260"/>
        <v>0</v>
      </c>
      <c r="O241" s="243">
        <f t="shared" si="260"/>
        <v>24949159</v>
      </c>
      <c r="P241" s="243">
        <f t="shared" si="260"/>
        <v>25050841</v>
      </c>
      <c r="Q241" s="243">
        <f t="shared" si="260"/>
        <v>3897250</v>
      </c>
      <c r="R241" s="243">
        <f t="shared" si="260"/>
        <v>46102750</v>
      </c>
      <c r="S241" s="243">
        <f t="shared" si="260"/>
        <v>21051909</v>
      </c>
      <c r="T241" s="243">
        <f t="shared" si="260"/>
        <v>0</v>
      </c>
      <c r="U241" s="243">
        <f t="shared" si="260"/>
        <v>3897250</v>
      </c>
      <c r="V241" s="243">
        <f t="shared" si="260"/>
        <v>0</v>
      </c>
      <c r="W241" s="243">
        <f t="shared" si="260"/>
        <v>0</v>
      </c>
      <c r="X241" s="37">
        <f t="shared" si="205"/>
        <v>7.7945E-2</v>
      </c>
      <c r="Y241" s="37">
        <f t="shared" si="206"/>
        <v>0</v>
      </c>
      <c r="Z241" s="37">
        <f t="shared" si="207"/>
        <v>0</v>
      </c>
      <c r="AA241" s="37">
        <f t="shared" si="253"/>
        <v>0</v>
      </c>
      <c r="AB241" s="37" t="s">
        <v>46</v>
      </c>
    </row>
    <row r="242" spans="1:28" ht="48" customHeight="1" x14ac:dyDescent="0.25">
      <c r="A242" s="239" t="s">
        <v>392</v>
      </c>
      <c r="B242" s="77" t="s">
        <v>192</v>
      </c>
      <c r="C242" s="40">
        <v>54</v>
      </c>
      <c r="D242" s="40" t="s">
        <v>38</v>
      </c>
      <c r="E242" s="41" t="s">
        <v>226</v>
      </c>
      <c r="F242" s="240">
        <v>50000000</v>
      </c>
      <c r="G242" s="240">
        <v>0</v>
      </c>
      <c r="H242" s="240">
        <v>0</v>
      </c>
      <c r="I242" s="240">
        <v>0</v>
      </c>
      <c r="J242" s="240">
        <v>0</v>
      </c>
      <c r="K242" s="240">
        <f t="shared" si="210"/>
        <v>0</v>
      </c>
      <c r="L242" s="240">
        <f t="shared" si="211"/>
        <v>50000000</v>
      </c>
      <c r="M242" s="371">
        <f t="shared" si="223"/>
        <v>9.4192268750927066E-6</v>
      </c>
      <c r="N242" s="240">
        <v>0</v>
      </c>
      <c r="O242" s="240">
        <v>24949159</v>
      </c>
      <c r="P242" s="240">
        <f>L242-O242</f>
        <v>25050841</v>
      </c>
      <c r="Q242" s="240">
        <v>3897250</v>
      </c>
      <c r="R242" s="240">
        <f>+L242-Q242</f>
        <v>46102750</v>
      </c>
      <c r="S242" s="240">
        <f t="shared" ref="S242" si="261">O242-Q242</f>
        <v>21051909</v>
      </c>
      <c r="T242" s="240">
        <v>0</v>
      </c>
      <c r="U242" s="240">
        <f>+Q242-T242</f>
        <v>3897250</v>
      </c>
      <c r="V242" s="240">
        <v>0</v>
      </c>
      <c r="W242" s="44">
        <f t="shared" si="225"/>
        <v>0</v>
      </c>
      <c r="X242" s="45">
        <f t="shared" si="205"/>
        <v>7.7945E-2</v>
      </c>
      <c r="Y242" s="45">
        <f t="shared" si="206"/>
        <v>0</v>
      </c>
      <c r="Z242" s="45">
        <f t="shared" si="207"/>
        <v>0</v>
      </c>
      <c r="AA242" s="45">
        <f t="shared" si="253"/>
        <v>0</v>
      </c>
      <c r="AB242" s="45" t="s">
        <v>46</v>
      </c>
    </row>
    <row r="243" spans="1:28" ht="64.5" customHeight="1" x14ac:dyDescent="0.25">
      <c r="A243" s="238" t="s">
        <v>393</v>
      </c>
      <c r="B243" s="68"/>
      <c r="C243" s="68"/>
      <c r="D243" s="68"/>
      <c r="E243" s="69" t="s">
        <v>396</v>
      </c>
      <c r="F243" s="242">
        <f>+F244</f>
        <v>34364957829</v>
      </c>
      <c r="G243" s="243">
        <f t="shared" ref="G243:V243" si="262">+G244</f>
        <v>0</v>
      </c>
      <c r="H243" s="243">
        <f t="shared" si="262"/>
        <v>0</v>
      </c>
      <c r="I243" s="243">
        <f t="shared" si="262"/>
        <v>1990000000</v>
      </c>
      <c r="J243" s="243">
        <f t="shared" si="262"/>
        <v>1990000000</v>
      </c>
      <c r="K243" s="243">
        <f t="shared" si="210"/>
        <v>0</v>
      </c>
      <c r="L243" s="244">
        <f t="shared" si="211"/>
        <v>34364957829</v>
      </c>
      <c r="M243" s="36">
        <f t="shared" si="223"/>
        <v>6.473826686886887E-3</v>
      </c>
      <c r="N243" s="243">
        <v>0</v>
      </c>
      <c r="O243" s="243">
        <f t="shared" si="262"/>
        <v>22981056356.360001</v>
      </c>
      <c r="P243" s="243">
        <f>L243-O243</f>
        <v>11383901472.639999</v>
      </c>
      <c r="Q243" s="243">
        <f t="shared" si="262"/>
        <v>6808884951.3599997</v>
      </c>
      <c r="R243" s="243">
        <f>L243-Q243</f>
        <v>27556072877.639999</v>
      </c>
      <c r="S243" s="243">
        <f t="shared" si="262"/>
        <v>16172171405</v>
      </c>
      <c r="T243" s="243">
        <f t="shared" si="262"/>
        <v>767289076.10000002</v>
      </c>
      <c r="U243" s="243">
        <f>Q243-T243</f>
        <v>6041595875.2599993</v>
      </c>
      <c r="V243" s="243">
        <f t="shared" si="262"/>
        <v>767284276.10000002</v>
      </c>
      <c r="W243" s="243">
        <f>T243-V243</f>
        <v>4800</v>
      </c>
      <c r="X243" s="37">
        <f t="shared" si="205"/>
        <v>0.19813453533803257</v>
      </c>
      <c r="Y243" s="37">
        <f t="shared" si="206"/>
        <v>2.2327659469801472E-2</v>
      </c>
      <c r="Z243" s="37">
        <f t="shared" si="207"/>
        <v>2.2327519792633119E-2</v>
      </c>
      <c r="AA243" s="37">
        <f>+T243/Q243</f>
        <v>0.11268938770168858</v>
      </c>
      <c r="AB243" s="37">
        <f t="shared" si="222"/>
        <v>0.99999374420912601</v>
      </c>
    </row>
    <row r="244" spans="1:28" ht="49.5" customHeight="1" x14ac:dyDescent="0.25">
      <c r="A244" s="254" t="s">
        <v>395</v>
      </c>
      <c r="B244" s="68"/>
      <c r="C244" s="68"/>
      <c r="D244" s="68"/>
      <c r="E244" s="69" t="s">
        <v>396</v>
      </c>
      <c r="F244" s="243">
        <f>F245+F248</f>
        <v>34364957829</v>
      </c>
      <c r="G244" s="243">
        <f t="shared" ref="G244:L244" si="263">G245+G248</f>
        <v>0</v>
      </c>
      <c r="H244" s="243">
        <f t="shared" si="263"/>
        <v>0</v>
      </c>
      <c r="I244" s="243">
        <f t="shared" si="263"/>
        <v>1990000000</v>
      </c>
      <c r="J244" s="243">
        <f t="shared" si="263"/>
        <v>1990000000</v>
      </c>
      <c r="K244" s="243">
        <f t="shared" si="263"/>
        <v>0</v>
      </c>
      <c r="L244" s="243">
        <f t="shared" si="263"/>
        <v>34364957829</v>
      </c>
      <c r="M244" s="36">
        <f t="shared" si="223"/>
        <v>6.473826686886887E-3</v>
      </c>
      <c r="N244" s="243">
        <f t="shared" ref="N244:W244" si="264">N245+N248</f>
        <v>0</v>
      </c>
      <c r="O244" s="243">
        <f t="shared" si="264"/>
        <v>22981056356.360001</v>
      </c>
      <c r="P244" s="243">
        <f t="shared" si="264"/>
        <v>11383901472.639999</v>
      </c>
      <c r="Q244" s="243">
        <f t="shared" si="264"/>
        <v>6808884951.3599997</v>
      </c>
      <c r="R244" s="243">
        <f t="shared" si="264"/>
        <v>27556072877.639999</v>
      </c>
      <c r="S244" s="243">
        <f t="shared" si="264"/>
        <v>16172171405</v>
      </c>
      <c r="T244" s="243">
        <f t="shared" si="264"/>
        <v>767289076.10000002</v>
      </c>
      <c r="U244" s="243">
        <f t="shared" si="264"/>
        <v>6041595875.2599993</v>
      </c>
      <c r="V244" s="243">
        <f t="shared" si="264"/>
        <v>767284276.10000002</v>
      </c>
      <c r="W244" s="243">
        <f t="shared" si="264"/>
        <v>4800</v>
      </c>
      <c r="X244" s="37">
        <f t="shared" si="205"/>
        <v>0.19813453533803257</v>
      </c>
      <c r="Y244" s="37">
        <f t="shared" si="206"/>
        <v>2.2327659469801472E-2</v>
      </c>
      <c r="Z244" s="37">
        <f t="shared" si="207"/>
        <v>2.2327519792633119E-2</v>
      </c>
      <c r="AA244" s="37">
        <f>+T244/Q244</f>
        <v>0.11268938770168858</v>
      </c>
      <c r="AB244" s="37">
        <f t="shared" si="222"/>
        <v>0.99999374420912601</v>
      </c>
    </row>
    <row r="245" spans="1:28" ht="34.5" customHeight="1" x14ac:dyDescent="0.25">
      <c r="A245" s="254" t="s">
        <v>397</v>
      </c>
      <c r="B245" s="68"/>
      <c r="C245" s="68"/>
      <c r="D245" s="68"/>
      <c r="E245" s="69" t="s">
        <v>349</v>
      </c>
      <c r="F245" s="243">
        <f>+F246+F247</f>
        <v>13870400807</v>
      </c>
      <c r="G245" s="243">
        <f t="shared" ref="G245:L245" si="265">+G246+G247</f>
        <v>0</v>
      </c>
      <c r="H245" s="243">
        <f t="shared" si="265"/>
        <v>0</v>
      </c>
      <c r="I245" s="243">
        <f t="shared" si="265"/>
        <v>1990000000</v>
      </c>
      <c r="J245" s="243">
        <f t="shared" si="265"/>
        <v>0</v>
      </c>
      <c r="K245" s="243">
        <f t="shared" si="265"/>
        <v>1990000000</v>
      </c>
      <c r="L245" s="243">
        <f t="shared" si="265"/>
        <v>15860400807</v>
      </c>
      <c r="M245" s="36">
        <f t="shared" si="223"/>
        <v>2.9878542706207292E-3</v>
      </c>
      <c r="N245" s="243">
        <f t="shared" ref="N245:W245" si="266">+N246+N247</f>
        <v>0</v>
      </c>
      <c r="O245" s="243">
        <f t="shared" si="266"/>
        <v>8985382356.3600006</v>
      </c>
      <c r="P245" s="243">
        <f t="shared" si="266"/>
        <v>6875018450.6400003</v>
      </c>
      <c r="Q245" s="243">
        <f t="shared" si="266"/>
        <v>6808884951.3599997</v>
      </c>
      <c r="R245" s="243">
        <f t="shared" si="266"/>
        <v>9051515855.6399994</v>
      </c>
      <c r="S245" s="243">
        <f t="shared" si="266"/>
        <v>2176497405</v>
      </c>
      <c r="T245" s="243">
        <f t="shared" si="266"/>
        <v>767289076.10000002</v>
      </c>
      <c r="U245" s="243">
        <f t="shared" si="266"/>
        <v>6041595875.2599993</v>
      </c>
      <c r="V245" s="243">
        <f t="shared" si="266"/>
        <v>767284276.10000002</v>
      </c>
      <c r="W245" s="243">
        <f t="shared" si="266"/>
        <v>4800</v>
      </c>
      <c r="X245" s="37">
        <f t="shared" si="205"/>
        <v>0.42930093849550721</v>
      </c>
      <c r="Y245" s="37">
        <f t="shared" si="206"/>
        <v>4.8377659898818974E-2</v>
      </c>
      <c r="Z245" s="37">
        <f t="shared" si="207"/>
        <v>4.8377357258295672E-2</v>
      </c>
      <c r="AA245" s="37">
        <f>+T245/Q245</f>
        <v>0.11268938770168858</v>
      </c>
      <c r="AB245" s="37">
        <f t="shared" si="222"/>
        <v>0.99999374420912601</v>
      </c>
    </row>
    <row r="246" spans="1:28" ht="32.25" customHeight="1" x14ac:dyDescent="0.25">
      <c r="A246" s="239" t="s">
        <v>398</v>
      </c>
      <c r="B246" s="68" t="s">
        <v>192</v>
      </c>
      <c r="C246" s="40">
        <v>11</v>
      </c>
      <c r="D246" s="40" t="s">
        <v>38</v>
      </c>
      <c r="E246" s="78" t="s">
        <v>226</v>
      </c>
      <c r="F246" s="241">
        <v>5414957829</v>
      </c>
      <c r="G246" s="240">
        <v>0</v>
      </c>
      <c r="H246" s="240">
        <v>0</v>
      </c>
      <c r="I246" s="240">
        <v>0</v>
      </c>
      <c r="J246" s="240">
        <v>0</v>
      </c>
      <c r="K246" s="240">
        <f t="shared" si="210"/>
        <v>0</v>
      </c>
      <c r="L246" s="240">
        <f t="shared" si="211"/>
        <v>5414957829</v>
      </c>
      <c r="M246" s="43">
        <f t="shared" si="223"/>
        <v>1.0200943262082091E-3</v>
      </c>
      <c r="N246" s="240">
        <v>0</v>
      </c>
      <c r="O246" s="240">
        <v>5273358164.3599997</v>
      </c>
      <c r="P246" s="240">
        <f>L246-O246</f>
        <v>141599664.64000034</v>
      </c>
      <c r="Q246" s="240">
        <v>5036105402.3599997</v>
      </c>
      <c r="R246" s="240">
        <f>+L246-Q246</f>
        <v>378852426.64000034</v>
      </c>
      <c r="S246" s="240">
        <f t="shared" ref="S246:S249" si="267">O246-Q246</f>
        <v>237252762</v>
      </c>
      <c r="T246" s="240">
        <v>718218132.10000002</v>
      </c>
      <c r="U246" s="240">
        <f>+Q246-T246</f>
        <v>4317887270.2599993</v>
      </c>
      <c r="V246" s="240">
        <v>718213332.10000002</v>
      </c>
      <c r="W246" s="44">
        <f t="shared" si="225"/>
        <v>4800</v>
      </c>
      <c r="X246" s="45">
        <f t="shared" si="205"/>
        <v>0.93003594144149326</v>
      </c>
      <c r="Y246" s="45">
        <f t="shared" si="206"/>
        <v>0.13263596038616537</v>
      </c>
      <c r="Z246" s="45">
        <f t="shared" si="207"/>
        <v>0.13263507395266919</v>
      </c>
      <c r="AA246" s="45">
        <f>+T246/Q246</f>
        <v>0.14261380068880836</v>
      </c>
      <c r="AB246" s="45">
        <f t="shared" si="222"/>
        <v>0.99999331679362369</v>
      </c>
    </row>
    <row r="247" spans="1:28" ht="48.75" customHeight="1" x14ac:dyDescent="0.25">
      <c r="A247" s="239" t="s">
        <v>398</v>
      </c>
      <c r="B247" s="77" t="s">
        <v>192</v>
      </c>
      <c r="C247" s="40">
        <v>54</v>
      </c>
      <c r="D247" s="40" t="s">
        <v>38</v>
      </c>
      <c r="E247" s="78" t="s">
        <v>226</v>
      </c>
      <c r="F247" s="247">
        <f>2010523584+6444919394</f>
        <v>8455442978</v>
      </c>
      <c r="G247" s="240">
        <v>0</v>
      </c>
      <c r="H247" s="240">
        <v>0</v>
      </c>
      <c r="I247" s="240">
        <v>1990000000</v>
      </c>
      <c r="J247" s="240">
        <v>0</v>
      </c>
      <c r="K247" s="240">
        <f t="shared" si="210"/>
        <v>1990000000</v>
      </c>
      <c r="L247" s="241">
        <f t="shared" si="211"/>
        <v>10445442978</v>
      </c>
      <c r="M247" s="36">
        <f t="shared" si="223"/>
        <v>1.9677599444125199E-3</v>
      </c>
      <c r="N247" s="240">
        <v>0</v>
      </c>
      <c r="O247" s="240">
        <v>3712024192</v>
      </c>
      <c r="P247" s="240">
        <f>L247-O247</f>
        <v>6733418786</v>
      </c>
      <c r="Q247" s="240">
        <v>1772779549</v>
      </c>
      <c r="R247" s="240">
        <f>+L247-Q247</f>
        <v>8672663429</v>
      </c>
      <c r="S247" s="240">
        <f t="shared" si="267"/>
        <v>1939244643</v>
      </c>
      <c r="T247" s="240">
        <v>49070944</v>
      </c>
      <c r="U247" s="240">
        <f>+Q247-T247</f>
        <v>1723708605</v>
      </c>
      <c r="V247" s="240">
        <v>49070944</v>
      </c>
      <c r="W247" s="44">
        <f t="shared" si="225"/>
        <v>0</v>
      </c>
      <c r="X247" s="45">
        <f t="shared" si="205"/>
        <v>0.16971798637298541</v>
      </c>
      <c r="Y247" s="45">
        <f t="shared" si="206"/>
        <v>4.6978327394398035E-3</v>
      </c>
      <c r="Z247" s="45">
        <f t="shared" si="207"/>
        <v>4.6978327394398035E-3</v>
      </c>
      <c r="AA247" s="45">
        <f>+T247/Q247</f>
        <v>2.7680229066090158E-2</v>
      </c>
      <c r="AB247" s="45" t="s">
        <v>46</v>
      </c>
    </row>
    <row r="248" spans="1:28" ht="30.75" customHeight="1" x14ac:dyDescent="0.25">
      <c r="A248" s="238" t="s">
        <v>399</v>
      </c>
      <c r="B248" s="68"/>
      <c r="C248" s="40"/>
      <c r="D248" s="40"/>
      <c r="E248" s="34" t="s">
        <v>400</v>
      </c>
      <c r="F248" s="244">
        <f>+F249</f>
        <v>20494557022</v>
      </c>
      <c r="G248" s="244">
        <f t="shared" ref="G248:L248" si="268">+G249</f>
        <v>0</v>
      </c>
      <c r="H248" s="244">
        <f t="shared" si="268"/>
        <v>0</v>
      </c>
      <c r="I248" s="244">
        <f t="shared" si="268"/>
        <v>0</v>
      </c>
      <c r="J248" s="244">
        <f t="shared" si="268"/>
        <v>1990000000</v>
      </c>
      <c r="K248" s="244">
        <f t="shared" si="268"/>
        <v>-1990000000</v>
      </c>
      <c r="L248" s="244">
        <f t="shared" si="268"/>
        <v>18504557022</v>
      </c>
      <c r="M248" s="36">
        <f t="shared" si="223"/>
        <v>3.4859724162661573E-3</v>
      </c>
      <c r="N248" s="244">
        <f t="shared" ref="N248:W248" si="269">+N249</f>
        <v>0</v>
      </c>
      <c r="O248" s="244">
        <f t="shared" si="269"/>
        <v>13995674000</v>
      </c>
      <c r="P248" s="244">
        <f t="shared" si="269"/>
        <v>4508883022</v>
      </c>
      <c r="Q248" s="244">
        <f t="shared" si="269"/>
        <v>0</v>
      </c>
      <c r="R248" s="244">
        <f t="shared" si="269"/>
        <v>18504557022</v>
      </c>
      <c r="S248" s="244">
        <f t="shared" si="269"/>
        <v>13995674000</v>
      </c>
      <c r="T248" s="244">
        <f t="shared" si="269"/>
        <v>0</v>
      </c>
      <c r="U248" s="244">
        <f t="shared" si="269"/>
        <v>0</v>
      </c>
      <c r="V248" s="244">
        <f t="shared" si="269"/>
        <v>0</v>
      </c>
      <c r="W248" s="244">
        <f t="shared" si="269"/>
        <v>0</v>
      </c>
      <c r="X248" s="37">
        <f t="shared" si="205"/>
        <v>0</v>
      </c>
      <c r="Y248" s="37">
        <f t="shared" si="206"/>
        <v>0</v>
      </c>
      <c r="Z248" s="37">
        <f t="shared" si="207"/>
        <v>0</v>
      </c>
      <c r="AA248" s="37" t="s">
        <v>46</v>
      </c>
      <c r="AB248" s="37" t="s">
        <v>46</v>
      </c>
    </row>
    <row r="249" spans="1:28" ht="48" customHeight="1" x14ac:dyDescent="0.25">
      <c r="A249" s="239" t="s">
        <v>401</v>
      </c>
      <c r="B249" s="77" t="s">
        <v>192</v>
      </c>
      <c r="C249" s="40">
        <v>54</v>
      </c>
      <c r="D249" s="40" t="s">
        <v>38</v>
      </c>
      <c r="E249" s="78" t="s">
        <v>226</v>
      </c>
      <c r="F249" s="247">
        <v>20494557022</v>
      </c>
      <c r="G249" s="240">
        <v>0</v>
      </c>
      <c r="H249" s="240">
        <v>0</v>
      </c>
      <c r="I249" s="240">
        <v>0</v>
      </c>
      <c r="J249" s="240">
        <v>1990000000</v>
      </c>
      <c r="K249" s="240">
        <f t="shared" si="210"/>
        <v>-1990000000</v>
      </c>
      <c r="L249" s="241">
        <f t="shared" si="211"/>
        <v>18504557022</v>
      </c>
      <c r="M249" s="43">
        <f t="shared" si="223"/>
        <v>3.4859724162661573E-3</v>
      </c>
      <c r="N249" s="258">
        <v>0</v>
      </c>
      <c r="O249" s="240">
        <v>13995674000</v>
      </c>
      <c r="P249" s="240">
        <f>L249-O249</f>
        <v>4508883022</v>
      </c>
      <c r="Q249" s="240">
        <v>0</v>
      </c>
      <c r="R249" s="240">
        <f>+L249-Q249</f>
        <v>18504557022</v>
      </c>
      <c r="S249" s="240">
        <f t="shared" si="267"/>
        <v>13995674000</v>
      </c>
      <c r="T249" s="240">
        <v>0</v>
      </c>
      <c r="U249" s="240">
        <f>+Q249-T249</f>
        <v>0</v>
      </c>
      <c r="V249" s="240">
        <v>0</v>
      </c>
      <c r="W249" s="44">
        <f t="shared" si="225"/>
        <v>0</v>
      </c>
      <c r="X249" s="37">
        <f t="shared" si="205"/>
        <v>0</v>
      </c>
      <c r="Y249" s="37">
        <f t="shared" si="206"/>
        <v>0</v>
      </c>
      <c r="Z249" s="37">
        <f t="shared" si="207"/>
        <v>0</v>
      </c>
      <c r="AA249" s="37" t="s">
        <v>46</v>
      </c>
      <c r="AB249" s="37" t="s">
        <v>46</v>
      </c>
    </row>
    <row r="250" spans="1:28" ht="66" customHeight="1" x14ac:dyDescent="0.25">
      <c r="A250" s="254" t="s">
        <v>402</v>
      </c>
      <c r="B250" s="68"/>
      <c r="C250" s="68"/>
      <c r="D250" s="68"/>
      <c r="E250" s="69" t="s">
        <v>405</v>
      </c>
      <c r="F250" s="243">
        <f>+F251</f>
        <v>4000000000</v>
      </c>
      <c r="G250" s="243">
        <f t="shared" ref="G250:L251" si="270">+G251</f>
        <v>0</v>
      </c>
      <c r="H250" s="243">
        <f t="shared" si="270"/>
        <v>0</v>
      </c>
      <c r="I250" s="243">
        <f t="shared" si="270"/>
        <v>0</v>
      </c>
      <c r="J250" s="243">
        <f t="shared" si="270"/>
        <v>0</v>
      </c>
      <c r="K250" s="243">
        <f t="shared" si="270"/>
        <v>0</v>
      </c>
      <c r="L250" s="243">
        <f t="shared" si="270"/>
        <v>4000000000</v>
      </c>
      <c r="M250" s="36">
        <f t="shared" si="223"/>
        <v>7.5353815000741653E-4</v>
      </c>
      <c r="N250" s="243">
        <f t="shared" ref="N250:W251" si="271">+N251</f>
        <v>0</v>
      </c>
      <c r="O250" s="243">
        <f t="shared" si="271"/>
        <v>2753421361.4200001</v>
      </c>
      <c r="P250" s="243">
        <f t="shared" si="271"/>
        <v>1246578638.5799999</v>
      </c>
      <c r="Q250" s="243">
        <f t="shared" si="271"/>
        <v>2393469959.4200001</v>
      </c>
      <c r="R250" s="243">
        <f t="shared" si="271"/>
        <v>1606530040.5799999</v>
      </c>
      <c r="S250" s="243">
        <f t="shared" si="271"/>
        <v>359951402.00000012</v>
      </c>
      <c r="T250" s="243">
        <f t="shared" si="271"/>
        <v>175489548.72</v>
      </c>
      <c r="U250" s="243">
        <f t="shared" si="271"/>
        <v>2217980410.6999998</v>
      </c>
      <c r="V250" s="243">
        <f t="shared" si="271"/>
        <v>175489548.72</v>
      </c>
      <c r="W250" s="243">
        <f t="shared" si="271"/>
        <v>0</v>
      </c>
      <c r="X250" s="37">
        <f t="shared" si="205"/>
        <v>0.59836748985499999</v>
      </c>
      <c r="Y250" s="37">
        <f t="shared" si="206"/>
        <v>4.387238718E-2</v>
      </c>
      <c r="Z250" s="37">
        <f t="shared" si="207"/>
        <v>4.387238718E-2</v>
      </c>
      <c r="AA250" s="37">
        <f t="shared" ref="AA250:AA259" si="272">+T250/Q250</f>
        <v>7.3320138416329103E-2</v>
      </c>
      <c r="AB250" s="37">
        <f t="shared" si="222"/>
        <v>1</v>
      </c>
    </row>
    <row r="251" spans="1:28" ht="60.75" customHeight="1" x14ac:dyDescent="0.25">
      <c r="A251" s="254" t="s">
        <v>404</v>
      </c>
      <c r="B251" s="68"/>
      <c r="C251" s="68"/>
      <c r="D251" s="68"/>
      <c r="E251" s="69" t="s">
        <v>405</v>
      </c>
      <c r="F251" s="243">
        <f>+F252</f>
        <v>4000000000</v>
      </c>
      <c r="G251" s="243">
        <f t="shared" si="270"/>
        <v>0</v>
      </c>
      <c r="H251" s="243">
        <f t="shared" si="270"/>
        <v>0</v>
      </c>
      <c r="I251" s="243">
        <f t="shared" si="270"/>
        <v>0</v>
      </c>
      <c r="J251" s="243">
        <f t="shared" si="270"/>
        <v>0</v>
      </c>
      <c r="K251" s="243">
        <f t="shared" si="270"/>
        <v>0</v>
      </c>
      <c r="L251" s="243">
        <f t="shared" si="270"/>
        <v>4000000000</v>
      </c>
      <c r="M251" s="36">
        <f t="shared" si="223"/>
        <v>7.5353815000741653E-4</v>
      </c>
      <c r="N251" s="243">
        <f t="shared" si="271"/>
        <v>0</v>
      </c>
      <c r="O251" s="243">
        <f t="shared" si="271"/>
        <v>2753421361.4200001</v>
      </c>
      <c r="P251" s="243">
        <f t="shared" si="271"/>
        <v>1246578638.5799999</v>
      </c>
      <c r="Q251" s="243">
        <f t="shared" si="271"/>
        <v>2393469959.4200001</v>
      </c>
      <c r="R251" s="243">
        <f t="shared" si="271"/>
        <v>1606530040.5799999</v>
      </c>
      <c r="S251" s="243">
        <f t="shared" si="271"/>
        <v>359951402.00000012</v>
      </c>
      <c r="T251" s="243">
        <f t="shared" si="271"/>
        <v>175489548.72</v>
      </c>
      <c r="U251" s="243">
        <f t="shared" si="271"/>
        <v>2217980410.6999998</v>
      </c>
      <c r="V251" s="243">
        <f t="shared" si="271"/>
        <v>175489548.72</v>
      </c>
      <c r="W251" s="243">
        <f t="shared" si="271"/>
        <v>0</v>
      </c>
      <c r="X251" s="37">
        <f t="shared" si="205"/>
        <v>0.59836748985499999</v>
      </c>
      <c r="Y251" s="37">
        <f t="shared" si="206"/>
        <v>4.387238718E-2</v>
      </c>
      <c r="Z251" s="37">
        <f t="shared" si="207"/>
        <v>4.387238718E-2</v>
      </c>
      <c r="AA251" s="37">
        <f t="shared" si="272"/>
        <v>7.3320138416329103E-2</v>
      </c>
      <c r="AB251" s="37">
        <f t="shared" si="222"/>
        <v>1</v>
      </c>
    </row>
    <row r="252" spans="1:28" ht="35.25" customHeight="1" x14ac:dyDescent="0.25">
      <c r="A252" s="254" t="s">
        <v>406</v>
      </c>
      <c r="B252" s="68"/>
      <c r="C252" s="68"/>
      <c r="D252" s="68"/>
      <c r="E252" s="69" t="s">
        <v>407</v>
      </c>
      <c r="F252" s="243">
        <f>+F253+F254</f>
        <v>4000000000</v>
      </c>
      <c r="G252" s="243">
        <f t="shared" ref="G252:L252" si="273">+G253+G254</f>
        <v>0</v>
      </c>
      <c r="H252" s="243">
        <f t="shared" si="273"/>
        <v>0</v>
      </c>
      <c r="I252" s="243">
        <f t="shared" si="273"/>
        <v>0</v>
      </c>
      <c r="J252" s="243">
        <f t="shared" si="273"/>
        <v>0</v>
      </c>
      <c r="K252" s="243">
        <f t="shared" si="273"/>
        <v>0</v>
      </c>
      <c r="L252" s="243">
        <f t="shared" si="273"/>
        <v>4000000000</v>
      </c>
      <c r="M252" s="36">
        <f t="shared" si="223"/>
        <v>7.5353815000741653E-4</v>
      </c>
      <c r="N252" s="243">
        <f t="shared" ref="N252:W252" si="274">+N253+N254</f>
        <v>0</v>
      </c>
      <c r="O252" s="243">
        <f t="shared" si="274"/>
        <v>2753421361.4200001</v>
      </c>
      <c r="P252" s="243">
        <f t="shared" si="274"/>
        <v>1246578638.5799999</v>
      </c>
      <c r="Q252" s="243">
        <f t="shared" si="274"/>
        <v>2393469959.4200001</v>
      </c>
      <c r="R252" s="243">
        <f t="shared" si="274"/>
        <v>1606530040.5799999</v>
      </c>
      <c r="S252" s="243">
        <f t="shared" si="274"/>
        <v>359951402.00000012</v>
      </c>
      <c r="T252" s="243">
        <f t="shared" si="274"/>
        <v>175489548.72</v>
      </c>
      <c r="U252" s="243">
        <f t="shared" si="274"/>
        <v>2217980410.6999998</v>
      </c>
      <c r="V252" s="243">
        <f t="shared" si="274"/>
        <v>175489548.72</v>
      </c>
      <c r="W252" s="243">
        <f t="shared" si="274"/>
        <v>0</v>
      </c>
      <c r="X252" s="37">
        <f t="shared" si="205"/>
        <v>0.59836748985499999</v>
      </c>
      <c r="Y252" s="37">
        <f t="shared" si="206"/>
        <v>4.387238718E-2</v>
      </c>
      <c r="Z252" s="37">
        <f t="shared" si="207"/>
        <v>4.387238718E-2</v>
      </c>
      <c r="AA252" s="37">
        <f t="shared" si="272"/>
        <v>7.3320138416329103E-2</v>
      </c>
      <c r="AB252" s="37">
        <f t="shared" si="222"/>
        <v>1</v>
      </c>
    </row>
    <row r="253" spans="1:28" ht="35.25" customHeight="1" x14ac:dyDescent="0.25">
      <c r="A253" s="239" t="s">
        <v>408</v>
      </c>
      <c r="B253" s="40" t="s">
        <v>192</v>
      </c>
      <c r="C253" s="40">
        <v>11</v>
      </c>
      <c r="D253" s="40" t="s">
        <v>38</v>
      </c>
      <c r="E253" s="78" t="s">
        <v>226</v>
      </c>
      <c r="F253" s="241">
        <v>1000000000</v>
      </c>
      <c r="G253" s="240">
        <v>0</v>
      </c>
      <c r="H253" s="240">
        <v>0</v>
      </c>
      <c r="I253" s="240">
        <v>0</v>
      </c>
      <c r="J253" s="240">
        <v>0</v>
      </c>
      <c r="K253" s="240">
        <f t="shared" si="210"/>
        <v>0</v>
      </c>
      <c r="L253" s="240">
        <f t="shared" si="211"/>
        <v>1000000000</v>
      </c>
      <c r="M253" s="43">
        <f t="shared" si="223"/>
        <v>1.8838453750185413E-4</v>
      </c>
      <c r="N253" s="240">
        <v>0</v>
      </c>
      <c r="O253" s="240">
        <v>999524738.22000003</v>
      </c>
      <c r="P253" s="240">
        <f>L253-O253</f>
        <v>475261.77999997139</v>
      </c>
      <c r="Q253" s="240">
        <v>975924181.41999996</v>
      </c>
      <c r="R253" s="240">
        <f>+L253-Q253</f>
        <v>24075818.580000043</v>
      </c>
      <c r="S253" s="240">
        <f t="shared" ref="S253:S254" si="275">O253-Q253</f>
        <v>23600556.800000072</v>
      </c>
      <c r="T253" s="240">
        <v>64477027.719999999</v>
      </c>
      <c r="U253" s="240">
        <f>+Q253-T253</f>
        <v>911447153.69999993</v>
      </c>
      <c r="V253" s="240">
        <v>64477027.719999999</v>
      </c>
      <c r="W253" s="44">
        <f t="shared" si="225"/>
        <v>0</v>
      </c>
      <c r="X253" s="45">
        <f t="shared" si="205"/>
        <v>0.97592418141999993</v>
      </c>
      <c r="Y253" s="45">
        <f t="shared" si="206"/>
        <v>6.4477027719999996E-2</v>
      </c>
      <c r="Z253" s="45">
        <f t="shared" si="207"/>
        <v>6.4477027719999996E-2</v>
      </c>
      <c r="AA253" s="45">
        <f t="shared" si="272"/>
        <v>6.6067660733832745E-2</v>
      </c>
      <c r="AB253" s="45">
        <f t="shared" si="222"/>
        <v>1</v>
      </c>
    </row>
    <row r="254" spans="1:28" ht="48.75" customHeight="1" x14ac:dyDescent="0.25">
      <c r="A254" s="239" t="s">
        <v>408</v>
      </c>
      <c r="B254" s="77" t="s">
        <v>192</v>
      </c>
      <c r="C254" s="40">
        <v>54</v>
      </c>
      <c r="D254" s="40" t="s">
        <v>38</v>
      </c>
      <c r="E254" s="78" t="s">
        <v>226</v>
      </c>
      <c r="F254" s="241">
        <v>3000000000</v>
      </c>
      <c r="G254" s="240">
        <v>0</v>
      </c>
      <c r="H254" s="240">
        <v>0</v>
      </c>
      <c r="I254" s="240">
        <v>0</v>
      </c>
      <c r="J254" s="240">
        <v>0</v>
      </c>
      <c r="K254" s="240">
        <f t="shared" si="210"/>
        <v>0</v>
      </c>
      <c r="L254" s="240">
        <f t="shared" si="211"/>
        <v>3000000000</v>
      </c>
      <c r="M254" s="43">
        <f t="shared" si="223"/>
        <v>5.6515361250556242E-4</v>
      </c>
      <c r="N254" s="240">
        <v>0</v>
      </c>
      <c r="O254" s="240">
        <v>1753896623.2</v>
      </c>
      <c r="P254" s="240">
        <f>L254-O254</f>
        <v>1246103376.8</v>
      </c>
      <c r="Q254" s="240">
        <v>1417545778</v>
      </c>
      <c r="R254" s="240">
        <f>+L254-Q254</f>
        <v>1582454222</v>
      </c>
      <c r="S254" s="240">
        <f t="shared" si="275"/>
        <v>336350845.20000005</v>
      </c>
      <c r="T254" s="240">
        <v>111012521</v>
      </c>
      <c r="U254" s="240">
        <f>+Q254-T254</f>
        <v>1306533257</v>
      </c>
      <c r="V254" s="240">
        <v>111012521</v>
      </c>
      <c r="W254" s="44">
        <f t="shared" si="225"/>
        <v>0</v>
      </c>
      <c r="X254" s="45">
        <f t="shared" si="205"/>
        <v>0.47251525933333333</v>
      </c>
      <c r="Y254" s="45">
        <f t="shared" si="206"/>
        <v>3.7004173666666668E-2</v>
      </c>
      <c r="Z254" s="45">
        <f t="shared" si="207"/>
        <v>3.7004173666666668E-2</v>
      </c>
      <c r="AA254" s="45">
        <f t="shared" si="272"/>
        <v>7.8313182348598548E-2</v>
      </c>
      <c r="AB254" s="45">
        <f t="shared" si="222"/>
        <v>1</v>
      </c>
    </row>
    <row r="255" spans="1:28" ht="72" customHeight="1" x14ac:dyDescent="0.25">
      <c r="A255" s="254" t="s">
        <v>409</v>
      </c>
      <c r="B255" s="72"/>
      <c r="C255" s="70"/>
      <c r="D255" s="70"/>
      <c r="E255" s="69" t="s">
        <v>412</v>
      </c>
      <c r="F255" s="243">
        <f>+F256</f>
        <v>1500000000</v>
      </c>
      <c r="G255" s="243">
        <f t="shared" ref="G255:L257" si="276">+G256</f>
        <v>0</v>
      </c>
      <c r="H255" s="243">
        <f t="shared" si="276"/>
        <v>0</v>
      </c>
      <c r="I255" s="243">
        <f t="shared" si="276"/>
        <v>0</v>
      </c>
      <c r="J255" s="243">
        <f t="shared" si="276"/>
        <v>0</v>
      </c>
      <c r="K255" s="243">
        <f t="shared" si="276"/>
        <v>0</v>
      </c>
      <c r="L255" s="243">
        <f t="shared" si="276"/>
        <v>1500000000</v>
      </c>
      <c r="M255" s="36">
        <f t="shared" si="223"/>
        <v>2.8257680625278121E-4</v>
      </c>
      <c r="N255" s="243">
        <f t="shared" ref="N255:W257" si="277">+N256</f>
        <v>0</v>
      </c>
      <c r="O255" s="243">
        <f t="shared" si="277"/>
        <v>681277813.75</v>
      </c>
      <c r="P255" s="243">
        <f t="shared" si="277"/>
        <v>818722186.25</v>
      </c>
      <c r="Q255" s="243">
        <f t="shared" si="277"/>
        <v>545140181.75</v>
      </c>
      <c r="R255" s="243">
        <f t="shared" si="277"/>
        <v>954859818.25</v>
      </c>
      <c r="S255" s="243">
        <f t="shared" si="277"/>
        <v>136137632</v>
      </c>
      <c r="T255" s="243">
        <f t="shared" si="277"/>
        <v>39441845.75</v>
      </c>
      <c r="U255" s="243">
        <f t="shared" si="277"/>
        <v>505698336</v>
      </c>
      <c r="V255" s="243">
        <f t="shared" si="277"/>
        <v>39441845.75</v>
      </c>
      <c r="W255" s="243">
        <f t="shared" si="277"/>
        <v>0</v>
      </c>
      <c r="X255" s="37">
        <f t="shared" si="205"/>
        <v>0.36342678783333332</v>
      </c>
      <c r="Y255" s="37">
        <f t="shared" si="206"/>
        <v>2.6294563833333333E-2</v>
      </c>
      <c r="Z255" s="37">
        <f t="shared" si="207"/>
        <v>2.6294563833333333E-2</v>
      </c>
      <c r="AA255" s="37">
        <f t="shared" si="272"/>
        <v>7.2351749275543109E-2</v>
      </c>
      <c r="AB255" s="37">
        <f t="shared" si="222"/>
        <v>1</v>
      </c>
    </row>
    <row r="256" spans="1:28" ht="49.5" customHeight="1" x14ac:dyDescent="0.25">
      <c r="A256" s="254" t="s">
        <v>411</v>
      </c>
      <c r="B256" s="82"/>
      <c r="C256" s="83"/>
      <c r="D256" s="83"/>
      <c r="E256" s="69" t="s">
        <v>412</v>
      </c>
      <c r="F256" s="243">
        <f>+F257</f>
        <v>1500000000</v>
      </c>
      <c r="G256" s="243">
        <f t="shared" si="276"/>
        <v>0</v>
      </c>
      <c r="H256" s="243">
        <f t="shared" si="276"/>
        <v>0</v>
      </c>
      <c r="I256" s="243">
        <f t="shared" si="276"/>
        <v>0</v>
      </c>
      <c r="J256" s="243">
        <f t="shared" si="276"/>
        <v>0</v>
      </c>
      <c r="K256" s="243">
        <f t="shared" si="276"/>
        <v>0</v>
      </c>
      <c r="L256" s="243">
        <f t="shared" si="276"/>
        <v>1500000000</v>
      </c>
      <c r="M256" s="36">
        <f t="shared" si="223"/>
        <v>2.8257680625278121E-4</v>
      </c>
      <c r="N256" s="243">
        <f t="shared" si="277"/>
        <v>0</v>
      </c>
      <c r="O256" s="243">
        <f t="shared" si="277"/>
        <v>681277813.75</v>
      </c>
      <c r="P256" s="243">
        <f t="shared" si="277"/>
        <v>818722186.25</v>
      </c>
      <c r="Q256" s="243">
        <f t="shared" si="277"/>
        <v>545140181.75</v>
      </c>
      <c r="R256" s="243">
        <f t="shared" si="277"/>
        <v>954859818.25</v>
      </c>
      <c r="S256" s="243">
        <f t="shared" si="277"/>
        <v>136137632</v>
      </c>
      <c r="T256" s="243">
        <f t="shared" si="277"/>
        <v>39441845.75</v>
      </c>
      <c r="U256" s="243">
        <f t="shared" si="277"/>
        <v>505698336</v>
      </c>
      <c r="V256" s="243">
        <f t="shared" si="277"/>
        <v>39441845.75</v>
      </c>
      <c r="W256" s="243">
        <f t="shared" si="277"/>
        <v>0</v>
      </c>
      <c r="X256" s="37">
        <f t="shared" si="205"/>
        <v>0.36342678783333332</v>
      </c>
      <c r="Y256" s="37">
        <f t="shared" si="206"/>
        <v>2.6294563833333333E-2</v>
      </c>
      <c r="Z256" s="37">
        <f t="shared" si="207"/>
        <v>2.6294563833333333E-2</v>
      </c>
      <c r="AA256" s="37">
        <f t="shared" si="272"/>
        <v>7.2351749275543109E-2</v>
      </c>
      <c r="AB256" s="37">
        <f t="shared" si="222"/>
        <v>1</v>
      </c>
    </row>
    <row r="257" spans="1:28" ht="41.25" customHeight="1" x14ac:dyDescent="0.25">
      <c r="A257" s="254" t="s">
        <v>413</v>
      </c>
      <c r="B257" s="82"/>
      <c r="C257" s="83"/>
      <c r="D257" s="83"/>
      <c r="E257" s="69" t="s">
        <v>414</v>
      </c>
      <c r="F257" s="243">
        <f>+F258</f>
        <v>1500000000</v>
      </c>
      <c r="G257" s="243">
        <f t="shared" si="276"/>
        <v>0</v>
      </c>
      <c r="H257" s="243">
        <f t="shared" si="276"/>
        <v>0</v>
      </c>
      <c r="I257" s="243">
        <f t="shared" si="276"/>
        <v>0</v>
      </c>
      <c r="J257" s="243">
        <f t="shared" si="276"/>
        <v>0</v>
      </c>
      <c r="K257" s="243">
        <f t="shared" si="276"/>
        <v>0</v>
      </c>
      <c r="L257" s="243">
        <f t="shared" si="276"/>
        <v>1500000000</v>
      </c>
      <c r="M257" s="36">
        <f t="shared" si="223"/>
        <v>2.8257680625278121E-4</v>
      </c>
      <c r="N257" s="243">
        <f t="shared" si="277"/>
        <v>0</v>
      </c>
      <c r="O257" s="243">
        <f t="shared" si="277"/>
        <v>681277813.75</v>
      </c>
      <c r="P257" s="243">
        <f t="shared" si="277"/>
        <v>818722186.25</v>
      </c>
      <c r="Q257" s="243">
        <f t="shared" si="277"/>
        <v>545140181.75</v>
      </c>
      <c r="R257" s="243">
        <f t="shared" si="277"/>
        <v>954859818.25</v>
      </c>
      <c r="S257" s="243">
        <f t="shared" si="277"/>
        <v>136137632</v>
      </c>
      <c r="T257" s="243">
        <f t="shared" si="277"/>
        <v>39441845.75</v>
      </c>
      <c r="U257" s="243">
        <f t="shared" si="277"/>
        <v>505698336</v>
      </c>
      <c r="V257" s="243">
        <f t="shared" si="277"/>
        <v>39441845.75</v>
      </c>
      <c r="W257" s="243">
        <f t="shared" si="277"/>
        <v>0</v>
      </c>
      <c r="X257" s="37">
        <f t="shared" si="205"/>
        <v>0.36342678783333332</v>
      </c>
      <c r="Y257" s="37">
        <f t="shared" si="206"/>
        <v>2.6294563833333333E-2</v>
      </c>
      <c r="Z257" s="37">
        <f t="shared" si="207"/>
        <v>2.6294563833333333E-2</v>
      </c>
      <c r="AA257" s="37">
        <f t="shared" si="272"/>
        <v>7.2351749275543109E-2</v>
      </c>
      <c r="AB257" s="37">
        <f t="shared" si="222"/>
        <v>1</v>
      </c>
    </row>
    <row r="258" spans="1:28" ht="55.5" customHeight="1" thickBot="1" x14ac:dyDescent="0.3">
      <c r="A258" s="248" t="s">
        <v>439</v>
      </c>
      <c r="B258" s="84" t="s">
        <v>192</v>
      </c>
      <c r="C258" s="53">
        <v>54</v>
      </c>
      <c r="D258" s="53" t="s">
        <v>38</v>
      </c>
      <c r="E258" s="85" t="s">
        <v>226</v>
      </c>
      <c r="F258" s="259">
        <v>1500000000</v>
      </c>
      <c r="G258" s="249">
        <v>0</v>
      </c>
      <c r="H258" s="249">
        <v>0</v>
      </c>
      <c r="I258" s="249">
        <v>0</v>
      </c>
      <c r="J258" s="249">
        <v>0</v>
      </c>
      <c r="K258" s="249">
        <f t="shared" si="210"/>
        <v>0</v>
      </c>
      <c r="L258" s="249">
        <f t="shared" si="211"/>
        <v>1500000000</v>
      </c>
      <c r="M258" s="250">
        <f t="shared" si="223"/>
        <v>2.8257680625278121E-4</v>
      </c>
      <c r="N258" s="249">
        <v>0</v>
      </c>
      <c r="O258" s="249">
        <v>681277813.75</v>
      </c>
      <c r="P258" s="249">
        <f>L258-O258</f>
        <v>818722186.25</v>
      </c>
      <c r="Q258" s="249">
        <v>545140181.75</v>
      </c>
      <c r="R258" s="249">
        <f>+L258-Q258</f>
        <v>954859818.25</v>
      </c>
      <c r="S258" s="249">
        <f t="shared" ref="S258" si="278">O258-Q258</f>
        <v>136137632</v>
      </c>
      <c r="T258" s="249">
        <v>39441845.75</v>
      </c>
      <c r="U258" s="249">
        <f>+Q258-T258</f>
        <v>505698336</v>
      </c>
      <c r="V258" s="249">
        <v>39441845.75</v>
      </c>
      <c r="W258" s="56">
        <f t="shared" si="225"/>
        <v>0</v>
      </c>
      <c r="X258" s="57">
        <f t="shared" si="205"/>
        <v>0.36342678783333332</v>
      </c>
      <c r="Y258" s="57">
        <f t="shared" si="206"/>
        <v>2.6294563833333333E-2</v>
      </c>
      <c r="Z258" s="57">
        <f t="shared" si="207"/>
        <v>2.6294563833333333E-2</v>
      </c>
      <c r="AA258" s="57">
        <f t="shared" si="272"/>
        <v>7.2351749275543109E-2</v>
      </c>
      <c r="AB258" s="57">
        <f t="shared" si="222"/>
        <v>1</v>
      </c>
    </row>
    <row r="259" spans="1:28" s="262" customFormat="1" ht="33" customHeight="1" thickBot="1" x14ac:dyDescent="0.3">
      <c r="A259" s="529" t="s">
        <v>415</v>
      </c>
      <c r="B259" s="530"/>
      <c r="C259" s="530"/>
      <c r="D259" s="530"/>
      <c r="E259" s="530"/>
      <c r="F259" s="222">
        <f>+F8+F96+F103</f>
        <v>5308291292167</v>
      </c>
      <c r="G259" s="222">
        <f t="shared" ref="G259:W259" si="279">+G8+G96+G103</f>
        <v>0</v>
      </c>
      <c r="H259" s="222">
        <f t="shared" si="279"/>
        <v>0</v>
      </c>
      <c r="I259" s="222">
        <f t="shared" si="279"/>
        <v>2075422220</v>
      </c>
      <c r="J259" s="222">
        <f t="shared" si="279"/>
        <v>2075422220</v>
      </c>
      <c r="K259" s="222">
        <f t="shared" si="279"/>
        <v>0</v>
      </c>
      <c r="L259" s="222">
        <f t="shared" si="279"/>
        <v>5308291292167</v>
      </c>
      <c r="M259" s="260">
        <f t="shared" si="223"/>
        <v>1</v>
      </c>
      <c r="N259" s="222">
        <f t="shared" si="279"/>
        <v>23357358000</v>
      </c>
      <c r="O259" s="222">
        <f t="shared" si="279"/>
        <v>4220708719688.1504</v>
      </c>
      <c r="P259" s="222">
        <f t="shared" si="279"/>
        <v>1087582572478.85</v>
      </c>
      <c r="Q259" s="222">
        <f t="shared" si="279"/>
        <v>4061906500164.8799</v>
      </c>
      <c r="R259" s="222">
        <f t="shared" si="279"/>
        <v>1246384792002.1201</v>
      </c>
      <c r="S259" s="222">
        <f t="shared" si="279"/>
        <v>158802219523.27002</v>
      </c>
      <c r="T259" s="222">
        <f t="shared" si="279"/>
        <v>141127544693.62003</v>
      </c>
      <c r="U259" s="222">
        <f t="shared" si="279"/>
        <v>3920778955471.2603</v>
      </c>
      <c r="V259" s="222">
        <f t="shared" si="279"/>
        <v>140216849474.27002</v>
      </c>
      <c r="W259" s="222">
        <f t="shared" si="279"/>
        <v>910695219.3499999</v>
      </c>
      <c r="X259" s="223">
        <f t="shared" si="205"/>
        <v>0.76520037740933589</v>
      </c>
      <c r="Y259" s="223">
        <f t="shared" si="206"/>
        <v>2.6586247235879858E-2</v>
      </c>
      <c r="Z259" s="223">
        <f t="shared" si="207"/>
        <v>2.6414686338177458E-2</v>
      </c>
      <c r="AA259" s="223">
        <f t="shared" si="272"/>
        <v>3.4744163778238475E-2</v>
      </c>
      <c r="AB259" s="261">
        <f t="shared" si="222"/>
        <v>0.99354700585681499</v>
      </c>
    </row>
    <row r="260" spans="1:28" s="87" customFormat="1" ht="21" customHeight="1" x14ac:dyDescent="0.25">
      <c r="A260" s="86" t="s">
        <v>467</v>
      </c>
      <c r="E260" s="88"/>
      <c r="F260" s="88"/>
      <c r="G260" s="88"/>
      <c r="H260" s="88"/>
      <c r="I260" s="88"/>
      <c r="J260" s="88"/>
      <c r="K260" s="88"/>
      <c r="L260" s="88"/>
      <c r="M260" s="89"/>
      <c r="N260" s="90"/>
      <c r="O260" s="89"/>
      <c r="P260" s="89"/>
      <c r="Q260" s="89"/>
      <c r="R260" s="89"/>
      <c r="S260" s="89"/>
      <c r="T260" s="89"/>
      <c r="U260" s="89"/>
      <c r="V260" s="89"/>
      <c r="W260" s="89"/>
      <c r="X260" s="92"/>
      <c r="Y260" s="92"/>
      <c r="Z260" s="92"/>
      <c r="AA260" s="92"/>
      <c r="AB260" s="92"/>
    </row>
    <row r="261" spans="1:28" s="262" customFormat="1" ht="237.75" customHeight="1" x14ac:dyDescent="0.25">
      <c r="A261" s="541" t="s">
        <v>492</v>
      </c>
      <c r="B261" s="541"/>
      <c r="C261" s="541"/>
      <c r="D261" s="541"/>
      <c r="E261" s="541"/>
      <c r="F261" s="541"/>
      <c r="G261" s="541"/>
      <c r="H261" s="541"/>
      <c r="I261" s="541"/>
      <c r="J261" s="541"/>
      <c r="K261" s="541"/>
      <c r="L261" s="541"/>
      <c r="M261" s="541"/>
      <c r="N261" s="541"/>
      <c r="O261" s="263"/>
      <c r="P261" s="263"/>
      <c r="Q261" s="263"/>
      <c r="R261" s="263"/>
      <c r="S261" s="263"/>
      <c r="T261" s="263"/>
      <c r="U261" s="263"/>
      <c r="V261" s="263"/>
      <c r="W261" s="263"/>
      <c r="X261" s="264"/>
      <c r="Y261" s="264"/>
      <c r="Z261" s="264"/>
      <c r="AA261" s="264"/>
      <c r="AB261" s="264"/>
    </row>
    <row r="262" spans="1:28" s="87" customFormat="1" ht="15.75" customHeight="1" x14ac:dyDescent="0.25">
      <c r="A262" s="86" t="s">
        <v>487</v>
      </c>
      <c r="E262" s="88"/>
      <c r="F262" s="88"/>
      <c r="G262" s="88"/>
      <c r="H262" s="88"/>
      <c r="I262" s="88"/>
      <c r="J262" s="88"/>
      <c r="K262" s="88"/>
      <c r="L262" s="88"/>
      <c r="M262" s="89"/>
      <c r="N262" s="90"/>
      <c r="O262" s="89"/>
      <c r="P262" s="89"/>
      <c r="Q262" s="89"/>
      <c r="R262" s="89"/>
      <c r="S262" s="89"/>
      <c r="T262" s="89"/>
      <c r="U262" s="89"/>
      <c r="V262" s="89"/>
      <c r="W262" s="89"/>
      <c r="X262" s="92"/>
      <c r="Y262" s="92"/>
      <c r="Z262" s="92"/>
      <c r="AA262" s="92"/>
      <c r="AB262" s="92"/>
    </row>
    <row r="263" spans="1:28" x14ac:dyDescent="0.25">
      <c r="A263" s="86" t="s">
        <v>521</v>
      </c>
      <c r="M263" s="11"/>
      <c r="N263" s="12"/>
      <c r="O263" s="11"/>
      <c r="P263" s="11"/>
      <c r="Q263" s="11"/>
      <c r="R263" s="11"/>
      <c r="S263" s="11"/>
      <c r="T263" s="11"/>
      <c r="U263" s="11"/>
      <c r="V263" s="11"/>
      <c r="W263" s="11"/>
    </row>
    <row r="264" spans="1:28" x14ac:dyDescent="0.25">
      <c r="M264" s="11"/>
      <c r="N264" s="12"/>
      <c r="O264" s="11"/>
      <c r="P264" s="11"/>
      <c r="Q264" s="11"/>
      <c r="R264" s="11"/>
      <c r="S264" s="11"/>
      <c r="T264" s="11"/>
      <c r="U264" s="11"/>
      <c r="V264" s="11"/>
      <c r="W264" s="11"/>
    </row>
    <row r="265" spans="1:28" x14ac:dyDescent="0.25">
      <c r="M265" s="11"/>
      <c r="N265" s="12"/>
      <c r="O265" s="11"/>
      <c r="P265" s="11"/>
      <c r="Q265" s="11"/>
      <c r="R265" s="11"/>
      <c r="S265" s="11"/>
      <c r="T265" s="11"/>
      <c r="U265" s="11"/>
      <c r="V265" s="11"/>
      <c r="W265" s="11"/>
    </row>
  </sheetData>
  <mergeCells count="22">
    <mergeCell ref="F6:F7"/>
    <mergeCell ref="A6:A7"/>
    <mergeCell ref="B6:B7"/>
    <mergeCell ref="C6:C7"/>
    <mergeCell ref="D6:D7"/>
    <mergeCell ref="E6:E7"/>
    <mergeCell ref="W6:W7"/>
    <mergeCell ref="X6:AB6"/>
    <mergeCell ref="A259:E259"/>
    <mergeCell ref="A261:N261"/>
    <mergeCell ref="Q6:Q7"/>
    <mergeCell ref="R6:R7"/>
    <mergeCell ref="S6:S7"/>
    <mergeCell ref="T6:T7"/>
    <mergeCell ref="U6:U7"/>
    <mergeCell ref="V6:V7"/>
    <mergeCell ref="G6:K6"/>
    <mergeCell ref="L6:L7"/>
    <mergeCell ref="M6:M7"/>
    <mergeCell ref="N6:N7"/>
    <mergeCell ref="O6:O7"/>
    <mergeCell ref="P6:P7"/>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3CB28-83CE-4E61-8F3B-B0C42C94D86C}">
  <dimension ref="A1:K99"/>
  <sheetViews>
    <sheetView zoomScale="77" zoomScaleNormal="77" zoomScaleSheetLayoutView="82" workbookViewId="0">
      <selection sqref="A1:K1"/>
    </sheetView>
  </sheetViews>
  <sheetFormatPr baseColWidth="10" defaultColWidth="11.42578125" defaultRowHeight="15.75" x14ac:dyDescent="0.25"/>
  <cols>
    <col min="1" max="1" width="29.5703125" style="409" customWidth="1"/>
    <col min="2" max="2" width="15.28515625" style="409" customWidth="1"/>
    <col min="3" max="3" width="10.7109375" style="449" customWidth="1"/>
    <col min="4" max="4" width="10.28515625" style="449" customWidth="1"/>
    <col min="5" max="5" width="50.5703125" style="409" customWidth="1"/>
    <col min="6" max="6" width="24.140625" style="163" customWidth="1"/>
    <col min="7" max="7" width="20.7109375" style="188" customWidth="1"/>
    <col min="8" max="8" width="25.140625" style="163" customWidth="1"/>
    <col min="9" max="9" width="15.140625" style="163" customWidth="1"/>
    <col min="10" max="10" width="23.5703125" style="163" customWidth="1"/>
    <col min="11" max="11" width="16" style="356" customWidth="1"/>
    <col min="12" max="216" width="11.42578125" style="409"/>
    <col min="217" max="217" width="20.28515625" style="409" customWidth="1"/>
    <col min="218" max="218" width="7.28515625" style="409" customWidth="1"/>
    <col min="219" max="219" width="51.42578125" style="409" customWidth="1"/>
    <col min="220" max="220" width="23.42578125" style="409" customWidth="1"/>
    <col min="221" max="221" width="19.42578125" style="409" customWidth="1"/>
    <col min="222" max="222" width="20" style="409" customWidth="1"/>
    <col min="223" max="223" width="25.140625" style="409" customWidth="1"/>
    <col min="224" max="224" width="4.42578125" style="409" customWidth="1"/>
    <col min="225" max="225" width="18.85546875" style="409" customWidth="1"/>
    <col min="226" max="226" width="19.28515625" style="409" customWidth="1"/>
    <col min="227" max="227" width="14.42578125" style="409" customWidth="1"/>
    <col min="228" max="228" width="18.42578125" style="409" customWidth="1"/>
    <col min="229" max="229" width="11.42578125" style="409"/>
    <col min="230" max="230" width="17.42578125" style="409" customWidth="1"/>
    <col min="231" max="472" width="11.42578125" style="409"/>
    <col min="473" max="473" width="20.28515625" style="409" customWidth="1"/>
    <col min="474" max="474" width="7.28515625" style="409" customWidth="1"/>
    <col min="475" max="475" width="51.42578125" style="409" customWidth="1"/>
    <col min="476" max="476" width="23.42578125" style="409" customWidth="1"/>
    <col min="477" max="477" width="19.42578125" style="409" customWidth="1"/>
    <col min="478" max="478" width="20" style="409" customWidth="1"/>
    <col min="479" max="479" width="25.140625" style="409" customWidth="1"/>
    <col min="480" max="480" width="4.42578125" style="409" customWidth="1"/>
    <col min="481" max="481" width="18.85546875" style="409" customWidth="1"/>
    <col min="482" max="482" width="19.28515625" style="409" customWidth="1"/>
    <col min="483" max="483" width="14.42578125" style="409" customWidth="1"/>
    <col min="484" max="484" width="18.42578125" style="409" customWidth="1"/>
    <col min="485" max="485" width="11.42578125" style="409"/>
    <col min="486" max="486" width="17.42578125" style="409" customWidth="1"/>
    <col min="487" max="728" width="11.42578125" style="409"/>
    <col min="729" max="729" width="20.28515625" style="409" customWidth="1"/>
    <col min="730" max="730" width="7.28515625" style="409" customWidth="1"/>
    <col min="731" max="731" width="51.42578125" style="409" customWidth="1"/>
    <col min="732" max="732" width="23.42578125" style="409" customWidth="1"/>
    <col min="733" max="733" width="19.42578125" style="409" customWidth="1"/>
    <col min="734" max="734" width="20" style="409" customWidth="1"/>
    <col min="735" max="735" width="25.140625" style="409" customWidth="1"/>
    <col min="736" max="736" width="4.42578125" style="409" customWidth="1"/>
    <col min="737" max="737" width="18.85546875" style="409" customWidth="1"/>
    <col min="738" max="738" width="19.28515625" style="409" customWidth="1"/>
    <col min="739" max="739" width="14.42578125" style="409" customWidth="1"/>
    <col min="740" max="740" width="18.42578125" style="409" customWidth="1"/>
    <col min="741" max="741" width="11.42578125" style="409"/>
    <col min="742" max="742" width="17.42578125" style="409" customWidth="1"/>
    <col min="743" max="984" width="11.42578125" style="409"/>
    <col min="985" max="985" width="20.28515625" style="409" customWidth="1"/>
    <col min="986" max="986" width="7.28515625" style="409" customWidth="1"/>
    <col min="987" max="987" width="51.42578125" style="409" customWidth="1"/>
    <col min="988" max="988" width="23.42578125" style="409" customWidth="1"/>
    <col min="989" max="989" width="19.42578125" style="409" customWidth="1"/>
    <col min="990" max="990" width="20" style="409" customWidth="1"/>
    <col min="991" max="991" width="25.140625" style="409" customWidth="1"/>
    <col min="992" max="992" width="4.42578125" style="409" customWidth="1"/>
    <col min="993" max="993" width="18.85546875" style="409" customWidth="1"/>
    <col min="994" max="994" width="19.28515625" style="409" customWidth="1"/>
    <col min="995" max="995" width="14.42578125" style="409" customWidth="1"/>
    <col min="996" max="996" width="18.42578125" style="409" customWidth="1"/>
    <col min="997" max="997" width="11.42578125" style="409"/>
    <col min="998" max="998" width="17.42578125" style="409" customWidth="1"/>
    <col min="999" max="1240" width="11.42578125" style="409"/>
    <col min="1241" max="1241" width="20.28515625" style="409" customWidth="1"/>
    <col min="1242" max="1242" width="7.28515625" style="409" customWidth="1"/>
    <col min="1243" max="1243" width="51.42578125" style="409" customWidth="1"/>
    <col min="1244" max="1244" width="23.42578125" style="409" customWidth="1"/>
    <col min="1245" max="1245" width="19.42578125" style="409" customWidth="1"/>
    <col min="1246" max="1246" width="20" style="409" customWidth="1"/>
    <col min="1247" max="1247" width="25.140625" style="409" customWidth="1"/>
    <col min="1248" max="1248" width="4.42578125" style="409" customWidth="1"/>
    <col min="1249" max="1249" width="18.85546875" style="409" customWidth="1"/>
    <col min="1250" max="1250" width="19.28515625" style="409" customWidth="1"/>
    <col min="1251" max="1251" width="14.42578125" style="409" customWidth="1"/>
    <col min="1252" max="1252" width="18.42578125" style="409" customWidth="1"/>
    <col min="1253" max="1253" width="11.42578125" style="409"/>
    <col min="1254" max="1254" width="17.42578125" style="409" customWidth="1"/>
    <col min="1255" max="1496" width="11.42578125" style="409"/>
    <col min="1497" max="1497" width="20.28515625" style="409" customWidth="1"/>
    <col min="1498" max="1498" width="7.28515625" style="409" customWidth="1"/>
    <col min="1499" max="1499" width="51.42578125" style="409" customWidth="1"/>
    <col min="1500" max="1500" width="23.42578125" style="409" customWidth="1"/>
    <col min="1501" max="1501" width="19.42578125" style="409" customWidth="1"/>
    <col min="1502" max="1502" width="20" style="409" customWidth="1"/>
    <col min="1503" max="1503" width="25.140625" style="409" customWidth="1"/>
    <col min="1504" max="1504" width="4.42578125" style="409" customWidth="1"/>
    <col min="1505" max="1505" width="18.85546875" style="409" customWidth="1"/>
    <col min="1506" max="1506" width="19.28515625" style="409" customWidth="1"/>
    <col min="1507" max="1507" width="14.42578125" style="409" customWidth="1"/>
    <col min="1508" max="1508" width="18.42578125" style="409" customWidth="1"/>
    <col min="1509" max="1509" width="11.42578125" style="409"/>
    <col min="1510" max="1510" width="17.42578125" style="409" customWidth="1"/>
    <col min="1511" max="1752" width="11.42578125" style="409"/>
    <col min="1753" max="1753" width="20.28515625" style="409" customWidth="1"/>
    <col min="1754" max="1754" width="7.28515625" style="409" customWidth="1"/>
    <col min="1755" max="1755" width="51.42578125" style="409" customWidth="1"/>
    <col min="1756" max="1756" width="23.42578125" style="409" customWidth="1"/>
    <col min="1757" max="1757" width="19.42578125" style="409" customWidth="1"/>
    <col min="1758" max="1758" width="20" style="409" customWidth="1"/>
    <col min="1759" max="1759" width="25.140625" style="409" customWidth="1"/>
    <col min="1760" max="1760" width="4.42578125" style="409" customWidth="1"/>
    <col min="1761" max="1761" width="18.85546875" style="409" customWidth="1"/>
    <col min="1762" max="1762" width="19.28515625" style="409" customWidth="1"/>
    <col min="1763" max="1763" width="14.42578125" style="409" customWidth="1"/>
    <col min="1764" max="1764" width="18.42578125" style="409" customWidth="1"/>
    <col min="1765" max="1765" width="11.42578125" style="409"/>
    <col min="1766" max="1766" width="17.42578125" style="409" customWidth="1"/>
    <col min="1767" max="2008" width="11.42578125" style="409"/>
    <col min="2009" max="2009" width="20.28515625" style="409" customWidth="1"/>
    <col min="2010" max="2010" width="7.28515625" style="409" customWidth="1"/>
    <col min="2011" max="2011" width="51.42578125" style="409" customWidth="1"/>
    <col min="2012" max="2012" width="23.42578125" style="409" customWidth="1"/>
    <col min="2013" max="2013" width="19.42578125" style="409" customWidth="1"/>
    <col min="2014" max="2014" width="20" style="409" customWidth="1"/>
    <col min="2015" max="2015" width="25.140625" style="409" customWidth="1"/>
    <col min="2016" max="2016" width="4.42578125" style="409" customWidth="1"/>
    <col min="2017" max="2017" width="18.85546875" style="409" customWidth="1"/>
    <col min="2018" max="2018" width="19.28515625" style="409" customWidth="1"/>
    <col min="2019" max="2019" width="14.42578125" style="409" customWidth="1"/>
    <col min="2020" max="2020" width="18.42578125" style="409" customWidth="1"/>
    <col min="2021" max="2021" width="11.42578125" style="409"/>
    <col min="2022" max="2022" width="17.42578125" style="409" customWidth="1"/>
    <col min="2023" max="2264" width="11.42578125" style="409"/>
    <col min="2265" max="2265" width="20.28515625" style="409" customWidth="1"/>
    <col min="2266" max="2266" width="7.28515625" style="409" customWidth="1"/>
    <col min="2267" max="2267" width="51.42578125" style="409" customWidth="1"/>
    <col min="2268" max="2268" width="23.42578125" style="409" customWidth="1"/>
    <col min="2269" max="2269" width="19.42578125" style="409" customWidth="1"/>
    <col min="2270" max="2270" width="20" style="409" customWidth="1"/>
    <col min="2271" max="2271" width="25.140625" style="409" customWidth="1"/>
    <col min="2272" max="2272" width="4.42578125" style="409" customWidth="1"/>
    <col min="2273" max="2273" width="18.85546875" style="409" customWidth="1"/>
    <col min="2274" max="2274" width="19.28515625" style="409" customWidth="1"/>
    <col min="2275" max="2275" width="14.42578125" style="409" customWidth="1"/>
    <col min="2276" max="2276" width="18.42578125" style="409" customWidth="1"/>
    <col min="2277" max="2277" width="11.42578125" style="409"/>
    <col min="2278" max="2278" width="17.42578125" style="409" customWidth="1"/>
    <col min="2279" max="2520" width="11.42578125" style="409"/>
    <col min="2521" max="2521" width="20.28515625" style="409" customWidth="1"/>
    <col min="2522" max="2522" width="7.28515625" style="409" customWidth="1"/>
    <col min="2523" max="2523" width="51.42578125" style="409" customWidth="1"/>
    <col min="2524" max="2524" width="23.42578125" style="409" customWidth="1"/>
    <col min="2525" max="2525" width="19.42578125" style="409" customWidth="1"/>
    <col min="2526" max="2526" width="20" style="409" customWidth="1"/>
    <col min="2527" max="2527" width="25.140625" style="409" customWidth="1"/>
    <col min="2528" max="2528" width="4.42578125" style="409" customWidth="1"/>
    <col min="2529" max="2529" width="18.85546875" style="409" customWidth="1"/>
    <col min="2530" max="2530" width="19.28515625" style="409" customWidth="1"/>
    <col min="2531" max="2531" width="14.42578125" style="409" customWidth="1"/>
    <col min="2532" max="2532" width="18.42578125" style="409" customWidth="1"/>
    <col min="2533" max="2533" width="11.42578125" style="409"/>
    <col min="2534" max="2534" width="17.42578125" style="409" customWidth="1"/>
    <col min="2535" max="2776" width="11.42578125" style="409"/>
    <col min="2777" max="2777" width="20.28515625" style="409" customWidth="1"/>
    <col min="2778" max="2778" width="7.28515625" style="409" customWidth="1"/>
    <col min="2779" max="2779" width="51.42578125" style="409" customWidth="1"/>
    <col min="2780" max="2780" width="23.42578125" style="409" customWidth="1"/>
    <col min="2781" max="2781" width="19.42578125" style="409" customWidth="1"/>
    <col min="2782" max="2782" width="20" style="409" customWidth="1"/>
    <col min="2783" max="2783" width="25.140625" style="409" customWidth="1"/>
    <col min="2784" max="2784" width="4.42578125" style="409" customWidth="1"/>
    <col min="2785" max="2785" width="18.85546875" style="409" customWidth="1"/>
    <col min="2786" max="2786" width="19.28515625" style="409" customWidth="1"/>
    <col min="2787" max="2787" width="14.42578125" style="409" customWidth="1"/>
    <col min="2788" max="2788" width="18.42578125" style="409" customWidth="1"/>
    <col min="2789" max="2789" width="11.42578125" style="409"/>
    <col min="2790" max="2790" width="17.42578125" style="409" customWidth="1"/>
    <col min="2791" max="3032" width="11.42578125" style="409"/>
    <col min="3033" max="3033" width="20.28515625" style="409" customWidth="1"/>
    <col min="3034" max="3034" width="7.28515625" style="409" customWidth="1"/>
    <col min="3035" max="3035" width="51.42578125" style="409" customWidth="1"/>
    <col min="3036" max="3036" width="23.42578125" style="409" customWidth="1"/>
    <col min="3037" max="3037" width="19.42578125" style="409" customWidth="1"/>
    <col min="3038" max="3038" width="20" style="409" customWidth="1"/>
    <col min="3039" max="3039" width="25.140625" style="409" customWidth="1"/>
    <col min="3040" max="3040" width="4.42578125" style="409" customWidth="1"/>
    <col min="3041" max="3041" width="18.85546875" style="409" customWidth="1"/>
    <col min="3042" max="3042" width="19.28515625" style="409" customWidth="1"/>
    <col min="3043" max="3043" width="14.42578125" style="409" customWidth="1"/>
    <col min="3044" max="3044" width="18.42578125" style="409" customWidth="1"/>
    <col min="3045" max="3045" width="11.42578125" style="409"/>
    <col min="3046" max="3046" width="17.42578125" style="409" customWidth="1"/>
    <col min="3047" max="3288" width="11.42578125" style="409"/>
    <col min="3289" max="3289" width="20.28515625" style="409" customWidth="1"/>
    <col min="3290" max="3290" width="7.28515625" style="409" customWidth="1"/>
    <col min="3291" max="3291" width="51.42578125" style="409" customWidth="1"/>
    <col min="3292" max="3292" width="23.42578125" style="409" customWidth="1"/>
    <col min="3293" max="3293" width="19.42578125" style="409" customWidth="1"/>
    <col min="3294" max="3294" width="20" style="409" customWidth="1"/>
    <col min="3295" max="3295" width="25.140625" style="409" customWidth="1"/>
    <col min="3296" max="3296" width="4.42578125" style="409" customWidth="1"/>
    <col min="3297" max="3297" width="18.85546875" style="409" customWidth="1"/>
    <col min="3298" max="3298" width="19.28515625" style="409" customWidth="1"/>
    <col min="3299" max="3299" width="14.42578125" style="409" customWidth="1"/>
    <col min="3300" max="3300" width="18.42578125" style="409" customWidth="1"/>
    <col min="3301" max="3301" width="11.42578125" style="409"/>
    <col min="3302" max="3302" width="17.42578125" style="409" customWidth="1"/>
    <col min="3303" max="3544" width="11.42578125" style="409"/>
    <col min="3545" max="3545" width="20.28515625" style="409" customWidth="1"/>
    <col min="3546" max="3546" width="7.28515625" style="409" customWidth="1"/>
    <col min="3547" max="3547" width="51.42578125" style="409" customWidth="1"/>
    <col min="3548" max="3548" width="23.42578125" style="409" customWidth="1"/>
    <col min="3549" max="3549" width="19.42578125" style="409" customWidth="1"/>
    <col min="3550" max="3550" width="20" style="409" customWidth="1"/>
    <col min="3551" max="3551" width="25.140625" style="409" customWidth="1"/>
    <col min="3552" max="3552" width="4.42578125" style="409" customWidth="1"/>
    <col min="3553" max="3553" width="18.85546875" style="409" customWidth="1"/>
    <col min="3554" max="3554" width="19.28515625" style="409" customWidth="1"/>
    <col min="3555" max="3555" width="14.42578125" style="409" customWidth="1"/>
    <col min="3556" max="3556" width="18.42578125" style="409" customWidth="1"/>
    <col min="3557" max="3557" width="11.42578125" style="409"/>
    <col min="3558" max="3558" width="17.42578125" style="409" customWidth="1"/>
    <col min="3559" max="3800" width="11.42578125" style="409"/>
    <col min="3801" max="3801" width="20.28515625" style="409" customWidth="1"/>
    <col min="3802" max="3802" width="7.28515625" style="409" customWidth="1"/>
    <col min="3803" max="3803" width="51.42578125" style="409" customWidth="1"/>
    <col min="3804" max="3804" width="23.42578125" style="409" customWidth="1"/>
    <col min="3805" max="3805" width="19.42578125" style="409" customWidth="1"/>
    <col min="3806" max="3806" width="20" style="409" customWidth="1"/>
    <col min="3807" max="3807" width="25.140625" style="409" customWidth="1"/>
    <col min="3808" max="3808" width="4.42578125" style="409" customWidth="1"/>
    <col min="3809" max="3809" width="18.85546875" style="409" customWidth="1"/>
    <col min="3810" max="3810" width="19.28515625" style="409" customWidth="1"/>
    <col min="3811" max="3811" width="14.42578125" style="409" customWidth="1"/>
    <col min="3812" max="3812" width="18.42578125" style="409" customWidth="1"/>
    <col min="3813" max="3813" width="11.42578125" style="409"/>
    <col min="3814" max="3814" width="17.42578125" style="409" customWidth="1"/>
    <col min="3815" max="4056" width="11.42578125" style="409"/>
    <col min="4057" max="4057" width="20.28515625" style="409" customWidth="1"/>
    <col min="4058" max="4058" width="7.28515625" style="409" customWidth="1"/>
    <col min="4059" max="4059" width="51.42578125" style="409" customWidth="1"/>
    <col min="4060" max="4060" width="23.42578125" style="409" customWidth="1"/>
    <col min="4061" max="4061" width="19.42578125" style="409" customWidth="1"/>
    <col min="4062" max="4062" width="20" style="409" customWidth="1"/>
    <col min="4063" max="4063" width="25.140625" style="409" customWidth="1"/>
    <col min="4064" max="4064" width="4.42578125" style="409" customWidth="1"/>
    <col min="4065" max="4065" width="18.85546875" style="409" customWidth="1"/>
    <col min="4066" max="4066" width="19.28515625" style="409" customWidth="1"/>
    <col min="4067" max="4067" width="14.42578125" style="409" customWidth="1"/>
    <col min="4068" max="4068" width="18.42578125" style="409" customWidth="1"/>
    <col min="4069" max="4069" width="11.42578125" style="409"/>
    <col min="4070" max="4070" width="17.42578125" style="409" customWidth="1"/>
    <col min="4071" max="4312" width="11.42578125" style="409"/>
    <col min="4313" max="4313" width="20.28515625" style="409" customWidth="1"/>
    <col min="4314" max="4314" width="7.28515625" style="409" customWidth="1"/>
    <col min="4315" max="4315" width="51.42578125" style="409" customWidth="1"/>
    <col min="4316" max="4316" width="23.42578125" style="409" customWidth="1"/>
    <col min="4317" max="4317" width="19.42578125" style="409" customWidth="1"/>
    <col min="4318" max="4318" width="20" style="409" customWidth="1"/>
    <col min="4319" max="4319" width="25.140625" style="409" customWidth="1"/>
    <col min="4320" max="4320" width="4.42578125" style="409" customWidth="1"/>
    <col min="4321" max="4321" width="18.85546875" style="409" customWidth="1"/>
    <col min="4322" max="4322" width="19.28515625" style="409" customWidth="1"/>
    <col min="4323" max="4323" width="14.42578125" style="409" customWidth="1"/>
    <col min="4324" max="4324" width="18.42578125" style="409" customWidth="1"/>
    <col min="4325" max="4325" width="11.42578125" style="409"/>
    <col min="4326" max="4326" width="17.42578125" style="409" customWidth="1"/>
    <col min="4327" max="4568" width="11.42578125" style="409"/>
    <col min="4569" max="4569" width="20.28515625" style="409" customWidth="1"/>
    <col min="4570" max="4570" width="7.28515625" style="409" customWidth="1"/>
    <col min="4571" max="4571" width="51.42578125" style="409" customWidth="1"/>
    <col min="4572" max="4572" width="23.42578125" style="409" customWidth="1"/>
    <col min="4573" max="4573" width="19.42578125" style="409" customWidth="1"/>
    <col min="4574" max="4574" width="20" style="409" customWidth="1"/>
    <col min="4575" max="4575" width="25.140625" style="409" customWidth="1"/>
    <col min="4576" max="4576" width="4.42578125" style="409" customWidth="1"/>
    <col min="4577" max="4577" width="18.85546875" style="409" customWidth="1"/>
    <col min="4578" max="4578" width="19.28515625" style="409" customWidth="1"/>
    <col min="4579" max="4579" width="14.42578125" style="409" customWidth="1"/>
    <col min="4580" max="4580" width="18.42578125" style="409" customWidth="1"/>
    <col min="4581" max="4581" width="11.42578125" style="409"/>
    <col min="4582" max="4582" width="17.42578125" style="409" customWidth="1"/>
    <col min="4583" max="4824" width="11.42578125" style="409"/>
    <col min="4825" max="4825" width="20.28515625" style="409" customWidth="1"/>
    <col min="4826" max="4826" width="7.28515625" style="409" customWidth="1"/>
    <col min="4827" max="4827" width="51.42578125" style="409" customWidth="1"/>
    <col min="4828" max="4828" width="23.42578125" style="409" customWidth="1"/>
    <col min="4829" max="4829" width="19.42578125" style="409" customWidth="1"/>
    <col min="4830" max="4830" width="20" style="409" customWidth="1"/>
    <col min="4831" max="4831" width="25.140625" style="409" customWidth="1"/>
    <col min="4832" max="4832" width="4.42578125" style="409" customWidth="1"/>
    <col min="4833" max="4833" width="18.85546875" style="409" customWidth="1"/>
    <col min="4834" max="4834" width="19.28515625" style="409" customWidth="1"/>
    <col min="4835" max="4835" width="14.42578125" style="409" customWidth="1"/>
    <col min="4836" max="4836" width="18.42578125" style="409" customWidth="1"/>
    <col min="4837" max="4837" width="11.42578125" style="409"/>
    <col min="4838" max="4838" width="17.42578125" style="409" customWidth="1"/>
    <col min="4839" max="5080" width="11.42578125" style="409"/>
    <col min="5081" max="5081" width="20.28515625" style="409" customWidth="1"/>
    <col min="5082" max="5082" width="7.28515625" style="409" customWidth="1"/>
    <col min="5083" max="5083" width="51.42578125" style="409" customWidth="1"/>
    <col min="5084" max="5084" width="23.42578125" style="409" customWidth="1"/>
    <col min="5085" max="5085" width="19.42578125" style="409" customWidth="1"/>
    <col min="5086" max="5086" width="20" style="409" customWidth="1"/>
    <col min="5087" max="5087" width="25.140625" style="409" customWidth="1"/>
    <col min="5088" max="5088" width="4.42578125" style="409" customWidth="1"/>
    <col min="5089" max="5089" width="18.85546875" style="409" customWidth="1"/>
    <col min="5090" max="5090" width="19.28515625" style="409" customWidth="1"/>
    <col min="5091" max="5091" width="14.42578125" style="409" customWidth="1"/>
    <col min="5092" max="5092" width="18.42578125" style="409" customWidth="1"/>
    <col min="5093" max="5093" width="11.42578125" style="409"/>
    <col min="5094" max="5094" width="17.42578125" style="409" customWidth="1"/>
    <col min="5095" max="5336" width="11.42578125" style="409"/>
    <col min="5337" max="5337" width="20.28515625" style="409" customWidth="1"/>
    <col min="5338" max="5338" width="7.28515625" style="409" customWidth="1"/>
    <col min="5339" max="5339" width="51.42578125" style="409" customWidth="1"/>
    <col min="5340" max="5340" width="23.42578125" style="409" customWidth="1"/>
    <col min="5341" max="5341" width="19.42578125" style="409" customWidth="1"/>
    <col min="5342" max="5342" width="20" style="409" customWidth="1"/>
    <col min="5343" max="5343" width="25.140625" style="409" customWidth="1"/>
    <col min="5344" max="5344" width="4.42578125" style="409" customWidth="1"/>
    <col min="5345" max="5345" width="18.85546875" style="409" customWidth="1"/>
    <col min="5346" max="5346" width="19.28515625" style="409" customWidth="1"/>
    <col min="5347" max="5347" width="14.42578125" style="409" customWidth="1"/>
    <col min="5348" max="5348" width="18.42578125" style="409" customWidth="1"/>
    <col min="5349" max="5349" width="11.42578125" style="409"/>
    <col min="5350" max="5350" width="17.42578125" style="409" customWidth="1"/>
    <col min="5351" max="5592" width="11.42578125" style="409"/>
    <col min="5593" max="5593" width="20.28515625" style="409" customWidth="1"/>
    <col min="5594" max="5594" width="7.28515625" style="409" customWidth="1"/>
    <col min="5595" max="5595" width="51.42578125" style="409" customWidth="1"/>
    <col min="5596" max="5596" width="23.42578125" style="409" customWidth="1"/>
    <col min="5597" max="5597" width="19.42578125" style="409" customWidth="1"/>
    <col min="5598" max="5598" width="20" style="409" customWidth="1"/>
    <col min="5599" max="5599" width="25.140625" style="409" customWidth="1"/>
    <col min="5600" max="5600" width="4.42578125" style="409" customWidth="1"/>
    <col min="5601" max="5601" width="18.85546875" style="409" customWidth="1"/>
    <col min="5602" max="5602" width="19.28515625" style="409" customWidth="1"/>
    <col min="5603" max="5603" width="14.42578125" style="409" customWidth="1"/>
    <col min="5604" max="5604" width="18.42578125" style="409" customWidth="1"/>
    <col min="5605" max="5605" width="11.42578125" style="409"/>
    <col min="5606" max="5606" width="17.42578125" style="409" customWidth="1"/>
    <col min="5607" max="5848" width="11.42578125" style="409"/>
    <col min="5849" max="5849" width="20.28515625" style="409" customWidth="1"/>
    <col min="5850" max="5850" width="7.28515625" style="409" customWidth="1"/>
    <col min="5851" max="5851" width="51.42578125" style="409" customWidth="1"/>
    <col min="5852" max="5852" width="23.42578125" style="409" customWidth="1"/>
    <col min="5853" max="5853" width="19.42578125" style="409" customWidth="1"/>
    <col min="5854" max="5854" width="20" style="409" customWidth="1"/>
    <col min="5855" max="5855" width="25.140625" style="409" customWidth="1"/>
    <col min="5856" max="5856" width="4.42578125" style="409" customWidth="1"/>
    <col min="5857" max="5857" width="18.85546875" style="409" customWidth="1"/>
    <col min="5858" max="5858" width="19.28515625" style="409" customWidth="1"/>
    <col min="5859" max="5859" width="14.42578125" style="409" customWidth="1"/>
    <col min="5860" max="5860" width="18.42578125" style="409" customWidth="1"/>
    <col min="5861" max="5861" width="11.42578125" style="409"/>
    <col min="5862" max="5862" width="17.42578125" style="409" customWidth="1"/>
    <col min="5863" max="6104" width="11.42578125" style="409"/>
    <col min="6105" max="6105" width="20.28515625" style="409" customWidth="1"/>
    <col min="6106" max="6106" width="7.28515625" style="409" customWidth="1"/>
    <col min="6107" max="6107" width="51.42578125" style="409" customWidth="1"/>
    <col min="6108" max="6108" width="23.42578125" style="409" customWidth="1"/>
    <col min="6109" max="6109" width="19.42578125" style="409" customWidth="1"/>
    <col min="6110" max="6110" width="20" style="409" customWidth="1"/>
    <col min="6111" max="6111" width="25.140625" style="409" customWidth="1"/>
    <col min="6112" max="6112" width="4.42578125" style="409" customWidth="1"/>
    <col min="6113" max="6113" width="18.85546875" style="409" customWidth="1"/>
    <col min="6114" max="6114" width="19.28515625" style="409" customWidth="1"/>
    <col min="6115" max="6115" width="14.42578125" style="409" customWidth="1"/>
    <col min="6116" max="6116" width="18.42578125" style="409" customWidth="1"/>
    <col min="6117" max="6117" width="11.42578125" style="409"/>
    <col min="6118" max="6118" width="17.42578125" style="409" customWidth="1"/>
    <col min="6119" max="6360" width="11.42578125" style="409"/>
    <col min="6361" max="6361" width="20.28515625" style="409" customWidth="1"/>
    <col min="6362" max="6362" width="7.28515625" style="409" customWidth="1"/>
    <col min="6363" max="6363" width="51.42578125" style="409" customWidth="1"/>
    <col min="6364" max="6364" width="23.42578125" style="409" customWidth="1"/>
    <col min="6365" max="6365" width="19.42578125" style="409" customWidth="1"/>
    <col min="6366" max="6366" width="20" style="409" customWidth="1"/>
    <col min="6367" max="6367" width="25.140625" style="409" customWidth="1"/>
    <col min="6368" max="6368" width="4.42578125" style="409" customWidth="1"/>
    <col min="6369" max="6369" width="18.85546875" style="409" customWidth="1"/>
    <col min="6370" max="6370" width="19.28515625" style="409" customWidth="1"/>
    <col min="6371" max="6371" width="14.42578125" style="409" customWidth="1"/>
    <col min="6372" max="6372" width="18.42578125" style="409" customWidth="1"/>
    <col min="6373" max="6373" width="11.42578125" style="409"/>
    <col min="6374" max="6374" width="17.42578125" style="409" customWidth="1"/>
    <col min="6375" max="6616" width="11.42578125" style="409"/>
    <col min="6617" max="6617" width="20.28515625" style="409" customWidth="1"/>
    <col min="6618" max="6618" width="7.28515625" style="409" customWidth="1"/>
    <col min="6619" max="6619" width="51.42578125" style="409" customWidth="1"/>
    <col min="6620" max="6620" width="23.42578125" style="409" customWidth="1"/>
    <col min="6621" max="6621" width="19.42578125" style="409" customWidth="1"/>
    <col min="6622" max="6622" width="20" style="409" customWidth="1"/>
    <col min="6623" max="6623" width="25.140625" style="409" customWidth="1"/>
    <col min="6624" max="6624" width="4.42578125" style="409" customWidth="1"/>
    <col min="6625" max="6625" width="18.85546875" style="409" customWidth="1"/>
    <col min="6626" max="6626" width="19.28515625" style="409" customWidth="1"/>
    <col min="6627" max="6627" width="14.42578125" style="409" customWidth="1"/>
    <col min="6628" max="6628" width="18.42578125" style="409" customWidth="1"/>
    <col min="6629" max="6629" width="11.42578125" style="409"/>
    <col min="6630" max="6630" width="17.42578125" style="409" customWidth="1"/>
    <col min="6631" max="6872" width="11.42578125" style="409"/>
    <col min="6873" max="6873" width="20.28515625" style="409" customWidth="1"/>
    <col min="6874" max="6874" width="7.28515625" style="409" customWidth="1"/>
    <col min="6875" max="6875" width="51.42578125" style="409" customWidth="1"/>
    <col min="6876" max="6876" width="23.42578125" style="409" customWidth="1"/>
    <col min="6877" max="6877" width="19.42578125" style="409" customWidth="1"/>
    <col min="6878" max="6878" width="20" style="409" customWidth="1"/>
    <col min="6879" max="6879" width="25.140625" style="409" customWidth="1"/>
    <col min="6880" max="6880" width="4.42578125" style="409" customWidth="1"/>
    <col min="6881" max="6881" width="18.85546875" style="409" customWidth="1"/>
    <col min="6882" max="6882" width="19.28515625" style="409" customWidth="1"/>
    <col min="6883" max="6883" width="14.42578125" style="409" customWidth="1"/>
    <col min="6884" max="6884" width="18.42578125" style="409" customWidth="1"/>
    <col min="6885" max="6885" width="11.42578125" style="409"/>
    <col min="6886" max="6886" width="17.42578125" style="409" customWidth="1"/>
    <col min="6887" max="7128" width="11.42578125" style="409"/>
    <col min="7129" max="7129" width="20.28515625" style="409" customWidth="1"/>
    <col min="7130" max="7130" width="7.28515625" style="409" customWidth="1"/>
    <col min="7131" max="7131" width="51.42578125" style="409" customWidth="1"/>
    <col min="7132" max="7132" width="23.42578125" style="409" customWidth="1"/>
    <col min="7133" max="7133" width="19.42578125" style="409" customWidth="1"/>
    <col min="7134" max="7134" width="20" style="409" customWidth="1"/>
    <col min="7135" max="7135" width="25.140625" style="409" customWidth="1"/>
    <col min="7136" max="7136" width="4.42578125" style="409" customWidth="1"/>
    <col min="7137" max="7137" width="18.85546875" style="409" customWidth="1"/>
    <col min="7138" max="7138" width="19.28515625" style="409" customWidth="1"/>
    <col min="7139" max="7139" width="14.42578125" style="409" customWidth="1"/>
    <col min="7140" max="7140" width="18.42578125" style="409" customWidth="1"/>
    <col min="7141" max="7141" width="11.42578125" style="409"/>
    <col min="7142" max="7142" width="17.42578125" style="409" customWidth="1"/>
    <col min="7143" max="7384" width="11.42578125" style="409"/>
    <col min="7385" max="7385" width="20.28515625" style="409" customWidth="1"/>
    <col min="7386" max="7386" width="7.28515625" style="409" customWidth="1"/>
    <col min="7387" max="7387" width="51.42578125" style="409" customWidth="1"/>
    <col min="7388" max="7388" width="23.42578125" style="409" customWidth="1"/>
    <col min="7389" max="7389" width="19.42578125" style="409" customWidth="1"/>
    <col min="7390" max="7390" width="20" style="409" customWidth="1"/>
    <col min="7391" max="7391" width="25.140625" style="409" customWidth="1"/>
    <col min="7392" max="7392" width="4.42578125" style="409" customWidth="1"/>
    <col min="7393" max="7393" width="18.85546875" style="409" customWidth="1"/>
    <col min="7394" max="7394" width="19.28515625" style="409" customWidth="1"/>
    <col min="7395" max="7395" width="14.42578125" style="409" customWidth="1"/>
    <col min="7396" max="7396" width="18.42578125" style="409" customWidth="1"/>
    <col min="7397" max="7397" width="11.42578125" style="409"/>
    <col min="7398" max="7398" width="17.42578125" style="409" customWidth="1"/>
    <col min="7399" max="7640" width="11.42578125" style="409"/>
    <col min="7641" max="7641" width="20.28515625" style="409" customWidth="1"/>
    <col min="7642" max="7642" width="7.28515625" style="409" customWidth="1"/>
    <col min="7643" max="7643" width="51.42578125" style="409" customWidth="1"/>
    <col min="7644" max="7644" width="23.42578125" style="409" customWidth="1"/>
    <col min="7645" max="7645" width="19.42578125" style="409" customWidth="1"/>
    <col min="7646" max="7646" width="20" style="409" customWidth="1"/>
    <col min="7647" max="7647" width="25.140625" style="409" customWidth="1"/>
    <col min="7648" max="7648" width="4.42578125" style="409" customWidth="1"/>
    <col min="7649" max="7649" width="18.85546875" style="409" customWidth="1"/>
    <col min="7650" max="7650" width="19.28515625" style="409" customWidth="1"/>
    <col min="7651" max="7651" width="14.42578125" style="409" customWidth="1"/>
    <col min="7652" max="7652" width="18.42578125" style="409" customWidth="1"/>
    <col min="7653" max="7653" width="11.42578125" style="409"/>
    <col min="7654" max="7654" width="17.42578125" style="409" customWidth="1"/>
    <col min="7655" max="7896" width="11.42578125" style="409"/>
    <col min="7897" max="7897" width="20.28515625" style="409" customWidth="1"/>
    <col min="7898" max="7898" width="7.28515625" style="409" customWidth="1"/>
    <col min="7899" max="7899" width="51.42578125" style="409" customWidth="1"/>
    <col min="7900" max="7900" width="23.42578125" style="409" customWidth="1"/>
    <col min="7901" max="7901" width="19.42578125" style="409" customWidth="1"/>
    <col min="7902" max="7902" width="20" style="409" customWidth="1"/>
    <col min="7903" max="7903" width="25.140625" style="409" customWidth="1"/>
    <col min="7904" max="7904" width="4.42578125" style="409" customWidth="1"/>
    <col min="7905" max="7905" width="18.85546875" style="409" customWidth="1"/>
    <col min="7906" max="7906" width="19.28515625" style="409" customWidth="1"/>
    <col min="7907" max="7907" width="14.42578125" style="409" customWidth="1"/>
    <col min="7908" max="7908" width="18.42578125" style="409" customWidth="1"/>
    <col min="7909" max="7909" width="11.42578125" style="409"/>
    <col min="7910" max="7910" width="17.42578125" style="409" customWidth="1"/>
    <col min="7911" max="8152" width="11.42578125" style="409"/>
    <col min="8153" max="8153" width="20.28515625" style="409" customWidth="1"/>
    <col min="8154" max="8154" width="7.28515625" style="409" customWidth="1"/>
    <col min="8155" max="8155" width="51.42578125" style="409" customWidth="1"/>
    <col min="8156" max="8156" width="23.42578125" style="409" customWidth="1"/>
    <col min="8157" max="8157" width="19.42578125" style="409" customWidth="1"/>
    <col min="8158" max="8158" width="20" style="409" customWidth="1"/>
    <col min="8159" max="8159" width="25.140625" style="409" customWidth="1"/>
    <col min="8160" max="8160" width="4.42578125" style="409" customWidth="1"/>
    <col min="8161" max="8161" width="18.85546875" style="409" customWidth="1"/>
    <col min="8162" max="8162" width="19.28515625" style="409" customWidth="1"/>
    <col min="8163" max="8163" width="14.42578125" style="409" customWidth="1"/>
    <col min="8164" max="8164" width="18.42578125" style="409" customWidth="1"/>
    <col min="8165" max="8165" width="11.42578125" style="409"/>
    <col min="8166" max="8166" width="17.42578125" style="409" customWidth="1"/>
    <col min="8167" max="8408" width="11.42578125" style="409"/>
    <col min="8409" max="8409" width="20.28515625" style="409" customWidth="1"/>
    <col min="8410" max="8410" width="7.28515625" style="409" customWidth="1"/>
    <col min="8411" max="8411" width="51.42578125" style="409" customWidth="1"/>
    <col min="8412" max="8412" width="23.42578125" style="409" customWidth="1"/>
    <col min="8413" max="8413" width="19.42578125" style="409" customWidth="1"/>
    <col min="8414" max="8414" width="20" style="409" customWidth="1"/>
    <col min="8415" max="8415" width="25.140625" style="409" customWidth="1"/>
    <col min="8416" max="8416" width="4.42578125" style="409" customWidth="1"/>
    <col min="8417" max="8417" width="18.85546875" style="409" customWidth="1"/>
    <col min="8418" max="8418" width="19.28515625" style="409" customWidth="1"/>
    <col min="8419" max="8419" width="14.42578125" style="409" customWidth="1"/>
    <col min="8420" max="8420" width="18.42578125" style="409" customWidth="1"/>
    <col min="8421" max="8421" width="11.42578125" style="409"/>
    <col min="8422" max="8422" width="17.42578125" style="409" customWidth="1"/>
    <col min="8423" max="8664" width="11.42578125" style="409"/>
    <col min="8665" max="8665" width="20.28515625" style="409" customWidth="1"/>
    <col min="8666" max="8666" width="7.28515625" style="409" customWidth="1"/>
    <col min="8667" max="8667" width="51.42578125" style="409" customWidth="1"/>
    <col min="8668" max="8668" width="23.42578125" style="409" customWidth="1"/>
    <col min="8669" max="8669" width="19.42578125" style="409" customWidth="1"/>
    <col min="8670" max="8670" width="20" style="409" customWidth="1"/>
    <col min="8671" max="8671" width="25.140625" style="409" customWidth="1"/>
    <col min="8672" max="8672" width="4.42578125" style="409" customWidth="1"/>
    <col min="8673" max="8673" width="18.85546875" style="409" customWidth="1"/>
    <col min="8674" max="8674" width="19.28515625" style="409" customWidth="1"/>
    <col min="8675" max="8675" width="14.42578125" style="409" customWidth="1"/>
    <col min="8676" max="8676" width="18.42578125" style="409" customWidth="1"/>
    <col min="8677" max="8677" width="11.42578125" style="409"/>
    <col min="8678" max="8678" width="17.42578125" style="409" customWidth="1"/>
    <col min="8679" max="8920" width="11.42578125" style="409"/>
    <col min="8921" max="8921" width="20.28515625" style="409" customWidth="1"/>
    <col min="8922" max="8922" width="7.28515625" style="409" customWidth="1"/>
    <col min="8923" max="8923" width="51.42578125" style="409" customWidth="1"/>
    <col min="8924" max="8924" width="23.42578125" style="409" customWidth="1"/>
    <col min="8925" max="8925" width="19.42578125" style="409" customWidth="1"/>
    <col min="8926" max="8926" width="20" style="409" customWidth="1"/>
    <col min="8927" max="8927" width="25.140625" style="409" customWidth="1"/>
    <col min="8928" max="8928" width="4.42578125" style="409" customWidth="1"/>
    <col min="8929" max="8929" width="18.85546875" style="409" customWidth="1"/>
    <col min="8930" max="8930" width="19.28515625" style="409" customWidth="1"/>
    <col min="8931" max="8931" width="14.42578125" style="409" customWidth="1"/>
    <col min="8932" max="8932" width="18.42578125" style="409" customWidth="1"/>
    <col min="8933" max="8933" width="11.42578125" style="409"/>
    <col min="8934" max="8934" width="17.42578125" style="409" customWidth="1"/>
    <col min="8935" max="9176" width="11.42578125" style="409"/>
    <col min="9177" max="9177" width="20.28515625" style="409" customWidth="1"/>
    <col min="9178" max="9178" width="7.28515625" style="409" customWidth="1"/>
    <col min="9179" max="9179" width="51.42578125" style="409" customWidth="1"/>
    <col min="9180" max="9180" width="23.42578125" style="409" customWidth="1"/>
    <col min="9181" max="9181" width="19.42578125" style="409" customWidth="1"/>
    <col min="9182" max="9182" width="20" style="409" customWidth="1"/>
    <col min="9183" max="9183" width="25.140625" style="409" customWidth="1"/>
    <col min="9184" max="9184" width="4.42578125" style="409" customWidth="1"/>
    <col min="9185" max="9185" width="18.85546875" style="409" customWidth="1"/>
    <col min="9186" max="9186" width="19.28515625" style="409" customWidth="1"/>
    <col min="9187" max="9187" width="14.42578125" style="409" customWidth="1"/>
    <col min="9188" max="9188" width="18.42578125" style="409" customWidth="1"/>
    <col min="9189" max="9189" width="11.42578125" style="409"/>
    <col min="9190" max="9190" width="17.42578125" style="409" customWidth="1"/>
    <col min="9191" max="9432" width="11.42578125" style="409"/>
    <col min="9433" max="9433" width="20.28515625" style="409" customWidth="1"/>
    <col min="9434" max="9434" width="7.28515625" style="409" customWidth="1"/>
    <col min="9435" max="9435" width="51.42578125" style="409" customWidth="1"/>
    <col min="9436" max="9436" width="23.42578125" style="409" customWidth="1"/>
    <col min="9437" max="9437" width="19.42578125" style="409" customWidth="1"/>
    <col min="9438" max="9438" width="20" style="409" customWidth="1"/>
    <col min="9439" max="9439" width="25.140625" style="409" customWidth="1"/>
    <col min="9440" max="9440" width="4.42578125" style="409" customWidth="1"/>
    <col min="9441" max="9441" width="18.85546875" style="409" customWidth="1"/>
    <col min="9442" max="9442" width="19.28515625" style="409" customWidth="1"/>
    <col min="9443" max="9443" width="14.42578125" style="409" customWidth="1"/>
    <col min="9444" max="9444" width="18.42578125" style="409" customWidth="1"/>
    <col min="9445" max="9445" width="11.42578125" style="409"/>
    <col min="9446" max="9446" width="17.42578125" style="409" customWidth="1"/>
    <col min="9447" max="9688" width="11.42578125" style="409"/>
    <col min="9689" max="9689" width="20.28515625" style="409" customWidth="1"/>
    <col min="9690" max="9690" width="7.28515625" style="409" customWidth="1"/>
    <col min="9691" max="9691" width="51.42578125" style="409" customWidth="1"/>
    <col min="9692" max="9692" width="23.42578125" style="409" customWidth="1"/>
    <col min="9693" max="9693" width="19.42578125" style="409" customWidth="1"/>
    <col min="9694" max="9694" width="20" style="409" customWidth="1"/>
    <col min="9695" max="9695" width="25.140625" style="409" customWidth="1"/>
    <col min="9696" max="9696" width="4.42578125" style="409" customWidth="1"/>
    <col min="9697" max="9697" width="18.85546875" style="409" customWidth="1"/>
    <col min="9698" max="9698" width="19.28515625" style="409" customWidth="1"/>
    <col min="9699" max="9699" width="14.42578125" style="409" customWidth="1"/>
    <col min="9700" max="9700" width="18.42578125" style="409" customWidth="1"/>
    <col min="9701" max="9701" width="11.42578125" style="409"/>
    <col min="9702" max="9702" width="17.42578125" style="409" customWidth="1"/>
    <col min="9703" max="9944" width="11.42578125" style="409"/>
    <col min="9945" max="9945" width="20.28515625" style="409" customWidth="1"/>
    <col min="9946" max="9946" width="7.28515625" style="409" customWidth="1"/>
    <col min="9947" max="9947" width="51.42578125" style="409" customWidth="1"/>
    <col min="9948" max="9948" width="23.42578125" style="409" customWidth="1"/>
    <col min="9949" max="9949" width="19.42578125" style="409" customWidth="1"/>
    <col min="9950" max="9950" width="20" style="409" customWidth="1"/>
    <col min="9951" max="9951" width="25.140625" style="409" customWidth="1"/>
    <col min="9952" max="9952" width="4.42578125" style="409" customWidth="1"/>
    <col min="9953" max="9953" width="18.85546875" style="409" customWidth="1"/>
    <col min="9954" max="9954" width="19.28515625" style="409" customWidth="1"/>
    <col min="9955" max="9955" width="14.42578125" style="409" customWidth="1"/>
    <col min="9956" max="9956" width="18.42578125" style="409" customWidth="1"/>
    <col min="9957" max="9957" width="11.42578125" style="409"/>
    <col min="9958" max="9958" width="17.42578125" style="409" customWidth="1"/>
    <col min="9959" max="10200" width="11.42578125" style="409"/>
    <col min="10201" max="10201" width="20.28515625" style="409" customWidth="1"/>
    <col min="10202" max="10202" width="7.28515625" style="409" customWidth="1"/>
    <col min="10203" max="10203" width="51.42578125" style="409" customWidth="1"/>
    <col min="10204" max="10204" width="23.42578125" style="409" customWidth="1"/>
    <col min="10205" max="10205" width="19.42578125" style="409" customWidth="1"/>
    <col min="10206" max="10206" width="20" style="409" customWidth="1"/>
    <col min="10207" max="10207" width="25.140625" style="409" customWidth="1"/>
    <col min="10208" max="10208" width="4.42578125" style="409" customWidth="1"/>
    <col min="10209" max="10209" width="18.85546875" style="409" customWidth="1"/>
    <col min="10210" max="10210" width="19.28515625" style="409" customWidth="1"/>
    <col min="10211" max="10211" width="14.42578125" style="409" customWidth="1"/>
    <col min="10212" max="10212" width="18.42578125" style="409" customWidth="1"/>
    <col min="10213" max="10213" width="11.42578125" style="409"/>
    <col min="10214" max="10214" width="17.42578125" style="409" customWidth="1"/>
    <col min="10215" max="10456" width="11.42578125" style="409"/>
    <col min="10457" max="10457" width="20.28515625" style="409" customWidth="1"/>
    <col min="10458" max="10458" width="7.28515625" style="409" customWidth="1"/>
    <col min="10459" max="10459" width="51.42578125" style="409" customWidth="1"/>
    <col min="10460" max="10460" width="23.42578125" style="409" customWidth="1"/>
    <col min="10461" max="10461" width="19.42578125" style="409" customWidth="1"/>
    <col min="10462" max="10462" width="20" style="409" customWidth="1"/>
    <col min="10463" max="10463" width="25.140625" style="409" customWidth="1"/>
    <col min="10464" max="10464" width="4.42578125" style="409" customWidth="1"/>
    <col min="10465" max="10465" width="18.85546875" style="409" customWidth="1"/>
    <col min="10466" max="10466" width="19.28515625" style="409" customWidth="1"/>
    <col min="10467" max="10467" width="14.42578125" style="409" customWidth="1"/>
    <col min="10468" max="10468" width="18.42578125" style="409" customWidth="1"/>
    <col min="10469" max="10469" width="11.42578125" style="409"/>
    <col min="10470" max="10470" width="17.42578125" style="409" customWidth="1"/>
    <col min="10471" max="10712" width="11.42578125" style="409"/>
    <col min="10713" max="10713" width="20.28515625" style="409" customWidth="1"/>
    <col min="10714" max="10714" width="7.28515625" style="409" customWidth="1"/>
    <col min="10715" max="10715" width="51.42578125" style="409" customWidth="1"/>
    <col min="10716" max="10716" width="23.42578125" style="409" customWidth="1"/>
    <col min="10717" max="10717" width="19.42578125" style="409" customWidth="1"/>
    <col min="10718" max="10718" width="20" style="409" customWidth="1"/>
    <col min="10719" max="10719" width="25.140625" style="409" customWidth="1"/>
    <col min="10720" max="10720" width="4.42578125" style="409" customWidth="1"/>
    <col min="10721" max="10721" width="18.85546875" style="409" customWidth="1"/>
    <col min="10722" max="10722" width="19.28515625" style="409" customWidth="1"/>
    <col min="10723" max="10723" width="14.42578125" style="409" customWidth="1"/>
    <col min="10724" max="10724" width="18.42578125" style="409" customWidth="1"/>
    <col min="10725" max="10725" width="11.42578125" style="409"/>
    <col min="10726" max="10726" width="17.42578125" style="409" customWidth="1"/>
    <col min="10727" max="10968" width="11.42578125" style="409"/>
    <col min="10969" max="10969" width="20.28515625" style="409" customWidth="1"/>
    <col min="10970" max="10970" width="7.28515625" style="409" customWidth="1"/>
    <col min="10971" max="10971" width="51.42578125" style="409" customWidth="1"/>
    <col min="10972" max="10972" width="23.42578125" style="409" customWidth="1"/>
    <col min="10973" max="10973" width="19.42578125" style="409" customWidth="1"/>
    <col min="10974" max="10974" width="20" style="409" customWidth="1"/>
    <col min="10975" max="10975" width="25.140625" style="409" customWidth="1"/>
    <col min="10976" max="10976" width="4.42578125" style="409" customWidth="1"/>
    <col min="10977" max="10977" width="18.85546875" style="409" customWidth="1"/>
    <col min="10978" max="10978" width="19.28515625" style="409" customWidth="1"/>
    <col min="10979" max="10979" width="14.42578125" style="409" customWidth="1"/>
    <col min="10980" max="10980" width="18.42578125" style="409" customWidth="1"/>
    <col min="10981" max="10981" width="11.42578125" style="409"/>
    <col min="10982" max="10982" width="17.42578125" style="409" customWidth="1"/>
    <col min="10983" max="11224" width="11.42578125" style="409"/>
    <col min="11225" max="11225" width="20.28515625" style="409" customWidth="1"/>
    <col min="11226" max="11226" width="7.28515625" style="409" customWidth="1"/>
    <col min="11227" max="11227" width="51.42578125" style="409" customWidth="1"/>
    <col min="11228" max="11228" width="23.42578125" style="409" customWidth="1"/>
    <col min="11229" max="11229" width="19.42578125" style="409" customWidth="1"/>
    <col min="11230" max="11230" width="20" style="409" customWidth="1"/>
    <col min="11231" max="11231" width="25.140625" style="409" customWidth="1"/>
    <col min="11232" max="11232" width="4.42578125" style="409" customWidth="1"/>
    <col min="11233" max="11233" width="18.85546875" style="409" customWidth="1"/>
    <col min="11234" max="11234" width="19.28515625" style="409" customWidth="1"/>
    <col min="11235" max="11235" width="14.42578125" style="409" customWidth="1"/>
    <col min="11236" max="11236" width="18.42578125" style="409" customWidth="1"/>
    <col min="11237" max="11237" width="11.42578125" style="409"/>
    <col min="11238" max="11238" width="17.42578125" style="409" customWidth="1"/>
    <col min="11239" max="11480" width="11.42578125" style="409"/>
    <col min="11481" max="11481" width="20.28515625" style="409" customWidth="1"/>
    <col min="11482" max="11482" width="7.28515625" style="409" customWidth="1"/>
    <col min="11483" max="11483" width="51.42578125" style="409" customWidth="1"/>
    <col min="11484" max="11484" width="23.42578125" style="409" customWidth="1"/>
    <col min="11485" max="11485" width="19.42578125" style="409" customWidth="1"/>
    <col min="11486" max="11486" width="20" style="409" customWidth="1"/>
    <col min="11487" max="11487" width="25.140625" style="409" customWidth="1"/>
    <col min="11488" max="11488" width="4.42578125" style="409" customWidth="1"/>
    <col min="11489" max="11489" width="18.85546875" style="409" customWidth="1"/>
    <col min="11490" max="11490" width="19.28515625" style="409" customWidth="1"/>
    <col min="11491" max="11491" width="14.42578125" style="409" customWidth="1"/>
    <col min="11492" max="11492" width="18.42578125" style="409" customWidth="1"/>
    <col min="11493" max="11493" width="11.42578125" style="409"/>
    <col min="11494" max="11494" width="17.42578125" style="409" customWidth="1"/>
    <col min="11495" max="11736" width="11.42578125" style="409"/>
    <col min="11737" max="11737" width="20.28515625" style="409" customWidth="1"/>
    <col min="11738" max="11738" width="7.28515625" style="409" customWidth="1"/>
    <col min="11739" max="11739" width="51.42578125" style="409" customWidth="1"/>
    <col min="11740" max="11740" width="23.42578125" style="409" customWidth="1"/>
    <col min="11741" max="11741" width="19.42578125" style="409" customWidth="1"/>
    <col min="11742" max="11742" width="20" style="409" customWidth="1"/>
    <col min="11743" max="11743" width="25.140625" style="409" customWidth="1"/>
    <col min="11744" max="11744" width="4.42578125" style="409" customWidth="1"/>
    <col min="11745" max="11745" width="18.85546875" style="409" customWidth="1"/>
    <col min="11746" max="11746" width="19.28515625" style="409" customWidth="1"/>
    <col min="11747" max="11747" width="14.42578125" style="409" customWidth="1"/>
    <col min="11748" max="11748" width="18.42578125" style="409" customWidth="1"/>
    <col min="11749" max="11749" width="11.42578125" style="409"/>
    <col min="11750" max="11750" width="17.42578125" style="409" customWidth="1"/>
    <col min="11751" max="11992" width="11.42578125" style="409"/>
    <col min="11993" max="11993" width="20.28515625" style="409" customWidth="1"/>
    <col min="11994" max="11994" width="7.28515625" style="409" customWidth="1"/>
    <col min="11995" max="11995" width="51.42578125" style="409" customWidth="1"/>
    <col min="11996" max="11996" width="23.42578125" style="409" customWidth="1"/>
    <col min="11997" max="11997" width="19.42578125" style="409" customWidth="1"/>
    <col min="11998" max="11998" width="20" style="409" customWidth="1"/>
    <col min="11999" max="11999" width="25.140625" style="409" customWidth="1"/>
    <col min="12000" max="12000" width="4.42578125" style="409" customWidth="1"/>
    <col min="12001" max="12001" width="18.85546875" style="409" customWidth="1"/>
    <col min="12002" max="12002" width="19.28515625" style="409" customWidth="1"/>
    <col min="12003" max="12003" width="14.42578125" style="409" customWidth="1"/>
    <col min="12004" max="12004" width="18.42578125" style="409" customWidth="1"/>
    <col min="12005" max="12005" width="11.42578125" style="409"/>
    <col min="12006" max="12006" width="17.42578125" style="409" customWidth="1"/>
    <col min="12007" max="12248" width="11.42578125" style="409"/>
    <col min="12249" max="12249" width="20.28515625" style="409" customWidth="1"/>
    <col min="12250" max="12250" width="7.28515625" style="409" customWidth="1"/>
    <col min="12251" max="12251" width="51.42578125" style="409" customWidth="1"/>
    <col min="12252" max="12252" width="23.42578125" style="409" customWidth="1"/>
    <col min="12253" max="12253" width="19.42578125" style="409" customWidth="1"/>
    <col min="12254" max="12254" width="20" style="409" customWidth="1"/>
    <col min="12255" max="12255" width="25.140625" style="409" customWidth="1"/>
    <col min="12256" max="12256" width="4.42578125" style="409" customWidth="1"/>
    <col min="12257" max="12257" width="18.85546875" style="409" customWidth="1"/>
    <col min="12258" max="12258" width="19.28515625" style="409" customWidth="1"/>
    <col min="12259" max="12259" width="14.42578125" style="409" customWidth="1"/>
    <col min="12260" max="12260" width="18.42578125" style="409" customWidth="1"/>
    <col min="12261" max="12261" width="11.42578125" style="409"/>
    <col min="12262" max="12262" width="17.42578125" style="409" customWidth="1"/>
    <col min="12263" max="12504" width="11.42578125" style="409"/>
    <col min="12505" max="12505" width="20.28515625" style="409" customWidth="1"/>
    <col min="12506" max="12506" width="7.28515625" style="409" customWidth="1"/>
    <col min="12507" max="12507" width="51.42578125" style="409" customWidth="1"/>
    <col min="12508" max="12508" width="23.42578125" style="409" customWidth="1"/>
    <col min="12509" max="12509" width="19.42578125" style="409" customWidth="1"/>
    <col min="12510" max="12510" width="20" style="409" customWidth="1"/>
    <col min="12511" max="12511" width="25.140625" style="409" customWidth="1"/>
    <col min="12512" max="12512" width="4.42578125" style="409" customWidth="1"/>
    <col min="12513" max="12513" width="18.85546875" style="409" customWidth="1"/>
    <col min="12514" max="12514" width="19.28515625" style="409" customWidth="1"/>
    <col min="12515" max="12515" width="14.42578125" style="409" customWidth="1"/>
    <col min="12516" max="12516" width="18.42578125" style="409" customWidth="1"/>
    <col min="12517" max="12517" width="11.42578125" style="409"/>
    <col min="12518" max="12518" width="17.42578125" style="409" customWidth="1"/>
    <col min="12519" max="12760" width="11.42578125" style="409"/>
    <col min="12761" max="12761" width="20.28515625" style="409" customWidth="1"/>
    <col min="12762" max="12762" width="7.28515625" style="409" customWidth="1"/>
    <col min="12763" max="12763" width="51.42578125" style="409" customWidth="1"/>
    <col min="12764" max="12764" width="23.42578125" style="409" customWidth="1"/>
    <col min="12765" max="12765" width="19.42578125" style="409" customWidth="1"/>
    <col min="12766" max="12766" width="20" style="409" customWidth="1"/>
    <col min="12767" max="12767" width="25.140625" style="409" customWidth="1"/>
    <col min="12768" max="12768" width="4.42578125" style="409" customWidth="1"/>
    <col min="12769" max="12769" width="18.85546875" style="409" customWidth="1"/>
    <col min="12770" max="12770" width="19.28515625" style="409" customWidth="1"/>
    <col min="12771" max="12771" width="14.42578125" style="409" customWidth="1"/>
    <col min="12772" max="12772" width="18.42578125" style="409" customWidth="1"/>
    <col min="12773" max="12773" width="11.42578125" style="409"/>
    <col min="12774" max="12774" width="17.42578125" style="409" customWidth="1"/>
    <col min="12775" max="13016" width="11.42578125" style="409"/>
    <col min="13017" max="13017" width="20.28515625" style="409" customWidth="1"/>
    <col min="13018" max="13018" width="7.28515625" style="409" customWidth="1"/>
    <col min="13019" max="13019" width="51.42578125" style="409" customWidth="1"/>
    <col min="13020" max="13020" width="23.42578125" style="409" customWidth="1"/>
    <col min="13021" max="13021" width="19.42578125" style="409" customWidth="1"/>
    <col min="13022" max="13022" width="20" style="409" customWidth="1"/>
    <col min="13023" max="13023" width="25.140625" style="409" customWidth="1"/>
    <col min="13024" max="13024" width="4.42578125" style="409" customWidth="1"/>
    <col min="13025" max="13025" width="18.85546875" style="409" customWidth="1"/>
    <col min="13026" max="13026" width="19.28515625" style="409" customWidth="1"/>
    <col min="13027" max="13027" width="14.42578125" style="409" customWidth="1"/>
    <col min="13028" max="13028" width="18.42578125" style="409" customWidth="1"/>
    <col min="13029" max="13029" width="11.42578125" style="409"/>
    <col min="13030" max="13030" width="17.42578125" style="409" customWidth="1"/>
    <col min="13031" max="13272" width="11.42578125" style="409"/>
    <col min="13273" max="13273" width="20.28515625" style="409" customWidth="1"/>
    <col min="13274" max="13274" width="7.28515625" style="409" customWidth="1"/>
    <col min="13275" max="13275" width="51.42578125" style="409" customWidth="1"/>
    <col min="13276" max="13276" width="23.42578125" style="409" customWidth="1"/>
    <col min="13277" max="13277" width="19.42578125" style="409" customWidth="1"/>
    <col min="13278" max="13278" width="20" style="409" customWidth="1"/>
    <col min="13279" max="13279" width="25.140625" style="409" customWidth="1"/>
    <col min="13280" max="13280" width="4.42578125" style="409" customWidth="1"/>
    <col min="13281" max="13281" width="18.85546875" style="409" customWidth="1"/>
    <col min="13282" max="13282" width="19.28515625" style="409" customWidth="1"/>
    <col min="13283" max="13283" width="14.42578125" style="409" customWidth="1"/>
    <col min="13284" max="13284" width="18.42578125" style="409" customWidth="1"/>
    <col min="13285" max="13285" width="11.42578125" style="409"/>
    <col min="13286" max="13286" width="17.42578125" style="409" customWidth="1"/>
    <col min="13287" max="13528" width="11.42578125" style="409"/>
    <col min="13529" max="13529" width="20.28515625" style="409" customWidth="1"/>
    <col min="13530" max="13530" width="7.28515625" style="409" customWidth="1"/>
    <col min="13531" max="13531" width="51.42578125" style="409" customWidth="1"/>
    <col min="13532" max="13532" width="23.42578125" style="409" customWidth="1"/>
    <col min="13533" max="13533" width="19.42578125" style="409" customWidth="1"/>
    <col min="13534" max="13534" width="20" style="409" customWidth="1"/>
    <col min="13535" max="13535" width="25.140625" style="409" customWidth="1"/>
    <col min="13536" max="13536" width="4.42578125" style="409" customWidth="1"/>
    <col min="13537" max="13537" width="18.85546875" style="409" customWidth="1"/>
    <col min="13538" max="13538" width="19.28515625" style="409" customWidth="1"/>
    <col min="13539" max="13539" width="14.42578125" style="409" customWidth="1"/>
    <col min="13540" max="13540" width="18.42578125" style="409" customWidth="1"/>
    <col min="13541" max="13541" width="11.42578125" style="409"/>
    <col min="13542" max="13542" width="17.42578125" style="409" customWidth="1"/>
    <col min="13543" max="13784" width="11.42578125" style="409"/>
    <col min="13785" max="13785" width="20.28515625" style="409" customWidth="1"/>
    <col min="13786" max="13786" width="7.28515625" style="409" customWidth="1"/>
    <col min="13787" max="13787" width="51.42578125" style="409" customWidth="1"/>
    <col min="13788" max="13788" width="23.42578125" style="409" customWidth="1"/>
    <col min="13789" max="13789" width="19.42578125" style="409" customWidth="1"/>
    <col min="13790" max="13790" width="20" style="409" customWidth="1"/>
    <col min="13791" max="13791" width="25.140625" style="409" customWidth="1"/>
    <col min="13792" max="13792" width="4.42578125" style="409" customWidth="1"/>
    <col min="13793" max="13793" width="18.85546875" style="409" customWidth="1"/>
    <col min="13794" max="13794" width="19.28515625" style="409" customWidth="1"/>
    <col min="13795" max="13795" width="14.42578125" style="409" customWidth="1"/>
    <col min="13796" max="13796" width="18.42578125" style="409" customWidth="1"/>
    <col min="13797" max="13797" width="11.42578125" style="409"/>
    <col min="13798" max="13798" width="17.42578125" style="409" customWidth="1"/>
    <col min="13799" max="14040" width="11.42578125" style="409"/>
    <col min="14041" max="14041" width="20.28515625" style="409" customWidth="1"/>
    <col min="14042" max="14042" width="7.28515625" style="409" customWidth="1"/>
    <col min="14043" max="14043" width="51.42578125" style="409" customWidth="1"/>
    <col min="14044" max="14044" width="23.42578125" style="409" customWidth="1"/>
    <col min="14045" max="14045" width="19.42578125" style="409" customWidth="1"/>
    <col min="14046" max="14046" width="20" style="409" customWidth="1"/>
    <col min="14047" max="14047" width="25.140625" style="409" customWidth="1"/>
    <col min="14048" max="14048" width="4.42578125" style="409" customWidth="1"/>
    <col min="14049" max="14049" width="18.85546875" style="409" customWidth="1"/>
    <col min="14050" max="14050" width="19.28515625" style="409" customWidth="1"/>
    <col min="14051" max="14051" width="14.42578125" style="409" customWidth="1"/>
    <col min="14052" max="14052" width="18.42578125" style="409" customWidth="1"/>
    <col min="14053" max="14053" width="11.42578125" style="409"/>
    <col min="14054" max="14054" width="17.42578125" style="409" customWidth="1"/>
    <col min="14055" max="14296" width="11.42578125" style="409"/>
    <col min="14297" max="14297" width="20.28515625" style="409" customWidth="1"/>
    <col min="14298" max="14298" width="7.28515625" style="409" customWidth="1"/>
    <col min="14299" max="14299" width="51.42578125" style="409" customWidth="1"/>
    <col min="14300" max="14300" width="23.42578125" style="409" customWidth="1"/>
    <col min="14301" max="14301" width="19.42578125" style="409" customWidth="1"/>
    <col min="14302" max="14302" width="20" style="409" customWidth="1"/>
    <col min="14303" max="14303" width="25.140625" style="409" customWidth="1"/>
    <col min="14304" max="14304" width="4.42578125" style="409" customWidth="1"/>
    <col min="14305" max="14305" width="18.85546875" style="409" customWidth="1"/>
    <col min="14306" max="14306" width="19.28515625" style="409" customWidth="1"/>
    <col min="14307" max="14307" width="14.42578125" style="409" customWidth="1"/>
    <col min="14308" max="14308" width="18.42578125" style="409" customWidth="1"/>
    <col min="14309" max="14309" width="11.42578125" style="409"/>
    <col min="14310" max="14310" width="17.42578125" style="409" customWidth="1"/>
    <col min="14311" max="14552" width="11.42578125" style="409"/>
    <col min="14553" max="14553" width="20.28515625" style="409" customWidth="1"/>
    <col min="14554" max="14554" width="7.28515625" style="409" customWidth="1"/>
    <col min="14555" max="14555" width="51.42578125" style="409" customWidth="1"/>
    <col min="14556" max="14556" width="23.42578125" style="409" customWidth="1"/>
    <col min="14557" max="14557" width="19.42578125" style="409" customWidth="1"/>
    <col min="14558" max="14558" width="20" style="409" customWidth="1"/>
    <col min="14559" max="14559" width="25.140625" style="409" customWidth="1"/>
    <col min="14560" max="14560" width="4.42578125" style="409" customWidth="1"/>
    <col min="14561" max="14561" width="18.85546875" style="409" customWidth="1"/>
    <col min="14562" max="14562" width="19.28515625" style="409" customWidth="1"/>
    <col min="14563" max="14563" width="14.42578125" style="409" customWidth="1"/>
    <col min="14564" max="14564" width="18.42578125" style="409" customWidth="1"/>
    <col min="14565" max="14565" width="11.42578125" style="409"/>
    <col min="14566" max="14566" width="17.42578125" style="409" customWidth="1"/>
    <col min="14567" max="14808" width="11.42578125" style="409"/>
    <col min="14809" max="14809" width="20.28515625" style="409" customWidth="1"/>
    <col min="14810" max="14810" width="7.28515625" style="409" customWidth="1"/>
    <col min="14811" max="14811" width="51.42578125" style="409" customWidth="1"/>
    <col min="14812" max="14812" width="23.42578125" style="409" customWidth="1"/>
    <col min="14813" max="14813" width="19.42578125" style="409" customWidth="1"/>
    <col min="14814" max="14814" width="20" style="409" customWidth="1"/>
    <col min="14815" max="14815" width="25.140625" style="409" customWidth="1"/>
    <col min="14816" max="14816" width="4.42578125" style="409" customWidth="1"/>
    <col min="14817" max="14817" width="18.85546875" style="409" customWidth="1"/>
    <col min="14818" max="14818" width="19.28515625" style="409" customWidth="1"/>
    <col min="14819" max="14819" width="14.42578125" style="409" customWidth="1"/>
    <col min="14820" max="14820" width="18.42578125" style="409" customWidth="1"/>
    <col min="14821" max="14821" width="11.42578125" style="409"/>
    <col min="14822" max="14822" width="17.42578125" style="409" customWidth="1"/>
    <col min="14823" max="15064" width="11.42578125" style="409"/>
    <col min="15065" max="15065" width="20.28515625" style="409" customWidth="1"/>
    <col min="15066" max="15066" width="7.28515625" style="409" customWidth="1"/>
    <col min="15067" max="15067" width="51.42578125" style="409" customWidth="1"/>
    <col min="15068" max="15068" width="23.42578125" style="409" customWidth="1"/>
    <col min="15069" max="15069" width="19.42578125" style="409" customWidth="1"/>
    <col min="15070" max="15070" width="20" style="409" customWidth="1"/>
    <col min="15071" max="15071" width="25.140625" style="409" customWidth="1"/>
    <col min="15072" max="15072" width="4.42578125" style="409" customWidth="1"/>
    <col min="15073" max="15073" width="18.85546875" style="409" customWidth="1"/>
    <col min="15074" max="15074" width="19.28515625" style="409" customWidth="1"/>
    <col min="15075" max="15075" width="14.42578125" style="409" customWidth="1"/>
    <col min="15076" max="15076" width="18.42578125" style="409" customWidth="1"/>
    <col min="15077" max="15077" width="11.42578125" style="409"/>
    <col min="15078" max="15078" width="17.42578125" style="409" customWidth="1"/>
    <col min="15079" max="15320" width="11.42578125" style="409"/>
    <col min="15321" max="15321" width="20.28515625" style="409" customWidth="1"/>
    <col min="15322" max="15322" width="7.28515625" style="409" customWidth="1"/>
    <col min="15323" max="15323" width="51.42578125" style="409" customWidth="1"/>
    <col min="15324" max="15324" width="23.42578125" style="409" customWidth="1"/>
    <col min="15325" max="15325" width="19.42578125" style="409" customWidth="1"/>
    <col min="15326" max="15326" width="20" style="409" customWidth="1"/>
    <col min="15327" max="15327" width="25.140625" style="409" customWidth="1"/>
    <col min="15328" max="15328" width="4.42578125" style="409" customWidth="1"/>
    <col min="15329" max="15329" width="18.85546875" style="409" customWidth="1"/>
    <col min="15330" max="15330" width="19.28515625" style="409" customWidth="1"/>
    <col min="15331" max="15331" width="14.42578125" style="409" customWidth="1"/>
    <col min="15332" max="15332" width="18.42578125" style="409" customWidth="1"/>
    <col min="15333" max="15333" width="11.42578125" style="409"/>
    <col min="15334" max="15334" width="17.42578125" style="409" customWidth="1"/>
    <col min="15335" max="15576" width="11.42578125" style="409"/>
    <col min="15577" max="15577" width="20.28515625" style="409" customWidth="1"/>
    <col min="15578" max="15578" width="7.28515625" style="409" customWidth="1"/>
    <col min="15579" max="15579" width="51.42578125" style="409" customWidth="1"/>
    <col min="15580" max="15580" width="23.42578125" style="409" customWidth="1"/>
    <col min="15581" max="15581" width="19.42578125" style="409" customWidth="1"/>
    <col min="15582" max="15582" width="20" style="409" customWidth="1"/>
    <col min="15583" max="15583" width="25.140625" style="409" customWidth="1"/>
    <col min="15584" max="15584" width="4.42578125" style="409" customWidth="1"/>
    <col min="15585" max="15585" width="18.85546875" style="409" customWidth="1"/>
    <col min="15586" max="15586" width="19.28515625" style="409" customWidth="1"/>
    <col min="15587" max="15587" width="14.42578125" style="409" customWidth="1"/>
    <col min="15588" max="15588" width="18.42578125" style="409" customWidth="1"/>
    <col min="15589" max="15589" width="11.42578125" style="409"/>
    <col min="15590" max="15590" width="17.42578125" style="409" customWidth="1"/>
    <col min="15591" max="15832" width="11.42578125" style="409"/>
    <col min="15833" max="15833" width="20.28515625" style="409" customWidth="1"/>
    <col min="15834" max="15834" width="7.28515625" style="409" customWidth="1"/>
    <col min="15835" max="15835" width="51.42578125" style="409" customWidth="1"/>
    <col min="15836" max="15836" width="23.42578125" style="409" customWidth="1"/>
    <col min="15837" max="15837" width="19.42578125" style="409" customWidth="1"/>
    <col min="15838" max="15838" width="20" style="409" customWidth="1"/>
    <col min="15839" max="15839" width="25.140625" style="409" customWidth="1"/>
    <col min="15840" max="15840" width="4.42578125" style="409" customWidth="1"/>
    <col min="15841" max="15841" width="18.85546875" style="409" customWidth="1"/>
    <col min="15842" max="15842" width="19.28515625" style="409" customWidth="1"/>
    <col min="15843" max="15843" width="14.42578125" style="409" customWidth="1"/>
    <col min="15844" max="15844" width="18.42578125" style="409" customWidth="1"/>
    <col min="15845" max="15845" width="11.42578125" style="409"/>
    <col min="15846" max="15846" width="17.42578125" style="409" customWidth="1"/>
    <col min="15847" max="16088" width="11.42578125" style="409"/>
    <col min="16089" max="16089" width="20.28515625" style="409" customWidth="1"/>
    <col min="16090" max="16090" width="7.28515625" style="409" customWidth="1"/>
    <col min="16091" max="16091" width="51.42578125" style="409" customWidth="1"/>
    <col min="16092" max="16092" width="23.42578125" style="409" customWidth="1"/>
    <col min="16093" max="16093" width="19.42578125" style="409" customWidth="1"/>
    <col min="16094" max="16094" width="20" style="409" customWidth="1"/>
    <col min="16095" max="16095" width="25.140625" style="409" customWidth="1"/>
    <col min="16096" max="16096" width="4.42578125" style="409" customWidth="1"/>
    <col min="16097" max="16097" width="18.85546875" style="409" customWidth="1"/>
    <col min="16098" max="16098" width="19.28515625" style="409" customWidth="1"/>
    <col min="16099" max="16099" width="14.42578125" style="409" customWidth="1"/>
    <col min="16100" max="16100" width="18.42578125" style="409" customWidth="1"/>
    <col min="16101" max="16101" width="11.42578125" style="409"/>
    <col min="16102" max="16102" width="17.42578125" style="409" customWidth="1"/>
    <col min="16103" max="16384" width="11.42578125" style="409"/>
  </cols>
  <sheetData>
    <row r="1" spans="1:11" ht="24.75" customHeight="1" x14ac:dyDescent="0.25">
      <c r="A1" s="550" t="s">
        <v>441</v>
      </c>
      <c r="B1" s="550"/>
      <c r="C1" s="550"/>
      <c r="D1" s="550"/>
      <c r="E1" s="550"/>
      <c r="F1" s="550"/>
      <c r="G1" s="550"/>
      <c r="H1" s="550"/>
      <c r="I1" s="550"/>
      <c r="J1" s="550"/>
      <c r="K1" s="550"/>
    </row>
    <row r="2" spans="1:11" ht="24.95" customHeight="1" x14ac:dyDescent="0.25">
      <c r="A2" s="551" t="s">
        <v>442</v>
      </c>
      <c r="B2" s="551"/>
      <c r="C2" s="551"/>
      <c r="D2" s="551"/>
      <c r="E2" s="551"/>
      <c r="F2" s="551"/>
      <c r="G2" s="551"/>
      <c r="H2" s="551"/>
      <c r="I2" s="551"/>
      <c r="J2" s="551"/>
      <c r="K2" s="551"/>
    </row>
    <row r="3" spans="1:11" ht="24.95" customHeight="1" x14ac:dyDescent="0.25">
      <c r="A3" s="552" t="s">
        <v>515</v>
      </c>
      <c r="B3" s="552"/>
      <c r="C3" s="552"/>
      <c r="D3" s="552"/>
      <c r="E3" s="552"/>
      <c r="F3" s="552"/>
      <c r="G3" s="552"/>
      <c r="H3" s="552"/>
      <c r="I3" s="552"/>
      <c r="J3" s="552"/>
      <c r="K3" s="552"/>
    </row>
    <row r="4" spans="1:11" ht="15" customHeight="1" x14ac:dyDescent="0.25">
      <c r="A4" s="472"/>
      <c r="B4" s="472"/>
      <c r="C4" s="472"/>
      <c r="D4" s="472"/>
      <c r="E4" s="472"/>
      <c r="F4" s="472"/>
      <c r="G4" s="472"/>
      <c r="H4" s="472"/>
      <c r="I4" s="472"/>
      <c r="J4" s="472"/>
      <c r="K4" s="323"/>
    </row>
    <row r="5" spans="1:11" ht="15" customHeight="1" x14ac:dyDescent="0.25">
      <c r="F5" s="166"/>
      <c r="G5" s="410" t="s">
        <v>3</v>
      </c>
      <c r="H5" s="413" t="s">
        <v>4</v>
      </c>
      <c r="I5" s="413"/>
      <c r="J5" s="414" t="s">
        <v>5</v>
      </c>
      <c r="K5" s="323"/>
    </row>
    <row r="6" spans="1:11" ht="15" customHeight="1" thickBot="1" x14ac:dyDescent="0.3">
      <c r="A6" s="470"/>
      <c r="B6" s="470"/>
      <c r="C6" s="471"/>
      <c r="D6" s="471"/>
      <c r="E6" s="470"/>
      <c r="F6" s="167"/>
      <c r="G6" s="469"/>
      <c r="H6" s="468"/>
      <c r="I6" s="468"/>
      <c r="J6" s="467"/>
      <c r="K6" s="331"/>
    </row>
    <row r="7" spans="1:11" s="410" customFormat="1" ht="51" customHeight="1" x14ac:dyDescent="0.25">
      <c r="A7" s="589" t="s">
        <v>6</v>
      </c>
      <c r="B7" s="587" t="s">
        <v>420</v>
      </c>
      <c r="C7" s="587" t="s">
        <v>8</v>
      </c>
      <c r="D7" s="587" t="s">
        <v>9</v>
      </c>
      <c r="E7" s="587" t="s">
        <v>421</v>
      </c>
      <c r="F7" s="525" t="s">
        <v>444</v>
      </c>
      <c r="G7" s="534" t="s">
        <v>445</v>
      </c>
      <c r="H7" s="525" t="s">
        <v>446</v>
      </c>
      <c r="I7" s="525" t="s">
        <v>14</v>
      </c>
      <c r="J7" s="576" t="s">
        <v>447</v>
      </c>
      <c r="K7" s="578" t="s">
        <v>448</v>
      </c>
    </row>
    <row r="8" spans="1:11" s="410" customFormat="1" ht="36.75" customHeight="1" thickBot="1" x14ac:dyDescent="0.3">
      <c r="A8" s="590"/>
      <c r="B8" s="588"/>
      <c r="C8" s="588"/>
      <c r="D8" s="588"/>
      <c r="E8" s="588"/>
      <c r="F8" s="532"/>
      <c r="G8" s="535"/>
      <c r="H8" s="532"/>
      <c r="I8" s="532"/>
      <c r="J8" s="577"/>
      <c r="K8" s="579"/>
    </row>
    <row r="9" spans="1:11" s="433" customFormat="1" ht="26.25" customHeight="1" thickBot="1" x14ac:dyDescent="0.3">
      <c r="A9" s="466" t="s">
        <v>26</v>
      </c>
      <c r="B9" s="462"/>
      <c r="C9" s="462"/>
      <c r="D9" s="462"/>
      <c r="E9" s="465" t="s">
        <v>27</v>
      </c>
      <c r="F9" s="460">
        <f>+F10+F18+F36+F41</f>
        <v>2683271770.1499996</v>
      </c>
      <c r="G9" s="460">
        <f>+G10+G18+G36+G41</f>
        <v>0</v>
      </c>
      <c r="H9" s="460">
        <f>+F9-G9</f>
        <v>2683271770.1499996</v>
      </c>
      <c r="I9" s="306">
        <f>+H9/H97</f>
        <v>3.3966829357240748E-2</v>
      </c>
      <c r="J9" s="460">
        <f>+J10+J18+J36+J41</f>
        <v>2683271770.1499996</v>
      </c>
      <c r="K9" s="336">
        <f t="shared" ref="K9:K40" si="0">+J9/H9</f>
        <v>1</v>
      </c>
    </row>
    <row r="10" spans="1:11" ht="25.5" customHeight="1" x14ac:dyDescent="0.25">
      <c r="A10" s="25" t="s">
        <v>28</v>
      </c>
      <c r="B10" s="458"/>
      <c r="C10" s="458"/>
      <c r="D10" s="458"/>
      <c r="E10" s="417" t="s">
        <v>29</v>
      </c>
      <c r="F10" s="428">
        <f>+F11</f>
        <v>208429692.25999999</v>
      </c>
      <c r="G10" s="428">
        <f>+G11</f>
        <v>0</v>
      </c>
      <c r="H10" s="428">
        <f>+F10-G10</f>
        <v>208429692.25999999</v>
      </c>
      <c r="I10" s="290">
        <f>+H10/H97</f>
        <v>2.6384564801581224E-3</v>
      </c>
      <c r="J10" s="428">
        <f>+J11</f>
        <v>208429692.25999999</v>
      </c>
      <c r="K10" s="338">
        <f t="shared" si="0"/>
        <v>1</v>
      </c>
    </row>
    <row r="11" spans="1:11" ht="25.5" customHeight="1" x14ac:dyDescent="0.25">
      <c r="A11" s="32" t="s">
        <v>30</v>
      </c>
      <c r="B11" s="456"/>
      <c r="C11" s="456"/>
      <c r="D11" s="456"/>
      <c r="E11" s="149" t="s">
        <v>31</v>
      </c>
      <c r="F11" s="425">
        <f>+F12+F16</f>
        <v>208429692.25999999</v>
      </c>
      <c r="G11" s="425">
        <f>+G12+G16</f>
        <v>0</v>
      </c>
      <c r="H11" s="425">
        <f>+H12+H16</f>
        <v>208429692.25999999</v>
      </c>
      <c r="I11" s="294">
        <f>+H11/H97</f>
        <v>2.6384564801581224E-3</v>
      </c>
      <c r="J11" s="425">
        <f>+J12+J16</f>
        <v>208429692.25999999</v>
      </c>
      <c r="K11" s="340">
        <f t="shared" si="0"/>
        <v>1</v>
      </c>
    </row>
    <row r="12" spans="1:11" ht="25.5" customHeight="1" x14ac:dyDescent="0.25">
      <c r="A12" s="32" t="s">
        <v>32</v>
      </c>
      <c r="B12" s="456"/>
      <c r="C12" s="456"/>
      <c r="D12" s="456"/>
      <c r="E12" s="149" t="s">
        <v>33</v>
      </c>
      <c r="F12" s="425">
        <f>+F13</f>
        <v>2984515.91</v>
      </c>
      <c r="G12" s="425">
        <f>+G13</f>
        <v>0</v>
      </c>
      <c r="H12" s="425">
        <f t="shared" ref="H12:H43" si="1">+F12-G12</f>
        <v>2984515.91</v>
      </c>
      <c r="I12" s="378">
        <f>+H12/H97</f>
        <v>3.7780199440354518E-5</v>
      </c>
      <c r="J12" s="425">
        <f>+J13</f>
        <v>2984515.91</v>
      </c>
      <c r="K12" s="340">
        <f t="shared" si="0"/>
        <v>1</v>
      </c>
    </row>
    <row r="13" spans="1:11" ht="25.5" customHeight="1" x14ac:dyDescent="0.25">
      <c r="A13" s="32" t="s">
        <v>34</v>
      </c>
      <c r="B13" s="456"/>
      <c r="C13" s="456"/>
      <c r="D13" s="456"/>
      <c r="E13" s="149" t="s">
        <v>35</v>
      </c>
      <c r="F13" s="425">
        <f>+F14+F15</f>
        <v>2984515.91</v>
      </c>
      <c r="G13" s="425">
        <f>SUM(G15:G15)</f>
        <v>0</v>
      </c>
      <c r="H13" s="425">
        <f t="shared" si="1"/>
        <v>2984515.91</v>
      </c>
      <c r="I13" s="378">
        <f>+H13/H97</f>
        <v>3.7780199440354518E-5</v>
      </c>
      <c r="J13" s="425">
        <f>+J14+J15</f>
        <v>2984515.91</v>
      </c>
      <c r="K13" s="340">
        <f t="shared" si="0"/>
        <v>1</v>
      </c>
    </row>
    <row r="14" spans="1:11" ht="25.5" customHeight="1" x14ac:dyDescent="0.25">
      <c r="A14" s="39" t="s">
        <v>36</v>
      </c>
      <c r="B14" s="40" t="s">
        <v>37</v>
      </c>
      <c r="C14" s="40">
        <v>20</v>
      </c>
      <c r="D14" s="40" t="s">
        <v>38</v>
      </c>
      <c r="E14" s="151" t="s">
        <v>39</v>
      </c>
      <c r="F14" s="422">
        <v>1416797.62</v>
      </c>
      <c r="G14" s="464">
        <v>0</v>
      </c>
      <c r="H14" s="421">
        <f t="shared" si="1"/>
        <v>1416797.62</v>
      </c>
      <c r="I14" s="379">
        <f>+H14/H97</f>
        <v>1.7934867249616913E-5</v>
      </c>
      <c r="J14" s="421">
        <v>1416797.62</v>
      </c>
      <c r="K14" s="342">
        <f t="shared" si="0"/>
        <v>1</v>
      </c>
    </row>
    <row r="15" spans="1:11" ht="33" customHeight="1" x14ac:dyDescent="0.25">
      <c r="A15" s="39" t="s">
        <v>49</v>
      </c>
      <c r="B15" s="454" t="s">
        <v>37</v>
      </c>
      <c r="C15" s="454">
        <v>20</v>
      </c>
      <c r="D15" s="40" t="s">
        <v>38</v>
      </c>
      <c r="E15" s="151" t="s">
        <v>50</v>
      </c>
      <c r="F15" s="422">
        <v>1567718.29</v>
      </c>
      <c r="G15" s="464">
        <v>0</v>
      </c>
      <c r="H15" s="421">
        <f t="shared" si="1"/>
        <v>1567718.29</v>
      </c>
      <c r="I15" s="379">
        <f>+H15/H97</f>
        <v>1.9845332190737605E-5</v>
      </c>
      <c r="J15" s="421">
        <v>1567718.29</v>
      </c>
      <c r="K15" s="342">
        <f t="shared" si="0"/>
        <v>1</v>
      </c>
    </row>
    <row r="16" spans="1:11" ht="30" customHeight="1" x14ac:dyDescent="0.25">
      <c r="A16" s="32" t="s">
        <v>55</v>
      </c>
      <c r="B16" s="33"/>
      <c r="C16" s="33"/>
      <c r="D16" s="33"/>
      <c r="E16" s="149" t="s">
        <v>56</v>
      </c>
      <c r="F16" s="424">
        <f>+F17</f>
        <v>205445176.34999999</v>
      </c>
      <c r="G16" s="424">
        <f>+G17</f>
        <v>0</v>
      </c>
      <c r="H16" s="425">
        <f t="shared" si="1"/>
        <v>205445176.34999999</v>
      </c>
      <c r="I16" s="294">
        <f>+H16/H97</f>
        <v>2.6006762807177677E-3</v>
      </c>
      <c r="J16" s="424">
        <f>+J17</f>
        <v>205445176.34999999</v>
      </c>
      <c r="K16" s="340">
        <f t="shared" si="0"/>
        <v>1</v>
      </c>
    </row>
    <row r="17" spans="1:11" ht="24.75" customHeight="1" x14ac:dyDescent="0.25">
      <c r="A17" s="39" t="s">
        <v>61</v>
      </c>
      <c r="B17" s="40" t="s">
        <v>37</v>
      </c>
      <c r="C17" s="40">
        <v>20</v>
      </c>
      <c r="D17" s="40" t="s">
        <v>38</v>
      </c>
      <c r="E17" s="151" t="s">
        <v>62</v>
      </c>
      <c r="F17" s="422">
        <v>205445176.34999999</v>
      </c>
      <c r="G17" s="422">
        <v>0</v>
      </c>
      <c r="H17" s="422">
        <f t="shared" si="1"/>
        <v>205445176.34999999</v>
      </c>
      <c r="I17" s="308">
        <f>+H17/H97</f>
        <v>2.6006762807177677E-3</v>
      </c>
      <c r="J17" s="422">
        <v>205445176.34999999</v>
      </c>
      <c r="K17" s="342">
        <f t="shared" si="0"/>
        <v>1</v>
      </c>
    </row>
    <row r="18" spans="1:11" ht="24" customHeight="1" x14ac:dyDescent="0.25">
      <c r="A18" s="32" t="s">
        <v>87</v>
      </c>
      <c r="B18" s="454"/>
      <c r="C18" s="454"/>
      <c r="D18" s="454"/>
      <c r="E18" s="149" t="s">
        <v>88</v>
      </c>
      <c r="F18" s="425">
        <f>+F19+F25</f>
        <v>569369052.5</v>
      </c>
      <c r="G18" s="425">
        <f>+G19+G25</f>
        <v>0</v>
      </c>
      <c r="H18" s="425">
        <f t="shared" si="1"/>
        <v>569369052.5</v>
      </c>
      <c r="I18" s="294">
        <f>+H18/H97</f>
        <v>7.2074926076087431E-3</v>
      </c>
      <c r="J18" s="425">
        <f>+J19+J25</f>
        <v>569369052.5</v>
      </c>
      <c r="K18" s="340">
        <f t="shared" si="0"/>
        <v>1</v>
      </c>
    </row>
    <row r="19" spans="1:11" ht="24" customHeight="1" x14ac:dyDescent="0.25">
      <c r="A19" s="32" t="s">
        <v>89</v>
      </c>
      <c r="B19" s="454"/>
      <c r="C19" s="454"/>
      <c r="D19" s="454"/>
      <c r="E19" s="149" t="s">
        <v>90</v>
      </c>
      <c r="F19" s="425">
        <f>+F20</f>
        <v>13427974</v>
      </c>
      <c r="G19" s="425">
        <f>+G20</f>
        <v>0</v>
      </c>
      <c r="H19" s="425">
        <f t="shared" si="1"/>
        <v>13427974</v>
      </c>
      <c r="I19" s="294">
        <f>+H19/H97</f>
        <v>1.6998117989590312E-4</v>
      </c>
      <c r="J19" s="425">
        <f>+J20</f>
        <v>13427974</v>
      </c>
      <c r="K19" s="340">
        <f t="shared" si="0"/>
        <v>1</v>
      </c>
    </row>
    <row r="20" spans="1:11" ht="24" customHeight="1" x14ac:dyDescent="0.25">
      <c r="A20" s="32" t="s">
        <v>91</v>
      </c>
      <c r="B20" s="454"/>
      <c r="C20" s="454"/>
      <c r="D20" s="454"/>
      <c r="E20" s="149" t="s">
        <v>92</v>
      </c>
      <c r="F20" s="425">
        <f>+F21+F23</f>
        <v>13427974</v>
      </c>
      <c r="G20" s="425">
        <f>+G21+G23</f>
        <v>0</v>
      </c>
      <c r="H20" s="425">
        <f t="shared" si="1"/>
        <v>13427974</v>
      </c>
      <c r="I20" s="294">
        <f>+H20/H97</f>
        <v>1.6998117989590312E-4</v>
      </c>
      <c r="J20" s="425">
        <f>+J21+J23</f>
        <v>13427974</v>
      </c>
      <c r="K20" s="340">
        <f t="shared" si="0"/>
        <v>1</v>
      </c>
    </row>
    <row r="21" spans="1:11" ht="52.5" customHeight="1" x14ac:dyDescent="0.25">
      <c r="A21" s="32" t="s">
        <v>93</v>
      </c>
      <c r="B21" s="454"/>
      <c r="C21" s="454"/>
      <c r="D21" s="454"/>
      <c r="E21" s="149" t="s">
        <v>94</v>
      </c>
      <c r="F21" s="425">
        <f>+F22</f>
        <v>9669974</v>
      </c>
      <c r="G21" s="425">
        <f>+G22</f>
        <v>0</v>
      </c>
      <c r="H21" s="425">
        <f t="shared" si="1"/>
        <v>9669974</v>
      </c>
      <c r="I21" s="294">
        <f>+H21/H97</f>
        <v>1.2240964944396719E-4</v>
      </c>
      <c r="J21" s="425">
        <f>+J22</f>
        <v>9669974</v>
      </c>
      <c r="K21" s="340">
        <f t="shared" si="0"/>
        <v>1</v>
      </c>
    </row>
    <row r="22" spans="1:11" ht="32.25" customHeight="1" x14ac:dyDescent="0.25">
      <c r="A22" s="39" t="s">
        <v>95</v>
      </c>
      <c r="B22" s="40" t="s">
        <v>37</v>
      </c>
      <c r="C22" s="40">
        <v>20</v>
      </c>
      <c r="D22" s="40" t="s">
        <v>38</v>
      </c>
      <c r="E22" s="151" t="s">
        <v>96</v>
      </c>
      <c r="F22" s="421">
        <v>9669974</v>
      </c>
      <c r="G22" s="422">
        <v>0</v>
      </c>
      <c r="H22" s="422">
        <f t="shared" si="1"/>
        <v>9669974</v>
      </c>
      <c r="I22" s="308">
        <f>+H22/H97</f>
        <v>1.2240964944396719E-4</v>
      </c>
      <c r="J22" s="421">
        <v>9669974</v>
      </c>
      <c r="K22" s="342">
        <f t="shared" si="0"/>
        <v>1</v>
      </c>
    </row>
    <row r="23" spans="1:11" ht="32.25" customHeight="1" x14ac:dyDescent="0.25">
      <c r="A23" s="32" t="s">
        <v>449</v>
      </c>
      <c r="B23" s="40"/>
      <c r="C23" s="40"/>
      <c r="D23" s="40"/>
      <c r="E23" s="149" t="s">
        <v>450</v>
      </c>
      <c r="F23" s="425">
        <f>+F24</f>
        <v>3758000</v>
      </c>
      <c r="G23" s="425">
        <f>+G24</f>
        <v>0</v>
      </c>
      <c r="H23" s="425">
        <f t="shared" si="1"/>
        <v>3758000</v>
      </c>
      <c r="I23" s="378">
        <f>+H23/H97</f>
        <v>4.7571530451935925E-5</v>
      </c>
      <c r="J23" s="425">
        <f>+J24</f>
        <v>3758000</v>
      </c>
      <c r="K23" s="340">
        <f t="shared" si="0"/>
        <v>1</v>
      </c>
    </row>
    <row r="24" spans="1:11" ht="32.25" customHeight="1" x14ac:dyDescent="0.25">
      <c r="A24" s="39" t="s">
        <v>451</v>
      </c>
      <c r="B24" s="40" t="s">
        <v>37</v>
      </c>
      <c r="C24" s="40">
        <v>20</v>
      </c>
      <c r="D24" s="40" t="s">
        <v>38</v>
      </c>
      <c r="E24" s="151" t="s">
        <v>452</v>
      </c>
      <c r="F24" s="421">
        <v>3758000</v>
      </c>
      <c r="G24" s="422">
        <v>0</v>
      </c>
      <c r="H24" s="422">
        <f t="shared" si="1"/>
        <v>3758000</v>
      </c>
      <c r="I24" s="379">
        <f>+H24/H97</f>
        <v>4.7571530451935925E-5</v>
      </c>
      <c r="J24" s="421">
        <v>3758000</v>
      </c>
      <c r="K24" s="342">
        <f t="shared" si="0"/>
        <v>1</v>
      </c>
    </row>
    <row r="25" spans="1:11" ht="23.25" customHeight="1" x14ac:dyDescent="0.25">
      <c r="A25" s="32" t="s">
        <v>97</v>
      </c>
      <c r="B25" s="456"/>
      <c r="C25" s="456"/>
      <c r="D25" s="456"/>
      <c r="E25" s="149" t="s">
        <v>98</v>
      </c>
      <c r="F25" s="424">
        <f>+F26</f>
        <v>555941078.5</v>
      </c>
      <c r="G25" s="424">
        <f>+G26</f>
        <v>0</v>
      </c>
      <c r="H25" s="425">
        <f t="shared" si="1"/>
        <v>555941078.5</v>
      </c>
      <c r="I25" s="294">
        <f>+H25/H97</f>
        <v>7.0375114277128397E-3</v>
      </c>
      <c r="J25" s="424">
        <f>+J26</f>
        <v>555941078.5</v>
      </c>
      <c r="K25" s="340">
        <f t="shared" si="0"/>
        <v>1</v>
      </c>
    </row>
    <row r="26" spans="1:11" ht="23.25" customHeight="1" x14ac:dyDescent="0.25">
      <c r="A26" s="32" t="s">
        <v>121</v>
      </c>
      <c r="B26" s="456"/>
      <c r="C26" s="456"/>
      <c r="D26" s="456"/>
      <c r="E26" s="149" t="s">
        <v>122</v>
      </c>
      <c r="F26" s="425">
        <f>+F27+F29+F31</f>
        <v>555941078.5</v>
      </c>
      <c r="G26" s="425">
        <f>+G27+G29+G31</f>
        <v>0</v>
      </c>
      <c r="H26" s="425">
        <f t="shared" si="1"/>
        <v>555941078.5</v>
      </c>
      <c r="I26" s="294">
        <f>+H26/H97</f>
        <v>7.0375114277128397E-3</v>
      </c>
      <c r="J26" s="425">
        <f>+J27+J29+J31</f>
        <v>555941078.5</v>
      </c>
      <c r="K26" s="340">
        <f t="shared" si="0"/>
        <v>1</v>
      </c>
    </row>
    <row r="27" spans="1:11" ht="68.25" customHeight="1" x14ac:dyDescent="0.25">
      <c r="A27" s="32" t="s">
        <v>123</v>
      </c>
      <c r="B27" s="456"/>
      <c r="C27" s="456"/>
      <c r="D27" s="456"/>
      <c r="E27" s="149" t="s">
        <v>124</v>
      </c>
      <c r="F27" s="425">
        <f>+F28</f>
        <v>78506145</v>
      </c>
      <c r="G27" s="425">
        <f>+G28</f>
        <v>0</v>
      </c>
      <c r="H27" s="425">
        <f t="shared" si="1"/>
        <v>78506145</v>
      </c>
      <c r="I27" s="294">
        <f>+H27/H97</f>
        <v>9.9378857571357036E-4</v>
      </c>
      <c r="J27" s="425">
        <f>+J28</f>
        <v>78506145</v>
      </c>
      <c r="K27" s="340">
        <f t="shared" si="0"/>
        <v>1</v>
      </c>
    </row>
    <row r="28" spans="1:11" ht="29.25" customHeight="1" x14ac:dyDescent="0.25">
      <c r="A28" s="39" t="s">
        <v>129</v>
      </c>
      <c r="B28" s="40" t="s">
        <v>37</v>
      </c>
      <c r="C28" s="40">
        <v>20</v>
      </c>
      <c r="D28" s="40" t="s">
        <v>38</v>
      </c>
      <c r="E28" s="151" t="s">
        <v>130</v>
      </c>
      <c r="F28" s="421">
        <v>78506145</v>
      </c>
      <c r="G28" s="421">
        <v>0</v>
      </c>
      <c r="H28" s="421">
        <f t="shared" si="1"/>
        <v>78506145</v>
      </c>
      <c r="I28" s="308">
        <f>+H28/H97</f>
        <v>9.9378857571357036E-4</v>
      </c>
      <c r="J28" s="421">
        <v>78506145</v>
      </c>
      <c r="K28" s="342">
        <f t="shared" si="0"/>
        <v>1</v>
      </c>
    </row>
    <row r="29" spans="1:11" ht="38.25" customHeight="1" x14ac:dyDescent="0.25">
      <c r="A29" s="32" t="s">
        <v>133</v>
      </c>
      <c r="B29" s="456"/>
      <c r="C29" s="456"/>
      <c r="D29" s="456"/>
      <c r="E29" s="149" t="s">
        <v>134</v>
      </c>
      <c r="F29" s="425">
        <f>+F30</f>
        <v>200812848</v>
      </c>
      <c r="G29" s="425">
        <f>+G30</f>
        <v>0</v>
      </c>
      <c r="H29" s="425">
        <f t="shared" si="1"/>
        <v>200812848</v>
      </c>
      <c r="I29" s="294">
        <f>+H29/H97</f>
        <v>2.5420368583746623E-3</v>
      </c>
      <c r="J29" s="425">
        <f>+J30</f>
        <v>200812848</v>
      </c>
      <c r="K29" s="340">
        <f t="shared" si="0"/>
        <v>1</v>
      </c>
    </row>
    <row r="30" spans="1:11" ht="33.75" customHeight="1" x14ac:dyDescent="0.25">
      <c r="A30" s="39" t="s">
        <v>137</v>
      </c>
      <c r="B30" s="40" t="s">
        <v>37</v>
      </c>
      <c r="C30" s="40">
        <v>20</v>
      </c>
      <c r="D30" s="40" t="s">
        <v>38</v>
      </c>
      <c r="E30" s="151" t="s">
        <v>138</v>
      </c>
      <c r="F30" s="421">
        <v>200812848</v>
      </c>
      <c r="G30" s="421">
        <v>0</v>
      </c>
      <c r="H30" s="421">
        <f t="shared" si="1"/>
        <v>200812848</v>
      </c>
      <c r="I30" s="308">
        <f>+H30/H97</f>
        <v>2.5420368583746623E-3</v>
      </c>
      <c r="J30" s="421">
        <v>200812848</v>
      </c>
      <c r="K30" s="342">
        <f t="shared" si="0"/>
        <v>1</v>
      </c>
    </row>
    <row r="31" spans="1:11" ht="45.75" customHeight="1" x14ac:dyDescent="0.25">
      <c r="A31" s="32" t="s">
        <v>141</v>
      </c>
      <c r="B31" s="456"/>
      <c r="C31" s="456"/>
      <c r="D31" s="456"/>
      <c r="E31" s="149" t="s">
        <v>142</v>
      </c>
      <c r="F31" s="425">
        <f>+F32+F33+F34+F35</f>
        <v>276622085.5</v>
      </c>
      <c r="G31" s="425">
        <f>+G32+G33+G34+G35</f>
        <v>0</v>
      </c>
      <c r="H31" s="425">
        <f t="shared" si="1"/>
        <v>276622085.5</v>
      </c>
      <c r="I31" s="294">
        <f>+H31/H97</f>
        <v>3.5016859936246071E-3</v>
      </c>
      <c r="J31" s="425">
        <f>+J32+J33+J34+J35</f>
        <v>276622085.5</v>
      </c>
      <c r="K31" s="340">
        <f t="shared" si="0"/>
        <v>1</v>
      </c>
    </row>
    <row r="32" spans="1:11" ht="35.25" customHeight="1" x14ac:dyDescent="0.25">
      <c r="A32" s="39" t="s">
        <v>143</v>
      </c>
      <c r="B32" s="40" t="s">
        <v>37</v>
      </c>
      <c r="C32" s="40">
        <v>20</v>
      </c>
      <c r="D32" s="40" t="s">
        <v>38</v>
      </c>
      <c r="E32" s="151" t="s">
        <v>144</v>
      </c>
      <c r="F32" s="421">
        <v>51308464</v>
      </c>
      <c r="G32" s="421">
        <v>0</v>
      </c>
      <c r="H32" s="421">
        <f t="shared" si="1"/>
        <v>51308464</v>
      </c>
      <c r="I32" s="308">
        <f>+H32/H97</f>
        <v>6.4950030804099474E-4</v>
      </c>
      <c r="J32" s="421">
        <v>51308464</v>
      </c>
      <c r="K32" s="342">
        <f t="shared" si="0"/>
        <v>1</v>
      </c>
    </row>
    <row r="33" spans="1:11" ht="40.5" customHeight="1" x14ac:dyDescent="0.25">
      <c r="A33" s="39" t="s">
        <v>145</v>
      </c>
      <c r="B33" s="40" t="s">
        <v>37</v>
      </c>
      <c r="C33" s="40">
        <v>20</v>
      </c>
      <c r="D33" s="40" t="s">
        <v>38</v>
      </c>
      <c r="E33" s="151" t="s">
        <v>146</v>
      </c>
      <c r="F33" s="421">
        <v>126748037.5</v>
      </c>
      <c r="G33" s="421">
        <v>0</v>
      </c>
      <c r="H33" s="421">
        <f t="shared" si="1"/>
        <v>126748037.5</v>
      </c>
      <c r="I33" s="308">
        <f>+H33/H97</f>
        <v>1.6044699642507629E-3</v>
      </c>
      <c r="J33" s="421">
        <v>126748037.5</v>
      </c>
      <c r="K33" s="342">
        <f t="shared" si="0"/>
        <v>1</v>
      </c>
    </row>
    <row r="34" spans="1:11" ht="28.5" customHeight="1" x14ac:dyDescent="0.25">
      <c r="A34" s="39" t="s">
        <v>149</v>
      </c>
      <c r="B34" s="40" t="s">
        <v>37</v>
      </c>
      <c r="C34" s="40">
        <v>20</v>
      </c>
      <c r="D34" s="40" t="s">
        <v>38</v>
      </c>
      <c r="E34" s="151" t="s">
        <v>150</v>
      </c>
      <c r="F34" s="421">
        <v>13568000</v>
      </c>
      <c r="G34" s="421">
        <v>0</v>
      </c>
      <c r="H34" s="421">
        <f t="shared" si="1"/>
        <v>13568000</v>
      </c>
      <c r="I34" s="308">
        <f>+H34/H97</f>
        <v>1.7175373208405179E-4</v>
      </c>
      <c r="J34" s="421">
        <v>13568000</v>
      </c>
      <c r="K34" s="342">
        <f t="shared" si="0"/>
        <v>1</v>
      </c>
    </row>
    <row r="35" spans="1:11" ht="47.25" customHeight="1" x14ac:dyDescent="0.25">
      <c r="A35" s="39" t="s">
        <v>151</v>
      </c>
      <c r="B35" s="40" t="s">
        <v>37</v>
      </c>
      <c r="C35" s="40">
        <v>20</v>
      </c>
      <c r="D35" s="40" t="s">
        <v>38</v>
      </c>
      <c r="E35" s="151" t="s">
        <v>152</v>
      </c>
      <c r="F35" s="421">
        <v>84997584</v>
      </c>
      <c r="G35" s="421">
        <v>0</v>
      </c>
      <c r="H35" s="421">
        <f t="shared" si="1"/>
        <v>84997584</v>
      </c>
      <c r="I35" s="308">
        <f>+H35/H97</f>
        <v>1.0759619892487977E-3</v>
      </c>
      <c r="J35" s="421">
        <v>84997584</v>
      </c>
      <c r="K35" s="342">
        <f t="shared" si="0"/>
        <v>1</v>
      </c>
    </row>
    <row r="36" spans="1:11" ht="27" customHeight="1" x14ac:dyDescent="0.25">
      <c r="A36" s="32" t="s">
        <v>169</v>
      </c>
      <c r="B36" s="454"/>
      <c r="C36" s="454"/>
      <c r="D36" s="454"/>
      <c r="E36" s="149" t="s">
        <v>170</v>
      </c>
      <c r="F36" s="425">
        <f>+F37</f>
        <v>457940695.84000003</v>
      </c>
      <c r="G36" s="425">
        <f>+G37</f>
        <v>0</v>
      </c>
      <c r="H36" s="425">
        <f t="shared" si="1"/>
        <v>457940695.84000003</v>
      </c>
      <c r="I36" s="294">
        <f>+H36/H97</f>
        <v>5.796950441014713E-3</v>
      </c>
      <c r="J36" s="425">
        <f>+J37</f>
        <v>457940695.84000003</v>
      </c>
      <c r="K36" s="340">
        <f t="shared" si="0"/>
        <v>1</v>
      </c>
    </row>
    <row r="37" spans="1:11" ht="27" customHeight="1" x14ac:dyDescent="0.25">
      <c r="A37" s="32" t="s">
        <v>187</v>
      </c>
      <c r="B37" s="454"/>
      <c r="C37" s="454"/>
      <c r="D37" s="454"/>
      <c r="E37" s="149" t="s">
        <v>188</v>
      </c>
      <c r="F37" s="425">
        <f>+F38</f>
        <v>457940695.84000003</v>
      </c>
      <c r="G37" s="425">
        <f>+G38</f>
        <v>0</v>
      </c>
      <c r="H37" s="425">
        <f t="shared" si="1"/>
        <v>457940695.84000003</v>
      </c>
      <c r="I37" s="294">
        <f>+H37/H97</f>
        <v>5.796950441014713E-3</v>
      </c>
      <c r="J37" s="425">
        <f>+J38</f>
        <v>457940695.84000003</v>
      </c>
      <c r="K37" s="340">
        <f t="shared" si="0"/>
        <v>1</v>
      </c>
    </row>
    <row r="38" spans="1:11" ht="27" customHeight="1" x14ac:dyDescent="0.25">
      <c r="A38" s="32" t="s">
        <v>189</v>
      </c>
      <c r="B38" s="454"/>
      <c r="C38" s="454"/>
      <c r="D38" s="454"/>
      <c r="E38" s="149" t="s">
        <v>190</v>
      </c>
      <c r="F38" s="425">
        <f>+F39+F40</f>
        <v>457940695.84000003</v>
      </c>
      <c r="G38" s="425">
        <f>+G39+G40</f>
        <v>0</v>
      </c>
      <c r="H38" s="425">
        <f t="shared" si="1"/>
        <v>457940695.84000003</v>
      </c>
      <c r="I38" s="294">
        <f>+H38/H97</f>
        <v>5.796950441014713E-3</v>
      </c>
      <c r="J38" s="425">
        <f>+J39+J40</f>
        <v>457940695.84000003</v>
      </c>
      <c r="K38" s="340">
        <f t="shared" si="0"/>
        <v>1</v>
      </c>
    </row>
    <row r="39" spans="1:11" ht="27" customHeight="1" x14ac:dyDescent="0.25">
      <c r="A39" s="39" t="s">
        <v>191</v>
      </c>
      <c r="B39" s="454" t="s">
        <v>37</v>
      </c>
      <c r="C39" s="454">
        <v>20</v>
      </c>
      <c r="D39" s="40" t="s">
        <v>38</v>
      </c>
      <c r="E39" s="151" t="s">
        <v>193</v>
      </c>
      <c r="F39" s="421">
        <v>240508315.61000001</v>
      </c>
      <c r="G39" s="421">
        <v>0</v>
      </c>
      <c r="H39" s="421">
        <f t="shared" si="1"/>
        <v>240508315.61000001</v>
      </c>
      <c r="I39" s="308">
        <f>+H39/H97</f>
        <v>3.0445313092030157E-3</v>
      </c>
      <c r="J39" s="421">
        <v>240508315.61000001</v>
      </c>
      <c r="K39" s="342">
        <f t="shared" si="0"/>
        <v>1</v>
      </c>
    </row>
    <row r="40" spans="1:11" ht="27" customHeight="1" x14ac:dyDescent="0.25">
      <c r="A40" s="39" t="s">
        <v>194</v>
      </c>
      <c r="B40" s="40" t="s">
        <v>37</v>
      </c>
      <c r="C40" s="40">
        <v>20</v>
      </c>
      <c r="D40" s="40" t="s">
        <v>38</v>
      </c>
      <c r="E40" s="151" t="s">
        <v>195</v>
      </c>
      <c r="F40" s="421">
        <v>217432380.22999999</v>
      </c>
      <c r="G40" s="421"/>
      <c r="H40" s="421">
        <f t="shared" si="1"/>
        <v>217432380.22999999</v>
      </c>
      <c r="I40" s="308">
        <f>+H40/H97</f>
        <v>2.7524191318116964E-3</v>
      </c>
      <c r="J40" s="421">
        <v>217432380.22999999</v>
      </c>
      <c r="K40" s="342">
        <f t="shared" si="0"/>
        <v>1</v>
      </c>
    </row>
    <row r="41" spans="1:11" ht="43.5" customHeight="1" x14ac:dyDescent="0.25">
      <c r="A41" s="32" t="s">
        <v>196</v>
      </c>
      <c r="B41" s="33"/>
      <c r="C41" s="33"/>
      <c r="D41" s="33"/>
      <c r="E41" s="149" t="s">
        <v>197</v>
      </c>
      <c r="F41" s="425">
        <f>+F42</f>
        <v>1447532329.55</v>
      </c>
      <c r="G41" s="425">
        <f>+G42</f>
        <v>0</v>
      </c>
      <c r="H41" s="425">
        <f t="shared" si="1"/>
        <v>1447532329.55</v>
      </c>
      <c r="I41" s="294">
        <f>+H41/H97</f>
        <v>1.8323929828459175E-2</v>
      </c>
      <c r="J41" s="425">
        <f>+J42</f>
        <v>1447532329.55</v>
      </c>
      <c r="K41" s="340">
        <f t="shared" ref="K41:K72" si="2">+J41/H41</f>
        <v>1</v>
      </c>
    </row>
    <row r="42" spans="1:11" ht="27" customHeight="1" x14ac:dyDescent="0.25">
      <c r="A42" s="32" t="s">
        <v>198</v>
      </c>
      <c r="B42" s="33"/>
      <c r="C42" s="33"/>
      <c r="D42" s="33"/>
      <c r="E42" s="149" t="s">
        <v>199</v>
      </c>
      <c r="F42" s="425">
        <f>+F43</f>
        <v>1447532329.55</v>
      </c>
      <c r="G42" s="425">
        <f>+G43</f>
        <v>0</v>
      </c>
      <c r="H42" s="425">
        <f t="shared" si="1"/>
        <v>1447532329.55</v>
      </c>
      <c r="I42" s="294">
        <f>+H42/H97</f>
        <v>1.8323929828459175E-2</v>
      </c>
      <c r="J42" s="425">
        <f>+J43</f>
        <v>1447532329.55</v>
      </c>
      <c r="K42" s="340">
        <f t="shared" si="2"/>
        <v>1</v>
      </c>
    </row>
    <row r="43" spans="1:11" ht="27" customHeight="1" thickBot="1" x14ac:dyDescent="0.3">
      <c r="A43" s="52" t="s">
        <v>200</v>
      </c>
      <c r="B43" s="53" t="s">
        <v>37</v>
      </c>
      <c r="C43" s="53">
        <v>20</v>
      </c>
      <c r="D43" s="53" t="s">
        <v>38</v>
      </c>
      <c r="E43" s="426" t="s">
        <v>201</v>
      </c>
      <c r="F43" s="427">
        <v>1447532329.55</v>
      </c>
      <c r="G43" s="427">
        <v>0</v>
      </c>
      <c r="H43" s="427">
        <f t="shared" si="1"/>
        <v>1447532329.55</v>
      </c>
      <c r="I43" s="301">
        <f>+H43/H97</f>
        <v>1.8323929828459175E-2</v>
      </c>
      <c r="J43" s="427">
        <v>1447532329.55</v>
      </c>
      <c r="K43" s="344">
        <f t="shared" si="2"/>
        <v>1</v>
      </c>
    </row>
    <row r="44" spans="1:11" s="433" customFormat="1" ht="24.75" customHeight="1" thickBot="1" x14ac:dyDescent="0.3">
      <c r="A44" s="463" t="s">
        <v>214</v>
      </c>
      <c r="B44" s="462"/>
      <c r="C44" s="462"/>
      <c r="D44" s="462"/>
      <c r="E44" s="461" t="s">
        <v>431</v>
      </c>
      <c r="F44" s="158">
        <f>+F45+F59+F65+F77+F83</f>
        <v>76313556044.690002</v>
      </c>
      <c r="G44" s="158">
        <f>+G45+G59+G65+G77+G83</f>
        <v>0</v>
      </c>
      <c r="H44" s="460">
        <f t="shared" ref="H44:H75" si="3">+F44-G44</f>
        <v>76313556044.690002</v>
      </c>
      <c r="I44" s="306">
        <f>+H44/H97</f>
        <v>0.96603317064275929</v>
      </c>
      <c r="J44" s="158">
        <f>+J45+J59+J65+J77+J83</f>
        <v>76313556044.690002</v>
      </c>
      <c r="K44" s="336">
        <f t="shared" si="2"/>
        <v>1</v>
      </c>
    </row>
    <row r="45" spans="1:11" ht="36.75" customHeight="1" x14ac:dyDescent="0.25">
      <c r="A45" s="459" t="s">
        <v>216</v>
      </c>
      <c r="B45" s="458"/>
      <c r="C45" s="458"/>
      <c r="D45" s="458"/>
      <c r="E45" s="417" t="s">
        <v>217</v>
      </c>
      <c r="F45" s="428">
        <f>+F46</f>
        <v>58518202608.690002</v>
      </c>
      <c r="G45" s="428">
        <f>+G46</f>
        <v>0</v>
      </c>
      <c r="H45" s="428">
        <f t="shared" si="3"/>
        <v>58518202608.690002</v>
      </c>
      <c r="I45" s="290">
        <f>+H45/H97</f>
        <v>0.74076648679932222</v>
      </c>
      <c r="J45" s="428">
        <f>+J46</f>
        <v>58518202608.690002</v>
      </c>
      <c r="K45" s="338">
        <f t="shared" si="2"/>
        <v>1</v>
      </c>
    </row>
    <row r="46" spans="1:11" ht="36.75" customHeight="1" x14ac:dyDescent="0.25">
      <c r="A46" s="457" t="s">
        <v>218</v>
      </c>
      <c r="B46" s="456"/>
      <c r="C46" s="456"/>
      <c r="D46" s="456"/>
      <c r="E46" s="149" t="s">
        <v>219</v>
      </c>
      <c r="F46" s="425">
        <f>+F47+F51+F55</f>
        <v>58518202608.690002</v>
      </c>
      <c r="G46" s="425">
        <f>+G47+G51+G55</f>
        <v>0</v>
      </c>
      <c r="H46" s="425">
        <f t="shared" si="3"/>
        <v>58518202608.690002</v>
      </c>
      <c r="I46" s="294">
        <f>+H46/H97</f>
        <v>0.74076648679932222</v>
      </c>
      <c r="J46" s="425">
        <f>+J47+J51+J55</f>
        <v>58518202608.690002</v>
      </c>
      <c r="K46" s="340">
        <f t="shared" si="2"/>
        <v>1</v>
      </c>
    </row>
    <row r="47" spans="1:11" ht="51" customHeight="1" x14ac:dyDescent="0.25">
      <c r="A47" s="32" t="s">
        <v>268</v>
      </c>
      <c r="B47" s="40"/>
      <c r="C47" s="40"/>
      <c r="D47" s="40"/>
      <c r="E47" s="149" t="s">
        <v>271</v>
      </c>
      <c r="F47" s="419">
        <f t="shared" ref="F47:G49" si="4">+F48</f>
        <v>296233463</v>
      </c>
      <c r="G47" s="419">
        <f t="shared" si="4"/>
        <v>0</v>
      </c>
      <c r="H47" s="425">
        <f t="shared" si="3"/>
        <v>296233463</v>
      </c>
      <c r="I47" s="294">
        <f>+H47/H97</f>
        <v>3.7499412469363851E-3</v>
      </c>
      <c r="J47" s="419">
        <f>+J48</f>
        <v>296233463</v>
      </c>
      <c r="K47" s="340">
        <f t="shared" si="2"/>
        <v>1</v>
      </c>
    </row>
    <row r="48" spans="1:11" ht="51" customHeight="1" x14ac:dyDescent="0.25">
      <c r="A48" s="32" t="s">
        <v>270</v>
      </c>
      <c r="B48" s="68"/>
      <c r="C48" s="68"/>
      <c r="D48" s="68"/>
      <c r="E48" s="149" t="s">
        <v>271</v>
      </c>
      <c r="F48" s="419">
        <f t="shared" si="4"/>
        <v>296233463</v>
      </c>
      <c r="G48" s="419">
        <f t="shared" si="4"/>
        <v>0</v>
      </c>
      <c r="H48" s="425">
        <f t="shared" si="3"/>
        <v>296233463</v>
      </c>
      <c r="I48" s="294">
        <f>+H48/H97</f>
        <v>3.7499412469363851E-3</v>
      </c>
      <c r="J48" s="419">
        <f>+J49</f>
        <v>296233463</v>
      </c>
      <c r="K48" s="340">
        <f t="shared" si="2"/>
        <v>1</v>
      </c>
    </row>
    <row r="49" spans="1:11" ht="55.5" customHeight="1" x14ac:dyDescent="0.25">
      <c r="A49" s="32" t="s">
        <v>272</v>
      </c>
      <c r="B49" s="68"/>
      <c r="C49" s="68"/>
      <c r="D49" s="68"/>
      <c r="E49" s="149" t="s">
        <v>273</v>
      </c>
      <c r="F49" s="425">
        <f t="shared" si="4"/>
        <v>296233463</v>
      </c>
      <c r="G49" s="425">
        <f t="shared" si="4"/>
        <v>0</v>
      </c>
      <c r="H49" s="425">
        <f t="shared" si="3"/>
        <v>296233463</v>
      </c>
      <c r="I49" s="294">
        <f>+H49/H97</f>
        <v>3.7499412469363851E-3</v>
      </c>
      <c r="J49" s="425">
        <f>+J50</f>
        <v>296233463</v>
      </c>
      <c r="K49" s="340">
        <f t="shared" si="2"/>
        <v>1</v>
      </c>
    </row>
    <row r="50" spans="1:11" ht="36.75" customHeight="1" x14ac:dyDescent="0.25">
      <c r="A50" s="76" t="s">
        <v>274</v>
      </c>
      <c r="B50" s="68" t="s">
        <v>192</v>
      </c>
      <c r="C50" s="68">
        <v>11</v>
      </c>
      <c r="D50" s="40" t="s">
        <v>38</v>
      </c>
      <c r="E50" s="150" t="s">
        <v>226</v>
      </c>
      <c r="F50" s="421">
        <v>296233463</v>
      </c>
      <c r="G50" s="421">
        <v>0</v>
      </c>
      <c r="H50" s="421">
        <f t="shared" si="3"/>
        <v>296233463</v>
      </c>
      <c r="I50" s="308">
        <f>+H50/H97</f>
        <v>3.7499412469363851E-3</v>
      </c>
      <c r="J50" s="421">
        <v>296233463</v>
      </c>
      <c r="K50" s="342">
        <f t="shared" si="2"/>
        <v>1</v>
      </c>
    </row>
    <row r="51" spans="1:11" ht="52.5" customHeight="1" x14ac:dyDescent="0.25">
      <c r="A51" s="32" t="s">
        <v>300</v>
      </c>
      <c r="B51" s="68"/>
      <c r="C51" s="68"/>
      <c r="D51" s="68"/>
      <c r="E51" s="149" t="s">
        <v>301</v>
      </c>
      <c r="F51" s="419">
        <f t="shared" ref="F51:G53" si="5">+F52</f>
        <v>51638230121.690002</v>
      </c>
      <c r="G51" s="419">
        <f t="shared" si="5"/>
        <v>0</v>
      </c>
      <c r="H51" s="425">
        <f t="shared" si="3"/>
        <v>51638230121.690002</v>
      </c>
      <c r="I51" s="294">
        <f>+H51/H97</f>
        <v>0.65367473036669799</v>
      </c>
      <c r="J51" s="419">
        <f>+J52</f>
        <v>51638230121.690002</v>
      </c>
      <c r="K51" s="340">
        <f t="shared" si="2"/>
        <v>1</v>
      </c>
    </row>
    <row r="52" spans="1:11" ht="52.5" customHeight="1" x14ac:dyDescent="0.25">
      <c r="A52" s="32" t="s">
        <v>302</v>
      </c>
      <c r="B52" s="40"/>
      <c r="C52" s="40"/>
      <c r="D52" s="40"/>
      <c r="E52" s="148" t="s">
        <v>301</v>
      </c>
      <c r="F52" s="419">
        <f t="shared" si="5"/>
        <v>51638230121.690002</v>
      </c>
      <c r="G52" s="419">
        <f t="shared" si="5"/>
        <v>0</v>
      </c>
      <c r="H52" s="425">
        <f t="shared" si="3"/>
        <v>51638230121.690002</v>
      </c>
      <c r="I52" s="294">
        <f>+H52/H97</f>
        <v>0.65367473036669799</v>
      </c>
      <c r="J52" s="419">
        <f>+J53</f>
        <v>51638230121.690002</v>
      </c>
      <c r="K52" s="340">
        <f t="shared" si="2"/>
        <v>1</v>
      </c>
    </row>
    <row r="53" spans="1:11" ht="36.75" customHeight="1" x14ac:dyDescent="0.25">
      <c r="A53" s="32" t="s">
        <v>303</v>
      </c>
      <c r="B53" s="40"/>
      <c r="C53" s="40"/>
      <c r="D53" s="40"/>
      <c r="E53" s="149" t="s">
        <v>236</v>
      </c>
      <c r="F53" s="425">
        <f t="shared" si="5"/>
        <v>51638230121.690002</v>
      </c>
      <c r="G53" s="425">
        <f t="shared" si="5"/>
        <v>0</v>
      </c>
      <c r="H53" s="425">
        <f t="shared" si="3"/>
        <v>51638230121.690002</v>
      </c>
      <c r="I53" s="294">
        <f>+H53/H97</f>
        <v>0.65367473036669799</v>
      </c>
      <c r="J53" s="425">
        <f>+J54</f>
        <v>51638230121.690002</v>
      </c>
      <c r="K53" s="340">
        <f t="shared" si="2"/>
        <v>1</v>
      </c>
    </row>
    <row r="54" spans="1:11" ht="36.75" customHeight="1" x14ac:dyDescent="0.25">
      <c r="A54" s="39" t="s">
        <v>304</v>
      </c>
      <c r="B54" s="68" t="s">
        <v>192</v>
      </c>
      <c r="C54" s="68">
        <v>11</v>
      </c>
      <c r="D54" s="40" t="s">
        <v>38</v>
      </c>
      <c r="E54" s="151" t="s">
        <v>226</v>
      </c>
      <c r="F54" s="421">
        <v>51638230121.690002</v>
      </c>
      <c r="G54" s="421">
        <v>0</v>
      </c>
      <c r="H54" s="421">
        <f t="shared" si="3"/>
        <v>51638230121.690002</v>
      </c>
      <c r="I54" s="308">
        <f>+H54/H97</f>
        <v>0.65367473036669799</v>
      </c>
      <c r="J54" s="421">
        <v>51638230121.690002</v>
      </c>
      <c r="K54" s="342">
        <f t="shared" si="2"/>
        <v>1</v>
      </c>
    </row>
    <row r="55" spans="1:11" ht="77.25" customHeight="1" x14ac:dyDescent="0.25">
      <c r="A55" s="32" t="s">
        <v>325</v>
      </c>
      <c r="B55" s="68"/>
      <c r="C55" s="68"/>
      <c r="D55" s="68"/>
      <c r="E55" s="149" t="s">
        <v>326</v>
      </c>
      <c r="F55" s="425">
        <f t="shared" ref="F55:G57" si="6">+F56</f>
        <v>6583739024</v>
      </c>
      <c r="G55" s="425">
        <f t="shared" si="6"/>
        <v>0</v>
      </c>
      <c r="H55" s="425">
        <f t="shared" si="3"/>
        <v>6583739024</v>
      </c>
      <c r="I55" s="294">
        <f>+H55/H97</f>
        <v>8.334181518568784E-2</v>
      </c>
      <c r="J55" s="425">
        <f>+J56</f>
        <v>6583739024</v>
      </c>
      <c r="K55" s="340">
        <f t="shared" si="2"/>
        <v>1</v>
      </c>
    </row>
    <row r="56" spans="1:11" ht="63.75" customHeight="1" x14ac:dyDescent="0.25">
      <c r="A56" s="32" t="s">
        <v>327</v>
      </c>
      <c r="B56" s="40"/>
      <c r="C56" s="40"/>
      <c r="D56" s="40"/>
      <c r="E56" s="148" t="s">
        <v>326</v>
      </c>
      <c r="F56" s="425">
        <f t="shared" si="6"/>
        <v>6583739024</v>
      </c>
      <c r="G56" s="425">
        <f t="shared" si="6"/>
        <v>0</v>
      </c>
      <c r="H56" s="425">
        <f t="shared" si="3"/>
        <v>6583739024</v>
      </c>
      <c r="I56" s="294">
        <f>+H56/H97</f>
        <v>8.334181518568784E-2</v>
      </c>
      <c r="J56" s="425">
        <f>+J57</f>
        <v>6583739024</v>
      </c>
      <c r="K56" s="340">
        <f t="shared" si="2"/>
        <v>1</v>
      </c>
    </row>
    <row r="57" spans="1:11" ht="36.75" customHeight="1" x14ac:dyDescent="0.25">
      <c r="A57" s="32" t="s">
        <v>328</v>
      </c>
      <c r="B57" s="40"/>
      <c r="C57" s="40"/>
      <c r="D57" s="40"/>
      <c r="E57" s="149" t="s">
        <v>236</v>
      </c>
      <c r="F57" s="425">
        <f t="shared" si="6"/>
        <v>6583739024</v>
      </c>
      <c r="G57" s="425">
        <f t="shared" si="6"/>
        <v>0</v>
      </c>
      <c r="H57" s="425">
        <f t="shared" si="3"/>
        <v>6583739024</v>
      </c>
      <c r="I57" s="294">
        <f>+H57/H97</f>
        <v>8.334181518568784E-2</v>
      </c>
      <c r="J57" s="425">
        <f>+J58</f>
        <v>6583739024</v>
      </c>
      <c r="K57" s="340">
        <f t="shared" si="2"/>
        <v>1</v>
      </c>
    </row>
    <row r="58" spans="1:11" ht="36.75" customHeight="1" x14ac:dyDescent="0.25">
      <c r="A58" s="39" t="s">
        <v>329</v>
      </c>
      <c r="B58" s="68" t="s">
        <v>192</v>
      </c>
      <c r="C58" s="68">
        <v>11</v>
      </c>
      <c r="D58" s="40" t="s">
        <v>38</v>
      </c>
      <c r="E58" s="151" t="s">
        <v>226</v>
      </c>
      <c r="F58" s="421">
        <v>6583739024</v>
      </c>
      <c r="G58" s="421">
        <v>0</v>
      </c>
      <c r="H58" s="421">
        <f t="shared" si="3"/>
        <v>6583739024</v>
      </c>
      <c r="I58" s="308">
        <f>+H58/H97</f>
        <v>8.334181518568784E-2</v>
      </c>
      <c r="J58" s="421">
        <v>6583739024</v>
      </c>
      <c r="K58" s="342">
        <f t="shared" si="2"/>
        <v>1</v>
      </c>
    </row>
    <row r="59" spans="1:11" ht="36.75" customHeight="1" x14ac:dyDescent="0.25">
      <c r="A59" s="32" t="s">
        <v>342</v>
      </c>
      <c r="B59" s="68"/>
      <c r="C59" s="68"/>
      <c r="D59" s="68"/>
      <c r="E59" s="148" t="s">
        <v>343</v>
      </c>
      <c r="F59" s="425">
        <f t="shared" ref="F59:G63" si="7">+F60</f>
        <v>22558306</v>
      </c>
      <c r="G59" s="425">
        <f t="shared" si="7"/>
        <v>0</v>
      </c>
      <c r="H59" s="425">
        <f t="shared" si="3"/>
        <v>22558306</v>
      </c>
      <c r="I59" s="294">
        <f>+H59/H97</f>
        <v>2.8555964364637812E-4</v>
      </c>
      <c r="J59" s="425">
        <f>+J60</f>
        <v>22558306</v>
      </c>
      <c r="K59" s="340">
        <f t="shared" si="2"/>
        <v>1</v>
      </c>
    </row>
    <row r="60" spans="1:11" ht="36.75" customHeight="1" x14ac:dyDescent="0.25">
      <c r="A60" s="32" t="s">
        <v>344</v>
      </c>
      <c r="B60" s="40"/>
      <c r="C60" s="40"/>
      <c r="D60" s="40"/>
      <c r="E60" s="149" t="s">
        <v>219</v>
      </c>
      <c r="F60" s="425">
        <f t="shared" si="7"/>
        <v>22558306</v>
      </c>
      <c r="G60" s="425">
        <f t="shared" si="7"/>
        <v>0</v>
      </c>
      <c r="H60" s="425">
        <f t="shared" si="3"/>
        <v>22558306</v>
      </c>
      <c r="I60" s="294">
        <f>+H60/H97</f>
        <v>2.8555964364637812E-4</v>
      </c>
      <c r="J60" s="425">
        <f>+J61</f>
        <v>22558306</v>
      </c>
      <c r="K60" s="340">
        <f t="shared" si="2"/>
        <v>1</v>
      </c>
    </row>
    <row r="61" spans="1:11" ht="40.5" customHeight="1" x14ac:dyDescent="0.25">
      <c r="A61" s="32" t="s">
        <v>345</v>
      </c>
      <c r="B61" s="40"/>
      <c r="C61" s="40"/>
      <c r="D61" s="40"/>
      <c r="E61" s="149" t="s">
        <v>346</v>
      </c>
      <c r="F61" s="425">
        <f t="shared" si="7"/>
        <v>22558306</v>
      </c>
      <c r="G61" s="425">
        <f t="shared" si="7"/>
        <v>0</v>
      </c>
      <c r="H61" s="425">
        <f t="shared" si="3"/>
        <v>22558306</v>
      </c>
      <c r="I61" s="294">
        <f>+H61/H97</f>
        <v>2.8555964364637812E-4</v>
      </c>
      <c r="J61" s="425">
        <f>+J62</f>
        <v>22558306</v>
      </c>
      <c r="K61" s="340">
        <f t="shared" si="2"/>
        <v>1</v>
      </c>
    </row>
    <row r="62" spans="1:11" ht="40.5" customHeight="1" x14ac:dyDescent="0.25">
      <c r="A62" s="32" t="s">
        <v>347</v>
      </c>
      <c r="B62" s="40"/>
      <c r="C62" s="40"/>
      <c r="D62" s="40"/>
      <c r="E62" s="149" t="s">
        <v>346</v>
      </c>
      <c r="F62" s="425">
        <f t="shared" si="7"/>
        <v>22558306</v>
      </c>
      <c r="G62" s="425">
        <f t="shared" si="7"/>
        <v>0</v>
      </c>
      <c r="H62" s="425">
        <f t="shared" si="3"/>
        <v>22558306</v>
      </c>
      <c r="I62" s="294">
        <f>+H62/H97</f>
        <v>2.8555964364637812E-4</v>
      </c>
      <c r="J62" s="425">
        <f>+J63</f>
        <v>22558306</v>
      </c>
      <c r="K62" s="340">
        <f t="shared" si="2"/>
        <v>1</v>
      </c>
    </row>
    <row r="63" spans="1:11" ht="36.75" customHeight="1" x14ac:dyDescent="0.25">
      <c r="A63" s="32" t="s">
        <v>348</v>
      </c>
      <c r="B63" s="40"/>
      <c r="C63" s="40"/>
      <c r="D63" s="40"/>
      <c r="E63" s="148" t="s">
        <v>349</v>
      </c>
      <c r="F63" s="425">
        <f t="shared" si="7"/>
        <v>22558306</v>
      </c>
      <c r="G63" s="425">
        <f t="shared" si="7"/>
        <v>0</v>
      </c>
      <c r="H63" s="425">
        <f t="shared" si="3"/>
        <v>22558306</v>
      </c>
      <c r="I63" s="294">
        <f>+H63/H97</f>
        <v>2.8555964364637812E-4</v>
      </c>
      <c r="J63" s="425">
        <f>+J64</f>
        <v>22558306</v>
      </c>
      <c r="K63" s="340">
        <f t="shared" si="2"/>
        <v>1</v>
      </c>
    </row>
    <row r="64" spans="1:11" ht="36.75" customHeight="1" x14ac:dyDescent="0.25">
      <c r="A64" s="39" t="s">
        <v>350</v>
      </c>
      <c r="B64" s="68" t="s">
        <v>192</v>
      </c>
      <c r="C64" s="68">
        <v>11</v>
      </c>
      <c r="D64" s="40" t="s">
        <v>38</v>
      </c>
      <c r="E64" s="150" t="s">
        <v>226</v>
      </c>
      <c r="F64" s="421">
        <v>22558306</v>
      </c>
      <c r="G64" s="421">
        <v>0</v>
      </c>
      <c r="H64" s="421">
        <f t="shared" si="3"/>
        <v>22558306</v>
      </c>
      <c r="I64" s="308">
        <f>+H64/H97</f>
        <v>2.8555964364637812E-4</v>
      </c>
      <c r="J64" s="421">
        <v>22558306</v>
      </c>
      <c r="K64" s="342">
        <f t="shared" si="2"/>
        <v>1</v>
      </c>
    </row>
    <row r="65" spans="1:11" ht="36.75" customHeight="1" x14ac:dyDescent="0.25">
      <c r="A65" s="32" t="s">
        <v>351</v>
      </c>
      <c r="B65" s="40"/>
      <c r="C65" s="40"/>
      <c r="D65" s="40"/>
      <c r="E65" s="149" t="s">
        <v>352</v>
      </c>
      <c r="F65" s="425">
        <f>+F66</f>
        <v>16991625125</v>
      </c>
      <c r="G65" s="425">
        <f>+G66</f>
        <v>0</v>
      </c>
      <c r="H65" s="425">
        <f t="shared" si="3"/>
        <v>16991625125</v>
      </c>
      <c r="I65" s="294">
        <f>+H65/H97</f>
        <v>0.21509249921815252</v>
      </c>
      <c r="J65" s="425">
        <f>+J66</f>
        <v>16991625125</v>
      </c>
      <c r="K65" s="340">
        <f t="shared" si="2"/>
        <v>1</v>
      </c>
    </row>
    <row r="66" spans="1:11" ht="36.75" customHeight="1" x14ac:dyDescent="0.25">
      <c r="A66" s="32" t="s">
        <v>353</v>
      </c>
      <c r="B66" s="40"/>
      <c r="C66" s="40"/>
      <c r="D66" s="40"/>
      <c r="E66" s="149" t="s">
        <v>219</v>
      </c>
      <c r="F66" s="425">
        <f>+F67+F73</f>
        <v>16991625125</v>
      </c>
      <c r="G66" s="425">
        <f>+G67+G73</f>
        <v>0</v>
      </c>
      <c r="H66" s="425">
        <f t="shared" si="3"/>
        <v>16991625125</v>
      </c>
      <c r="I66" s="294">
        <f>+H66/H97</f>
        <v>0.21509249921815252</v>
      </c>
      <c r="J66" s="425">
        <f>+J67+J73</f>
        <v>16991625125</v>
      </c>
      <c r="K66" s="340">
        <f t="shared" si="2"/>
        <v>1</v>
      </c>
    </row>
    <row r="67" spans="1:11" ht="44.25" customHeight="1" x14ac:dyDescent="0.25">
      <c r="A67" s="32" t="s">
        <v>354</v>
      </c>
      <c r="B67" s="40"/>
      <c r="C67" s="40"/>
      <c r="D67" s="40"/>
      <c r="E67" s="148" t="s">
        <v>355</v>
      </c>
      <c r="F67" s="425">
        <f>+F68</f>
        <v>16970318666</v>
      </c>
      <c r="G67" s="425">
        <f>+G68</f>
        <v>0</v>
      </c>
      <c r="H67" s="425">
        <f t="shared" si="3"/>
        <v>16970318666</v>
      </c>
      <c r="I67" s="294">
        <f>+H67/H97</f>
        <v>0.21482278637537938</v>
      </c>
      <c r="J67" s="425">
        <f>+J68</f>
        <v>16970318666</v>
      </c>
      <c r="K67" s="340">
        <f t="shared" si="2"/>
        <v>1</v>
      </c>
    </row>
    <row r="68" spans="1:11" ht="44.25" customHeight="1" x14ac:dyDescent="0.25">
      <c r="A68" s="32" t="s">
        <v>356</v>
      </c>
      <c r="B68" s="68"/>
      <c r="C68" s="68"/>
      <c r="D68" s="68"/>
      <c r="E68" s="149" t="s">
        <v>355</v>
      </c>
      <c r="F68" s="425">
        <f>+F69+F71</f>
        <v>16970318666</v>
      </c>
      <c r="G68" s="425">
        <f>+G69+G71</f>
        <v>0</v>
      </c>
      <c r="H68" s="425">
        <f t="shared" si="3"/>
        <v>16970318666</v>
      </c>
      <c r="I68" s="294">
        <f>+H68/H97</f>
        <v>0.21482278637537938</v>
      </c>
      <c r="J68" s="425">
        <f>+J69+J71</f>
        <v>16970318666</v>
      </c>
      <c r="K68" s="340">
        <f t="shared" si="2"/>
        <v>1</v>
      </c>
    </row>
    <row r="69" spans="1:11" ht="36.75" customHeight="1" x14ac:dyDescent="0.25">
      <c r="A69" s="32" t="s">
        <v>357</v>
      </c>
      <c r="B69" s="68"/>
      <c r="C69" s="68"/>
      <c r="D69" s="68"/>
      <c r="E69" s="149" t="s">
        <v>358</v>
      </c>
      <c r="F69" s="425">
        <f>+F70</f>
        <v>16033360718</v>
      </c>
      <c r="G69" s="425">
        <f>+G70</f>
        <v>0</v>
      </c>
      <c r="H69" s="425">
        <f t="shared" si="3"/>
        <v>16033360718</v>
      </c>
      <c r="I69" s="294">
        <f>+H69/H97</f>
        <v>0.20296208292794313</v>
      </c>
      <c r="J69" s="425">
        <f>+J70</f>
        <v>16033360718</v>
      </c>
      <c r="K69" s="340">
        <f t="shared" si="2"/>
        <v>1</v>
      </c>
    </row>
    <row r="70" spans="1:11" ht="30.75" customHeight="1" x14ac:dyDescent="0.25">
      <c r="A70" s="39" t="s">
        <v>359</v>
      </c>
      <c r="B70" s="40" t="s">
        <v>37</v>
      </c>
      <c r="C70" s="40">
        <v>20</v>
      </c>
      <c r="D70" s="40" t="s">
        <v>38</v>
      </c>
      <c r="E70" s="151" t="s">
        <v>226</v>
      </c>
      <c r="F70" s="421">
        <v>16033360718</v>
      </c>
      <c r="G70" s="421">
        <v>0</v>
      </c>
      <c r="H70" s="421">
        <f t="shared" si="3"/>
        <v>16033360718</v>
      </c>
      <c r="I70" s="308">
        <f>+H70/H97</f>
        <v>0.20296208292794313</v>
      </c>
      <c r="J70" s="421">
        <v>16033360718</v>
      </c>
      <c r="K70" s="342">
        <f t="shared" si="2"/>
        <v>1</v>
      </c>
    </row>
    <row r="71" spans="1:11" ht="36.75" customHeight="1" x14ac:dyDescent="0.25">
      <c r="A71" s="32" t="s">
        <v>360</v>
      </c>
      <c r="B71" s="40"/>
      <c r="C71" s="40"/>
      <c r="D71" s="40"/>
      <c r="E71" s="149" t="s">
        <v>361</v>
      </c>
      <c r="F71" s="425">
        <f>+F72</f>
        <v>936957948</v>
      </c>
      <c r="G71" s="425">
        <f>+G72</f>
        <v>0</v>
      </c>
      <c r="H71" s="425">
        <f t="shared" si="3"/>
        <v>936957948</v>
      </c>
      <c r="I71" s="294">
        <f>+H71/H97</f>
        <v>1.1860703447436243E-2</v>
      </c>
      <c r="J71" s="425">
        <f>+J72</f>
        <v>936957948</v>
      </c>
      <c r="K71" s="340">
        <f t="shared" si="2"/>
        <v>1</v>
      </c>
    </row>
    <row r="72" spans="1:11" ht="36.75" customHeight="1" x14ac:dyDescent="0.25">
      <c r="A72" s="39" t="s">
        <v>362</v>
      </c>
      <c r="B72" s="40" t="s">
        <v>37</v>
      </c>
      <c r="C72" s="40">
        <v>20</v>
      </c>
      <c r="D72" s="40" t="s">
        <v>38</v>
      </c>
      <c r="E72" s="151" t="s">
        <v>226</v>
      </c>
      <c r="F72" s="421">
        <v>936957948</v>
      </c>
      <c r="G72" s="421">
        <v>0</v>
      </c>
      <c r="H72" s="421">
        <f t="shared" si="3"/>
        <v>936957948</v>
      </c>
      <c r="I72" s="308">
        <f>+H72/H97</f>
        <v>1.1860703447436243E-2</v>
      </c>
      <c r="J72" s="421">
        <v>936957948</v>
      </c>
      <c r="K72" s="342">
        <f t="shared" si="2"/>
        <v>1</v>
      </c>
    </row>
    <row r="73" spans="1:11" ht="36.75" customHeight="1" x14ac:dyDescent="0.25">
      <c r="A73" s="32" t="s">
        <v>363</v>
      </c>
      <c r="B73" s="40"/>
      <c r="C73" s="40"/>
      <c r="D73" s="40"/>
      <c r="E73" s="149" t="s">
        <v>364</v>
      </c>
      <c r="F73" s="425">
        <f t="shared" ref="F73:G75" si="8">+F74</f>
        <v>21306459</v>
      </c>
      <c r="G73" s="425">
        <f t="shared" si="8"/>
        <v>0</v>
      </c>
      <c r="H73" s="425">
        <f t="shared" si="3"/>
        <v>21306459</v>
      </c>
      <c r="I73" s="308">
        <f>+H73/H97</f>
        <v>2.6971284277313049E-4</v>
      </c>
      <c r="J73" s="425">
        <f>+J74</f>
        <v>21306459</v>
      </c>
      <c r="K73" s="340">
        <f t="shared" ref="K73:K97" si="9">+J73/H73</f>
        <v>1</v>
      </c>
    </row>
    <row r="74" spans="1:11" ht="36.75" customHeight="1" x14ac:dyDescent="0.25">
      <c r="A74" s="32" t="s">
        <v>365</v>
      </c>
      <c r="B74" s="40"/>
      <c r="C74" s="40"/>
      <c r="D74" s="40"/>
      <c r="E74" s="149" t="s">
        <v>364</v>
      </c>
      <c r="F74" s="425">
        <f t="shared" si="8"/>
        <v>21306459</v>
      </c>
      <c r="G74" s="425">
        <f t="shared" si="8"/>
        <v>0</v>
      </c>
      <c r="H74" s="425">
        <f t="shared" si="3"/>
        <v>21306459</v>
      </c>
      <c r="I74" s="308">
        <f>+H74/H97</f>
        <v>2.6971284277313049E-4</v>
      </c>
      <c r="J74" s="425">
        <f>+J75</f>
        <v>21306459</v>
      </c>
      <c r="K74" s="340">
        <f t="shared" si="9"/>
        <v>1</v>
      </c>
    </row>
    <row r="75" spans="1:11" ht="36.75" customHeight="1" x14ac:dyDescent="0.25">
      <c r="A75" s="32" t="s">
        <v>366</v>
      </c>
      <c r="B75" s="40"/>
      <c r="C75" s="40"/>
      <c r="D75" s="40"/>
      <c r="E75" s="149" t="s">
        <v>349</v>
      </c>
      <c r="F75" s="425">
        <f t="shared" si="8"/>
        <v>21306459</v>
      </c>
      <c r="G75" s="425">
        <f t="shared" si="8"/>
        <v>0</v>
      </c>
      <c r="H75" s="425">
        <f t="shared" si="3"/>
        <v>21306459</v>
      </c>
      <c r="I75" s="308">
        <f>+H75/H97</f>
        <v>2.6971284277313049E-4</v>
      </c>
      <c r="J75" s="425">
        <f>+J76</f>
        <v>21306459</v>
      </c>
      <c r="K75" s="340">
        <f t="shared" si="9"/>
        <v>1</v>
      </c>
    </row>
    <row r="76" spans="1:11" ht="36.75" customHeight="1" x14ac:dyDescent="0.25">
      <c r="A76" s="39" t="s">
        <v>367</v>
      </c>
      <c r="B76" s="40" t="s">
        <v>192</v>
      </c>
      <c r="C76" s="40">
        <v>11</v>
      </c>
      <c r="D76" s="40" t="s">
        <v>38</v>
      </c>
      <c r="E76" s="150" t="s">
        <v>226</v>
      </c>
      <c r="F76" s="425">
        <v>21306459</v>
      </c>
      <c r="G76" s="425"/>
      <c r="H76" s="421">
        <f t="shared" ref="H76:H78" si="10">+F76-G76</f>
        <v>21306459</v>
      </c>
      <c r="I76" s="308">
        <f>+H76/H97</f>
        <v>2.6971284277313049E-4</v>
      </c>
      <c r="J76" s="421">
        <v>21306459</v>
      </c>
      <c r="K76" s="342">
        <f t="shared" si="9"/>
        <v>1</v>
      </c>
    </row>
    <row r="77" spans="1:11" ht="36.75" customHeight="1" x14ac:dyDescent="0.25">
      <c r="A77" s="32" t="s">
        <v>368</v>
      </c>
      <c r="B77" s="456"/>
      <c r="C77" s="456"/>
      <c r="D77" s="456"/>
      <c r="E77" s="148" t="s">
        <v>369</v>
      </c>
      <c r="F77" s="425">
        <f t="shared" ref="F77:G81" si="11">+F78</f>
        <v>41375321</v>
      </c>
      <c r="G77" s="425">
        <f t="shared" si="11"/>
        <v>0</v>
      </c>
      <c r="H77" s="425">
        <f t="shared" si="10"/>
        <v>41375321</v>
      </c>
      <c r="I77" s="294">
        <f>+H77/H97</f>
        <v>5.2375927166315166E-4</v>
      </c>
      <c r="J77" s="425">
        <f>+J78</f>
        <v>41375321</v>
      </c>
      <c r="K77" s="340">
        <f t="shared" si="9"/>
        <v>1</v>
      </c>
    </row>
    <row r="78" spans="1:11" ht="36.75" customHeight="1" x14ac:dyDescent="0.25">
      <c r="A78" s="32" t="s">
        <v>370</v>
      </c>
      <c r="B78" s="456"/>
      <c r="C78" s="456"/>
      <c r="D78" s="456"/>
      <c r="E78" s="149" t="s">
        <v>219</v>
      </c>
      <c r="F78" s="425">
        <f t="shared" si="11"/>
        <v>41375321</v>
      </c>
      <c r="G78" s="425">
        <f t="shared" si="11"/>
        <v>0</v>
      </c>
      <c r="H78" s="425">
        <f t="shared" si="10"/>
        <v>41375321</v>
      </c>
      <c r="I78" s="294">
        <f>+H78/H97</f>
        <v>5.2375927166315166E-4</v>
      </c>
      <c r="J78" s="425">
        <f>+J79</f>
        <v>41375321</v>
      </c>
      <c r="K78" s="340">
        <f t="shared" si="9"/>
        <v>1</v>
      </c>
    </row>
    <row r="79" spans="1:11" ht="36.75" customHeight="1" x14ac:dyDescent="0.25">
      <c r="A79" s="32" t="s">
        <v>378</v>
      </c>
      <c r="B79" s="68"/>
      <c r="C79" s="68"/>
      <c r="D79" s="68"/>
      <c r="E79" s="149" t="s">
        <v>379</v>
      </c>
      <c r="F79" s="425">
        <f t="shared" si="11"/>
        <v>41375321</v>
      </c>
      <c r="G79" s="425">
        <f t="shared" si="11"/>
        <v>0</v>
      </c>
      <c r="H79" s="425">
        <f>+H80</f>
        <v>41375321</v>
      </c>
      <c r="I79" s="294">
        <f>+H79/H97</f>
        <v>5.2375927166315166E-4</v>
      </c>
      <c r="J79" s="425">
        <f>+J80</f>
        <v>41375321</v>
      </c>
      <c r="K79" s="340">
        <f t="shared" si="9"/>
        <v>1</v>
      </c>
    </row>
    <row r="80" spans="1:11" ht="36.75" customHeight="1" x14ac:dyDescent="0.25">
      <c r="A80" s="32" t="s">
        <v>380</v>
      </c>
      <c r="B80" s="68"/>
      <c r="C80" s="68"/>
      <c r="D80" s="68"/>
      <c r="E80" s="149" t="s">
        <v>379</v>
      </c>
      <c r="F80" s="425">
        <f t="shared" si="11"/>
        <v>41375321</v>
      </c>
      <c r="G80" s="425">
        <f t="shared" si="11"/>
        <v>0</v>
      </c>
      <c r="H80" s="425">
        <f t="shared" ref="H80:H90" si="12">+F80-G80</f>
        <v>41375321</v>
      </c>
      <c r="I80" s="294">
        <f>+H80/H97</f>
        <v>5.2375927166315166E-4</v>
      </c>
      <c r="J80" s="425">
        <f>+J81</f>
        <v>41375321</v>
      </c>
      <c r="K80" s="340">
        <f t="shared" si="9"/>
        <v>1</v>
      </c>
    </row>
    <row r="81" spans="1:11" ht="36.75" customHeight="1" x14ac:dyDescent="0.25">
      <c r="A81" s="32" t="s">
        <v>381</v>
      </c>
      <c r="B81" s="68"/>
      <c r="C81" s="68"/>
      <c r="D81" s="68"/>
      <c r="E81" s="149" t="s">
        <v>349</v>
      </c>
      <c r="F81" s="425">
        <f t="shared" si="11"/>
        <v>41375321</v>
      </c>
      <c r="G81" s="425">
        <f t="shared" si="11"/>
        <v>0</v>
      </c>
      <c r="H81" s="425">
        <f t="shared" si="12"/>
        <v>41375321</v>
      </c>
      <c r="I81" s="294">
        <f>+H81/H97</f>
        <v>5.2375927166315166E-4</v>
      </c>
      <c r="J81" s="425">
        <f>+J82</f>
        <v>41375321</v>
      </c>
      <c r="K81" s="340">
        <f t="shared" si="9"/>
        <v>1</v>
      </c>
    </row>
    <row r="82" spans="1:11" ht="36.75" customHeight="1" x14ac:dyDescent="0.25">
      <c r="A82" s="39" t="s">
        <v>382</v>
      </c>
      <c r="B82" s="40" t="s">
        <v>192</v>
      </c>
      <c r="C82" s="40">
        <v>11</v>
      </c>
      <c r="D82" s="40" t="s">
        <v>38</v>
      </c>
      <c r="E82" s="150" t="s">
        <v>226</v>
      </c>
      <c r="F82" s="421">
        <v>41375321</v>
      </c>
      <c r="G82" s="421">
        <v>0</v>
      </c>
      <c r="H82" s="421">
        <f t="shared" si="12"/>
        <v>41375321</v>
      </c>
      <c r="I82" s="308">
        <f>+H82/H97</f>
        <v>5.2375927166315166E-4</v>
      </c>
      <c r="J82" s="421">
        <v>41375321</v>
      </c>
      <c r="K82" s="342">
        <f t="shared" si="9"/>
        <v>1</v>
      </c>
    </row>
    <row r="83" spans="1:11" ht="36.75" customHeight="1" x14ac:dyDescent="0.25">
      <c r="A83" s="32" t="s">
        <v>383</v>
      </c>
      <c r="B83" s="455"/>
      <c r="C83" s="455"/>
      <c r="D83" s="455"/>
      <c r="E83" s="148" t="s">
        <v>384</v>
      </c>
      <c r="F83" s="425">
        <f>+F84</f>
        <v>739794684</v>
      </c>
      <c r="G83" s="425">
        <f>+G84</f>
        <v>0</v>
      </c>
      <c r="H83" s="425">
        <f t="shared" si="12"/>
        <v>739794684</v>
      </c>
      <c r="I83" s="294">
        <f>+H83/H97</f>
        <v>9.3648657099750718E-3</v>
      </c>
      <c r="J83" s="425">
        <f>+J84</f>
        <v>739794684</v>
      </c>
      <c r="K83" s="340">
        <f t="shared" si="9"/>
        <v>1</v>
      </c>
    </row>
    <row r="84" spans="1:11" ht="36.75" customHeight="1" x14ac:dyDescent="0.25">
      <c r="A84" s="32" t="s">
        <v>385</v>
      </c>
      <c r="B84" s="454"/>
      <c r="C84" s="454"/>
      <c r="D84" s="454"/>
      <c r="E84" s="148" t="s">
        <v>219</v>
      </c>
      <c r="F84" s="425">
        <f>+F85+F89+F93</f>
        <v>739794684</v>
      </c>
      <c r="G84" s="425">
        <f>+G85+G89+G93</f>
        <v>0</v>
      </c>
      <c r="H84" s="425">
        <f t="shared" si="12"/>
        <v>739794684</v>
      </c>
      <c r="I84" s="294">
        <f>+H84/H97</f>
        <v>9.3648657099750718E-3</v>
      </c>
      <c r="J84" s="425">
        <f>+J85+J89+J93</f>
        <v>739794684</v>
      </c>
      <c r="K84" s="340">
        <f t="shared" si="9"/>
        <v>1</v>
      </c>
    </row>
    <row r="85" spans="1:11" ht="53.25" customHeight="1" x14ac:dyDescent="0.25">
      <c r="A85" s="32" t="s">
        <v>393</v>
      </c>
      <c r="B85" s="454"/>
      <c r="C85" s="454"/>
      <c r="D85" s="454"/>
      <c r="E85" s="149" t="s">
        <v>396</v>
      </c>
      <c r="F85" s="425">
        <f>+F86</f>
        <v>210846123</v>
      </c>
      <c r="G85" s="425">
        <f>+G86</f>
        <v>0</v>
      </c>
      <c r="H85" s="425">
        <f t="shared" si="12"/>
        <v>210846123</v>
      </c>
      <c r="I85" s="294">
        <f>+H85/H97</f>
        <v>2.6690454393206832E-3</v>
      </c>
      <c r="J85" s="425">
        <f>+J86</f>
        <v>210846123</v>
      </c>
      <c r="K85" s="340">
        <f t="shared" si="9"/>
        <v>1</v>
      </c>
    </row>
    <row r="86" spans="1:11" ht="53.25" customHeight="1" x14ac:dyDescent="0.25">
      <c r="A86" s="453" t="s">
        <v>395</v>
      </c>
      <c r="B86" s="454"/>
      <c r="C86" s="454"/>
      <c r="D86" s="454"/>
      <c r="E86" s="149" t="s">
        <v>396</v>
      </c>
      <c r="F86" s="425">
        <f>+F87</f>
        <v>210846123</v>
      </c>
      <c r="G86" s="425">
        <f>+G87</f>
        <v>0</v>
      </c>
      <c r="H86" s="425">
        <f t="shared" si="12"/>
        <v>210846123</v>
      </c>
      <c r="I86" s="294">
        <f>+H86/H97</f>
        <v>2.6690454393206832E-3</v>
      </c>
      <c r="J86" s="425">
        <f>+J87</f>
        <v>210846123</v>
      </c>
      <c r="K86" s="340">
        <f t="shared" si="9"/>
        <v>1</v>
      </c>
    </row>
    <row r="87" spans="1:11" ht="36.75" customHeight="1" x14ac:dyDescent="0.25">
      <c r="A87" s="453" t="s">
        <v>397</v>
      </c>
      <c r="B87" s="454"/>
      <c r="C87" s="454"/>
      <c r="D87" s="454"/>
      <c r="E87" s="149" t="s">
        <v>349</v>
      </c>
      <c r="F87" s="425">
        <f>+F88</f>
        <v>210846123</v>
      </c>
      <c r="G87" s="425">
        <f>+G94</f>
        <v>0</v>
      </c>
      <c r="H87" s="425">
        <f t="shared" si="12"/>
        <v>210846123</v>
      </c>
      <c r="I87" s="294">
        <f>+H87/H97</f>
        <v>2.6690454393206832E-3</v>
      </c>
      <c r="J87" s="425">
        <f>+J88</f>
        <v>210846123</v>
      </c>
      <c r="K87" s="340">
        <f t="shared" si="9"/>
        <v>1</v>
      </c>
    </row>
    <row r="88" spans="1:11" ht="30.75" customHeight="1" x14ac:dyDescent="0.25">
      <c r="A88" s="39" t="s">
        <v>398</v>
      </c>
      <c r="B88" s="454" t="s">
        <v>192</v>
      </c>
      <c r="C88" s="454">
        <v>11</v>
      </c>
      <c r="D88" s="40" t="s">
        <v>38</v>
      </c>
      <c r="E88" s="151" t="s">
        <v>226</v>
      </c>
      <c r="F88" s="421">
        <v>210846123</v>
      </c>
      <c r="G88" s="421">
        <v>0</v>
      </c>
      <c r="H88" s="421">
        <f t="shared" si="12"/>
        <v>210846123</v>
      </c>
      <c r="I88" s="308">
        <f>+H88/H97</f>
        <v>2.6690454393206832E-3</v>
      </c>
      <c r="J88" s="421">
        <v>210846123</v>
      </c>
      <c r="K88" s="342">
        <f t="shared" si="9"/>
        <v>1</v>
      </c>
    </row>
    <row r="89" spans="1:11" ht="45.75" customHeight="1" x14ac:dyDescent="0.25">
      <c r="A89" s="32" t="s">
        <v>402</v>
      </c>
      <c r="B89" s="40"/>
      <c r="C89" s="40"/>
      <c r="D89" s="40"/>
      <c r="E89" s="149" t="s">
        <v>405</v>
      </c>
      <c r="F89" s="425">
        <f t="shared" ref="F89:G91" si="13">+F90</f>
        <v>521795360</v>
      </c>
      <c r="G89" s="425">
        <f t="shared" si="13"/>
        <v>0</v>
      </c>
      <c r="H89" s="425">
        <f t="shared" si="12"/>
        <v>521795360</v>
      </c>
      <c r="I89" s="294">
        <f>+H89/H97</f>
        <v>6.605269786567022E-3</v>
      </c>
      <c r="J89" s="425">
        <f>+J90</f>
        <v>521795360</v>
      </c>
      <c r="K89" s="340">
        <f t="shared" si="9"/>
        <v>1</v>
      </c>
    </row>
    <row r="90" spans="1:11" ht="50.25" customHeight="1" x14ac:dyDescent="0.25">
      <c r="A90" s="32" t="s">
        <v>404</v>
      </c>
      <c r="B90" s="40"/>
      <c r="C90" s="40"/>
      <c r="D90" s="40"/>
      <c r="E90" s="149" t="s">
        <v>405</v>
      </c>
      <c r="F90" s="425">
        <f t="shared" si="13"/>
        <v>521795360</v>
      </c>
      <c r="G90" s="425">
        <f t="shared" si="13"/>
        <v>0</v>
      </c>
      <c r="H90" s="425">
        <f t="shared" si="12"/>
        <v>521795360</v>
      </c>
      <c r="I90" s="294">
        <f>+H90/H97</f>
        <v>6.605269786567022E-3</v>
      </c>
      <c r="J90" s="425">
        <f>+J91</f>
        <v>521795360</v>
      </c>
      <c r="K90" s="340">
        <f t="shared" si="9"/>
        <v>1</v>
      </c>
    </row>
    <row r="91" spans="1:11" ht="30" customHeight="1" x14ac:dyDescent="0.25">
      <c r="A91" s="32" t="s">
        <v>406</v>
      </c>
      <c r="B91" s="40"/>
      <c r="C91" s="40"/>
      <c r="D91" s="40"/>
      <c r="E91" s="149" t="s">
        <v>407</v>
      </c>
      <c r="F91" s="425">
        <f t="shared" si="13"/>
        <v>521795360</v>
      </c>
      <c r="G91" s="425">
        <f t="shared" si="13"/>
        <v>0</v>
      </c>
      <c r="H91" s="425">
        <f>+H92</f>
        <v>521795360</v>
      </c>
      <c r="I91" s="294">
        <f>+H91/H97</f>
        <v>6.605269786567022E-3</v>
      </c>
      <c r="J91" s="425">
        <f>+J92</f>
        <v>521795360</v>
      </c>
      <c r="K91" s="340">
        <f t="shared" si="9"/>
        <v>1</v>
      </c>
    </row>
    <row r="92" spans="1:11" ht="36.75" customHeight="1" x14ac:dyDescent="0.25">
      <c r="A92" s="39" t="s">
        <v>408</v>
      </c>
      <c r="B92" s="40" t="s">
        <v>192</v>
      </c>
      <c r="C92" s="40">
        <v>11</v>
      </c>
      <c r="D92" s="40" t="s">
        <v>38</v>
      </c>
      <c r="E92" s="150" t="s">
        <v>226</v>
      </c>
      <c r="F92" s="421">
        <v>521795360</v>
      </c>
      <c r="G92" s="421">
        <v>0</v>
      </c>
      <c r="H92" s="421">
        <f>+F92-G92</f>
        <v>521795360</v>
      </c>
      <c r="I92" s="308">
        <f>+H92/H97</f>
        <v>6.605269786567022E-3</v>
      </c>
      <c r="J92" s="421">
        <v>521795360</v>
      </c>
      <c r="K92" s="342">
        <f t="shared" si="9"/>
        <v>1</v>
      </c>
    </row>
    <row r="93" spans="1:11" ht="55.5" customHeight="1" x14ac:dyDescent="0.25">
      <c r="A93" s="453" t="s">
        <v>409</v>
      </c>
      <c r="B93" s="68"/>
      <c r="C93" s="68"/>
      <c r="D93" s="68"/>
      <c r="E93" s="149" t="s">
        <v>412</v>
      </c>
      <c r="F93" s="425">
        <f t="shared" ref="F93:H95" si="14">+F94</f>
        <v>7153201</v>
      </c>
      <c r="G93" s="425">
        <f t="shared" si="14"/>
        <v>0</v>
      </c>
      <c r="H93" s="425">
        <f t="shared" si="14"/>
        <v>7153201</v>
      </c>
      <c r="I93" s="294">
        <f>+H93/H97</f>
        <v>9.0550484087365224E-5</v>
      </c>
      <c r="J93" s="425">
        <f>+J94</f>
        <v>7153201</v>
      </c>
      <c r="K93" s="340">
        <f t="shared" si="9"/>
        <v>1</v>
      </c>
    </row>
    <row r="94" spans="1:11" ht="55.5" customHeight="1" x14ac:dyDescent="0.25">
      <c r="A94" s="453" t="s">
        <v>411</v>
      </c>
      <c r="B94" s="68"/>
      <c r="C94" s="68"/>
      <c r="D94" s="68"/>
      <c r="E94" s="149" t="s">
        <v>453</v>
      </c>
      <c r="F94" s="425">
        <f t="shared" si="14"/>
        <v>7153201</v>
      </c>
      <c r="G94" s="425">
        <f t="shared" si="14"/>
        <v>0</v>
      </c>
      <c r="H94" s="425">
        <f t="shared" si="14"/>
        <v>7153201</v>
      </c>
      <c r="I94" s="294">
        <f>+H94/H97</f>
        <v>9.0550484087365224E-5</v>
      </c>
      <c r="J94" s="425">
        <f>+J95</f>
        <v>7153201</v>
      </c>
      <c r="K94" s="340">
        <f t="shared" si="9"/>
        <v>1</v>
      </c>
    </row>
    <row r="95" spans="1:11" ht="36.75" customHeight="1" x14ac:dyDescent="0.25">
      <c r="A95" s="453" t="s">
        <v>413</v>
      </c>
      <c r="B95" s="68"/>
      <c r="C95" s="68"/>
      <c r="D95" s="68"/>
      <c r="E95" s="149" t="s">
        <v>414</v>
      </c>
      <c r="F95" s="425">
        <f t="shared" si="14"/>
        <v>7153201</v>
      </c>
      <c r="G95" s="425">
        <f t="shared" si="14"/>
        <v>0</v>
      </c>
      <c r="H95" s="425">
        <f t="shared" si="14"/>
        <v>7153201</v>
      </c>
      <c r="I95" s="294">
        <f>+H95/H97</f>
        <v>9.0550484087365224E-5</v>
      </c>
      <c r="J95" s="425">
        <f>+J96</f>
        <v>7153201</v>
      </c>
      <c r="K95" s="340">
        <f t="shared" si="9"/>
        <v>1</v>
      </c>
    </row>
    <row r="96" spans="1:11" ht="36.75" customHeight="1" thickBot="1" x14ac:dyDescent="0.3">
      <c r="A96" s="52" t="s">
        <v>439</v>
      </c>
      <c r="B96" s="452" t="s">
        <v>192</v>
      </c>
      <c r="C96" s="187">
        <v>11</v>
      </c>
      <c r="D96" s="53" t="s">
        <v>38</v>
      </c>
      <c r="E96" s="426" t="s">
        <v>226</v>
      </c>
      <c r="F96" s="427">
        <v>7153201</v>
      </c>
      <c r="G96" s="427">
        <v>0</v>
      </c>
      <c r="H96" s="427">
        <f>+F96-G96</f>
        <v>7153201</v>
      </c>
      <c r="I96" s="301">
        <f>+H96/H97</f>
        <v>9.0550484087365224E-5</v>
      </c>
      <c r="J96" s="427">
        <v>7153201</v>
      </c>
      <c r="K96" s="344">
        <f t="shared" si="9"/>
        <v>1</v>
      </c>
    </row>
    <row r="97" spans="1:11" s="433" customFormat="1" ht="30" customHeight="1" thickBot="1" x14ac:dyDescent="0.3">
      <c r="A97" s="547" t="s">
        <v>454</v>
      </c>
      <c r="B97" s="548"/>
      <c r="C97" s="548"/>
      <c r="D97" s="548"/>
      <c r="E97" s="548"/>
      <c r="F97" s="380">
        <f>+F9+F44</f>
        <v>78996827814.839996</v>
      </c>
      <c r="G97" s="380">
        <f>+G9+G44</f>
        <v>0</v>
      </c>
      <c r="H97" s="380">
        <f>+H9+H44</f>
        <v>78996827814.839996</v>
      </c>
      <c r="I97" s="381">
        <f>+H97/H97</f>
        <v>1</v>
      </c>
      <c r="J97" s="380">
        <f>+J9+J44</f>
        <v>78996827814.839996</v>
      </c>
      <c r="K97" s="382">
        <f t="shared" si="9"/>
        <v>1</v>
      </c>
    </row>
    <row r="98" spans="1:11" s="434" customFormat="1" ht="18" customHeight="1" x14ac:dyDescent="0.25">
      <c r="A98" s="319" t="s">
        <v>516</v>
      </c>
      <c r="B98" s="451"/>
      <c r="C98" s="451"/>
      <c r="F98" s="450"/>
      <c r="G98" s="162"/>
      <c r="H98" s="162"/>
      <c r="I98" s="162"/>
    </row>
    <row r="99" spans="1:11" s="434" customFormat="1" ht="18" customHeight="1" x14ac:dyDescent="0.25">
      <c r="A99" s="319" t="s">
        <v>521</v>
      </c>
      <c r="B99" s="451"/>
      <c r="C99" s="451"/>
      <c r="F99" s="450"/>
      <c r="G99" s="162"/>
      <c r="H99" s="162"/>
      <c r="I99" s="162"/>
    </row>
  </sheetData>
  <autoFilter ref="A7:K99" xr:uid="{C933CB28-83CE-4E61-8F3B-B0C42C94D86C}"/>
  <mergeCells count="15">
    <mergeCell ref="A1:K1"/>
    <mergeCell ref="A2:K2"/>
    <mergeCell ref="A3:K3"/>
    <mergeCell ref="A7:A8"/>
    <mergeCell ref="B7:B8"/>
    <mergeCell ref="H7:H8"/>
    <mergeCell ref="I7:I8"/>
    <mergeCell ref="J7:J8"/>
    <mergeCell ref="K7:K8"/>
    <mergeCell ref="G7:G8"/>
    <mergeCell ref="A97:E97"/>
    <mergeCell ref="C7:C8"/>
    <mergeCell ref="D7:D8"/>
    <mergeCell ref="E7:E8"/>
    <mergeCell ref="F7:F8"/>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EC029-C671-4BDC-AC31-22BB3B4D030F}">
  <dimension ref="A1:K99"/>
  <sheetViews>
    <sheetView topLeftCell="A90" zoomScale="77" zoomScaleNormal="77" zoomScaleSheetLayoutView="82" workbookViewId="0">
      <selection activeCell="A99" sqref="A99"/>
    </sheetView>
  </sheetViews>
  <sheetFormatPr baseColWidth="10" defaultColWidth="11.42578125" defaultRowHeight="15.75" x14ac:dyDescent="0.25"/>
  <cols>
    <col min="1" max="1" width="29.5703125" style="409" customWidth="1"/>
    <col min="2" max="2" width="15.28515625" style="409" customWidth="1"/>
    <col min="3" max="3" width="10.7109375" style="449" customWidth="1"/>
    <col min="4" max="4" width="10.28515625" style="449" customWidth="1"/>
    <col min="5" max="5" width="50.5703125" style="409" customWidth="1"/>
    <col min="6" max="6" width="24.140625" style="163" customWidth="1"/>
    <col min="7" max="7" width="20.7109375" style="188" customWidth="1"/>
    <col min="8" max="8" width="25.140625" style="163" customWidth="1"/>
    <col min="9" max="9" width="15.140625" style="163" customWidth="1"/>
    <col min="10" max="10" width="23.5703125" style="163" customWidth="1"/>
    <col min="11" max="11" width="16" style="356" customWidth="1"/>
    <col min="12" max="216" width="11.42578125" style="409"/>
    <col min="217" max="217" width="20.28515625" style="409" customWidth="1"/>
    <col min="218" max="218" width="7.28515625" style="409" customWidth="1"/>
    <col min="219" max="219" width="51.42578125" style="409" customWidth="1"/>
    <col min="220" max="220" width="23.42578125" style="409" customWidth="1"/>
    <col min="221" max="221" width="19.42578125" style="409" customWidth="1"/>
    <col min="222" max="222" width="20" style="409" customWidth="1"/>
    <col min="223" max="223" width="25.140625" style="409" customWidth="1"/>
    <col min="224" max="224" width="4.42578125" style="409" customWidth="1"/>
    <col min="225" max="225" width="18.85546875" style="409" customWidth="1"/>
    <col min="226" max="226" width="19.28515625" style="409" customWidth="1"/>
    <col min="227" max="227" width="14.42578125" style="409" customWidth="1"/>
    <col min="228" max="228" width="18.42578125" style="409" customWidth="1"/>
    <col min="229" max="229" width="11.42578125" style="409"/>
    <col min="230" max="230" width="17.42578125" style="409" customWidth="1"/>
    <col min="231" max="472" width="11.42578125" style="409"/>
    <col min="473" max="473" width="20.28515625" style="409" customWidth="1"/>
    <col min="474" max="474" width="7.28515625" style="409" customWidth="1"/>
    <col min="475" max="475" width="51.42578125" style="409" customWidth="1"/>
    <col min="476" max="476" width="23.42578125" style="409" customWidth="1"/>
    <col min="477" max="477" width="19.42578125" style="409" customWidth="1"/>
    <col min="478" max="478" width="20" style="409" customWidth="1"/>
    <col min="479" max="479" width="25.140625" style="409" customWidth="1"/>
    <col min="480" max="480" width="4.42578125" style="409" customWidth="1"/>
    <col min="481" max="481" width="18.85546875" style="409" customWidth="1"/>
    <col min="482" max="482" width="19.28515625" style="409" customWidth="1"/>
    <col min="483" max="483" width="14.42578125" style="409" customWidth="1"/>
    <col min="484" max="484" width="18.42578125" style="409" customWidth="1"/>
    <col min="485" max="485" width="11.42578125" style="409"/>
    <col min="486" max="486" width="17.42578125" style="409" customWidth="1"/>
    <col min="487" max="728" width="11.42578125" style="409"/>
    <col min="729" max="729" width="20.28515625" style="409" customWidth="1"/>
    <col min="730" max="730" width="7.28515625" style="409" customWidth="1"/>
    <col min="731" max="731" width="51.42578125" style="409" customWidth="1"/>
    <col min="732" max="732" width="23.42578125" style="409" customWidth="1"/>
    <col min="733" max="733" width="19.42578125" style="409" customWidth="1"/>
    <col min="734" max="734" width="20" style="409" customWidth="1"/>
    <col min="735" max="735" width="25.140625" style="409" customWidth="1"/>
    <col min="736" max="736" width="4.42578125" style="409" customWidth="1"/>
    <col min="737" max="737" width="18.85546875" style="409" customWidth="1"/>
    <col min="738" max="738" width="19.28515625" style="409" customWidth="1"/>
    <col min="739" max="739" width="14.42578125" style="409" customWidth="1"/>
    <col min="740" max="740" width="18.42578125" style="409" customWidth="1"/>
    <col min="741" max="741" width="11.42578125" style="409"/>
    <col min="742" max="742" width="17.42578125" style="409" customWidth="1"/>
    <col min="743" max="984" width="11.42578125" style="409"/>
    <col min="985" max="985" width="20.28515625" style="409" customWidth="1"/>
    <col min="986" max="986" width="7.28515625" style="409" customWidth="1"/>
    <col min="987" max="987" width="51.42578125" style="409" customWidth="1"/>
    <col min="988" max="988" width="23.42578125" style="409" customWidth="1"/>
    <col min="989" max="989" width="19.42578125" style="409" customWidth="1"/>
    <col min="990" max="990" width="20" style="409" customWidth="1"/>
    <col min="991" max="991" width="25.140625" style="409" customWidth="1"/>
    <col min="992" max="992" width="4.42578125" style="409" customWidth="1"/>
    <col min="993" max="993" width="18.85546875" style="409" customWidth="1"/>
    <col min="994" max="994" width="19.28515625" style="409" customWidth="1"/>
    <col min="995" max="995" width="14.42578125" style="409" customWidth="1"/>
    <col min="996" max="996" width="18.42578125" style="409" customWidth="1"/>
    <col min="997" max="997" width="11.42578125" style="409"/>
    <col min="998" max="998" width="17.42578125" style="409" customWidth="1"/>
    <col min="999" max="1240" width="11.42578125" style="409"/>
    <col min="1241" max="1241" width="20.28515625" style="409" customWidth="1"/>
    <col min="1242" max="1242" width="7.28515625" style="409" customWidth="1"/>
    <col min="1243" max="1243" width="51.42578125" style="409" customWidth="1"/>
    <col min="1244" max="1244" width="23.42578125" style="409" customWidth="1"/>
    <col min="1245" max="1245" width="19.42578125" style="409" customWidth="1"/>
    <col min="1246" max="1246" width="20" style="409" customWidth="1"/>
    <col min="1247" max="1247" width="25.140625" style="409" customWidth="1"/>
    <col min="1248" max="1248" width="4.42578125" style="409" customWidth="1"/>
    <col min="1249" max="1249" width="18.85546875" style="409" customWidth="1"/>
    <col min="1250" max="1250" width="19.28515625" style="409" customWidth="1"/>
    <col min="1251" max="1251" width="14.42578125" style="409" customWidth="1"/>
    <col min="1252" max="1252" width="18.42578125" style="409" customWidth="1"/>
    <col min="1253" max="1253" width="11.42578125" style="409"/>
    <col min="1254" max="1254" width="17.42578125" style="409" customWidth="1"/>
    <col min="1255" max="1496" width="11.42578125" style="409"/>
    <col min="1497" max="1497" width="20.28515625" style="409" customWidth="1"/>
    <col min="1498" max="1498" width="7.28515625" style="409" customWidth="1"/>
    <col min="1499" max="1499" width="51.42578125" style="409" customWidth="1"/>
    <col min="1500" max="1500" width="23.42578125" style="409" customWidth="1"/>
    <col min="1501" max="1501" width="19.42578125" style="409" customWidth="1"/>
    <col min="1502" max="1502" width="20" style="409" customWidth="1"/>
    <col min="1503" max="1503" width="25.140625" style="409" customWidth="1"/>
    <col min="1504" max="1504" width="4.42578125" style="409" customWidth="1"/>
    <col min="1505" max="1505" width="18.85546875" style="409" customWidth="1"/>
    <col min="1506" max="1506" width="19.28515625" style="409" customWidth="1"/>
    <col min="1507" max="1507" width="14.42578125" style="409" customWidth="1"/>
    <col min="1508" max="1508" width="18.42578125" style="409" customWidth="1"/>
    <col min="1509" max="1509" width="11.42578125" style="409"/>
    <col min="1510" max="1510" width="17.42578125" style="409" customWidth="1"/>
    <col min="1511" max="1752" width="11.42578125" style="409"/>
    <col min="1753" max="1753" width="20.28515625" style="409" customWidth="1"/>
    <col min="1754" max="1754" width="7.28515625" style="409" customWidth="1"/>
    <col min="1755" max="1755" width="51.42578125" style="409" customWidth="1"/>
    <col min="1756" max="1756" width="23.42578125" style="409" customWidth="1"/>
    <col min="1757" max="1757" width="19.42578125" style="409" customWidth="1"/>
    <col min="1758" max="1758" width="20" style="409" customWidth="1"/>
    <col min="1759" max="1759" width="25.140625" style="409" customWidth="1"/>
    <col min="1760" max="1760" width="4.42578125" style="409" customWidth="1"/>
    <col min="1761" max="1761" width="18.85546875" style="409" customWidth="1"/>
    <col min="1762" max="1762" width="19.28515625" style="409" customWidth="1"/>
    <col min="1763" max="1763" width="14.42578125" style="409" customWidth="1"/>
    <col min="1764" max="1764" width="18.42578125" style="409" customWidth="1"/>
    <col min="1765" max="1765" width="11.42578125" style="409"/>
    <col min="1766" max="1766" width="17.42578125" style="409" customWidth="1"/>
    <col min="1767" max="2008" width="11.42578125" style="409"/>
    <col min="2009" max="2009" width="20.28515625" style="409" customWidth="1"/>
    <col min="2010" max="2010" width="7.28515625" style="409" customWidth="1"/>
    <col min="2011" max="2011" width="51.42578125" style="409" customWidth="1"/>
    <col min="2012" max="2012" width="23.42578125" style="409" customWidth="1"/>
    <col min="2013" max="2013" width="19.42578125" style="409" customWidth="1"/>
    <col min="2014" max="2014" width="20" style="409" customWidth="1"/>
    <col min="2015" max="2015" width="25.140625" style="409" customWidth="1"/>
    <col min="2016" max="2016" width="4.42578125" style="409" customWidth="1"/>
    <col min="2017" max="2017" width="18.85546875" style="409" customWidth="1"/>
    <col min="2018" max="2018" width="19.28515625" style="409" customWidth="1"/>
    <col min="2019" max="2019" width="14.42578125" style="409" customWidth="1"/>
    <col min="2020" max="2020" width="18.42578125" style="409" customWidth="1"/>
    <col min="2021" max="2021" width="11.42578125" style="409"/>
    <col min="2022" max="2022" width="17.42578125" style="409" customWidth="1"/>
    <col min="2023" max="2264" width="11.42578125" style="409"/>
    <col min="2265" max="2265" width="20.28515625" style="409" customWidth="1"/>
    <col min="2266" max="2266" width="7.28515625" style="409" customWidth="1"/>
    <col min="2267" max="2267" width="51.42578125" style="409" customWidth="1"/>
    <col min="2268" max="2268" width="23.42578125" style="409" customWidth="1"/>
    <col min="2269" max="2269" width="19.42578125" style="409" customWidth="1"/>
    <col min="2270" max="2270" width="20" style="409" customWidth="1"/>
    <col min="2271" max="2271" width="25.140625" style="409" customWidth="1"/>
    <col min="2272" max="2272" width="4.42578125" style="409" customWidth="1"/>
    <col min="2273" max="2273" width="18.85546875" style="409" customWidth="1"/>
    <col min="2274" max="2274" width="19.28515625" style="409" customWidth="1"/>
    <col min="2275" max="2275" width="14.42578125" style="409" customWidth="1"/>
    <col min="2276" max="2276" width="18.42578125" style="409" customWidth="1"/>
    <col min="2277" max="2277" width="11.42578125" style="409"/>
    <col min="2278" max="2278" width="17.42578125" style="409" customWidth="1"/>
    <col min="2279" max="2520" width="11.42578125" style="409"/>
    <col min="2521" max="2521" width="20.28515625" style="409" customWidth="1"/>
    <col min="2522" max="2522" width="7.28515625" style="409" customWidth="1"/>
    <col min="2523" max="2523" width="51.42578125" style="409" customWidth="1"/>
    <col min="2524" max="2524" width="23.42578125" style="409" customWidth="1"/>
    <col min="2525" max="2525" width="19.42578125" style="409" customWidth="1"/>
    <col min="2526" max="2526" width="20" style="409" customWidth="1"/>
    <col min="2527" max="2527" width="25.140625" style="409" customWidth="1"/>
    <col min="2528" max="2528" width="4.42578125" style="409" customWidth="1"/>
    <col min="2529" max="2529" width="18.85546875" style="409" customWidth="1"/>
    <col min="2530" max="2530" width="19.28515625" style="409" customWidth="1"/>
    <col min="2531" max="2531" width="14.42578125" style="409" customWidth="1"/>
    <col min="2532" max="2532" width="18.42578125" style="409" customWidth="1"/>
    <col min="2533" max="2533" width="11.42578125" style="409"/>
    <col min="2534" max="2534" width="17.42578125" style="409" customWidth="1"/>
    <col min="2535" max="2776" width="11.42578125" style="409"/>
    <col min="2777" max="2777" width="20.28515625" style="409" customWidth="1"/>
    <col min="2778" max="2778" width="7.28515625" style="409" customWidth="1"/>
    <col min="2779" max="2779" width="51.42578125" style="409" customWidth="1"/>
    <col min="2780" max="2780" width="23.42578125" style="409" customWidth="1"/>
    <col min="2781" max="2781" width="19.42578125" style="409" customWidth="1"/>
    <col min="2782" max="2782" width="20" style="409" customWidth="1"/>
    <col min="2783" max="2783" width="25.140625" style="409" customWidth="1"/>
    <col min="2784" max="2784" width="4.42578125" style="409" customWidth="1"/>
    <col min="2785" max="2785" width="18.85546875" style="409" customWidth="1"/>
    <col min="2786" max="2786" width="19.28515625" style="409" customWidth="1"/>
    <col min="2787" max="2787" width="14.42578125" style="409" customWidth="1"/>
    <col min="2788" max="2788" width="18.42578125" style="409" customWidth="1"/>
    <col min="2789" max="2789" width="11.42578125" style="409"/>
    <col min="2790" max="2790" width="17.42578125" style="409" customWidth="1"/>
    <col min="2791" max="3032" width="11.42578125" style="409"/>
    <col min="3033" max="3033" width="20.28515625" style="409" customWidth="1"/>
    <col min="3034" max="3034" width="7.28515625" style="409" customWidth="1"/>
    <col min="3035" max="3035" width="51.42578125" style="409" customWidth="1"/>
    <col min="3036" max="3036" width="23.42578125" style="409" customWidth="1"/>
    <col min="3037" max="3037" width="19.42578125" style="409" customWidth="1"/>
    <col min="3038" max="3038" width="20" style="409" customWidth="1"/>
    <col min="3039" max="3039" width="25.140625" style="409" customWidth="1"/>
    <col min="3040" max="3040" width="4.42578125" style="409" customWidth="1"/>
    <col min="3041" max="3041" width="18.85546875" style="409" customWidth="1"/>
    <col min="3042" max="3042" width="19.28515625" style="409" customWidth="1"/>
    <col min="3043" max="3043" width="14.42578125" style="409" customWidth="1"/>
    <col min="3044" max="3044" width="18.42578125" style="409" customWidth="1"/>
    <col min="3045" max="3045" width="11.42578125" style="409"/>
    <col min="3046" max="3046" width="17.42578125" style="409" customWidth="1"/>
    <col min="3047" max="3288" width="11.42578125" style="409"/>
    <col min="3289" max="3289" width="20.28515625" style="409" customWidth="1"/>
    <col min="3290" max="3290" width="7.28515625" style="409" customWidth="1"/>
    <col min="3291" max="3291" width="51.42578125" style="409" customWidth="1"/>
    <col min="3292" max="3292" width="23.42578125" style="409" customWidth="1"/>
    <col min="3293" max="3293" width="19.42578125" style="409" customWidth="1"/>
    <col min="3294" max="3294" width="20" style="409" customWidth="1"/>
    <col min="3295" max="3295" width="25.140625" style="409" customWidth="1"/>
    <col min="3296" max="3296" width="4.42578125" style="409" customWidth="1"/>
    <col min="3297" max="3297" width="18.85546875" style="409" customWidth="1"/>
    <col min="3298" max="3298" width="19.28515625" style="409" customWidth="1"/>
    <col min="3299" max="3299" width="14.42578125" style="409" customWidth="1"/>
    <col min="3300" max="3300" width="18.42578125" style="409" customWidth="1"/>
    <col min="3301" max="3301" width="11.42578125" style="409"/>
    <col min="3302" max="3302" width="17.42578125" style="409" customWidth="1"/>
    <col min="3303" max="3544" width="11.42578125" style="409"/>
    <col min="3545" max="3545" width="20.28515625" style="409" customWidth="1"/>
    <col min="3546" max="3546" width="7.28515625" style="409" customWidth="1"/>
    <col min="3547" max="3547" width="51.42578125" style="409" customWidth="1"/>
    <col min="3548" max="3548" width="23.42578125" style="409" customWidth="1"/>
    <col min="3549" max="3549" width="19.42578125" style="409" customWidth="1"/>
    <col min="3550" max="3550" width="20" style="409" customWidth="1"/>
    <col min="3551" max="3551" width="25.140625" style="409" customWidth="1"/>
    <col min="3552" max="3552" width="4.42578125" style="409" customWidth="1"/>
    <col min="3553" max="3553" width="18.85546875" style="409" customWidth="1"/>
    <col min="3554" max="3554" width="19.28515625" style="409" customWidth="1"/>
    <col min="3555" max="3555" width="14.42578125" style="409" customWidth="1"/>
    <col min="3556" max="3556" width="18.42578125" style="409" customWidth="1"/>
    <col min="3557" max="3557" width="11.42578125" style="409"/>
    <col min="3558" max="3558" width="17.42578125" style="409" customWidth="1"/>
    <col min="3559" max="3800" width="11.42578125" style="409"/>
    <col min="3801" max="3801" width="20.28515625" style="409" customWidth="1"/>
    <col min="3802" max="3802" width="7.28515625" style="409" customWidth="1"/>
    <col min="3803" max="3803" width="51.42578125" style="409" customWidth="1"/>
    <col min="3804" max="3804" width="23.42578125" style="409" customWidth="1"/>
    <col min="3805" max="3805" width="19.42578125" style="409" customWidth="1"/>
    <col min="3806" max="3806" width="20" style="409" customWidth="1"/>
    <col min="3807" max="3807" width="25.140625" style="409" customWidth="1"/>
    <col min="3808" max="3808" width="4.42578125" style="409" customWidth="1"/>
    <col min="3809" max="3809" width="18.85546875" style="409" customWidth="1"/>
    <col min="3810" max="3810" width="19.28515625" style="409" customWidth="1"/>
    <col min="3811" max="3811" width="14.42578125" style="409" customWidth="1"/>
    <col min="3812" max="3812" width="18.42578125" style="409" customWidth="1"/>
    <col min="3813" max="3813" width="11.42578125" style="409"/>
    <col min="3814" max="3814" width="17.42578125" style="409" customWidth="1"/>
    <col min="3815" max="4056" width="11.42578125" style="409"/>
    <col min="4057" max="4057" width="20.28515625" style="409" customWidth="1"/>
    <col min="4058" max="4058" width="7.28515625" style="409" customWidth="1"/>
    <col min="4059" max="4059" width="51.42578125" style="409" customWidth="1"/>
    <col min="4060" max="4060" width="23.42578125" style="409" customWidth="1"/>
    <col min="4061" max="4061" width="19.42578125" style="409" customWidth="1"/>
    <col min="4062" max="4062" width="20" style="409" customWidth="1"/>
    <col min="4063" max="4063" width="25.140625" style="409" customWidth="1"/>
    <col min="4064" max="4064" width="4.42578125" style="409" customWidth="1"/>
    <col min="4065" max="4065" width="18.85546875" style="409" customWidth="1"/>
    <col min="4066" max="4066" width="19.28515625" style="409" customWidth="1"/>
    <col min="4067" max="4067" width="14.42578125" style="409" customWidth="1"/>
    <col min="4068" max="4068" width="18.42578125" style="409" customWidth="1"/>
    <col min="4069" max="4069" width="11.42578125" style="409"/>
    <col min="4070" max="4070" width="17.42578125" style="409" customWidth="1"/>
    <col min="4071" max="4312" width="11.42578125" style="409"/>
    <col min="4313" max="4313" width="20.28515625" style="409" customWidth="1"/>
    <col min="4314" max="4314" width="7.28515625" style="409" customWidth="1"/>
    <col min="4315" max="4315" width="51.42578125" style="409" customWidth="1"/>
    <col min="4316" max="4316" width="23.42578125" style="409" customWidth="1"/>
    <col min="4317" max="4317" width="19.42578125" style="409" customWidth="1"/>
    <col min="4318" max="4318" width="20" style="409" customWidth="1"/>
    <col min="4319" max="4319" width="25.140625" style="409" customWidth="1"/>
    <col min="4320" max="4320" width="4.42578125" style="409" customWidth="1"/>
    <col min="4321" max="4321" width="18.85546875" style="409" customWidth="1"/>
    <col min="4322" max="4322" width="19.28515625" style="409" customWidth="1"/>
    <col min="4323" max="4323" width="14.42578125" style="409" customWidth="1"/>
    <col min="4324" max="4324" width="18.42578125" style="409" customWidth="1"/>
    <col min="4325" max="4325" width="11.42578125" style="409"/>
    <col min="4326" max="4326" width="17.42578125" style="409" customWidth="1"/>
    <col min="4327" max="4568" width="11.42578125" style="409"/>
    <col min="4569" max="4569" width="20.28515625" style="409" customWidth="1"/>
    <col min="4570" max="4570" width="7.28515625" style="409" customWidth="1"/>
    <col min="4571" max="4571" width="51.42578125" style="409" customWidth="1"/>
    <col min="4572" max="4572" width="23.42578125" style="409" customWidth="1"/>
    <col min="4573" max="4573" width="19.42578125" style="409" customWidth="1"/>
    <col min="4574" max="4574" width="20" style="409" customWidth="1"/>
    <col min="4575" max="4575" width="25.140625" style="409" customWidth="1"/>
    <col min="4576" max="4576" width="4.42578125" style="409" customWidth="1"/>
    <col min="4577" max="4577" width="18.85546875" style="409" customWidth="1"/>
    <col min="4578" max="4578" width="19.28515625" style="409" customWidth="1"/>
    <col min="4579" max="4579" width="14.42578125" style="409" customWidth="1"/>
    <col min="4580" max="4580" width="18.42578125" style="409" customWidth="1"/>
    <col min="4581" max="4581" width="11.42578125" style="409"/>
    <col min="4582" max="4582" width="17.42578125" style="409" customWidth="1"/>
    <col min="4583" max="4824" width="11.42578125" style="409"/>
    <col min="4825" max="4825" width="20.28515625" style="409" customWidth="1"/>
    <col min="4826" max="4826" width="7.28515625" style="409" customWidth="1"/>
    <col min="4827" max="4827" width="51.42578125" style="409" customWidth="1"/>
    <col min="4828" max="4828" width="23.42578125" style="409" customWidth="1"/>
    <col min="4829" max="4829" width="19.42578125" style="409" customWidth="1"/>
    <col min="4830" max="4830" width="20" style="409" customWidth="1"/>
    <col min="4831" max="4831" width="25.140625" style="409" customWidth="1"/>
    <col min="4832" max="4832" width="4.42578125" style="409" customWidth="1"/>
    <col min="4833" max="4833" width="18.85546875" style="409" customWidth="1"/>
    <col min="4834" max="4834" width="19.28515625" style="409" customWidth="1"/>
    <col min="4835" max="4835" width="14.42578125" style="409" customWidth="1"/>
    <col min="4836" max="4836" width="18.42578125" style="409" customWidth="1"/>
    <col min="4837" max="4837" width="11.42578125" style="409"/>
    <col min="4838" max="4838" width="17.42578125" style="409" customWidth="1"/>
    <col min="4839" max="5080" width="11.42578125" style="409"/>
    <col min="5081" max="5081" width="20.28515625" style="409" customWidth="1"/>
    <col min="5082" max="5082" width="7.28515625" style="409" customWidth="1"/>
    <col min="5083" max="5083" width="51.42578125" style="409" customWidth="1"/>
    <col min="5084" max="5084" width="23.42578125" style="409" customWidth="1"/>
    <col min="5085" max="5085" width="19.42578125" style="409" customWidth="1"/>
    <col min="5086" max="5086" width="20" style="409" customWidth="1"/>
    <col min="5087" max="5087" width="25.140625" style="409" customWidth="1"/>
    <col min="5088" max="5088" width="4.42578125" style="409" customWidth="1"/>
    <col min="5089" max="5089" width="18.85546875" style="409" customWidth="1"/>
    <col min="5090" max="5090" width="19.28515625" style="409" customWidth="1"/>
    <col min="5091" max="5091" width="14.42578125" style="409" customWidth="1"/>
    <col min="5092" max="5092" width="18.42578125" style="409" customWidth="1"/>
    <col min="5093" max="5093" width="11.42578125" style="409"/>
    <col min="5094" max="5094" width="17.42578125" style="409" customWidth="1"/>
    <col min="5095" max="5336" width="11.42578125" style="409"/>
    <col min="5337" max="5337" width="20.28515625" style="409" customWidth="1"/>
    <col min="5338" max="5338" width="7.28515625" style="409" customWidth="1"/>
    <col min="5339" max="5339" width="51.42578125" style="409" customWidth="1"/>
    <col min="5340" max="5340" width="23.42578125" style="409" customWidth="1"/>
    <col min="5341" max="5341" width="19.42578125" style="409" customWidth="1"/>
    <col min="5342" max="5342" width="20" style="409" customWidth="1"/>
    <col min="5343" max="5343" width="25.140625" style="409" customWidth="1"/>
    <col min="5344" max="5344" width="4.42578125" style="409" customWidth="1"/>
    <col min="5345" max="5345" width="18.85546875" style="409" customWidth="1"/>
    <col min="5346" max="5346" width="19.28515625" style="409" customWidth="1"/>
    <col min="5347" max="5347" width="14.42578125" style="409" customWidth="1"/>
    <col min="5348" max="5348" width="18.42578125" style="409" customWidth="1"/>
    <col min="5349" max="5349" width="11.42578125" style="409"/>
    <col min="5350" max="5350" width="17.42578125" style="409" customWidth="1"/>
    <col min="5351" max="5592" width="11.42578125" style="409"/>
    <col min="5593" max="5593" width="20.28515625" style="409" customWidth="1"/>
    <col min="5594" max="5594" width="7.28515625" style="409" customWidth="1"/>
    <col min="5595" max="5595" width="51.42578125" style="409" customWidth="1"/>
    <col min="5596" max="5596" width="23.42578125" style="409" customWidth="1"/>
    <col min="5597" max="5597" width="19.42578125" style="409" customWidth="1"/>
    <col min="5598" max="5598" width="20" style="409" customWidth="1"/>
    <col min="5599" max="5599" width="25.140625" style="409" customWidth="1"/>
    <col min="5600" max="5600" width="4.42578125" style="409" customWidth="1"/>
    <col min="5601" max="5601" width="18.85546875" style="409" customWidth="1"/>
    <col min="5602" max="5602" width="19.28515625" style="409" customWidth="1"/>
    <col min="5603" max="5603" width="14.42578125" style="409" customWidth="1"/>
    <col min="5604" max="5604" width="18.42578125" style="409" customWidth="1"/>
    <col min="5605" max="5605" width="11.42578125" style="409"/>
    <col min="5606" max="5606" width="17.42578125" style="409" customWidth="1"/>
    <col min="5607" max="5848" width="11.42578125" style="409"/>
    <col min="5849" max="5849" width="20.28515625" style="409" customWidth="1"/>
    <col min="5850" max="5850" width="7.28515625" style="409" customWidth="1"/>
    <col min="5851" max="5851" width="51.42578125" style="409" customWidth="1"/>
    <col min="5852" max="5852" width="23.42578125" style="409" customWidth="1"/>
    <col min="5853" max="5853" width="19.42578125" style="409" customWidth="1"/>
    <col min="5854" max="5854" width="20" style="409" customWidth="1"/>
    <col min="5855" max="5855" width="25.140625" style="409" customWidth="1"/>
    <col min="5856" max="5856" width="4.42578125" style="409" customWidth="1"/>
    <col min="5857" max="5857" width="18.85546875" style="409" customWidth="1"/>
    <col min="5858" max="5858" width="19.28515625" style="409" customWidth="1"/>
    <col min="5859" max="5859" width="14.42578125" style="409" customWidth="1"/>
    <col min="5860" max="5860" width="18.42578125" style="409" customWidth="1"/>
    <col min="5861" max="5861" width="11.42578125" style="409"/>
    <col min="5862" max="5862" width="17.42578125" style="409" customWidth="1"/>
    <col min="5863" max="6104" width="11.42578125" style="409"/>
    <col min="6105" max="6105" width="20.28515625" style="409" customWidth="1"/>
    <col min="6106" max="6106" width="7.28515625" style="409" customWidth="1"/>
    <col min="6107" max="6107" width="51.42578125" style="409" customWidth="1"/>
    <col min="6108" max="6108" width="23.42578125" style="409" customWidth="1"/>
    <col min="6109" max="6109" width="19.42578125" style="409" customWidth="1"/>
    <col min="6110" max="6110" width="20" style="409" customWidth="1"/>
    <col min="6111" max="6111" width="25.140625" style="409" customWidth="1"/>
    <col min="6112" max="6112" width="4.42578125" style="409" customWidth="1"/>
    <col min="6113" max="6113" width="18.85546875" style="409" customWidth="1"/>
    <col min="6114" max="6114" width="19.28515625" style="409" customWidth="1"/>
    <col min="6115" max="6115" width="14.42578125" style="409" customWidth="1"/>
    <col min="6116" max="6116" width="18.42578125" style="409" customWidth="1"/>
    <col min="6117" max="6117" width="11.42578125" style="409"/>
    <col min="6118" max="6118" width="17.42578125" style="409" customWidth="1"/>
    <col min="6119" max="6360" width="11.42578125" style="409"/>
    <col min="6361" max="6361" width="20.28515625" style="409" customWidth="1"/>
    <col min="6362" max="6362" width="7.28515625" style="409" customWidth="1"/>
    <col min="6363" max="6363" width="51.42578125" style="409" customWidth="1"/>
    <col min="6364" max="6364" width="23.42578125" style="409" customWidth="1"/>
    <col min="6365" max="6365" width="19.42578125" style="409" customWidth="1"/>
    <col min="6366" max="6366" width="20" style="409" customWidth="1"/>
    <col min="6367" max="6367" width="25.140625" style="409" customWidth="1"/>
    <col min="6368" max="6368" width="4.42578125" style="409" customWidth="1"/>
    <col min="6369" max="6369" width="18.85546875" style="409" customWidth="1"/>
    <col min="6370" max="6370" width="19.28515625" style="409" customWidth="1"/>
    <col min="6371" max="6371" width="14.42578125" style="409" customWidth="1"/>
    <col min="6372" max="6372" width="18.42578125" style="409" customWidth="1"/>
    <col min="6373" max="6373" width="11.42578125" style="409"/>
    <col min="6374" max="6374" width="17.42578125" style="409" customWidth="1"/>
    <col min="6375" max="6616" width="11.42578125" style="409"/>
    <col min="6617" max="6617" width="20.28515625" style="409" customWidth="1"/>
    <col min="6618" max="6618" width="7.28515625" style="409" customWidth="1"/>
    <col min="6619" max="6619" width="51.42578125" style="409" customWidth="1"/>
    <col min="6620" max="6620" width="23.42578125" style="409" customWidth="1"/>
    <col min="6621" max="6621" width="19.42578125" style="409" customWidth="1"/>
    <col min="6622" max="6622" width="20" style="409" customWidth="1"/>
    <col min="6623" max="6623" width="25.140625" style="409" customWidth="1"/>
    <col min="6624" max="6624" width="4.42578125" style="409" customWidth="1"/>
    <col min="6625" max="6625" width="18.85546875" style="409" customWidth="1"/>
    <col min="6626" max="6626" width="19.28515625" style="409" customWidth="1"/>
    <col min="6627" max="6627" width="14.42578125" style="409" customWidth="1"/>
    <col min="6628" max="6628" width="18.42578125" style="409" customWidth="1"/>
    <col min="6629" max="6629" width="11.42578125" style="409"/>
    <col min="6630" max="6630" width="17.42578125" style="409" customWidth="1"/>
    <col min="6631" max="6872" width="11.42578125" style="409"/>
    <col min="6873" max="6873" width="20.28515625" style="409" customWidth="1"/>
    <col min="6874" max="6874" width="7.28515625" style="409" customWidth="1"/>
    <col min="6875" max="6875" width="51.42578125" style="409" customWidth="1"/>
    <col min="6876" max="6876" width="23.42578125" style="409" customWidth="1"/>
    <col min="6877" max="6877" width="19.42578125" style="409" customWidth="1"/>
    <col min="6878" max="6878" width="20" style="409" customWidth="1"/>
    <col min="6879" max="6879" width="25.140625" style="409" customWidth="1"/>
    <col min="6880" max="6880" width="4.42578125" style="409" customWidth="1"/>
    <col min="6881" max="6881" width="18.85546875" style="409" customWidth="1"/>
    <col min="6882" max="6882" width="19.28515625" style="409" customWidth="1"/>
    <col min="6883" max="6883" width="14.42578125" style="409" customWidth="1"/>
    <col min="6884" max="6884" width="18.42578125" style="409" customWidth="1"/>
    <col min="6885" max="6885" width="11.42578125" style="409"/>
    <col min="6886" max="6886" width="17.42578125" style="409" customWidth="1"/>
    <col min="6887" max="7128" width="11.42578125" style="409"/>
    <col min="7129" max="7129" width="20.28515625" style="409" customWidth="1"/>
    <col min="7130" max="7130" width="7.28515625" style="409" customWidth="1"/>
    <col min="7131" max="7131" width="51.42578125" style="409" customWidth="1"/>
    <col min="7132" max="7132" width="23.42578125" style="409" customWidth="1"/>
    <col min="7133" max="7133" width="19.42578125" style="409" customWidth="1"/>
    <col min="7134" max="7134" width="20" style="409" customWidth="1"/>
    <col min="7135" max="7135" width="25.140625" style="409" customWidth="1"/>
    <col min="7136" max="7136" width="4.42578125" style="409" customWidth="1"/>
    <col min="7137" max="7137" width="18.85546875" style="409" customWidth="1"/>
    <col min="7138" max="7138" width="19.28515625" style="409" customWidth="1"/>
    <col min="7139" max="7139" width="14.42578125" style="409" customWidth="1"/>
    <col min="7140" max="7140" width="18.42578125" style="409" customWidth="1"/>
    <col min="7141" max="7141" width="11.42578125" style="409"/>
    <col min="7142" max="7142" width="17.42578125" style="409" customWidth="1"/>
    <col min="7143" max="7384" width="11.42578125" style="409"/>
    <col min="7385" max="7385" width="20.28515625" style="409" customWidth="1"/>
    <col min="7386" max="7386" width="7.28515625" style="409" customWidth="1"/>
    <col min="7387" max="7387" width="51.42578125" style="409" customWidth="1"/>
    <col min="7388" max="7388" width="23.42578125" style="409" customWidth="1"/>
    <col min="7389" max="7389" width="19.42578125" style="409" customWidth="1"/>
    <col min="7390" max="7390" width="20" style="409" customWidth="1"/>
    <col min="7391" max="7391" width="25.140625" style="409" customWidth="1"/>
    <col min="7392" max="7392" width="4.42578125" style="409" customWidth="1"/>
    <col min="7393" max="7393" width="18.85546875" style="409" customWidth="1"/>
    <col min="7394" max="7394" width="19.28515625" style="409" customWidth="1"/>
    <col min="7395" max="7395" width="14.42578125" style="409" customWidth="1"/>
    <col min="7396" max="7396" width="18.42578125" style="409" customWidth="1"/>
    <col min="7397" max="7397" width="11.42578125" style="409"/>
    <col min="7398" max="7398" width="17.42578125" style="409" customWidth="1"/>
    <col min="7399" max="7640" width="11.42578125" style="409"/>
    <col min="7641" max="7641" width="20.28515625" style="409" customWidth="1"/>
    <col min="7642" max="7642" width="7.28515625" style="409" customWidth="1"/>
    <col min="7643" max="7643" width="51.42578125" style="409" customWidth="1"/>
    <col min="7644" max="7644" width="23.42578125" style="409" customWidth="1"/>
    <col min="7645" max="7645" width="19.42578125" style="409" customWidth="1"/>
    <col min="7646" max="7646" width="20" style="409" customWidth="1"/>
    <col min="7647" max="7647" width="25.140625" style="409" customWidth="1"/>
    <col min="7648" max="7648" width="4.42578125" style="409" customWidth="1"/>
    <col min="7649" max="7649" width="18.85546875" style="409" customWidth="1"/>
    <col min="7650" max="7650" width="19.28515625" style="409" customWidth="1"/>
    <col min="7651" max="7651" width="14.42578125" style="409" customWidth="1"/>
    <col min="7652" max="7652" width="18.42578125" style="409" customWidth="1"/>
    <col min="7653" max="7653" width="11.42578125" style="409"/>
    <col min="7654" max="7654" width="17.42578125" style="409" customWidth="1"/>
    <col min="7655" max="7896" width="11.42578125" style="409"/>
    <col min="7897" max="7897" width="20.28515625" style="409" customWidth="1"/>
    <col min="7898" max="7898" width="7.28515625" style="409" customWidth="1"/>
    <col min="7899" max="7899" width="51.42578125" style="409" customWidth="1"/>
    <col min="7900" max="7900" width="23.42578125" style="409" customWidth="1"/>
    <col min="7901" max="7901" width="19.42578125" style="409" customWidth="1"/>
    <col min="7902" max="7902" width="20" style="409" customWidth="1"/>
    <col min="7903" max="7903" width="25.140625" style="409" customWidth="1"/>
    <col min="7904" max="7904" width="4.42578125" style="409" customWidth="1"/>
    <col min="7905" max="7905" width="18.85546875" style="409" customWidth="1"/>
    <col min="7906" max="7906" width="19.28515625" style="409" customWidth="1"/>
    <col min="7907" max="7907" width="14.42578125" style="409" customWidth="1"/>
    <col min="7908" max="7908" width="18.42578125" style="409" customWidth="1"/>
    <col min="7909" max="7909" width="11.42578125" style="409"/>
    <col min="7910" max="7910" width="17.42578125" style="409" customWidth="1"/>
    <col min="7911" max="8152" width="11.42578125" style="409"/>
    <col min="8153" max="8153" width="20.28515625" style="409" customWidth="1"/>
    <col min="8154" max="8154" width="7.28515625" style="409" customWidth="1"/>
    <col min="8155" max="8155" width="51.42578125" style="409" customWidth="1"/>
    <col min="8156" max="8156" width="23.42578125" style="409" customWidth="1"/>
    <col min="8157" max="8157" width="19.42578125" style="409" customWidth="1"/>
    <col min="8158" max="8158" width="20" style="409" customWidth="1"/>
    <col min="8159" max="8159" width="25.140625" style="409" customWidth="1"/>
    <col min="8160" max="8160" width="4.42578125" style="409" customWidth="1"/>
    <col min="8161" max="8161" width="18.85546875" style="409" customWidth="1"/>
    <col min="8162" max="8162" width="19.28515625" style="409" customWidth="1"/>
    <col min="8163" max="8163" width="14.42578125" style="409" customWidth="1"/>
    <col min="8164" max="8164" width="18.42578125" style="409" customWidth="1"/>
    <col min="8165" max="8165" width="11.42578125" style="409"/>
    <col min="8166" max="8166" width="17.42578125" style="409" customWidth="1"/>
    <col min="8167" max="8408" width="11.42578125" style="409"/>
    <col min="8409" max="8409" width="20.28515625" style="409" customWidth="1"/>
    <col min="8410" max="8410" width="7.28515625" style="409" customWidth="1"/>
    <col min="8411" max="8411" width="51.42578125" style="409" customWidth="1"/>
    <col min="8412" max="8412" width="23.42578125" style="409" customWidth="1"/>
    <col min="8413" max="8413" width="19.42578125" style="409" customWidth="1"/>
    <col min="8414" max="8414" width="20" style="409" customWidth="1"/>
    <col min="8415" max="8415" width="25.140625" style="409" customWidth="1"/>
    <col min="8416" max="8416" width="4.42578125" style="409" customWidth="1"/>
    <col min="8417" max="8417" width="18.85546875" style="409" customWidth="1"/>
    <col min="8418" max="8418" width="19.28515625" style="409" customWidth="1"/>
    <col min="8419" max="8419" width="14.42578125" style="409" customWidth="1"/>
    <col min="8420" max="8420" width="18.42578125" style="409" customWidth="1"/>
    <col min="8421" max="8421" width="11.42578125" style="409"/>
    <col min="8422" max="8422" width="17.42578125" style="409" customWidth="1"/>
    <col min="8423" max="8664" width="11.42578125" style="409"/>
    <col min="8665" max="8665" width="20.28515625" style="409" customWidth="1"/>
    <col min="8666" max="8666" width="7.28515625" style="409" customWidth="1"/>
    <col min="8667" max="8667" width="51.42578125" style="409" customWidth="1"/>
    <col min="8668" max="8668" width="23.42578125" style="409" customWidth="1"/>
    <col min="8669" max="8669" width="19.42578125" style="409" customWidth="1"/>
    <col min="8670" max="8670" width="20" style="409" customWidth="1"/>
    <col min="8671" max="8671" width="25.140625" style="409" customWidth="1"/>
    <col min="8672" max="8672" width="4.42578125" style="409" customWidth="1"/>
    <col min="8673" max="8673" width="18.85546875" style="409" customWidth="1"/>
    <col min="8674" max="8674" width="19.28515625" style="409" customWidth="1"/>
    <col min="8675" max="8675" width="14.42578125" style="409" customWidth="1"/>
    <col min="8676" max="8676" width="18.42578125" style="409" customWidth="1"/>
    <col min="8677" max="8677" width="11.42578125" style="409"/>
    <col min="8678" max="8678" width="17.42578125" style="409" customWidth="1"/>
    <col min="8679" max="8920" width="11.42578125" style="409"/>
    <col min="8921" max="8921" width="20.28515625" style="409" customWidth="1"/>
    <col min="8922" max="8922" width="7.28515625" style="409" customWidth="1"/>
    <col min="8923" max="8923" width="51.42578125" style="409" customWidth="1"/>
    <col min="8924" max="8924" width="23.42578125" style="409" customWidth="1"/>
    <col min="8925" max="8925" width="19.42578125" style="409" customWidth="1"/>
    <col min="8926" max="8926" width="20" style="409" customWidth="1"/>
    <col min="8927" max="8927" width="25.140625" style="409" customWidth="1"/>
    <col min="8928" max="8928" width="4.42578125" style="409" customWidth="1"/>
    <col min="8929" max="8929" width="18.85546875" style="409" customWidth="1"/>
    <col min="8930" max="8930" width="19.28515625" style="409" customWidth="1"/>
    <col min="8931" max="8931" width="14.42578125" style="409" customWidth="1"/>
    <col min="8932" max="8932" width="18.42578125" style="409" customWidth="1"/>
    <col min="8933" max="8933" width="11.42578125" style="409"/>
    <col min="8934" max="8934" width="17.42578125" style="409" customWidth="1"/>
    <col min="8935" max="9176" width="11.42578125" style="409"/>
    <col min="9177" max="9177" width="20.28515625" style="409" customWidth="1"/>
    <col min="9178" max="9178" width="7.28515625" style="409" customWidth="1"/>
    <col min="9179" max="9179" width="51.42578125" style="409" customWidth="1"/>
    <col min="9180" max="9180" width="23.42578125" style="409" customWidth="1"/>
    <col min="9181" max="9181" width="19.42578125" style="409" customWidth="1"/>
    <col min="9182" max="9182" width="20" style="409" customWidth="1"/>
    <col min="9183" max="9183" width="25.140625" style="409" customWidth="1"/>
    <col min="9184" max="9184" width="4.42578125" style="409" customWidth="1"/>
    <col min="9185" max="9185" width="18.85546875" style="409" customWidth="1"/>
    <col min="9186" max="9186" width="19.28515625" style="409" customWidth="1"/>
    <col min="9187" max="9187" width="14.42578125" style="409" customWidth="1"/>
    <col min="9188" max="9188" width="18.42578125" style="409" customWidth="1"/>
    <col min="9189" max="9189" width="11.42578125" style="409"/>
    <col min="9190" max="9190" width="17.42578125" style="409" customWidth="1"/>
    <col min="9191" max="9432" width="11.42578125" style="409"/>
    <col min="9433" max="9433" width="20.28515625" style="409" customWidth="1"/>
    <col min="9434" max="9434" width="7.28515625" style="409" customWidth="1"/>
    <col min="9435" max="9435" width="51.42578125" style="409" customWidth="1"/>
    <col min="9436" max="9436" width="23.42578125" style="409" customWidth="1"/>
    <col min="9437" max="9437" width="19.42578125" style="409" customWidth="1"/>
    <col min="9438" max="9438" width="20" style="409" customWidth="1"/>
    <col min="9439" max="9439" width="25.140625" style="409" customWidth="1"/>
    <col min="9440" max="9440" width="4.42578125" style="409" customWidth="1"/>
    <col min="9441" max="9441" width="18.85546875" style="409" customWidth="1"/>
    <col min="9442" max="9442" width="19.28515625" style="409" customWidth="1"/>
    <col min="9443" max="9443" width="14.42578125" style="409" customWidth="1"/>
    <col min="9444" max="9444" width="18.42578125" style="409" customWidth="1"/>
    <col min="9445" max="9445" width="11.42578125" style="409"/>
    <col min="9446" max="9446" width="17.42578125" style="409" customWidth="1"/>
    <col min="9447" max="9688" width="11.42578125" style="409"/>
    <col min="9689" max="9689" width="20.28515625" style="409" customWidth="1"/>
    <col min="9690" max="9690" width="7.28515625" style="409" customWidth="1"/>
    <col min="9691" max="9691" width="51.42578125" style="409" customWidth="1"/>
    <col min="9692" max="9692" width="23.42578125" style="409" customWidth="1"/>
    <col min="9693" max="9693" width="19.42578125" style="409" customWidth="1"/>
    <col min="9694" max="9694" width="20" style="409" customWidth="1"/>
    <col min="9695" max="9695" width="25.140625" style="409" customWidth="1"/>
    <col min="9696" max="9696" width="4.42578125" style="409" customWidth="1"/>
    <col min="9697" max="9697" width="18.85546875" style="409" customWidth="1"/>
    <col min="9698" max="9698" width="19.28515625" style="409" customWidth="1"/>
    <col min="9699" max="9699" width="14.42578125" style="409" customWidth="1"/>
    <col min="9700" max="9700" width="18.42578125" style="409" customWidth="1"/>
    <col min="9701" max="9701" width="11.42578125" style="409"/>
    <col min="9702" max="9702" width="17.42578125" style="409" customWidth="1"/>
    <col min="9703" max="9944" width="11.42578125" style="409"/>
    <col min="9945" max="9945" width="20.28515625" style="409" customWidth="1"/>
    <col min="9946" max="9946" width="7.28515625" style="409" customWidth="1"/>
    <col min="9947" max="9947" width="51.42578125" style="409" customWidth="1"/>
    <col min="9948" max="9948" width="23.42578125" style="409" customWidth="1"/>
    <col min="9949" max="9949" width="19.42578125" style="409" customWidth="1"/>
    <col min="9950" max="9950" width="20" style="409" customWidth="1"/>
    <col min="9951" max="9951" width="25.140625" style="409" customWidth="1"/>
    <col min="9952" max="9952" width="4.42578125" style="409" customWidth="1"/>
    <col min="9953" max="9953" width="18.85546875" style="409" customWidth="1"/>
    <col min="9954" max="9954" width="19.28515625" style="409" customWidth="1"/>
    <col min="9955" max="9955" width="14.42578125" style="409" customWidth="1"/>
    <col min="9956" max="9956" width="18.42578125" style="409" customWidth="1"/>
    <col min="9957" max="9957" width="11.42578125" style="409"/>
    <col min="9958" max="9958" width="17.42578125" style="409" customWidth="1"/>
    <col min="9959" max="10200" width="11.42578125" style="409"/>
    <col min="10201" max="10201" width="20.28515625" style="409" customWidth="1"/>
    <col min="10202" max="10202" width="7.28515625" style="409" customWidth="1"/>
    <col min="10203" max="10203" width="51.42578125" style="409" customWidth="1"/>
    <col min="10204" max="10204" width="23.42578125" style="409" customWidth="1"/>
    <col min="10205" max="10205" width="19.42578125" style="409" customWidth="1"/>
    <col min="10206" max="10206" width="20" style="409" customWidth="1"/>
    <col min="10207" max="10207" width="25.140625" style="409" customWidth="1"/>
    <col min="10208" max="10208" width="4.42578125" style="409" customWidth="1"/>
    <col min="10209" max="10209" width="18.85546875" style="409" customWidth="1"/>
    <col min="10210" max="10210" width="19.28515625" style="409" customWidth="1"/>
    <col min="10211" max="10211" width="14.42578125" style="409" customWidth="1"/>
    <col min="10212" max="10212" width="18.42578125" style="409" customWidth="1"/>
    <col min="10213" max="10213" width="11.42578125" style="409"/>
    <col min="10214" max="10214" width="17.42578125" style="409" customWidth="1"/>
    <col min="10215" max="10456" width="11.42578125" style="409"/>
    <col min="10457" max="10457" width="20.28515625" style="409" customWidth="1"/>
    <col min="10458" max="10458" width="7.28515625" style="409" customWidth="1"/>
    <col min="10459" max="10459" width="51.42578125" style="409" customWidth="1"/>
    <col min="10460" max="10460" width="23.42578125" style="409" customWidth="1"/>
    <col min="10461" max="10461" width="19.42578125" style="409" customWidth="1"/>
    <col min="10462" max="10462" width="20" style="409" customWidth="1"/>
    <col min="10463" max="10463" width="25.140625" style="409" customWidth="1"/>
    <col min="10464" max="10464" width="4.42578125" style="409" customWidth="1"/>
    <col min="10465" max="10465" width="18.85546875" style="409" customWidth="1"/>
    <col min="10466" max="10466" width="19.28515625" style="409" customWidth="1"/>
    <col min="10467" max="10467" width="14.42578125" style="409" customWidth="1"/>
    <col min="10468" max="10468" width="18.42578125" style="409" customWidth="1"/>
    <col min="10469" max="10469" width="11.42578125" style="409"/>
    <col min="10470" max="10470" width="17.42578125" style="409" customWidth="1"/>
    <col min="10471" max="10712" width="11.42578125" style="409"/>
    <col min="10713" max="10713" width="20.28515625" style="409" customWidth="1"/>
    <col min="10714" max="10714" width="7.28515625" style="409" customWidth="1"/>
    <col min="10715" max="10715" width="51.42578125" style="409" customWidth="1"/>
    <col min="10716" max="10716" width="23.42578125" style="409" customWidth="1"/>
    <col min="10717" max="10717" width="19.42578125" style="409" customWidth="1"/>
    <col min="10718" max="10718" width="20" style="409" customWidth="1"/>
    <col min="10719" max="10719" width="25.140625" style="409" customWidth="1"/>
    <col min="10720" max="10720" width="4.42578125" style="409" customWidth="1"/>
    <col min="10721" max="10721" width="18.85546875" style="409" customWidth="1"/>
    <col min="10722" max="10722" width="19.28515625" style="409" customWidth="1"/>
    <col min="10723" max="10723" width="14.42578125" style="409" customWidth="1"/>
    <col min="10724" max="10724" width="18.42578125" style="409" customWidth="1"/>
    <col min="10725" max="10725" width="11.42578125" style="409"/>
    <col min="10726" max="10726" width="17.42578125" style="409" customWidth="1"/>
    <col min="10727" max="10968" width="11.42578125" style="409"/>
    <col min="10969" max="10969" width="20.28515625" style="409" customWidth="1"/>
    <col min="10970" max="10970" width="7.28515625" style="409" customWidth="1"/>
    <col min="10971" max="10971" width="51.42578125" style="409" customWidth="1"/>
    <col min="10972" max="10972" width="23.42578125" style="409" customWidth="1"/>
    <col min="10973" max="10973" width="19.42578125" style="409" customWidth="1"/>
    <col min="10974" max="10974" width="20" style="409" customWidth="1"/>
    <col min="10975" max="10975" width="25.140625" style="409" customWidth="1"/>
    <col min="10976" max="10976" width="4.42578125" style="409" customWidth="1"/>
    <col min="10977" max="10977" width="18.85546875" style="409" customWidth="1"/>
    <col min="10978" max="10978" width="19.28515625" style="409" customWidth="1"/>
    <col min="10979" max="10979" width="14.42578125" style="409" customWidth="1"/>
    <col min="10980" max="10980" width="18.42578125" style="409" customWidth="1"/>
    <col min="10981" max="10981" width="11.42578125" style="409"/>
    <col min="10982" max="10982" width="17.42578125" style="409" customWidth="1"/>
    <col min="10983" max="11224" width="11.42578125" style="409"/>
    <col min="11225" max="11225" width="20.28515625" style="409" customWidth="1"/>
    <col min="11226" max="11226" width="7.28515625" style="409" customWidth="1"/>
    <col min="11227" max="11227" width="51.42578125" style="409" customWidth="1"/>
    <col min="11228" max="11228" width="23.42578125" style="409" customWidth="1"/>
    <col min="11229" max="11229" width="19.42578125" style="409" customWidth="1"/>
    <col min="11230" max="11230" width="20" style="409" customWidth="1"/>
    <col min="11231" max="11231" width="25.140625" style="409" customWidth="1"/>
    <col min="11232" max="11232" width="4.42578125" style="409" customWidth="1"/>
    <col min="11233" max="11233" width="18.85546875" style="409" customWidth="1"/>
    <col min="11234" max="11234" width="19.28515625" style="409" customWidth="1"/>
    <col min="11235" max="11235" width="14.42578125" style="409" customWidth="1"/>
    <col min="11236" max="11236" width="18.42578125" style="409" customWidth="1"/>
    <col min="11237" max="11237" width="11.42578125" style="409"/>
    <col min="11238" max="11238" width="17.42578125" style="409" customWidth="1"/>
    <col min="11239" max="11480" width="11.42578125" style="409"/>
    <col min="11481" max="11481" width="20.28515625" style="409" customWidth="1"/>
    <col min="11482" max="11482" width="7.28515625" style="409" customWidth="1"/>
    <col min="11483" max="11483" width="51.42578125" style="409" customWidth="1"/>
    <col min="11484" max="11484" width="23.42578125" style="409" customWidth="1"/>
    <col min="11485" max="11485" width="19.42578125" style="409" customWidth="1"/>
    <col min="11486" max="11486" width="20" style="409" customWidth="1"/>
    <col min="11487" max="11487" width="25.140625" style="409" customWidth="1"/>
    <col min="11488" max="11488" width="4.42578125" style="409" customWidth="1"/>
    <col min="11489" max="11489" width="18.85546875" style="409" customWidth="1"/>
    <col min="11490" max="11490" width="19.28515625" style="409" customWidth="1"/>
    <col min="11491" max="11491" width="14.42578125" style="409" customWidth="1"/>
    <col min="11492" max="11492" width="18.42578125" style="409" customWidth="1"/>
    <col min="11493" max="11493" width="11.42578125" style="409"/>
    <col min="11494" max="11494" width="17.42578125" style="409" customWidth="1"/>
    <col min="11495" max="11736" width="11.42578125" style="409"/>
    <col min="11737" max="11737" width="20.28515625" style="409" customWidth="1"/>
    <col min="11738" max="11738" width="7.28515625" style="409" customWidth="1"/>
    <col min="11739" max="11739" width="51.42578125" style="409" customWidth="1"/>
    <col min="11740" max="11740" width="23.42578125" style="409" customWidth="1"/>
    <col min="11741" max="11741" width="19.42578125" style="409" customWidth="1"/>
    <col min="11742" max="11742" width="20" style="409" customWidth="1"/>
    <col min="11743" max="11743" width="25.140625" style="409" customWidth="1"/>
    <col min="11744" max="11744" width="4.42578125" style="409" customWidth="1"/>
    <col min="11745" max="11745" width="18.85546875" style="409" customWidth="1"/>
    <col min="11746" max="11746" width="19.28515625" style="409" customWidth="1"/>
    <col min="11747" max="11747" width="14.42578125" style="409" customWidth="1"/>
    <col min="11748" max="11748" width="18.42578125" style="409" customWidth="1"/>
    <col min="11749" max="11749" width="11.42578125" style="409"/>
    <col min="11750" max="11750" width="17.42578125" style="409" customWidth="1"/>
    <col min="11751" max="11992" width="11.42578125" style="409"/>
    <col min="11993" max="11993" width="20.28515625" style="409" customWidth="1"/>
    <col min="11994" max="11994" width="7.28515625" style="409" customWidth="1"/>
    <col min="11995" max="11995" width="51.42578125" style="409" customWidth="1"/>
    <col min="11996" max="11996" width="23.42578125" style="409" customWidth="1"/>
    <col min="11997" max="11997" width="19.42578125" style="409" customWidth="1"/>
    <col min="11998" max="11998" width="20" style="409" customWidth="1"/>
    <col min="11999" max="11999" width="25.140625" style="409" customWidth="1"/>
    <col min="12000" max="12000" width="4.42578125" style="409" customWidth="1"/>
    <col min="12001" max="12001" width="18.85546875" style="409" customWidth="1"/>
    <col min="12002" max="12002" width="19.28515625" style="409" customWidth="1"/>
    <col min="12003" max="12003" width="14.42578125" style="409" customWidth="1"/>
    <col min="12004" max="12004" width="18.42578125" style="409" customWidth="1"/>
    <col min="12005" max="12005" width="11.42578125" style="409"/>
    <col min="12006" max="12006" width="17.42578125" style="409" customWidth="1"/>
    <col min="12007" max="12248" width="11.42578125" style="409"/>
    <col min="12249" max="12249" width="20.28515625" style="409" customWidth="1"/>
    <col min="12250" max="12250" width="7.28515625" style="409" customWidth="1"/>
    <col min="12251" max="12251" width="51.42578125" style="409" customWidth="1"/>
    <col min="12252" max="12252" width="23.42578125" style="409" customWidth="1"/>
    <col min="12253" max="12253" width="19.42578125" style="409" customWidth="1"/>
    <col min="12254" max="12254" width="20" style="409" customWidth="1"/>
    <col min="12255" max="12255" width="25.140625" style="409" customWidth="1"/>
    <col min="12256" max="12256" width="4.42578125" style="409" customWidth="1"/>
    <col min="12257" max="12257" width="18.85546875" style="409" customWidth="1"/>
    <col min="12258" max="12258" width="19.28515625" style="409" customWidth="1"/>
    <col min="12259" max="12259" width="14.42578125" style="409" customWidth="1"/>
    <col min="12260" max="12260" width="18.42578125" style="409" customWidth="1"/>
    <col min="12261" max="12261" width="11.42578125" style="409"/>
    <col min="12262" max="12262" width="17.42578125" style="409" customWidth="1"/>
    <col min="12263" max="12504" width="11.42578125" style="409"/>
    <col min="12505" max="12505" width="20.28515625" style="409" customWidth="1"/>
    <col min="12506" max="12506" width="7.28515625" style="409" customWidth="1"/>
    <col min="12507" max="12507" width="51.42578125" style="409" customWidth="1"/>
    <col min="12508" max="12508" width="23.42578125" style="409" customWidth="1"/>
    <col min="12509" max="12509" width="19.42578125" style="409" customWidth="1"/>
    <col min="12510" max="12510" width="20" style="409" customWidth="1"/>
    <col min="12511" max="12511" width="25.140625" style="409" customWidth="1"/>
    <col min="12512" max="12512" width="4.42578125" style="409" customWidth="1"/>
    <col min="12513" max="12513" width="18.85546875" style="409" customWidth="1"/>
    <col min="12514" max="12514" width="19.28515625" style="409" customWidth="1"/>
    <col min="12515" max="12515" width="14.42578125" style="409" customWidth="1"/>
    <col min="12516" max="12516" width="18.42578125" style="409" customWidth="1"/>
    <col min="12517" max="12517" width="11.42578125" style="409"/>
    <col min="12518" max="12518" width="17.42578125" style="409" customWidth="1"/>
    <col min="12519" max="12760" width="11.42578125" style="409"/>
    <col min="12761" max="12761" width="20.28515625" style="409" customWidth="1"/>
    <col min="12762" max="12762" width="7.28515625" style="409" customWidth="1"/>
    <col min="12763" max="12763" width="51.42578125" style="409" customWidth="1"/>
    <col min="12764" max="12764" width="23.42578125" style="409" customWidth="1"/>
    <col min="12765" max="12765" width="19.42578125" style="409" customWidth="1"/>
    <col min="12766" max="12766" width="20" style="409" customWidth="1"/>
    <col min="12767" max="12767" width="25.140625" style="409" customWidth="1"/>
    <col min="12768" max="12768" width="4.42578125" style="409" customWidth="1"/>
    <col min="12769" max="12769" width="18.85546875" style="409" customWidth="1"/>
    <col min="12770" max="12770" width="19.28515625" style="409" customWidth="1"/>
    <col min="12771" max="12771" width="14.42578125" style="409" customWidth="1"/>
    <col min="12772" max="12772" width="18.42578125" style="409" customWidth="1"/>
    <col min="12773" max="12773" width="11.42578125" style="409"/>
    <col min="12774" max="12774" width="17.42578125" style="409" customWidth="1"/>
    <col min="12775" max="13016" width="11.42578125" style="409"/>
    <col min="13017" max="13017" width="20.28515625" style="409" customWidth="1"/>
    <col min="13018" max="13018" width="7.28515625" style="409" customWidth="1"/>
    <col min="13019" max="13019" width="51.42578125" style="409" customWidth="1"/>
    <col min="13020" max="13020" width="23.42578125" style="409" customWidth="1"/>
    <col min="13021" max="13021" width="19.42578125" style="409" customWidth="1"/>
    <col min="13022" max="13022" width="20" style="409" customWidth="1"/>
    <col min="13023" max="13023" width="25.140625" style="409" customWidth="1"/>
    <col min="13024" max="13024" width="4.42578125" style="409" customWidth="1"/>
    <col min="13025" max="13025" width="18.85546875" style="409" customWidth="1"/>
    <col min="13026" max="13026" width="19.28515625" style="409" customWidth="1"/>
    <col min="13027" max="13027" width="14.42578125" style="409" customWidth="1"/>
    <col min="13028" max="13028" width="18.42578125" style="409" customWidth="1"/>
    <col min="13029" max="13029" width="11.42578125" style="409"/>
    <col min="13030" max="13030" width="17.42578125" style="409" customWidth="1"/>
    <col min="13031" max="13272" width="11.42578125" style="409"/>
    <col min="13273" max="13273" width="20.28515625" style="409" customWidth="1"/>
    <col min="13274" max="13274" width="7.28515625" style="409" customWidth="1"/>
    <col min="13275" max="13275" width="51.42578125" style="409" customWidth="1"/>
    <col min="13276" max="13276" width="23.42578125" style="409" customWidth="1"/>
    <col min="13277" max="13277" width="19.42578125" style="409" customWidth="1"/>
    <col min="13278" max="13278" width="20" style="409" customWidth="1"/>
    <col min="13279" max="13279" width="25.140625" style="409" customWidth="1"/>
    <col min="13280" max="13280" width="4.42578125" style="409" customWidth="1"/>
    <col min="13281" max="13281" width="18.85546875" style="409" customWidth="1"/>
    <col min="13282" max="13282" width="19.28515625" style="409" customWidth="1"/>
    <col min="13283" max="13283" width="14.42578125" style="409" customWidth="1"/>
    <col min="13284" max="13284" width="18.42578125" style="409" customWidth="1"/>
    <col min="13285" max="13285" width="11.42578125" style="409"/>
    <col min="13286" max="13286" width="17.42578125" style="409" customWidth="1"/>
    <col min="13287" max="13528" width="11.42578125" style="409"/>
    <col min="13529" max="13529" width="20.28515625" style="409" customWidth="1"/>
    <col min="13530" max="13530" width="7.28515625" style="409" customWidth="1"/>
    <col min="13531" max="13531" width="51.42578125" style="409" customWidth="1"/>
    <col min="13532" max="13532" width="23.42578125" style="409" customWidth="1"/>
    <col min="13533" max="13533" width="19.42578125" style="409" customWidth="1"/>
    <col min="13534" max="13534" width="20" style="409" customWidth="1"/>
    <col min="13535" max="13535" width="25.140625" style="409" customWidth="1"/>
    <col min="13536" max="13536" width="4.42578125" style="409" customWidth="1"/>
    <col min="13537" max="13537" width="18.85546875" style="409" customWidth="1"/>
    <col min="13538" max="13538" width="19.28515625" style="409" customWidth="1"/>
    <col min="13539" max="13539" width="14.42578125" style="409" customWidth="1"/>
    <col min="13540" max="13540" width="18.42578125" style="409" customWidth="1"/>
    <col min="13541" max="13541" width="11.42578125" style="409"/>
    <col min="13542" max="13542" width="17.42578125" style="409" customWidth="1"/>
    <col min="13543" max="13784" width="11.42578125" style="409"/>
    <col min="13785" max="13785" width="20.28515625" style="409" customWidth="1"/>
    <col min="13786" max="13786" width="7.28515625" style="409" customWidth="1"/>
    <col min="13787" max="13787" width="51.42578125" style="409" customWidth="1"/>
    <col min="13788" max="13788" width="23.42578125" style="409" customWidth="1"/>
    <col min="13789" max="13789" width="19.42578125" style="409" customWidth="1"/>
    <col min="13790" max="13790" width="20" style="409" customWidth="1"/>
    <col min="13791" max="13791" width="25.140625" style="409" customWidth="1"/>
    <col min="13792" max="13792" width="4.42578125" style="409" customWidth="1"/>
    <col min="13793" max="13793" width="18.85546875" style="409" customWidth="1"/>
    <col min="13794" max="13794" width="19.28515625" style="409" customWidth="1"/>
    <col min="13795" max="13795" width="14.42578125" style="409" customWidth="1"/>
    <col min="13796" max="13796" width="18.42578125" style="409" customWidth="1"/>
    <col min="13797" max="13797" width="11.42578125" style="409"/>
    <col min="13798" max="13798" width="17.42578125" style="409" customWidth="1"/>
    <col min="13799" max="14040" width="11.42578125" style="409"/>
    <col min="14041" max="14041" width="20.28515625" style="409" customWidth="1"/>
    <col min="14042" max="14042" width="7.28515625" style="409" customWidth="1"/>
    <col min="14043" max="14043" width="51.42578125" style="409" customWidth="1"/>
    <col min="14044" max="14044" width="23.42578125" style="409" customWidth="1"/>
    <col min="14045" max="14045" width="19.42578125" style="409" customWidth="1"/>
    <col min="14046" max="14046" width="20" style="409" customWidth="1"/>
    <col min="14047" max="14047" width="25.140625" style="409" customWidth="1"/>
    <col min="14048" max="14048" width="4.42578125" style="409" customWidth="1"/>
    <col min="14049" max="14049" width="18.85546875" style="409" customWidth="1"/>
    <col min="14050" max="14050" width="19.28515625" style="409" customWidth="1"/>
    <col min="14051" max="14051" width="14.42578125" style="409" customWidth="1"/>
    <col min="14052" max="14052" width="18.42578125" style="409" customWidth="1"/>
    <col min="14053" max="14053" width="11.42578125" style="409"/>
    <col min="14054" max="14054" width="17.42578125" style="409" customWidth="1"/>
    <col min="14055" max="14296" width="11.42578125" style="409"/>
    <col min="14297" max="14297" width="20.28515625" style="409" customWidth="1"/>
    <col min="14298" max="14298" width="7.28515625" style="409" customWidth="1"/>
    <col min="14299" max="14299" width="51.42578125" style="409" customWidth="1"/>
    <col min="14300" max="14300" width="23.42578125" style="409" customWidth="1"/>
    <col min="14301" max="14301" width="19.42578125" style="409" customWidth="1"/>
    <col min="14302" max="14302" width="20" style="409" customWidth="1"/>
    <col min="14303" max="14303" width="25.140625" style="409" customWidth="1"/>
    <col min="14304" max="14304" width="4.42578125" style="409" customWidth="1"/>
    <col min="14305" max="14305" width="18.85546875" style="409" customWidth="1"/>
    <col min="14306" max="14306" width="19.28515625" style="409" customWidth="1"/>
    <col min="14307" max="14307" width="14.42578125" style="409" customWidth="1"/>
    <col min="14308" max="14308" width="18.42578125" style="409" customWidth="1"/>
    <col min="14309" max="14309" width="11.42578125" style="409"/>
    <col min="14310" max="14310" width="17.42578125" style="409" customWidth="1"/>
    <col min="14311" max="14552" width="11.42578125" style="409"/>
    <col min="14553" max="14553" width="20.28515625" style="409" customWidth="1"/>
    <col min="14554" max="14554" width="7.28515625" style="409" customWidth="1"/>
    <col min="14555" max="14555" width="51.42578125" style="409" customWidth="1"/>
    <col min="14556" max="14556" width="23.42578125" style="409" customWidth="1"/>
    <col min="14557" max="14557" width="19.42578125" style="409" customWidth="1"/>
    <col min="14558" max="14558" width="20" style="409" customWidth="1"/>
    <col min="14559" max="14559" width="25.140625" style="409" customWidth="1"/>
    <col min="14560" max="14560" width="4.42578125" style="409" customWidth="1"/>
    <col min="14561" max="14561" width="18.85546875" style="409" customWidth="1"/>
    <col min="14562" max="14562" width="19.28515625" style="409" customWidth="1"/>
    <col min="14563" max="14563" width="14.42578125" style="409" customWidth="1"/>
    <col min="14564" max="14564" width="18.42578125" style="409" customWidth="1"/>
    <col min="14565" max="14565" width="11.42578125" style="409"/>
    <col min="14566" max="14566" width="17.42578125" style="409" customWidth="1"/>
    <col min="14567" max="14808" width="11.42578125" style="409"/>
    <col min="14809" max="14809" width="20.28515625" style="409" customWidth="1"/>
    <col min="14810" max="14810" width="7.28515625" style="409" customWidth="1"/>
    <col min="14811" max="14811" width="51.42578125" style="409" customWidth="1"/>
    <col min="14812" max="14812" width="23.42578125" style="409" customWidth="1"/>
    <col min="14813" max="14813" width="19.42578125" style="409" customWidth="1"/>
    <col min="14814" max="14814" width="20" style="409" customWidth="1"/>
    <col min="14815" max="14815" width="25.140625" style="409" customWidth="1"/>
    <col min="14816" max="14816" width="4.42578125" style="409" customWidth="1"/>
    <col min="14817" max="14817" width="18.85546875" style="409" customWidth="1"/>
    <col min="14818" max="14818" width="19.28515625" style="409" customWidth="1"/>
    <col min="14819" max="14819" width="14.42578125" style="409" customWidth="1"/>
    <col min="14820" max="14820" width="18.42578125" style="409" customWidth="1"/>
    <col min="14821" max="14821" width="11.42578125" style="409"/>
    <col min="14822" max="14822" width="17.42578125" style="409" customWidth="1"/>
    <col min="14823" max="15064" width="11.42578125" style="409"/>
    <col min="15065" max="15065" width="20.28515625" style="409" customWidth="1"/>
    <col min="15066" max="15066" width="7.28515625" style="409" customWidth="1"/>
    <col min="15067" max="15067" width="51.42578125" style="409" customWidth="1"/>
    <col min="15068" max="15068" width="23.42578125" style="409" customWidth="1"/>
    <col min="15069" max="15069" width="19.42578125" style="409" customWidth="1"/>
    <col min="15070" max="15070" width="20" style="409" customWidth="1"/>
    <col min="15071" max="15071" width="25.140625" style="409" customWidth="1"/>
    <col min="15072" max="15072" width="4.42578125" style="409" customWidth="1"/>
    <col min="15073" max="15073" width="18.85546875" style="409" customWidth="1"/>
    <col min="15074" max="15074" width="19.28515625" style="409" customWidth="1"/>
    <col min="15075" max="15075" width="14.42578125" style="409" customWidth="1"/>
    <col min="15076" max="15076" width="18.42578125" style="409" customWidth="1"/>
    <col min="15077" max="15077" width="11.42578125" style="409"/>
    <col min="15078" max="15078" width="17.42578125" style="409" customWidth="1"/>
    <col min="15079" max="15320" width="11.42578125" style="409"/>
    <col min="15321" max="15321" width="20.28515625" style="409" customWidth="1"/>
    <col min="15322" max="15322" width="7.28515625" style="409" customWidth="1"/>
    <col min="15323" max="15323" width="51.42578125" style="409" customWidth="1"/>
    <col min="15324" max="15324" width="23.42578125" style="409" customWidth="1"/>
    <col min="15325" max="15325" width="19.42578125" style="409" customWidth="1"/>
    <col min="15326" max="15326" width="20" style="409" customWidth="1"/>
    <col min="15327" max="15327" width="25.140625" style="409" customWidth="1"/>
    <col min="15328" max="15328" width="4.42578125" style="409" customWidth="1"/>
    <col min="15329" max="15329" width="18.85546875" style="409" customWidth="1"/>
    <col min="15330" max="15330" width="19.28515625" style="409" customWidth="1"/>
    <col min="15331" max="15331" width="14.42578125" style="409" customWidth="1"/>
    <col min="15332" max="15332" width="18.42578125" style="409" customWidth="1"/>
    <col min="15333" max="15333" width="11.42578125" style="409"/>
    <col min="15334" max="15334" width="17.42578125" style="409" customWidth="1"/>
    <col min="15335" max="15576" width="11.42578125" style="409"/>
    <col min="15577" max="15577" width="20.28515625" style="409" customWidth="1"/>
    <col min="15578" max="15578" width="7.28515625" style="409" customWidth="1"/>
    <col min="15579" max="15579" width="51.42578125" style="409" customWidth="1"/>
    <col min="15580" max="15580" width="23.42578125" style="409" customWidth="1"/>
    <col min="15581" max="15581" width="19.42578125" style="409" customWidth="1"/>
    <col min="15582" max="15582" width="20" style="409" customWidth="1"/>
    <col min="15583" max="15583" width="25.140625" style="409" customWidth="1"/>
    <col min="15584" max="15584" width="4.42578125" style="409" customWidth="1"/>
    <col min="15585" max="15585" width="18.85546875" style="409" customWidth="1"/>
    <col min="15586" max="15586" width="19.28515625" style="409" customWidth="1"/>
    <col min="15587" max="15587" width="14.42578125" style="409" customWidth="1"/>
    <col min="15588" max="15588" width="18.42578125" style="409" customWidth="1"/>
    <col min="15589" max="15589" width="11.42578125" style="409"/>
    <col min="15590" max="15590" width="17.42578125" style="409" customWidth="1"/>
    <col min="15591" max="15832" width="11.42578125" style="409"/>
    <col min="15833" max="15833" width="20.28515625" style="409" customWidth="1"/>
    <col min="15834" max="15834" width="7.28515625" style="409" customWidth="1"/>
    <col min="15835" max="15835" width="51.42578125" style="409" customWidth="1"/>
    <col min="15836" max="15836" width="23.42578125" style="409" customWidth="1"/>
    <col min="15837" max="15837" width="19.42578125" style="409" customWidth="1"/>
    <col min="15838" max="15838" width="20" style="409" customWidth="1"/>
    <col min="15839" max="15839" width="25.140625" style="409" customWidth="1"/>
    <col min="15840" max="15840" width="4.42578125" style="409" customWidth="1"/>
    <col min="15841" max="15841" width="18.85546875" style="409" customWidth="1"/>
    <col min="15842" max="15842" width="19.28515625" style="409" customWidth="1"/>
    <col min="15843" max="15843" width="14.42578125" style="409" customWidth="1"/>
    <col min="15844" max="15844" width="18.42578125" style="409" customWidth="1"/>
    <col min="15845" max="15845" width="11.42578125" style="409"/>
    <col min="15846" max="15846" width="17.42578125" style="409" customWidth="1"/>
    <col min="15847" max="16088" width="11.42578125" style="409"/>
    <col min="16089" max="16089" width="20.28515625" style="409" customWidth="1"/>
    <col min="16090" max="16090" width="7.28515625" style="409" customWidth="1"/>
    <col min="16091" max="16091" width="51.42578125" style="409" customWidth="1"/>
    <col min="16092" max="16092" width="23.42578125" style="409" customWidth="1"/>
    <col min="16093" max="16093" width="19.42578125" style="409" customWidth="1"/>
    <col min="16094" max="16094" width="20" style="409" customWidth="1"/>
    <col min="16095" max="16095" width="25.140625" style="409" customWidth="1"/>
    <col min="16096" max="16096" width="4.42578125" style="409" customWidth="1"/>
    <col min="16097" max="16097" width="18.85546875" style="409" customWidth="1"/>
    <col min="16098" max="16098" width="19.28515625" style="409" customWidth="1"/>
    <col min="16099" max="16099" width="14.42578125" style="409" customWidth="1"/>
    <col min="16100" max="16100" width="18.42578125" style="409" customWidth="1"/>
    <col min="16101" max="16101" width="11.42578125" style="409"/>
    <col min="16102" max="16102" width="17.42578125" style="409" customWidth="1"/>
    <col min="16103" max="16384" width="11.42578125" style="409"/>
  </cols>
  <sheetData>
    <row r="1" spans="1:11" ht="24.75" customHeight="1" x14ac:dyDescent="0.25">
      <c r="A1" s="550" t="s">
        <v>441</v>
      </c>
      <c r="B1" s="550"/>
      <c r="C1" s="550"/>
      <c r="D1" s="550"/>
      <c r="E1" s="550"/>
      <c r="F1" s="550"/>
      <c r="G1" s="550"/>
      <c r="H1" s="550"/>
      <c r="I1" s="550"/>
      <c r="J1" s="550"/>
      <c r="K1" s="550"/>
    </row>
    <row r="2" spans="1:11" ht="24.95" customHeight="1" x14ac:dyDescent="0.25">
      <c r="A2" s="551" t="s">
        <v>442</v>
      </c>
      <c r="B2" s="551"/>
      <c r="C2" s="551"/>
      <c r="D2" s="551"/>
      <c r="E2" s="551"/>
      <c r="F2" s="551"/>
      <c r="G2" s="551"/>
      <c r="H2" s="551"/>
      <c r="I2" s="551"/>
      <c r="J2" s="551"/>
      <c r="K2" s="551"/>
    </row>
    <row r="3" spans="1:11" ht="24.95" customHeight="1" x14ac:dyDescent="0.25">
      <c r="A3" s="552" t="s">
        <v>529</v>
      </c>
      <c r="B3" s="552"/>
      <c r="C3" s="552"/>
      <c r="D3" s="552"/>
      <c r="E3" s="552"/>
      <c r="F3" s="552"/>
      <c r="G3" s="552"/>
      <c r="H3" s="552"/>
      <c r="I3" s="552"/>
      <c r="J3" s="552"/>
      <c r="K3" s="552"/>
    </row>
    <row r="4" spans="1:11" ht="15" customHeight="1" x14ac:dyDescent="0.25">
      <c r="A4" s="483"/>
      <c r="B4" s="483"/>
      <c r="C4" s="483"/>
      <c r="D4" s="483"/>
      <c r="E4" s="483"/>
      <c r="F4" s="483"/>
      <c r="G4" s="483"/>
      <c r="H4" s="483"/>
      <c r="I4" s="483"/>
      <c r="J4" s="483"/>
      <c r="K4" s="323"/>
    </row>
    <row r="5" spans="1:11" ht="15" customHeight="1" x14ac:dyDescent="0.25">
      <c r="F5" s="166"/>
      <c r="G5" s="410" t="s">
        <v>3</v>
      </c>
      <c r="H5" s="413" t="s">
        <v>4</v>
      </c>
      <c r="I5" s="413"/>
      <c r="J5" s="414" t="s">
        <v>5</v>
      </c>
      <c r="K5" s="323"/>
    </row>
    <row r="6" spans="1:11" ht="15" customHeight="1" thickBot="1" x14ac:dyDescent="0.3">
      <c r="A6" s="470"/>
      <c r="B6" s="470"/>
      <c r="C6" s="471"/>
      <c r="D6" s="471"/>
      <c r="E6" s="470"/>
      <c r="F6" s="167"/>
      <c r="G6" s="469"/>
      <c r="H6" s="468"/>
      <c r="I6" s="468"/>
      <c r="J6" s="467"/>
      <c r="K6" s="331"/>
    </row>
    <row r="7" spans="1:11" s="410" customFormat="1" ht="51" customHeight="1" x14ac:dyDescent="0.25">
      <c r="A7" s="589" t="s">
        <v>6</v>
      </c>
      <c r="B7" s="587" t="s">
        <v>420</v>
      </c>
      <c r="C7" s="587" t="s">
        <v>8</v>
      </c>
      <c r="D7" s="587" t="s">
        <v>9</v>
      </c>
      <c r="E7" s="587" t="s">
        <v>421</v>
      </c>
      <c r="F7" s="525" t="s">
        <v>444</v>
      </c>
      <c r="G7" s="534" t="s">
        <v>445</v>
      </c>
      <c r="H7" s="525" t="s">
        <v>446</v>
      </c>
      <c r="I7" s="525" t="s">
        <v>14</v>
      </c>
      <c r="J7" s="576" t="s">
        <v>447</v>
      </c>
      <c r="K7" s="578" t="s">
        <v>448</v>
      </c>
    </row>
    <row r="8" spans="1:11" s="410" customFormat="1" ht="36.75" customHeight="1" thickBot="1" x14ac:dyDescent="0.3">
      <c r="A8" s="590"/>
      <c r="B8" s="588"/>
      <c r="C8" s="588"/>
      <c r="D8" s="588"/>
      <c r="E8" s="588"/>
      <c r="F8" s="532"/>
      <c r="G8" s="535"/>
      <c r="H8" s="532"/>
      <c r="I8" s="532"/>
      <c r="J8" s="577"/>
      <c r="K8" s="579"/>
    </row>
    <row r="9" spans="1:11" s="433" customFormat="1" ht="26.25" customHeight="1" thickBot="1" x14ac:dyDescent="0.3">
      <c r="A9" s="466" t="s">
        <v>26</v>
      </c>
      <c r="B9" s="462"/>
      <c r="C9" s="462"/>
      <c r="D9" s="462"/>
      <c r="E9" s="465" t="s">
        <v>27</v>
      </c>
      <c r="F9" s="460">
        <f>+F10+F18+F36+F41</f>
        <v>2683271770.1499996</v>
      </c>
      <c r="G9" s="460">
        <f>+G10+G18+G36+G41</f>
        <v>0</v>
      </c>
      <c r="H9" s="460">
        <f>+F9-G9</f>
        <v>2683271770.1499996</v>
      </c>
      <c r="I9" s="306">
        <f>+H9/H97</f>
        <v>3.3966829357240748E-2</v>
      </c>
      <c r="J9" s="460">
        <f>+J10+J18+J36+J41</f>
        <v>2683271770.1499996</v>
      </c>
      <c r="K9" s="336">
        <f t="shared" ref="K9:K72" si="0">+J9/H9</f>
        <v>1</v>
      </c>
    </row>
    <row r="10" spans="1:11" ht="25.5" customHeight="1" x14ac:dyDescent="0.25">
      <c r="A10" s="25" t="s">
        <v>28</v>
      </c>
      <c r="B10" s="458"/>
      <c r="C10" s="458"/>
      <c r="D10" s="458"/>
      <c r="E10" s="417" t="s">
        <v>29</v>
      </c>
      <c r="F10" s="428">
        <f>+F11</f>
        <v>208429692.25999999</v>
      </c>
      <c r="G10" s="428">
        <f>+G11</f>
        <v>0</v>
      </c>
      <c r="H10" s="428">
        <f>+F10-G10</f>
        <v>208429692.25999999</v>
      </c>
      <c r="I10" s="290">
        <f>+H10/H97</f>
        <v>2.6384564801581224E-3</v>
      </c>
      <c r="J10" s="428">
        <f>+J11</f>
        <v>208429692.25999999</v>
      </c>
      <c r="K10" s="338">
        <f t="shared" si="0"/>
        <v>1</v>
      </c>
    </row>
    <row r="11" spans="1:11" ht="25.5" customHeight="1" x14ac:dyDescent="0.25">
      <c r="A11" s="32" t="s">
        <v>30</v>
      </c>
      <c r="B11" s="456"/>
      <c r="C11" s="456"/>
      <c r="D11" s="456"/>
      <c r="E11" s="149" t="s">
        <v>31</v>
      </c>
      <c r="F11" s="425">
        <f>+F12+F16</f>
        <v>208429692.25999999</v>
      </c>
      <c r="G11" s="425">
        <f>+G12+G16</f>
        <v>0</v>
      </c>
      <c r="H11" s="425">
        <f>+H12+H16</f>
        <v>208429692.25999999</v>
      </c>
      <c r="I11" s="294">
        <f>+H11/H97</f>
        <v>2.6384564801581224E-3</v>
      </c>
      <c r="J11" s="425">
        <f>+J12+J16</f>
        <v>208429692.25999999</v>
      </c>
      <c r="K11" s="340">
        <f t="shared" si="0"/>
        <v>1</v>
      </c>
    </row>
    <row r="12" spans="1:11" ht="25.5" customHeight="1" x14ac:dyDescent="0.25">
      <c r="A12" s="32" t="s">
        <v>32</v>
      </c>
      <c r="B12" s="456"/>
      <c r="C12" s="456"/>
      <c r="D12" s="456"/>
      <c r="E12" s="149" t="s">
        <v>33</v>
      </c>
      <c r="F12" s="425">
        <f>+F13</f>
        <v>2984515.91</v>
      </c>
      <c r="G12" s="425">
        <f>+G13</f>
        <v>0</v>
      </c>
      <c r="H12" s="425">
        <f t="shared" ref="H12:H75" si="1">+F12-G12</f>
        <v>2984515.91</v>
      </c>
      <c r="I12" s="378">
        <f>+H12/H97</f>
        <v>3.7780199440354518E-5</v>
      </c>
      <c r="J12" s="425">
        <f>+J13</f>
        <v>2984515.91</v>
      </c>
      <c r="K12" s="340">
        <f t="shared" si="0"/>
        <v>1</v>
      </c>
    </row>
    <row r="13" spans="1:11" ht="25.5" customHeight="1" x14ac:dyDescent="0.25">
      <c r="A13" s="32" t="s">
        <v>34</v>
      </c>
      <c r="B13" s="456"/>
      <c r="C13" s="456"/>
      <c r="D13" s="456"/>
      <c r="E13" s="149" t="s">
        <v>35</v>
      </c>
      <c r="F13" s="425">
        <f>+F14+F15</f>
        <v>2984515.91</v>
      </c>
      <c r="G13" s="425">
        <f>SUM(G15:G15)</f>
        <v>0</v>
      </c>
      <c r="H13" s="425">
        <f t="shared" si="1"/>
        <v>2984515.91</v>
      </c>
      <c r="I13" s="378">
        <f>+H13/H97</f>
        <v>3.7780199440354518E-5</v>
      </c>
      <c r="J13" s="425">
        <f>+J14+J15</f>
        <v>2984515.91</v>
      </c>
      <c r="K13" s="340">
        <f t="shared" si="0"/>
        <v>1</v>
      </c>
    </row>
    <row r="14" spans="1:11" ht="25.5" customHeight="1" x14ac:dyDescent="0.25">
      <c r="A14" s="39" t="s">
        <v>36</v>
      </c>
      <c r="B14" s="40" t="s">
        <v>37</v>
      </c>
      <c r="C14" s="40">
        <v>20</v>
      </c>
      <c r="D14" s="40" t="s">
        <v>38</v>
      </c>
      <c r="E14" s="151" t="s">
        <v>39</v>
      </c>
      <c r="F14" s="422">
        <v>1416797.62</v>
      </c>
      <c r="G14" s="464">
        <v>0</v>
      </c>
      <c r="H14" s="421">
        <f t="shared" si="1"/>
        <v>1416797.62</v>
      </c>
      <c r="I14" s="379">
        <f>+H14/H97</f>
        <v>1.7934867249616913E-5</v>
      </c>
      <c r="J14" s="421">
        <v>1416797.62</v>
      </c>
      <c r="K14" s="342">
        <f t="shared" si="0"/>
        <v>1</v>
      </c>
    </row>
    <row r="15" spans="1:11" ht="33" customHeight="1" x14ac:dyDescent="0.25">
      <c r="A15" s="39" t="s">
        <v>49</v>
      </c>
      <c r="B15" s="454" t="s">
        <v>37</v>
      </c>
      <c r="C15" s="454">
        <v>20</v>
      </c>
      <c r="D15" s="40" t="s">
        <v>38</v>
      </c>
      <c r="E15" s="151" t="s">
        <v>50</v>
      </c>
      <c r="F15" s="422">
        <v>1567718.29</v>
      </c>
      <c r="G15" s="464">
        <v>0</v>
      </c>
      <c r="H15" s="421">
        <f t="shared" si="1"/>
        <v>1567718.29</v>
      </c>
      <c r="I15" s="379">
        <f>+H15/H97</f>
        <v>1.9845332190737605E-5</v>
      </c>
      <c r="J15" s="421">
        <v>1567718.29</v>
      </c>
      <c r="K15" s="342">
        <f t="shared" si="0"/>
        <v>1</v>
      </c>
    </row>
    <row r="16" spans="1:11" ht="30" customHeight="1" x14ac:dyDescent="0.25">
      <c r="A16" s="32" t="s">
        <v>55</v>
      </c>
      <c r="B16" s="33"/>
      <c r="C16" s="33"/>
      <c r="D16" s="33"/>
      <c r="E16" s="149" t="s">
        <v>56</v>
      </c>
      <c r="F16" s="424">
        <f>+F17</f>
        <v>205445176.34999999</v>
      </c>
      <c r="G16" s="424">
        <f>+G17</f>
        <v>0</v>
      </c>
      <c r="H16" s="425">
        <f t="shared" si="1"/>
        <v>205445176.34999999</v>
      </c>
      <c r="I16" s="294">
        <f>+H16/H97</f>
        <v>2.6006762807177677E-3</v>
      </c>
      <c r="J16" s="424">
        <f>+J17</f>
        <v>205445176.34999999</v>
      </c>
      <c r="K16" s="340">
        <f t="shared" si="0"/>
        <v>1</v>
      </c>
    </row>
    <row r="17" spans="1:11" ht="24.75" customHeight="1" x14ac:dyDescent="0.25">
      <c r="A17" s="39" t="s">
        <v>61</v>
      </c>
      <c r="B17" s="40" t="s">
        <v>37</v>
      </c>
      <c r="C17" s="40">
        <v>20</v>
      </c>
      <c r="D17" s="40" t="s">
        <v>38</v>
      </c>
      <c r="E17" s="151" t="s">
        <v>62</v>
      </c>
      <c r="F17" s="422">
        <v>205445176.34999999</v>
      </c>
      <c r="G17" s="422">
        <v>0</v>
      </c>
      <c r="H17" s="422">
        <f t="shared" si="1"/>
        <v>205445176.34999999</v>
      </c>
      <c r="I17" s="308">
        <f>+H17/H97</f>
        <v>2.6006762807177677E-3</v>
      </c>
      <c r="J17" s="422">
        <v>205445176.34999999</v>
      </c>
      <c r="K17" s="342">
        <f t="shared" si="0"/>
        <v>1</v>
      </c>
    </row>
    <row r="18" spans="1:11" ht="24" customHeight="1" x14ac:dyDescent="0.25">
      <c r="A18" s="32" t="s">
        <v>87</v>
      </c>
      <c r="B18" s="454"/>
      <c r="C18" s="454"/>
      <c r="D18" s="454"/>
      <c r="E18" s="149" t="s">
        <v>88</v>
      </c>
      <c r="F18" s="425">
        <f>+F19+F25</f>
        <v>569369052.5</v>
      </c>
      <c r="G18" s="425">
        <f>+G19+G25</f>
        <v>0</v>
      </c>
      <c r="H18" s="425">
        <f t="shared" si="1"/>
        <v>569369052.5</v>
      </c>
      <c r="I18" s="294">
        <f>+H18/H97</f>
        <v>7.2074926076087431E-3</v>
      </c>
      <c r="J18" s="425">
        <f>+J19+J25</f>
        <v>569369052.5</v>
      </c>
      <c r="K18" s="340">
        <f t="shared" si="0"/>
        <v>1</v>
      </c>
    </row>
    <row r="19" spans="1:11" ht="24" customHeight="1" x14ac:dyDescent="0.25">
      <c r="A19" s="32" t="s">
        <v>89</v>
      </c>
      <c r="B19" s="454"/>
      <c r="C19" s="454"/>
      <c r="D19" s="454"/>
      <c r="E19" s="149" t="s">
        <v>90</v>
      </c>
      <c r="F19" s="425">
        <f>+F20</f>
        <v>13427974</v>
      </c>
      <c r="G19" s="425">
        <f>+G20</f>
        <v>0</v>
      </c>
      <c r="H19" s="425">
        <f t="shared" si="1"/>
        <v>13427974</v>
      </c>
      <c r="I19" s="294">
        <f>+H19/H97</f>
        <v>1.6998117989590312E-4</v>
      </c>
      <c r="J19" s="425">
        <f>+J20</f>
        <v>13427974</v>
      </c>
      <c r="K19" s="340">
        <f t="shared" si="0"/>
        <v>1</v>
      </c>
    </row>
    <row r="20" spans="1:11" ht="24" customHeight="1" x14ac:dyDescent="0.25">
      <c r="A20" s="32" t="s">
        <v>91</v>
      </c>
      <c r="B20" s="454"/>
      <c r="C20" s="454"/>
      <c r="D20" s="454"/>
      <c r="E20" s="149" t="s">
        <v>92</v>
      </c>
      <c r="F20" s="425">
        <f>+F21+F23</f>
        <v>13427974</v>
      </c>
      <c r="G20" s="425">
        <f>+G21+G23</f>
        <v>0</v>
      </c>
      <c r="H20" s="425">
        <f t="shared" si="1"/>
        <v>13427974</v>
      </c>
      <c r="I20" s="294">
        <f>+H20/H97</f>
        <v>1.6998117989590312E-4</v>
      </c>
      <c r="J20" s="425">
        <f>+J21+J23</f>
        <v>13427974</v>
      </c>
      <c r="K20" s="340">
        <f t="shared" si="0"/>
        <v>1</v>
      </c>
    </row>
    <row r="21" spans="1:11" ht="52.5" customHeight="1" x14ac:dyDescent="0.25">
      <c r="A21" s="32" t="s">
        <v>93</v>
      </c>
      <c r="B21" s="454"/>
      <c r="C21" s="454"/>
      <c r="D21" s="454"/>
      <c r="E21" s="149" t="s">
        <v>94</v>
      </c>
      <c r="F21" s="425">
        <f>+F22</f>
        <v>9669974</v>
      </c>
      <c r="G21" s="425">
        <f>+G22</f>
        <v>0</v>
      </c>
      <c r="H21" s="425">
        <f t="shared" si="1"/>
        <v>9669974</v>
      </c>
      <c r="I21" s="294">
        <f>+H21/H97</f>
        <v>1.2240964944396719E-4</v>
      </c>
      <c r="J21" s="425">
        <f>+J22</f>
        <v>9669974</v>
      </c>
      <c r="K21" s="340">
        <f t="shared" si="0"/>
        <v>1</v>
      </c>
    </row>
    <row r="22" spans="1:11" ht="32.25" customHeight="1" x14ac:dyDescent="0.25">
      <c r="A22" s="39" t="s">
        <v>95</v>
      </c>
      <c r="B22" s="40" t="s">
        <v>37</v>
      </c>
      <c r="C22" s="40">
        <v>20</v>
      </c>
      <c r="D22" s="40" t="s">
        <v>38</v>
      </c>
      <c r="E22" s="151" t="s">
        <v>96</v>
      </c>
      <c r="F22" s="421">
        <v>9669974</v>
      </c>
      <c r="G22" s="422">
        <v>0</v>
      </c>
      <c r="H22" s="422">
        <f t="shared" si="1"/>
        <v>9669974</v>
      </c>
      <c r="I22" s="308">
        <f>+H22/H97</f>
        <v>1.2240964944396719E-4</v>
      </c>
      <c r="J22" s="421">
        <v>9669974</v>
      </c>
      <c r="K22" s="342">
        <f t="shared" si="0"/>
        <v>1</v>
      </c>
    </row>
    <row r="23" spans="1:11" ht="32.25" customHeight="1" x14ac:dyDescent="0.25">
      <c r="A23" s="32" t="s">
        <v>449</v>
      </c>
      <c r="B23" s="40"/>
      <c r="C23" s="40"/>
      <c r="D23" s="40"/>
      <c r="E23" s="149" t="s">
        <v>450</v>
      </c>
      <c r="F23" s="425">
        <f>+F24</f>
        <v>3758000</v>
      </c>
      <c r="G23" s="425">
        <f>+G24</f>
        <v>0</v>
      </c>
      <c r="H23" s="425">
        <f t="shared" si="1"/>
        <v>3758000</v>
      </c>
      <c r="I23" s="378">
        <f>+H23/H97</f>
        <v>4.7571530451935925E-5</v>
      </c>
      <c r="J23" s="425">
        <f>+J24</f>
        <v>3758000</v>
      </c>
      <c r="K23" s="340">
        <f t="shared" si="0"/>
        <v>1</v>
      </c>
    </row>
    <row r="24" spans="1:11" ht="32.25" customHeight="1" x14ac:dyDescent="0.25">
      <c r="A24" s="39" t="s">
        <v>451</v>
      </c>
      <c r="B24" s="40" t="s">
        <v>37</v>
      </c>
      <c r="C24" s="40">
        <v>20</v>
      </c>
      <c r="D24" s="40" t="s">
        <v>38</v>
      </c>
      <c r="E24" s="151" t="s">
        <v>452</v>
      </c>
      <c r="F24" s="421">
        <v>3758000</v>
      </c>
      <c r="G24" s="422">
        <v>0</v>
      </c>
      <c r="H24" s="422">
        <f t="shared" si="1"/>
        <v>3758000</v>
      </c>
      <c r="I24" s="379">
        <f>+H24/H97</f>
        <v>4.7571530451935925E-5</v>
      </c>
      <c r="J24" s="421">
        <v>3758000</v>
      </c>
      <c r="K24" s="342">
        <f t="shared" si="0"/>
        <v>1</v>
      </c>
    </row>
    <row r="25" spans="1:11" ht="23.25" customHeight="1" x14ac:dyDescent="0.25">
      <c r="A25" s="32" t="s">
        <v>97</v>
      </c>
      <c r="B25" s="456"/>
      <c r="C25" s="456"/>
      <c r="D25" s="456"/>
      <c r="E25" s="149" t="s">
        <v>98</v>
      </c>
      <c r="F25" s="424">
        <f>+F26</f>
        <v>555941078.5</v>
      </c>
      <c r="G25" s="424">
        <f>+G26</f>
        <v>0</v>
      </c>
      <c r="H25" s="425">
        <f t="shared" si="1"/>
        <v>555941078.5</v>
      </c>
      <c r="I25" s="294">
        <f>+H25/H97</f>
        <v>7.0375114277128397E-3</v>
      </c>
      <c r="J25" s="424">
        <f>+J26</f>
        <v>555941078.5</v>
      </c>
      <c r="K25" s="340">
        <f t="shared" si="0"/>
        <v>1</v>
      </c>
    </row>
    <row r="26" spans="1:11" ht="23.25" customHeight="1" x14ac:dyDescent="0.25">
      <c r="A26" s="32" t="s">
        <v>121</v>
      </c>
      <c r="B26" s="456"/>
      <c r="C26" s="456"/>
      <c r="D26" s="456"/>
      <c r="E26" s="149" t="s">
        <v>122</v>
      </c>
      <c r="F26" s="425">
        <f>+F27+F29+F31</f>
        <v>555941078.5</v>
      </c>
      <c r="G26" s="425">
        <f>+G27+G29+G31</f>
        <v>0</v>
      </c>
      <c r="H26" s="425">
        <f t="shared" si="1"/>
        <v>555941078.5</v>
      </c>
      <c r="I26" s="294">
        <f>+H26/H97</f>
        <v>7.0375114277128397E-3</v>
      </c>
      <c r="J26" s="425">
        <f>+J27+J29+J31</f>
        <v>555941078.5</v>
      </c>
      <c r="K26" s="340">
        <f t="shared" si="0"/>
        <v>1</v>
      </c>
    </row>
    <row r="27" spans="1:11" ht="68.25" customHeight="1" x14ac:dyDescent="0.25">
      <c r="A27" s="32" t="s">
        <v>123</v>
      </c>
      <c r="B27" s="456"/>
      <c r="C27" s="456"/>
      <c r="D27" s="456"/>
      <c r="E27" s="149" t="s">
        <v>124</v>
      </c>
      <c r="F27" s="425">
        <f>+F28</f>
        <v>78506145</v>
      </c>
      <c r="G27" s="425">
        <f>+G28</f>
        <v>0</v>
      </c>
      <c r="H27" s="425">
        <f t="shared" si="1"/>
        <v>78506145</v>
      </c>
      <c r="I27" s="294">
        <f>+H27/H97</f>
        <v>9.9378857571357036E-4</v>
      </c>
      <c r="J27" s="425">
        <f>+J28</f>
        <v>78506145</v>
      </c>
      <c r="K27" s="340">
        <f t="shared" si="0"/>
        <v>1</v>
      </c>
    </row>
    <row r="28" spans="1:11" ht="29.25" customHeight="1" x14ac:dyDescent="0.25">
      <c r="A28" s="39" t="s">
        <v>129</v>
      </c>
      <c r="B28" s="40" t="s">
        <v>37</v>
      </c>
      <c r="C28" s="40">
        <v>20</v>
      </c>
      <c r="D28" s="40" t="s">
        <v>38</v>
      </c>
      <c r="E28" s="151" t="s">
        <v>130</v>
      </c>
      <c r="F28" s="421">
        <v>78506145</v>
      </c>
      <c r="G28" s="421">
        <v>0</v>
      </c>
      <c r="H28" s="421">
        <f t="shared" si="1"/>
        <v>78506145</v>
      </c>
      <c r="I28" s="308">
        <f>+H28/H97</f>
        <v>9.9378857571357036E-4</v>
      </c>
      <c r="J28" s="421">
        <v>78506145</v>
      </c>
      <c r="K28" s="342">
        <f t="shared" si="0"/>
        <v>1</v>
      </c>
    </row>
    <row r="29" spans="1:11" ht="38.25" customHeight="1" x14ac:dyDescent="0.25">
      <c r="A29" s="32" t="s">
        <v>133</v>
      </c>
      <c r="B29" s="456"/>
      <c r="C29" s="456"/>
      <c r="D29" s="456"/>
      <c r="E29" s="149" t="s">
        <v>134</v>
      </c>
      <c r="F29" s="425">
        <f>+F30</f>
        <v>200812848</v>
      </c>
      <c r="G29" s="425">
        <f>+G30</f>
        <v>0</v>
      </c>
      <c r="H29" s="425">
        <f t="shared" si="1"/>
        <v>200812848</v>
      </c>
      <c r="I29" s="294">
        <f>+H29/H97</f>
        <v>2.5420368583746623E-3</v>
      </c>
      <c r="J29" s="425">
        <f>+J30</f>
        <v>200812848</v>
      </c>
      <c r="K29" s="340">
        <f t="shared" si="0"/>
        <v>1</v>
      </c>
    </row>
    <row r="30" spans="1:11" ht="33.75" customHeight="1" x14ac:dyDescent="0.25">
      <c r="A30" s="39" t="s">
        <v>137</v>
      </c>
      <c r="B30" s="40" t="s">
        <v>37</v>
      </c>
      <c r="C30" s="40">
        <v>20</v>
      </c>
      <c r="D30" s="40" t="s">
        <v>38</v>
      </c>
      <c r="E30" s="151" t="s">
        <v>138</v>
      </c>
      <c r="F30" s="421">
        <v>200812848</v>
      </c>
      <c r="G30" s="421">
        <v>0</v>
      </c>
      <c r="H30" s="421">
        <f t="shared" si="1"/>
        <v>200812848</v>
      </c>
      <c r="I30" s="308">
        <f>+H30/H97</f>
        <v>2.5420368583746623E-3</v>
      </c>
      <c r="J30" s="421">
        <v>200812848</v>
      </c>
      <c r="K30" s="342">
        <f t="shared" si="0"/>
        <v>1</v>
      </c>
    </row>
    <row r="31" spans="1:11" ht="45.75" customHeight="1" x14ac:dyDescent="0.25">
      <c r="A31" s="32" t="s">
        <v>141</v>
      </c>
      <c r="B31" s="456"/>
      <c r="C31" s="456"/>
      <c r="D31" s="456"/>
      <c r="E31" s="149" t="s">
        <v>142</v>
      </c>
      <c r="F31" s="425">
        <f>+F32+F33+F34+F35</f>
        <v>276622085.5</v>
      </c>
      <c r="G31" s="425">
        <f>+G32+G33+G34+G35</f>
        <v>0</v>
      </c>
      <c r="H31" s="425">
        <f t="shared" si="1"/>
        <v>276622085.5</v>
      </c>
      <c r="I31" s="294">
        <f>+H31/H97</f>
        <v>3.5016859936246071E-3</v>
      </c>
      <c r="J31" s="425">
        <f>+J32+J33+J34+J35</f>
        <v>276622085.5</v>
      </c>
      <c r="K31" s="340">
        <f t="shared" si="0"/>
        <v>1</v>
      </c>
    </row>
    <row r="32" spans="1:11" ht="35.25" customHeight="1" x14ac:dyDescent="0.25">
      <c r="A32" s="39" t="s">
        <v>143</v>
      </c>
      <c r="B32" s="40" t="s">
        <v>37</v>
      </c>
      <c r="C32" s="40">
        <v>20</v>
      </c>
      <c r="D32" s="40" t="s">
        <v>38</v>
      </c>
      <c r="E32" s="151" t="s">
        <v>144</v>
      </c>
      <c r="F32" s="421">
        <v>51308464</v>
      </c>
      <c r="G32" s="421">
        <v>0</v>
      </c>
      <c r="H32" s="421">
        <f t="shared" si="1"/>
        <v>51308464</v>
      </c>
      <c r="I32" s="308">
        <f>+H32/H97</f>
        <v>6.4950030804099474E-4</v>
      </c>
      <c r="J32" s="421">
        <v>51308464</v>
      </c>
      <c r="K32" s="342">
        <f t="shared" si="0"/>
        <v>1</v>
      </c>
    </row>
    <row r="33" spans="1:11" ht="40.5" customHeight="1" x14ac:dyDescent="0.25">
      <c r="A33" s="39" t="s">
        <v>145</v>
      </c>
      <c r="B33" s="40" t="s">
        <v>37</v>
      </c>
      <c r="C33" s="40">
        <v>20</v>
      </c>
      <c r="D33" s="40" t="s">
        <v>38</v>
      </c>
      <c r="E33" s="151" t="s">
        <v>146</v>
      </c>
      <c r="F33" s="421">
        <v>126748037.5</v>
      </c>
      <c r="G33" s="421">
        <v>0</v>
      </c>
      <c r="H33" s="421">
        <f t="shared" si="1"/>
        <v>126748037.5</v>
      </c>
      <c r="I33" s="308">
        <f>+H33/H97</f>
        <v>1.6044699642507629E-3</v>
      </c>
      <c r="J33" s="421">
        <v>126748037.5</v>
      </c>
      <c r="K33" s="342">
        <f t="shared" si="0"/>
        <v>1</v>
      </c>
    </row>
    <row r="34" spans="1:11" ht="28.5" customHeight="1" x14ac:dyDescent="0.25">
      <c r="A34" s="39" t="s">
        <v>149</v>
      </c>
      <c r="B34" s="40" t="s">
        <v>37</v>
      </c>
      <c r="C34" s="40">
        <v>20</v>
      </c>
      <c r="D34" s="40" t="s">
        <v>38</v>
      </c>
      <c r="E34" s="151" t="s">
        <v>150</v>
      </c>
      <c r="F34" s="421">
        <v>13568000</v>
      </c>
      <c r="G34" s="421">
        <v>0</v>
      </c>
      <c r="H34" s="421">
        <f t="shared" si="1"/>
        <v>13568000</v>
      </c>
      <c r="I34" s="308">
        <f>+H34/H97</f>
        <v>1.7175373208405179E-4</v>
      </c>
      <c r="J34" s="421">
        <v>13568000</v>
      </c>
      <c r="K34" s="342">
        <f t="shared" si="0"/>
        <v>1</v>
      </c>
    </row>
    <row r="35" spans="1:11" ht="47.25" customHeight="1" x14ac:dyDescent="0.25">
      <c r="A35" s="39" t="s">
        <v>151</v>
      </c>
      <c r="B35" s="40" t="s">
        <v>37</v>
      </c>
      <c r="C35" s="40">
        <v>20</v>
      </c>
      <c r="D35" s="40" t="s">
        <v>38</v>
      </c>
      <c r="E35" s="151" t="s">
        <v>152</v>
      </c>
      <c r="F35" s="421">
        <v>84997584</v>
      </c>
      <c r="G35" s="421">
        <v>0</v>
      </c>
      <c r="H35" s="421">
        <f t="shared" si="1"/>
        <v>84997584</v>
      </c>
      <c r="I35" s="308">
        <f>+H35/H97</f>
        <v>1.0759619892487977E-3</v>
      </c>
      <c r="J35" s="421">
        <v>84997584</v>
      </c>
      <c r="K35" s="342">
        <f t="shared" si="0"/>
        <v>1</v>
      </c>
    </row>
    <row r="36" spans="1:11" ht="27" customHeight="1" x14ac:dyDescent="0.25">
      <c r="A36" s="32" t="s">
        <v>169</v>
      </c>
      <c r="B36" s="454"/>
      <c r="C36" s="454"/>
      <c r="D36" s="454"/>
      <c r="E36" s="149" t="s">
        <v>170</v>
      </c>
      <c r="F36" s="425">
        <f>+F37</f>
        <v>457940695.84000003</v>
      </c>
      <c r="G36" s="425">
        <f>+G37</f>
        <v>0</v>
      </c>
      <c r="H36" s="425">
        <f t="shared" si="1"/>
        <v>457940695.84000003</v>
      </c>
      <c r="I36" s="294">
        <f>+H36/H97</f>
        <v>5.796950441014713E-3</v>
      </c>
      <c r="J36" s="425">
        <f>+J37</f>
        <v>457940695.84000003</v>
      </c>
      <c r="K36" s="340">
        <f t="shared" si="0"/>
        <v>1</v>
      </c>
    </row>
    <row r="37" spans="1:11" ht="27" customHeight="1" x14ac:dyDescent="0.25">
      <c r="A37" s="32" t="s">
        <v>187</v>
      </c>
      <c r="B37" s="454"/>
      <c r="C37" s="454"/>
      <c r="D37" s="454"/>
      <c r="E37" s="149" t="s">
        <v>188</v>
      </c>
      <c r="F37" s="425">
        <f>+F38</f>
        <v>457940695.84000003</v>
      </c>
      <c r="G37" s="425">
        <f>+G38</f>
        <v>0</v>
      </c>
      <c r="H37" s="425">
        <f t="shared" si="1"/>
        <v>457940695.84000003</v>
      </c>
      <c r="I37" s="294">
        <f>+H37/H97</f>
        <v>5.796950441014713E-3</v>
      </c>
      <c r="J37" s="425">
        <f>+J38</f>
        <v>457940695.84000003</v>
      </c>
      <c r="K37" s="340">
        <f t="shared" si="0"/>
        <v>1</v>
      </c>
    </row>
    <row r="38" spans="1:11" ht="27" customHeight="1" x14ac:dyDescent="0.25">
      <c r="A38" s="32" t="s">
        <v>189</v>
      </c>
      <c r="B38" s="454"/>
      <c r="C38" s="454"/>
      <c r="D38" s="454"/>
      <c r="E38" s="149" t="s">
        <v>190</v>
      </c>
      <c r="F38" s="425">
        <f>+F39+F40</f>
        <v>457940695.84000003</v>
      </c>
      <c r="G38" s="425">
        <f>+G39+G40</f>
        <v>0</v>
      </c>
      <c r="H38" s="425">
        <f t="shared" si="1"/>
        <v>457940695.84000003</v>
      </c>
      <c r="I38" s="294">
        <f>+H38/H97</f>
        <v>5.796950441014713E-3</v>
      </c>
      <c r="J38" s="425">
        <f>+J39+J40</f>
        <v>457940695.84000003</v>
      </c>
      <c r="K38" s="340">
        <f t="shared" si="0"/>
        <v>1</v>
      </c>
    </row>
    <row r="39" spans="1:11" ht="27" customHeight="1" x14ac:dyDescent="0.25">
      <c r="A39" s="39" t="s">
        <v>191</v>
      </c>
      <c r="B39" s="454" t="s">
        <v>37</v>
      </c>
      <c r="C39" s="454">
        <v>20</v>
      </c>
      <c r="D39" s="40" t="s">
        <v>38</v>
      </c>
      <c r="E39" s="151" t="s">
        <v>193</v>
      </c>
      <c r="F39" s="421">
        <v>240508315.61000001</v>
      </c>
      <c r="G39" s="421">
        <v>0</v>
      </c>
      <c r="H39" s="421">
        <f t="shared" si="1"/>
        <v>240508315.61000001</v>
      </c>
      <c r="I39" s="308">
        <f>+H39/H97</f>
        <v>3.0445313092030157E-3</v>
      </c>
      <c r="J39" s="421">
        <v>240508315.61000001</v>
      </c>
      <c r="K39" s="342">
        <f t="shared" si="0"/>
        <v>1</v>
      </c>
    </row>
    <row r="40" spans="1:11" ht="27" customHeight="1" x14ac:dyDescent="0.25">
      <c r="A40" s="39" t="s">
        <v>194</v>
      </c>
      <c r="B40" s="40" t="s">
        <v>37</v>
      </c>
      <c r="C40" s="40">
        <v>20</v>
      </c>
      <c r="D40" s="40" t="s">
        <v>38</v>
      </c>
      <c r="E40" s="151" t="s">
        <v>195</v>
      </c>
      <c r="F40" s="421">
        <v>217432380.22999999</v>
      </c>
      <c r="G40" s="421"/>
      <c r="H40" s="421">
        <f t="shared" si="1"/>
        <v>217432380.22999999</v>
      </c>
      <c r="I40" s="308">
        <f>+H40/H97</f>
        <v>2.7524191318116964E-3</v>
      </c>
      <c r="J40" s="421">
        <v>217432380.22999999</v>
      </c>
      <c r="K40" s="342">
        <f t="shared" si="0"/>
        <v>1</v>
      </c>
    </row>
    <row r="41" spans="1:11" ht="43.5" customHeight="1" x14ac:dyDescent="0.25">
      <c r="A41" s="32" t="s">
        <v>196</v>
      </c>
      <c r="B41" s="33"/>
      <c r="C41" s="33"/>
      <c r="D41" s="33"/>
      <c r="E41" s="149" t="s">
        <v>197</v>
      </c>
      <c r="F41" s="425">
        <f>+F42</f>
        <v>1447532329.55</v>
      </c>
      <c r="G41" s="425">
        <f>+G42</f>
        <v>0</v>
      </c>
      <c r="H41" s="425">
        <f t="shared" si="1"/>
        <v>1447532329.55</v>
      </c>
      <c r="I41" s="294">
        <f>+H41/H97</f>
        <v>1.8323929828459175E-2</v>
      </c>
      <c r="J41" s="425">
        <f>+J42</f>
        <v>1447532329.55</v>
      </c>
      <c r="K41" s="340">
        <f t="shared" si="0"/>
        <v>1</v>
      </c>
    </row>
    <row r="42" spans="1:11" ht="27" customHeight="1" x14ac:dyDescent="0.25">
      <c r="A42" s="32" t="s">
        <v>198</v>
      </c>
      <c r="B42" s="33"/>
      <c r="C42" s="33"/>
      <c r="D42" s="33"/>
      <c r="E42" s="149" t="s">
        <v>199</v>
      </c>
      <c r="F42" s="425">
        <f>+F43</f>
        <v>1447532329.55</v>
      </c>
      <c r="G42" s="425">
        <f>+G43</f>
        <v>0</v>
      </c>
      <c r="H42" s="425">
        <f t="shared" si="1"/>
        <v>1447532329.55</v>
      </c>
      <c r="I42" s="294">
        <f>+H42/H97</f>
        <v>1.8323929828459175E-2</v>
      </c>
      <c r="J42" s="425">
        <f>+J43</f>
        <v>1447532329.55</v>
      </c>
      <c r="K42" s="340">
        <f t="shared" si="0"/>
        <v>1</v>
      </c>
    </row>
    <row r="43" spans="1:11" ht="27" customHeight="1" thickBot="1" x14ac:dyDescent="0.3">
      <c r="A43" s="52" t="s">
        <v>200</v>
      </c>
      <c r="B43" s="53" t="s">
        <v>37</v>
      </c>
      <c r="C43" s="53">
        <v>20</v>
      </c>
      <c r="D43" s="53" t="s">
        <v>38</v>
      </c>
      <c r="E43" s="426" t="s">
        <v>201</v>
      </c>
      <c r="F43" s="427">
        <v>1447532329.55</v>
      </c>
      <c r="G43" s="427">
        <v>0</v>
      </c>
      <c r="H43" s="427">
        <f t="shared" si="1"/>
        <v>1447532329.55</v>
      </c>
      <c r="I43" s="301">
        <f>+H43/H97</f>
        <v>1.8323929828459175E-2</v>
      </c>
      <c r="J43" s="427">
        <v>1447532329.55</v>
      </c>
      <c r="K43" s="344">
        <f t="shared" si="0"/>
        <v>1</v>
      </c>
    </row>
    <row r="44" spans="1:11" s="433" customFormat="1" ht="24.75" customHeight="1" thickBot="1" x14ac:dyDescent="0.3">
      <c r="A44" s="463" t="s">
        <v>214</v>
      </c>
      <c r="B44" s="462"/>
      <c r="C44" s="462"/>
      <c r="D44" s="462"/>
      <c r="E44" s="461" t="s">
        <v>431</v>
      </c>
      <c r="F44" s="158">
        <f>+F45+F59+F65+F77+F83</f>
        <v>76313556044.690002</v>
      </c>
      <c r="G44" s="158">
        <f>+G45+G59+G65+G77+G83</f>
        <v>0</v>
      </c>
      <c r="H44" s="460">
        <f t="shared" si="1"/>
        <v>76313556044.690002</v>
      </c>
      <c r="I44" s="306">
        <f>+H44/H97</f>
        <v>0.96603317064275929</v>
      </c>
      <c r="J44" s="158">
        <f>+J45+J59+J65+J77+J83</f>
        <v>76313556044.690002</v>
      </c>
      <c r="K44" s="336">
        <f t="shared" si="0"/>
        <v>1</v>
      </c>
    </row>
    <row r="45" spans="1:11" ht="36.75" customHeight="1" x14ac:dyDescent="0.25">
      <c r="A45" s="459" t="s">
        <v>216</v>
      </c>
      <c r="B45" s="458"/>
      <c r="C45" s="458"/>
      <c r="D45" s="458"/>
      <c r="E45" s="417" t="s">
        <v>217</v>
      </c>
      <c r="F45" s="428">
        <f>+F46</f>
        <v>58518202608.690002</v>
      </c>
      <c r="G45" s="428">
        <f>+G46</f>
        <v>0</v>
      </c>
      <c r="H45" s="428">
        <f t="shared" si="1"/>
        <v>58518202608.690002</v>
      </c>
      <c r="I45" s="290">
        <f>+H45/H97</f>
        <v>0.74076648679932222</v>
      </c>
      <c r="J45" s="428">
        <f>+J46</f>
        <v>58518202608.690002</v>
      </c>
      <c r="K45" s="338">
        <f t="shared" si="0"/>
        <v>1</v>
      </c>
    </row>
    <row r="46" spans="1:11" ht="36.75" customHeight="1" x14ac:dyDescent="0.25">
      <c r="A46" s="457" t="s">
        <v>218</v>
      </c>
      <c r="B46" s="456"/>
      <c r="C46" s="456"/>
      <c r="D46" s="456"/>
      <c r="E46" s="149" t="s">
        <v>219</v>
      </c>
      <c r="F46" s="425">
        <f>+F47+F51+F55</f>
        <v>58518202608.690002</v>
      </c>
      <c r="G46" s="425">
        <f>+G47+G51+G55</f>
        <v>0</v>
      </c>
      <c r="H46" s="425">
        <f t="shared" si="1"/>
        <v>58518202608.690002</v>
      </c>
      <c r="I46" s="294">
        <f>+H46/H97</f>
        <v>0.74076648679932222</v>
      </c>
      <c r="J46" s="425">
        <f>+J47+J51+J55</f>
        <v>58518202608.690002</v>
      </c>
      <c r="K46" s="340">
        <f t="shared" si="0"/>
        <v>1</v>
      </c>
    </row>
    <row r="47" spans="1:11" ht="51" customHeight="1" x14ac:dyDescent="0.25">
      <c r="A47" s="32" t="s">
        <v>268</v>
      </c>
      <c r="B47" s="40"/>
      <c r="C47" s="40"/>
      <c r="D47" s="40"/>
      <c r="E47" s="149" t="s">
        <v>271</v>
      </c>
      <c r="F47" s="419">
        <f t="shared" ref="F47:G49" si="2">+F48</f>
        <v>296233463</v>
      </c>
      <c r="G47" s="419">
        <f t="shared" si="2"/>
        <v>0</v>
      </c>
      <c r="H47" s="425">
        <f t="shared" si="1"/>
        <v>296233463</v>
      </c>
      <c r="I47" s="294">
        <f>+H47/H97</f>
        <v>3.7499412469363851E-3</v>
      </c>
      <c r="J47" s="419">
        <f>+J48</f>
        <v>296233463</v>
      </c>
      <c r="K47" s="340">
        <f t="shared" si="0"/>
        <v>1</v>
      </c>
    </row>
    <row r="48" spans="1:11" ht="51" customHeight="1" x14ac:dyDescent="0.25">
      <c r="A48" s="32" t="s">
        <v>270</v>
      </c>
      <c r="B48" s="68"/>
      <c r="C48" s="68"/>
      <c r="D48" s="68"/>
      <c r="E48" s="149" t="s">
        <v>271</v>
      </c>
      <c r="F48" s="419">
        <f t="shared" si="2"/>
        <v>296233463</v>
      </c>
      <c r="G48" s="419">
        <f t="shared" si="2"/>
        <v>0</v>
      </c>
      <c r="H48" s="425">
        <f t="shared" si="1"/>
        <v>296233463</v>
      </c>
      <c r="I48" s="294">
        <f>+H48/H97</f>
        <v>3.7499412469363851E-3</v>
      </c>
      <c r="J48" s="419">
        <f>+J49</f>
        <v>296233463</v>
      </c>
      <c r="K48" s="340">
        <f t="shared" si="0"/>
        <v>1</v>
      </c>
    </row>
    <row r="49" spans="1:11" ht="55.5" customHeight="1" x14ac:dyDescent="0.25">
      <c r="A49" s="32" t="s">
        <v>272</v>
      </c>
      <c r="B49" s="68"/>
      <c r="C49" s="68"/>
      <c r="D49" s="68"/>
      <c r="E49" s="149" t="s">
        <v>273</v>
      </c>
      <c r="F49" s="425">
        <f t="shared" si="2"/>
        <v>296233463</v>
      </c>
      <c r="G49" s="425">
        <f t="shared" si="2"/>
        <v>0</v>
      </c>
      <c r="H49" s="425">
        <f t="shared" si="1"/>
        <v>296233463</v>
      </c>
      <c r="I49" s="294">
        <f>+H49/H97</f>
        <v>3.7499412469363851E-3</v>
      </c>
      <c r="J49" s="425">
        <f>+J50</f>
        <v>296233463</v>
      </c>
      <c r="K49" s="340">
        <f t="shared" si="0"/>
        <v>1</v>
      </c>
    </row>
    <row r="50" spans="1:11" ht="36.75" customHeight="1" x14ac:dyDescent="0.25">
      <c r="A50" s="76" t="s">
        <v>274</v>
      </c>
      <c r="B50" s="68" t="s">
        <v>192</v>
      </c>
      <c r="C50" s="68">
        <v>11</v>
      </c>
      <c r="D50" s="40" t="s">
        <v>38</v>
      </c>
      <c r="E50" s="150" t="s">
        <v>226</v>
      </c>
      <c r="F50" s="421">
        <v>296233463</v>
      </c>
      <c r="G50" s="421">
        <v>0</v>
      </c>
      <c r="H50" s="421">
        <f t="shared" si="1"/>
        <v>296233463</v>
      </c>
      <c r="I50" s="308">
        <f>+H50/H97</f>
        <v>3.7499412469363851E-3</v>
      </c>
      <c r="J50" s="421">
        <v>296233463</v>
      </c>
      <c r="K50" s="342">
        <f t="shared" si="0"/>
        <v>1</v>
      </c>
    </row>
    <row r="51" spans="1:11" ht="52.5" customHeight="1" x14ac:dyDescent="0.25">
      <c r="A51" s="32" t="s">
        <v>300</v>
      </c>
      <c r="B51" s="68"/>
      <c r="C51" s="68"/>
      <c r="D51" s="68"/>
      <c r="E51" s="149" t="s">
        <v>301</v>
      </c>
      <c r="F51" s="419">
        <f t="shared" ref="F51:G53" si="3">+F52</f>
        <v>51638230121.690002</v>
      </c>
      <c r="G51" s="419">
        <f t="shared" si="3"/>
        <v>0</v>
      </c>
      <c r="H51" s="425">
        <f t="shared" si="1"/>
        <v>51638230121.690002</v>
      </c>
      <c r="I51" s="294">
        <f>+H51/H97</f>
        <v>0.65367473036669799</v>
      </c>
      <c r="J51" s="419">
        <f>+J52</f>
        <v>51638230121.690002</v>
      </c>
      <c r="K51" s="340">
        <f t="shared" si="0"/>
        <v>1</v>
      </c>
    </row>
    <row r="52" spans="1:11" ht="52.5" customHeight="1" x14ac:dyDescent="0.25">
      <c r="A52" s="32" t="s">
        <v>302</v>
      </c>
      <c r="B52" s="40"/>
      <c r="C52" s="40"/>
      <c r="D52" s="40"/>
      <c r="E52" s="148" t="s">
        <v>301</v>
      </c>
      <c r="F52" s="419">
        <f t="shared" si="3"/>
        <v>51638230121.690002</v>
      </c>
      <c r="G52" s="419">
        <f t="shared" si="3"/>
        <v>0</v>
      </c>
      <c r="H52" s="425">
        <f t="shared" si="1"/>
        <v>51638230121.690002</v>
      </c>
      <c r="I52" s="294">
        <f>+H52/H97</f>
        <v>0.65367473036669799</v>
      </c>
      <c r="J52" s="419">
        <f>+J53</f>
        <v>51638230121.690002</v>
      </c>
      <c r="K52" s="340">
        <f t="shared" si="0"/>
        <v>1</v>
      </c>
    </row>
    <row r="53" spans="1:11" ht="36.75" customHeight="1" x14ac:dyDescent="0.25">
      <c r="A53" s="32" t="s">
        <v>303</v>
      </c>
      <c r="B53" s="40"/>
      <c r="C53" s="40"/>
      <c r="D53" s="40"/>
      <c r="E53" s="149" t="s">
        <v>236</v>
      </c>
      <c r="F53" s="425">
        <f t="shared" si="3"/>
        <v>51638230121.690002</v>
      </c>
      <c r="G53" s="425">
        <f t="shared" si="3"/>
        <v>0</v>
      </c>
      <c r="H53" s="425">
        <f t="shared" si="1"/>
        <v>51638230121.690002</v>
      </c>
      <c r="I53" s="294">
        <f>+H53/H97</f>
        <v>0.65367473036669799</v>
      </c>
      <c r="J53" s="425">
        <f>+J54</f>
        <v>51638230121.690002</v>
      </c>
      <c r="K53" s="340">
        <f t="shared" si="0"/>
        <v>1</v>
      </c>
    </row>
    <row r="54" spans="1:11" ht="36.75" customHeight="1" x14ac:dyDescent="0.25">
      <c r="A54" s="39" t="s">
        <v>304</v>
      </c>
      <c r="B54" s="68" t="s">
        <v>192</v>
      </c>
      <c r="C54" s="68">
        <v>11</v>
      </c>
      <c r="D54" s="40" t="s">
        <v>38</v>
      </c>
      <c r="E54" s="151" t="s">
        <v>226</v>
      </c>
      <c r="F54" s="421">
        <v>51638230121.690002</v>
      </c>
      <c r="G54" s="421">
        <v>0</v>
      </c>
      <c r="H54" s="421">
        <f t="shared" si="1"/>
        <v>51638230121.690002</v>
      </c>
      <c r="I54" s="308">
        <f>+H54/H97</f>
        <v>0.65367473036669799</v>
      </c>
      <c r="J54" s="421">
        <v>51638230121.690002</v>
      </c>
      <c r="K54" s="342">
        <f t="shared" si="0"/>
        <v>1</v>
      </c>
    </row>
    <row r="55" spans="1:11" ht="77.25" customHeight="1" x14ac:dyDescent="0.25">
      <c r="A55" s="32" t="s">
        <v>325</v>
      </c>
      <c r="B55" s="68"/>
      <c r="C55" s="68"/>
      <c r="D55" s="68"/>
      <c r="E55" s="149" t="s">
        <v>326</v>
      </c>
      <c r="F55" s="425">
        <f t="shared" ref="F55:G57" si="4">+F56</f>
        <v>6583739024</v>
      </c>
      <c r="G55" s="425">
        <f t="shared" si="4"/>
        <v>0</v>
      </c>
      <c r="H55" s="425">
        <f t="shared" si="1"/>
        <v>6583739024</v>
      </c>
      <c r="I55" s="294">
        <f>+H55/H97</f>
        <v>8.334181518568784E-2</v>
      </c>
      <c r="J55" s="425">
        <f>+J56</f>
        <v>6583739024</v>
      </c>
      <c r="K55" s="340">
        <f t="shared" si="0"/>
        <v>1</v>
      </c>
    </row>
    <row r="56" spans="1:11" ht="63.75" customHeight="1" x14ac:dyDescent="0.25">
      <c r="A56" s="32" t="s">
        <v>327</v>
      </c>
      <c r="B56" s="40"/>
      <c r="C56" s="40"/>
      <c r="D56" s="40"/>
      <c r="E56" s="148" t="s">
        <v>326</v>
      </c>
      <c r="F56" s="425">
        <f t="shared" si="4"/>
        <v>6583739024</v>
      </c>
      <c r="G56" s="425">
        <f t="shared" si="4"/>
        <v>0</v>
      </c>
      <c r="H56" s="425">
        <f t="shared" si="1"/>
        <v>6583739024</v>
      </c>
      <c r="I56" s="294">
        <f>+H56/H97</f>
        <v>8.334181518568784E-2</v>
      </c>
      <c r="J56" s="425">
        <f>+J57</f>
        <v>6583739024</v>
      </c>
      <c r="K56" s="340">
        <f t="shared" si="0"/>
        <v>1</v>
      </c>
    </row>
    <row r="57" spans="1:11" ht="36.75" customHeight="1" x14ac:dyDescent="0.25">
      <c r="A57" s="32" t="s">
        <v>328</v>
      </c>
      <c r="B57" s="40"/>
      <c r="C57" s="40"/>
      <c r="D57" s="40"/>
      <c r="E57" s="149" t="s">
        <v>236</v>
      </c>
      <c r="F57" s="425">
        <f t="shared" si="4"/>
        <v>6583739024</v>
      </c>
      <c r="G57" s="425">
        <f t="shared" si="4"/>
        <v>0</v>
      </c>
      <c r="H57" s="425">
        <f t="shared" si="1"/>
        <v>6583739024</v>
      </c>
      <c r="I57" s="294">
        <f>+H57/H97</f>
        <v>8.334181518568784E-2</v>
      </c>
      <c r="J57" s="425">
        <f>+J58</f>
        <v>6583739024</v>
      </c>
      <c r="K57" s="340">
        <f t="shared" si="0"/>
        <v>1</v>
      </c>
    </row>
    <row r="58" spans="1:11" ht="36.75" customHeight="1" x14ac:dyDescent="0.25">
      <c r="A58" s="39" t="s">
        <v>329</v>
      </c>
      <c r="B58" s="68" t="s">
        <v>192</v>
      </c>
      <c r="C58" s="68">
        <v>11</v>
      </c>
      <c r="D58" s="40" t="s">
        <v>38</v>
      </c>
      <c r="E58" s="151" t="s">
        <v>226</v>
      </c>
      <c r="F58" s="421">
        <v>6583739024</v>
      </c>
      <c r="G58" s="421">
        <v>0</v>
      </c>
      <c r="H58" s="421">
        <f t="shared" si="1"/>
        <v>6583739024</v>
      </c>
      <c r="I58" s="308">
        <f>+H58/H97</f>
        <v>8.334181518568784E-2</v>
      </c>
      <c r="J58" s="421">
        <v>6583739024</v>
      </c>
      <c r="K58" s="342">
        <f t="shared" si="0"/>
        <v>1</v>
      </c>
    </row>
    <row r="59" spans="1:11" ht="36.75" customHeight="1" x14ac:dyDescent="0.25">
      <c r="A59" s="32" t="s">
        <v>342</v>
      </c>
      <c r="B59" s="68"/>
      <c r="C59" s="68"/>
      <c r="D59" s="68"/>
      <c r="E59" s="148" t="s">
        <v>343</v>
      </c>
      <c r="F59" s="425">
        <f t="shared" ref="F59:G63" si="5">+F60</f>
        <v>22558306</v>
      </c>
      <c r="G59" s="425">
        <f t="shared" si="5"/>
        <v>0</v>
      </c>
      <c r="H59" s="425">
        <f t="shared" si="1"/>
        <v>22558306</v>
      </c>
      <c r="I59" s="294">
        <f>+H59/H97</f>
        <v>2.8555964364637812E-4</v>
      </c>
      <c r="J59" s="425">
        <f>+J60</f>
        <v>22558306</v>
      </c>
      <c r="K59" s="340">
        <f t="shared" si="0"/>
        <v>1</v>
      </c>
    </row>
    <row r="60" spans="1:11" ht="36.75" customHeight="1" x14ac:dyDescent="0.25">
      <c r="A60" s="32" t="s">
        <v>344</v>
      </c>
      <c r="B60" s="40"/>
      <c r="C60" s="40"/>
      <c r="D60" s="40"/>
      <c r="E60" s="149" t="s">
        <v>219</v>
      </c>
      <c r="F60" s="425">
        <f t="shared" si="5"/>
        <v>22558306</v>
      </c>
      <c r="G60" s="425">
        <f t="shared" si="5"/>
        <v>0</v>
      </c>
      <c r="H60" s="425">
        <f t="shared" si="1"/>
        <v>22558306</v>
      </c>
      <c r="I60" s="294">
        <f>+H60/H97</f>
        <v>2.8555964364637812E-4</v>
      </c>
      <c r="J60" s="425">
        <f>+J61</f>
        <v>22558306</v>
      </c>
      <c r="K60" s="340">
        <f t="shared" si="0"/>
        <v>1</v>
      </c>
    </row>
    <row r="61" spans="1:11" ht="40.5" customHeight="1" x14ac:dyDescent="0.25">
      <c r="A61" s="32" t="s">
        <v>345</v>
      </c>
      <c r="B61" s="40"/>
      <c r="C61" s="40"/>
      <c r="D61" s="40"/>
      <c r="E61" s="149" t="s">
        <v>346</v>
      </c>
      <c r="F61" s="425">
        <f t="shared" si="5"/>
        <v>22558306</v>
      </c>
      <c r="G61" s="425">
        <f t="shared" si="5"/>
        <v>0</v>
      </c>
      <c r="H61" s="425">
        <f t="shared" si="1"/>
        <v>22558306</v>
      </c>
      <c r="I61" s="294">
        <f>+H61/H97</f>
        <v>2.8555964364637812E-4</v>
      </c>
      <c r="J61" s="425">
        <f>+J62</f>
        <v>22558306</v>
      </c>
      <c r="K61" s="340">
        <f t="shared" si="0"/>
        <v>1</v>
      </c>
    </row>
    <row r="62" spans="1:11" ht="40.5" customHeight="1" x14ac:dyDescent="0.25">
      <c r="A62" s="32" t="s">
        <v>347</v>
      </c>
      <c r="B62" s="40"/>
      <c r="C62" s="40"/>
      <c r="D62" s="40"/>
      <c r="E62" s="149" t="s">
        <v>346</v>
      </c>
      <c r="F62" s="425">
        <f t="shared" si="5"/>
        <v>22558306</v>
      </c>
      <c r="G62" s="425">
        <f t="shared" si="5"/>
        <v>0</v>
      </c>
      <c r="H62" s="425">
        <f t="shared" si="1"/>
        <v>22558306</v>
      </c>
      <c r="I62" s="294">
        <f>+H62/H97</f>
        <v>2.8555964364637812E-4</v>
      </c>
      <c r="J62" s="425">
        <f>+J63</f>
        <v>22558306</v>
      </c>
      <c r="K62" s="340">
        <f t="shared" si="0"/>
        <v>1</v>
      </c>
    </row>
    <row r="63" spans="1:11" ht="36.75" customHeight="1" x14ac:dyDescent="0.25">
      <c r="A63" s="32" t="s">
        <v>348</v>
      </c>
      <c r="B63" s="40"/>
      <c r="C63" s="40"/>
      <c r="D63" s="40"/>
      <c r="E63" s="148" t="s">
        <v>349</v>
      </c>
      <c r="F63" s="425">
        <f t="shared" si="5"/>
        <v>22558306</v>
      </c>
      <c r="G63" s="425">
        <f t="shared" si="5"/>
        <v>0</v>
      </c>
      <c r="H63" s="425">
        <f t="shared" si="1"/>
        <v>22558306</v>
      </c>
      <c r="I63" s="294">
        <f>+H63/H97</f>
        <v>2.8555964364637812E-4</v>
      </c>
      <c r="J63" s="425">
        <f>+J64</f>
        <v>22558306</v>
      </c>
      <c r="K63" s="340">
        <f t="shared" si="0"/>
        <v>1</v>
      </c>
    </row>
    <row r="64" spans="1:11" ht="36.75" customHeight="1" x14ac:dyDescent="0.25">
      <c r="A64" s="39" t="s">
        <v>350</v>
      </c>
      <c r="B64" s="68" t="s">
        <v>192</v>
      </c>
      <c r="C64" s="68">
        <v>11</v>
      </c>
      <c r="D64" s="40" t="s">
        <v>38</v>
      </c>
      <c r="E64" s="150" t="s">
        <v>226</v>
      </c>
      <c r="F64" s="421">
        <v>22558306</v>
      </c>
      <c r="G64" s="421">
        <v>0</v>
      </c>
      <c r="H64" s="421">
        <f t="shared" si="1"/>
        <v>22558306</v>
      </c>
      <c r="I64" s="308">
        <f>+H64/H97</f>
        <v>2.8555964364637812E-4</v>
      </c>
      <c r="J64" s="421">
        <v>22558306</v>
      </c>
      <c r="K64" s="342">
        <f t="shared" si="0"/>
        <v>1</v>
      </c>
    </row>
    <row r="65" spans="1:11" ht="36.75" customHeight="1" x14ac:dyDescent="0.25">
      <c r="A65" s="32" t="s">
        <v>351</v>
      </c>
      <c r="B65" s="40"/>
      <c r="C65" s="40"/>
      <c r="D65" s="40"/>
      <c r="E65" s="149" t="s">
        <v>352</v>
      </c>
      <c r="F65" s="425">
        <f>+F66</f>
        <v>16991625125</v>
      </c>
      <c r="G65" s="425">
        <f>+G66</f>
        <v>0</v>
      </c>
      <c r="H65" s="425">
        <f t="shared" si="1"/>
        <v>16991625125</v>
      </c>
      <c r="I65" s="294">
        <f>+H65/H97</f>
        <v>0.21509249921815252</v>
      </c>
      <c r="J65" s="425">
        <f>+J66</f>
        <v>16991625125</v>
      </c>
      <c r="K65" s="340">
        <f t="shared" si="0"/>
        <v>1</v>
      </c>
    </row>
    <row r="66" spans="1:11" ht="36.75" customHeight="1" x14ac:dyDescent="0.25">
      <c r="A66" s="32" t="s">
        <v>353</v>
      </c>
      <c r="B66" s="40"/>
      <c r="C66" s="40"/>
      <c r="D66" s="40"/>
      <c r="E66" s="149" t="s">
        <v>219</v>
      </c>
      <c r="F66" s="425">
        <f>+F67+F73</f>
        <v>16991625125</v>
      </c>
      <c r="G66" s="425">
        <f>+G67+G73</f>
        <v>0</v>
      </c>
      <c r="H66" s="425">
        <f t="shared" si="1"/>
        <v>16991625125</v>
      </c>
      <c r="I66" s="294">
        <f>+H66/H97</f>
        <v>0.21509249921815252</v>
      </c>
      <c r="J66" s="425">
        <f>+J67+J73</f>
        <v>16991625125</v>
      </c>
      <c r="K66" s="340">
        <f t="shared" si="0"/>
        <v>1</v>
      </c>
    </row>
    <row r="67" spans="1:11" ht="44.25" customHeight="1" x14ac:dyDescent="0.25">
      <c r="A67" s="32" t="s">
        <v>354</v>
      </c>
      <c r="B67" s="40"/>
      <c r="C67" s="40"/>
      <c r="D67" s="40"/>
      <c r="E67" s="148" t="s">
        <v>355</v>
      </c>
      <c r="F67" s="425">
        <f>+F68</f>
        <v>16970318666</v>
      </c>
      <c r="G67" s="425">
        <f>+G68</f>
        <v>0</v>
      </c>
      <c r="H67" s="425">
        <f t="shared" si="1"/>
        <v>16970318666</v>
      </c>
      <c r="I67" s="294">
        <f>+H67/H97</f>
        <v>0.21482278637537938</v>
      </c>
      <c r="J67" s="425">
        <f>+J68</f>
        <v>16970318666</v>
      </c>
      <c r="K67" s="340">
        <f t="shared" si="0"/>
        <v>1</v>
      </c>
    </row>
    <row r="68" spans="1:11" ht="44.25" customHeight="1" x14ac:dyDescent="0.25">
      <c r="A68" s="32" t="s">
        <v>356</v>
      </c>
      <c r="B68" s="68"/>
      <c r="C68" s="68"/>
      <c r="D68" s="68"/>
      <c r="E68" s="149" t="s">
        <v>355</v>
      </c>
      <c r="F68" s="425">
        <f>+F69+F71</f>
        <v>16970318666</v>
      </c>
      <c r="G68" s="425">
        <f>+G69+G71</f>
        <v>0</v>
      </c>
      <c r="H68" s="425">
        <f t="shared" si="1"/>
        <v>16970318666</v>
      </c>
      <c r="I68" s="294">
        <f>+H68/H97</f>
        <v>0.21482278637537938</v>
      </c>
      <c r="J68" s="425">
        <f>+J69+J71</f>
        <v>16970318666</v>
      </c>
      <c r="K68" s="340">
        <f t="shared" si="0"/>
        <v>1</v>
      </c>
    </row>
    <row r="69" spans="1:11" ht="36.75" customHeight="1" x14ac:dyDescent="0.25">
      <c r="A69" s="32" t="s">
        <v>357</v>
      </c>
      <c r="B69" s="68"/>
      <c r="C69" s="68"/>
      <c r="D69" s="68"/>
      <c r="E69" s="149" t="s">
        <v>358</v>
      </c>
      <c r="F69" s="425">
        <f>+F70</f>
        <v>16033360718</v>
      </c>
      <c r="G69" s="425">
        <f>+G70</f>
        <v>0</v>
      </c>
      <c r="H69" s="425">
        <f t="shared" si="1"/>
        <v>16033360718</v>
      </c>
      <c r="I69" s="294">
        <f>+H69/H97</f>
        <v>0.20296208292794313</v>
      </c>
      <c r="J69" s="425">
        <f>+J70</f>
        <v>16033360718</v>
      </c>
      <c r="K69" s="340">
        <f t="shared" si="0"/>
        <v>1</v>
      </c>
    </row>
    <row r="70" spans="1:11" ht="30.75" customHeight="1" x14ac:dyDescent="0.25">
      <c r="A70" s="39" t="s">
        <v>359</v>
      </c>
      <c r="B70" s="40" t="s">
        <v>37</v>
      </c>
      <c r="C70" s="40">
        <v>20</v>
      </c>
      <c r="D70" s="40" t="s">
        <v>38</v>
      </c>
      <c r="E70" s="151" t="s">
        <v>226</v>
      </c>
      <c r="F70" s="421">
        <v>16033360718</v>
      </c>
      <c r="G70" s="421">
        <v>0</v>
      </c>
      <c r="H70" s="421">
        <f t="shared" si="1"/>
        <v>16033360718</v>
      </c>
      <c r="I70" s="308">
        <f>+H70/H97</f>
        <v>0.20296208292794313</v>
      </c>
      <c r="J70" s="421">
        <v>16033360718</v>
      </c>
      <c r="K70" s="342">
        <f t="shared" si="0"/>
        <v>1</v>
      </c>
    </row>
    <row r="71" spans="1:11" ht="36.75" customHeight="1" x14ac:dyDescent="0.25">
      <c r="A71" s="32" t="s">
        <v>360</v>
      </c>
      <c r="B71" s="40"/>
      <c r="C71" s="40"/>
      <c r="D71" s="40"/>
      <c r="E71" s="149" t="s">
        <v>361</v>
      </c>
      <c r="F71" s="425">
        <f>+F72</f>
        <v>936957948</v>
      </c>
      <c r="G71" s="425">
        <f>+G72</f>
        <v>0</v>
      </c>
      <c r="H71" s="425">
        <f t="shared" si="1"/>
        <v>936957948</v>
      </c>
      <c r="I71" s="294">
        <f>+H71/H97</f>
        <v>1.1860703447436243E-2</v>
      </c>
      <c r="J71" s="425">
        <f>+J72</f>
        <v>936957948</v>
      </c>
      <c r="K71" s="340">
        <f t="shared" si="0"/>
        <v>1</v>
      </c>
    </row>
    <row r="72" spans="1:11" ht="36.75" customHeight="1" x14ac:dyDescent="0.25">
      <c r="A72" s="39" t="s">
        <v>362</v>
      </c>
      <c r="B72" s="40" t="s">
        <v>37</v>
      </c>
      <c r="C72" s="40">
        <v>20</v>
      </c>
      <c r="D72" s="40" t="s">
        <v>38</v>
      </c>
      <c r="E72" s="151" t="s">
        <v>226</v>
      </c>
      <c r="F72" s="421">
        <v>936957948</v>
      </c>
      <c r="G72" s="421">
        <v>0</v>
      </c>
      <c r="H72" s="421">
        <f t="shared" si="1"/>
        <v>936957948</v>
      </c>
      <c r="I72" s="308">
        <f>+H72/H97</f>
        <v>1.1860703447436243E-2</v>
      </c>
      <c r="J72" s="421">
        <v>936957948</v>
      </c>
      <c r="K72" s="342">
        <f t="shared" si="0"/>
        <v>1</v>
      </c>
    </row>
    <row r="73" spans="1:11" ht="36.75" customHeight="1" x14ac:dyDescent="0.25">
      <c r="A73" s="32" t="s">
        <v>363</v>
      </c>
      <c r="B73" s="40"/>
      <c r="C73" s="40"/>
      <c r="D73" s="40"/>
      <c r="E73" s="149" t="s">
        <v>364</v>
      </c>
      <c r="F73" s="425">
        <f t="shared" ref="F73:G75" si="6">+F74</f>
        <v>21306459</v>
      </c>
      <c r="G73" s="425">
        <f t="shared" si="6"/>
        <v>0</v>
      </c>
      <c r="H73" s="425">
        <f t="shared" si="1"/>
        <v>21306459</v>
      </c>
      <c r="I73" s="308">
        <f>+H73/H97</f>
        <v>2.6971284277313049E-4</v>
      </c>
      <c r="J73" s="425">
        <f>+J74</f>
        <v>21306459</v>
      </c>
      <c r="K73" s="340">
        <f t="shared" ref="K73:K97" si="7">+J73/H73</f>
        <v>1</v>
      </c>
    </row>
    <row r="74" spans="1:11" ht="36.75" customHeight="1" x14ac:dyDescent="0.25">
      <c r="A74" s="32" t="s">
        <v>365</v>
      </c>
      <c r="B74" s="40"/>
      <c r="C74" s="40"/>
      <c r="D74" s="40"/>
      <c r="E74" s="149" t="s">
        <v>364</v>
      </c>
      <c r="F74" s="425">
        <f t="shared" si="6"/>
        <v>21306459</v>
      </c>
      <c r="G74" s="425">
        <f t="shared" si="6"/>
        <v>0</v>
      </c>
      <c r="H74" s="425">
        <f t="shared" si="1"/>
        <v>21306459</v>
      </c>
      <c r="I74" s="308">
        <f>+H74/H97</f>
        <v>2.6971284277313049E-4</v>
      </c>
      <c r="J74" s="425">
        <f>+J75</f>
        <v>21306459</v>
      </c>
      <c r="K74" s="340">
        <f t="shared" si="7"/>
        <v>1</v>
      </c>
    </row>
    <row r="75" spans="1:11" ht="36.75" customHeight="1" x14ac:dyDescent="0.25">
      <c r="A75" s="32" t="s">
        <v>366</v>
      </c>
      <c r="B75" s="40"/>
      <c r="C75" s="40"/>
      <c r="D75" s="40"/>
      <c r="E75" s="149" t="s">
        <v>349</v>
      </c>
      <c r="F75" s="425">
        <f t="shared" si="6"/>
        <v>21306459</v>
      </c>
      <c r="G75" s="425">
        <f t="shared" si="6"/>
        <v>0</v>
      </c>
      <c r="H75" s="425">
        <f t="shared" si="1"/>
        <v>21306459</v>
      </c>
      <c r="I75" s="308">
        <f>+H75/H97</f>
        <v>2.6971284277313049E-4</v>
      </c>
      <c r="J75" s="425">
        <f>+J76</f>
        <v>21306459</v>
      </c>
      <c r="K75" s="340">
        <f t="shared" si="7"/>
        <v>1</v>
      </c>
    </row>
    <row r="76" spans="1:11" ht="36.75" customHeight="1" x14ac:dyDescent="0.25">
      <c r="A76" s="39" t="s">
        <v>367</v>
      </c>
      <c r="B76" s="40" t="s">
        <v>192</v>
      </c>
      <c r="C76" s="40">
        <v>11</v>
      </c>
      <c r="D76" s="40" t="s">
        <v>38</v>
      </c>
      <c r="E76" s="150" t="s">
        <v>226</v>
      </c>
      <c r="F76" s="425">
        <v>21306459</v>
      </c>
      <c r="G76" s="425"/>
      <c r="H76" s="421">
        <f t="shared" ref="H76:H78" si="8">+F76-G76</f>
        <v>21306459</v>
      </c>
      <c r="I76" s="308">
        <f>+H76/H97</f>
        <v>2.6971284277313049E-4</v>
      </c>
      <c r="J76" s="421">
        <v>21306459</v>
      </c>
      <c r="K76" s="342">
        <f t="shared" si="7"/>
        <v>1</v>
      </c>
    </row>
    <row r="77" spans="1:11" ht="36.75" customHeight="1" x14ac:dyDescent="0.25">
      <c r="A77" s="32" t="s">
        <v>368</v>
      </c>
      <c r="B77" s="456"/>
      <c r="C77" s="456"/>
      <c r="D77" s="456"/>
      <c r="E77" s="148" t="s">
        <v>369</v>
      </c>
      <c r="F77" s="425">
        <f t="shared" ref="F77:G81" si="9">+F78</f>
        <v>41375321</v>
      </c>
      <c r="G77" s="425">
        <f t="shared" si="9"/>
        <v>0</v>
      </c>
      <c r="H77" s="425">
        <f t="shared" si="8"/>
        <v>41375321</v>
      </c>
      <c r="I77" s="294">
        <f>+H77/H97</f>
        <v>5.2375927166315166E-4</v>
      </c>
      <c r="J77" s="425">
        <f>+J78</f>
        <v>41375321</v>
      </c>
      <c r="K77" s="340">
        <f t="shared" si="7"/>
        <v>1</v>
      </c>
    </row>
    <row r="78" spans="1:11" ht="36.75" customHeight="1" x14ac:dyDescent="0.25">
      <c r="A78" s="32" t="s">
        <v>370</v>
      </c>
      <c r="B78" s="456"/>
      <c r="C78" s="456"/>
      <c r="D78" s="456"/>
      <c r="E78" s="149" t="s">
        <v>219</v>
      </c>
      <c r="F78" s="425">
        <f t="shared" si="9"/>
        <v>41375321</v>
      </c>
      <c r="G78" s="425">
        <f t="shared" si="9"/>
        <v>0</v>
      </c>
      <c r="H78" s="425">
        <f t="shared" si="8"/>
        <v>41375321</v>
      </c>
      <c r="I78" s="294">
        <f>+H78/H97</f>
        <v>5.2375927166315166E-4</v>
      </c>
      <c r="J78" s="425">
        <f>+J79</f>
        <v>41375321</v>
      </c>
      <c r="K78" s="340">
        <f t="shared" si="7"/>
        <v>1</v>
      </c>
    </row>
    <row r="79" spans="1:11" ht="36.75" customHeight="1" x14ac:dyDescent="0.25">
      <c r="A79" s="32" t="s">
        <v>378</v>
      </c>
      <c r="B79" s="68"/>
      <c r="C79" s="68"/>
      <c r="D79" s="68"/>
      <c r="E79" s="149" t="s">
        <v>379</v>
      </c>
      <c r="F79" s="425">
        <f t="shared" si="9"/>
        <v>41375321</v>
      </c>
      <c r="G79" s="425">
        <f t="shared" si="9"/>
        <v>0</v>
      </c>
      <c r="H79" s="425">
        <f>+H80</f>
        <v>41375321</v>
      </c>
      <c r="I79" s="294">
        <f>+H79/H97</f>
        <v>5.2375927166315166E-4</v>
      </c>
      <c r="J79" s="425">
        <f>+J80</f>
        <v>41375321</v>
      </c>
      <c r="K79" s="340">
        <f t="shared" si="7"/>
        <v>1</v>
      </c>
    </row>
    <row r="80" spans="1:11" ht="36.75" customHeight="1" x14ac:dyDescent="0.25">
      <c r="A80" s="32" t="s">
        <v>380</v>
      </c>
      <c r="B80" s="68"/>
      <c r="C80" s="68"/>
      <c r="D80" s="68"/>
      <c r="E80" s="149" t="s">
        <v>379</v>
      </c>
      <c r="F80" s="425">
        <f t="shared" si="9"/>
        <v>41375321</v>
      </c>
      <c r="G80" s="425">
        <f t="shared" si="9"/>
        <v>0</v>
      </c>
      <c r="H80" s="425">
        <f t="shared" ref="H80:H90" si="10">+F80-G80</f>
        <v>41375321</v>
      </c>
      <c r="I80" s="294">
        <f>+H80/H97</f>
        <v>5.2375927166315166E-4</v>
      </c>
      <c r="J80" s="425">
        <f>+J81</f>
        <v>41375321</v>
      </c>
      <c r="K80" s="340">
        <f t="shared" si="7"/>
        <v>1</v>
      </c>
    </row>
    <row r="81" spans="1:11" ht="36.75" customHeight="1" x14ac:dyDescent="0.25">
      <c r="A81" s="32" t="s">
        <v>381</v>
      </c>
      <c r="B81" s="68"/>
      <c r="C81" s="68"/>
      <c r="D81" s="68"/>
      <c r="E81" s="149" t="s">
        <v>349</v>
      </c>
      <c r="F81" s="425">
        <f t="shared" si="9"/>
        <v>41375321</v>
      </c>
      <c r="G81" s="425">
        <f t="shared" si="9"/>
        <v>0</v>
      </c>
      <c r="H81" s="425">
        <f t="shared" si="10"/>
        <v>41375321</v>
      </c>
      <c r="I81" s="294">
        <f>+H81/H97</f>
        <v>5.2375927166315166E-4</v>
      </c>
      <c r="J81" s="425">
        <f>+J82</f>
        <v>41375321</v>
      </c>
      <c r="K81" s="340">
        <f t="shared" si="7"/>
        <v>1</v>
      </c>
    </row>
    <row r="82" spans="1:11" ht="36.75" customHeight="1" x14ac:dyDescent="0.25">
      <c r="A82" s="39" t="s">
        <v>382</v>
      </c>
      <c r="B82" s="40" t="s">
        <v>192</v>
      </c>
      <c r="C82" s="40">
        <v>11</v>
      </c>
      <c r="D82" s="40" t="s">
        <v>38</v>
      </c>
      <c r="E82" s="150" t="s">
        <v>226</v>
      </c>
      <c r="F82" s="421">
        <v>41375321</v>
      </c>
      <c r="G82" s="421">
        <v>0</v>
      </c>
      <c r="H82" s="421">
        <f t="shared" si="10"/>
        <v>41375321</v>
      </c>
      <c r="I82" s="308">
        <f>+H82/H97</f>
        <v>5.2375927166315166E-4</v>
      </c>
      <c r="J82" s="421">
        <v>41375321</v>
      </c>
      <c r="K82" s="342">
        <f t="shared" si="7"/>
        <v>1</v>
      </c>
    </row>
    <row r="83" spans="1:11" ht="36.75" customHeight="1" x14ac:dyDescent="0.25">
      <c r="A83" s="32" t="s">
        <v>383</v>
      </c>
      <c r="B83" s="455"/>
      <c r="C83" s="455"/>
      <c r="D83" s="455"/>
      <c r="E83" s="148" t="s">
        <v>384</v>
      </c>
      <c r="F83" s="425">
        <f>+F84</f>
        <v>739794684</v>
      </c>
      <c r="G83" s="425">
        <f>+G84</f>
        <v>0</v>
      </c>
      <c r="H83" s="425">
        <f t="shared" si="10"/>
        <v>739794684</v>
      </c>
      <c r="I83" s="294">
        <f>+H83/H97</f>
        <v>9.3648657099750718E-3</v>
      </c>
      <c r="J83" s="425">
        <f>+J84</f>
        <v>739794684</v>
      </c>
      <c r="K83" s="340">
        <f t="shared" si="7"/>
        <v>1</v>
      </c>
    </row>
    <row r="84" spans="1:11" ht="36.75" customHeight="1" x14ac:dyDescent="0.25">
      <c r="A84" s="32" t="s">
        <v>385</v>
      </c>
      <c r="B84" s="454"/>
      <c r="C84" s="454"/>
      <c r="D84" s="454"/>
      <c r="E84" s="148" t="s">
        <v>219</v>
      </c>
      <c r="F84" s="425">
        <f>+F85+F89+F93</f>
        <v>739794684</v>
      </c>
      <c r="G84" s="425">
        <f>+G85+G89+G93</f>
        <v>0</v>
      </c>
      <c r="H84" s="425">
        <f t="shared" si="10"/>
        <v>739794684</v>
      </c>
      <c r="I84" s="294">
        <f>+H84/H97</f>
        <v>9.3648657099750718E-3</v>
      </c>
      <c r="J84" s="425">
        <f>+J85+J89+J93</f>
        <v>739794684</v>
      </c>
      <c r="K84" s="340">
        <f t="shared" si="7"/>
        <v>1</v>
      </c>
    </row>
    <row r="85" spans="1:11" ht="53.25" customHeight="1" x14ac:dyDescent="0.25">
      <c r="A85" s="32" t="s">
        <v>393</v>
      </c>
      <c r="B85" s="454"/>
      <c r="C85" s="454"/>
      <c r="D85" s="454"/>
      <c r="E85" s="149" t="s">
        <v>396</v>
      </c>
      <c r="F85" s="425">
        <f>+F86</f>
        <v>210846123</v>
      </c>
      <c r="G85" s="425">
        <f>+G86</f>
        <v>0</v>
      </c>
      <c r="H85" s="425">
        <f t="shared" si="10"/>
        <v>210846123</v>
      </c>
      <c r="I85" s="294">
        <f>+H85/H97</f>
        <v>2.6690454393206832E-3</v>
      </c>
      <c r="J85" s="425">
        <f>+J86</f>
        <v>210846123</v>
      </c>
      <c r="K85" s="340">
        <f t="shared" si="7"/>
        <v>1</v>
      </c>
    </row>
    <row r="86" spans="1:11" ht="53.25" customHeight="1" x14ac:dyDescent="0.25">
      <c r="A86" s="453" t="s">
        <v>395</v>
      </c>
      <c r="B86" s="454"/>
      <c r="C86" s="454"/>
      <c r="D86" s="454"/>
      <c r="E86" s="149" t="s">
        <v>396</v>
      </c>
      <c r="F86" s="425">
        <f>+F87</f>
        <v>210846123</v>
      </c>
      <c r="G86" s="425">
        <f>+G87</f>
        <v>0</v>
      </c>
      <c r="H86" s="425">
        <f t="shared" si="10"/>
        <v>210846123</v>
      </c>
      <c r="I86" s="294">
        <f>+H86/H97</f>
        <v>2.6690454393206832E-3</v>
      </c>
      <c r="J86" s="425">
        <f>+J87</f>
        <v>210846123</v>
      </c>
      <c r="K86" s="340">
        <f t="shared" si="7"/>
        <v>1</v>
      </c>
    </row>
    <row r="87" spans="1:11" ht="36.75" customHeight="1" x14ac:dyDescent="0.25">
      <c r="A87" s="453" t="s">
        <v>397</v>
      </c>
      <c r="B87" s="454"/>
      <c r="C87" s="454"/>
      <c r="D87" s="454"/>
      <c r="E87" s="149" t="s">
        <v>349</v>
      </c>
      <c r="F87" s="425">
        <f>+F88</f>
        <v>210846123</v>
      </c>
      <c r="G87" s="425">
        <f>+G94</f>
        <v>0</v>
      </c>
      <c r="H87" s="425">
        <f t="shared" si="10"/>
        <v>210846123</v>
      </c>
      <c r="I87" s="294">
        <f>+H87/H97</f>
        <v>2.6690454393206832E-3</v>
      </c>
      <c r="J87" s="425">
        <f>+J88</f>
        <v>210846123</v>
      </c>
      <c r="K87" s="340">
        <f t="shared" si="7"/>
        <v>1</v>
      </c>
    </row>
    <row r="88" spans="1:11" ht="30.75" customHeight="1" x14ac:dyDescent="0.25">
      <c r="A88" s="39" t="s">
        <v>398</v>
      </c>
      <c r="B88" s="454" t="s">
        <v>192</v>
      </c>
      <c r="C88" s="454">
        <v>11</v>
      </c>
      <c r="D88" s="40" t="s">
        <v>38</v>
      </c>
      <c r="E88" s="151" t="s">
        <v>226</v>
      </c>
      <c r="F88" s="421">
        <v>210846123</v>
      </c>
      <c r="G88" s="421">
        <v>0</v>
      </c>
      <c r="H88" s="421">
        <f t="shared" si="10"/>
        <v>210846123</v>
      </c>
      <c r="I88" s="308">
        <f>+H88/H97</f>
        <v>2.6690454393206832E-3</v>
      </c>
      <c r="J88" s="421">
        <v>210846123</v>
      </c>
      <c r="K88" s="342">
        <f t="shared" si="7"/>
        <v>1</v>
      </c>
    </row>
    <row r="89" spans="1:11" ht="45.75" customHeight="1" x14ac:dyDescent="0.25">
      <c r="A89" s="32" t="s">
        <v>402</v>
      </c>
      <c r="B89" s="40"/>
      <c r="C89" s="40"/>
      <c r="D89" s="40"/>
      <c r="E89" s="149" t="s">
        <v>405</v>
      </c>
      <c r="F89" s="425">
        <f t="shared" ref="F89:G91" si="11">+F90</f>
        <v>521795360</v>
      </c>
      <c r="G89" s="425">
        <f t="shared" si="11"/>
        <v>0</v>
      </c>
      <c r="H89" s="425">
        <f t="shared" si="10"/>
        <v>521795360</v>
      </c>
      <c r="I89" s="294">
        <f>+H89/H97</f>
        <v>6.605269786567022E-3</v>
      </c>
      <c r="J89" s="425">
        <f>+J90</f>
        <v>521795360</v>
      </c>
      <c r="K89" s="340">
        <f t="shared" si="7"/>
        <v>1</v>
      </c>
    </row>
    <row r="90" spans="1:11" ht="50.25" customHeight="1" x14ac:dyDescent="0.25">
      <c r="A90" s="32" t="s">
        <v>404</v>
      </c>
      <c r="B90" s="40"/>
      <c r="C90" s="40"/>
      <c r="D90" s="40"/>
      <c r="E90" s="149" t="s">
        <v>405</v>
      </c>
      <c r="F90" s="425">
        <f t="shared" si="11"/>
        <v>521795360</v>
      </c>
      <c r="G90" s="425">
        <f t="shared" si="11"/>
        <v>0</v>
      </c>
      <c r="H90" s="425">
        <f t="shared" si="10"/>
        <v>521795360</v>
      </c>
      <c r="I90" s="294">
        <f>+H90/H97</f>
        <v>6.605269786567022E-3</v>
      </c>
      <c r="J90" s="425">
        <f>+J91</f>
        <v>521795360</v>
      </c>
      <c r="K90" s="340">
        <f t="shared" si="7"/>
        <v>1</v>
      </c>
    </row>
    <row r="91" spans="1:11" ht="30" customHeight="1" x14ac:dyDescent="0.25">
      <c r="A91" s="32" t="s">
        <v>406</v>
      </c>
      <c r="B91" s="40"/>
      <c r="C91" s="40"/>
      <c r="D91" s="40"/>
      <c r="E91" s="149" t="s">
        <v>407</v>
      </c>
      <c r="F91" s="425">
        <f t="shared" si="11"/>
        <v>521795360</v>
      </c>
      <c r="G91" s="425">
        <f t="shared" si="11"/>
        <v>0</v>
      </c>
      <c r="H91" s="425">
        <f>+H92</f>
        <v>521795360</v>
      </c>
      <c r="I91" s="294">
        <f>+H91/H97</f>
        <v>6.605269786567022E-3</v>
      </c>
      <c r="J91" s="425">
        <f>+J92</f>
        <v>521795360</v>
      </c>
      <c r="K91" s="340">
        <f t="shared" si="7"/>
        <v>1</v>
      </c>
    </row>
    <row r="92" spans="1:11" ht="36.75" customHeight="1" x14ac:dyDescent="0.25">
      <c r="A92" s="39" t="s">
        <v>408</v>
      </c>
      <c r="B92" s="40" t="s">
        <v>192</v>
      </c>
      <c r="C92" s="40">
        <v>11</v>
      </c>
      <c r="D92" s="40" t="s">
        <v>38</v>
      </c>
      <c r="E92" s="150" t="s">
        <v>226</v>
      </c>
      <c r="F92" s="421">
        <v>521795360</v>
      </c>
      <c r="G92" s="421">
        <v>0</v>
      </c>
      <c r="H92" s="421">
        <f>+F92-G92</f>
        <v>521795360</v>
      </c>
      <c r="I92" s="308">
        <f>+H92/H97</f>
        <v>6.605269786567022E-3</v>
      </c>
      <c r="J92" s="421">
        <v>521795360</v>
      </c>
      <c r="K92" s="342">
        <f t="shared" si="7"/>
        <v>1</v>
      </c>
    </row>
    <row r="93" spans="1:11" ht="55.5" customHeight="1" x14ac:dyDescent="0.25">
      <c r="A93" s="453" t="s">
        <v>409</v>
      </c>
      <c r="B93" s="68"/>
      <c r="C93" s="68"/>
      <c r="D93" s="68"/>
      <c r="E93" s="149" t="s">
        <v>412</v>
      </c>
      <c r="F93" s="425">
        <f t="shared" ref="F93:H95" si="12">+F94</f>
        <v>7153201</v>
      </c>
      <c r="G93" s="425">
        <f t="shared" si="12"/>
        <v>0</v>
      </c>
      <c r="H93" s="425">
        <f t="shared" si="12"/>
        <v>7153201</v>
      </c>
      <c r="I93" s="294">
        <f>+H93/H97</f>
        <v>9.0550484087365224E-5</v>
      </c>
      <c r="J93" s="425">
        <f>+J94</f>
        <v>7153201</v>
      </c>
      <c r="K93" s="340">
        <f t="shared" si="7"/>
        <v>1</v>
      </c>
    </row>
    <row r="94" spans="1:11" ht="55.5" customHeight="1" x14ac:dyDescent="0.25">
      <c r="A94" s="453" t="s">
        <v>411</v>
      </c>
      <c r="B94" s="68"/>
      <c r="C94" s="68"/>
      <c r="D94" s="68"/>
      <c r="E94" s="149" t="s">
        <v>453</v>
      </c>
      <c r="F94" s="425">
        <f t="shared" si="12"/>
        <v>7153201</v>
      </c>
      <c r="G94" s="425">
        <f t="shared" si="12"/>
        <v>0</v>
      </c>
      <c r="H94" s="425">
        <f t="shared" si="12"/>
        <v>7153201</v>
      </c>
      <c r="I94" s="294">
        <f>+H94/H97</f>
        <v>9.0550484087365224E-5</v>
      </c>
      <c r="J94" s="425">
        <f>+J95</f>
        <v>7153201</v>
      </c>
      <c r="K94" s="340">
        <f t="shared" si="7"/>
        <v>1</v>
      </c>
    </row>
    <row r="95" spans="1:11" ht="36.75" customHeight="1" x14ac:dyDescent="0.25">
      <c r="A95" s="453" t="s">
        <v>413</v>
      </c>
      <c r="B95" s="68"/>
      <c r="C95" s="68"/>
      <c r="D95" s="68"/>
      <c r="E95" s="149" t="s">
        <v>414</v>
      </c>
      <c r="F95" s="425">
        <f t="shared" si="12"/>
        <v>7153201</v>
      </c>
      <c r="G95" s="425">
        <f t="shared" si="12"/>
        <v>0</v>
      </c>
      <c r="H95" s="425">
        <f t="shared" si="12"/>
        <v>7153201</v>
      </c>
      <c r="I95" s="294">
        <f>+H95/H97</f>
        <v>9.0550484087365224E-5</v>
      </c>
      <c r="J95" s="425">
        <f>+J96</f>
        <v>7153201</v>
      </c>
      <c r="K95" s="340">
        <f t="shared" si="7"/>
        <v>1</v>
      </c>
    </row>
    <row r="96" spans="1:11" ht="36.75" customHeight="1" thickBot="1" x14ac:dyDescent="0.3">
      <c r="A96" s="52" t="s">
        <v>439</v>
      </c>
      <c r="B96" s="452" t="s">
        <v>192</v>
      </c>
      <c r="C96" s="187">
        <v>11</v>
      </c>
      <c r="D96" s="53" t="s">
        <v>38</v>
      </c>
      <c r="E96" s="426" t="s">
        <v>226</v>
      </c>
      <c r="F96" s="427">
        <v>7153201</v>
      </c>
      <c r="G96" s="427">
        <v>0</v>
      </c>
      <c r="H96" s="427">
        <f>+F96-G96</f>
        <v>7153201</v>
      </c>
      <c r="I96" s="301">
        <f>+H96/H97</f>
        <v>9.0550484087365224E-5</v>
      </c>
      <c r="J96" s="427">
        <v>7153201</v>
      </c>
      <c r="K96" s="344">
        <f t="shared" si="7"/>
        <v>1</v>
      </c>
    </row>
    <row r="97" spans="1:11" s="433" customFormat="1" ht="30" customHeight="1" thickBot="1" x14ac:dyDescent="0.3">
      <c r="A97" s="547" t="s">
        <v>454</v>
      </c>
      <c r="B97" s="548"/>
      <c r="C97" s="548"/>
      <c r="D97" s="548"/>
      <c r="E97" s="548"/>
      <c r="F97" s="380">
        <f>+F9+F44</f>
        <v>78996827814.839996</v>
      </c>
      <c r="G97" s="380">
        <f>+G9+G44</f>
        <v>0</v>
      </c>
      <c r="H97" s="380">
        <f>+H9+H44</f>
        <v>78996827814.839996</v>
      </c>
      <c r="I97" s="381">
        <f>+H97/H97</f>
        <v>1</v>
      </c>
      <c r="J97" s="380">
        <f>+J9+J44</f>
        <v>78996827814.839996</v>
      </c>
      <c r="K97" s="382">
        <f t="shared" si="7"/>
        <v>1</v>
      </c>
    </row>
    <row r="98" spans="1:11" s="434" customFormat="1" ht="18" customHeight="1" x14ac:dyDescent="0.25">
      <c r="A98" s="319" t="s">
        <v>526</v>
      </c>
      <c r="B98" s="451"/>
      <c r="C98" s="451"/>
      <c r="F98" s="450"/>
      <c r="G98" s="162"/>
      <c r="H98" s="162"/>
      <c r="I98" s="162"/>
    </row>
    <row r="99" spans="1:11" s="434" customFormat="1" ht="18" customHeight="1" x14ac:dyDescent="0.25">
      <c r="A99" s="319" t="s">
        <v>521</v>
      </c>
      <c r="B99" s="451"/>
      <c r="C99" s="451"/>
      <c r="F99" s="450"/>
      <c r="G99" s="162"/>
      <c r="H99" s="162"/>
      <c r="I99" s="162"/>
    </row>
  </sheetData>
  <autoFilter ref="A7:K99" xr:uid="{C933CB28-83CE-4E61-8F3B-B0C42C94D86C}"/>
  <mergeCells count="15">
    <mergeCell ref="A97:E97"/>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7C1CA-81D8-46C0-92D3-5770C35FB5CD}">
  <dimension ref="A1:K99"/>
  <sheetViews>
    <sheetView zoomScale="77" zoomScaleNormal="77" zoomScaleSheetLayoutView="82" workbookViewId="0">
      <selection activeCell="F12" sqref="F12"/>
    </sheetView>
  </sheetViews>
  <sheetFormatPr baseColWidth="10" defaultColWidth="11.42578125" defaultRowHeight="15.75" x14ac:dyDescent="0.25"/>
  <cols>
    <col min="1" max="1" width="29.5703125" style="409" customWidth="1"/>
    <col min="2" max="2" width="15.28515625" style="409" customWidth="1"/>
    <col min="3" max="3" width="10.7109375" style="449" customWidth="1"/>
    <col min="4" max="4" width="10.28515625" style="449" customWidth="1"/>
    <col min="5" max="5" width="50.5703125" style="409" customWidth="1"/>
    <col min="6" max="6" width="24.140625" style="163" customWidth="1"/>
    <col min="7" max="7" width="20.7109375" style="188" customWidth="1"/>
    <col min="8" max="8" width="25.140625" style="163" customWidth="1"/>
    <col min="9" max="9" width="15.140625" style="163" customWidth="1"/>
    <col min="10" max="10" width="23.5703125" style="163" customWidth="1"/>
    <col min="11" max="11" width="16" style="356" customWidth="1"/>
    <col min="12" max="216" width="11.42578125" style="409"/>
    <col min="217" max="217" width="20.28515625" style="409" customWidth="1"/>
    <col min="218" max="218" width="7.28515625" style="409" customWidth="1"/>
    <col min="219" max="219" width="51.42578125" style="409" customWidth="1"/>
    <col min="220" max="220" width="23.42578125" style="409" customWidth="1"/>
    <col min="221" max="221" width="19.42578125" style="409" customWidth="1"/>
    <col min="222" max="222" width="20" style="409" customWidth="1"/>
    <col min="223" max="223" width="25.140625" style="409" customWidth="1"/>
    <col min="224" max="224" width="4.42578125" style="409" customWidth="1"/>
    <col min="225" max="225" width="18.85546875" style="409" customWidth="1"/>
    <col min="226" max="226" width="19.28515625" style="409" customWidth="1"/>
    <col min="227" max="227" width="14.42578125" style="409" customWidth="1"/>
    <col min="228" max="228" width="18.42578125" style="409" customWidth="1"/>
    <col min="229" max="229" width="11.42578125" style="409"/>
    <col min="230" max="230" width="17.42578125" style="409" customWidth="1"/>
    <col min="231" max="472" width="11.42578125" style="409"/>
    <col min="473" max="473" width="20.28515625" style="409" customWidth="1"/>
    <col min="474" max="474" width="7.28515625" style="409" customWidth="1"/>
    <col min="475" max="475" width="51.42578125" style="409" customWidth="1"/>
    <col min="476" max="476" width="23.42578125" style="409" customWidth="1"/>
    <col min="477" max="477" width="19.42578125" style="409" customWidth="1"/>
    <col min="478" max="478" width="20" style="409" customWidth="1"/>
    <col min="479" max="479" width="25.140625" style="409" customWidth="1"/>
    <col min="480" max="480" width="4.42578125" style="409" customWidth="1"/>
    <col min="481" max="481" width="18.85546875" style="409" customWidth="1"/>
    <col min="482" max="482" width="19.28515625" style="409" customWidth="1"/>
    <col min="483" max="483" width="14.42578125" style="409" customWidth="1"/>
    <col min="484" max="484" width="18.42578125" style="409" customWidth="1"/>
    <col min="485" max="485" width="11.42578125" style="409"/>
    <col min="486" max="486" width="17.42578125" style="409" customWidth="1"/>
    <col min="487" max="728" width="11.42578125" style="409"/>
    <col min="729" max="729" width="20.28515625" style="409" customWidth="1"/>
    <col min="730" max="730" width="7.28515625" style="409" customWidth="1"/>
    <col min="731" max="731" width="51.42578125" style="409" customWidth="1"/>
    <col min="732" max="732" width="23.42578125" style="409" customWidth="1"/>
    <col min="733" max="733" width="19.42578125" style="409" customWidth="1"/>
    <col min="734" max="734" width="20" style="409" customWidth="1"/>
    <col min="735" max="735" width="25.140625" style="409" customWidth="1"/>
    <col min="736" max="736" width="4.42578125" style="409" customWidth="1"/>
    <col min="737" max="737" width="18.85546875" style="409" customWidth="1"/>
    <col min="738" max="738" width="19.28515625" style="409" customWidth="1"/>
    <col min="739" max="739" width="14.42578125" style="409" customWidth="1"/>
    <col min="740" max="740" width="18.42578125" style="409" customWidth="1"/>
    <col min="741" max="741" width="11.42578125" style="409"/>
    <col min="742" max="742" width="17.42578125" style="409" customWidth="1"/>
    <col min="743" max="984" width="11.42578125" style="409"/>
    <col min="985" max="985" width="20.28515625" style="409" customWidth="1"/>
    <col min="986" max="986" width="7.28515625" style="409" customWidth="1"/>
    <col min="987" max="987" width="51.42578125" style="409" customWidth="1"/>
    <col min="988" max="988" width="23.42578125" style="409" customWidth="1"/>
    <col min="989" max="989" width="19.42578125" style="409" customWidth="1"/>
    <col min="990" max="990" width="20" style="409" customWidth="1"/>
    <col min="991" max="991" width="25.140625" style="409" customWidth="1"/>
    <col min="992" max="992" width="4.42578125" style="409" customWidth="1"/>
    <col min="993" max="993" width="18.85546875" style="409" customWidth="1"/>
    <col min="994" max="994" width="19.28515625" style="409" customWidth="1"/>
    <col min="995" max="995" width="14.42578125" style="409" customWidth="1"/>
    <col min="996" max="996" width="18.42578125" style="409" customWidth="1"/>
    <col min="997" max="997" width="11.42578125" style="409"/>
    <col min="998" max="998" width="17.42578125" style="409" customWidth="1"/>
    <col min="999" max="1240" width="11.42578125" style="409"/>
    <col min="1241" max="1241" width="20.28515625" style="409" customWidth="1"/>
    <col min="1242" max="1242" width="7.28515625" style="409" customWidth="1"/>
    <col min="1243" max="1243" width="51.42578125" style="409" customWidth="1"/>
    <col min="1244" max="1244" width="23.42578125" style="409" customWidth="1"/>
    <col min="1245" max="1245" width="19.42578125" style="409" customWidth="1"/>
    <col min="1246" max="1246" width="20" style="409" customWidth="1"/>
    <col min="1247" max="1247" width="25.140625" style="409" customWidth="1"/>
    <col min="1248" max="1248" width="4.42578125" style="409" customWidth="1"/>
    <col min="1249" max="1249" width="18.85546875" style="409" customWidth="1"/>
    <col min="1250" max="1250" width="19.28515625" style="409" customWidth="1"/>
    <col min="1251" max="1251" width="14.42578125" style="409" customWidth="1"/>
    <col min="1252" max="1252" width="18.42578125" style="409" customWidth="1"/>
    <col min="1253" max="1253" width="11.42578125" style="409"/>
    <col min="1254" max="1254" width="17.42578125" style="409" customWidth="1"/>
    <col min="1255" max="1496" width="11.42578125" style="409"/>
    <col min="1497" max="1497" width="20.28515625" style="409" customWidth="1"/>
    <col min="1498" max="1498" width="7.28515625" style="409" customWidth="1"/>
    <col min="1499" max="1499" width="51.42578125" style="409" customWidth="1"/>
    <col min="1500" max="1500" width="23.42578125" style="409" customWidth="1"/>
    <col min="1501" max="1501" width="19.42578125" style="409" customWidth="1"/>
    <col min="1502" max="1502" width="20" style="409" customWidth="1"/>
    <col min="1503" max="1503" width="25.140625" style="409" customWidth="1"/>
    <col min="1504" max="1504" width="4.42578125" style="409" customWidth="1"/>
    <col min="1505" max="1505" width="18.85546875" style="409" customWidth="1"/>
    <col min="1506" max="1506" width="19.28515625" style="409" customWidth="1"/>
    <col min="1507" max="1507" width="14.42578125" style="409" customWidth="1"/>
    <col min="1508" max="1508" width="18.42578125" style="409" customWidth="1"/>
    <col min="1509" max="1509" width="11.42578125" style="409"/>
    <col min="1510" max="1510" width="17.42578125" style="409" customWidth="1"/>
    <col min="1511" max="1752" width="11.42578125" style="409"/>
    <col min="1753" max="1753" width="20.28515625" style="409" customWidth="1"/>
    <col min="1754" max="1754" width="7.28515625" style="409" customWidth="1"/>
    <col min="1755" max="1755" width="51.42578125" style="409" customWidth="1"/>
    <col min="1756" max="1756" width="23.42578125" style="409" customWidth="1"/>
    <col min="1757" max="1757" width="19.42578125" style="409" customWidth="1"/>
    <col min="1758" max="1758" width="20" style="409" customWidth="1"/>
    <col min="1759" max="1759" width="25.140625" style="409" customWidth="1"/>
    <col min="1760" max="1760" width="4.42578125" style="409" customWidth="1"/>
    <col min="1761" max="1761" width="18.85546875" style="409" customWidth="1"/>
    <col min="1762" max="1762" width="19.28515625" style="409" customWidth="1"/>
    <col min="1763" max="1763" width="14.42578125" style="409" customWidth="1"/>
    <col min="1764" max="1764" width="18.42578125" style="409" customWidth="1"/>
    <col min="1765" max="1765" width="11.42578125" style="409"/>
    <col min="1766" max="1766" width="17.42578125" style="409" customWidth="1"/>
    <col min="1767" max="2008" width="11.42578125" style="409"/>
    <col min="2009" max="2009" width="20.28515625" style="409" customWidth="1"/>
    <col min="2010" max="2010" width="7.28515625" style="409" customWidth="1"/>
    <col min="2011" max="2011" width="51.42578125" style="409" customWidth="1"/>
    <col min="2012" max="2012" width="23.42578125" style="409" customWidth="1"/>
    <col min="2013" max="2013" width="19.42578125" style="409" customWidth="1"/>
    <col min="2014" max="2014" width="20" style="409" customWidth="1"/>
    <col min="2015" max="2015" width="25.140625" style="409" customWidth="1"/>
    <col min="2016" max="2016" width="4.42578125" style="409" customWidth="1"/>
    <col min="2017" max="2017" width="18.85546875" style="409" customWidth="1"/>
    <col min="2018" max="2018" width="19.28515625" style="409" customWidth="1"/>
    <col min="2019" max="2019" width="14.42578125" style="409" customWidth="1"/>
    <col min="2020" max="2020" width="18.42578125" style="409" customWidth="1"/>
    <col min="2021" max="2021" width="11.42578125" style="409"/>
    <col min="2022" max="2022" width="17.42578125" style="409" customWidth="1"/>
    <col min="2023" max="2264" width="11.42578125" style="409"/>
    <col min="2265" max="2265" width="20.28515625" style="409" customWidth="1"/>
    <col min="2266" max="2266" width="7.28515625" style="409" customWidth="1"/>
    <col min="2267" max="2267" width="51.42578125" style="409" customWidth="1"/>
    <col min="2268" max="2268" width="23.42578125" style="409" customWidth="1"/>
    <col min="2269" max="2269" width="19.42578125" style="409" customWidth="1"/>
    <col min="2270" max="2270" width="20" style="409" customWidth="1"/>
    <col min="2271" max="2271" width="25.140625" style="409" customWidth="1"/>
    <col min="2272" max="2272" width="4.42578125" style="409" customWidth="1"/>
    <col min="2273" max="2273" width="18.85546875" style="409" customWidth="1"/>
    <col min="2274" max="2274" width="19.28515625" style="409" customWidth="1"/>
    <col min="2275" max="2275" width="14.42578125" style="409" customWidth="1"/>
    <col min="2276" max="2276" width="18.42578125" style="409" customWidth="1"/>
    <col min="2277" max="2277" width="11.42578125" style="409"/>
    <col min="2278" max="2278" width="17.42578125" style="409" customWidth="1"/>
    <col min="2279" max="2520" width="11.42578125" style="409"/>
    <col min="2521" max="2521" width="20.28515625" style="409" customWidth="1"/>
    <col min="2522" max="2522" width="7.28515625" style="409" customWidth="1"/>
    <col min="2523" max="2523" width="51.42578125" style="409" customWidth="1"/>
    <col min="2524" max="2524" width="23.42578125" style="409" customWidth="1"/>
    <col min="2525" max="2525" width="19.42578125" style="409" customWidth="1"/>
    <col min="2526" max="2526" width="20" style="409" customWidth="1"/>
    <col min="2527" max="2527" width="25.140625" style="409" customWidth="1"/>
    <col min="2528" max="2528" width="4.42578125" style="409" customWidth="1"/>
    <col min="2529" max="2529" width="18.85546875" style="409" customWidth="1"/>
    <col min="2530" max="2530" width="19.28515625" style="409" customWidth="1"/>
    <col min="2531" max="2531" width="14.42578125" style="409" customWidth="1"/>
    <col min="2532" max="2532" width="18.42578125" style="409" customWidth="1"/>
    <col min="2533" max="2533" width="11.42578125" style="409"/>
    <col min="2534" max="2534" width="17.42578125" style="409" customWidth="1"/>
    <col min="2535" max="2776" width="11.42578125" style="409"/>
    <col min="2777" max="2777" width="20.28515625" style="409" customWidth="1"/>
    <col min="2778" max="2778" width="7.28515625" style="409" customWidth="1"/>
    <col min="2779" max="2779" width="51.42578125" style="409" customWidth="1"/>
    <col min="2780" max="2780" width="23.42578125" style="409" customWidth="1"/>
    <col min="2781" max="2781" width="19.42578125" style="409" customWidth="1"/>
    <col min="2782" max="2782" width="20" style="409" customWidth="1"/>
    <col min="2783" max="2783" width="25.140625" style="409" customWidth="1"/>
    <col min="2784" max="2784" width="4.42578125" style="409" customWidth="1"/>
    <col min="2785" max="2785" width="18.85546875" style="409" customWidth="1"/>
    <col min="2786" max="2786" width="19.28515625" style="409" customWidth="1"/>
    <col min="2787" max="2787" width="14.42578125" style="409" customWidth="1"/>
    <col min="2788" max="2788" width="18.42578125" style="409" customWidth="1"/>
    <col min="2789" max="2789" width="11.42578125" style="409"/>
    <col min="2790" max="2790" width="17.42578125" style="409" customWidth="1"/>
    <col min="2791" max="3032" width="11.42578125" style="409"/>
    <col min="3033" max="3033" width="20.28515625" style="409" customWidth="1"/>
    <col min="3034" max="3034" width="7.28515625" style="409" customWidth="1"/>
    <col min="3035" max="3035" width="51.42578125" style="409" customWidth="1"/>
    <col min="3036" max="3036" width="23.42578125" style="409" customWidth="1"/>
    <col min="3037" max="3037" width="19.42578125" style="409" customWidth="1"/>
    <col min="3038" max="3038" width="20" style="409" customWidth="1"/>
    <col min="3039" max="3039" width="25.140625" style="409" customWidth="1"/>
    <col min="3040" max="3040" width="4.42578125" style="409" customWidth="1"/>
    <col min="3041" max="3041" width="18.85546875" style="409" customWidth="1"/>
    <col min="3042" max="3042" width="19.28515625" style="409" customWidth="1"/>
    <col min="3043" max="3043" width="14.42578125" style="409" customWidth="1"/>
    <col min="3044" max="3044" width="18.42578125" style="409" customWidth="1"/>
    <col min="3045" max="3045" width="11.42578125" style="409"/>
    <col min="3046" max="3046" width="17.42578125" style="409" customWidth="1"/>
    <col min="3047" max="3288" width="11.42578125" style="409"/>
    <col min="3289" max="3289" width="20.28515625" style="409" customWidth="1"/>
    <col min="3290" max="3290" width="7.28515625" style="409" customWidth="1"/>
    <col min="3291" max="3291" width="51.42578125" style="409" customWidth="1"/>
    <col min="3292" max="3292" width="23.42578125" style="409" customWidth="1"/>
    <col min="3293" max="3293" width="19.42578125" style="409" customWidth="1"/>
    <col min="3294" max="3294" width="20" style="409" customWidth="1"/>
    <col min="3295" max="3295" width="25.140625" style="409" customWidth="1"/>
    <col min="3296" max="3296" width="4.42578125" style="409" customWidth="1"/>
    <col min="3297" max="3297" width="18.85546875" style="409" customWidth="1"/>
    <col min="3298" max="3298" width="19.28515625" style="409" customWidth="1"/>
    <col min="3299" max="3299" width="14.42578125" style="409" customWidth="1"/>
    <col min="3300" max="3300" width="18.42578125" style="409" customWidth="1"/>
    <col min="3301" max="3301" width="11.42578125" style="409"/>
    <col min="3302" max="3302" width="17.42578125" style="409" customWidth="1"/>
    <col min="3303" max="3544" width="11.42578125" style="409"/>
    <col min="3545" max="3545" width="20.28515625" style="409" customWidth="1"/>
    <col min="3546" max="3546" width="7.28515625" style="409" customWidth="1"/>
    <col min="3547" max="3547" width="51.42578125" style="409" customWidth="1"/>
    <col min="3548" max="3548" width="23.42578125" style="409" customWidth="1"/>
    <col min="3549" max="3549" width="19.42578125" style="409" customWidth="1"/>
    <col min="3550" max="3550" width="20" style="409" customWidth="1"/>
    <col min="3551" max="3551" width="25.140625" style="409" customWidth="1"/>
    <col min="3552" max="3552" width="4.42578125" style="409" customWidth="1"/>
    <col min="3553" max="3553" width="18.85546875" style="409" customWidth="1"/>
    <col min="3554" max="3554" width="19.28515625" style="409" customWidth="1"/>
    <col min="3555" max="3555" width="14.42578125" style="409" customWidth="1"/>
    <col min="3556" max="3556" width="18.42578125" style="409" customWidth="1"/>
    <col min="3557" max="3557" width="11.42578125" style="409"/>
    <col min="3558" max="3558" width="17.42578125" style="409" customWidth="1"/>
    <col min="3559" max="3800" width="11.42578125" style="409"/>
    <col min="3801" max="3801" width="20.28515625" style="409" customWidth="1"/>
    <col min="3802" max="3802" width="7.28515625" style="409" customWidth="1"/>
    <col min="3803" max="3803" width="51.42578125" style="409" customWidth="1"/>
    <col min="3804" max="3804" width="23.42578125" style="409" customWidth="1"/>
    <col min="3805" max="3805" width="19.42578125" style="409" customWidth="1"/>
    <col min="3806" max="3806" width="20" style="409" customWidth="1"/>
    <col min="3807" max="3807" width="25.140625" style="409" customWidth="1"/>
    <col min="3808" max="3808" width="4.42578125" style="409" customWidth="1"/>
    <col min="3809" max="3809" width="18.85546875" style="409" customWidth="1"/>
    <col min="3810" max="3810" width="19.28515625" style="409" customWidth="1"/>
    <col min="3811" max="3811" width="14.42578125" style="409" customWidth="1"/>
    <col min="3812" max="3812" width="18.42578125" style="409" customWidth="1"/>
    <col min="3813" max="3813" width="11.42578125" style="409"/>
    <col min="3814" max="3814" width="17.42578125" style="409" customWidth="1"/>
    <col min="3815" max="4056" width="11.42578125" style="409"/>
    <col min="4057" max="4057" width="20.28515625" style="409" customWidth="1"/>
    <col min="4058" max="4058" width="7.28515625" style="409" customWidth="1"/>
    <col min="4059" max="4059" width="51.42578125" style="409" customWidth="1"/>
    <col min="4060" max="4060" width="23.42578125" style="409" customWidth="1"/>
    <col min="4061" max="4061" width="19.42578125" style="409" customWidth="1"/>
    <col min="4062" max="4062" width="20" style="409" customWidth="1"/>
    <col min="4063" max="4063" width="25.140625" style="409" customWidth="1"/>
    <col min="4064" max="4064" width="4.42578125" style="409" customWidth="1"/>
    <col min="4065" max="4065" width="18.85546875" style="409" customWidth="1"/>
    <col min="4066" max="4066" width="19.28515625" style="409" customWidth="1"/>
    <col min="4067" max="4067" width="14.42578125" style="409" customWidth="1"/>
    <col min="4068" max="4068" width="18.42578125" style="409" customWidth="1"/>
    <col min="4069" max="4069" width="11.42578125" style="409"/>
    <col min="4070" max="4070" width="17.42578125" style="409" customWidth="1"/>
    <col min="4071" max="4312" width="11.42578125" style="409"/>
    <col min="4313" max="4313" width="20.28515625" style="409" customWidth="1"/>
    <col min="4314" max="4314" width="7.28515625" style="409" customWidth="1"/>
    <col min="4315" max="4315" width="51.42578125" style="409" customWidth="1"/>
    <col min="4316" max="4316" width="23.42578125" style="409" customWidth="1"/>
    <col min="4317" max="4317" width="19.42578125" style="409" customWidth="1"/>
    <col min="4318" max="4318" width="20" style="409" customWidth="1"/>
    <col min="4319" max="4319" width="25.140625" style="409" customWidth="1"/>
    <col min="4320" max="4320" width="4.42578125" style="409" customWidth="1"/>
    <col min="4321" max="4321" width="18.85546875" style="409" customWidth="1"/>
    <col min="4322" max="4322" width="19.28515625" style="409" customWidth="1"/>
    <col min="4323" max="4323" width="14.42578125" style="409" customWidth="1"/>
    <col min="4324" max="4324" width="18.42578125" style="409" customWidth="1"/>
    <col min="4325" max="4325" width="11.42578125" style="409"/>
    <col min="4326" max="4326" width="17.42578125" style="409" customWidth="1"/>
    <col min="4327" max="4568" width="11.42578125" style="409"/>
    <col min="4569" max="4569" width="20.28515625" style="409" customWidth="1"/>
    <col min="4570" max="4570" width="7.28515625" style="409" customWidth="1"/>
    <col min="4571" max="4571" width="51.42578125" style="409" customWidth="1"/>
    <col min="4572" max="4572" width="23.42578125" style="409" customWidth="1"/>
    <col min="4573" max="4573" width="19.42578125" style="409" customWidth="1"/>
    <col min="4574" max="4574" width="20" style="409" customWidth="1"/>
    <col min="4575" max="4575" width="25.140625" style="409" customWidth="1"/>
    <col min="4576" max="4576" width="4.42578125" style="409" customWidth="1"/>
    <col min="4577" max="4577" width="18.85546875" style="409" customWidth="1"/>
    <col min="4578" max="4578" width="19.28515625" style="409" customWidth="1"/>
    <col min="4579" max="4579" width="14.42578125" style="409" customWidth="1"/>
    <col min="4580" max="4580" width="18.42578125" style="409" customWidth="1"/>
    <col min="4581" max="4581" width="11.42578125" style="409"/>
    <col min="4582" max="4582" width="17.42578125" style="409" customWidth="1"/>
    <col min="4583" max="4824" width="11.42578125" style="409"/>
    <col min="4825" max="4825" width="20.28515625" style="409" customWidth="1"/>
    <col min="4826" max="4826" width="7.28515625" style="409" customWidth="1"/>
    <col min="4827" max="4827" width="51.42578125" style="409" customWidth="1"/>
    <col min="4828" max="4828" width="23.42578125" style="409" customWidth="1"/>
    <col min="4829" max="4829" width="19.42578125" style="409" customWidth="1"/>
    <col min="4830" max="4830" width="20" style="409" customWidth="1"/>
    <col min="4831" max="4831" width="25.140625" style="409" customWidth="1"/>
    <col min="4832" max="4832" width="4.42578125" style="409" customWidth="1"/>
    <col min="4833" max="4833" width="18.85546875" style="409" customWidth="1"/>
    <col min="4834" max="4834" width="19.28515625" style="409" customWidth="1"/>
    <col min="4835" max="4835" width="14.42578125" style="409" customWidth="1"/>
    <col min="4836" max="4836" width="18.42578125" style="409" customWidth="1"/>
    <col min="4837" max="4837" width="11.42578125" style="409"/>
    <col min="4838" max="4838" width="17.42578125" style="409" customWidth="1"/>
    <col min="4839" max="5080" width="11.42578125" style="409"/>
    <col min="5081" max="5081" width="20.28515625" style="409" customWidth="1"/>
    <col min="5082" max="5082" width="7.28515625" style="409" customWidth="1"/>
    <col min="5083" max="5083" width="51.42578125" style="409" customWidth="1"/>
    <col min="5084" max="5084" width="23.42578125" style="409" customWidth="1"/>
    <col min="5085" max="5085" width="19.42578125" style="409" customWidth="1"/>
    <col min="5086" max="5086" width="20" style="409" customWidth="1"/>
    <col min="5087" max="5087" width="25.140625" style="409" customWidth="1"/>
    <col min="5088" max="5088" width="4.42578125" style="409" customWidth="1"/>
    <col min="5089" max="5089" width="18.85546875" style="409" customWidth="1"/>
    <col min="5090" max="5090" width="19.28515625" style="409" customWidth="1"/>
    <col min="5091" max="5091" width="14.42578125" style="409" customWidth="1"/>
    <col min="5092" max="5092" width="18.42578125" style="409" customWidth="1"/>
    <col min="5093" max="5093" width="11.42578125" style="409"/>
    <col min="5094" max="5094" width="17.42578125" style="409" customWidth="1"/>
    <col min="5095" max="5336" width="11.42578125" style="409"/>
    <col min="5337" max="5337" width="20.28515625" style="409" customWidth="1"/>
    <col min="5338" max="5338" width="7.28515625" style="409" customWidth="1"/>
    <col min="5339" max="5339" width="51.42578125" style="409" customWidth="1"/>
    <col min="5340" max="5340" width="23.42578125" style="409" customWidth="1"/>
    <col min="5341" max="5341" width="19.42578125" style="409" customWidth="1"/>
    <col min="5342" max="5342" width="20" style="409" customWidth="1"/>
    <col min="5343" max="5343" width="25.140625" style="409" customWidth="1"/>
    <col min="5344" max="5344" width="4.42578125" style="409" customWidth="1"/>
    <col min="5345" max="5345" width="18.85546875" style="409" customWidth="1"/>
    <col min="5346" max="5346" width="19.28515625" style="409" customWidth="1"/>
    <col min="5347" max="5347" width="14.42578125" style="409" customWidth="1"/>
    <col min="5348" max="5348" width="18.42578125" style="409" customWidth="1"/>
    <col min="5349" max="5349" width="11.42578125" style="409"/>
    <col min="5350" max="5350" width="17.42578125" style="409" customWidth="1"/>
    <col min="5351" max="5592" width="11.42578125" style="409"/>
    <col min="5593" max="5593" width="20.28515625" style="409" customWidth="1"/>
    <col min="5594" max="5594" width="7.28515625" style="409" customWidth="1"/>
    <col min="5595" max="5595" width="51.42578125" style="409" customWidth="1"/>
    <col min="5596" max="5596" width="23.42578125" style="409" customWidth="1"/>
    <col min="5597" max="5597" width="19.42578125" style="409" customWidth="1"/>
    <col min="5598" max="5598" width="20" style="409" customWidth="1"/>
    <col min="5599" max="5599" width="25.140625" style="409" customWidth="1"/>
    <col min="5600" max="5600" width="4.42578125" style="409" customWidth="1"/>
    <col min="5601" max="5601" width="18.85546875" style="409" customWidth="1"/>
    <col min="5602" max="5602" width="19.28515625" style="409" customWidth="1"/>
    <col min="5603" max="5603" width="14.42578125" style="409" customWidth="1"/>
    <col min="5604" max="5604" width="18.42578125" style="409" customWidth="1"/>
    <col min="5605" max="5605" width="11.42578125" style="409"/>
    <col min="5606" max="5606" width="17.42578125" style="409" customWidth="1"/>
    <col min="5607" max="5848" width="11.42578125" style="409"/>
    <col min="5849" max="5849" width="20.28515625" style="409" customWidth="1"/>
    <col min="5850" max="5850" width="7.28515625" style="409" customWidth="1"/>
    <col min="5851" max="5851" width="51.42578125" style="409" customWidth="1"/>
    <col min="5852" max="5852" width="23.42578125" style="409" customWidth="1"/>
    <col min="5853" max="5853" width="19.42578125" style="409" customWidth="1"/>
    <col min="5854" max="5854" width="20" style="409" customWidth="1"/>
    <col min="5855" max="5855" width="25.140625" style="409" customWidth="1"/>
    <col min="5856" max="5856" width="4.42578125" style="409" customWidth="1"/>
    <col min="5857" max="5857" width="18.85546875" style="409" customWidth="1"/>
    <col min="5858" max="5858" width="19.28515625" style="409" customWidth="1"/>
    <col min="5859" max="5859" width="14.42578125" style="409" customWidth="1"/>
    <col min="5860" max="5860" width="18.42578125" style="409" customWidth="1"/>
    <col min="5861" max="5861" width="11.42578125" style="409"/>
    <col min="5862" max="5862" width="17.42578125" style="409" customWidth="1"/>
    <col min="5863" max="6104" width="11.42578125" style="409"/>
    <col min="6105" max="6105" width="20.28515625" style="409" customWidth="1"/>
    <col min="6106" max="6106" width="7.28515625" style="409" customWidth="1"/>
    <col min="6107" max="6107" width="51.42578125" style="409" customWidth="1"/>
    <col min="6108" max="6108" width="23.42578125" style="409" customWidth="1"/>
    <col min="6109" max="6109" width="19.42578125" style="409" customWidth="1"/>
    <col min="6110" max="6110" width="20" style="409" customWidth="1"/>
    <col min="6111" max="6111" width="25.140625" style="409" customWidth="1"/>
    <col min="6112" max="6112" width="4.42578125" style="409" customWidth="1"/>
    <col min="6113" max="6113" width="18.85546875" style="409" customWidth="1"/>
    <col min="6114" max="6114" width="19.28515625" style="409" customWidth="1"/>
    <col min="6115" max="6115" width="14.42578125" style="409" customWidth="1"/>
    <col min="6116" max="6116" width="18.42578125" style="409" customWidth="1"/>
    <col min="6117" max="6117" width="11.42578125" style="409"/>
    <col min="6118" max="6118" width="17.42578125" style="409" customWidth="1"/>
    <col min="6119" max="6360" width="11.42578125" style="409"/>
    <col min="6361" max="6361" width="20.28515625" style="409" customWidth="1"/>
    <col min="6362" max="6362" width="7.28515625" style="409" customWidth="1"/>
    <col min="6363" max="6363" width="51.42578125" style="409" customWidth="1"/>
    <col min="6364" max="6364" width="23.42578125" style="409" customWidth="1"/>
    <col min="6365" max="6365" width="19.42578125" style="409" customWidth="1"/>
    <col min="6366" max="6366" width="20" style="409" customWidth="1"/>
    <col min="6367" max="6367" width="25.140625" style="409" customWidth="1"/>
    <col min="6368" max="6368" width="4.42578125" style="409" customWidth="1"/>
    <col min="6369" max="6369" width="18.85546875" style="409" customWidth="1"/>
    <col min="6370" max="6370" width="19.28515625" style="409" customWidth="1"/>
    <col min="6371" max="6371" width="14.42578125" style="409" customWidth="1"/>
    <col min="6372" max="6372" width="18.42578125" style="409" customWidth="1"/>
    <col min="6373" max="6373" width="11.42578125" style="409"/>
    <col min="6374" max="6374" width="17.42578125" style="409" customWidth="1"/>
    <col min="6375" max="6616" width="11.42578125" style="409"/>
    <col min="6617" max="6617" width="20.28515625" style="409" customWidth="1"/>
    <col min="6618" max="6618" width="7.28515625" style="409" customWidth="1"/>
    <col min="6619" max="6619" width="51.42578125" style="409" customWidth="1"/>
    <col min="6620" max="6620" width="23.42578125" style="409" customWidth="1"/>
    <col min="6621" max="6621" width="19.42578125" style="409" customWidth="1"/>
    <col min="6622" max="6622" width="20" style="409" customWidth="1"/>
    <col min="6623" max="6623" width="25.140625" style="409" customWidth="1"/>
    <col min="6624" max="6624" width="4.42578125" style="409" customWidth="1"/>
    <col min="6625" max="6625" width="18.85546875" style="409" customWidth="1"/>
    <col min="6626" max="6626" width="19.28515625" style="409" customWidth="1"/>
    <col min="6627" max="6627" width="14.42578125" style="409" customWidth="1"/>
    <col min="6628" max="6628" width="18.42578125" style="409" customWidth="1"/>
    <col min="6629" max="6629" width="11.42578125" style="409"/>
    <col min="6630" max="6630" width="17.42578125" style="409" customWidth="1"/>
    <col min="6631" max="6872" width="11.42578125" style="409"/>
    <col min="6873" max="6873" width="20.28515625" style="409" customWidth="1"/>
    <col min="6874" max="6874" width="7.28515625" style="409" customWidth="1"/>
    <col min="6875" max="6875" width="51.42578125" style="409" customWidth="1"/>
    <col min="6876" max="6876" width="23.42578125" style="409" customWidth="1"/>
    <col min="6877" max="6877" width="19.42578125" style="409" customWidth="1"/>
    <col min="6878" max="6878" width="20" style="409" customWidth="1"/>
    <col min="6879" max="6879" width="25.140625" style="409" customWidth="1"/>
    <col min="6880" max="6880" width="4.42578125" style="409" customWidth="1"/>
    <col min="6881" max="6881" width="18.85546875" style="409" customWidth="1"/>
    <col min="6882" max="6882" width="19.28515625" style="409" customWidth="1"/>
    <col min="6883" max="6883" width="14.42578125" style="409" customWidth="1"/>
    <col min="6884" max="6884" width="18.42578125" style="409" customWidth="1"/>
    <col min="6885" max="6885" width="11.42578125" style="409"/>
    <col min="6886" max="6886" width="17.42578125" style="409" customWidth="1"/>
    <col min="6887" max="7128" width="11.42578125" style="409"/>
    <col min="7129" max="7129" width="20.28515625" style="409" customWidth="1"/>
    <col min="7130" max="7130" width="7.28515625" style="409" customWidth="1"/>
    <col min="7131" max="7131" width="51.42578125" style="409" customWidth="1"/>
    <col min="7132" max="7132" width="23.42578125" style="409" customWidth="1"/>
    <col min="7133" max="7133" width="19.42578125" style="409" customWidth="1"/>
    <col min="7134" max="7134" width="20" style="409" customWidth="1"/>
    <col min="7135" max="7135" width="25.140625" style="409" customWidth="1"/>
    <col min="7136" max="7136" width="4.42578125" style="409" customWidth="1"/>
    <col min="7137" max="7137" width="18.85546875" style="409" customWidth="1"/>
    <col min="7138" max="7138" width="19.28515625" style="409" customWidth="1"/>
    <col min="7139" max="7139" width="14.42578125" style="409" customWidth="1"/>
    <col min="7140" max="7140" width="18.42578125" style="409" customWidth="1"/>
    <col min="7141" max="7141" width="11.42578125" style="409"/>
    <col min="7142" max="7142" width="17.42578125" style="409" customWidth="1"/>
    <col min="7143" max="7384" width="11.42578125" style="409"/>
    <col min="7385" max="7385" width="20.28515625" style="409" customWidth="1"/>
    <col min="7386" max="7386" width="7.28515625" style="409" customWidth="1"/>
    <col min="7387" max="7387" width="51.42578125" style="409" customWidth="1"/>
    <col min="7388" max="7388" width="23.42578125" style="409" customWidth="1"/>
    <col min="7389" max="7389" width="19.42578125" style="409" customWidth="1"/>
    <col min="7390" max="7390" width="20" style="409" customWidth="1"/>
    <col min="7391" max="7391" width="25.140625" style="409" customWidth="1"/>
    <col min="7392" max="7392" width="4.42578125" style="409" customWidth="1"/>
    <col min="7393" max="7393" width="18.85546875" style="409" customWidth="1"/>
    <col min="7394" max="7394" width="19.28515625" style="409" customWidth="1"/>
    <col min="7395" max="7395" width="14.42578125" style="409" customWidth="1"/>
    <col min="7396" max="7396" width="18.42578125" style="409" customWidth="1"/>
    <col min="7397" max="7397" width="11.42578125" style="409"/>
    <col min="7398" max="7398" width="17.42578125" style="409" customWidth="1"/>
    <col min="7399" max="7640" width="11.42578125" style="409"/>
    <col min="7641" max="7641" width="20.28515625" style="409" customWidth="1"/>
    <col min="7642" max="7642" width="7.28515625" style="409" customWidth="1"/>
    <col min="7643" max="7643" width="51.42578125" style="409" customWidth="1"/>
    <col min="7644" max="7644" width="23.42578125" style="409" customWidth="1"/>
    <col min="7645" max="7645" width="19.42578125" style="409" customWidth="1"/>
    <col min="7646" max="7646" width="20" style="409" customWidth="1"/>
    <col min="7647" max="7647" width="25.140625" style="409" customWidth="1"/>
    <col min="7648" max="7648" width="4.42578125" style="409" customWidth="1"/>
    <col min="7649" max="7649" width="18.85546875" style="409" customWidth="1"/>
    <col min="7650" max="7650" width="19.28515625" style="409" customWidth="1"/>
    <col min="7651" max="7651" width="14.42578125" style="409" customWidth="1"/>
    <col min="7652" max="7652" width="18.42578125" style="409" customWidth="1"/>
    <col min="7653" max="7653" width="11.42578125" style="409"/>
    <col min="7654" max="7654" width="17.42578125" style="409" customWidth="1"/>
    <col min="7655" max="7896" width="11.42578125" style="409"/>
    <col min="7897" max="7897" width="20.28515625" style="409" customWidth="1"/>
    <col min="7898" max="7898" width="7.28515625" style="409" customWidth="1"/>
    <col min="7899" max="7899" width="51.42578125" style="409" customWidth="1"/>
    <col min="7900" max="7900" width="23.42578125" style="409" customWidth="1"/>
    <col min="7901" max="7901" width="19.42578125" style="409" customWidth="1"/>
    <col min="7902" max="7902" width="20" style="409" customWidth="1"/>
    <col min="7903" max="7903" width="25.140625" style="409" customWidth="1"/>
    <col min="7904" max="7904" width="4.42578125" style="409" customWidth="1"/>
    <col min="7905" max="7905" width="18.85546875" style="409" customWidth="1"/>
    <col min="7906" max="7906" width="19.28515625" style="409" customWidth="1"/>
    <col min="7907" max="7907" width="14.42578125" style="409" customWidth="1"/>
    <col min="7908" max="7908" width="18.42578125" style="409" customWidth="1"/>
    <col min="7909" max="7909" width="11.42578125" style="409"/>
    <col min="7910" max="7910" width="17.42578125" style="409" customWidth="1"/>
    <col min="7911" max="8152" width="11.42578125" style="409"/>
    <col min="8153" max="8153" width="20.28515625" style="409" customWidth="1"/>
    <col min="8154" max="8154" width="7.28515625" style="409" customWidth="1"/>
    <col min="8155" max="8155" width="51.42578125" style="409" customWidth="1"/>
    <col min="8156" max="8156" width="23.42578125" style="409" customWidth="1"/>
    <col min="8157" max="8157" width="19.42578125" style="409" customWidth="1"/>
    <col min="8158" max="8158" width="20" style="409" customWidth="1"/>
    <col min="8159" max="8159" width="25.140625" style="409" customWidth="1"/>
    <col min="8160" max="8160" width="4.42578125" style="409" customWidth="1"/>
    <col min="8161" max="8161" width="18.85546875" style="409" customWidth="1"/>
    <col min="8162" max="8162" width="19.28515625" style="409" customWidth="1"/>
    <col min="8163" max="8163" width="14.42578125" style="409" customWidth="1"/>
    <col min="8164" max="8164" width="18.42578125" style="409" customWidth="1"/>
    <col min="8165" max="8165" width="11.42578125" style="409"/>
    <col min="8166" max="8166" width="17.42578125" style="409" customWidth="1"/>
    <col min="8167" max="8408" width="11.42578125" style="409"/>
    <col min="8409" max="8409" width="20.28515625" style="409" customWidth="1"/>
    <col min="8410" max="8410" width="7.28515625" style="409" customWidth="1"/>
    <col min="8411" max="8411" width="51.42578125" style="409" customWidth="1"/>
    <col min="8412" max="8412" width="23.42578125" style="409" customWidth="1"/>
    <col min="8413" max="8413" width="19.42578125" style="409" customWidth="1"/>
    <col min="8414" max="8414" width="20" style="409" customWidth="1"/>
    <col min="8415" max="8415" width="25.140625" style="409" customWidth="1"/>
    <col min="8416" max="8416" width="4.42578125" style="409" customWidth="1"/>
    <col min="8417" max="8417" width="18.85546875" style="409" customWidth="1"/>
    <col min="8418" max="8418" width="19.28515625" style="409" customWidth="1"/>
    <col min="8419" max="8419" width="14.42578125" style="409" customWidth="1"/>
    <col min="8420" max="8420" width="18.42578125" style="409" customWidth="1"/>
    <col min="8421" max="8421" width="11.42578125" style="409"/>
    <col min="8422" max="8422" width="17.42578125" style="409" customWidth="1"/>
    <col min="8423" max="8664" width="11.42578125" style="409"/>
    <col min="8665" max="8665" width="20.28515625" style="409" customWidth="1"/>
    <col min="8666" max="8666" width="7.28515625" style="409" customWidth="1"/>
    <col min="8667" max="8667" width="51.42578125" style="409" customWidth="1"/>
    <col min="8668" max="8668" width="23.42578125" style="409" customWidth="1"/>
    <col min="8669" max="8669" width="19.42578125" style="409" customWidth="1"/>
    <col min="8670" max="8670" width="20" style="409" customWidth="1"/>
    <col min="8671" max="8671" width="25.140625" style="409" customWidth="1"/>
    <col min="8672" max="8672" width="4.42578125" style="409" customWidth="1"/>
    <col min="8673" max="8673" width="18.85546875" style="409" customWidth="1"/>
    <col min="8674" max="8674" width="19.28515625" style="409" customWidth="1"/>
    <col min="8675" max="8675" width="14.42578125" style="409" customWidth="1"/>
    <col min="8676" max="8676" width="18.42578125" style="409" customWidth="1"/>
    <col min="8677" max="8677" width="11.42578125" style="409"/>
    <col min="8678" max="8678" width="17.42578125" style="409" customWidth="1"/>
    <col min="8679" max="8920" width="11.42578125" style="409"/>
    <col min="8921" max="8921" width="20.28515625" style="409" customWidth="1"/>
    <col min="8922" max="8922" width="7.28515625" style="409" customWidth="1"/>
    <col min="8923" max="8923" width="51.42578125" style="409" customWidth="1"/>
    <col min="8924" max="8924" width="23.42578125" style="409" customWidth="1"/>
    <col min="8925" max="8925" width="19.42578125" style="409" customWidth="1"/>
    <col min="8926" max="8926" width="20" style="409" customWidth="1"/>
    <col min="8927" max="8927" width="25.140625" style="409" customWidth="1"/>
    <col min="8928" max="8928" width="4.42578125" style="409" customWidth="1"/>
    <col min="8929" max="8929" width="18.85546875" style="409" customWidth="1"/>
    <col min="8930" max="8930" width="19.28515625" style="409" customWidth="1"/>
    <col min="8931" max="8931" width="14.42578125" style="409" customWidth="1"/>
    <col min="8932" max="8932" width="18.42578125" style="409" customWidth="1"/>
    <col min="8933" max="8933" width="11.42578125" style="409"/>
    <col min="8934" max="8934" width="17.42578125" style="409" customWidth="1"/>
    <col min="8935" max="9176" width="11.42578125" style="409"/>
    <col min="9177" max="9177" width="20.28515625" style="409" customWidth="1"/>
    <col min="9178" max="9178" width="7.28515625" style="409" customWidth="1"/>
    <col min="9179" max="9179" width="51.42578125" style="409" customWidth="1"/>
    <col min="9180" max="9180" width="23.42578125" style="409" customWidth="1"/>
    <col min="9181" max="9181" width="19.42578125" style="409" customWidth="1"/>
    <col min="9182" max="9182" width="20" style="409" customWidth="1"/>
    <col min="9183" max="9183" width="25.140625" style="409" customWidth="1"/>
    <col min="9184" max="9184" width="4.42578125" style="409" customWidth="1"/>
    <col min="9185" max="9185" width="18.85546875" style="409" customWidth="1"/>
    <col min="9186" max="9186" width="19.28515625" style="409" customWidth="1"/>
    <col min="9187" max="9187" width="14.42578125" style="409" customWidth="1"/>
    <col min="9188" max="9188" width="18.42578125" style="409" customWidth="1"/>
    <col min="9189" max="9189" width="11.42578125" style="409"/>
    <col min="9190" max="9190" width="17.42578125" style="409" customWidth="1"/>
    <col min="9191" max="9432" width="11.42578125" style="409"/>
    <col min="9433" max="9433" width="20.28515625" style="409" customWidth="1"/>
    <col min="9434" max="9434" width="7.28515625" style="409" customWidth="1"/>
    <col min="9435" max="9435" width="51.42578125" style="409" customWidth="1"/>
    <col min="9436" max="9436" width="23.42578125" style="409" customWidth="1"/>
    <col min="9437" max="9437" width="19.42578125" style="409" customWidth="1"/>
    <col min="9438" max="9438" width="20" style="409" customWidth="1"/>
    <col min="9439" max="9439" width="25.140625" style="409" customWidth="1"/>
    <col min="9440" max="9440" width="4.42578125" style="409" customWidth="1"/>
    <col min="9441" max="9441" width="18.85546875" style="409" customWidth="1"/>
    <col min="9442" max="9442" width="19.28515625" style="409" customWidth="1"/>
    <col min="9443" max="9443" width="14.42578125" style="409" customWidth="1"/>
    <col min="9444" max="9444" width="18.42578125" style="409" customWidth="1"/>
    <col min="9445" max="9445" width="11.42578125" style="409"/>
    <col min="9446" max="9446" width="17.42578125" style="409" customWidth="1"/>
    <col min="9447" max="9688" width="11.42578125" style="409"/>
    <col min="9689" max="9689" width="20.28515625" style="409" customWidth="1"/>
    <col min="9690" max="9690" width="7.28515625" style="409" customWidth="1"/>
    <col min="9691" max="9691" width="51.42578125" style="409" customWidth="1"/>
    <col min="9692" max="9692" width="23.42578125" style="409" customWidth="1"/>
    <col min="9693" max="9693" width="19.42578125" style="409" customWidth="1"/>
    <col min="9694" max="9694" width="20" style="409" customWidth="1"/>
    <col min="9695" max="9695" width="25.140625" style="409" customWidth="1"/>
    <col min="9696" max="9696" width="4.42578125" style="409" customWidth="1"/>
    <col min="9697" max="9697" width="18.85546875" style="409" customWidth="1"/>
    <col min="9698" max="9698" width="19.28515625" style="409" customWidth="1"/>
    <col min="9699" max="9699" width="14.42578125" style="409" customWidth="1"/>
    <col min="9700" max="9700" width="18.42578125" style="409" customWidth="1"/>
    <col min="9701" max="9701" width="11.42578125" style="409"/>
    <col min="9702" max="9702" width="17.42578125" style="409" customWidth="1"/>
    <col min="9703" max="9944" width="11.42578125" style="409"/>
    <col min="9945" max="9945" width="20.28515625" style="409" customWidth="1"/>
    <col min="9946" max="9946" width="7.28515625" style="409" customWidth="1"/>
    <col min="9947" max="9947" width="51.42578125" style="409" customWidth="1"/>
    <col min="9948" max="9948" width="23.42578125" style="409" customWidth="1"/>
    <col min="9949" max="9949" width="19.42578125" style="409" customWidth="1"/>
    <col min="9950" max="9950" width="20" style="409" customWidth="1"/>
    <col min="9951" max="9951" width="25.140625" style="409" customWidth="1"/>
    <col min="9952" max="9952" width="4.42578125" style="409" customWidth="1"/>
    <col min="9953" max="9953" width="18.85546875" style="409" customWidth="1"/>
    <col min="9954" max="9954" width="19.28515625" style="409" customWidth="1"/>
    <col min="9955" max="9955" width="14.42578125" style="409" customWidth="1"/>
    <col min="9956" max="9956" width="18.42578125" style="409" customWidth="1"/>
    <col min="9957" max="9957" width="11.42578125" style="409"/>
    <col min="9958" max="9958" width="17.42578125" style="409" customWidth="1"/>
    <col min="9959" max="10200" width="11.42578125" style="409"/>
    <col min="10201" max="10201" width="20.28515625" style="409" customWidth="1"/>
    <col min="10202" max="10202" width="7.28515625" style="409" customWidth="1"/>
    <col min="10203" max="10203" width="51.42578125" style="409" customWidth="1"/>
    <col min="10204" max="10204" width="23.42578125" style="409" customWidth="1"/>
    <col min="10205" max="10205" width="19.42578125" style="409" customWidth="1"/>
    <col min="10206" max="10206" width="20" style="409" customWidth="1"/>
    <col min="10207" max="10207" width="25.140625" style="409" customWidth="1"/>
    <col min="10208" max="10208" width="4.42578125" style="409" customWidth="1"/>
    <col min="10209" max="10209" width="18.85546875" style="409" customWidth="1"/>
    <col min="10210" max="10210" width="19.28515625" style="409" customWidth="1"/>
    <col min="10211" max="10211" width="14.42578125" style="409" customWidth="1"/>
    <col min="10212" max="10212" width="18.42578125" style="409" customWidth="1"/>
    <col min="10213" max="10213" width="11.42578125" style="409"/>
    <col min="10214" max="10214" width="17.42578125" style="409" customWidth="1"/>
    <col min="10215" max="10456" width="11.42578125" style="409"/>
    <col min="10457" max="10457" width="20.28515625" style="409" customWidth="1"/>
    <col min="10458" max="10458" width="7.28515625" style="409" customWidth="1"/>
    <col min="10459" max="10459" width="51.42578125" style="409" customWidth="1"/>
    <col min="10460" max="10460" width="23.42578125" style="409" customWidth="1"/>
    <col min="10461" max="10461" width="19.42578125" style="409" customWidth="1"/>
    <col min="10462" max="10462" width="20" style="409" customWidth="1"/>
    <col min="10463" max="10463" width="25.140625" style="409" customWidth="1"/>
    <col min="10464" max="10464" width="4.42578125" style="409" customWidth="1"/>
    <col min="10465" max="10465" width="18.85546875" style="409" customWidth="1"/>
    <col min="10466" max="10466" width="19.28515625" style="409" customWidth="1"/>
    <col min="10467" max="10467" width="14.42578125" style="409" customWidth="1"/>
    <col min="10468" max="10468" width="18.42578125" style="409" customWidth="1"/>
    <col min="10469" max="10469" width="11.42578125" style="409"/>
    <col min="10470" max="10470" width="17.42578125" style="409" customWidth="1"/>
    <col min="10471" max="10712" width="11.42578125" style="409"/>
    <col min="10713" max="10713" width="20.28515625" style="409" customWidth="1"/>
    <col min="10714" max="10714" width="7.28515625" style="409" customWidth="1"/>
    <col min="10715" max="10715" width="51.42578125" style="409" customWidth="1"/>
    <col min="10716" max="10716" width="23.42578125" style="409" customWidth="1"/>
    <col min="10717" max="10717" width="19.42578125" style="409" customWidth="1"/>
    <col min="10718" max="10718" width="20" style="409" customWidth="1"/>
    <col min="10719" max="10719" width="25.140625" style="409" customWidth="1"/>
    <col min="10720" max="10720" width="4.42578125" style="409" customWidth="1"/>
    <col min="10721" max="10721" width="18.85546875" style="409" customWidth="1"/>
    <col min="10722" max="10722" width="19.28515625" style="409" customWidth="1"/>
    <col min="10723" max="10723" width="14.42578125" style="409" customWidth="1"/>
    <col min="10724" max="10724" width="18.42578125" style="409" customWidth="1"/>
    <col min="10725" max="10725" width="11.42578125" style="409"/>
    <col min="10726" max="10726" width="17.42578125" style="409" customWidth="1"/>
    <col min="10727" max="10968" width="11.42578125" style="409"/>
    <col min="10969" max="10969" width="20.28515625" style="409" customWidth="1"/>
    <col min="10970" max="10970" width="7.28515625" style="409" customWidth="1"/>
    <col min="10971" max="10971" width="51.42578125" style="409" customWidth="1"/>
    <col min="10972" max="10972" width="23.42578125" style="409" customWidth="1"/>
    <col min="10973" max="10973" width="19.42578125" style="409" customWidth="1"/>
    <col min="10974" max="10974" width="20" style="409" customWidth="1"/>
    <col min="10975" max="10975" width="25.140625" style="409" customWidth="1"/>
    <col min="10976" max="10976" width="4.42578125" style="409" customWidth="1"/>
    <col min="10977" max="10977" width="18.85546875" style="409" customWidth="1"/>
    <col min="10978" max="10978" width="19.28515625" style="409" customWidth="1"/>
    <col min="10979" max="10979" width="14.42578125" style="409" customWidth="1"/>
    <col min="10980" max="10980" width="18.42578125" style="409" customWidth="1"/>
    <col min="10981" max="10981" width="11.42578125" style="409"/>
    <col min="10982" max="10982" width="17.42578125" style="409" customWidth="1"/>
    <col min="10983" max="11224" width="11.42578125" style="409"/>
    <col min="11225" max="11225" width="20.28515625" style="409" customWidth="1"/>
    <col min="11226" max="11226" width="7.28515625" style="409" customWidth="1"/>
    <col min="11227" max="11227" width="51.42578125" style="409" customWidth="1"/>
    <col min="11228" max="11228" width="23.42578125" style="409" customWidth="1"/>
    <col min="11229" max="11229" width="19.42578125" style="409" customWidth="1"/>
    <col min="11230" max="11230" width="20" style="409" customWidth="1"/>
    <col min="11231" max="11231" width="25.140625" style="409" customWidth="1"/>
    <col min="11232" max="11232" width="4.42578125" style="409" customWidth="1"/>
    <col min="11233" max="11233" width="18.85546875" style="409" customWidth="1"/>
    <col min="11234" max="11234" width="19.28515625" style="409" customWidth="1"/>
    <col min="11235" max="11235" width="14.42578125" style="409" customWidth="1"/>
    <col min="11236" max="11236" width="18.42578125" style="409" customWidth="1"/>
    <col min="11237" max="11237" width="11.42578125" style="409"/>
    <col min="11238" max="11238" width="17.42578125" style="409" customWidth="1"/>
    <col min="11239" max="11480" width="11.42578125" style="409"/>
    <col min="11481" max="11481" width="20.28515625" style="409" customWidth="1"/>
    <col min="11482" max="11482" width="7.28515625" style="409" customWidth="1"/>
    <col min="11483" max="11483" width="51.42578125" style="409" customWidth="1"/>
    <col min="11484" max="11484" width="23.42578125" style="409" customWidth="1"/>
    <col min="11485" max="11485" width="19.42578125" style="409" customWidth="1"/>
    <col min="11486" max="11486" width="20" style="409" customWidth="1"/>
    <col min="11487" max="11487" width="25.140625" style="409" customWidth="1"/>
    <col min="11488" max="11488" width="4.42578125" style="409" customWidth="1"/>
    <col min="11489" max="11489" width="18.85546875" style="409" customWidth="1"/>
    <col min="11490" max="11490" width="19.28515625" style="409" customWidth="1"/>
    <col min="11491" max="11491" width="14.42578125" style="409" customWidth="1"/>
    <col min="11492" max="11492" width="18.42578125" style="409" customWidth="1"/>
    <col min="11493" max="11493" width="11.42578125" style="409"/>
    <col min="11494" max="11494" width="17.42578125" style="409" customWidth="1"/>
    <col min="11495" max="11736" width="11.42578125" style="409"/>
    <col min="11737" max="11737" width="20.28515625" style="409" customWidth="1"/>
    <col min="11738" max="11738" width="7.28515625" style="409" customWidth="1"/>
    <col min="11739" max="11739" width="51.42578125" style="409" customWidth="1"/>
    <col min="11740" max="11740" width="23.42578125" style="409" customWidth="1"/>
    <col min="11741" max="11741" width="19.42578125" style="409" customWidth="1"/>
    <col min="11742" max="11742" width="20" style="409" customWidth="1"/>
    <col min="11743" max="11743" width="25.140625" style="409" customWidth="1"/>
    <col min="11744" max="11744" width="4.42578125" style="409" customWidth="1"/>
    <col min="11745" max="11745" width="18.85546875" style="409" customWidth="1"/>
    <col min="11746" max="11746" width="19.28515625" style="409" customWidth="1"/>
    <col min="11747" max="11747" width="14.42578125" style="409" customWidth="1"/>
    <col min="11748" max="11748" width="18.42578125" style="409" customWidth="1"/>
    <col min="11749" max="11749" width="11.42578125" style="409"/>
    <col min="11750" max="11750" width="17.42578125" style="409" customWidth="1"/>
    <col min="11751" max="11992" width="11.42578125" style="409"/>
    <col min="11993" max="11993" width="20.28515625" style="409" customWidth="1"/>
    <col min="11994" max="11994" width="7.28515625" style="409" customWidth="1"/>
    <col min="11995" max="11995" width="51.42578125" style="409" customWidth="1"/>
    <col min="11996" max="11996" width="23.42578125" style="409" customWidth="1"/>
    <col min="11997" max="11997" width="19.42578125" style="409" customWidth="1"/>
    <col min="11998" max="11998" width="20" style="409" customWidth="1"/>
    <col min="11999" max="11999" width="25.140625" style="409" customWidth="1"/>
    <col min="12000" max="12000" width="4.42578125" style="409" customWidth="1"/>
    <col min="12001" max="12001" width="18.85546875" style="409" customWidth="1"/>
    <col min="12002" max="12002" width="19.28515625" style="409" customWidth="1"/>
    <col min="12003" max="12003" width="14.42578125" style="409" customWidth="1"/>
    <col min="12004" max="12004" width="18.42578125" style="409" customWidth="1"/>
    <col min="12005" max="12005" width="11.42578125" style="409"/>
    <col min="12006" max="12006" width="17.42578125" style="409" customWidth="1"/>
    <col min="12007" max="12248" width="11.42578125" style="409"/>
    <col min="12249" max="12249" width="20.28515625" style="409" customWidth="1"/>
    <col min="12250" max="12250" width="7.28515625" style="409" customWidth="1"/>
    <col min="12251" max="12251" width="51.42578125" style="409" customWidth="1"/>
    <col min="12252" max="12252" width="23.42578125" style="409" customWidth="1"/>
    <col min="12253" max="12253" width="19.42578125" style="409" customWidth="1"/>
    <col min="12254" max="12254" width="20" style="409" customWidth="1"/>
    <col min="12255" max="12255" width="25.140625" style="409" customWidth="1"/>
    <col min="12256" max="12256" width="4.42578125" style="409" customWidth="1"/>
    <col min="12257" max="12257" width="18.85546875" style="409" customWidth="1"/>
    <col min="12258" max="12258" width="19.28515625" style="409" customWidth="1"/>
    <col min="12259" max="12259" width="14.42578125" style="409" customWidth="1"/>
    <col min="12260" max="12260" width="18.42578125" style="409" customWidth="1"/>
    <col min="12261" max="12261" width="11.42578125" style="409"/>
    <col min="12262" max="12262" width="17.42578125" style="409" customWidth="1"/>
    <col min="12263" max="12504" width="11.42578125" style="409"/>
    <col min="12505" max="12505" width="20.28515625" style="409" customWidth="1"/>
    <col min="12506" max="12506" width="7.28515625" style="409" customWidth="1"/>
    <col min="12507" max="12507" width="51.42578125" style="409" customWidth="1"/>
    <col min="12508" max="12508" width="23.42578125" style="409" customWidth="1"/>
    <col min="12509" max="12509" width="19.42578125" style="409" customWidth="1"/>
    <col min="12510" max="12510" width="20" style="409" customWidth="1"/>
    <col min="12511" max="12511" width="25.140625" style="409" customWidth="1"/>
    <col min="12512" max="12512" width="4.42578125" style="409" customWidth="1"/>
    <col min="12513" max="12513" width="18.85546875" style="409" customWidth="1"/>
    <col min="12514" max="12514" width="19.28515625" style="409" customWidth="1"/>
    <col min="12515" max="12515" width="14.42578125" style="409" customWidth="1"/>
    <col min="12516" max="12516" width="18.42578125" style="409" customWidth="1"/>
    <col min="12517" max="12517" width="11.42578125" style="409"/>
    <col min="12518" max="12518" width="17.42578125" style="409" customWidth="1"/>
    <col min="12519" max="12760" width="11.42578125" style="409"/>
    <col min="12761" max="12761" width="20.28515625" style="409" customWidth="1"/>
    <col min="12762" max="12762" width="7.28515625" style="409" customWidth="1"/>
    <col min="12763" max="12763" width="51.42578125" style="409" customWidth="1"/>
    <col min="12764" max="12764" width="23.42578125" style="409" customWidth="1"/>
    <col min="12765" max="12765" width="19.42578125" style="409" customWidth="1"/>
    <col min="12766" max="12766" width="20" style="409" customWidth="1"/>
    <col min="12767" max="12767" width="25.140625" style="409" customWidth="1"/>
    <col min="12768" max="12768" width="4.42578125" style="409" customWidth="1"/>
    <col min="12769" max="12769" width="18.85546875" style="409" customWidth="1"/>
    <col min="12770" max="12770" width="19.28515625" style="409" customWidth="1"/>
    <col min="12771" max="12771" width="14.42578125" style="409" customWidth="1"/>
    <col min="12772" max="12772" width="18.42578125" style="409" customWidth="1"/>
    <col min="12773" max="12773" width="11.42578125" style="409"/>
    <col min="12774" max="12774" width="17.42578125" style="409" customWidth="1"/>
    <col min="12775" max="13016" width="11.42578125" style="409"/>
    <col min="13017" max="13017" width="20.28515625" style="409" customWidth="1"/>
    <col min="13018" max="13018" width="7.28515625" style="409" customWidth="1"/>
    <col min="13019" max="13019" width="51.42578125" style="409" customWidth="1"/>
    <col min="13020" max="13020" width="23.42578125" style="409" customWidth="1"/>
    <col min="13021" max="13021" width="19.42578125" style="409" customWidth="1"/>
    <col min="13022" max="13022" width="20" style="409" customWidth="1"/>
    <col min="13023" max="13023" width="25.140625" style="409" customWidth="1"/>
    <col min="13024" max="13024" width="4.42578125" style="409" customWidth="1"/>
    <col min="13025" max="13025" width="18.85546875" style="409" customWidth="1"/>
    <col min="13026" max="13026" width="19.28515625" style="409" customWidth="1"/>
    <col min="13027" max="13027" width="14.42578125" style="409" customWidth="1"/>
    <col min="13028" max="13028" width="18.42578125" style="409" customWidth="1"/>
    <col min="13029" max="13029" width="11.42578125" style="409"/>
    <col min="13030" max="13030" width="17.42578125" style="409" customWidth="1"/>
    <col min="13031" max="13272" width="11.42578125" style="409"/>
    <col min="13273" max="13273" width="20.28515625" style="409" customWidth="1"/>
    <col min="13274" max="13274" width="7.28515625" style="409" customWidth="1"/>
    <col min="13275" max="13275" width="51.42578125" style="409" customWidth="1"/>
    <col min="13276" max="13276" width="23.42578125" style="409" customWidth="1"/>
    <col min="13277" max="13277" width="19.42578125" style="409" customWidth="1"/>
    <col min="13278" max="13278" width="20" style="409" customWidth="1"/>
    <col min="13279" max="13279" width="25.140625" style="409" customWidth="1"/>
    <col min="13280" max="13280" width="4.42578125" style="409" customWidth="1"/>
    <col min="13281" max="13281" width="18.85546875" style="409" customWidth="1"/>
    <col min="13282" max="13282" width="19.28515625" style="409" customWidth="1"/>
    <col min="13283" max="13283" width="14.42578125" style="409" customWidth="1"/>
    <col min="13284" max="13284" width="18.42578125" style="409" customWidth="1"/>
    <col min="13285" max="13285" width="11.42578125" style="409"/>
    <col min="13286" max="13286" width="17.42578125" style="409" customWidth="1"/>
    <col min="13287" max="13528" width="11.42578125" style="409"/>
    <col min="13529" max="13529" width="20.28515625" style="409" customWidth="1"/>
    <col min="13530" max="13530" width="7.28515625" style="409" customWidth="1"/>
    <col min="13531" max="13531" width="51.42578125" style="409" customWidth="1"/>
    <col min="13532" max="13532" width="23.42578125" style="409" customWidth="1"/>
    <col min="13533" max="13533" width="19.42578125" style="409" customWidth="1"/>
    <col min="13534" max="13534" width="20" style="409" customWidth="1"/>
    <col min="13535" max="13535" width="25.140625" style="409" customWidth="1"/>
    <col min="13536" max="13536" width="4.42578125" style="409" customWidth="1"/>
    <col min="13537" max="13537" width="18.85546875" style="409" customWidth="1"/>
    <col min="13538" max="13538" width="19.28515625" style="409" customWidth="1"/>
    <col min="13539" max="13539" width="14.42578125" style="409" customWidth="1"/>
    <col min="13540" max="13540" width="18.42578125" style="409" customWidth="1"/>
    <col min="13541" max="13541" width="11.42578125" style="409"/>
    <col min="13542" max="13542" width="17.42578125" style="409" customWidth="1"/>
    <col min="13543" max="13784" width="11.42578125" style="409"/>
    <col min="13785" max="13785" width="20.28515625" style="409" customWidth="1"/>
    <col min="13786" max="13786" width="7.28515625" style="409" customWidth="1"/>
    <col min="13787" max="13787" width="51.42578125" style="409" customWidth="1"/>
    <col min="13788" max="13788" width="23.42578125" style="409" customWidth="1"/>
    <col min="13789" max="13789" width="19.42578125" style="409" customWidth="1"/>
    <col min="13790" max="13790" width="20" style="409" customWidth="1"/>
    <col min="13791" max="13791" width="25.140625" style="409" customWidth="1"/>
    <col min="13792" max="13792" width="4.42578125" style="409" customWidth="1"/>
    <col min="13793" max="13793" width="18.85546875" style="409" customWidth="1"/>
    <col min="13794" max="13794" width="19.28515625" style="409" customWidth="1"/>
    <col min="13795" max="13795" width="14.42578125" style="409" customWidth="1"/>
    <col min="13796" max="13796" width="18.42578125" style="409" customWidth="1"/>
    <col min="13797" max="13797" width="11.42578125" style="409"/>
    <col min="13798" max="13798" width="17.42578125" style="409" customWidth="1"/>
    <col min="13799" max="14040" width="11.42578125" style="409"/>
    <col min="14041" max="14041" width="20.28515625" style="409" customWidth="1"/>
    <col min="14042" max="14042" width="7.28515625" style="409" customWidth="1"/>
    <col min="14043" max="14043" width="51.42578125" style="409" customWidth="1"/>
    <col min="14044" max="14044" width="23.42578125" style="409" customWidth="1"/>
    <col min="14045" max="14045" width="19.42578125" style="409" customWidth="1"/>
    <col min="14046" max="14046" width="20" style="409" customWidth="1"/>
    <col min="14047" max="14047" width="25.140625" style="409" customWidth="1"/>
    <col min="14048" max="14048" width="4.42578125" style="409" customWidth="1"/>
    <col min="14049" max="14049" width="18.85546875" style="409" customWidth="1"/>
    <col min="14050" max="14050" width="19.28515625" style="409" customWidth="1"/>
    <col min="14051" max="14051" width="14.42578125" style="409" customWidth="1"/>
    <col min="14052" max="14052" width="18.42578125" style="409" customWidth="1"/>
    <col min="14053" max="14053" width="11.42578125" style="409"/>
    <col min="14054" max="14054" width="17.42578125" style="409" customWidth="1"/>
    <col min="14055" max="14296" width="11.42578125" style="409"/>
    <col min="14297" max="14297" width="20.28515625" style="409" customWidth="1"/>
    <col min="14298" max="14298" width="7.28515625" style="409" customWidth="1"/>
    <col min="14299" max="14299" width="51.42578125" style="409" customWidth="1"/>
    <col min="14300" max="14300" width="23.42578125" style="409" customWidth="1"/>
    <col min="14301" max="14301" width="19.42578125" style="409" customWidth="1"/>
    <col min="14302" max="14302" width="20" style="409" customWidth="1"/>
    <col min="14303" max="14303" width="25.140625" style="409" customWidth="1"/>
    <col min="14304" max="14304" width="4.42578125" style="409" customWidth="1"/>
    <col min="14305" max="14305" width="18.85546875" style="409" customWidth="1"/>
    <col min="14306" max="14306" width="19.28515625" style="409" customWidth="1"/>
    <col min="14307" max="14307" width="14.42578125" style="409" customWidth="1"/>
    <col min="14308" max="14308" width="18.42578125" style="409" customWidth="1"/>
    <col min="14309" max="14309" width="11.42578125" style="409"/>
    <col min="14310" max="14310" width="17.42578125" style="409" customWidth="1"/>
    <col min="14311" max="14552" width="11.42578125" style="409"/>
    <col min="14553" max="14553" width="20.28515625" style="409" customWidth="1"/>
    <col min="14554" max="14554" width="7.28515625" style="409" customWidth="1"/>
    <col min="14555" max="14555" width="51.42578125" style="409" customWidth="1"/>
    <col min="14556" max="14556" width="23.42578125" style="409" customWidth="1"/>
    <col min="14557" max="14557" width="19.42578125" style="409" customWidth="1"/>
    <col min="14558" max="14558" width="20" style="409" customWidth="1"/>
    <col min="14559" max="14559" width="25.140625" style="409" customWidth="1"/>
    <col min="14560" max="14560" width="4.42578125" style="409" customWidth="1"/>
    <col min="14561" max="14561" width="18.85546875" style="409" customWidth="1"/>
    <col min="14562" max="14562" width="19.28515625" style="409" customWidth="1"/>
    <col min="14563" max="14563" width="14.42578125" style="409" customWidth="1"/>
    <col min="14564" max="14564" width="18.42578125" style="409" customWidth="1"/>
    <col min="14565" max="14565" width="11.42578125" style="409"/>
    <col min="14566" max="14566" width="17.42578125" style="409" customWidth="1"/>
    <col min="14567" max="14808" width="11.42578125" style="409"/>
    <col min="14809" max="14809" width="20.28515625" style="409" customWidth="1"/>
    <col min="14810" max="14810" width="7.28515625" style="409" customWidth="1"/>
    <col min="14811" max="14811" width="51.42578125" style="409" customWidth="1"/>
    <col min="14812" max="14812" width="23.42578125" style="409" customWidth="1"/>
    <col min="14813" max="14813" width="19.42578125" style="409" customWidth="1"/>
    <col min="14814" max="14814" width="20" style="409" customWidth="1"/>
    <col min="14815" max="14815" width="25.140625" style="409" customWidth="1"/>
    <col min="14816" max="14816" width="4.42578125" style="409" customWidth="1"/>
    <col min="14817" max="14817" width="18.85546875" style="409" customWidth="1"/>
    <col min="14818" max="14818" width="19.28515625" style="409" customWidth="1"/>
    <col min="14819" max="14819" width="14.42578125" style="409" customWidth="1"/>
    <col min="14820" max="14820" width="18.42578125" style="409" customWidth="1"/>
    <col min="14821" max="14821" width="11.42578125" style="409"/>
    <col min="14822" max="14822" width="17.42578125" style="409" customWidth="1"/>
    <col min="14823" max="15064" width="11.42578125" style="409"/>
    <col min="15065" max="15065" width="20.28515625" style="409" customWidth="1"/>
    <col min="15066" max="15066" width="7.28515625" style="409" customWidth="1"/>
    <col min="15067" max="15067" width="51.42578125" style="409" customWidth="1"/>
    <col min="15068" max="15068" width="23.42578125" style="409" customWidth="1"/>
    <col min="15069" max="15069" width="19.42578125" style="409" customWidth="1"/>
    <col min="15070" max="15070" width="20" style="409" customWidth="1"/>
    <col min="15071" max="15071" width="25.140625" style="409" customWidth="1"/>
    <col min="15072" max="15072" width="4.42578125" style="409" customWidth="1"/>
    <col min="15073" max="15073" width="18.85546875" style="409" customWidth="1"/>
    <col min="15074" max="15074" width="19.28515625" style="409" customWidth="1"/>
    <col min="15075" max="15075" width="14.42578125" style="409" customWidth="1"/>
    <col min="15076" max="15076" width="18.42578125" style="409" customWidth="1"/>
    <col min="15077" max="15077" width="11.42578125" style="409"/>
    <col min="15078" max="15078" width="17.42578125" style="409" customWidth="1"/>
    <col min="15079" max="15320" width="11.42578125" style="409"/>
    <col min="15321" max="15321" width="20.28515625" style="409" customWidth="1"/>
    <col min="15322" max="15322" width="7.28515625" style="409" customWidth="1"/>
    <col min="15323" max="15323" width="51.42578125" style="409" customWidth="1"/>
    <col min="15324" max="15324" width="23.42578125" style="409" customWidth="1"/>
    <col min="15325" max="15325" width="19.42578125" style="409" customWidth="1"/>
    <col min="15326" max="15326" width="20" style="409" customWidth="1"/>
    <col min="15327" max="15327" width="25.140625" style="409" customWidth="1"/>
    <col min="15328" max="15328" width="4.42578125" style="409" customWidth="1"/>
    <col min="15329" max="15329" width="18.85546875" style="409" customWidth="1"/>
    <col min="15330" max="15330" width="19.28515625" style="409" customWidth="1"/>
    <col min="15331" max="15331" width="14.42578125" style="409" customWidth="1"/>
    <col min="15332" max="15332" width="18.42578125" style="409" customWidth="1"/>
    <col min="15333" max="15333" width="11.42578125" style="409"/>
    <col min="15334" max="15334" width="17.42578125" style="409" customWidth="1"/>
    <col min="15335" max="15576" width="11.42578125" style="409"/>
    <col min="15577" max="15577" width="20.28515625" style="409" customWidth="1"/>
    <col min="15578" max="15578" width="7.28515625" style="409" customWidth="1"/>
    <col min="15579" max="15579" width="51.42578125" style="409" customWidth="1"/>
    <col min="15580" max="15580" width="23.42578125" style="409" customWidth="1"/>
    <col min="15581" max="15581" width="19.42578125" style="409" customWidth="1"/>
    <col min="15582" max="15582" width="20" style="409" customWidth="1"/>
    <col min="15583" max="15583" width="25.140625" style="409" customWidth="1"/>
    <col min="15584" max="15584" width="4.42578125" style="409" customWidth="1"/>
    <col min="15585" max="15585" width="18.85546875" style="409" customWidth="1"/>
    <col min="15586" max="15586" width="19.28515625" style="409" customWidth="1"/>
    <col min="15587" max="15587" width="14.42578125" style="409" customWidth="1"/>
    <col min="15588" max="15588" width="18.42578125" style="409" customWidth="1"/>
    <col min="15589" max="15589" width="11.42578125" style="409"/>
    <col min="15590" max="15590" width="17.42578125" style="409" customWidth="1"/>
    <col min="15591" max="15832" width="11.42578125" style="409"/>
    <col min="15833" max="15833" width="20.28515625" style="409" customWidth="1"/>
    <col min="15834" max="15834" width="7.28515625" style="409" customWidth="1"/>
    <col min="15835" max="15835" width="51.42578125" style="409" customWidth="1"/>
    <col min="15836" max="15836" width="23.42578125" style="409" customWidth="1"/>
    <col min="15837" max="15837" width="19.42578125" style="409" customWidth="1"/>
    <col min="15838" max="15838" width="20" style="409" customWidth="1"/>
    <col min="15839" max="15839" width="25.140625" style="409" customWidth="1"/>
    <col min="15840" max="15840" width="4.42578125" style="409" customWidth="1"/>
    <col min="15841" max="15841" width="18.85546875" style="409" customWidth="1"/>
    <col min="15842" max="15842" width="19.28515625" style="409" customWidth="1"/>
    <col min="15843" max="15843" width="14.42578125" style="409" customWidth="1"/>
    <col min="15844" max="15844" width="18.42578125" style="409" customWidth="1"/>
    <col min="15845" max="15845" width="11.42578125" style="409"/>
    <col min="15846" max="15846" width="17.42578125" style="409" customWidth="1"/>
    <col min="15847" max="16088" width="11.42578125" style="409"/>
    <col min="16089" max="16089" width="20.28515625" style="409" customWidth="1"/>
    <col min="16090" max="16090" width="7.28515625" style="409" customWidth="1"/>
    <col min="16091" max="16091" width="51.42578125" style="409" customWidth="1"/>
    <col min="16092" max="16092" width="23.42578125" style="409" customWidth="1"/>
    <col min="16093" max="16093" width="19.42578125" style="409" customWidth="1"/>
    <col min="16094" max="16094" width="20" style="409" customWidth="1"/>
    <col min="16095" max="16095" width="25.140625" style="409" customWidth="1"/>
    <col min="16096" max="16096" width="4.42578125" style="409" customWidth="1"/>
    <col min="16097" max="16097" width="18.85546875" style="409" customWidth="1"/>
    <col min="16098" max="16098" width="19.28515625" style="409" customWidth="1"/>
    <col min="16099" max="16099" width="14.42578125" style="409" customWidth="1"/>
    <col min="16100" max="16100" width="18.42578125" style="409" customWidth="1"/>
    <col min="16101" max="16101" width="11.42578125" style="409"/>
    <col min="16102" max="16102" width="17.42578125" style="409" customWidth="1"/>
    <col min="16103" max="16384" width="11.42578125" style="409"/>
  </cols>
  <sheetData>
    <row r="1" spans="1:11" ht="24.75" customHeight="1" x14ac:dyDescent="0.25">
      <c r="A1" s="550" t="s">
        <v>441</v>
      </c>
      <c r="B1" s="550"/>
      <c r="C1" s="550"/>
      <c r="D1" s="550"/>
      <c r="E1" s="550"/>
      <c r="F1" s="550"/>
      <c r="G1" s="550"/>
      <c r="H1" s="550"/>
      <c r="I1" s="550"/>
      <c r="J1" s="550"/>
      <c r="K1" s="550"/>
    </row>
    <row r="2" spans="1:11" ht="24.95" customHeight="1" x14ac:dyDescent="0.25">
      <c r="A2" s="551" t="s">
        <v>442</v>
      </c>
      <c r="B2" s="551"/>
      <c r="C2" s="551"/>
      <c r="D2" s="551"/>
      <c r="E2" s="551"/>
      <c r="F2" s="551"/>
      <c r="G2" s="551"/>
      <c r="H2" s="551"/>
      <c r="I2" s="551"/>
      <c r="J2" s="551"/>
      <c r="K2" s="551"/>
    </row>
    <row r="3" spans="1:11" ht="24.95" customHeight="1" x14ac:dyDescent="0.25">
      <c r="A3" s="552" t="s">
        <v>539</v>
      </c>
      <c r="B3" s="552"/>
      <c r="C3" s="552"/>
      <c r="D3" s="552"/>
      <c r="E3" s="552"/>
      <c r="F3" s="552"/>
      <c r="G3" s="552"/>
      <c r="H3" s="552"/>
      <c r="I3" s="552"/>
      <c r="J3" s="552"/>
      <c r="K3" s="552"/>
    </row>
    <row r="4" spans="1:11" ht="15" customHeight="1" x14ac:dyDescent="0.25">
      <c r="A4" s="489"/>
      <c r="B4" s="489"/>
      <c r="C4" s="489"/>
      <c r="D4" s="489"/>
      <c r="E4" s="489"/>
      <c r="F4" s="489"/>
      <c r="G4" s="489"/>
      <c r="H4" s="489"/>
      <c r="I4" s="489"/>
      <c r="J4" s="489"/>
      <c r="K4" s="323"/>
    </row>
    <row r="5" spans="1:11" ht="15" customHeight="1" x14ac:dyDescent="0.25">
      <c r="F5" s="166"/>
      <c r="G5" s="410" t="s">
        <v>3</v>
      </c>
      <c r="H5" s="413" t="s">
        <v>4</v>
      </c>
      <c r="I5" s="413"/>
      <c r="J5" s="414" t="s">
        <v>5</v>
      </c>
      <c r="K5" s="323"/>
    </row>
    <row r="6" spans="1:11" ht="15" customHeight="1" thickBot="1" x14ac:dyDescent="0.3">
      <c r="A6" s="470"/>
      <c r="B6" s="470"/>
      <c r="C6" s="471"/>
      <c r="D6" s="471"/>
      <c r="E6" s="470"/>
      <c r="F6" s="167"/>
      <c r="G6" s="469"/>
      <c r="H6" s="468"/>
      <c r="I6" s="468"/>
      <c r="J6" s="467"/>
      <c r="K6" s="331"/>
    </row>
    <row r="7" spans="1:11" s="410" customFormat="1" ht="51" customHeight="1" x14ac:dyDescent="0.25">
      <c r="A7" s="589" t="s">
        <v>6</v>
      </c>
      <c r="B7" s="587" t="s">
        <v>420</v>
      </c>
      <c r="C7" s="587" t="s">
        <v>8</v>
      </c>
      <c r="D7" s="587" t="s">
        <v>9</v>
      </c>
      <c r="E7" s="587" t="s">
        <v>421</v>
      </c>
      <c r="F7" s="525" t="s">
        <v>444</v>
      </c>
      <c r="G7" s="534" t="s">
        <v>445</v>
      </c>
      <c r="H7" s="525" t="s">
        <v>446</v>
      </c>
      <c r="I7" s="525" t="s">
        <v>14</v>
      </c>
      <c r="J7" s="576" t="s">
        <v>447</v>
      </c>
      <c r="K7" s="578" t="s">
        <v>448</v>
      </c>
    </row>
    <row r="8" spans="1:11" s="410" customFormat="1" ht="36.75" customHeight="1" thickBot="1" x14ac:dyDescent="0.3">
      <c r="A8" s="590"/>
      <c r="B8" s="588"/>
      <c r="C8" s="588"/>
      <c r="D8" s="588"/>
      <c r="E8" s="588"/>
      <c r="F8" s="532"/>
      <c r="G8" s="535"/>
      <c r="H8" s="532"/>
      <c r="I8" s="532"/>
      <c r="J8" s="577"/>
      <c r="K8" s="579"/>
    </row>
    <row r="9" spans="1:11" s="433" customFormat="1" ht="26.25" customHeight="1" thickBot="1" x14ac:dyDescent="0.3">
      <c r="A9" s="466" t="s">
        <v>26</v>
      </c>
      <c r="B9" s="462"/>
      <c r="C9" s="462"/>
      <c r="D9" s="462"/>
      <c r="E9" s="465" t="s">
        <v>27</v>
      </c>
      <c r="F9" s="460">
        <f>+F10+F18+F36+F41</f>
        <v>2683271770.1499996</v>
      </c>
      <c r="G9" s="460">
        <f>+G10+G18+G36+G41</f>
        <v>0</v>
      </c>
      <c r="H9" s="460">
        <f>+F9-G9</f>
        <v>2683271770.1499996</v>
      </c>
      <c r="I9" s="306">
        <f>+H9/H97</f>
        <v>3.3966829357240748E-2</v>
      </c>
      <c r="J9" s="460">
        <f>+J10+J18+J36+J41</f>
        <v>2683271770.1499996</v>
      </c>
      <c r="K9" s="336">
        <f t="shared" ref="K9:K72" si="0">+J9/H9</f>
        <v>1</v>
      </c>
    </row>
    <row r="10" spans="1:11" ht="25.5" customHeight="1" x14ac:dyDescent="0.25">
      <c r="A10" s="25" t="s">
        <v>28</v>
      </c>
      <c r="B10" s="458"/>
      <c r="C10" s="458"/>
      <c r="D10" s="458"/>
      <c r="E10" s="417" t="s">
        <v>29</v>
      </c>
      <c r="F10" s="428">
        <f>+F11</f>
        <v>208429692.25999999</v>
      </c>
      <c r="G10" s="428">
        <f>+G11</f>
        <v>0</v>
      </c>
      <c r="H10" s="428">
        <f>+F10-G10</f>
        <v>208429692.25999999</v>
      </c>
      <c r="I10" s="290">
        <f>+H10/H97</f>
        <v>2.6384564801581224E-3</v>
      </c>
      <c r="J10" s="428">
        <f>+J11</f>
        <v>208429692.25999999</v>
      </c>
      <c r="K10" s="338">
        <f t="shared" si="0"/>
        <v>1</v>
      </c>
    </row>
    <row r="11" spans="1:11" ht="25.5" customHeight="1" x14ac:dyDescent="0.25">
      <c r="A11" s="32" t="s">
        <v>30</v>
      </c>
      <c r="B11" s="456"/>
      <c r="C11" s="456"/>
      <c r="D11" s="456"/>
      <c r="E11" s="149" t="s">
        <v>31</v>
      </c>
      <c r="F11" s="425">
        <f>+F12+F16</f>
        <v>208429692.25999999</v>
      </c>
      <c r="G11" s="425">
        <f>+G12+G16</f>
        <v>0</v>
      </c>
      <c r="H11" s="425">
        <f>+H12+H16</f>
        <v>208429692.25999999</v>
      </c>
      <c r="I11" s="294">
        <f>+H11/H97</f>
        <v>2.6384564801581224E-3</v>
      </c>
      <c r="J11" s="425">
        <f>+J12+J16</f>
        <v>208429692.25999999</v>
      </c>
      <c r="K11" s="340">
        <f t="shared" si="0"/>
        <v>1</v>
      </c>
    </row>
    <row r="12" spans="1:11" ht="25.5" customHeight="1" x14ac:dyDescent="0.25">
      <c r="A12" s="32" t="s">
        <v>32</v>
      </c>
      <c r="B12" s="456"/>
      <c r="C12" s="456"/>
      <c r="D12" s="456"/>
      <c r="E12" s="149" t="s">
        <v>33</v>
      </c>
      <c r="F12" s="425">
        <f>+F13</f>
        <v>2984515.91</v>
      </c>
      <c r="G12" s="425">
        <f>+G13</f>
        <v>0</v>
      </c>
      <c r="H12" s="425">
        <f t="shared" ref="H12:H75" si="1">+F12-G12</f>
        <v>2984515.91</v>
      </c>
      <c r="I12" s="378">
        <f>+H12/H97</f>
        <v>3.7780199440354518E-5</v>
      </c>
      <c r="J12" s="425">
        <f>+J13</f>
        <v>2984515.91</v>
      </c>
      <c r="K12" s="340">
        <f t="shared" si="0"/>
        <v>1</v>
      </c>
    </row>
    <row r="13" spans="1:11" ht="25.5" customHeight="1" x14ac:dyDescent="0.25">
      <c r="A13" s="32" t="s">
        <v>34</v>
      </c>
      <c r="B13" s="456"/>
      <c r="C13" s="456"/>
      <c r="D13" s="456"/>
      <c r="E13" s="149" t="s">
        <v>35</v>
      </c>
      <c r="F13" s="425">
        <f>+F14+F15</f>
        <v>2984515.91</v>
      </c>
      <c r="G13" s="425">
        <f>SUM(G15:G15)</f>
        <v>0</v>
      </c>
      <c r="H13" s="425">
        <f t="shared" si="1"/>
        <v>2984515.91</v>
      </c>
      <c r="I13" s="378">
        <f>+H13/H97</f>
        <v>3.7780199440354518E-5</v>
      </c>
      <c r="J13" s="425">
        <f>+J14+J15</f>
        <v>2984515.91</v>
      </c>
      <c r="K13" s="340">
        <f t="shared" si="0"/>
        <v>1</v>
      </c>
    </row>
    <row r="14" spans="1:11" ht="25.5" customHeight="1" x14ac:dyDescent="0.25">
      <c r="A14" s="39" t="s">
        <v>36</v>
      </c>
      <c r="B14" s="40" t="s">
        <v>37</v>
      </c>
      <c r="C14" s="40">
        <v>20</v>
      </c>
      <c r="D14" s="40" t="s">
        <v>38</v>
      </c>
      <c r="E14" s="151" t="s">
        <v>39</v>
      </c>
      <c r="F14" s="422">
        <v>1416797.62</v>
      </c>
      <c r="G14" s="464">
        <v>0</v>
      </c>
      <c r="H14" s="421">
        <f t="shared" si="1"/>
        <v>1416797.62</v>
      </c>
      <c r="I14" s="379">
        <f>+H14/H97</f>
        <v>1.7934867249616913E-5</v>
      </c>
      <c r="J14" s="421">
        <v>1416797.62</v>
      </c>
      <c r="K14" s="342">
        <f t="shared" si="0"/>
        <v>1</v>
      </c>
    </row>
    <row r="15" spans="1:11" ht="33" customHeight="1" x14ac:dyDescent="0.25">
      <c r="A15" s="39" t="s">
        <v>49</v>
      </c>
      <c r="B15" s="454" t="s">
        <v>37</v>
      </c>
      <c r="C15" s="454">
        <v>20</v>
      </c>
      <c r="D15" s="40" t="s">
        <v>38</v>
      </c>
      <c r="E15" s="151" t="s">
        <v>50</v>
      </c>
      <c r="F15" s="422">
        <v>1567718.29</v>
      </c>
      <c r="G15" s="464">
        <v>0</v>
      </c>
      <c r="H15" s="421">
        <f t="shared" si="1"/>
        <v>1567718.29</v>
      </c>
      <c r="I15" s="379">
        <f>+H15/H97</f>
        <v>1.9845332190737605E-5</v>
      </c>
      <c r="J15" s="421">
        <v>1567718.29</v>
      </c>
      <c r="K15" s="342">
        <f t="shared" si="0"/>
        <v>1</v>
      </c>
    </row>
    <row r="16" spans="1:11" ht="30" customHeight="1" x14ac:dyDescent="0.25">
      <c r="A16" s="32" t="s">
        <v>55</v>
      </c>
      <c r="B16" s="33"/>
      <c r="C16" s="33"/>
      <c r="D16" s="33"/>
      <c r="E16" s="149" t="s">
        <v>56</v>
      </c>
      <c r="F16" s="424">
        <f>+F17</f>
        <v>205445176.34999999</v>
      </c>
      <c r="G16" s="424">
        <f>+G17</f>
        <v>0</v>
      </c>
      <c r="H16" s="425">
        <f t="shared" si="1"/>
        <v>205445176.34999999</v>
      </c>
      <c r="I16" s="294">
        <f>+H16/H97</f>
        <v>2.6006762807177677E-3</v>
      </c>
      <c r="J16" s="424">
        <f>+J17</f>
        <v>205445176.34999999</v>
      </c>
      <c r="K16" s="340">
        <f t="shared" si="0"/>
        <v>1</v>
      </c>
    </row>
    <row r="17" spans="1:11" ht="24.75" customHeight="1" x14ac:dyDescent="0.25">
      <c r="A17" s="39" t="s">
        <v>61</v>
      </c>
      <c r="B17" s="40" t="s">
        <v>37</v>
      </c>
      <c r="C17" s="40">
        <v>20</v>
      </c>
      <c r="D17" s="40" t="s">
        <v>38</v>
      </c>
      <c r="E17" s="151" t="s">
        <v>62</v>
      </c>
      <c r="F17" s="422">
        <v>205445176.34999999</v>
      </c>
      <c r="G17" s="422">
        <v>0</v>
      </c>
      <c r="H17" s="422">
        <f t="shared" si="1"/>
        <v>205445176.34999999</v>
      </c>
      <c r="I17" s="308">
        <f>+H17/H97</f>
        <v>2.6006762807177677E-3</v>
      </c>
      <c r="J17" s="422">
        <v>205445176.34999999</v>
      </c>
      <c r="K17" s="342">
        <f t="shared" si="0"/>
        <v>1</v>
      </c>
    </row>
    <row r="18" spans="1:11" ht="24" customHeight="1" x14ac:dyDescent="0.25">
      <c r="A18" s="32" t="s">
        <v>87</v>
      </c>
      <c r="B18" s="454"/>
      <c r="C18" s="454"/>
      <c r="D18" s="454"/>
      <c r="E18" s="149" t="s">
        <v>88</v>
      </c>
      <c r="F18" s="425">
        <f>+F19+F25</f>
        <v>569369052.5</v>
      </c>
      <c r="G18" s="425">
        <f>+G19+G25</f>
        <v>0</v>
      </c>
      <c r="H18" s="425">
        <f t="shared" si="1"/>
        <v>569369052.5</v>
      </c>
      <c r="I18" s="294">
        <f>+H18/H97</f>
        <v>7.2074926076087431E-3</v>
      </c>
      <c r="J18" s="425">
        <f>+J19+J25</f>
        <v>569369052.5</v>
      </c>
      <c r="K18" s="340">
        <f t="shared" si="0"/>
        <v>1</v>
      </c>
    </row>
    <row r="19" spans="1:11" ht="24" customHeight="1" x14ac:dyDescent="0.25">
      <c r="A19" s="32" t="s">
        <v>89</v>
      </c>
      <c r="B19" s="454"/>
      <c r="C19" s="454"/>
      <c r="D19" s="454"/>
      <c r="E19" s="149" t="s">
        <v>90</v>
      </c>
      <c r="F19" s="425">
        <f>+F20</f>
        <v>13427974</v>
      </c>
      <c r="G19" s="425">
        <f>+G20</f>
        <v>0</v>
      </c>
      <c r="H19" s="425">
        <f t="shared" si="1"/>
        <v>13427974</v>
      </c>
      <c r="I19" s="294">
        <f>+H19/H97</f>
        <v>1.6998117989590312E-4</v>
      </c>
      <c r="J19" s="425">
        <f>+J20</f>
        <v>13427974</v>
      </c>
      <c r="K19" s="340">
        <f t="shared" si="0"/>
        <v>1</v>
      </c>
    </row>
    <row r="20" spans="1:11" ht="24" customHeight="1" x14ac:dyDescent="0.25">
      <c r="A20" s="32" t="s">
        <v>91</v>
      </c>
      <c r="B20" s="454"/>
      <c r="C20" s="454"/>
      <c r="D20" s="454"/>
      <c r="E20" s="149" t="s">
        <v>92</v>
      </c>
      <c r="F20" s="425">
        <f>+F21+F23</f>
        <v>13427974</v>
      </c>
      <c r="G20" s="425">
        <f>+G21+G23</f>
        <v>0</v>
      </c>
      <c r="H20" s="425">
        <f t="shared" si="1"/>
        <v>13427974</v>
      </c>
      <c r="I20" s="294">
        <f>+H20/H97</f>
        <v>1.6998117989590312E-4</v>
      </c>
      <c r="J20" s="425">
        <f>+J21+J23</f>
        <v>13427974</v>
      </c>
      <c r="K20" s="340">
        <f t="shared" si="0"/>
        <v>1</v>
      </c>
    </row>
    <row r="21" spans="1:11" ht="52.5" customHeight="1" x14ac:dyDescent="0.25">
      <c r="A21" s="32" t="s">
        <v>93</v>
      </c>
      <c r="B21" s="454"/>
      <c r="C21" s="454"/>
      <c r="D21" s="454"/>
      <c r="E21" s="149" t="s">
        <v>94</v>
      </c>
      <c r="F21" s="425">
        <f>+F22</f>
        <v>9669974</v>
      </c>
      <c r="G21" s="425">
        <f>+G22</f>
        <v>0</v>
      </c>
      <c r="H21" s="425">
        <f t="shared" si="1"/>
        <v>9669974</v>
      </c>
      <c r="I21" s="294">
        <f>+H21/H97</f>
        <v>1.2240964944396719E-4</v>
      </c>
      <c r="J21" s="425">
        <f>+J22</f>
        <v>9669974</v>
      </c>
      <c r="K21" s="340">
        <f t="shared" si="0"/>
        <v>1</v>
      </c>
    </row>
    <row r="22" spans="1:11" ht="32.25" customHeight="1" x14ac:dyDescent="0.25">
      <c r="A22" s="39" t="s">
        <v>95</v>
      </c>
      <c r="B22" s="40" t="s">
        <v>37</v>
      </c>
      <c r="C22" s="40">
        <v>20</v>
      </c>
      <c r="D22" s="40" t="s">
        <v>38</v>
      </c>
      <c r="E22" s="151" t="s">
        <v>96</v>
      </c>
      <c r="F22" s="421">
        <v>9669974</v>
      </c>
      <c r="G22" s="422">
        <v>0</v>
      </c>
      <c r="H22" s="422">
        <f t="shared" si="1"/>
        <v>9669974</v>
      </c>
      <c r="I22" s="308">
        <f>+H22/H97</f>
        <v>1.2240964944396719E-4</v>
      </c>
      <c r="J22" s="421">
        <v>9669974</v>
      </c>
      <c r="K22" s="342">
        <f t="shared" si="0"/>
        <v>1</v>
      </c>
    </row>
    <row r="23" spans="1:11" ht="32.25" customHeight="1" x14ac:dyDescent="0.25">
      <c r="A23" s="32" t="s">
        <v>449</v>
      </c>
      <c r="B23" s="40"/>
      <c r="C23" s="40"/>
      <c r="D23" s="40"/>
      <c r="E23" s="149" t="s">
        <v>450</v>
      </c>
      <c r="F23" s="425">
        <f>+F24</f>
        <v>3758000</v>
      </c>
      <c r="G23" s="425">
        <f>+G24</f>
        <v>0</v>
      </c>
      <c r="H23" s="425">
        <f t="shared" si="1"/>
        <v>3758000</v>
      </c>
      <c r="I23" s="378">
        <f>+H23/H97</f>
        <v>4.7571530451935925E-5</v>
      </c>
      <c r="J23" s="425">
        <f>+J24</f>
        <v>3758000</v>
      </c>
      <c r="K23" s="340">
        <f t="shared" si="0"/>
        <v>1</v>
      </c>
    </row>
    <row r="24" spans="1:11" ht="32.25" customHeight="1" x14ac:dyDescent="0.25">
      <c r="A24" s="39" t="s">
        <v>451</v>
      </c>
      <c r="B24" s="40" t="s">
        <v>37</v>
      </c>
      <c r="C24" s="40">
        <v>20</v>
      </c>
      <c r="D24" s="40" t="s">
        <v>38</v>
      </c>
      <c r="E24" s="151" t="s">
        <v>452</v>
      </c>
      <c r="F24" s="421">
        <v>3758000</v>
      </c>
      <c r="G24" s="422">
        <v>0</v>
      </c>
      <c r="H24" s="422">
        <f t="shared" si="1"/>
        <v>3758000</v>
      </c>
      <c r="I24" s="379">
        <f>+H24/H97</f>
        <v>4.7571530451935925E-5</v>
      </c>
      <c r="J24" s="421">
        <v>3758000</v>
      </c>
      <c r="K24" s="342">
        <f t="shared" si="0"/>
        <v>1</v>
      </c>
    </row>
    <row r="25" spans="1:11" ht="23.25" customHeight="1" x14ac:dyDescent="0.25">
      <c r="A25" s="32" t="s">
        <v>97</v>
      </c>
      <c r="B25" s="456"/>
      <c r="C25" s="456"/>
      <c r="D25" s="456"/>
      <c r="E25" s="149" t="s">
        <v>98</v>
      </c>
      <c r="F25" s="424">
        <f>+F26</f>
        <v>555941078.5</v>
      </c>
      <c r="G25" s="424">
        <f>+G26</f>
        <v>0</v>
      </c>
      <c r="H25" s="425">
        <f t="shared" si="1"/>
        <v>555941078.5</v>
      </c>
      <c r="I25" s="294">
        <f>+H25/H97</f>
        <v>7.0375114277128397E-3</v>
      </c>
      <c r="J25" s="424">
        <f>+J26</f>
        <v>555941078.5</v>
      </c>
      <c r="K25" s="340">
        <f t="shared" si="0"/>
        <v>1</v>
      </c>
    </row>
    <row r="26" spans="1:11" ht="23.25" customHeight="1" x14ac:dyDescent="0.25">
      <c r="A26" s="32" t="s">
        <v>121</v>
      </c>
      <c r="B26" s="456"/>
      <c r="C26" s="456"/>
      <c r="D26" s="456"/>
      <c r="E26" s="149" t="s">
        <v>122</v>
      </c>
      <c r="F26" s="425">
        <f>+F27+F29+F31</f>
        <v>555941078.5</v>
      </c>
      <c r="G26" s="425">
        <f>+G27+G29+G31</f>
        <v>0</v>
      </c>
      <c r="H26" s="425">
        <f t="shared" si="1"/>
        <v>555941078.5</v>
      </c>
      <c r="I26" s="294">
        <f>+H26/H97</f>
        <v>7.0375114277128397E-3</v>
      </c>
      <c r="J26" s="425">
        <f>+J27+J29+J31</f>
        <v>555941078.5</v>
      </c>
      <c r="K26" s="340">
        <f t="shared" si="0"/>
        <v>1</v>
      </c>
    </row>
    <row r="27" spans="1:11" ht="68.25" customHeight="1" x14ac:dyDescent="0.25">
      <c r="A27" s="32" t="s">
        <v>123</v>
      </c>
      <c r="B27" s="456"/>
      <c r="C27" s="456"/>
      <c r="D27" s="456"/>
      <c r="E27" s="149" t="s">
        <v>124</v>
      </c>
      <c r="F27" s="425">
        <f>+F28</f>
        <v>78506145</v>
      </c>
      <c r="G27" s="425">
        <f>+G28</f>
        <v>0</v>
      </c>
      <c r="H27" s="425">
        <f t="shared" si="1"/>
        <v>78506145</v>
      </c>
      <c r="I27" s="294">
        <f>+H27/H97</f>
        <v>9.9378857571357036E-4</v>
      </c>
      <c r="J27" s="425">
        <f>+J28</f>
        <v>78506145</v>
      </c>
      <c r="K27" s="340">
        <f t="shared" si="0"/>
        <v>1</v>
      </c>
    </row>
    <row r="28" spans="1:11" ht="29.25" customHeight="1" x14ac:dyDescent="0.25">
      <c r="A28" s="39" t="s">
        <v>129</v>
      </c>
      <c r="B28" s="40" t="s">
        <v>37</v>
      </c>
      <c r="C28" s="40">
        <v>20</v>
      </c>
      <c r="D28" s="40" t="s">
        <v>38</v>
      </c>
      <c r="E28" s="151" t="s">
        <v>130</v>
      </c>
      <c r="F28" s="421">
        <v>78506145</v>
      </c>
      <c r="G28" s="421">
        <v>0</v>
      </c>
      <c r="H28" s="421">
        <f t="shared" si="1"/>
        <v>78506145</v>
      </c>
      <c r="I28" s="308">
        <f>+H28/H97</f>
        <v>9.9378857571357036E-4</v>
      </c>
      <c r="J28" s="421">
        <v>78506145</v>
      </c>
      <c r="K28" s="342">
        <f t="shared" si="0"/>
        <v>1</v>
      </c>
    </row>
    <row r="29" spans="1:11" ht="38.25" customHeight="1" x14ac:dyDescent="0.25">
      <c r="A29" s="32" t="s">
        <v>133</v>
      </c>
      <c r="B29" s="456"/>
      <c r="C29" s="456"/>
      <c r="D29" s="456"/>
      <c r="E29" s="149" t="s">
        <v>134</v>
      </c>
      <c r="F29" s="425">
        <f>+F30</f>
        <v>200812848</v>
      </c>
      <c r="G29" s="425">
        <f>+G30</f>
        <v>0</v>
      </c>
      <c r="H29" s="425">
        <f t="shared" si="1"/>
        <v>200812848</v>
      </c>
      <c r="I29" s="294">
        <f>+H29/H97</f>
        <v>2.5420368583746623E-3</v>
      </c>
      <c r="J29" s="425">
        <f>+J30</f>
        <v>200812848</v>
      </c>
      <c r="K29" s="340">
        <f t="shared" si="0"/>
        <v>1</v>
      </c>
    </row>
    <row r="30" spans="1:11" ht="33.75" customHeight="1" x14ac:dyDescent="0.25">
      <c r="A30" s="39" t="s">
        <v>137</v>
      </c>
      <c r="B30" s="40" t="s">
        <v>37</v>
      </c>
      <c r="C30" s="40">
        <v>20</v>
      </c>
      <c r="D30" s="40" t="s">
        <v>38</v>
      </c>
      <c r="E30" s="151" t="s">
        <v>138</v>
      </c>
      <c r="F30" s="421">
        <v>200812848</v>
      </c>
      <c r="G30" s="421">
        <v>0</v>
      </c>
      <c r="H30" s="421">
        <f t="shared" si="1"/>
        <v>200812848</v>
      </c>
      <c r="I30" s="308">
        <f>+H30/H97</f>
        <v>2.5420368583746623E-3</v>
      </c>
      <c r="J30" s="421">
        <v>200812848</v>
      </c>
      <c r="K30" s="342">
        <f t="shared" si="0"/>
        <v>1</v>
      </c>
    </row>
    <row r="31" spans="1:11" ht="45.75" customHeight="1" x14ac:dyDescent="0.25">
      <c r="A31" s="32" t="s">
        <v>141</v>
      </c>
      <c r="B31" s="456"/>
      <c r="C31" s="456"/>
      <c r="D31" s="456"/>
      <c r="E31" s="149" t="s">
        <v>142</v>
      </c>
      <c r="F31" s="425">
        <f>+F32+F33+F34+F35</f>
        <v>276622085.5</v>
      </c>
      <c r="G31" s="425">
        <f>+G32+G33+G34+G35</f>
        <v>0</v>
      </c>
      <c r="H31" s="425">
        <f t="shared" si="1"/>
        <v>276622085.5</v>
      </c>
      <c r="I31" s="294">
        <f>+H31/H97</f>
        <v>3.5016859936246071E-3</v>
      </c>
      <c r="J31" s="425">
        <f>+J32+J33+J34+J35</f>
        <v>276622085.5</v>
      </c>
      <c r="K31" s="340">
        <f t="shared" si="0"/>
        <v>1</v>
      </c>
    </row>
    <row r="32" spans="1:11" ht="35.25" customHeight="1" x14ac:dyDescent="0.25">
      <c r="A32" s="39" t="s">
        <v>143</v>
      </c>
      <c r="B32" s="40" t="s">
        <v>37</v>
      </c>
      <c r="C32" s="40">
        <v>20</v>
      </c>
      <c r="D32" s="40" t="s">
        <v>38</v>
      </c>
      <c r="E32" s="151" t="s">
        <v>144</v>
      </c>
      <c r="F32" s="421">
        <v>51308464</v>
      </c>
      <c r="G32" s="421">
        <v>0</v>
      </c>
      <c r="H32" s="421">
        <f t="shared" si="1"/>
        <v>51308464</v>
      </c>
      <c r="I32" s="308">
        <f>+H32/H97</f>
        <v>6.4950030804099474E-4</v>
      </c>
      <c r="J32" s="421">
        <v>51308464</v>
      </c>
      <c r="K32" s="342">
        <f t="shared" si="0"/>
        <v>1</v>
      </c>
    </row>
    <row r="33" spans="1:11" ht="40.5" customHeight="1" x14ac:dyDescent="0.25">
      <c r="A33" s="39" t="s">
        <v>145</v>
      </c>
      <c r="B33" s="40" t="s">
        <v>37</v>
      </c>
      <c r="C33" s="40">
        <v>20</v>
      </c>
      <c r="D33" s="40" t="s">
        <v>38</v>
      </c>
      <c r="E33" s="151" t="s">
        <v>146</v>
      </c>
      <c r="F33" s="421">
        <v>126748037.5</v>
      </c>
      <c r="G33" s="421">
        <v>0</v>
      </c>
      <c r="H33" s="421">
        <f t="shared" si="1"/>
        <v>126748037.5</v>
      </c>
      <c r="I33" s="308">
        <f>+H33/H97</f>
        <v>1.6044699642507629E-3</v>
      </c>
      <c r="J33" s="421">
        <v>126748037.5</v>
      </c>
      <c r="K33" s="342">
        <f t="shared" si="0"/>
        <v>1</v>
      </c>
    </row>
    <row r="34" spans="1:11" ht="28.5" customHeight="1" x14ac:dyDescent="0.25">
      <c r="A34" s="39" t="s">
        <v>149</v>
      </c>
      <c r="B34" s="40" t="s">
        <v>37</v>
      </c>
      <c r="C34" s="40">
        <v>20</v>
      </c>
      <c r="D34" s="40" t="s">
        <v>38</v>
      </c>
      <c r="E34" s="151" t="s">
        <v>150</v>
      </c>
      <c r="F34" s="421">
        <v>13568000</v>
      </c>
      <c r="G34" s="421">
        <v>0</v>
      </c>
      <c r="H34" s="421">
        <f t="shared" si="1"/>
        <v>13568000</v>
      </c>
      <c r="I34" s="308">
        <f>+H34/H97</f>
        <v>1.7175373208405179E-4</v>
      </c>
      <c r="J34" s="421">
        <v>13568000</v>
      </c>
      <c r="K34" s="342">
        <f t="shared" si="0"/>
        <v>1</v>
      </c>
    </row>
    <row r="35" spans="1:11" ht="47.25" customHeight="1" x14ac:dyDescent="0.25">
      <c r="A35" s="39" t="s">
        <v>151</v>
      </c>
      <c r="B35" s="40" t="s">
        <v>37</v>
      </c>
      <c r="C35" s="40">
        <v>20</v>
      </c>
      <c r="D35" s="40" t="s">
        <v>38</v>
      </c>
      <c r="E35" s="151" t="s">
        <v>152</v>
      </c>
      <c r="F35" s="421">
        <v>84997584</v>
      </c>
      <c r="G35" s="421">
        <v>0</v>
      </c>
      <c r="H35" s="421">
        <f t="shared" si="1"/>
        <v>84997584</v>
      </c>
      <c r="I35" s="308">
        <f>+H35/H97</f>
        <v>1.0759619892487977E-3</v>
      </c>
      <c r="J35" s="421">
        <v>84997584</v>
      </c>
      <c r="K35" s="342">
        <f t="shared" si="0"/>
        <v>1</v>
      </c>
    </row>
    <row r="36" spans="1:11" ht="27" customHeight="1" x14ac:dyDescent="0.25">
      <c r="A36" s="32" t="s">
        <v>169</v>
      </c>
      <c r="B36" s="454"/>
      <c r="C36" s="454"/>
      <c r="D36" s="454"/>
      <c r="E36" s="149" t="s">
        <v>170</v>
      </c>
      <c r="F36" s="425">
        <f>+F37</f>
        <v>457940695.84000003</v>
      </c>
      <c r="G36" s="425">
        <f>+G37</f>
        <v>0</v>
      </c>
      <c r="H36" s="425">
        <f t="shared" si="1"/>
        <v>457940695.84000003</v>
      </c>
      <c r="I36" s="294">
        <f>+H36/H97</f>
        <v>5.796950441014713E-3</v>
      </c>
      <c r="J36" s="425">
        <f>+J37</f>
        <v>457940695.84000003</v>
      </c>
      <c r="K36" s="340">
        <f t="shared" si="0"/>
        <v>1</v>
      </c>
    </row>
    <row r="37" spans="1:11" ht="27" customHeight="1" x14ac:dyDescent="0.25">
      <c r="A37" s="32" t="s">
        <v>187</v>
      </c>
      <c r="B37" s="454"/>
      <c r="C37" s="454"/>
      <c r="D37" s="454"/>
      <c r="E37" s="149" t="s">
        <v>188</v>
      </c>
      <c r="F37" s="425">
        <f>+F38</f>
        <v>457940695.84000003</v>
      </c>
      <c r="G37" s="425">
        <f>+G38</f>
        <v>0</v>
      </c>
      <c r="H37" s="425">
        <f t="shared" si="1"/>
        <v>457940695.84000003</v>
      </c>
      <c r="I37" s="294">
        <f>+H37/H97</f>
        <v>5.796950441014713E-3</v>
      </c>
      <c r="J37" s="425">
        <f>+J38</f>
        <v>457940695.84000003</v>
      </c>
      <c r="K37" s="340">
        <f t="shared" si="0"/>
        <v>1</v>
      </c>
    </row>
    <row r="38" spans="1:11" ht="27" customHeight="1" x14ac:dyDescent="0.25">
      <c r="A38" s="32" t="s">
        <v>189</v>
      </c>
      <c r="B38" s="454"/>
      <c r="C38" s="454"/>
      <c r="D38" s="454"/>
      <c r="E38" s="149" t="s">
        <v>190</v>
      </c>
      <c r="F38" s="425">
        <f>+F39+F40</f>
        <v>457940695.84000003</v>
      </c>
      <c r="G38" s="425">
        <f>+G39+G40</f>
        <v>0</v>
      </c>
      <c r="H38" s="425">
        <f t="shared" si="1"/>
        <v>457940695.84000003</v>
      </c>
      <c r="I38" s="294">
        <f>+H38/H97</f>
        <v>5.796950441014713E-3</v>
      </c>
      <c r="J38" s="425">
        <f>+J39+J40</f>
        <v>457940695.84000003</v>
      </c>
      <c r="K38" s="340">
        <f t="shared" si="0"/>
        <v>1</v>
      </c>
    </row>
    <row r="39" spans="1:11" ht="27" customHeight="1" x14ac:dyDescent="0.25">
      <c r="A39" s="39" t="s">
        <v>191</v>
      </c>
      <c r="B39" s="454" t="s">
        <v>37</v>
      </c>
      <c r="C39" s="454">
        <v>20</v>
      </c>
      <c r="D39" s="40" t="s">
        <v>38</v>
      </c>
      <c r="E39" s="151" t="s">
        <v>193</v>
      </c>
      <c r="F39" s="421">
        <v>240508315.61000001</v>
      </c>
      <c r="G39" s="421">
        <v>0</v>
      </c>
      <c r="H39" s="421">
        <f t="shared" si="1"/>
        <v>240508315.61000001</v>
      </c>
      <c r="I39" s="308">
        <f>+H39/H97</f>
        <v>3.0445313092030157E-3</v>
      </c>
      <c r="J39" s="421">
        <v>240508315.61000001</v>
      </c>
      <c r="K39" s="342">
        <f t="shared" si="0"/>
        <v>1</v>
      </c>
    </row>
    <row r="40" spans="1:11" ht="27" customHeight="1" x14ac:dyDescent="0.25">
      <c r="A40" s="39" t="s">
        <v>194</v>
      </c>
      <c r="B40" s="40" t="s">
        <v>37</v>
      </c>
      <c r="C40" s="40">
        <v>20</v>
      </c>
      <c r="D40" s="40" t="s">
        <v>38</v>
      </c>
      <c r="E40" s="151" t="s">
        <v>195</v>
      </c>
      <c r="F40" s="421">
        <v>217432380.22999999</v>
      </c>
      <c r="G40" s="421"/>
      <c r="H40" s="421">
        <f t="shared" si="1"/>
        <v>217432380.22999999</v>
      </c>
      <c r="I40" s="308">
        <f>+H40/H97</f>
        <v>2.7524191318116964E-3</v>
      </c>
      <c r="J40" s="421">
        <v>217432380.22999999</v>
      </c>
      <c r="K40" s="342">
        <f t="shared" si="0"/>
        <v>1</v>
      </c>
    </row>
    <row r="41" spans="1:11" ht="43.5" customHeight="1" x14ac:dyDescent="0.25">
      <c r="A41" s="32" t="s">
        <v>196</v>
      </c>
      <c r="B41" s="33"/>
      <c r="C41" s="33"/>
      <c r="D41" s="33"/>
      <c r="E41" s="149" t="s">
        <v>197</v>
      </c>
      <c r="F41" s="425">
        <f>+F42</f>
        <v>1447532329.55</v>
      </c>
      <c r="G41" s="425">
        <f>+G42</f>
        <v>0</v>
      </c>
      <c r="H41" s="425">
        <f t="shared" si="1"/>
        <v>1447532329.55</v>
      </c>
      <c r="I41" s="294">
        <f>+H41/H97</f>
        <v>1.8323929828459175E-2</v>
      </c>
      <c r="J41" s="425">
        <f>+J42</f>
        <v>1447532329.55</v>
      </c>
      <c r="K41" s="340">
        <f t="shared" si="0"/>
        <v>1</v>
      </c>
    </row>
    <row r="42" spans="1:11" ht="27" customHeight="1" x14ac:dyDescent="0.25">
      <c r="A42" s="32" t="s">
        <v>198</v>
      </c>
      <c r="B42" s="33"/>
      <c r="C42" s="33"/>
      <c r="D42" s="33"/>
      <c r="E42" s="149" t="s">
        <v>199</v>
      </c>
      <c r="F42" s="425">
        <f>+F43</f>
        <v>1447532329.55</v>
      </c>
      <c r="G42" s="425">
        <f>+G43</f>
        <v>0</v>
      </c>
      <c r="H42" s="425">
        <f t="shared" si="1"/>
        <v>1447532329.55</v>
      </c>
      <c r="I42" s="294">
        <f>+H42/H97</f>
        <v>1.8323929828459175E-2</v>
      </c>
      <c r="J42" s="425">
        <f>+J43</f>
        <v>1447532329.55</v>
      </c>
      <c r="K42" s="340">
        <f t="shared" si="0"/>
        <v>1</v>
      </c>
    </row>
    <row r="43" spans="1:11" ht="27" customHeight="1" thickBot="1" x14ac:dyDescent="0.3">
      <c r="A43" s="52" t="s">
        <v>200</v>
      </c>
      <c r="B43" s="53" t="s">
        <v>37</v>
      </c>
      <c r="C43" s="53">
        <v>20</v>
      </c>
      <c r="D43" s="53" t="s">
        <v>38</v>
      </c>
      <c r="E43" s="426" t="s">
        <v>201</v>
      </c>
      <c r="F43" s="427">
        <v>1447532329.55</v>
      </c>
      <c r="G43" s="427">
        <v>0</v>
      </c>
      <c r="H43" s="427">
        <f t="shared" si="1"/>
        <v>1447532329.55</v>
      </c>
      <c r="I43" s="301">
        <f>+H43/H97</f>
        <v>1.8323929828459175E-2</v>
      </c>
      <c r="J43" s="427">
        <v>1447532329.55</v>
      </c>
      <c r="K43" s="344">
        <f t="shared" si="0"/>
        <v>1</v>
      </c>
    </row>
    <row r="44" spans="1:11" s="433" customFormat="1" ht="24.75" customHeight="1" thickBot="1" x14ac:dyDescent="0.3">
      <c r="A44" s="463" t="s">
        <v>214</v>
      </c>
      <c r="B44" s="462"/>
      <c r="C44" s="462"/>
      <c r="D44" s="462"/>
      <c r="E44" s="461" t="s">
        <v>431</v>
      </c>
      <c r="F44" s="158">
        <f>+F45+F59+F65+F77+F83</f>
        <v>76313556044.690002</v>
      </c>
      <c r="G44" s="158">
        <f>+G45+G59+G65+G77+G83</f>
        <v>0</v>
      </c>
      <c r="H44" s="460">
        <f t="shared" si="1"/>
        <v>76313556044.690002</v>
      </c>
      <c r="I44" s="306">
        <f>+H44/H97</f>
        <v>0.96603317064275929</v>
      </c>
      <c r="J44" s="158">
        <f>+J45+J59+J65+J77+J83</f>
        <v>76313556044.690002</v>
      </c>
      <c r="K44" s="336">
        <f t="shared" si="0"/>
        <v>1</v>
      </c>
    </row>
    <row r="45" spans="1:11" ht="36.75" customHeight="1" x14ac:dyDescent="0.25">
      <c r="A45" s="459" t="s">
        <v>216</v>
      </c>
      <c r="B45" s="458"/>
      <c r="C45" s="458"/>
      <c r="D45" s="458"/>
      <c r="E45" s="417" t="s">
        <v>217</v>
      </c>
      <c r="F45" s="428">
        <f>+F46</f>
        <v>58518202608.690002</v>
      </c>
      <c r="G45" s="428">
        <f>+G46</f>
        <v>0</v>
      </c>
      <c r="H45" s="428">
        <f t="shared" si="1"/>
        <v>58518202608.690002</v>
      </c>
      <c r="I45" s="290">
        <f>+H45/H97</f>
        <v>0.74076648679932222</v>
      </c>
      <c r="J45" s="428">
        <f>+J46</f>
        <v>58518202608.690002</v>
      </c>
      <c r="K45" s="338">
        <f t="shared" si="0"/>
        <v>1</v>
      </c>
    </row>
    <row r="46" spans="1:11" ht="36.75" customHeight="1" x14ac:dyDescent="0.25">
      <c r="A46" s="457" t="s">
        <v>218</v>
      </c>
      <c r="B46" s="456"/>
      <c r="C46" s="456"/>
      <c r="D46" s="456"/>
      <c r="E46" s="149" t="s">
        <v>219</v>
      </c>
      <c r="F46" s="425">
        <f>+F47+F51+F55</f>
        <v>58518202608.690002</v>
      </c>
      <c r="G46" s="425">
        <f>+G47+G51+G55</f>
        <v>0</v>
      </c>
      <c r="H46" s="425">
        <f t="shared" si="1"/>
        <v>58518202608.690002</v>
      </c>
      <c r="I46" s="294">
        <f>+H46/H97</f>
        <v>0.74076648679932222</v>
      </c>
      <c r="J46" s="425">
        <f>+J47+J51+J55</f>
        <v>58518202608.690002</v>
      </c>
      <c r="K46" s="340">
        <f t="shared" si="0"/>
        <v>1</v>
      </c>
    </row>
    <row r="47" spans="1:11" ht="51" customHeight="1" x14ac:dyDescent="0.25">
      <c r="A47" s="32" t="s">
        <v>268</v>
      </c>
      <c r="B47" s="40"/>
      <c r="C47" s="40"/>
      <c r="D47" s="40"/>
      <c r="E47" s="149" t="s">
        <v>271</v>
      </c>
      <c r="F47" s="419">
        <f t="shared" ref="F47:G49" si="2">+F48</f>
        <v>296233463</v>
      </c>
      <c r="G47" s="419">
        <f t="shared" si="2"/>
        <v>0</v>
      </c>
      <c r="H47" s="425">
        <f t="shared" si="1"/>
        <v>296233463</v>
      </c>
      <c r="I47" s="294">
        <f>+H47/H97</f>
        <v>3.7499412469363851E-3</v>
      </c>
      <c r="J47" s="419">
        <f>+J48</f>
        <v>296233463</v>
      </c>
      <c r="K47" s="340">
        <f t="shared" si="0"/>
        <v>1</v>
      </c>
    </row>
    <row r="48" spans="1:11" ht="51" customHeight="1" x14ac:dyDescent="0.25">
      <c r="A48" s="32" t="s">
        <v>270</v>
      </c>
      <c r="B48" s="68"/>
      <c r="C48" s="68"/>
      <c r="D48" s="68"/>
      <c r="E48" s="149" t="s">
        <v>271</v>
      </c>
      <c r="F48" s="419">
        <f t="shared" si="2"/>
        <v>296233463</v>
      </c>
      <c r="G48" s="419">
        <f t="shared" si="2"/>
        <v>0</v>
      </c>
      <c r="H48" s="425">
        <f t="shared" si="1"/>
        <v>296233463</v>
      </c>
      <c r="I48" s="294">
        <f>+H48/H97</f>
        <v>3.7499412469363851E-3</v>
      </c>
      <c r="J48" s="419">
        <f>+J49</f>
        <v>296233463</v>
      </c>
      <c r="K48" s="340">
        <f t="shared" si="0"/>
        <v>1</v>
      </c>
    </row>
    <row r="49" spans="1:11" ht="55.5" customHeight="1" x14ac:dyDescent="0.25">
      <c r="A49" s="32" t="s">
        <v>272</v>
      </c>
      <c r="B49" s="68"/>
      <c r="C49" s="68"/>
      <c r="D49" s="68"/>
      <c r="E49" s="149" t="s">
        <v>273</v>
      </c>
      <c r="F49" s="425">
        <f t="shared" si="2"/>
        <v>296233463</v>
      </c>
      <c r="G49" s="425">
        <f t="shared" si="2"/>
        <v>0</v>
      </c>
      <c r="H49" s="425">
        <f t="shared" si="1"/>
        <v>296233463</v>
      </c>
      <c r="I49" s="294">
        <f>+H49/H97</f>
        <v>3.7499412469363851E-3</v>
      </c>
      <c r="J49" s="425">
        <f>+J50</f>
        <v>296233463</v>
      </c>
      <c r="K49" s="340">
        <f t="shared" si="0"/>
        <v>1</v>
      </c>
    </row>
    <row r="50" spans="1:11" ht="36.75" customHeight="1" x14ac:dyDescent="0.25">
      <c r="A50" s="76" t="s">
        <v>274</v>
      </c>
      <c r="B50" s="68" t="s">
        <v>192</v>
      </c>
      <c r="C50" s="68">
        <v>11</v>
      </c>
      <c r="D50" s="40" t="s">
        <v>38</v>
      </c>
      <c r="E50" s="150" t="s">
        <v>226</v>
      </c>
      <c r="F50" s="421">
        <v>296233463</v>
      </c>
      <c r="G50" s="421">
        <v>0</v>
      </c>
      <c r="H50" s="421">
        <f t="shared" si="1"/>
        <v>296233463</v>
      </c>
      <c r="I50" s="308">
        <f>+H50/H97</f>
        <v>3.7499412469363851E-3</v>
      </c>
      <c r="J50" s="421">
        <v>296233463</v>
      </c>
      <c r="K50" s="342">
        <f t="shared" si="0"/>
        <v>1</v>
      </c>
    </row>
    <row r="51" spans="1:11" ht="52.5" customHeight="1" x14ac:dyDescent="0.25">
      <c r="A51" s="32" t="s">
        <v>300</v>
      </c>
      <c r="B51" s="68"/>
      <c r="C51" s="68"/>
      <c r="D51" s="68"/>
      <c r="E51" s="149" t="s">
        <v>301</v>
      </c>
      <c r="F51" s="419">
        <f t="shared" ref="F51:G53" si="3">+F52</f>
        <v>51638230121.690002</v>
      </c>
      <c r="G51" s="419">
        <f t="shared" si="3"/>
        <v>0</v>
      </c>
      <c r="H51" s="425">
        <f t="shared" si="1"/>
        <v>51638230121.690002</v>
      </c>
      <c r="I51" s="294">
        <f>+H51/H97</f>
        <v>0.65367473036669799</v>
      </c>
      <c r="J51" s="419">
        <f>+J52</f>
        <v>51638230121.690002</v>
      </c>
      <c r="K51" s="340">
        <f t="shared" si="0"/>
        <v>1</v>
      </c>
    </row>
    <row r="52" spans="1:11" ht="52.5" customHeight="1" x14ac:dyDescent="0.25">
      <c r="A52" s="32" t="s">
        <v>302</v>
      </c>
      <c r="B52" s="40"/>
      <c r="C52" s="40"/>
      <c r="D52" s="40"/>
      <c r="E52" s="148" t="s">
        <v>301</v>
      </c>
      <c r="F52" s="419">
        <f t="shared" si="3"/>
        <v>51638230121.690002</v>
      </c>
      <c r="G52" s="419">
        <f t="shared" si="3"/>
        <v>0</v>
      </c>
      <c r="H52" s="425">
        <f t="shared" si="1"/>
        <v>51638230121.690002</v>
      </c>
      <c r="I52" s="294">
        <f>+H52/H97</f>
        <v>0.65367473036669799</v>
      </c>
      <c r="J52" s="419">
        <f>+J53</f>
        <v>51638230121.690002</v>
      </c>
      <c r="K52" s="340">
        <f t="shared" si="0"/>
        <v>1</v>
      </c>
    </row>
    <row r="53" spans="1:11" ht="36.75" customHeight="1" x14ac:dyDescent="0.25">
      <c r="A53" s="32" t="s">
        <v>303</v>
      </c>
      <c r="B53" s="40"/>
      <c r="C53" s="40"/>
      <c r="D53" s="40"/>
      <c r="E53" s="149" t="s">
        <v>236</v>
      </c>
      <c r="F53" s="425">
        <f t="shared" si="3"/>
        <v>51638230121.690002</v>
      </c>
      <c r="G53" s="425">
        <f t="shared" si="3"/>
        <v>0</v>
      </c>
      <c r="H53" s="425">
        <f t="shared" si="1"/>
        <v>51638230121.690002</v>
      </c>
      <c r="I53" s="294">
        <f>+H53/H97</f>
        <v>0.65367473036669799</v>
      </c>
      <c r="J53" s="425">
        <f>+J54</f>
        <v>51638230121.690002</v>
      </c>
      <c r="K53" s="340">
        <f t="shared" si="0"/>
        <v>1</v>
      </c>
    </row>
    <row r="54" spans="1:11" ht="36.75" customHeight="1" x14ac:dyDescent="0.25">
      <c r="A54" s="39" t="s">
        <v>304</v>
      </c>
      <c r="B54" s="68" t="s">
        <v>192</v>
      </c>
      <c r="C54" s="68">
        <v>11</v>
      </c>
      <c r="D54" s="40" t="s">
        <v>38</v>
      </c>
      <c r="E54" s="151" t="s">
        <v>226</v>
      </c>
      <c r="F54" s="421">
        <v>51638230121.690002</v>
      </c>
      <c r="G54" s="421">
        <v>0</v>
      </c>
      <c r="H54" s="421">
        <f t="shared" si="1"/>
        <v>51638230121.690002</v>
      </c>
      <c r="I54" s="308">
        <f>+H54/H97</f>
        <v>0.65367473036669799</v>
      </c>
      <c r="J54" s="421">
        <v>51638230121.690002</v>
      </c>
      <c r="K54" s="342">
        <f t="shared" si="0"/>
        <v>1</v>
      </c>
    </row>
    <row r="55" spans="1:11" ht="77.25" customHeight="1" x14ac:dyDescent="0.25">
      <c r="A55" s="32" t="s">
        <v>325</v>
      </c>
      <c r="B55" s="68"/>
      <c r="C55" s="68"/>
      <c r="D55" s="68"/>
      <c r="E55" s="149" t="s">
        <v>326</v>
      </c>
      <c r="F55" s="425">
        <f t="shared" ref="F55:G57" si="4">+F56</f>
        <v>6583739024</v>
      </c>
      <c r="G55" s="425">
        <f t="shared" si="4"/>
        <v>0</v>
      </c>
      <c r="H55" s="425">
        <f t="shared" si="1"/>
        <v>6583739024</v>
      </c>
      <c r="I55" s="294">
        <f>+H55/H97</f>
        <v>8.334181518568784E-2</v>
      </c>
      <c r="J55" s="425">
        <f>+J56</f>
        <v>6583739024</v>
      </c>
      <c r="K55" s="340">
        <f t="shared" si="0"/>
        <v>1</v>
      </c>
    </row>
    <row r="56" spans="1:11" ht="63.75" customHeight="1" x14ac:dyDescent="0.25">
      <c r="A56" s="32" t="s">
        <v>327</v>
      </c>
      <c r="B56" s="40"/>
      <c r="C56" s="40"/>
      <c r="D56" s="40"/>
      <c r="E56" s="148" t="s">
        <v>326</v>
      </c>
      <c r="F56" s="425">
        <f t="shared" si="4"/>
        <v>6583739024</v>
      </c>
      <c r="G56" s="425">
        <f t="shared" si="4"/>
        <v>0</v>
      </c>
      <c r="H56" s="425">
        <f t="shared" si="1"/>
        <v>6583739024</v>
      </c>
      <c r="I56" s="294">
        <f>+H56/H97</f>
        <v>8.334181518568784E-2</v>
      </c>
      <c r="J56" s="425">
        <f>+J57</f>
        <v>6583739024</v>
      </c>
      <c r="K56" s="340">
        <f t="shared" si="0"/>
        <v>1</v>
      </c>
    </row>
    <row r="57" spans="1:11" ht="36.75" customHeight="1" x14ac:dyDescent="0.25">
      <c r="A57" s="32" t="s">
        <v>328</v>
      </c>
      <c r="B57" s="40"/>
      <c r="C57" s="40"/>
      <c r="D57" s="40"/>
      <c r="E57" s="149" t="s">
        <v>236</v>
      </c>
      <c r="F57" s="425">
        <f t="shared" si="4"/>
        <v>6583739024</v>
      </c>
      <c r="G57" s="425">
        <f t="shared" si="4"/>
        <v>0</v>
      </c>
      <c r="H57" s="425">
        <f t="shared" si="1"/>
        <v>6583739024</v>
      </c>
      <c r="I57" s="294">
        <f>+H57/H97</f>
        <v>8.334181518568784E-2</v>
      </c>
      <c r="J57" s="425">
        <f>+J58</f>
        <v>6583739024</v>
      </c>
      <c r="K57" s="340">
        <f t="shared" si="0"/>
        <v>1</v>
      </c>
    </row>
    <row r="58" spans="1:11" ht="36.75" customHeight="1" x14ac:dyDescent="0.25">
      <c r="A58" s="39" t="s">
        <v>329</v>
      </c>
      <c r="B58" s="68" t="s">
        <v>192</v>
      </c>
      <c r="C58" s="68">
        <v>11</v>
      </c>
      <c r="D58" s="40" t="s">
        <v>38</v>
      </c>
      <c r="E58" s="151" t="s">
        <v>226</v>
      </c>
      <c r="F58" s="421">
        <v>6583739024</v>
      </c>
      <c r="G58" s="421">
        <v>0</v>
      </c>
      <c r="H58" s="421">
        <f t="shared" si="1"/>
        <v>6583739024</v>
      </c>
      <c r="I58" s="308">
        <f>+H58/H97</f>
        <v>8.334181518568784E-2</v>
      </c>
      <c r="J58" s="421">
        <v>6583739024</v>
      </c>
      <c r="K58" s="342">
        <f t="shared" si="0"/>
        <v>1</v>
      </c>
    </row>
    <row r="59" spans="1:11" ht="36.75" customHeight="1" x14ac:dyDescent="0.25">
      <c r="A59" s="32" t="s">
        <v>342</v>
      </c>
      <c r="B59" s="68"/>
      <c r="C59" s="68"/>
      <c r="D59" s="68"/>
      <c r="E59" s="148" t="s">
        <v>343</v>
      </c>
      <c r="F59" s="425">
        <f t="shared" ref="F59:G63" si="5">+F60</f>
        <v>22558306</v>
      </c>
      <c r="G59" s="425">
        <f t="shared" si="5"/>
        <v>0</v>
      </c>
      <c r="H59" s="425">
        <f t="shared" si="1"/>
        <v>22558306</v>
      </c>
      <c r="I59" s="294">
        <f>+H59/H97</f>
        <v>2.8555964364637812E-4</v>
      </c>
      <c r="J59" s="425">
        <f>+J60</f>
        <v>22558306</v>
      </c>
      <c r="K59" s="340">
        <f t="shared" si="0"/>
        <v>1</v>
      </c>
    </row>
    <row r="60" spans="1:11" ht="36.75" customHeight="1" x14ac:dyDescent="0.25">
      <c r="A60" s="32" t="s">
        <v>344</v>
      </c>
      <c r="B60" s="40"/>
      <c r="C60" s="40"/>
      <c r="D60" s="40"/>
      <c r="E60" s="149" t="s">
        <v>219</v>
      </c>
      <c r="F60" s="425">
        <f t="shared" si="5"/>
        <v>22558306</v>
      </c>
      <c r="G60" s="425">
        <f t="shared" si="5"/>
        <v>0</v>
      </c>
      <c r="H60" s="425">
        <f t="shared" si="1"/>
        <v>22558306</v>
      </c>
      <c r="I60" s="294">
        <f>+H60/H97</f>
        <v>2.8555964364637812E-4</v>
      </c>
      <c r="J60" s="425">
        <f>+J61</f>
        <v>22558306</v>
      </c>
      <c r="K60" s="340">
        <f t="shared" si="0"/>
        <v>1</v>
      </c>
    </row>
    <row r="61" spans="1:11" ht="40.5" customHeight="1" x14ac:dyDescent="0.25">
      <c r="A61" s="32" t="s">
        <v>345</v>
      </c>
      <c r="B61" s="40"/>
      <c r="C61" s="40"/>
      <c r="D61" s="40"/>
      <c r="E61" s="149" t="s">
        <v>346</v>
      </c>
      <c r="F61" s="425">
        <f t="shared" si="5"/>
        <v>22558306</v>
      </c>
      <c r="G61" s="425">
        <f t="shared" si="5"/>
        <v>0</v>
      </c>
      <c r="H61" s="425">
        <f t="shared" si="1"/>
        <v>22558306</v>
      </c>
      <c r="I61" s="294">
        <f>+H61/H97</f>
        <v>2.8555964364637812E-4</v>
      </c>
      <c r="J61" s="425">
        <f>+J62</f>
        <v>22558306</v>
      </c>
      <c r="K61" s="340">
        <f t="shared" si="0"/>
        <v>1</v>
      </c>
    </row>
    <row r="62" spans="1:11" ht="40.5" customHeight="1" x14ac:dyDescent="0.25">
      <c r="A62" s="32" t="s">
        <v>347</v>
      </c>
      <c r="B62" s="40"/>
      <c r="C62" s="40"/>
      <c r="D62" s="40"/>
      <c r="E62" s="149" t="s">
        <v>346</v>
      </c>
      <c r="F62" s="425">
        <f t="shared" si="5"/>
        <v>22558306</v>
      </c>
      <c r="G62" s="425">
        <f t="shared" si="5"/>
        <v>0</v>
      </c>
      <c r="H62" s="425">
        <f t="shared" si="1"/>
        <v>22558306</v>
      </c>
      <c r="I62" s="294">
        <f>+H62/H97</f>
        <v>2.8555964364637812E-4</v>
      </c>
      <c r="J62" s="425">
        <f>+J63</f>
        <v>22558306</v>
      </c>
      <c r="K62" s="340">
        <f t="shared" si="0"/>
        <v>1</v>
      </c>
    </row>
    <row r="63" spans="1:11" ht="36.75" customHeight="1" x14ac:dyDescent="0.25">
      <c r="A63" s="32" t="s">
        <v>348</v>
      </c>
      <c r="B63" s="40"/>
      <c r="C63" s="40"/>
      <c r="D63" s="40"/>
      <c r="E63" s="148" t="s">
        <v>349</v>
      </c>
      <c r="F63" s="425">
        <f t="shared" si="5"/>
        <v>22558306</v>
      </c>
      <c r="G63" s="425">
        <f t="shared" si="5"/>
        <v>0</v>
      </c>
      <c r="H63" s="425">
        <f t="shared" si="1"/>
        <v>22558306</v>
      </c>
      <c r="I63" s="294">
        <f>+H63/H97</f>
        <v>2.8555964364637812E-4</v>
      </c>
      <c r="J63" s="425">
        <f>+J64</f>
        <v>22558306</v>
      </c>
      <c r="K63" s="340">
        <f t="shared" si="0"/>
        <v>1</v>
      </c>
    </row>
    <row r="64" spans="1:11" ht="36.75" customHeight="1" x14ac:dyDescent="0.25">
      <c r="A64" s="39" t="s">
        <v>350</v>
      </c>
      <c r="B64" s="68" t="s">
        <v>192</v>
      </c>
      <c r="C64" s="68">
        <v>11</v>
      </c>
      <c r="D64" s="40" t="s">
        <v>38</v>
      </c>
      <c r="E64" s="150" t="s">
        <v>226</v>
      </c>
      <c r="F64" s="421">
        <v>22558306</v>
      </c>
      <c r="G64" s="421">
        <v>0</v>
      </c>
      <c r="H64" s="421">
        <f t="shared" si="1"/>
        <v>22558306</v>
      </c>
      <c r="I64" s="308">
        <f>+H64/H97</f>
        <v>2.8555964364637812E-4</v>
      </c>
      <c r="J64" s="421">
        <v>22558306</v>
      </c>
      <c r="K64" s="342">
        <f t="shared" si="0"/>
        <v>1</v>
      </c>
    </row>
    <row r="65" spans="1:11" ht="36.75" customHeight="1" x14ac:dyDescent="0.25">
      <c r="A65" s="32" t="s">
        <v>351</v>
      </c>
      <c r="B65" s="40"/>
      <c r="C65" s="40"/>
      <c r="D65" s="40"/>
      <c r="E65" s="149" t="s">
        <v>352</v>
      </c>
      <c r="F65" s="425">
        <f>+F66</f>
        <v>16991625125</v>
      </c>
      <c r="G65" s="425">
        <f>+G66</f>
        <v>0</v>
      </c>
      <c r="H65" s="425">
        <f t="shared" si="1"/>
        <v>16991625125</v>
      </c>
      <c r="I65" s="294">
        <f>+H65/H97</f>
        <v>0.21509249921815252</v>
      </c>
      <c r="J65" s="425">
        <f>+J66</f>
        <v>16991625125</v>
      </c>
      <c r="K65" s="340">
        <f t="shared" si="0"/>
        <v>1</v>
      </c>
    </row>
    <row r="66" spans="1:11" ht="36.75" customHeight="1" x14ac:dyDescent="0.25">
      <c r="A66" s="32" t="s">
        <v>353</v>
      </c>
      <c r="B66" s="40"/>
      <c r="C66" s="40"/>
      <c r="D66" s="40"/>
      <c r="E66" s="149" t="s">
        <v>219</v>
      </c>
      <c r="F66" s="425">
        <f>+F67+F73</f>
        <v>16991625125</v>
      </c>
      <c r="G66" s="425">
        <f>+G67+G73</f>
        <v>0</v>
      </c>
      <c r="H66" s="425">
        <f t="shared" si="1"/>
        <v>16991625125</v>
      </c>
      <c r="I66" s="294">
        <f>+H66/H97</f>
        <v>0.21509249921815252</v>
      </c>
      <c r="J66" s="425">
        <f>+J67+J73</f>
        <v>16991625125</v>
      </c>
      <c r="K66" s="340">
        <f t="shared" si="0"/>
        <v>1</v>
      </c>
    </row>
    <row r="67" spans="1:11" ht="44.25" customHeight="1" x14ac:dyDescent="0.25">
      <c r="A67" s="32" t="s">
        <v>354</v>
      </c>
      <c r="B67" s="40"/>
      <c r="C67" s="40"/>
      <c r="D67" s="40"/>
      <c r="E67" s="148" t="s">
        <v>355</v>
      </c>
      <c r="F67" s="425">
        <f>+F68</f>
        <v>16970318666</v>
      </c>
      <c r="G67" s="425">
        <f>+G68</f>
        <v>0</v>
      </c>
      <c r="H67" s="425">
        <f t="shared" si="1"/>
        <v>16970318666</v>
      </c>
      <c r="I67" s="294">
        <f>+H67/H97</f>
        <v>0.21482278637537938</v>
      </c>
      <c r="J67" s="425">
        <f>+J68</f>
        <v>16970318666</v>
      </c>
      <c r="K67" s="340">
        <f t="shared" si="0"/>
        <v>1</v>
      </c>
    </row>
    <row r="68" spans="1:11" ht="44.25" customHeight="1" x14ac:dyDescent="0.25">
      <c r="A68" s="32" t="s">
        <v>356</v>
      </c>
      <c r="B68" s="68"/>
      <c r="C68" s="68"/>
      <c r="D68" s="68"/>
      <c r="E68" s="149" t="s">
        <v>355</v>
      </c>
      <c r="F68" s="425">
        <f>+F69+F71</f>
        <v>16970318666</v>
      </c>
      <c r="G68" s="425">
        <f>+G69+G71</f>
        <v>0</v>
      </c>
      <c r="H68" s="425">
        <f t="shared" si="1"/>
        <v>16970318666</v>
      </c>
      <c r="I68" s="294">
        <f>+H68/H97</f>
        <v>0.21482278637537938</v>
      </c>
      <c r="J68" s="425">
        <f>+J69+J71</f>
        <v>16970318666</v>
      </c>
      <c r="K68" s="340">
        <f t="shared" si="0"/>
        <v>1</v>
      </c>
    </row>
    <row r="69" spans="1:11" ht="36.75" customHeight="1" x14ac:dyDescent="0.25">
      <c r="A69" s="32" t="s">
        <v>357</v>
      </c>
      <c r="B69" s="68"/>
      <c r="C69" s="68"/>
      <c r="D69" s="68"/>
      <c r="E69" s="149" t="s">
        <v>358</v>
      </c>
      <c r="F69" s="425">
        <f>+F70</f>
        <v>16033360718</v>
      </c>
      <c r="G69" s="425">
        <f>+G70</f>
        <v>0</v>
      </c>
      <c r="H69" s="425">
        <f t="shared" si="1"/>
        <v>16033360718</v>
      </c>
      <c r="I69" s="294">
        <f>+H69/H97</f>
        <v>0.20296208292794313</v>
      </c>
      <c r="J69" s="425">
        <f>+J70</f>
        <v>16033360718</v>
      </c>
      <c r="K69" s="340">
        <f t="shared" si="0"/>
        <v>1</v>
      </c>
    </row>
    <row r="70" spans="1:11" ht="30.75" customHeight="1" x14ac:dyDescent="0.25">
      <c r="A70" s="39" t="s">
        <v>359</v>
      </c>
      <c r="B70" s="40" t="s">
        <v>37</v>
      </c>
      <c r="C70" s="40">
        <v>20</v>
      </c>
      <c r="D70" s="40" t="s">
        <v>38</v>
      </c>
      <c r="E70" s="151" t="s">
        <v>226</v>
      </c>
      <c r="F70" s="421">
        <v>16033360718</v>
      </c>
      <c r="G70" s="421">
        <v>0</v>
      </c>
      <c r="H70" s="421">
        <f t="shared" si="1"/>
        <v>16033360718</v>
      </c>
      <c r="I70" s="308">
        <f>+H70/H97</f>
        <v>0.20296208292794313</v>
      </c>
      <c r="J70" s="421">
        <v>16033360718</v>
      </c>
      <c r="K70" s="342">
        <f t="shared" si="0"/>
        <v>1</v>
      </c>
    </row>
    <row r="71" spans="1:11" ht="36.75" customHeight="1" x14ac:dyDescent="0.25">
      <c r="A71" s="32" t="s">
        <v>360</v>
      </c>
      <c r="B71" s="40"/>
      <c r="C71" s="40"/>
      <c r="D71" s="40"/>
      <c r="E71" s="149" t="s">
        <v>361</v>
      </c>
      <c r="F71" s="425">
        <f>+F72</f>
        <v>936957948</v>
      </c>
      <c r="G71" s="425">
        <f>+G72</f>
        <v>0</v>
      </c>
      <c r="H71" s="425">
        <f t="shared" si="1"/>
        <v>936957948</v>
      </c>
      <c r="I71" s="294">
        <f>+H71/H97</f>
        <v>1.1860703447436243E-2</v>
      </c>
      <c r="J71" s="425">
        <f>+J72</f>
        <v>936957948</v>
      </c>
      <c r="K71" s="340">
        <f t="shared" si="0"/>
        <v>1</v>
      </c>
    </row>
    <row r="72" spans="1:11" ht="36.75" customHeight="1" x14ac:dyDescent="0.25">
      <c r="A72" s="39" t="s">
        <v>362</v>
      </c>
      <c r="B72" s="40" t="s">
        <v>37</v>
      </c>
      <c r="C72" s="40">
        <v>20</v>
      </c>
      <c r="D72" s="40" t="s">
        <v>38</v>
      </c>
      <c r="E72" s="151" t="s">
        <v>226</v>
      </c>
      <c r="F72" s="421">
        <v>936957948</v>
      </c>
      <c r="G72" s="421">
        <v>0</v>
      </c>
      <c r="H72" s="421">
        <f t="shared" si="1"/>
        <v>936957948</v>
      </c>
      <c r="I72" s="308">
        <f>+H72/H97</f>
        <v>1.1860703447436243E-2</v>
      </c>
      <c r="J72" s="421">
        <v>936957948</v>
      </c>
      <c r="K72" s="342">
        <f t="shared" si="0"/>
        <v>1</v>
      </c>
    </row>
    <row r="73" spans="1:11" ht="36.75" customHeight="1" x14ac:dyDescent="0.25">
      <c r="A73" s="32" t="s">
        <v>363</v>
      </c>
      <c r="B73" s="40"/>
      <c r="C73" s="40"/>
      <c r="D73" s="40"/>
      <c r="E73" s="149" t="s">
        <v>364</v>
      </c>
      <c r="F73" s="425">
        <f t="shared" ref="F73:G75" si="6">+F74</f>
        <v>21306459</v>
      </c>
      <c r="G73" s="425">
        <f t="shared" si="6"/>
        <v>0</v>
      </c>
      <c r="H73" s="425">
        <f t="shared" si="1"/>
        <v>21306459</v>
      </c>
      <c r="I73" s="308">
        <f>+H73/H97</f>
        <v>2.6971284277313049E-4</v>
      </c>
      <c r="J73" s="425">
        <f>+J74</f>
        <v>21306459</v>
      </c>
      <c r="K73" s="340">
        <f t="shared" ref="K73:K97" si="7">+J73/H73</f>
        <v>1</v>
      </c>
    </row>
    <row r="74" spans="1:11" ht="36.75" customHeight="1" x14ac:dyDescent="0.25">
      <c r="A74" s="32" t="s">
        <v>365</v>
      </c>
      <c r="B74" s="40"/>
      <c r="C74" s="40"/>
      <c r="D74" s="40"/>
      <c r="E74" s="149" t="s">
        <v>364</v>
      </c>
      <c r="F74" s="425">
        <f t="shared" si="6"/>
        <v>21306459</v>
      </c>
      <c r="G74" s="425">
        <f t="shared" si="6"/>
        <v>0</v>
      </c>
      <c r="H74" s="425">
        <f t="shared" si="1"/>
        <v>21306459</v>
      </c>
      <c r="I74" s="308">
        <f>+H74/H97</f>
        <v>2.6971284277313049E-4</v>
      </c>
      <c r="J74" s="425">
        <f>+J75</f>
        <v>21306459</v>
      </c>
      <c r="K74" s="340">
        <f t="shared" si="7"/>
        <v>1</v>
      </c>
    </row>
    <row r="75" spans="1:11" ht="36.75" customHeight="1" x14ac:dyDescent="0.25">
      <c r="A75" s="32" t="s">
        <v>366</v>
      </c>
      <c r="B75" s="40"/>
      <c r="C75" s="40"/>
      <c r="D75" s="40"/>
      <c r="E75" s="149" t="s">
        <v>349</v>
      </c>
      <c r="F75" s="425">
        <f t="shared" si="6"/>
        <v>21306459</v>
      </c>
      <c r="G75" s="425">
        <f t="shared" si="6"/>
        <v>0</v>
      </c>
      <c r="H75" s="425">
        <f t="shared" si="1"/>
        <v>21306459</v>
      </c>
      <c r="I75" s="308">
        <f>+H75/H97</f>
        <v>2.6971284277313049E-4</v>
      </c>
      <c r="J75" s="425">
        <f>+J76</f>
        <v>21306459</v>
      </c>
      <c r="K75" s="340">
        <f t="shared" si="7"/>
        <v>1</v>
      </c>
    </row>
    <row r="76" spans="1:11" ht="36.75" customHeight="1" x14ac:dyDescent="0.25">
      <c r="A76" s="39" t="s">
        <v>367</v>
      </c>
      <c r="B76" s="40" t="s">
        <v>192</v>
      </c>
      <c r="C76" s="40">
        <v>11</v>
      </c>
      <c r="D76" s="40" t="s">
        <v>38</v>
      </c>
      <c r="E76" s="150" t="s">
        <v>226</v>
      </c>
      <c r="F76" s="425">
        <v>21306459</v>
      </c>
      <c r="G76" s="425"/>
      <c r="H76" s="421">
        <f t="shared" ref="H76:H78" si="8">+F76-G76</f>
        <v>21306459</v>
      </c>
      <c r="I76" s="308">
        <f>+H76/H97</f>
        <v>2.6971284277313049E-4</v>
      </c>
      <c r="J76" s="421">
        <v>21306459</v>
      </c>
      <c r="K76" s="342">
        <f t="shared" si="7"/>
        <v>1</v>
      </c>
    </row>
    <row r="77" spans="1:11" ht="36.75" customHeight="1" x14ac:dyDescent="0.25">
      <c r="A77" s="32" t="s">
        <v>368</v>
      </c>
      <c r="B77" s="456"/>
      <c r="C77" s="456"/>
      <c r="D77" s="456"/>
      <c r="E77" s="148" t="s">
        <v>369</v>
      </c>
      <c r="F77" s="425">
        <f t="shared" ref="F77:G81" si="9">+F78</f>
        <v>41375321</v>
      </c>
      <c r="G77" s="425">
        <f t="shared" si="9"/>
        <v>0</v>
      </c>
      <c r="H77" s="425">
        <f t="shared" si="8"/>
        <v>41375321</v>
      </c>
      <c r="I77" s="294">
        <f>+H77/H97</f>
        <v>5.2375927166315166E-4</v>
      </c>
      <c r="J77" s="425">
        <f>+J78</f>
        <v>41375321</v>
      </c>
      <c r="K77" s="340">
        <f t="shared" si="7"/>
        <v>1</v>
      </c>
    </row>
    <row r="78" spans="1:11" ht="36.75" customHeight="1" x14ac:dyDescent="0.25">
      <c r="A78" s="32" t="s">
        <v>370</v>
      </c>
      <c r="B78" s="456"/>
      <c r="C78" s="456"/>
      <c r="D78" s="456"/>
      <c r="E78" s="149" t="s">
        <v>219</v>
      </c>
      <c r="F78" s="425">
        <f t="shared" si="9"/>
        <v>41375321</v>
      </c>
      <c r="G78" s="425">
        <f t="shared" si="9"/>
        <v>0</v>
      </c>
      <c r="H78" s="425">
        <f t="shared" si="8"/>
        <v>41375321</v>
      </c>
      <c r="I78" s="294">
        <f>+H78/H97</f>
        <v>5.2375927166315166E-4</v>
      </c>
      <c r="J78" s="425">
        <f>+J79</f>
        <v>41375321</v>
      </c>
      <c r="K78" s="340">
        <f t="shared" si="7"/>
        <v>1</v>
      </c>
    </row>
    <row r="79" spans="1:11" ht="36.75" customHeight="1" x14ac:dyDescent="0.25">
      <c r="A79" s="32" t="s">
        <v>378</v>
      </c>
      <c r="B79" s="68"/>
      <c r="C79" s="68"/>
      <c r="D79" s="68"/>
      <c r="E79" s="149" t="s">
        <v>379</v>
      </c>
      <c r="F79" s="425">
        <f t="shared" si="9"/>
        <v>41375321</v>
      </c>
      <c r="G79" s="425">
        <f t="shared" si="9"/>
        <v>0</v>
      </c>
      <c r="H79" s="425">
        <f>+H80</f>
        <v>41375321</v>
      </c>
      <c r="I79" s="294">
        <f>+H79/H97</f>
        <v>5.2375927166315166E-4</v>
      </c>
      <c r="J79" s="425">
        <f>+J80</f>
        <v>41375321</v>
      </c>
      <c r="K79" s="340">
        <f t="shared" si="7"/>
        <v>1</v>
      </c>
    </row>
    <row r="80" spans="1:11" ht="36.75" customHeight="1" x14ac:dyDescent="0.25">
      <c r="A80" s="32" t="s">
        <v>380</v>
      </c>
      <c r="B80" s="68"/>
      <c r="C80" s="68"/>
      <c r="D80" s="68"/>
      <c r="E80" s="149" t="s">
        <v>379</v>
      </c>
      <c r="F80" s="425">
        <f t="shared" si="9"/>
        <v>41375321</v>
      </c>
      <c r="G80" s="425">
        <f t="shared" si="9"/>
        <v>0</v>
      </c>
      <c r="H80" s="425">
        <f t="shared" ref="H80:H90" si="10">+F80-G80</f>
        <v>41375321</v>
      </c>
      <c r="I80" s="294">
        <f>+H80/H97</f>
        <v>5.2375927166315166E-4</v>
      </c>
      <c r="J80" s="425">
        <f>+J81</f>
        <v>41375321</v>
      </c>
      <c r="K80" s="340">
        <f t="shared" si="7"/>
        <v>1</v>
      </c>
    </row>
    <row r="81" spans="1:11" ht="36.75" customHeight="1" x14ac:dyDescent="0.25">
      <c r="A81" s="32" t="s">
        <v>381</v>
      </c>
      <c r="B81" s="68"/>
      <c r="C81" s="68"/>
      <c r="D81" s="68"/>
      <c r="E81" s="149" t="s">
        <v>349</v>
      </c>
      <c r="F81" s="425">
        <f t="shared" si="9"/>
        <v>41375321</v>
      </c>
      <c r="G81" s="425">
        <f t="shared" si="9"/>
        <v>0</v>
      </c>
      <c r="H81" s="425">
        <f t="shared" si="10"/>
        <v>41375321</v>
      </c>
      <c r="I81" s="294">
        <f>+H81/H97</f>
        <v>5.2375927166315166E-4</v>
      </c>
      <c r="J81" s="425">
        <f>+J82</f>
        <v>41375321</v>
      </c>
      <c r="K81" s="340">
        <f t="shared" si="7"/>
        <v>1</v>
      </c>
    </row>
    <row r="82" spans="1:11" ht="36.75" customHeight="1" x14ac:dyDescent="0.25">
      <c r="A82" s="39" t="s">
        <v>382</v>
      </c>
      <c r="B82" s="40" t="s">
        <v>192</v>
      </c>
      <c r="C82" s="40">
        <v>11</v>
      </c>
      <c r="D82" s="40" t="s">
        <v>38</v>
      </c>
      <c r="E82" s="150" t="s">
        <v>226</v>
      </c>
      <c r="F82" s="421">
        <v>41375321</v>
      </c>
      <c r="G82" s="421">
        <v>0</v>
      </c>
      <c r="H82" s="421">
        <f t="shared" si="10"/>
        <v>41375321</v>
      </c>
      <c r="I82" s="308">
        <f>+H82/H97</f>
        <v>5.2375927166315166E-4</v>
      </c>
      <c r="J82" s="421">
        <v>41375321</v>
      </c>
      <c r="K82" s="342">
        <f t="shared" si="7"/>
        <v>1</v>
      </c>
    </row>
    <row r="83" spans="1:11" ht="36.75" customHeight="1" x14ac:dyDescent="0.25">
      <c r="A83" s="32" t="s">
        <v>383</v>
      </c>
      <c r="B83" s="455"/>
      <c r="C83" s="455"/>
      <c r="D83" s="455"/>
      <c r="E83" s="148" t="s">
        <v>384</v>
      </c>
      <c r="F83" s="425">
        <f>+F84</f>
        <v>739794684</v>
      </c>
      <c r="G83" s="425">
        <f>+G84</f>
        <v>0</v>
      </c>
      <c r="H83" s="425">
        <f t="shared" si="10"/>
        <v>739794684</v>
      </c>
      <c r="I83" s="294">
        <f>+H83/H97</f>
        <v>9.3648657099750718E-3</v>
      </c>
      <c r="J83" s="425">
        <f>+J84</f>
        <v>739794684</v>
      </c>
      <c r="K83" s="340">
        <f t="shared" si="7"/>
        <v>1</v>
      </c>
    </row>
    <row r="84" spans="1:11" ht="36.75" customHeight="1" x14ac:dyDescent="0.25">
      <c r="A84" s="32" t="s">
        <v>385</v>
      </c>
      <c r="B84" s="454"/>
      <c r="C84" s="454"/>
      <c r="D84" s="454"/>
      <c r="E84" s="148" t="s">
        <v>219</v>
      </c>
      <c r="F84" s="425">
        <f>+F85+F89+F93</f>
        <v>739794684</v>
      </c>
      <c r="G84" s="425">
        <f>+G85+G89+G93</f>
        <v>0</v>
      </c>
      <c r="H84" s="425">
        <f t="shared" si="10"/>
        <v>739794684</v>
      </c>
      <c r="I84" s="294">
        <f>+H84/H97</f>
        <v>9.3648657099750718E-3</v>
      </c>
      <c r="J84" s="425">
        <f>+J85+J89+J93</f>
        <v>739794684</v>
      </c>
      <c r="K84" s="340">
        <f t="shared" si="7"/>
        <v>1</v>
      </c>
    </row>
    <row r="85" spans="1:11" ht="53.25" customHeight="1" x14ac:dyDescent="0.25">
      <c r="A85" s="32" t="s">
        <v>393</v>
      </c>
      <c r="B85" s="454"/>
      <c r="C85" s="454"/>
      <c r="D85" s="454"/>
      <c r="E85" s="149" t="s">
        <v>396</v>
      </c>
      <c r="F85" s="425">
        <f>+F86</f>
        <v>210846123</v>
      </c>
      <c r="G85" s="425">
        <f>+G86</f>
        <v>0</v>
      </c>
      <c r="H85" s="425">
        <f t="shared" si="10"/>
        <v>210846123</v>
      </c>
      <c r="I85" s="294">
        <f>+H85/H97</f>
        <v>2.6690454393206832E-3</v>
      </c>
      <c r="J85" s="425">
        <f>+J86</f>
        <v>210846123</v>
      </c>
      <c r="K85" s="340">
        <f t="shared" si="7"/>
        <v>1</v>
      </c>
    </row>
    <row r="86" spans="1:11" ht="53.25" customHeight="1" x14ac:dyDescent="0.25">
      <c r="A86" s="453" t="s">
        <v>395</v>
      </c>
      <c r="B86" s="454"/>
      <c r="C86" s="454"/>
      <c r="D86" s="454"/>
      <c r="E86" s="149" t="s">
        <v>396</v>
      </c>
      <c r="F86" s="425">
        <f>+F87</f>
        <v>210846123</v>
      </c>
      <c r="G86" s="425">
        <f>+G87</f>
        <v>0</v>
      </c>
      <c r="H86" s="425">
        <f t="shared" si="10"/>
        <v>210846123</v>
      </c>
      <c r="I86" s="294">
        <f>+H86/H97</f>
        <v>2.6690454393206832E-3</v>
      </c>
      <c r="J86" s="425">
        <f>+J87</f>
        <v>210846123</v>
      </c>
      <c r="K86" s="340">
        <f t="shared" si="7"/>
        <v>1</v>
      </c>
    </row>
    <row r="87" spans="1:11" ht="36.75" customHeight="1" x14ac:dyDescent="0.25">
      <c r="A87" s="453" t="s">
        <v>397</v>
      </c>
      <c r="B87" s="454"/>
      <c r="C87" s="454"/>
      <c r="D87" s="454"/>
      <c r="E87" s="149" t="s">
        <v>349</v>
      </c>
      <c r="F87" s="425">
        <f>+F88</f>
        <v>210846123</v>
      </c>
      <c r="G87" s="425">
        <f>+G94</f>
        <v>0</v>
      </c>
      <c r="H87" s="425">
        <f t="shared" si="10"/>
        <v>210846123</v>
      </c>
      <c r="I87" s="294">
        <f>+H87/H97</f>
        <v>2.6690454393206832E-3</v>
      </c>
      <c r="J87" s="425">
        <f>+J88</f>
        <v>210846123</v>
      </c>
      <c r="K87" s="340">
        <f t="shared" si="7"/>
        <v>1</v>
      </c>
    </row>
    <row r="88" spans="1:11" ht="30.75" customHeight="1" x14ac:dyDescent="0.25">
      <c r="A88" s="39" t="s">
        <v>398</v>
      </c>
      <c r="B88" s="454" t="s">
        <v>192</v>
      </c>
      <c r="C88" s="454">
        <v>11</v>
      </c>
      <c r="D88" s="40" t="s">
        <v>38</v>
      </c>
      <c r="E88" s="151" t="s">
        <v>226</v>
      </c>
      <c r="F88" s="421">
        <v>210846123</v>
      </c>
      <c r="G88" s="421">
        <v>0</v>
      </c>
      <c r="H88" s="421">
        <f t="shared" si="10"/>
        <v>210846123</v>
      </c>
      <c r="I88" s="308">
        <f>+H88/H97</f>
        <v>2.6690454393206832E-3</v>
      </c>
      <c r="J88" s="421">
        <v>210846123</v>
      </c>
      <c r="K88" s="342">
        <f t="shared" si="7"/>
        <v>1</v>
      </c>
    </row>
    <row r="89" spans="1:11" ht="45.75" customHeight="1" x14ac:dyDescent="0.25">
      <c r="A89" s="32" t="s">
        <v>402</v>
      </c>
      <c r="B89" s="40"/>
      <c r="C89" s="40"/>
      <c r="D89" s="40"/>
      <c r="E89" s="149" t="s">
        <v>405</v>
      </c>
      <c r="F89" s="425">
        <f t="shared" ref="F89:G91" si="11">+F90</f>
        <v>521795360</v>
      </c>
      <c r="G89" s="425">
        <f t="shared" si="11"/>
        <v>0</v>
      </c>
      <c r="H89" s="425">
        <f t="shared" si="10"/>
        <v>521795360</v>
      </c>
      <c r="I89" s="294">
        <f>+H89/H97</f>
        <v>6.605269786567022E-3</v>
      </c>
      <c r="J89" s="425">
        <f>+J90</f>
        <v>521795360</v>
      </c>
      <c r="K89" s="340">
        <f t="shared" si="7"/>
        <v>1</v>
      </c>
    </row>
    <row r="90" spans="1:11" ht="50.25" customHeight="1" x14ac:dyDescent="0.25">
      <c r="A90" s="32" t="s">
        <v>404</v>
      </c>
      <c r="B90" s="40"/>
      <c r="C90" s="40"/>
      <c r="D90" s="40"/>
      <c r="E90" s="149" t="s">
        <v>405</v>
      </c>
      <c r="F90" s="425">
        <f t="shared" si="11"/>
        <v>521795360</v>
      </c>
      <c r="G90" s="425">
        <f t="shared" si="11"/>
        <v>0</v>
      </c>
      <c r="H90" s="425">
        <f t="shared" si="10"/>
        <v>521795360</v>
      </c>
      <c r="I90" s="294">
        <f>+H90/H97</f>
        <v>6.605269786567022E-3</v>
      </c>
      <c r="J90" s="425">
        <f>+J91</f>
        <v>521795360</v>
      </c>
      <c r="K90" s="340">
        <f t="shared" si="7"/>
        <v>1</v>
      </c>
    </row>
    <row r="91" spans="1:11" ht="30" customHeight="1" x14ac:dyDescent="0.25">
      <c r="A91" s="32" t="s">
        <v>406</v>
      </c>
      <c r="B91" s="40"/>
      <c r="C91" s="40"/>
      <c r="D91" s="40"/>
      <c r="E91" s="149" t="s">
        <v>407</v>
      </c>
      <c r="F91" s="425">
        <f t="shared" si="11"/>
        <v>521795360</v>
      </c>
      <c r="G91" s="425">
        <f t="shared" si="11"/>
        <v>0</v>
      </c>
      <c r="H91" s="425">
        <f>+H92</f>
        <v>521795360</v>
      </c>
      <c r="I91" s="294">
        <f>+H91/H97</f>
        <v>6.605269786567022E-3</v>
      </c>
      <c r="J91" s="425">
        <f>+J92</f>
        <v>521795360</v>
      </c>
      <c r="K91" s="340">
        <f t="shared" si="7"/>
        <v>1</v>
      </c>
    </row>
    <row r="92" spans="1:11" ht="36.75" customHeight="1" x14ac:dyDescent="0.25">
      <c r="A92" s="39" t="s">
        <v>408</v>
      </c>
      <c r="B92" s="40" t="s">
        <v>192</v>
      </c>
      <c r="C92" s="40">
        <v>11</v>
      </c>
      <c r="D92" s="40" t="s">
        <v>38</v>
      </c>
      <c r="E92" s="150" t="s">
        <v>226</v>
      </c>
      <c r="F92" s="421">
        <v>521795360</v>
      </c>
      <c r="G92" s="421">
        <v>0</v>
      </c>
      <c r="H92" s="421">
        <f>+F92-G92</f>
        <v>521795360</v>
      </c>
      <c r="I92" s="308">
        <f>+H92/H97</f>
        <v>6.605269786567022E-3</v>
      </c>
      <c r="J92" s="421">
        <v>521795360</v>
      </c>
      <c r="K92" s="342">
        <f t="shared" si="7"/>
        <v>1</v>
      </c>
    </row>
    <row r="93" spans="1:11" ht="55.5" customHeight="1" x14ac:dyDescent="0.25">
      <c r="A93" s="453" t="s">
        <v>409</v>
      </c>
      <c r="B93" s="68"/>
      <c r="C93" s="68"/>
      <c r="D93" s="68"/>
      <c r="E93" s="149" t="s">
        <v>412</v>
      </c>
      <c r="F93" s="425">
        <f t="shared" ref="F93:H95" si="12">+F94</f>
        <v>7153201</v>
      </c>
      <c r="G93" s="425">
        <f t="shared" si="12"/>
        <v>0</v>
      </c>
      <c r="H93" s="425">
        <f t="shared" si="12"/>
        <v>7153201</v>
      </c>
      <c r="I93" s="294">
        <f>+H93/H97</f>
        <v>9.0550484087365224E-5</v>
      </c>
      <c r="J93" s="425">
        <f>+J94</f>
        <v>7153201</v>
      </c>
      <c r="K93" s="340">
        <f t="shared" si="7"/>
        <v>1</v>
      </c>
    </row>
    <row r="94" spans="1:11" ht="55.5" customHeight="1" x14ac:dyDescent="0.25">
      <c r="A94" s="453" t="s">
        <v>411</v>
      </c>
      <c r="B94" s="68"/>
      <c r="C94" s="68"/>
      <c r="D94" s="68"/>
      <c r="E94" s="149" t="s">
        <v>453</v>
      </c>
      <c r="F94" s="425">
        <f t="shared" si="12"/>
        <v>7153201</v>
      </c>
      <c r="G94" s="425">
        <f t="shared" si="12"/>
        <v>0</v>
      </c>
      <c r="H94" s="425">
        <f t="shared" si="12"/>
        <v>7153201</v>
      </c>
      <c r="I94" s="294">
        <f>+H94/H97</f>
        <v>9.0550484087365224E-5</v>
      </c>
      <c r="J94" s="425">
        <f>+J95</f>
        <v>7153201</v>
      </c>
      <c r="K94" s="340">
        <f t="shared" si="7"/>
        <v>1</v>
      </c>
    </row>
    <row r="95" spans="1:11" ht="36.75" customHeight="1" x14ac:dyDescent="0.25">
      <c r="A95" s="453" t="s">
        <v>413</v>
      </c>
      <c r="B95" s="68"/>
      <c r="C95" s="68"/>
      <c r="D95" s="68"/>
      <c r="E95" s="149" t="s">
        <v>414</v>
      </c>
      <c r="F95" s="425">
        <f t="shared" si="12"/>
        <v>7153201</v>
      </c>
      <c r="G95" s="425">
        <f t="shared" si="12"/>
        <v>0</v>
      </c>
      <c r="H95" s="425">
        <f t="shared" si="12"/>
        <v>7153201</v>
      </c>
      <c r="I95" s="294">
        <f>+H95/H97</f>
        <v>9.0550484087365224E-5</v>
      </c>
      <c r="J95" s="425">
        <f>+J96</f>
        <v>7153201</v>
      </c>
      <c r="K95" s="340">
        <f t="shared" si="7"/>
        <v>1</v>
      </c>
    </row>
    <row r="96" spans="1:11" ht="36.75" customHeight="1" thickBot="1" x14ac:dyDescent="0.3">
      <c r="A96" s="52" t="s">
        <v>439</v>
      </c>
      <c r="B96" s="452" t="s">
        <v>192</v>
      </c>
      <c r="C96" s="187">
        <v>11</v>
      </c>
      <c r="D96" s="53" t="s">
        <v>38</v>
      </c>
      <c r="E96" s="426" t="s">
        <v>226</v>
      </c>
      <c r="F96" s="427">
        <v>7153201</v>
      </c>
      <c r="G96" s="427">
        <v>0</v>
      </c>
      <c r="H96" s="427">
        <f>+F96-G96</f>
        <v>7153201</v>
      </c>
      <c r="I96" s="301">
        <f>+H96/H97</f>
        <v>9.0550484087365224E-5</v>
      </c>
      <c r="J96" s="427">
        <v>7153201</v>
      </c>
      <c r="K96" s="344">
        <f t="shared" si="7"/>
        <v>1</v>
      </c>
    </row>
    <row r="97" spans="1:11" s="433" customFormat="1" ht="30" customHeight="1" thickBot="1" x14ac:dyDescent="0.3">
      <c r="A97" s="547" t="s">
        <v>454</v>
      </c>
      <c r="B97" s="548"/>
      <c r="C97" s="548"/>
      <c r="D97" s="548"/>
      <c r="E97" s="548"/>
      <c r="F97" s="380">
        <f>+F9+F44</f>
        <v>78996827814.839996</v>
      </c>
      <c r="G97" s="380">
        <f>+G9+G44</f>
        <v>0</v>
      </c>
      <c r="H97" s="380">
        <f>+H9+H44</f>
        <v>78996827814.839996</v>
      </c>
      <c r="I97" s="381">
        <f>+H97/H97</f>
        <v>1</v>
      </c>
      <c r="J97" s="380">
        <f>+J9+J44</f>
        <v>78996827814.839996</v>
      </c>
      <c r="K97" s="382">
        <f t="shared" si="7"/>
        <v>1</v>
      </c>
    </row>
    <row r="98" spans="1:11" s="434" customFormat="1" ht="18" customHeight="1" x14ac:dyDescent="0.25">
      <c r="A98" s="319" t="s">
        <v>537</v>
      </c>
      <c r="B98" s="451"/>
      <c r="C98" s="451"/>
      <c r="F98" s="450"/>
      <c r="G98" s="162"/>
      <c r="H98" s="162"/>
      <c r="I98" s="162"/>
    </row>
    <row r="99" spans="1:11" s="434" customFormat="1" ht="18" customHeight="1" x14ac:dyDescent="0.25">
      <c r="A99" s="319" t="s">
        <v>521</v>
      </c>
      <c r="B99" s="451"/>
      <c r="C99" s="451"/>
      <c r="F99" s="450"/>
      <c r="G99" s="162"/>
      <c r="H99" s="162"/>
      <c r="I99" s="162"/>
    </row>
  </sheetData>
  <mergeCells count="15">
    <mergeCell ref="A97:E97"/>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AFEB-6B74-4C5A-86EE-C43CA6373491}">
  <dimension ref="A1:K99"/>
  <sheetViews>
    <sheetView zoomScale="77" zoomScaleNormal="77" zoomScaleSheetLayoutView="82" workbookViewId="0">
      <selection activeCell="E93" sqref="E93"/>
    </sheetView>
  </sheetViews>
  <sheetFormatPr baseColWidth="10" defaultColWidth="11.42578125" defaultRowHeight="15.75" x14ac:dyDescent="0.25"/>
  <cols>
    <col min="1" max="1" width="29.5703125" style="409" customWidth="1"/>
    <col min="2" max="2" width="15.28515625" style="409" customWidth="1"/>
    <col min="3" max="3" width="10.7109375" style="449" customWidth="1"/>
    <col min="4" max="4" width="10.28515625" style="449" customWidth="1"/>
    <col min="5" max="5" width="50.5703125" style="409" customWidth="1"/>
    <col min="6" max="6" width="24.140625" style="163" customWidth="1"/>
    <col min="7" max="7" width="20.7109375" style="188" customWidth="1"/>
    <col min="8" max="8" width="25.140625" style="163" customWidth="1"/>
    <col min="9" max="9" width="15.140625" style="163" customWidth="1"/>
    <col min="10" max="10" width="23.5703125" style="163" customWidth="1"/>
    <col min="11" max="11" width="16" style="356" customWidth="1"/>
    <col min="12" max="216" width="11.42578125" style="409"/>
    <col min="217" max="217" width="20.28515625" style="409" customWidth="1"/>
    <col min="218" max="218" width="7.28515625" style="409" customWidth="1"/>
    <col min="219" max="219" width="51.42578125" style="409" customWidth="1"/>
    <col min="220" max="220" width="23.42578125" style="409" customWidth="1"/>
    <col min="221" max="221" width="19.42578125" style="409" customWidth="1"/>
    <col min="222" max="222" width="20" style="409" customWidth="1"/>
    <col min="223" max="223" width="25.140625" style="409" customWidth="1"/>
    <col min="224" max="224" width="4.42578125" style="409" customWidth="1"/>
    <col min="225" max="225" width="18.85546875" style="409" customWidth="1"/>
    <col min="226" max="226" width="19.28515625" style="409" customWidth="1"/>
    <col min="227" max="227" width="14.42578125" style="409" customWidth="1"/>
    <col min="228" max="228" width="18.42578125" style="409" customWidth="1"/>
    <col min="229" max="229" width="11.42578125" style="409"/>
    <col min="230" max="230" width="17.42578125" style="409" customWidth="1"/>
    <col min="231" max="472" width="11.42578125" style="409"/>
    <col min="473" max="473" width="20.28515625" style="409" customWidth="1"/>
    <col min="474" max="474" width="7.28515625" style="409" customWidth="1"/>
    <col min="475" max="475" width="51.42578125" style="409" customWidth="1"/>
    <col min="476" max="476" width="23.42578125" style="409" customWidth="1"/>
    <col min="477" max="477" width="19.42578125" style="409" customWidth="1"/>
    <col min="478" max="478" width="20" style="409" customWidth="1"/>
    <col min="479" max="479" width="25.140625" style="409" customWidth="1"/>
    <col min="480" max="480" width="4.42578125" style="409" customWidth="1"/>
    <col min="481" max="481" width="18.85546875" style="409" customWidth="1"/>
    <col min="482" max="482" width="19.28515625" style="409" customWidth="1"/>
    <col min="483" max="483" width="14.42578125" style="409" customWidth="1"/>
    <col min="484" max="484" width="18.42578125" style="409" customWidth="1"/>
    <col min="485" max="485" width="11.42578125" style="409"/>
    <col min="486" max="486" width="17.42578125" style="409" customWidth="1"/>
    <col min="487" max="728" width="11.42578125" style="409"/>
    <col min="729" max="729" width="20.28515625" style="409" customWidth="1"/>
    <col min="730" max="730" width="7.28515625" style="409" customWidth="1"/>
    <col min="731" max="731" width="51.42578125" style="409" customWidth="1"/>
    <col min="732" max="732" width="23.42578125" style="409" customWidth="1"/>
    <col min="733" max="733" width="19.42578125" style="409" customWidth="1"/>
    <col min="734" max="734" width="20" style="409" customWidth="1"/>
    <col min="735" max="735" width="25.140625" style="409" customWidth="1"/>
    <col min="736" max="736" width="4.42578125" style="409" customWidth="1"/>
    <col min="737" max="737" width="18.85546875" style="409" customWidth="1"/>
    <col min="738" max="738" width="19.28515625" style="409" customWidth="1"/>
    <col min="739" max="739" width="14.42578125" style="409" customWidth="1"/>
    <col min="740" max="740" width="18.42578125" style="409" customWidth="1"/>
    <col min="741" max="741" width="11.42578125" style="409"/>
    <col min="742" max="742" width="17.42578125" style="409" customWidth="1"/>
    <col min="743" max="984" width="11.42578125" style="409"/>
    <col min="985" max="985" width="20.28515625" style="409" customWidth="1"/>
    <col min="986" max="986" width="7.28515625" style="409" customWidth="1"/>
    <col min="987" max="987" width="51.42578125" style="409" customWidth="1"/>
    <col min="988" max="988" width="23.42578125" style="409" customWidth="1"/>
    <col min="989" max="989" width="19.42578125" style="409" customWidth="1"/>
    <col min="990" max="990" width="20" style="409" customWidth="1"/>
    <col min="991" max="991" width="25.140625" style="409" customWidth="1"/>
    <col min="992" max="992" width="4.42578125" style="409" customWidth="1"/>
    <col min="993" max="993" width="18.85546875" style="409" customWidth="1"/>
    <col min="994" max="994" width="19.28515625" style="409" customWidth="1"/>
    <col min="995" max="995" width="14.42578125" style="409" customWidth="1"/>
    <col min="996" max="996" width="18.42578125" style="409" customWidth="1"/>
    <col min="997" max="997" width="11.42578125" style="409"/>
    <col min="998" max="998" width="17.42578125" style="409" customWidth="1"/>
    <col min="999" max="1240" width="11.42578125" style="409"/>
    <col min="1241" max="1241" width="20.28515625" style="409" customWidth="1"/>
    <col min="1242" max="1242" width="7.28515625" style="409" customWidth="1"/>
    <col min="1243" max="1243" width="51.42578125" style="409" customWidth="1"/>
    <col min="1244" max="1244" width="23.42578125" style="409" customWidth="1"/>
    <col min="1245" max="1245" width="19.42578125" style="409" customWidth="1"/>
    <col min="1246" max="1246" width="20" style="409" customWidth="1"/>
    <col min="1247" max="1247" width="25.140625" style="409" customWidth="1"/>
    <col min="1248" max="1248" width="4.42578125" style="409" customWidth="1"/>
    <col min="1249" max="1249" width="18.85546875" style="409" customWidth="1"/>
    <col min="1250" max="1250" width="19.28515625" style="409" customWidth="1"/>
    <col min="1251" max="1251" width="14.42578125" style="409" customWidth="1"/>
    <col min="1252" max="1252" width="18.42578125" style="409" customWidth="1"/>
    <col min="1253" max="1253" width="11.42578125" style="409"/>
    <col min="1254" max="1254" width="17.42578125" style="409" customWidth="1"/>
    <col min="1255" max="1496" width="11.42578125" style="409"/>
    <col min="1497" max="1497" width="20.28515625" style="409" customWidth="1"/>
    <col min="1498" max="1498" width="7.28515625" style="409" customWidth="1"/>
    <col min="1499" max="1499" width="51.42578125" style="409" customWidth="1"/>
    <col min="1500" max="1500" width="23.42578125" style="409" customWidth="1"/>
    <col min="1501" max="1501" width="19.42578125" style="409" customWidth="1"/>
    <col min="1502" max="1502" width="20" style="409" customWidth="1"/>
    <col min="1503" max="1503" width="25.140625" style="409" customWidth="1"/>
    <col min="1504" max="1504" width="4.42578125" style="409" customWidth="1"/>
    <col min="1505" max="1505" width="18.85546875" style="409" customWidth="1"/>
    <col min="1506" max="1506" width="19.28515625" style="409" customWidth="1"/>
    <col min="1507" max="1507" width="14.42578125" style="409" customWidth="1"/>
    <col min="1508" max="1508" width="18.42578125" style="409" customWidth="1"/>
    <col min="1509" max="1509" width="11.42578125" style="409"/>
    <col min="1510" max="1510" width="17.42578125" style="409" customWidth="1"/>
    <col min="1511" max="1752" width="11.42578125" style="409"/>
    <col min="1753" max="1753" width="20.28515625" style="409" customWidth="1"/>
    <col min="1754" max="1754" width="7.28515625" style="409" customWidth="1"/>
    <col min="1755" max="1755" width="51.42578125" style="409" customWidth="1"/>
    <col min="1756" max="1756" width="23.42578125" style="409" customWidth="1"/>
    <col min="1757" max="1757" width="19.42578125" style="409" customWidth="1"/>
    <col min="1758" max="1758" width="20" style="409" customWidth="1"/>
    <col min="1759" max="1759" width="25.140625" style="409" customWidth="1"/>
    <col min="1760" max="1760" width="4.42578125" style="409" customWidth="1"/>
    <col min="1761" max="1761" width="18.85546875" style="409" customWidth="1"/>
    <col min="1762" max="1762" width="19.28515625" style="409" customWidth="1"/>
    <col min="1763" max="1763" width="14.42578125" style="409" customWidth="1"/>
    <col min="1764" max="1764" width="18.42578125" style="409" customWidth="1"/>
    <col min="1765" max="1765" width="11.42578125" style="409"/>
    <col min="1766" max="1766" width="17.42578125" style="409" customWidth="1"/>
    <col min="1767" max="2008" width="11.42578125" style="409"/>
    <col min="2009" max="2009" width="20.28515625" style="409" customWidth="1"/>
    <col min="2010" max="2010" width="7.28515625" style="409" customWidth="1"/>
    <col min="2011" max="2011" width="51.42578125" style="409" customWidth="1"/>
    <col min="2012" max="2012" width="23.42578125" style="409" customWidth="1"/>
    <col min="2013" max="2013" width="19.42578125" style="409" customWidth="1"/>
    <col min="2014" max="2014" width="20" style="409" customWidth="1"/>
    <col min="2015" max="2015" width="25.140625" style="409" customWidth="1"/>
    <col min="2016" max="2016" width="4.42578125" style="409" customWidth="1"/>
    <col min="2017" max="2017" width="18.85546875" style="409" customWidth="1"/>
    <col min="2018" max="2018" width="19.28515625" style="409" customWidth="1"/>
    <col min="2019" max="2019" width="14.42578125" style="409" customWidth="1"/>
    <col min="2020" max="2020" width="18.42578125" style="409" customWidth="1"/>
    <col min="2021" max="2021" width="11.42578125" style="409"/>
    <col min="2022" max="2022" width="17.42578125" style="409" customWidth="1"/>
    <col min="2023" max="2264" width="11.42578125" style="409"/>
    <col min="2265" max="2265" width="20.28515625" style="409" customWidth="1"/>
    <col min="2266" max="2266" width="7.28515625" style="409" customWidth="1"/>
    <col min="2267" max="2267" width="51.42578125" style="409" customWidth="1"/>
    <col min="2268" max="2268" width="23.42578125" style="409" customWidth="1"/>
    <col min="2269" max="2269" width="19.42578125" style="409" customWidth="1"/>
    <col min="2270" max="2270" width="20" style="409" customWidth="1"/>
    <col min="2271" max="2271" width="25.140625" style="409" customWidth="1"/>
    <col min="2272" max="2272" width="4.42578125" style="409" customWidth="1"/>
    <col min="2273" max="2273" width="18.85546875" style="409" customWidth="1"/>
    <col min="2274" max="2274" width="19.28515625" style="409" customWidth="1"/>
    <col min="2275" max="2275" width="14.42578125" style="409" customWidth="1"/>
    <col min="2276" max="2276" width="18.42578125" style="409" customWidth="1"/>
    <col min="2277" max="2277" width="11.42578125" style="409"/>
    <col min="2278" max="2278" width="17.42578125" style="409" customWidth="1"/>
    <col min="2279" max="2520" width="11.42578125" style="409"/>
    <col min="2521" max="2521" width="20.28515625" style="409" customWidth="1"/>
    <col min="2522" max="2522" width="7.28515625" style="409" customWidth="1"/>
    <col min="2523" max="2523" width="51.42578125" style="409" customWidth="1"/>
    <col min="2524" max="2524" width="23.42578125" style="409" customWidth="1"/>
    <col min="2525" max="2525" width="19.42578125" style="409" customWidth="1"/>
    <col min="2526" max="2526" width="20" style="409" customWidth="1"/>
    <col min="2527" max="2527" width="25.140625" style="409" customWidth="1"/>
    <col min="2528" max="2528" width="4.42578125" style="409" customWidth="1"/>
    <col min="2529" max="2529" width="18.85546875" style="409" customWidth="1"/>
    <col min="2530" max="2530" width="19.28515625" style="409" customWidth="1"/>
    <col min="2531" max="2531" width="14.42578125" style="409" customWidth="1"/>
    <col min="2532" max="2532" width="18.42578125" style="409" customWidth="1"/>
    <col min="2533" max="2533" width="11.42578125" style="409"/>
    <col min="2534" max="2534" width="17.42578125" style="409" customWidth="1"/>
    <col min="2535" max="2776" width="11.42578125" style="409"/>
    <col min="2777" max="2777" width="20.28515625" style="409" customWidth="1"/>
    <col min="2778" max="2778" width="7.28515625" style="409" customWidth="1"/>
    <col min="2779" max="2779" width="51.42578125" style="409" customWidth="1"/>
    <col min="2780" max="2780" width="23.42578125" style="409" customWidth="1"/>
    <col min="2781" max="2781" width="19.42578125" style="409" customWidth="1"/>
    <col min="2782" max="2782" width="20" style="409" customWidth="1"/>
    <col min="2783" max="2783" width="25.140625" style="409" customWidth="1"/>
    <col min="2784" max="2784" width="4.42578125" style="409" customWidth="1"/>
    <col min="2785" max="2785" width="18.85546875" style="409" customWidth="1"/>
    <col min="2786" max="2786" width="19.28515625" style="409" customWidth="1"/>
    <col min="2787" max="2787" width="14.42578125" style="409" customWidth="1"/>
    <col min="2788" max="2788" width="18.42578125" style="409" customWidth="1"/>
    <col min="2789" max="2789" width="11.42578125" style="409"/>
    <col min="2790" max="2790" width="17.42578125" style="409" customWidth="1"/>
    <col min="2791" max="3032" width="11.42578125" style="409"/>
    <col min="3033" max="3033" width="20.28515625" style="409" customWidth="1"/>
    <col min="3034" max="3034" width="7.28515625" style="409" customWidth="1"/>
    <col min="3035" max="3035" width="51.42578125" style="409" customWidth="1"/>
    <col min="3036" max="3036" width="23.42578125" style="409" customWidth="1"/>
    <col min="3037" max="3037" width="19.42578125" style="409" customWidth="1"/>
    <col min="3038" max="3038" width="20" style="409" customWidth="1"/>
    <col min="3039" max="3039" width="25.140625" style="409" customWidth="1"/>
    <col min="3040" max="3040" width="4.42578125" style="409" customWidth="1"/>
    <col min="3041" max="3041" width="18.85546875" style="409" customWidth="1"/>
    <col min="3042" max="3042" width="19.28515625" style="409" customWidth="1"/>
    <col min="3043" max="3043" width="14.42578125" style="409" customWidth="1"/>
    <col min="3044" max="3044" width="18.42578125" style="409" customWidth="1"/>
    <col min="3045" max="3045" width="11.42578125" style="409"/>
    <col min="3046" max="3046" width="17.42578125" style="409" customWidth="1"/>
    <col min="3047" max="3288" width="11.42578125" style="409"/>
    <col min="3289" max="3289" width="20.28515625" style="409" customWidth="1"/>
    <col min="3290" max="3290" width="7.28515625" style="409" customWidth="1"/>
    <col min="3291" max="3291" width="51.42578125" style="409" customWidth="1"/>
    <col min="3292" max="3292" width="23.42578125" style="409" customWidth="1"/>
    <col min="3293" max="3293" width="19.42578125" style="409" customWidth="1"/>
    <col min="3294" max="3294" width="20" style="409" customWidth="1"/>
    <col min="3295" max="3295" width="25.140625" style="409" customWidth="1"/>
    <col min="3296" max="3296" width="4.42578125" style="409" customWidth="1"/>
    <col min="3297" max="3297" width="18.85546875" style="409" customWidth="1"/>
    <col min="3298" max="3298" width="19.28515625" style="409" customWidth="1"/>
    <col min="3299" max="3299" width="14.42578125" style="409" customWidth="1"/>
    <col min="3300" max="3300" width="18.42578125" style="409" customWidth="1"/>
    <col min="3301" max="3301" width="11.42578125" style="409"/>
    <col min="3302" max="3302" width="17.42578125" style="409" customWidth="1"/>
    <col min="3303" max="3544" width="11.42578125" style="409"/>
    <col min="3545" max="3545" width="20.28515625" style="409" customWidth="1"/>
    <col min="3546" max="3546" width="7.28515625" style="409" customWidth="1"/>
    <col min="3547" max="3547" width="51.42578125" style="409" customWidth="1"/>
    <col min="3548" max="3548" width="23.42578125" style="409" customWidth="1"/>
    <col min="3549" max="3549" width="19.42578125" style="409" customWidth="1"/>
    <col min="3550" max="3550" width="20" style="409" customWidth="1"/>
    <col min="3551" max="3551" width="25.140625" style="409" customWidth="1"/>
    <col min="3552" max="3552" width="4.42578125" style="409" customWidth="1"/>
    <col min="3553" max="3553" width="18.85546875" style="409" customWidth="1"/>
    <col min="3554" max="3554" width="19.28515625" style="409" customWidth="1"/>
    <col min="3555" max="3555" width="14.42578125" style="409" customWidth="1"/>
    <col min="3556" max="3556" width="18.42578125" style="409" customWidth="1"/>
    <col min="3557" max="3557" width="11.42578125" style="409"/>
    <col min="3558" max="3558" width="17.42578125" style="409" customWidth="1"/>
    <col min="3559" max="3800" width="11.42578125" style="409"/>
    <col min="3801" max="3801" width="20.28515625" style="409" customWidth="1"/>
    <col min="3802" max="3802" width="7.28515625" style="409" customWidth="1"/>
    <col min="3803" max="3803" width="51.42578125" style="409" customWidth="1"/>
    <col min="3804" max="3804" width="23.42578125" style="409" customWidth="1"/>
    <col min="3805" max="3805" width="19.42578125" style="409" customWidth="1"/>
    <col min="3806" max="3806" width="20" style="409" customWidth="1"/>
    <col min="3807" max="3807" width="25.140625" style="409" customWidth="1"/>
    <col min="3808" max="3808" width="4.42578125" style="409" customWidth="1"/>
    <col min="3809" max="3809" width="18.85546875" style="409" customWidth="1"/>
    <col min="3810" max="3810" width="19.28515625" style="409" customWidth="1"/>
    <col min="3811" max="3811" width="14.42578125" style="409" customWidth="1"/>
    <col min="3812" max="3812" width="18.42578125" style="409" customWidth="1"/>
    <col min="3813" max="3813" width="11.42578125" style="409"/>
    <col min="3814" max="3814" width="17.42578125" style="409" customWidth="1"/>
    <col min="3815" max="4056" width="11.42578125" style="409"/>
    <col min="4057" max="4057" width="20.28515625" style="409" customWidth="1"/>
    <col min="4058" max="4058" width="7.28515625" style="409" customWidth="1"/>
    <col min="4059" max="4059" width="51.42578125" style="409" customWidth="1"/>
    <col min="4060" max="4060" width="23.42578125" style="409" customWidth="1"/>
    <col min="4061" max="4061" width="19.42578125" style="409" customWidth="1"/>
    <col min="4062" max="4062" width="20" style="409" customWidth="1"/>
    <col min="4063" max="4063" width="25.140625" style="409" customWidth="1"/>
    <col min="4064" max="4064" width="4.42578125" style="409" customWidth="1"/>
    <col min="4065" max="4065" width="18.85546875" style="409" customWidth="1"/>
    <col min="4066" max="4066" width="19.28515625" style="409" customWidth="1"/>
    <col min="4067" max="4067" width="14.42578125" style="409" customWidth="1"/>
    <col min="4068" max="4068" width="18.42578125" style="409" customWidth="1"/>
    <col min="4069" max="4069" width="11.42578125" style="409"/>
    <col min="4070" max="4070" width="17.42578125" style="409" customWidth="1"/>
    <col min="4071" max="4312" width="11.42578125" style="409"/>
    <col min="4313" max="4313" width="20.28515625" style="409" customWidth="1"/>
    <col min="4314" max="4314" width="7.28515625" style="409" customWidth="1"/>
    <col min="4315" max="4315" width="51.42578125" style="409" customWidth="1"/>
    <col min="4316" max="4316" width="23.42578125" style="409" customWidth="1"/>
    <col min="4317" max="4317" width="19.42578125" style="409" customWidth="1"/>
    <col min="4318" max="4318" width="20" style="409" customWidth="1"/>
    <col min="4319" max="4319" width="25.140625" style="409" customWidth="1"/>
    <col min="4320" max="4320" width="4.42578125" style="409" customWidth="1"/>
    <col min="4321" max="4321" width="18.85546875" style="409" customWidth="1"/>
    <col min="4322" max="4322" width="19.28515625" style="409" customWidth="1"/>
    <col min="4323" max="4323" width="14.42578125" style="409" customWidth="1"/>
    <col min="4324" max="4324" width="18.42578125" style="409" customWidth="1"/>
    <col min="4325" max="4325" width="11.42578125" style="409"/>
    <col min="4326" max="4326" width="17.42578125" style="409" customWidth="1"/>
    <col min="4327" max="4568" width="11.42578125" style="409"/>
    <col min="4569" max="4569" width="20.28515625" style="409" customWidth="1"/>
    <col min="4570" max="4570" width="7.28515625" style="409" customWidth="1"/>
    <col min="4571" max="4571" width="51.42578125" style="409" customWidth="1"/>
    <col min="4572" max="4572" width="23.42578125" style="409" customWidth="1"/>
    <col min="4573" max="4573" width="19.42578125" style="409" customWidth="1"/>
    <col min="4574" max="4574" width="20" style="409" customWidth="1"/>
    <col min="4575" max="4575" width="25.140625" style="409" customWidth="1"/>
    <col min="4576" max="4576" width="4.42578125" style="409" customWidth="1"/>
    <col min="4577" max="4577" width="18.85546875" style="409" customWidth="1"/>
    <col min="4578" max="4578" width="19.28515625" style="409" customWidth="1"/>
    <col min="4579" max="4579" width="14.42578125" style="409" customWidth="1"/>
    <col min="4580" max="4580" width="18.42578125" style="409" customWidth="1"/>
    <col min="4581" max="4581" width="11.42578125" style="409"/>
    <col min="4582" max="4582" width="17.42578125" style="409" customWidth="1"/>
    <col min="4583" max="4824" width="11.42578125" style="409"/>
    <col min="4825" max="4825" width="20.28515625" style="409" customWidth="1"/>
    <col min="4826" max="4826" width="7.28515625" style="409" customWidth="1"/>
    <col min="4827" max="4827" width="51.42578125" style="409" customWidth="1"/>
    <col min="4828" max="4828" width="23.42578125" style="409" customWidth="1"/>
    <col min="4829" max="4829" width="19.42578125" style="409" customWidth="1"/>
    <col min="4830" max="4830" width="20" style="409" customWidth="1"/>
    <col min="4831" max="4831" width="25.140625" style="409" customWidth="1"/>
    <col min="4832" max="4832" width="4.42578125" style="409" customWidth="1"/>
    <col min="4833" max="4833" width="18.85546875" style="409" customWidth="1"/>
    <col min="4834" max="4834" width="19.28515625" style="409" customWidth="1"/>
    <col min="4835" max="4835" width="14.42578125" style="409" customWidth="1"/>
    <col min="4836" max="4836" width="18.42578125" style="409" customWidth="1"/>
    <col min="4837" max="4837" width="11.42578125" style="409"/>
    <col min="4838" max="4838" width="17.42578125" style="409" customWidth="1"/>
    <col min="4839" max="5080" width="11.42578125" style="409"/>
    <col min="5081" max="5081" width="20.28515625" style="409" customWidth="1"/>
    <col min="5082" max="5082" width="7.28515625" style="409" customWidth="1"/>
    <col min="5083" max="5083" width="51.42578125" style="409" customWidth="1"/>
    <col min="5084" max="5084" width="23.42578125" style="409" customWidth="1"/>
    <col min="5085" max="5085" width="19.42578125" style="409" customWidth="1"/>
    <col min="5086" max="5086" width="20" style="409" customWidth="1"/>
    <col min="5087" max="5087" width="25.140625" style="409" customWidth="1"/>
    <col min="5088" max="5088" width="4.42578125" style="409" customWidth="1"/>
    <col min="5089" max="5089" width="18.85546875" style="409" customWidth="1"/>
    <col min="5090" max="5090" width="19.28515625" style="409" customWidth="1"/>
    <col min="5091" max="5091" width="14.42578125" style="409" customWidth="1"/>
    <col min="5092" max="5092" width="18.42578125" style="409" customWidth="1"/>
    <col min="5093" max="5093" width="11.42578125" style="409"/>
    <col min="5094" max="5094" width="17.42578125" style="409" customWidth="1"/>
    <col min="5095" max="5336" width="11.42578125" style="409"/>
    <col min="5337" max="5337" width="20.28515625" style="409" customWidth="1"/>
    <col min="5338" max="5338" width="7.28515625" style="409" customWidth="1"/>
    <col min="5339" max="5339" width="51.42578125" style="409" customWidth="1"/>
    <col min="5340" max="5340" width="23.42578125" style="409" customWidth="1"/>
    <col min="5341" max="5341" width="19.42578125" style="409" customWidth="1"/>
    <col min="5342" max="5342" width="20" style="409" customWidth="1"/>
    <col min="5343" max="5343" width="25.140625" style="409" customWidth="1"/>
    <col min="5344" max="5344" width="4.42578125" style="409" customWidth="1"/>
    <col min="5345" max="5345" width="18.85546875" style="409" customWidth="1"/>
    <col min="5346" max="5346" width="19.28515625" style="409" customWidth="1"/>
    <col min="5347" max="5347" width="14.42578125" style="409" customWidth="1"/>
    <col min="5348" max="5348" width="18.42578125" style="409" customWidth="1"/>
    <col min="5349" max="5349" width="11.42578125" style="409"/>
    <col min="5350" max="5350" width="17.42578125" style="409" customWidth="1"/>
    <col min="5351" max="5592" width="11.42578125" style="409"/>
    <col min="5593" max="5593" width="20.28515625" style="409" customWidth="1"/>
    <col min="5594" max="5594" width="7.28515625" style="409" customWidth="1"/>
    <col min="5595" max="5595" width="51.42578125" style="409" customWidth="1"/>
    <col min="5596" max="5596" width="23.42578125" style="409" customWidth="1"/>
    <col min="5597" max="5597" width="19.42578125" style="409" customWidth="1"/>
    <col min="5598" max="5598" width="20" style="409" customWidth="1"/>
    <col min="5599" max="5599" width="25.140625" style="409" customWidth="1"/>
    <col min="5600" max="5600" width="4.42578125" style="409" customWidth="1"/>
    <col min="5601" max="5601" width="18.85546875" style="409" customWidth="1"/>
    <col min="5602" max="5602" width="19.28515625" style="409" customWidth="1"/>
    <col min="5603" max="5603" width="14.42578125" style="409" customWidth="1"/>
    <col min="5604" max="5604" width="18.42578125" style="409" customWidth="1"/>
    <col min="5605" max="5605" width="11.42578125" style="409"/>
    <col min="5606" max="5606" width="17.42578125" style="409" customWidth="1"/>
    <col min="5607" max="5848" width="11.42578125" style="409"/>
    <col min="5849" max="5849" width="20.28515625" style="409" customWidth="1"/>
    <col min="5850" max="5850" width="7.28515625" style="409" customWidth="1"/>
    <col min="5851" max="5851" width="51.42578125" style="409" customWidth="1"/>
    <col min="5852" max="5852" width="23.42578125" style="409" customWidth="1"/>
    <col min="5853" max="5853" width="19.42578125" style="409" customWidth="1"/>
    <col min="5854" max="5854" width="20" style="409" customWidth="1"/>
    <col min="5855" max="5855" width="25.140625" style="409" customWidth="1"/>
    <col min="5856" max="5856" width="4.42578125" style="409" customWidth="1"/>
    <col min="5857" max="5857" width="18.85546875" style="409" customWidth="1"/>
    <col min="5858" max="5858" width="19.28515625" style="409" customWidth="1"/>
    <col min="5859" max="5859" width="14.42578125" style="409" customWidth="1"/>
    <col min="5860" max="5860" width="18.42578125" style="409" customWidth="1"/>
    <col min="5861" max="5861" width="11.42578125" style="409"/>
    <col min="5862" max="5862" width="17.42578125" style="409" customWidth="1"/>
    <col min="5863" max="6104" width="11.42578125" style="409"/>
    <col min="6105" max="6105" width="20.28515625" style="409" customWidth="1"/>
    <col min="6106" max="6106" width="7.28515625" style="409" customWidth="1"/>
    <col min="6107" max="6107" width="51.42578125" style="409" customWidth="1"/>
    <col min="6108" max="6108" width="23.42578125" style="409" customWidth="1"/>
    <col min="6109" max="6109" width="19.42578125" style="409" customWidth="1"/>
    <col min="6110" max="6110" width="20" style="409" customWidth="1"/>
    <col min="6111" max="6111" width="25.140625" style="409" customWidth="1"/>
    <col min="6112" max="6112" width="4.42578125" style="409" customWidth="1"/>
    <col min="6113" max="6113" width="18.85546875" style="409" customWidth="1"/>
    <col min="6114" max="6114" width="19.28515625" style="409" customWidth="1"/>
    <col min="6115" max="6115" width="14.42578125" style="409" customWidth="1"/>
    <col min="6116" max="6116" width="18.42578125" style="409" customWidth="1"/>
    <col min="6117" max="6117" width="11.42578125" style="409"/>
    <col min="6118" max="6118" width="17.42578125" style="409" customWidth="1"/>
    <col min="6119" max="6360" width="11.42578125" style="409"/>
    <col min="6361" max="6361" width="20.28515625" style="409" customWidth="1"/>
    <col min="6362" max="6362" width="7.28515625" style="409" customWidth="1"/>
    <col min="6363" max="6363" width="51.42578125" style="409" customWidth="1"/>
    <col min="6364" max="6364" width="23.42578125" style="409" customWidth="1"/>
    <col min="6365" max="6365" width="19.42578125" style="409" customWidth="1"/>
    <col min="6366" max="6366" width="20" style="409" customWidth="1"/>
    <col min="6367" max="6367" width="25.140625" style="409" customWidth="1"/>
    <col min="6368" max="6368" width="4.42578125" style="409" customWidth="1"/>
    <col min="6369" max="6369" width="18.85546875" style="409" customWidth="1"/>
    <col min="6370" max="6370" width="19.28515625" style="409" customWidth="1"/>
    <col min="6371" max="6371" width="14.42578125" style="409" customWidth="1"/>
    <col min="6372" max="6372" width="18.42578125" style="409" customWidth="1"/>
    <col min="6373" max="6373" width="11.42578125" style="409"/>
    <col min="6374" max="6374" width="17.42578125" style="409" customWidth="1"/>
    <col min="6375" max="6616" width="11.42578125" style="409"/>
    <col min="6617" max="6617" width="20.28515625" style="409" customWidth="1"/>
    <col min="6618" max="6618" width="7.28515625" style="409" customWidth="1"/>
    <col min="6619" max="6619" width="51.42578125" style="409" customWidth="1"/>
    <col min="6620" max="6620" width="23.42578125" style="409" customWidth="1"/>
    <col min="6621" max="6621" width="19.42578125" style="409" customWidth="1"/>
    <col min="6622" max="6622" width="20" style="409" customWidth="1"/>
    <col min="6623" max="6623" width="25.140625" style="409" customWidth="1"/>
    <col min="6624" max="6624" width="4.42578125" style="409" customWidth="1"/>
    <col min="6625" max="6625" width="18.85546875" style="409" customWidth="1"/>
    <col min="6626" max="6626" width="19.28515625" style="409" customWidth="1"/>
    <col min="6627" max="6627" width="14.42578125" style="409" customWidth="1"/>
    <col min="6628" max="6628" width="18.42578125" style="409" customWidth="1"/>
    <col min="6629" max="6629" width="11.42578125" style="409"/>
    <col min="6630" max="6630" width="17.42578125" style="409" customWidth="1"/>
    <col min="6631" max="6872" width="11.42578125" style="409"/>
    <col min="6873" max="6873" width="20.28515625" style="409" customWidth="1"/>
    <col min="6874" max="6874" width="7.28515625" style="409" customWidth="1"/>
    <col min="6875" max="6875" width="51.42578125" style="409" customWidth="1"/>
    <col min="6876" max="6876" width="23.42578125" style="409" customWidth="1"/>
    <col min="6877" max="6877" width="19.42578125" style="409" customWidth="1"/>
    <col min="6878" max="6878" width="20" style="409" customWidth="1"/>
    <col min="6879" max="6879" width="25.140625" style="409" customWidth="1"/>
    <col min="6880" max="6880" width="4.42578125" style="409" customWidth="1"/>
    <col min="6881" max="6881" width="18.85546875" style="409" customWidth="1"/>
    <col min="6882" max="6882" width="19.28515625" style="409" customWidth="1"/>
    <col min="6883" max="6883" width="14.42578125" style="409" customWidth="1"/>
    <col min="6884" max="6884" width="18.42578125" style="409" customWidth="1"/>
    <col min="6885" max="6885" width="11.42578125" style="409"/>
    <col min="6886" max="6886" width="17.42578125" style="409" customWidth="1"/>
    <col min="6887" max="7128" width="11.42578125" style="409"/>
    <col min="7129" max="7129" width="20.28515625" style="409" customWidth="1"/>
    <col min="7130" max="7130" width="7.28515625" style="409" customWidth="1"/>
    <col min="7131" max="7131" width="51.42578125" style="409" customWidth="1"/>
    <col min="7132" max="7132" width="23.42578125" style="409" customWidth="1"/>
    <col min="7133" max="7133" width="19.42578125" style="409" customWidth="1"/>
    <col min="7134" max="7134" width="20" style="409" customWidth="1"/>
    <col min="7135" max="7135" width="25.140625" style="409" customWidth="1"/>
    <col min="7136" max="7136" width="4.42578125" style="409" customWidth="1"/>
    <col min="7137" max="7137" width="18.85546875" style="409" customWidth="1"/>
    <col min="7138" max="7138" width="19.28515625" style="409" customWidth="1"/>
    <col min="7139" max="7139" width="14.42578125" style="409" customWidth="1"/>
    <col min="7140" max="7140" width="18.42578125" style="409" customWidth="1"/>
    <col min="7141" max="7141" width="11.42578125" style="409"/>
    <col min="7142" max="7142" width="17.42578125" style="409" customWidth="1"/>
    <col min="7143" max="7384" width="11.42578125" style="409"/>
    <col min="7385" max="7385" width="20.28515625" style="409" customWidth="1"/>
    <col min="7386" max="7386" width="7.28515625" style="409" customWidth="1"/>
    <col min="7387" max="7387" width="51.42578125" style="409" customWidth="1"/>
    <col min="7388" max="7388" width="23.42578125" style="409" customWidth="1"/>
    <col min="7389" max="7389" width="19.42578125" style="409" customWidth="1"/>
    <col min="7390" max="7390" width="20" style="409" customWidth="1"/>
    <col min="7391" max="7391" width="25.140625" style="409" customWidth="1"/>
    <col min="7392" max="7392" width="4.42578125" style="409" customWidth="1"/>
    <col min="7393" max="7393" width="18.85546875" style="409" customWidth="1"/>
    <col min="7394" max="7394" width="19.28515625" style="409" customWidth="1"/>
    <col min="7395" max="7395" width="14.42578125" style="409" customWidth="1"/>
    <col min="7396" max="7396" width="18.42578125" style="409" customWidth="1"/>
    <col min="7397" max="7397" width="11.42578125" style="409"/>
    <col min="7398" max="7398" width="17.42578125" style="409" customWidth="1"/>
    <col min="7399" max="7640" width="11.42578125" style="409"/>
    <col min="7641" max="7641" width="20.28515625" style="409" customWidth="1"/>
    <col min="7642" max="7642" width="7.28515625" style="409" customWidth="1"/>
    <col min="7643" max="7643" width="51.42578125" style="409" customWidth="1"/>
    <col min="7644" max="7644" width="23.42578125" style="409" customWidth="1"/>
    <col min="7645" max="7645" width="19.42578125" style="409" customWidth="1"/>
    <col min="7646" max="7646" width="20" style="409" customWidth="1"/>
    <col min="7647" max="7647" width="25.140625" style="409" customWidth="1"/>
    <col min="7648" max="7648" width="4.42578125" style="409" customWidth="1"/>
    <col min="7649" max="7649" width="18.85546875" style="409" customWidth="1"/>
    <col min="7650" max="7650" width="19.28515625" style="409" customWidth="1"/>
    <col min="7651" max="7651" width="14.42578125" style="409" customWidth="1"/>
    <col min="7652" max="7652" width="18.42578125" style="409" customWidth="1"/>
    <col min="7653" max="7653" width="11.42578125" style="409"/>
    <col min="7654" max="7654" width="17.42578125" style="409" customWidth="1"/>
    <col min="7655" max="7896" width="11.42578125" style="409"/>
    <col min="7897" max="7897" width="20.28515625" style="409" customWidth="1"/>
    <col min="7898" max="7898" width="7.28515625" style="409" customWidth="1"/>
    <col min="7899" max="7899" width="51.42578125" style="409" customWidth="1"/>
    <col min="7900" max="7900" width="23.42578125" style="409" customWidth="1"/>
    <col min="7901" max="7901" width="19.42578125" style="409" customWidth="1"/>
    <col min="7902" max="7902" width="20" style="409" customWidth="1"/>
    <col min="7903" max="7903" width="25.140625" style="409" customWidth="1"/>
    <col min="7904" max="7904" width="4.42578125" style="409" customWidth="1"/>
    <col min="7905" max="7905" width="18.85546875" style="409" customWidth="1"/>
    <col min="7906" max="7906" width="19.28515625" style="409" customWidth="1"/>
    <col min="7907" max="7907" width="14.42578125" style="409" customWidth="1"/>
    <col min="7908" max="7908" width="18.42578125" style="409" customWidth="1"/>
    <col min="7909" max="7909" width="11.42578125" style="409"/>
    <col min="7910" max="7910" width="17.42578125" style="409" customWidth="1"/>
    <col min="7911" max="8152" width="11.42578125" style="409"/>
    <col min="8153" max="8153" width="20.28515625" style="409" customWidth="1"/>
    <col min="8154" max="8154" width="7.28515625" style="409" customWidth="1"/>
    <col min="8155" max="8155" width="51.42578125" style="409" customWidth="1"/>
    <col min="8156" max="8156" width="23.42578125" style="409" customWidth="1"/>
    <col min="8157" max="8157" width="19.42578125" style="409" customWidth="1"/>
    <col min="8158" max="8158" width="20" style="409" customWidth="1"/>
    <col min="8159" max="8159" width="25.140625" style="409" customWidth="1"/>
    <col min="8160" max="8160" width="4.42578125" style="409" customWidth="1"/>
    <col min="8161" max="8161" width="18.85546875" style="409" customWidth="1"/>
    <col min="8162" max="8162" width="19.28515625" style="409" customWidth="1"/>
    <col min="8163" max="8163" width="14.42578125" style="409" customWidth="1"/>
    <col min="8164" max="8164" width="18.42578125" style="409" customWidth="1"/>
    <col min="8165" max="8165" width="11.42578125" style="409"/>
    <col min="8166" max="8166" width="17.42578125" style="409" customWidth="1"/>
    <col min="8167" max="8408" width="11.42578125" style="409"/>
    <col min="8409" max="8409" width="20.28515625" style="409" customWidth="1"/>
    <col min="8410" max="8410" width="7.28515625" style="409" customWidth="1"/>
    <col min="8411" max="8411" width="51.42578125" style="409" customWidth="1"/>
    <col min="8412" max="8412" width="23.42578125" style="409" customWidth="1"/>
    <col min="8413" max="8413" width="19.42578125" style="409" customWidth="1"/>
    <col min="8414" max="8414" width="20" style="409" customWidth="1"/>
    <col min="8415" max="8415" width="25.140625" style="409" customWidth="1"/>
    <col min="8416" max="8416" width="4.42578125" style="409" customWidth="1"/>
    <col min="8417" max="8417" width="18.85546875" style="409" customWidth="1"/>
    <col min="8418" max="8418" width="19.28515625" style="409" customWidth="1"/>
    <col min="8419" max="8419" width="14.42578125" style="409" customWidth="1"/>
    <col min="8420" max="8420" width="18.42578125" style="409" customWidth="1"/>
    <col min="8421" max="8421" width="11.42578125" style="409"/>
    <col min="8422" max="8422" width="17.42578125" style="409" customWidth="1"/>
    <col min="8423" max="8664" width="11.42578125" style="409"/>
    <col min="8665" max="8665" width="20.28515625" style="409" customWidth="1"/>
    <col min="8666" max="8666" width="7.28515625" style="409" customWidth="1"/>
    <col min="8667" max="8667" width="51.42578125" style="409" customWidth="1"/>
    <col min="8668" max="8668" width="23.42578125" style="409" customWidth="1"/>
    <col min="8669" max="8669" width="19.42578125" style="409" customWidth="1"/>
    <col min="8670" max="8670" width="20" style="409" customWidth="1"/>
    <col min="8671" max="8671" width="25.140625" style="409" customWidth="1"/>
    <col min="8672" max="8672" width="4.42578125" style="409" customWidth="1"/>
    <col min="8673" max="8673" width="18.85546875" style="409" customWidth="1"/>
    <col min="8674" max="8674" width="19.28515625" style="409" customWidth="1"/>
    <col min="8675" max="8675" width="14.42578125" style="409" customWidth="1"/>
    <col min="8676" max="8676" width="18.42578125" style="409" customWidth="1"/>
    <col min="8677" max="8677" width="11.42578125" style="409"/>
    <col min="8678" max="8678" width="17.42578125" style="409" customWidth="1"/>
    <col min="8679" max="8920" width="11.42578125" style="409"/>
    <col min="8921" max="8921" width="20.28515625" style="409" customWidth="1"/>
    <col min="8922" max="8922" width="7.28515625" style="409" customWidth="1"/>
    <col min="8923" max="8923" width="51.42578125" style="409" customWidth="1"/>
    <col min="8924" max="8924" width="23.42578125" style="409" customWidth="1"/>
    <col min="8925" max="8925" width="19.42578125" style="409" customWidth="1"/>
    <col min="8926" max="8926" width="20" style="409" customWidth="1"/>
    <col min="8927" max="8927" width="25.140625" style="409" customWidth="1"/>
    <col min="8928" max="8928" width="4.42578125" style="409" customWidth="1"/>
    <col min="8929" max="8929" width="18.85546875" style="409" customWidth="1"/>
    <col min="8930" max="8930" width="19.28515625" style="409" customWidth="1"/>
    <col min="8931" max="8931" width="14.42578125" style="409" customWidth="1"/>
    <col min="8932" max="8932" width="18.42578125" style="409" customWidth="1"/>
    <col min="8933" max="8933" width="11.42578125" style="409"/>
    <col min="8934" max="8934" width="17.42578125" style="409" customWidth="1"/>
    <col min="8935" max="9176" width="11.42578125" style="409"/>
    <col min="9177" max="9177" width="20.28515625" style="409" customWidth="1"/>
    <col min="9178" max="9178" width="7.28515625" style="409" customWidth="1"/>
    <col min="9179" max="9179" width="51.42578125" style="409" customWidth="1"/>
    <col min="9180" max="9180" width="23.42578125" style="409" customWidth="1"/>
    <col min="9181" max="9181" width="19.42578125" style="409" customWidth="1"/>
    <col min="9182" max="9182" width="20" style="409" customWidth="1"/>
    <col min="9183" max="9183" width="25.140625" style="409" customWidth="1"/>
    <col min="9184" max="9184" width="4.42578125" style="409" customWidth="1"/>
    <col min="9185" max="9185" width="18.85546875" style="409" customWidth="1"/>
    <col min="9186" max="9186" width="19.28515625" style="409" customWidth="1"/>
    <col min="9187" max="9187" width="14.42578125" style="409" customWidth="1"/>
    <col min="9188" max="9188" width="18.42578125" style="409" customWidth="1"/>
    <col min="9189" max="9189" width="11.42578125" style="409"/>
    <col min="9190" max="9190" width="17.42578125" style="409" customWidth="1"/>
    <col min="9191" max="9432" width="11.42578125" style="409"/>
    <col min="9433" max="9433" width="20.28515625" style="409" customWidth="1"/>
    <col min="9434" max="9434" width="7.28515625" style="409" customWidth="1"/>
    <col min="9435" max="9435" width="51.42578125" style="409" customWidth="1"/>
    <col min="9436" max="9436" width="23.42578125" style="409" customWidth="1"/>
    <col min="9437" max="9437" width="19.42578125" style="409" customWidth="1"/>
    <col min="9438" max="9438" width="20" style="409" customWidth="1"/>
    <col min="9439" max="9439" width="25.140625" style="409" customWidth="1"/>
    <col min="9440" max="9440" width="4.42578125" style="409" customWidth="1"/>
    <col min="9441" max="9441" width="18.85546875" style="409" customWidth="1"/>
    <col min="9442" max="9442" width="19.28515625" style="409" customWidth="1"/>
    <col min="9443" max="9443" width="14.42578125" style="409" customWidth="1"/>
    <col min="9444" max="9444" width="18.42578125" style="409" customWidth="1"/>
    <col min="9445" max="9445" width="11.42578125" style="409"/>
    <col min="9446" max="9446" width="17.42578125" style="409" customWidth="1"/>
    <col min="9447" max="9688" width="11.42578125" style="409"/>
    <col min="9689" max="9689" width="20.28515625" style="409" customWidth="1"/>
    <col min="9690" max="9690" width="7.28515625" style="409" customWidth="1"/>
    <col min="9691" max="9691" width="51.42578125" style="409" customWidth="1"/>
    <col min="9692" max="9692" width="23.42578125" style="409" customWidth="1"/>
    <col min="9693" max="9693" width="19.42578125" style="409" customWidth="1"/>
    <col min="9694" max="9694" width="20" style="409" customWidth="1"/>
    <col min="9695" max="9695" width="25.140625" style="409" customWidth="1"/>
    <col min="9696" max="9696" width="4.42578125" style="409" customWidth="1"/>
    <col min="9697" max="9697" width="18.85546875" style="409" customWidth="1"/>
    <col min="9698" max="9698" width="19.28515625" style="409" customWidth="1"/>
    <col min="9699" max="9699" width="14.42578125" style="409" customWidth="1"/>
    <col min="9700" max="9700" width="18.42578125" style="409" customWidth="1"/>
    <col min="9701" max="9701" width="11.42578125" style="409"/>
    <col min="9702" max="9702" width="17.42578125" style="409" customWidth="1"/>
    <col min="9703" max="9944" width="11.42578125" style="409"/>
    <col min="9945" max="9945" width="20.28515625" style="409" customWidth="1"/>
    <col min="9946" max="9946" width="7.28515625" style="409" customWidth="1"/>
    <col min="9947" max="9947" width="51.42578125" style="409" customWidth="1"/>
    <col min="9948" max="9948" width="23.42578125" style="409" customWidth="1"/>
    <col min="9949" max="9949" width="19.42578125" style="409" customWidth="1"/>
    <col min="9950" max="9950" width="20" style="409" customWidth="1"/>
    <col min="9951" max="9951" width="25.140625" style="409" customWidth="1"/>
    <col min="9952" max="9952" width="4.42578125" style="409" customWidth="1"/>
    <col min="9953" max="9953" width="18.85546875" style="409" customWidth="1"/>
    <col min="9954" max="9954" width="19.28515625" style="409" customWidth="1"/>
    <col min="9955" max="9955" width="14.42578125" style="409" customWidth="1"/>
    <col min="9956" max="9956" width="18.42578125" style="409" customWidth="1"/>
    <col min="9957" max="9957" width="11.42578125" style="409"/>
    <col min="9958" max="9958" width="17.42578125" style="409" customWidth="1"/>
    <col min="9959" max="10200" width="11.42578125" style="409"/>
    <col min="10201" max="10201" width="20.28515625" style="409" customWidth="1"/>
    <col min="10202" max="10202" width="7.28515625" style="409" customWidth="1"/>
    <col min="10203" max="10203" width="51.42578125" style="409" customWidth="1"/>
    <col min="10204" max="10204" width="23.42578125" style="409" customWidth="1"/>
    <col min="10205" max="10205" width="19.42578125" style="409" customWidth="1"/>
    <col min="10206" max="10206" width="20" style="409" customWidth="1"/>
    <col min="10207" max="10207" width="25.140625" style="409" customWidth="1"/>
    <col min="10208" max="10208" width="4.42578125" style="409" customWidth="1"/>
    <col min="10209" max="10209" width="18.85546875" style="409" customWidth="1"/>
    <col min="10210" max="10210" width="19.28515625" style="409" customWidth="1"/>
    <col min="10211" max="10211" width="14.42578125" style="409" customWidth="1"/>
    <col min="10212" max="10212" width="18.42578125" style="409" customWidth="1"/>
    <col min="10213" max="10213" width="11.42578125" style="409"/>
    <col min="10214" max="10214" width="17.42578125" style="409" customWidth="1"/>
    <col min="10215" max="10456" width="11.42578125" style="409"/>
    <col min="10457" max="10457" width="20.28515625" style="409" customWidth="1"/>
    <col min="10458" max="10458" width="7.28515625" style="409" customWidth="1"/>
    <col min="10459" max="10459" width="51.42578125" style="409" customWidth="1"/>
    <col min="10460" max="10460" width="23.42578125" style="409" customWidth="1"/>
    <col min="10461" max="10461" width="19.42578125" style="409" customWidth="1"/>
    <col min="10462" max="10462" width="20" style="409" customWidth="1"/>
    <col min="10463" max="10463" width="25.140625" style="409" customWidth="1"/>
    <col min="10464" max="10464" width="4.42578125" style="409" customWidth="1"/>
    <col min="10465" max="10465" width="18.85546875" style="409" customWidth="1"/>
    <col min="10466" max="10466" width="19.28515625" style="409" customWidth="1"/>
    <col min="10467" max="10467" width="14.42578125" style="409" customWidth="1"/>
    <col min="10468" max="10468" width="18.42578125" style="409" customWidth="1"/>
    <col min="10469" max="10469" width="11.42578125" style="409"/>
    <col min="10470" max="10470" width="17.42578125" style="409" customWidth="1"/>
    <col min="10471" max="10712" width="11.42578125" style="409"/>
    <col min="10713" max="10713" width="20.28515625" style="409" customWidth="1"/>
    <col min="10714" max="10714" width="7.28515625" style="409" customWidth="1"/>
    <col min="10715" max="10715" width="51.42578125" style="409" customWidth="1"/>
    <col min="10716" max="10716" width="23.42578125" style="409" customWidth="1"/>
    <col min="10717" max="10717" width="19.42578125" style="409" customWidth="1"/>
    <col min="10718" max="10718" width="20" style="409" customWidth="1"/>
    <col min="10719" max="10719" width="25.140625" style="409" customWidth="1"/>
    <col min="10720" max="10720" width="4.42578125" style="409" customWidth="1"/>
    <col min="10721" max="10721" width="18.85546875" style="409" customWidth="1"/>
    <col min="10722" max="10722" width="19.28515625" style="409" customWidth="1"/>
    <col min="10723" max="10723" width="14.42578125" style="409" customWidth="1"/>
    <col min="10724" max="10724" width="18.42578125" style="409" customWidth="1"/>
    <col min="10725" max="10725" width="11.42578125" style="409"/>
    <col min="10726" max="10726" width="17.42578125" style="409" customWidth="1"/>
    <col min="10727" max="10968" width="11.42578125" style="409"/>
    <col min="10969" max="10969" width="20.28515625" style="409" customWidth="1"/>
    <col min="10970" max="10970" width="7.28515625" style="409" customWidth="1"/>
    <col min="10971" max="10971" width="51.42578125" style="409" customWidth="1"/>
    <col min="10972" max="10972" width="23.42578125" style="409" customWidth="1"/>
    <col min="10973" max="10973" width="19.42578125" style="409" customWidth="1"/>
    <col min="10974" max="10974" width="20" style="409" customWidth="1"/>
    <col min="10975" max="10975" width="25.140625" style="409" customWidth="1"/>
    <col min="10976" max="10976" width="4.42578125" style="409" customWidth="1"/>
    <col min="10977" max="10977" width="18.85546875" style="409" customWidth="1"/>
    <col min="10978" max="10978" width="19.28515625" style="409" customWidth="1"/>
    <col min="10979" max="10979" width="14.42578125" style="409" customWidth="1"/>
    <col min="10980" max="10980" width="18.42578125" style="409" customWidth="1"/>
    <col min="10981" max="10981" width="11.42578125" style="409"/>
    <col min="10982" max="10982" width="17.42578125" style="409" customWidth="1"/>
    <col min="10983" max="11224" width="11.42578125" style="409"/>
    <col min="11225" max="11225" width="20.28515625" style="409" customWidth="1"/>
    <col min="11226" max="11226" width="7.28515625" style="409" customWidth="1"/>
    <col min="11227" max="11227" width="51.42578125" style="409" customWidth="1"/>
    <col min="11228" max="11228" width="23.42578125" style="409" customWidth="1"/>
    <col min="11229" max="11229" width="19.42578125" style="409" customWidth="1"/>
    <col min="11230" max="11230" width="20" style="409" customWidth="1"/>
    <col min="11231" max="11231" width="25.140625" style="409" customWidth="1"/>
    <col min="11232" max="11232" width="4.42578125" style="409" customWidth="1"/>
    <col min="11233" max="11233" width="18.85546875" style="409" customWidth="1"/>
    <col min="11234" max="11234" width="19.28515625" style="409" customWidth="1"/>
    <col min="11235" max="11235" width="14.42578125" style="409" customWidth="1"/>
    <col min="11236" max="11236" width="18.42578125" style="409" customWidth="1"/>
    <col min="11237" max="11237" width="11.42578125" style="409"/>
    <col min="11238" max="11238" width="17.42578125" style="409" customWidth="1"/>
    <col min="11239" max="11480" width="11.42578125" style="409"/>
    <col min="11481" max="11481" width="20.28515625" style="409" customWidth="1"/>
    <col min="11482" max="11482" width="7.28515625" style="409" customWidth="1"/>
    <col min="11483" max="11483" width="51.42578125" style="409" customWidth="1"/>
    <col min="11484" max="11484" width="23.42578125" style="409" customWidth="1"/>
    <col min="11485" max="11485" width="19.42578125" style="409" customWidth="1"/>
    <col min="11486" max="11486" width="20" style="409" customWidth="1"/>
    <col min="11487" max="11487" width="25.140625" style="409" customWidth="1"/>
    <col min="11488" max="11488" width="4.42578125" style="409" customWidth="1"/>
    <col min="11489" max="11489" width="18.85546875" style="409" customWidth="1"/>
    <col min="11490" max="11490" width="19.28515625" style="409" customWidth="1"/>
    <col min="11491" max="11491" width="14.42578125" style="409" customWidth="1"/>
    <col min="11492" max="11492" width="18.42578125" style="409" customWidth="1"/>
    <col min="11493" max="11493" width="11.42578125" style="409"/>
    <col min="11494" max="11494" width="17.42578125" style="409" customWidth="1"/>
    <col min="11495" max="11736" width="11.42578125" style="409"/>
    <col min="11737" max="11737" width="20.28515625" style="409" customWidth="1"/>
    <col min="11738" max="11738" width="7.28515625" style="409" customWidth="1"/>
    <col min="11739" max="11739" width="51.42578125" style="409" customWidth="1"/>
    <col min="11740" max="11740" width="23.42578125" style="409" customWidth="1"/>
    <col min="11741" max="11741" width="19.42578125" style="409" customWidth="1"/>
    <col min="11742" max="11742" width="20" style="409" customWidth="1"/>
    <col min="11743" max="11743" width="25.140625" style="409" customWidth="1"/>
    <col min="11744" max="11744" width="4.42578125" style="409" customWidth="1"/>
    <col min="11745" max="11745" width="18.85546875" style="409" customWidth="1"/>
    <col min="11746" max="11746" width="19.28515625" style="409" customWidth="1"/>
    <col min="11747" max="11747" width="14.42578125" style="409" customWidth="1"/>
    <col min="11748" max="11748" width="18.42578125" style="409" customWidth="1"/>
    <col min="11749" max="11749" width="11.42578125" style="409"/>
    <col min="11750" max="11750" width="17.42578125" style="409" customWidth="1"/>
    <col min="11751" max="11992" width="11.42578125" style="409"/>
    <col min="11993" max="11993" width="20.28515625" style="409" customWidth="1"/>
    <col min="11994" max="11994" width="7.28515625" style="409" customWidth="1"/>
    <col min="11995" max="11995" width="51.42578125" style="409" customWidth="1"/>
    <col min="11996" max="11996" width="23.42578125" style="409" customWidth="1"/>
    <col min="11997" max="11997" width="19.42578125" style="409" customWidth="1"/>
    <col min="11998" max="11998" width="20" style="409" customWidth="1"/>
    <col min="11999" max="11999" width="25.140625" style="409" customWidth="1"/>
    <col min="12000" max="12000" width="4.42578125" style="409" customWidth="1"/>
    <col min="12001" max="12001" width="18.85546875" style="409" customWidth="1"/>
    <col min="12002" max="12002" width="19.28515625" style="409" customWidth="1"/>
    <col min="12003" max="12003" width="14.42578125" style="409" customWidth="1"/>
    <col min="12004" max="12004" width="18.42578125" style="409" customWidth="1"/>
    <col min="12005" max="12005" width="11.42578125" style="409"/>
    <col min="12006" max="12006" width="17.42578125" style="409" customWidth="1"/>
    <col min="12007" max="12248" width="11.42578125" style="409"/>
    <col min="12249" max="12249" width="20.28515625" style="409" customWidth="1"/>
    <col min="12250" max="12250" width="7.28515625" style="409" customWidth="1"/>
    <col min="12251" max="12251" width="51.42578125" style="409" customWidth="1"/>
    <col min="12252" max="12252" width="23.42578125" style="409" customWidth="1"/>
    <col min="12253" max="12253" width="19.42578125" style="409" customWidth="1"/>
    <col min="12254" max="12254" width="20" style="409" customWidth="1"/>
    <col min="12255" max="12255" width="25.140625" style="409" customWidth="1"/>
    <col min="12256" max="12256" width="4.42578125" style="409" customWidth="1"/>
    <col min="12257" max="12257" width="18.85546875" style="409" customWidth="1"/>
    <col min="12258" max="12258" width="19.28515625" style="409" customWidth="1"/>
    <col min="12259" max="12259" width="14.42578125" style="409" customWidth="1"/>
    <col min="12260" max="12260" width="18.42578125" style="409" customWidth="1"/>
    <col min="12261" max="12261" width="11.42578125" style="409"/>
    <col min="12262" max="12262" width="17.42578125" style="409" customWidth="1"/>
    <col min="12263" max="12504" width="11.42578125" style="409"/>
    <col min="12505" max="12505" width="20.28515625" style="409" customWidth="1"/>
    <col min="12506" max="12506" width="7.28515625" style="409" customWidth="1"/>
    <col min="12507" max="12507" width="51.42578125" style="409" customWidth="1"/>
    <col min="12508" max="12508" width="23.42578125" style="409" customWidth="1"/>
    <col min="12509" max="12509" width="19.42578125" style="409" customWidth="1"/>
    <col min="12510" max="12510" width="20" style="409" customWidth="1"/>
    <col min="12511" max="12511" width="25.140625" style="409" customWidth="1"/>
    <col min="12512" max="12512" width="4.42578125" style="409" customWidth="1"/>
    <col min="12513" max="12513" width="18.85546875" style="409" customWidth="1"/>
    <col min="12514" max="12514" width="19.28515625" style="409" customWidth="1"/>
    <col min="12515" max="12515" width="14.42578125" style="409" customWidth="1"/>
    <col min="12516" max="12516" width="18.42578125" style="409" customWidth="1"/>
    <col min="12517" max="12517" width="11.42578125" style="409"/>
    <col min="12518" max="12518" width="17.42578125" style="409" customWidth="1"/>
    <col min="12519" max="12760" width="11.42578125" style="409"/>
    <col min="12761" max="12761" width="20.28515625" style="409" customWidth="1"/>
    <col min="12762" max="12762" width="7.28515625" style="409" customWidth="1"/>
    <col min="12763" max="12763" width="51.42578125" style="409" customWidth="1"/>
    <col min="12764" max="12764" width="23.42578125" style="409" customWidth="1"/>
    <col min="12765" max="12765" width="19.42578125" style="409" customWidth="1"/>
    <col min="12766" max="12766" width="20" style="409" customWidth="1"/>
    <col min="12767" max="12767" width="25.140625" style="409" customWidth="1"/>
    <col min="12768" max="12768" width="4.42578125" style="409" customWidth="1"/>
    <col min="12769" max="12769" width="18.85546875" style="409" customWidth="1"/>
    <col min="12770" max="12770" width="19.28515625" style="409" customWidth="1"/>
    <col min="12771" max="12771" width="14.42578125" style="409" customWidth="1"/>
    <col min="12772" max="12772" width="18.42578125" style="409" customWidth="1"/>
    <col min="12773" max="12773" width="11.42578125" style="409"/>
    <col min="12774" max="12774" width="17.42578125" style="409" customWidth="1"/>
    <col min="12775" max="13016" width="11.42578125" style="409"/>
    <col min="13017" max="13017" width="20.28515625" style="409" customWidth="1"/>
    <col min="13018" max="13018" width="7.28515625" style="409" customWidth="1"/>
    <col min="13019" max="13019" width="51.42578125" style="409" customWidth="1"/>
    <col min="13020" max="13020" width="23.42578125" style="409" customWidth="1"/>
    <col min="13021" max="13021" width="19.42578125" style="409" customWidth="1"/>
    <col min="13022" max="13022" width="20" style="409" customWidth="1"/>
    <col min="13023" max="13023" width="25.140625" style="409" customWidth="1"/>
    <col min="13024" max="13024" width="4.42578125" style="409" customWidth="1"/>
    <col min="13025" max="13025" width="18.85546875" style="409" customWidth="1"/>
    <col min="13026" max="13026" width="19.28515625" style="409" customWidth="1"/>
    <col min="13027" max="13027" width="14.42578125" style="409" customWidth="1"/>
    <col min="13028" max="13028" width="18.42578125" style="409" customWidth="1"/>
    <col min="13029" max="13029" width="11.42578125" style="409"/>
    <col min="13030" max="13030" width="17.42578125" style="409" customWidth="1"/>
    <col min="13031" max="13272" width="11.42578125" style="409"/>
    <col min="13273" max="13273" width="20.28515625" style="409" customWidth="1"/>
    <col min="13274" max="13274" width="7.28515625" style="409" customWidth="1"/>
    <col min="13275" max="13275" width="51.42578125" style="409" customWidth="1"/>
    <col min="13276" max="13276" width="23.42578125" style="409" customWidth="1"/>
    <col min="13277" max="13277" width="19.42578125" style="409" customWidth="1"/>
    <col min="13278" max="13278" width="20" style="409" customWidth="1"/>
    <col min="13279" max="13279" width="25.140625" style="409" customWidth="1"/>
    <col min="13280" max="13280" width="4.42578125" style="409" customWidth="1"/>
    <col min="13281" max="13281" width="18.85546875" style="409" customWidth="1"/>
    <col min="13282" max="13282" width="19.28515625" style="409" customWidth="1"/>
    <col min="13283" max="13283" width="14.42578125" style="409" customWidth="1"/>
    <col min="13284" max="13284" width="18.42578125" style="409" customWidth="1"/>
    <col min="13285" max="13285" width="11.42578125" style="409"/>
    <col min="13286" max="13286" width="17.42578125" style="409" customWidth="1"/>
    <col min="13287" max="13528" width="11.42578125" style="409"/>
    <col min="13529" max="13529" width="20.28515625" style="409" customWidth="1"/>
    <col min="13530" max="13530" width="7.28515625" style="409" customWidth="1"/>
    <col min="13531" max="13531" width="51.42578125" style="409" customWidth="1"/>
    <col min="13532" max="13532" width="23.42578125" style="409" customWidth="1"/>
    <col min="13533" max="13533" width="19.42578125" style="409" customWidth="1"/>
    <col min="13534" max="13534" width="20" style="409" customWidth="1"/>
    <col min="13535" max="13535" width="25.140625" style="409" customWidth="1"/>
    <col min="13536" max="13536" width="4.42578125" style="409" customWidth="1"/>
    <col min="13537" max="13537" width="18.85546875" style="409" customWidth="1"/>
    <col min="13538" max="13538" width="19.28515625" style="409" customWidth="1"/>
    <col min="13539" max="13539" width="14.42578125" style="409" customWidth="1"/>
    <col min="13540" max="13540" width="18.42578125" style="409" customWidth="1"/>
    <col min="13541" max="13541" width="11.42578125" style="409"/>
    <col min="13542" max="13542" width="17.42578125" style="409" customWidth="1"/>
    <col min="13543" max="13784" width="11.42578125" style="409"/>
    <col min="13785" max="13785" width="20.28515625" style="409" customWidth="1"/>
    <col min="13786" max="13786" width="7.28515625" style="409" customWidth="1"/>
    <col min="13787" max="13787" width="51.42578125" style="409" customWidth="1"/>
    <col min="13788" max="13788" width="23.42578125" style="409" customWidth="1"/>
    <col min="13789" max="13789" width="19.42578125" style="409" customWidth="1"/>
    <col min="13790" max="13790" width="20" style="409" customWidth="1"/>
    <col min="13791" max="13791" width="25.140625" style="409" customWidth="1"/>
    <col min="13792" max="13792" width="4.42578125" style="409" customWidth="1"/>
    <col min="13793" max="13793" width="18.85546875" style="409" customWidth="1"/>
    <col min="13794" max="13794" width="19.28515625" style="409" customWidth="1"/>
    <col min="13795" max="13795" width="14.42578125" style="409" customWidth="1"/>
    <col min="13796" max="13796" width="18.42578125" style="409" customWidth="1"/>
    <col min="13797" max="13797" width="11.42578125" style="409"/>
    <col min="13798" max="13798" width="17.42578125" style="409" customWidth="1"/>
    <col min="13799" max="14040" width="11.42578125" style="409"/>
    <col min="14041" max="14041" width="20.28515625" style="409" customWidth="1"/>
    <col min="14042" max="14042" width="7.28515625" style="409" customWidth="1"/>
    <col min="14043" max="14043" width="51.42578125" style="409" customWidth="1"/>
    <col min="14044" max="14044" width="23.42578125" style="409" customWidth="1"/>
    <col min="14045" max="14045" width="19.42578125" style="409" customWidth="1"/>
    <col min="14046" max="14046" width="20" style="409" customWidth="1"/>
    <col min="14047" max="14047" width="25.140625" style="409" customWidth="1"/>
    <col min="14048" max="14048" width="4.42578125" style="409" customWidth="1"/>
    <col min="14049" max="14049" width="18.85546875" style="409" customWidth="1"/>
    <col min="14050" max="14050" width="19.28515625" style="409" customWidth="1"/>
    <col min="14051" max="14051" width="14.42578125" style="409" customWidth="1"/>
    <col min="14052" max="14052" width="18.42578125" style="409" customWidth="1"/>
    <col min="14053" max="14053" width="11.42578125" style="409"/>
    <col min="14054" max="14054" width="17.42578125" style="409" customWidth="1"/>
    <col min="14055" max="14296" width="11.42578125" style="409"/>
    <col min="14297" max="14297" width="20.28515625" style="409" customWidth="1"/>
    <col min="14298" max="14298" width="7.28515625" style="409" customWidth="1"/>
    <col min="14299" max="14299" width="51.42578125" style="409" customWidth="1"/>
    <col min="14300" max="14300" width="23.42578125" style="409" customWidth="1"/>
    <col min="14301" max="14301" width="19.42578125" style="409" customWidth="1"/>
    <col min="14302" max="14302" width="20" style="409" customWidth="1"/>
    <col min="14303" max="14303" width="25.140625" style="409" customWidth="1"/>
    <col min="14304" max="14304" width="4.42578125" style="409" customWidth="1"/>
    <col min="14305" max="14305" width="18.85546875" style="409" customWidth="1"/>
    <col min="14306" max="14306" width="19.28515625" style="409" customWidth="1"/>
    <col min="14307" max="14307" width="14.42578125" style="409" customWidth="1"/>
    <col min="14308" max="14308" width="18.42578125" style="409" customWidth="1"/>
    <col min="14309" max="14309" width="11.42578125" style="409"/>
    <col min="14310" max="14310" width="17.42578125" style="409" customWidth="1"/>
    <col min="14311" max="14552" width="11.42578125" style="409"/>
    <col min="14553" max="14553" width="20.28515625" style="409" customWidth="1"/>
    <col min="14554" max="14554" width="7.28515625" style="409" customWidth="1"/>
    <col min="14555" max="14555" width="51.42578125" style="409" customWidth="1"/>
    <col min="14556" max="14556" width="23.42578125" style="409" customWidth="1"/>
    <col min="14557" max="14557" width="19.42578125" style="409" customWidth="1"/>
    <col min="14558" max="14558" width="20" style="409" customWidth="1"/>
    <col min="14559" max="14559" width="25.140625" style="409" customWidth="1"/>
    <col min="14560" max="14560" width="4.42578125" style="409" customWidth="1"/>
    <col min="14561" max="14561" width="18.85546875" style="409" customWidth="1"/>
    <col min="14562" max="14562" width="19.28515625" style="409" customWidth="1"/>
    <col min="14563" max="14563" width="14.42578125" style="409" customWidth="1"/>
    <col min="14564" max="14564" width="18.42578125" style="409" customWidth="1"/>
    <col min="14565" max="14565" width="11.42578125" style="409"/>
    <col min="14566" max="14566" width="17.42578125" style="409" customWidth="1"/>
    <col min="14567" max="14808" width="11.42578125" style="409"/>
    <col min="14809" max="14809" width="20.28515625" style="409" customWidth="1"/>
    <col min="14810" max="14810" width="7.28515625" style="409" customWidth="1"/>
    <col min="14811" max="14811" width="51.42578125" style="409" customWidth="1"/>
    <col min="14812" max="14812" width="23.42578125" style="409" customWidth="1"/>
    <col min="14813" max="14813" width="19.42578125" style="409" customWidth="1"/>
    <col min="14814" max="14814" width="20" style="409" customWidth="1"/>
    <col min="14815" max="14815" width="25.140625" style="409" customWidth="1"/>
    <col min="14816" max="14816" width="4.42578125" style="409" customWidth="1"/>
    <col min="14817" max="14817" width="18.85546875" style="409" customWidth="1"/>
    <col min="14818" max="14818" width="19.28515625" style="409" customWidth="1"/>
    <col min="14819" max="14819" width="14.42578125" style="409" customWidth="1"/>
    <col min="14820" max="14820" width="18.42578125" style="409" customWidth="1"/>
    <col min="14821" max="14821" width="11.42578125" style="409"/>
    <col min="14822" max="14822" width="17.42578125" style="409" customWidth="1"/>
    <col min="14823" max="15064" width="11.42578125" style="409"/>
    <col min="15065" max="15065" width="20.28515625" style="409" customWidth="1"/>
    <col min="15066" max="15066" width="7.28515625" style="409" customWidth="1"/>
    <col min="15067" max="15067" width="51.42578125" style="409" customWidth="1"/>
    <col min="15068" max="15068" width="23.42578125" style="409" customWidth="1"/>
    <col min="15069" max="15069" width="19.42578125" style="409" customWidth="1"/>
    <col min="15070" max="15070" width="20" style="409" customWidth="1"/>
    <col min="15071" max="15071" width="25.140625" style="409" customWidth="1"/>
    <col min="15072" max="15072" width="4.42578125" style="409" customWidth="1"/>
    <col min="15073" max="15073" width="18.85546875" style="409" customWidth="1"/>
    <col min="15074" max="15074" width="19.28515625" style="409" customWidth="1"/>
    <col min="15075" max="15075" width="14.42578125" style="409" customWidth="1"/>
    <col min="15076" max="15076" width="18.42578125" style="409" customWidth="1"/>
    <col min="15077" max="15077" width="11.42578125" style="409"/>
    <col min="15078" max="15078" width="17.42578125" style="409" customWidth="1"/>
    <col min="15079" max="15320" width="11.42578125" style="409"/>
    <col min="15321" max="15321" width="20.28515625" style="409" customWidth="1"/>
    <col min="15322" max="15322" width="7.28515625" style="409" customWidth="1"/>
    <col min="15323" max="15323" width="51.42578125" style="409" customWidth="1"/>
    <col min="15324" max="15324" width="23.42578125" style="409" customWidth="1"/>
    <col min="15325" max="15325" width="19.42578125" style="409" customWidth="1"/>
    <col min="15326" max="15326" width="20" style="409" customWidth="1"/>
    <col min="15327" max="15327" width="25.140625" style="409" customWidth="1"/>
    <col min="15328" max="15328" width="4.42578125" style="409" customWidth="1"/>
    <col min="15329" max="15329" width="18.85546875" style="409" customWidth="1"/>
    <col min="15330" max="15330" width="19.28515625" style="409" customWidth="1"/>
    <col min="15331" max="15331" width="14.42578125" style="409" customWidth="1"/>
    <col min="15332" max="15332" width="18.42578125" style="409" customWidth="1"/>
    <col min="15333" max="15333" width="11.42578125" style="409"/>
    <col min="15334" max="15334" width="17.42578125" style="409" customWidth="1"/>
    <col min="15335" max="15576" width="11.42578125" style="409"/>
    <col min="15577" max="15577" width="20.28515625" style="409" customWidth="1"/>
    <col min="15578" max="15578" width="7.28515625" style="409" customWidth="1"/>
    <col min="15579" max="15579" width="51.42578125" style="409" customWidth="1"/>
    <col min="15580" max="15580" width="23.42578125" style="409" customWidth="1"/>
    <col min="15581" max="15581" width="19.42578125" style="409" customWidth="1"/>
    <col min="15582" max="15582" width="20" style="409" customWidth="1"/>
    <col min="15583" max="15583" width="25.140625" style="409" customWidth="1"/>
    <col min="15584" max="15584" width="4.42578125" style="409" customWidth="1"/>
    <col min="15585" max="15585" width="18.85546875" style="409" customWidth="1"/>
    <col min="15586" max="15586" width="19.28515625" style="409" customWidth="1"/>
    <col min="15587" max="15587" width="14.42578125" style="409" customWidth="1"/>
    <col min="15588" max="15588" width="18.42578125" style="409" customWidth="1"/>
    <col min="15589" max="15589" width="11.42578125" style="409"/>
    <col min="15590" max="15590" width="17.42578125" style="409" customWidth="1"/>
    <col min="15591" max="15832" width="11.42578125" style="409"/>
    <col min="15833" max="15833" width="20.28515625" style="409" customWidth="1"/>
    <col min="15834" max="15834" width="7.28515625" style="409" customWidth="1"/>
    <col min="15835" max="15835" width="51.42578125" style="409" customWidth="1"/>
    <col min="15836" max="15836" width="23.42578125" style="409" customWidth="1"/>
    <col min="15837" max="15837" width="19.42578125" style="409" customWidth="1"/>
    <col min="15838" max="15838" width="20" style="409" customWidth="1"/>
    <col min="15839" max="15839" width="25.140625" style="409" customWidth="1"/>
    <col min="15840" max="15840" width="4.42578125" style="409" customWidth="1"/>
    <col min="15841" max="15841" width="18.85546875" style="409" customWidth="1"/>
    <col min="15842" max="15842" width="19.28515625" style="409" customWidth="1"/>
    <col min="15843" max="15843" width="14.42578125" style="409" customWidth="1"/>
    <col min="15844" max="15844" width="18.42578125" style="409" customWidth="1"/>
    <col min="15845" max="15845" width="11.42578125" style="409"/>
    <col min="15846" max="15846" width="17.42578125" style="409" customWidth="1"/>
    <col min="15847" max="16088" width="11.42578125" style="409"/>
    <col min="16089" max="16089" width="20.28515625" style="409" customWidth="1"/>
    <col min="16090" max="16090" width="7.28515625" style="409" customWidth="1"/>
    <col min="16091" max="16091" width="51.42578125" style="409" customWidth="1"/>
    <col min="16092" max="16092" width="23.42578125" style="409" customWidth="1"/>
    <col min="16093" max="16093" width="19.42578125" style="409" customWidth="1"/>
    <col min="16094" max="16094" width="20" style="409" customWidth="1"/>
    <col min="16095" max="16095" width="25.140625" style="409" customWidth="1"/>
    <col min="16096" max="16096" width="4.42578125" style="409" customWidth="1"/>
    <col min="16097" max="16097" width="18.85546875" style="409" customWidth="1"/>
    <col min="16098" max="16098" width="19.28515625" style="409" customWidth="1"/>
    <col min="16099" max="16099" width="14.42578125" style="409" customWidth="1"/>
    <col min="16100" max="16100" width="18.42578125" style="409" customWidth="1"/>
    <col min="16101" max="16101" width="11.42578125" style="409"/>
    <col min="16102" max="16102" width="17.42578125" style="409" customWidth="1"/>
    <col min="16103" max="16384" width="11.42578125" style="409"/>
  </cols>
  <sheetData>
    <row r="1" spans="1:11" ht="24.75" customHeight="1" x14ac:dyDescent="0.25">
      <c r="A1" s="550" t="s">
        <v>441</v>
      </c>
      <c r="B1" s="550"/>
      <c r="C1" s="550"/>
      <c r="D1" s="550"/>
      <c r="E1" s="550"/>
      <c r="F1" s="550"/>
      <c r="G1" s="550"/>
      <c r="H1" s="550"/>
      <c r="I1" s="550"/>
      <c r="J1" s="550"/>
      <c r="K1" s="550"/>
    </row>
    <row r="2" spans="1:11" ht="24.95" customHeight="1" x14ac:dyDescent="0.25">
      <c r="A2" s="551" t="s">
        <v>442</v>
      </c>
      <c r="B2" s="551"/>
      <c r="C2" s="551"/>
      <c r="D2" s="551"/>
      <c r="E2" s="551"/>
      <c r="F2" s="551"/>
      <c r="G2" s="551"/>
      <c r="H2" s="551"/>
      <c r="I2" s="551"/>
      <c r="J2" s="551"/>
      <c r="K2" s="551"/>
    </row>
    <row r="3" spans="1:11" ht="24.95" customHeight="1" x14ac:dyDescent="0.25">
      <c r="A3" s="552" t="s">
        <v>541</v>
      </c>
      <c r="B3" s="552"/>
      <c r="C3" s="552"/>
      <c r="D3" s="552"/>
      <c r="E3" s="552"/>
      <c r="F3" s="552"/>
      <c r="G3" s="552"/>
      <c r="H3" s="552"/>
      <c r="I3" s="552"/>
      <c r="J3" s="552"/>
      <c r="K3" s="552"/>
    </row>
    <row r="4" spans="1:11" ht="15" customHeight="1" x14ac:dyDescent="0.25">
      <c r="A4" s="494"/>
      <c r="B4" s="494"/>
      <c r="C4" s="494"/>
      <c r="D4" s="494"/>
      <c r="E4" s="494"/>
      <c r="F4" s="494"/>
      <c r="G4" s="494"/>
      <c r="H4" s="494"/>
      <c r="I4" s="494"/>
      <c r="J4" s="494"/>
      <c r="K4" s="323"/>
    </row>
    <row r="5" spans="1:11" ht="15" customHeight="1" x14ac:dyDescent="0.25">
      <c r="F5" s="166"/>
      <c r="G5" s="410" t="s">
        <v>3</v>
      </c>
      <c r="H5" s="413" t="s">
        <v>4</v>
      </c>
      <c r="I5" s="413"/>
      <c r="J5" s="414" t="s">
        <v>5</v>
      </c>
      <c r="K5" s="323"/>
    </row>
    <row r="6" spans="1:11" ht="15" customHeight="1" thickBot="1" x14ac:dyDescent="0.3">
      <c r="A6" s="470"/>
      <c r="B6" s="470"/>
      <c r="C6" s="471"/>
      <c r="D6" s="471"/>
      <c r="E6" s="470"/>
      <c r="F6" s="167"/>
      <c r="G6" s="469"/>
      <c r="H6" s="468"/>
      <c r="I6" s="468"/>
      <c r="J6" s="467"/>
      <c r="K6" s="331"/>
    </row>
    <row r="7" spans="1:11" s="410" customFormat="1" ht="51" customHeight="1" x14ac:dyDescent="0.25">
      <c r="A7" s="589" t="s">
        <v>6</v>
      </c>
      <c r="B7" s="587" t="s">
        <v>420</v>
      </c>
      <c r="C7" s="587" t="s">
        <v>8</v>
      </c>
      <c r="D7" s="587" t="s">
        <v>9</v>
      </c>
      <c r="E7" s="587" t="s">
        <v>421</v>
      </c>
      <c r="F7" s="525" t="s">
        <v>444</v>
      </c>
      <c r="G7" s="534" t="s">
        <v>445</v>
      </c>
      <c r="H7" s="525" t="s">
        <v>446</v>
      </c>
      <c r="I7" s="525" t="s">
        <v>14</v>
      </c>
      <c r="J7" s="576" t="s">
        <v>447</v>
      </c>
      <c r="K7" s="578" t="s">
        <v>448</v>
      </c>
    </row>
    <row r="8" spans="1:11" s="410" customFormat="1" ht="36.75" customHeight="1" thickBot="1" x14ac:dyDescent="0.3">
      <c r="A8" s="590"/>
      <c r="B8" s="588"/>
      <c r="C8" s="588"/>
      <c r="D8" s="588"/>
      <c r="E8" s="588"/>
      <c r="F8" s="532"/>
      <c r="G8" s="535"/>
      <c r="H8" s="532"/>
      <c r="I8" s="532"/>
      <c r="J8" s="577"/>
      <c r="K8" s="579"/>
    </row>
    <row r="9" spans="1:11" s="433" customFormat="1" ht="26.25" customHeight="1" thickBot="1" x14ac:dyDescent="0.3">
      <c r="A9" s="466" t="s">
        <v>26</v>
      </c>
      <c r="B9" s="462"/>
      <c r="C9" s="462"/>
      <c r="D9" s="462"/>
      <c r="E9" s="465" t="s">
        <v>27</v>
      </c>
      <c r="F9" s="460">
        <f>+F10+F18+F36+F41</f>
        <v>2683271770.1499996</v>
      </c>
      <c r="G9" s="460">
        <f>+G10+G18+G36+G41</f>
        <v>0</v>
      </c>
      <c r="H9" s="460">
        <f>+F9-G9</f>
        <v>2683271770.1499996</v>
      </c>
      <c r="I9" s="306">
        <f>+H9/H97</f>
        <v>3.3966829357240748E-2</v>
      </c>
      <c r="J9" s="460">
        <f>+J10+J18+J36+J41</f>
        <v>2683271770.1499996</v>
      </c>
      <c r="K9" s="336">
        <f t="shared" ref="K9:K72" si="0">+J9/H9</f>
        <v>1</v>
      </c>
    </row>
    <row r="10" spans="1:11" ht="25.5" customHeight="1" x14ac:dyDescent="0.25">
      <c r="A10" s="25" t="s">
        <v>28</v>
      </c>
      <c r="B10" s="458"/>
      <c r="C10" s="458"/>
      <c r="D10" s="458"/>
      <c r="E10" s="417" t="s">
        <v>29</v>
      </c>
      <c r="F10" s="428">
        <f>+F11</f>
        <v>208429692.25999999</v>
      </c>
      <c r="G10" s="428">
        <f>+G11</f>
        <v>0</v>
      </c>
      <c r="H10" s="428">
        <f>+F10-G10</f>
        <v>208429692.25999999</v>
      </c>
      <c r="I10" s="290">
        <f>+H10/H97</f>
        <v>2.6384564801581224E-3</v>
      </c>
      <c r="J10" s="428">
        <f>+J11</f>
        <v>208429692.25999999</v>
      </c>
      <c r="K10" s="338">
        <f t="shared" si="0"/>
        <v>1</v>
      </c>
    </row>
    <row r="11" spans="1:11" ht="25.5" customHeight="1" x14ac:dyDescent="0.25">
      <c r="A11" s="32" t="s">
        <v>30</v>
      </c>
      <c r="B11" s="456"/>
      <c r="C11" s="456"/>
      <c r="D11" s="456"/>
      <c r="E11" s="149" t="s">
        <v>31</v>
      </c>
      <c r="F11" s="425">
        <f>+F12+F16</f>
        <v>208429692.25999999</v>
      </c>
      <c r="G11" s="425">
        <f>+G12+G16</f>
        <v>0</v>
      </c>
      <c r="H11" s="425">
        <f>+H12+H16</f>
        <v>208429692.25999999</v>
      </c>
      <c r="I11" s="294">
        <f>+H11/H97</f>
        <v>2.6384564801581224E-3</v>
      </c>
      <c r="J11" s="425">
        <f>+J12+J16</f>
        <v>208429692.25999999</v>
      </c>
      <c r="K11" s="340">
        <f t="shared" si="0"/>
        <v>1</v>
      </c>
    </row>
    <row r="12" spans="1:11" ht="25.5" customHeight="1" x14ac:dyDescent="0.25">
      <c r="A12" s="32" t="s">
        <v>32</v>
      </c>
      <c r="B12" s="456"/>
      <c r="C12" s="456"/>
      <c r="D12" s="456"/>
      <c r="E12" s="149" t="s">
        <v>33</v>
      </c>
      <c r="F12" s="425">
        <f>+F13</f>
        <v>2984515.91</v>
      </c>
      <c r="G12" s="425">
        <f>+G13</f>
        <v>0</v>
      </c>
      <c r="H12" s="425">
        <f t="shared" ref="H12:H75" si="1">+F12-G12</f>
        <v>2984515.91</v>
      </c>
      <c r="I12" s="378">
        <f>+H12/H97</f>
        <v>3.7780199440354518E-5</v>
      </c>
      <c r="J12" s="425">
        <f>+J13</f>
        <v>2984515.91</v>
      </c>
      <c r="K12" s="340">
        <f t="shared" si="0"/>
        <v>1</v>
      </c>
    </row>
    <row r="13" spans="1:11" ht="25.5" customHeight="1" x14ac:dyDescent="0.25">
      <c r="A13" s="32" t="s">
        <v>34</v>
      </c>
      <c r="B13" s="456"/>
      <c r="C13" s="456"/>
      <c r="D13" s="456"/>
      <c r="E13" s="149" t="s">
        <v>35</v>
      </c>
      <c r="F13" s="425">
        <f>+F14+F15</f>
        <v>2984515.91</v>
      </c>
      <c r="G13" s="425">
        <f>SUM(G15:G15)</f>
        <v>0</v>
      </c>
      <c r="H13" s="425">
        <f t="shared" si="1"/>
        <v>2984515.91</v>
      </c>
      <c r="I13" s="378">
        <f>+H13/H97</f>
        <v>3.7780199440354518E-5</v>
      </c>
      <c r="J13" s="425">
        <f>+J14+J15</f>
        <v>2984515.91</v>
      </c>
      <c r="K13" s="340">
        <f t="shared" si="0"/>
        <v>1</v>
      </c>
    </row>
    <row r="14" spans="1:11" ht="25.5" customHeight="1" x14ac:dyDescent="0.25">
      <c r="A14" s="39" t="s">
        <v>36</v>
      </c>
      <c r="B14" s="40" t="s">
        <v>37</v>
      </c>
      <c r="C14" s="40">
        <v>20</v>
      </c>
      <c r="D14" s="40" t="s">
        <v>38</v>
      </c>
      <c r="E14" s="151" t="s">
        <v>39</v>
      </c>
      <c r="F14" s="422">
        <v>1416797.62</v>
      </c>
      <c r="G14" s="464">
        <v>0</v>
      </c>
      <c r="H14" s="421">
        <f t="shared" si="1"/>
        <v>1416797.62</v>
      </c>
      <c r="I14" s="379">
        <f>+H14/H97</f>
        <v>1.7934867249616913E-5</v>
      </c>
      <c r="J14" s="421">
        <v>1416797.62</v>
      </c>
      <c r="K14" s="342">
        <f t="shared" si="0"/>
        <v>1</v>
      </c>
    </row>
    <row r="15" spans="1:11" ht="33" customHeight="1" x14ac:dyDescent="0.25">
      <c r="A15" s="39" t="s">
        <v>49</v>
      </c>
      <c r="B15" s="454" t="s">
        <v>37</v>
      </c>
      <c r="C15" s="454">
        <v>20</v>
      </c>
      <c r="D15" s="40" t="s">
        <v>38</v>
      </c>
      <c r="E15" s="151" t="s">
        <v>50</v>
      </c>
      <c r="F15" s="422">
        <v>1567718.29</v>
      </c>
      <c r="G15" s="464">
        <v>0</v>
      </c>
      <c r="H15" s="421">
        <f t="shared" si="1"/>
        <v>1567718.29</v>
      </c>
      <c r="I15" s="379">
        <f>+H15/H97</f>
        <v>1.9845332190737605E-5</v>
      </c>
      <c r="J15" s="421">
        <v>1567718.29</v>
      </c>
      <c r="K15" s="342">
        <f t="shared" si="0"/>
        <v>1</v>
      </c>
    </row>
    <row r="16" spans="1:11" ht="30" customHeight="1" x14ac:dyDescent="0.25">
      <c r="A16" s="32" t="s">
        <v>55</v>
      </c>
      <c r="B16" s="33"/>
      <c r="C16" s="33"/>
      <c r="D16" s="33"/>
      <c r="E16" s="149" t="s">
        <v>56</v>
      </c>
      <c r="F16" s="424">
        <f>+F17</f>
        <v>205445176.34999999</v>
      </c>
      <c r="G16" s="424">
        <f>+G17</f>
        <v>0</v>
      </c>
      <c r="H16" s="425">
        <f t="shared" si="1"/>
        <v>205445176.34999999</v>
      </c>
      <c r="I16" s="294">
        <f>+H16/H97</f>
        <v>2.6006762807177677E-3</v>
      </c>
      <c r="J16" s="424">
        <f>+J17</f>
        <v>205445176.34999999</v>
      </c>
      <c r="K16" s="340">
        <f t="shared" si="0"/>
        <v>1</v>
      </c>
    </row>
    <row r="17" spans="1:11" ht="24.75" customHeight="1" x14ac:dyDescent="0.25">
      <c r="A17" s="39" t="s">
        <v>61</v>
      </c>
      <c r="B17" s="40" t="s">
        <v>37</v>
      </c>
      <c r="C17" s="40">
        <v>20</v>
      </c>
      <c r="D17" s="40" t="s">
        <v>38</v>
      </c>
      <c r="E17" s="151" t="s">
        <v>62</v>
      </c>
      <c r="F17" s="422">
        <v>205445176.34999999</v>
      </c>
      <c r="G17" s="422">
        <v>0</v>
      </c>
      <c r="H17" s="422">
        <f t="shared" si="1"/>
        <v>205445176.34999999</v>
      </c>
      <c r="I17" s="308">
        <f>+H17/H97</f>
        <v>2.6006762807177677E-3</v>
      </c>
      <c r="J17" s="422">
        <v>205445176.34999999</v>
      </c>
      <c r="K17" s="342">
        <f t="shared" si="0"/>
        <v>1</v>
      </c>
    </row>
    <row r="18" spans="1:11" ht="24" customHeight="1" x14ac:dyDescent="0.25">
      <c r="A18" s="32" t="s">
        <v>87</v>
      </c>
      <c r="B18" s="454"/>
      <c r="C18" s="454"/>
      <c r="D18" s="454"/>
      <c r="E18" s="149" t="s">
        <v>88</v>
      </c>
      <c r="F18" s="425">
        <f>+F19+F25</f>
        <v>569369052.5</v>
      </c>
      <c r="G18" s="425">
        <f>+G19+G25</f>
        <v>0</v>
      </c>
      <c r="H18" s="425">
        <f t="shared" si="1"/>
        <v>569369052.5</v>
      </c>
      <c r="I18" s="294">
        <f>+H18/H97</f>
        <v>7.2074926076087431E-3</v>
      </c>
      <c r="J18" s="425">
        <f>+J19+J25</f>
        <v>569369052.5</v>
      </c>
      <c r="K18" s="340">
        <f t="shared" si="0"/>
        <v>1</v>
      </c>
    </row>
    <row r="19" spans="1:11" ht="24" customHeight="1" x14ac:dyDescent="0.25">
      <c r="A19" s="32" t="s">
        <v>89</v>
      </c>
      <c r="B19" s="454"/>
      <c r="C19" s="454"/>
      <c r="D19" s="454"/>
      <c r="E19" s="149" t="s">
        <v>90</v>
      </c>
      <c r="F19" s="425">
        <f>+F20</f>
        <v>13427974</v>
      </c>
      <c r="G19" s="425">
        <f>+G20</f>
        <v>0</v>
      </c>
      <c r="H19" s="425">
        <f t="shared" si="1"/>
        <v>13427974</v>
      </c>
      <c r="I19" s="294">
        <f>+H19/H97</f>
        <v>1.6998117989590312E-4</v>
      </c>
      <c r="J19" s="425">
        <f>+J20</f>
        <v>13427974</v>
      </c>
      <c r="K19" s="340">
        <f t="shared" si="0"/>
        <v>1</v>
      </c>
    </row>
    <row r="20" spans="1:11" ht="24" customHeight="1" x14ac:dyDescent="0.25">
      <c r="A20" s="32" t="s">
        <v>91</v>
      </c>
      <c r="B20" s="454"/>
      <c r="C20" s="454"/>
      <c r="D20" s="454"/>
      <c r="E20" s="149" t="s">
        <v>92</v>
      </c>
      <c r="F20" s="425">
        <f>+F21+F23</f>
        <v>13427974</v>
      </c>
      <c r="G20" s="425">
        <f>+G21+G23</f>
        <v>0</v>
      </c>
      <c r="H20" s="425">
        <f t="shared" si="1"/>
        <v>13427974</v>
      </c>
      <c r="I20" s="294">
        <f>+H20/H97</f>
        <v>1.6998117989590312E-4</v>
      </c>
      <c r="J20" s="425">
        <f>+J21+J23</f>
        <v>13427974</v>
      </c>
      <c r="K20" s="340">
        <f t="shared" si="0"/>
        <v>1</v>
      </c>
    </row>
    <row r="21" spans="1:11" ht="52.5" customHeight="1" x14ac:dyDescent="0.25">
      <c r="A21" s="32" t="s">
        <v>93</v>
      </c>
      <c r="B21" s="454"/>
      <c r="C21" s="454"/>
      <c r="D21" s="454"/>
      <c r="E21" s="149" t="s">
        <v>94</v>
      </c>
      <c r="F21" s="425">
        <f>+F22</f>
        <v>9669974</v>
      </c>
      <c r="G21" s="425">
        <f>+G22</f>
        <v>0</v>
      </c>
      <c r="H21" s="425">
        <f t="shared" si="1"/>
        <v>9669974</v>
      </c>
      <c r="I21" s="294">
        <f>+H21/H97</f>
        <v>1.2240964944396719E-4</v>
      </c>
      <c r="J21" s="425">
        <f>+J22</f>
        <v>9669974</v>
      </c>
      <c r="K21" s="340">
        <f t="shared" si="0"/>
        <v>1</v>
      </c>
    </row>
    <row r="22" spans="1:11" ht="32.25" customHeight="1" x14ac:dyDescent="0.25">
      <c r="A22" s="39" t="s">
        <v>95</v>
      </c>
      <c r="B22" s="40" t="s">
        <v>37</v>
      </c>
      <c r="C22" s="40">
        <v>20</v>
      </c>
      <c r="D22" s="40" t="s">
        <v>38</v>
      </c>
      <c r="E22" s="151" t="s">
        <v>96</v>
      </c>
      <c r="F22" s="421">
        <v>9669974</v>
      </c>
      <c r="G22" s="422">
        <v>0</v>
      </c>
      <c r="H22" s="422">
        <f t="shared" si="1"/>
        <v>9669974</v>
      </c>
      <c r="I22" s="308">
        <f>+H22/H97</f>
        <v>1.2240964944396719E-4</v>
      </c>
      <c r="J22" s="421">
        <v>9669974</v>
      </c>
      <c r="K22" s="342">
        <f t="shared" si="0"/>
        <v>1</v>
      </c>
    </row>
    <row r="23" spans="1:11" ht="32.25" customHeight="1" x14ac:dyDescent="0.25">
      <c r="A23" s="32" t="s">
        <v>449</v>
      </c>
      <c r="B23" s="40"/>
      <c r="C23" s="40"/>
      <c r="D23" s="40"/>
      <c r="E23" s="149" t="s">
        <v>450</v>
      </c>
      <c r="F23" s="425">
        <f>+F24</f>
        <v>3758000</v>
      </c>
      <c r="G23" s="425">
        <f>+G24</f>
        <v>0</v>
      </c>
      <c r="H23" s="425">
        <f t="shared" si="1"/>
        <v>3758000</v>
      </c>
      <c r="I23" s="378">
        <f>+H23/H97</f>
        <v>4.7571530451935925E-5</v>
      </c>
      <c r="J23" s="425">
        <f>+J24</f>
        <v>3758000</v>
      </c>
      <c r="K23" s="340">
        <f t="shared" si="0"/>
        <v>1</v>
      </c>
    </row>
    <row r="24" spans="1:11" ht="32.25" customHeight="1" x14ac:dyDescent="0.25">
      <c r="A24" s="39" t="s">
        <v>451</v>
      </c>
      <c r="B24" s="40" t="s">
        <v>37</v>
      </c>
      <c r="C24" s="40">
        <v>20</v>
      </c>
      <c r="D24" s="40" t="s">
        <v>38</v>
      </c>
      <c r="E24" s="151" t="s">
        <v>452</v>
      </c>
      <c r="F24" s="421">
        <v>3758000</v>
      </c>
      <c r="G24" s="422">
        <v>0</v>
      </c>
      <c r="H24" s="422">
        <f t="shared" si="1"/>
        <v>3758000</v>
      </c>
      <c r="I24" s="379">
        <f>+H24/H97</f>
        <v>4.7571530451935925E-5</v>
      </c>
      <c r="J24" s="421">
        <v>3758000</v>
      </c>
      <c r="K24" s="342">
        <f t="shared" si="0"/>
        <v>1</v>
      </c>
    </row>
    <row r="25" spans="1:11" ht="23.25" customHeight="1" x14ac:dyDescent="0.25">
      <c r="A25" s="32" t="s">
        <v>97</v>
      </c>
      <c r="B25" s="456"/>
      <c r="C25" s="456"/>
      <c r="D25" s="456"/>
      <c r="E25" s="149" t="s">
        <v>98</v>
      </c>
      <c r="F25" s="424">
        <f>+F26</f>
        <v>555941078.5</v>
      </c>
      <c r="G25" s="424">
        <f>+G26</f>
        <v>0</v>
      </c>
      <c r="H25" s="425">
        <f t="shared" si="1"/>
        <v>555941078.5</v>
      </c>
      <c r="I25" s="294">
        <f>+H25/H97</f>
        <v>7.0375114277128397E-3</v>
      </c>
      <c r="J25" s="424">
        <f>+J26</f>
        <v>555941078.5</v>
      </c>
      <c r="K25" s="340">
        <f t="shared" si="0"/>
        <v>1</v>
      </c>
    </row>
    <row r="26" spans="1:11" ht="23.25" customHeight="1" x14ac:dyDescent="0.25">
      <c r="A26" s="32" t="s">
        <v>121</v>
      </c>
      <c r="B26" s="456"/>
      <c r="C26" s="456"/>
      <c r="D26" s="456"/>
      <c r="E26" s="149" t="s">
        <v>122</v>
      </c>
      <c r="F26" s="425">
        <f>+F27+F29+F31</f>
        <v>555941078.5</v>
      </c>
      <c r="G26" s="425">
        <f>+G27+G29+G31</f>
        <v>0</v>
      </c>
      <c r="H26" s="425">
        <f t="shared" si="1"/>
        <v>555941078.5</v>
      </c>
      <c r="I26" s="294">
        <f>+H26/H97</f>
        <v>7.0375114277128397E-3</v>
      </c>
      <c r="J26" s="425">
        <f>+J27+J29+J31</f>
        <v>555941078.5</v>
      </c>
      <c r="K26" s="340">
        <f t="shared" si="0"/>
        <v>1</v>
      </c>
    </row>
    <row r="27" spans="1:11" ht="68.25" customHeight="1" x14ac:dyDescent="0.25">
      <c r="A27" s="32" t="s">
        <v>123</v>
      </c>
      <c r="B27" s="456"/>
      <c r="C27" s="456"/>
      <c r="D27" s="456"/>
      <c r="E27" s="149" t="s">
        <v>124</v>
      </c>
      <c r="F27" s="425">
        <f>+F28</f>
        <v>78506145</v>
      </c>
      <c r="G27" s="425">
        <f>+G28</f>
        <v>0</v>
      </c>
      <c r="H27" s="425">
        <f t="shared" si="1"/>
        <v>78506145</v>
      </c>
      <c r="I27" s="294">
        <f>+H27/H97</f>
        <v>9.9378857571357036E-4</v>
      </c>
      <c r="J27" s="425">
        <f>+J28</f>
        <v>78506145</v>
      </c>
      <c r="K27" s="340">
        <f t="shared" si="0"/>
        <v>1</v>
      </c>
    </row>
    <row r="28" spans="1:11" ht="29.25" customHeight="1" x14ac:dyDescent="0.25">
      <c r="A28" s="39" t="s">
        <v>129</v>
      </c>
      <c r="B28" s="40" t="s">
        <v>37</v>
      </c>
      <c r="C28" s="40">
        <v>20</v>
      </c>
      <c r="D28" s="40" t="s">
        <v>38</v>
      </c>
      <c r="E28" s="151" t="s">
        <v>130</v>
      </c>
      <c r="F28" s="421">
        <v>78506145</v>
      </c>
      <c r="G28" s="421">
        <v>0</v>
      </c>
      <c r="H28" s="421">
        <f t="shared" si="1"/>
        <v>78506145</v>
      </c>
      <c r="I28" s="308">
        <f>+H28/H97</f>
        <v>9.9378857571357036E-4</v>
      </c>
      <c r="J28" s="421">
        <v>78506145</v>
      </c>
      <c r="K28" s="342">
        <f t="shared" si="0"/>
        <v>1</v>
      </c>
    </row>
    <row r="29" spans="1:11" ht="38.25" customHeight="1" x14ac:dyDescent="0.25">
      <c r="A29" s="32" t="s">
        <v>133</v>
      </c>
      <c r="B29" s="456"/>
      <c r="C29" s="456"/>
      <c r="D29" s="456"/>
      <c r="E29" s="149" t="s">
        <v>134</v>
      </c>
      <c r="F29" s="425">
        <f>+F30</f>
        <v>200812848</v>
      </c>
      <c r="G29" s="425">
        <f>+G30</f>
        <v>0</v>
      </c>
      <c r="H29" s="425">
        <f t="shared" si="1"/>
        <v>200812848</v>
      </c>
      <c r="I29" s="294">
        <f>+H29/H97</f>
        <v>2.5420368583746623E-3</v>
      </c>
      <c r="J29" s="425">
        <f>+J30</f>
        <v>200812848</v>
      </c>
      <c r="K29" s="340">
        <f t="shared" si="0"/>
        <v>1</v>
      </c>
    </row>
    <row r="30" spans="1:11" ht="33.75" customHeight="1" x14ac:dyDescent="0.25">
      <c r="A30" s="39" t="s">
        <v>137</v>
      </c>
      <c r="B30" s="40" t="s">
        <v>37</v>
      </c>
      <c r="C30" s="40">
        <v>20</v>
      </c>
      <c r="D30" s="40" t="s">
        <v>38</v>
      </c>
      <c r="E30" s="151" t="s">
        <v>138</v>
      </c>
      <c r="F30" s="421">
        <v>200812848</v>
      </c>
      <c r="G30" s="421">
        <v>0</v>
      </c>
      <c r="H30" s="421">
        <f t="shared" si="1"/>
        <v>200812848</v>
      </c>
      <c r="I30" s="308">
        <f>+H30/H97</f>
        <v>2.5420368583746623E-3</v>
      </c>
      <c r="J30" s="421">
        <v>200812848</v>
      </c>
      <c r="K30" s="342">
        <f t="shared" si="0"/>
        <v>1</v>
      </c>
    </row>
    <row r="31" spans="1:11" ht="45.75" customHeight="1" x14ac:dyDescent="0.25">
      <c r="A31" s="32" t="s">
        <v>141</v>
      </c>
      <c r="B31" s="456"/>
      <c r="C31" s="456"/>
      <c r="D31" s="456"/>
      <c r="E31" s="149" t="s">
        <v>142</v>
      </c>
      <c r="F31" s="425">
        <f>+F32+F33+F34+F35</f>
        <v>276622085.5</v>
      </c>
      <c r="G31" s="425">
        <f>+G32+G33+G34+G35</f>
        <v>0</v>
      </c>
      <c r="H31" s="425">
        <f t="shared" si="1"/>
        <v>276622085.5</v>
      </c>
      <c r="I31" s="294">
        <f>+H31/H97</f>
        <v>3.5016859936246071E-3</v>
      </c>
      <c r="J31" s="425">
        <f>+J32+J33+J34+J35</f>
        <v>276622085.5</v>
      </c>
      <c r="K31" s="340">
        <f t="shared" si="0"/>
        <v>1</v>
      </c>
    </row>
    <row r="32" spans="1:11" ht="35.25" customHeight="1" x14ac:dyDescent="0.25">
      <c r="A32" s="39" t="s">
        <v>143</v>
      </c>
      <c r="B32" s="40" t="s">
        <v>37</v>
      </c>
      <c r="C32" s="40">
        <v>20</v>
      </c>
      <c r="D32" s="40" t="s">
        <v>38</v>
      </c>
      <c r="E32" s="151" t="s">
        <v>144</v>
      </c>
      <c r="F32" s="421">
        <v>51308464</v>
      </c>
      <c r="G32" s="421">
        <v>0</v>
      </c>
      <c r="H32" s="421">
        <f t="shared" si="1"/>
        <v>51308464</v>
      </c>
      <c r="I32" s="308">
        <f>+H32/H97</f>
        <v>6.4950030804099474E-4</v>
      </c>
      <c r="J32" s="421">
        <v>51308464</v>
      </c>
      <c r="K32" s="342">
        <f t="shared" si="0"/>
        <v>1</v>
      </c>
    </row>
    <row r="33" spans="1:11" ht="40.5" customHeight="1" x14ac:dyDescent="0.25">
      <c r="A33" s="39" t="s">
        <v>145</v>
      </c>
      <c r="B33" s="40" t="s">
        <v>37</v>
      </c>
      <c r="C33" s="40">
        <v>20</v>
      </c>
      <c r="D33" s="40" t="s">
        <v>38</v>
      </c>
      <c r="E33" s="151" t="s">
        <v>146</v>
      </c>
      <c r="F33" s="421">
        <v>126748037.5</v>
      </c>
      <c r="G33" s="421">
        <v>0</v>
      </c>
      <c r="H33" s="421">
        <f t="shared" si="1"/>
        <v>126748037.5</v>
      </c>
      <c r="I33" s="308">
        <f>+H33/H97</f>
        <v>1.6044699642507629E-3</v>
      </c>
      <c r="J33" s="421">
        <v>126748037.5</v>
      </c>
      <c r="K33" s="342">
        <f t="shared" si="0"/>
        <v>1</v>
      </c>
    </row>
    <row r="34" spans="1:11" ht="28.5" customHeight="1" x14ac:dyDescent="0.25">
      <c r="A34" s="39" t="s">
        <v>149</v>
      </c>
      <c r="B34" s="40" t="s">
        <v>37</v>
      </c>
      <c r="C34" s="40">
        <v>20</v>
      </c>
      <c r="D34" s="40" t="s">
        <v>38</v>
      </c>
      <c r="E34" s="151" t="s">
        <v>150</v>
      </c>
      <c r="F34" s="421">
        <v>13568000</v>
      </c>
      <c r="G34" s="421">
        <v>0</v>
      </c>
      <c r="H34" s="421">
        <f t="shared" si="1"/>
        <v>13568000</v>
      </c>
      <c r="I34" s="308">
        <f>+H34/H97</f>
        <v>1.7175373208405179E-4</v>
      </c>
      <c r="J34" s="421">
        <v>13568000</v>
      </c>
      <c r="K34" s="342">
        <f t="shared" si="0"/>
        <v>1</v>
      </c>
    </row>
    <row r="35" spans="1:11" ht="47.25" customHeight="1" x14ac:dyDescent="0.25">
      <c r="A35" s="39" t="s">
        <v>151</v>
      </c>
      <c r="B35" s="40" t="s">
        <v>37</v>
      </c>
      <c r="C35" s="40">
        <v>20</v>
      </c>
      <c r="D35" s="40" t="s">
        <v>38</v>
      </c>
      <c r="E35" s="151" t="s">
        <v>152</v>
      </c>
      <c r="F35" s="421">
        <v>84997584</v>
      </c>
      <c r="G35" s="421">
        <v>0</v>
      </c>
      <c r="H35" s="421">
        <f t="shared" si="1"/>
        <v>84997584</v>
      </c>
      <c r="I35" s="308">
        <f>+H35/H97</f>
        <v>1.0759619892487977E-3</v>
      </c>
      <c r="J35" s="421">
        <v>84997584</v>
      </c>
      <c r="K35" s="342">
        <f t="shared" si="0"/>
        <v>1</v>
      </c>
    </row>
    <row r="36" spans="1:11" ht="27" customHeight="1" x14ac:dyDescent="0.25">
      <c r="A36" s="32" t="s">
        <v>169</v>
      </c>
      <c r="B36" s="454"/>
      <c r="C36" s="454"/>
      <c r="D36" s="454"/>
      <c r="E36" s="149" t="s">
        <v>170</v>
      </c>
      <c r="F36" s="425">
        <f>+F37</f>
        <v>457940695.84000003</v>
      </c>
      <c r="G36" s="425">
        <f>+G37</f>
        <v>0</v>
      </c>
      <c r="H36" s="425">
        <f t="shared" si="1"/>
        <v>457940695.84000003</v>
      </c>
      <c r="I36" s="294">
        <f>+H36/H97</f>
        <v>5.796950441014713E-3</v>
      </c>
      <c r="J36" s="425">
        <f>+J37</f>
        <v>457940695.84000003</v>
      </c>
      <c r="K36" s="340">
        <f t="shared" si="0"/>
        <v>1</v>
      </c>
    </row>
    <row r="37" spans="1:11" ht="27" customHeight="1" x14ac:dyDescent="0.25">
      <c r="A37" s="32" t="s">
        <v>187</v>
      </c>
      <c r="B37" s="454"/>
      <c r="C37" s="454"/>
      <c r="D37" s="454"/>
      <c r="E37" s="149" t="s">
        <v>188</v>
      </c>
      <c r="F37" s="425">
        <f>+F38</f>
        <v>457940695.84000003</v>
      </c>
      <c r="G37" s="425">
        <f>+G38</f>
        <v>0</v>
      </c>
      <c r="H37" s="425">
        <f t="shared" si="1"/>
        <v>457940695.84000003</v>
      </c>
      <c r="I37" s="294">
        <f>+H37/H97</f>
        <v>5.796950441014713E-3</v>
      </c>
      <c r="J37" s="425">
        <f>+J38</f>
        <v>457940695.84000003</v>
      </c>
      <c r="K37" s="340">
        <f t="shared" si="0"/>
        <v>1</v>
      </c>
    </row>
    <row r="38" spans="1:11" ht="27" customHeight="1" x14ac:dyDescent="0.25">
      <c r="A38" s="32" t="s">
        <v>189</v>
      </c>
      <c r="B38" s="454"/>
      <c r="C38" s="454"/>
      <c r="D38" s="454"/>
      <c r="E38" s="149" t="s">
        <v>190</v>
      </c>
      <c r="F38" s="425">
        <f>+F39+F40</f>
        <v>457940695.84000003</v>
      </c>
      <c r="G38" s="425">
        <f>+G39+G40</f>
        <v>0</v>
      </c>
      <c r="H38" s="425">
        <f t="shared" si="1"/>
        <v>457940695.84000003</v>
      </c>
      <c r="I38" s="294">
        <f>+H38/H97</f>
        <v>5.796950441014713E-3</v>
      </c>
      <c r="J38" s="425">
        <f>+J39+J40</f>
        <v>457940695.84000003</v>
      </c>
      <c r="K38" s="340">
        <f t="shared" si="0"/>
        <v>1</v>
      </c>
    </row>
    <row r="39" spans="1:11" ht="27" customHeight="1" x14ac:dyDescent="0.25">
      <c r="A39" s="39" t="s">
        <v>191</v>
      </c>
      <c r="B39" s="454" t="s">
        <v>37</v>
      </c>
      <c r="C39" s="454">
        <v>20</v>
      </c>
      <c r="D39" s="40" t="s">
        <v>38</v>
      </c>
      <c r="E39" s="151" t="s">
        <v>193</v>
      </c>
      <c r="F39" s="421">
        <v>240508315.61000001</v>
      </c>
      <c r="G39" s="421">
        <v>0</v>
      </c>
      <c r="H39" s="421">
        <f t="shared" si="1"/>
        <v>240508315.61000001</v>
      </c>
      <c r="I39" s="308">
        <f>+H39/H97</f>
        <v>3.0445313092030157E-3</v>
      </c>
      <c r="J39" s="421">
        <v>240508315.61000001</v>
      </c>
      <c r="K39" s="342">
        <f t="shared" si="0"/>
        <v>1</v>
      </c>
    </row>
    <row r="40" spans="1:11" ht="27" customHeight="1" x14ac:dyDescent="0.25">
      <c r="A40" s="39" t="s">
        <v>194</v>
      </c>
      <c r="B40" s="40" t="s">
        <v>37</v>
      </c>
      <c r="C40" s="40">
        <v>20</v>
      </c>
      <c r="D40" s="40" t="s">
        <v>38</v>
      </c>
      <c r="E40" s="151" t="s">
        <v>195</v>
      </c>
      <c r="F40" s="421">
        <v>217432380.22999999</v>
      </c>
      <c r="G40" s="421"/>
      <c r="H40" s="421">
        <f t="shared" si="1"/>
        <v>217432380.22999999</v>
      </c>
      <c r="I40" s="308">
        <f>+H40/H97</f>
        <v>2.7524191318116964E-3</v>
      </c>
      <c r="J40" s="421">
        <v>217432380.22999999</v>
      </c>
      <c r="K40" s="342">
        <f t="shared" si="0"/>
        <v>1</v>
      </c>
    </row>
    <row r="41" spans="1:11" ht="43.5" customHeight="1" x14ac:dyDescent="0.25">
      <c r="A41" s="32" t="s">
        <v>196</v>
      </c>
      <c r="B41" s="33"/>
      <c r="C41" s="33"/>
      <c r="D41" s="33"/>
      <c r="E41" s="149" t="s">
        <v>197</v>
      </c>
      <c r="F41" s="425">
        <f>+F42</f>
        <v>1447532329.55</v>
      </c>
      <c r="G41" s="425">
        <f>+G42</f>
        <v>0</v>
      </c>
      <c r="H41" s="425">
        <f t="shared" si="1"/>
        <v>1447532329.55</v>
      </c>
      <c r="I41" s="294">
        <f>+H41/H97</f>
        <v>1.8323929828459175E-2</v>
      </c>
      <c r="J41" s="425">
        <f>+J42</f>
        <v>1447532329.55</v>
      </c>
      <c r="K41" s="340">
        <f t="shared" si="0"/>
        <v>1</v>
      </c>
    </row>
    <row r="42" spans="1:11" ht="27" customHeight="1" x14ac:dyDescent="0.25">
      <c r="A42" s="32" t="s">
        <v>198</v>
      </c>
      <c r="B42" s="33"/>
      <c r="C42" s="33"/>
      <c r="D42" s="33"/>
      <c r="E42" s="149" t="s">
        <v>199</v>
      </c>
      <c r="F42" s="425">
        <f>+F43</f>
        <v>1447532329.55</v>
      </c>
      <c r="G42" s="425">
        <f>+G43</f>
        <v>0</v>
      </c>
      <c r="H42" s="425">
        <f t="shared" si="1"/>
        <v>1447532329.55</v>
      </c>
      <c r="I42" s="294">
        <f>+H42/H97</f>
        <v>1.8323929828459175E-2</v>
      </c>
      <c r="J42" s="425">
        <f>+J43</f>
        <v>1447532329.55</v>
      </c>
      <c r="K42" s="340">
        <f t="shared" si="0"/>
        <v>1</v>
      </c>
    </row>
    <row r="43" spans="1:11" ht="27" customHeight="1" thickBot="1" x14ac:dyDescent="0.3">
      <c r="A43" s="52" t="s">
        <v>200</v>
      </c>
      <c r="B43" s="53" t="s">
        <v>37</v>
      </c>
      <c r="C43" s="53">
        <v>20</v>
      </c>
      <c r="D43" s="53" t="s">
        <v>38</v>
      </c>
      <c r="E43" s="426" t="s">
        <v>201</v>
      </c>
      <c r="F43" s="427">
        <v>1447532329.55</v>
      </c>
      <c r="G43" s="427">
        <v>0</v>
      </c>
      <c r="H43" s="427">
        <f t="shared" si="1"/>
        <v>1447532329.55</v>
      </c>
      <c r="I43" s="301">
        <f>+H43/H97</f>
        <v>1.8323929828459175E-2</v>
      </c>
      <c r="J43" s="427">
        <v>1447532329.55</v>
      </c>
      <c r="K43" s="344">
        <f t="shared" si="0"/>
        <v>1</v>
      </c>
    </row>
    <row r="44" spans="1:11" s="433" customFormat="1" ht="24.75" customHeight="1" thickBot="1" x14ac:dyDescent="0.3">
      <c r="A44" s="463" t="s">
        <v>214</v>
      </c>
      <c r="B44" s="462"/>
      <c r="C44" s="462"/>
      <c r="D44" s="462"/>
      <c r="E44" s="461" t="s">
        <v>431</v>
      </c>
      <c r="F44" s="158">
        <f>+F45+F59+F65+F77+F83</f>
        <v>76313556044.690002</v>
      </c>
      <c r="G44" s="158">
        <f>+G45+G59+G65+G77+G83</f>
        <v>0</v>
      </c>
      <c r="H44" s="460">
        <f t="shared" si="1"/>
        <v>76313556044.690002</v>
      </c>
      <c r="I44" s="306">
        <f>+H44/H97</f>
        <v>0.96603317064275929</v>
      </c>
      <c r="J44" s="158">
        <f>+J45+J59+J65+J77+J83</f>
        <v>76313556044.690002</v>
      </c>
      <c r="K44" s="336">
        <f t="shared" si="0"/>
        <v>1</v>
      </c>
    </row>
    <row r="45" spans="1:11" ht="36.75" customHeight="1" x14ac:dyDescent="0.25">
      <c r="A45" s="459" t="s">
        <v>216</v>
      </c>
      <c r="B45" s="458"/>
      <c r="C45" s="458"/>
      <c r="D45" s="458"/>
      <c r="E45" s="417" t="s">
        <v>217</v>
      </c>
      <c r="F45" s="428">
        <f>+F46</f>
        <v>58518202608.690002</v>
      </c>
      <c r="G45" s="428">
        <f>+G46</f>
        <v>0</v>
      </c>
      <c r="H45" s="428">
        <f t="shared" si="1"/>
        <v>58518202608.690002</v>
      </c>
      <c r="I45" s="290">
        <f>+H45/H97</f>
        <v>0.74076648679932222</v>
      </c>
      <c r="J45" s="428">
        <f>+J46</f>
        <v>58518202608.690002</v>
      </c>
      <c r="K45" s="338">
        <f t="shared" si="0"/>
        <v>1</v>
      </c>
    </row>
    <row r="46" spans="1:11" ht="36.75" customHeight="1" x14ac:dyDescent="0.25">
      <c r="A46" s="457" t="s">
        <v>218</v>
      </c>
      <c r="B46" s="456"/>
      <c r="C46" s="456"/>
      <c r="D46" s="456"/>
      <c r="E46" s="149" t="s">
        <v>219</v>
      </c>
      <c r="F46" s="425">
        <f>+F47+F51+F55</f>
        <v>58518202608.690002</v>
      </c>
      <c r="G46" s="425">
        <f>+G47+G51+G55</f>
        <v>0</v>
      </c>
      <c r="H46" s="425">
        <f t="shared" si="1"/>
        <v>58518202608.690002</v>
      </c>
      <c r="I46" s="294">
        <f>+H46/H97</f>
        <v>0.74076648679932222</v>
      </c>
      <c r="J46" s="425">
        <f>+J47+J51+J55</f>
        <v>58518202608.690002</v>
      </c>
      <c r="K46" s="340">
        <f t="shared" si="0"/>
        <v>1</v>
      </c>
    </row>
    <row r="47" spans="1:11" ht="51" customHeight="1" x14ac:dyDescent="0.25">
      <c r="A47" s="32" t="s">
        <v>268</v>
      </c>
      <c r="B47" s="40"/>
      <c r="C47" s="40"/>
      <c r="D47" s="40"/>
      <c r="E47" s="149" t="s">
        <v>271</v>
      </c>
      <c r="F47" s="419">
        <f t="shared" ref="F47:G49" si="2">+F48</f>
        <v>296233463</v>
      </c>
      <c r="G47" s="419">
        <f t="shared" si="2"/>
        <v>0</v>
      </c>
      <c r="H47" s="425">
        <f t="shared" si="1"/>
        <v>296233463</v>
      </c>
      <c r="I47" s="294">
        <f>+H47/H97</f>
        <v>3.7499412469363851E-3</v>
      </c>
      <c r="J47" s="419">
        <f>+J48</f>
        <v>296233463</v>
      </c>
      <c r="K47" s="340">
        <f t="shared" si="0"/>
        <v>1</v>
      </c>
    </row>
    <row r="48" spans="1:11" ht="51" customHeight="1" x14ac:dyDescent="0.25">
      <c r="A48" s="32" t="s">
        <v>270</v>
      </c>
      <c r="B48" s="68"/>
      <c r="C48" s="68"/>
      <c r="D48" s="68"/>
      <c r="E48" s="149" t="s">
        <v>271</v>
      </c>
      <c r="F48" s="419">
        <f t="shared" si="2"/>
        <v>296233463</v>
      </c>
      <c r="G48" s="419">
        <f t="shared" si="2"/>
        <v>0</v>
      </c>
      <c r="H48" s="425">
        <f t="shared" si="1"/>
        <v>296233463</v>
      </c>
      <c r="I48" s="294">
        <f>+H48/H97</f>
        <v>3.7499412469363851E-3</v>
      </c>
      <c r="J48" s="419">
        <f>+J49</f>
        <v>296233463</v>
      </c>
      <c r="K48" s="340">
        <f t="shared" si="0"/>
        <v>1</v>
      </c>
    </row>
    <row r="49" spans="1:11" ht="55.5" customHeight="1" x14ac:dyDescent="0.25">
      <c r="A49" s="32" t="s">
        <v>272</v>
      </c>
      <c r="B49" s="68"/>
      <c r="C49" s="68"/>
      <c r="D49" s="68"/>
      <c r="E49" s="149" t="s">
        <v>273</v>
      </c>
      <c r="F49" s="425">
        <f t="shared" si="2"/>
        <v>296233463</v>
      </c>
      <c r="G49" s="425">
        <f t="shared" si="2"/>
        <v>0</v>
      </c>
      <c r="H49" s="425">
        <f t="shared" si="1"/>
        <v>296233463</v>
      </c>
      <c r="I49" s="294">
        <f>+H49/H97</f>
        <v>3.7499412469363851E-3</v>
      </c>
      <c r="J49" s="425">
        <f>+J50</f>
        <v>296233463</v>
      </c>
      <c r="K49" s="340">
        <f t="shared" si="0"/>
        <v>1</v>
      </c>
    </row>
    <row r="50" spans="1:11" ht="36.75" customHeight="1" x14ac:dyDescent="0.25">
      <c r="A50" s="76" t="s">
        <v>274</v>
      </c>
      <c r="B50" s="68" t="s">
        <v>192</v>
      </c>
      <c r="C50" s="68">
        <v>11</v>
      </c>
      <c r="D50" s="40" t="s">
        <v>38</v>
      </c>
      <c r="E50" s="150" t="s">
        <v>226</v>
      </c>
      <c r="F50" s="421">
        <v>296233463</v>
      </c>
      <c r="G50" s="421">
        <v>0</v>
      </c>
      <c r="H50" s="421">
        <f t="shared" si="1"/>
        <v>296233463</v>
      </c>
      <c r="I50" s="308">
        <f>+H50/H97</f>
        <v>3.7499412469363851E-3</v>
      </c>
      <c r="J50" s="421">
        <v>296233463</v>
      </c>
      <c r="K50" s="342">
        <f t="shared" si="0"/>
        <v>1</v>
      </c>
    </row>
    <row r="51" spans="1:11" ht="52.5" customHeight="1" x14ac:dyDescent="0.25">
      <c r="A51" s="32" t="s">
        <v>300</v>
      </c>
      <c r="B51" s="68"/>
      <c r="C51" s="68"/>
      <c r="D51" s="68"/>
      <c r="E51" s="149" t="s">
        <v>301</v>
      </c>
      <c r="F51" s="419">
        <f t="shared" ref="F51:G53" si="3">+F52</f>
        <v>51638230121.690002</v>
      </c>
      <c r="G51" s="419">
        <f t="shared" si="3"/>
        <v>0</v>
      </c>
      <c r="H51" s="425">
        <f t="shared" si="1"/>
        <v>51638230121.690002</v>
      </c>
      <c r="I51" s="294">
        <f>+H51/H97</f>
        <v>0.65367473036669799</v>
      </c>
      <c r="J51" s="419">
        <f>+J52</f>
        <v>51638230121.690002</v>
      </c>
      <c r="K51" s="340">
        <f t="shared" si="0"/>
        <v>1</v>
      </c>
    </row>
    <row r="52" spans="1:11" ht="52.5" customHeight="1" x14ac:dyDescent="0.25">
      <c r="A52" s="32" t="s">
        <v>302</v>
      </c>
      <c r="B52" s="40"/>
      <c r="C52" s="40"/>
      <c r="D52" s="40"/>
      <c r="E52" s="148" t="s">
        <v>301</v>
      </c>
      <c r="F52" s="419">
        <f t="shared" si="3"/>
        <v>51638230121.690002</v>
      </c>
      <c r="G52" s="419">
        <f t="shared" si="3"/>
        <v>0</v>
      </c>
      <c r="H52" s="425">
        <f t="shared" si="1"/>
        <v>51638230121.690002</v>
      </c>
      <c r="I52" s="294">
        <f>+H52/H97</f>
        <v>0.65367473036669799</v>
      </c>
      <c r="J52" s="419">
        <f>+J53</f>
        <v>51638230121.690002</v>
      </c>
      <c r="K52" s="340">
        <f t="shared" si="0"/>
        <v>1</v>
      </c>
    </row>
    <row r="53" spans="1:11" ht="36.75" customHeight="1" x14ac:dyDescent="0.25">
      <c r="A53" s="32" t="s">
        <v>303</v>
      </c>
      <c r="B53" s="40"/>
      <c r="C53" s="40"/>
      <c r="D53" s="40"/>
      <c r="E53" s="149" t="s">
        <v>236</v>
      </c>
      <c r="F53" s="425">
        <f t="shared" si="3"/>
        <v>51638230121.690002</v>
      </c>
      <c r="G53" s="425">
        <f t="shared" si="3"/>
        <v>0</v>
      </c>
      <c r="H53" s="425">
        <f t="shared" si="1"/>
        <v>51638230121.690002</v>
      </c>
      <c r="I53" s="294">
        <f>+H53/H97</f>
        <v>0.65367473036669799</v>
      </c>
      <c r="J53" s="425">
        <f>+J54</f>
        <v>51638230121.690002</v>
      </c>
      <c r="K53" s="340">
        <f t="shared" si="0"/>
        <v>1</v>
      </c>
    </row>
    <row r="54" spans="1:11" ht="36.75" customHeight="1" x14ac:dyDescent="0.25">
      <c r="A54" s="39" t="s">
        <v>304</v>
      </c>
      <c r="B54" s="68" t="s">
        <v>192</v>
      </c>
      <c r="C54" s="68">
        <v>11</v>
      </c>
      <c r="D54" s="40" t="s">
        <v>38</v>
      </c>
      <c r="E54" s="151" t="s">
        <v>226</v>
      </c>
      <c r="F54" s="421">
        <v>51638230121.690002</v>
      </c>
      <c r="G54" s="421">
        <v>0</v>
      </c>
      <c r="H54" s="421">
        <f t="shared" si="1"/>
        <v>51638230121.690002</v>
      </c>
      <c r="I54" s="308">
        <f>+H54/H97</f>
        <v>0.65367473036669799</v>
      </c>
      <c r="J54" s="421">
        <v>51638230121.690002</v>
      </c>
      <c r="K54" s="342">
        <f t="shared" si="0"/>
        <v>1</v>
      </c>
    </row>
    <row r="55" spans="1:11" ht="77.25" customHeight="1" x14ac:dyDescent="0.25">
      <c r="A55" s="32" t="s">
        <v>325</v>
      </c>
      <c r="B55" s="68"/>
      <c r="C55" s="68"/>
      <c r="D55" s="68"/>
      <c r="E55" s="149" t="s">
        <v>326</v>
      </c>
      <c r="F55" s="425">
        <f t="shared" ref="F55:G57" si="4">+F56</f>
        <v>6583739024</v>
      </c>
      <c r="G55" s="425">
        <f t="shared" si="4"/>
        <v>0</v>
      </c>
      <c r="H55" s="425">
        <f t="shared" si="1"/>
        <v>6583739024</v>
      </c>
      <c r="I55" s="294">
        <f>+H55/H97</f>
        <v>8.334181518568784E-2</v>
      </c>
      <c r="J55" s="425">
        <f>+J56</f>
        <v>6583739024</v>
      </c>
      <c r="K55" s="340">
        <f t="shared" si="0"/>
        <v>1</v>
      </c>
    </row>
    <row r="56" spans="1:11" ht="63.75" customHeight="1" x14ac:dyDescent="0.25">
      <c r="A56" s="32" t="s">
        <v>327</v>
      </c>
      <c r="B56" s="40"/>
      <c r="C56" s="40"/>
      <c r="D56" s="40"/>
      <c r="E56" s="148" t="s">
        <v>326</v>
      </c>
      <c r="F56" s="425">
        <f t="shared" si="4"/>
        <v>6583739024</v>
      </c>
      <c r="G56" s="425">
        <f t="shared" si="4"/>
        <v>0</v>
      </c>
      <c r="H56" s="425">
        <f t="shared" si="1"/>
        <v>6583739024</v>
      </c>
      <c r="I56" s="294">
        <f>+H56/H97</f>
        <v>8.334181518568784E-2</v>
      </c>
      <c r="J56" s="425">
        <f>+J57</f>
        <v>6583739024</v>
      </c>
      <c r="K56" s="340">
        <f t="shared" si="0"/>
        <v>1</v>
      </c>
    </row>
    <row r="57" spans="1:11" ht="36.75" customHeight="1" x14ac:dyDescent="0.25">
      <c r="A57" s="32" t="s">
        <v>328</v>
      </c>
      <c r="B57" s="40"/>
      <c r="C57" s="40"/>
      <c r="D57" s="40"/>
      <c r="E57" s="149" t="s">
        <v>236</v>
      </c>
      <c r="F57" s="425">
        <f t="shared" si="4"/>
        <v>6583739024</v>
      </c>
      <c r="G57" s="425">
        <f t="shared" si="4"/>
        <v>0</v>
      </c>
      <c r="H57" s="425">
        <f t="shared" si="1"/>
        <v>6583739024</v>
      </c>
      <c r="I57" s="294">
        <f>+H57/H97</f>
        <v>8.334181518568784E-2</v>
      </c>
      <c r="J57" s="425">
        <f>+J58</f>
        <v>6583739024</v>
      </c>
      <c r="K57" s="340">
        <f t="shared" si="0"/>
        <v>1</v>
      </c>
    </row>
    <row r="58" spans="1:11" ht="36.75" customHeight="1" x14ac:dyDescent="0.25">
      <c r="A58" s="39" t="s">
        <v>329</v>
      </c>
      <c r="B58" s="68" t="s">
        <v>192</v>
      </c>
      <c r="C58" s="68">
        <v>11</v>
      </c>
      <c r="D58" s="40" t="s">
        <v>38</v>
      </c>
      <c r="E58" s="151" t="s">
        <v>226</v>
      </c>
      <c r="F58" s="421">
        <v>6583739024</v>
      </c>
      <c r="G58" s="421">
        <v>0</v>
      </c>
      <c r="H58" s="421">
        <f t="shared" si="1"/>
        <v>6583739024</v>
      </c>
      <c r="I58" s="308">
        <f>+H58/H97</f>
        <v>8.334181518568784E-2</v>
      </c>
      <c r="J58" s="421">
        <v>6583739024</v>
      </c>
      <c r="K58" s="342">
        <f t="shared" si="0"/>
        <v>1</v>
      </c>
    </row>
    <row r="59" spans="1:11" ht="36.75" customHeight="1" x14ac:dyDescent="0.25">
      <c r="A59" s="32" t="s">
        <v>342</v>
      </c>
      <c r="B59" s="68"/>
      <c r="C59" s="68"/>
      <c r="D59" s="68"/>
      <c r="E59" s="148" t="s">
        <v>343</v>
      </c>
      <c r="F59" s="425">
        <f t="shared" ref="F59:G63" si="5">+F60</f>
        <v>22558306</v>
      </c>
      <c r="G59" s="425">
        <f t="shared" si="5"/>
        <v>0</v>
      </c>
      <c r="H59" s="425">
        <f t="shared" si="1"/>
        <v>22558306</v>
      </c>
      <c r="I59" s="294">
        <f>+H59/H97</f>
        <v>2.8555964364637812E-4</v>
      </c>
      <c r="J59" s="425">
        <f>+J60</f>
        <v>22558306</v>
      </c>
      <c r="K59" s="340">
        <f t="shared" si="0"/>
        <v>1</v>
      </c>
    </row>
    <row r="60" spans="1:11" ht="36.75" customHeight="1" x14ac:dyDescent="0.25">
      <c r="A60" s="32" t="s">
        <v>344</v>
      </c>
      <c r="B60" s="40"/>
      <c r="C60" s="40"/>
      <c r="D60" s="40"/>
      <c r="E60" s="149" t="s">
        <v>219</v>
      </c>
      <c r="F60" s="425">
        <f t="shared" si="5"/>
        <v>22558306</v>
      </c>
      <c r="G60" s="425">
        <f t="shared" si="5"/>
        <v>0</v>
      </c>
      <c r="H60" s="425">
        <f t="shared" si="1"/>
        <v>22558306</v>
      </c>
      <c r="I60" s="294">
        <f>+H60/H97</f>
        <v>2.8555964364637812E-4</v>
      </c>
      <c r="J60" s="425">
        <f>+J61</f>
        <v>22558306</v>
      </c>
      <c r="K60" s="340">
        <f t="shared" si="0"/>
        <v>1</v>
      </c>
    </row>
    <row r="61" spans="1:11" ht="40.5" customHeight="1" x14ac:dyDescent="0.25">
      <c r="A61" s="32" t="s">
        <v>345</v>
      </c>
      <c r="B61" s="40"/>
      <c r="C61" s="40"/>
      <c r="D61" s="40"/>
      <c r="E61" s="149" t="s">
        <v>346</v>
      </c>
      <c r="F61" s="425">
        <f t="shared" si="5"/>
        <v>22558306</v>
      </c>
      <c r="G61" s="425">
        <f t="shared" si="5"/>
        <v>0</v>
      </c>
      <c r="H61" s="425">
        <f t="shared" si="1"/>
        <v>22558306</v>
      </c>
      <c r="I61" s="294">
        <f>+H61/H97</f>
        <v>2.8555964364637812E-4</v>
      </c>
      <c r="J61" s="425">
        <f>+J62</f>
        <v>22558306</v>
      </c>
      <c r="K61" s="340">
        <f t="shared" si="0"/>
        <v>1</v>
      </c>
    </row>
    <row r="62" spans="1:11" ht="40.5" customHeight="1" x14ac:dyDescent="0.25">
      <c r="A62" s="32" t="s">
        <v>347</v>
      </c>
      <c r="B62" s="40"/>
      <c r="C62" s="40"/>
      <c r="D62" s="40"/>
      <c r="E62" s="149" t="s">
        <v>346</v>
      </c>
      <c r="F62" s="425">
        <f t="shared" si="5"/>
        <v>22558306</v>
      </c>
      <c r="G62" s="425">
        <f t="shared" si="5"/>
        <v>0</v>
      </c>
      <c r="H62" s="425">
        <f t="shared" si="1"/>
        <v>22558306</v>
      </c>
      <c r="I62" s="294">
        <f>+H62/H97</f>
        <v>2.8555964364637812E-4</v>
      </c>
      <c r="J62" s="425">
        <f>+J63</f>
        <v>22558306</v>
      </c>
      <c r="K62" s="340">
        <f t="shared" si="0"/>
        <v>1</v>
      </c>
    </row>
    <row r="63" spans="1:11" ht="36.75" customHeight="1" x14ac:dyDescent="0.25">
      <c r="A63" s="32" t="s">
        <v>348</v>
      </c>
      <c r="B63" s="40"/>
      <c r="C63" s="40"/>
      <c r="D63" s="40"/>
      <c r="E63" s="148" t="s">
        <v>349</v>
      </c>
      <c r="F63" s="425">
        <f t="shared" si="5"/>
        <v>22558306</v>
      </c>
      <c r="G63" s="425">
        <f t="shared" si="5"/>
        <v>0</v>
      </c>
      <c r="H63" s="425">
        <f t="shared" si="1"/>
        <v>22558306</v>
      </c>
      <c r="I63" s="294">
        <f>+H63/H97</f>
        <v>2.8555964364637812E-4</v>
      </c>
      <c r="J63" s="425">
        <f>+J64</f>
        <v>22558306</v>
      </c>
      <c r="K63" s="340">
        <f t="shared" si="0"/>
        <v>1</v>
      </c>
    </row>
    <row r="64" spans="1:11" ht="36.75" customHeight="1" x14ac:dyDescent="0.25">
      <c r="A64" s="39" t="s">
        <v>350</v>
      </c>
      <c r="B64" s="68" t="s">
        <v>192</v>
      </c>
      <c r="C64" s="68">
        <v>11</v>
      </c>
      <c r="D64" s="40" t="s">
        <v>38</v>
      </c>
      <c r="E64" s="150" t="s">
        <v>226</v>
      </c>
      <c r="F64" s="421">
        <v>22558306</v>
      </c>
      <c r="G64" s="421">
        <v>0</v>
      </c>
      <c r="H64" s="421">
        <f t="shared" si="1"/>
        <v>22558306</v>
      </c>
      <c r="I64" s="308">
        <f>+H64/H97</f>
        <v>2.8555964364637812E-4</v>
      </c>
      <c r="J64" s="421">
        <v>22558306</v>
      </c>
      <c r="K64" s="342">
        <f t="shared" si="0"/>
        <v>1</v>
      </c>
    </row>
    <row r="65" spans="1:11" ht="36.75" customHeight="1" x14ac:dyDescent="0.25">
      <c r="A65" s="32" t="s">
        <v>351</v>
      </c>
      <c r="B65" s="40"/>
      <c r="C65" s="40"/>
      <c r="D65" s="40"/>
      <c r="E65" s="149" t="s">
        <v>352</v>
      </c>
      <c r="F65" s="425">
        <f>+F66</f>
        <v>16991625125</v>
      </c>
      <c r="G65" s="425">
        <f>+G66</f>
        <v>0</v>
      </c>
      <c r="H65" s="425">
        <f t="shared" si="1"/>
        <v>16991625125</v>
      </c>
      <c r="I65" s="294">
        <f>+H65/H97</f>
        <v>0.21509249921815252</v>
      </c>
      <c r="J65" s="425">
        <f>+J66</f>
        <v>16991625125</v>
      </c>
      <c r="K65" s="340">
        <f t="shared" si="0"/>
        <v>1</v>
      </c>
    </row>
    <row r="66" spans="1:11" ht="36.75" customHeight="1" x14ac:dyDescent="0.25">
      <c r="A66" s="32" t="s">
        <v>353</v>
      </c>
      <c r="B66" s="40"/>
      <c r="C66" s="40"/>
      <c r="D66" s="40"/>
      <c r="E66" s="149" t="s">
        <v>219</v>
      </c>
      <c r="F66" s="425">
        <f>+F67+F73</f>
        <v>16991625125</v>
      </c>
      <c r="G66" s="425">
        <f>+G67+G73</f>
        <v>0</v>
      </c>
      <c r="H66" s="425">
        <f t="shared" si="1"/>
        <v>16991625125</v>
      </c>
      <c r="I66" s="294">
        <f>+H66/H97</f>
        <v>0.21509249921815252</v>
      </c>
      <c r="J66" s="425">
        <f>+J67+J73</f>
        <v>16991625125</v>
      </c>
      <c r="K66" s="340">
        <f t="shared" si="0"/>
        <v>1</v>
      </c>
    </row>
    <row r="67" spans="1:11" ht="44.25" customHeight="1" x14ac:dyDescent="0.25">
      <c r="A67" s="32" t="s">
        <v>354</v>
      </c>
      <c r="B67" s="40"/>
      <c r="C67" s="40"/>
      <c r="D67" s="40"/>
      <c r="E67" s="148" t="s">
        <v>355</v>
      </c>
      <c r="F67" s="425">
        <f>+F68</f>
        <v>16970318666</v>
      </c>
      <c r="G67" s="425">
        <f>+G68</f>
        <v>0</v>
      </c>
      <c r="H67" s="425">
        <f t="shared" si="1"/>
        <v>16970318666</v>
      </c>
      <c r="I67" s="294">
        <f>+H67/H97</f>
        <v>0.21482278637537938</v>
      </c>
      <c r="J67" s="425">
        <f>+J68</f>
        <v>16970318666</v>
      </c>
      <c r="K67" s="340">
        <f t="shared" si="0"/>
        <v>1</v>
      </c>
    </row>
    <row r="68" spans="1:11" ht="44.25" customHeight="1" x14ac:dyDescent="0.25">
      <c r="A68" s="32" t="s">
        <v>356</v>
      </c>
      <c r="B68" s="68"/>
      <c r="C68" s="68"/>
      <c r="D68" s="68"/>
      <c r="E68" s="149" t="s">
        <v>355</v>
      </c>
      <c r="F68" s="425">
        <f>+F69+F71</f>
        <v>16970318666</v>
      </c>
      <c r="G68" s="425">
        <f>+G69+G71</f>
        <v>0</v>
      </c>
      <c r="H68" s="425">
        <f t="shared" si="1"/>
        <v>16970318666</v>
      </c>
      <c r="I68" s="294">
        <f>+H68/H97</f>
        <v>0.21482278637537938</v>
      </c>
      <c r="J68" s="425">
        <f>+J69+J71</f>
        <v>16970318666</v>
      </c>
      <c r="K68" s="340">
        <f t="shared" si="0"/>
        <v>1</v>
      </c>
    </row>
    <row r="69" spans="1:11" ht="36.75" customHeight="1" x14ac:dyDescent="0.25">
      <c r="A69" s="32" t="s">
        <v>357</v>
      </c>
      <c r="B69" s="68"/>
      <c r="C69" s="68"/>
      <c r="D69" s="68"/>
      <c r="E69" s="149" t="s">
        <v>358</v>
      </c>
      <c r="F69" s="425">
        <f>+F70</f>
        <v>16033360718</v>
      </c>
      <c r="G69" s="425">
        <f>+G70</f>
        <v>0</v>
      </c>
      <c r="H69" s="425">
        <f t="shared" si="1"/>
        <v>16033360718</v>
      </c>
      <c r="I69" s="294">
        <f>+H69/H97</f>
        <v>0.20296208292794313</v>
      </c>
      <c r="J69" s="425">
        <f>+J70</f>
        <v>16033360718</v>
      </c>
      <c r="K69" s="340">
        <f t="shared" si="0"/>
        <v>1</v>
      </c>
    </row>
    <row r="70" spans="1:11" ht="30.75" customHeight="1" x14ac:dyDescent="0.25">
      <c r="A70" s="39" t="s">
        <v>359</v>
      </c>
      <c r="B70" s="40" t="s">
        <v>37</v>
      </c>
      <c r="C70" s="40">
        <v>20</v>
      </c>
      <c r="D70" s="40" t="s">
        <v>38</v>
      </c>
      <c r="E70" s="151" t="s">
        <v>226</v>
      </c>
      <c r="F70" s="421">
        <v>16033360718</v>
      </c>
      <c r="G70" s="421">
        <v>0</v>
      </c>
      <c r="H70" s="421">
        <f t="shared" si="1"/>
        <v>16033360718</v>
      </c>
      <c r="I70" s="308">
        <f>+H70/H97</f>
        <v>0.20296208292794313</v>
      </c>
      <c r="J70" s="421">
        <v>16033360718</v>
      </c>
      <c r="K70" s="342">
        <f t="shared" si="0"/>
        <v>1</v>
      </c>
    </row>
    <row r="71" spans="1:11" ht="36.75" customHeight="1" x14ac:dyDescent="0.25">
      <c r="A71" s="32" t="s">
        <v>360</v>
      </c>
      <c r="B71" s="40"/>
      <c r="C71" s="40"/>
      <c r="D71" s="40"/>
      <c r="E71" s="149" t="s">
        <v>361</v>
      </c>
      <c r="F71" s="425">
        <f>+F72</f>
        <v>936957948</v>
      </c>
      <c r="G71" s="425">
        <f>+G72</f>
        <v>0</v>
      </c>
      <c r="H71" s="425">
        <f t="shared" si="1"/>
        <v>936957948</v>
      </c>
      <c r="I71" s="294">
        <f>+H71/H97</f>
        <v>1.1860703447436243E-2</v>
      </c>
      <c r="J71" s="425">
        <f>+J72</f>
        <v>936957948</v>
      </c>
      <c r="K71" s="340">
        <f t="shared" si="0"/>
        <v>1</v>
      </c>
    </row>
    <row r="72" spans="1:11" ht="36.75" customHeight="1" x14ac:dyDescent="0.25">
      <c r="A72" s="39" t="s">
        <v>362</v>
      </c>
      <c r="B72" s="40" t="s">
        <v>37</v>
      </c>
      <c r="C72" s="40">
        <v>20</v>
      </c>
      <c r="D72" s="40" t="s">
        <v>38</v>
      </c>
      <c r="E72" s="151" t="s">
        <v>226</v>
      </c>
      <c r="F72" s="421">
        <v>936957948</v>
      </c>
      <c r="G72" s="421">
        <v>0</v>
      </c>
      <c r="H72" s="421">
        <f t="shared" si="1"/>
        <v>936957948</v>
      </c>
      <c r="I72" s="308">
        <f>+H72/H97</f>
        <v>1.1860703447436243E-2</v>
      </c>
      <c r="J72" s="421">
        <v>936957948</v>
      </c>
      <c r="K72" s="342">
        <f t="shared" si="0"/>
        <v>1</v>
      </c>
    </row>
    <row r="73" spans="1:11" ht="36.75" customHeight="1" x14ac:dyDescent="0.25">
      <c r="A73" s="32" t="s">
        <v>363</v>
      </c>
      <c r="B73" s="40"/>
      <c r="C73" s="40"/>
      <c r="D73" s="40"/>
      <c r="E73" s="149" t="s">
        <v>364</v>
      </c>
      <c r="F73" s="425">
        <f t="shared" ref="F73:G75" si="6">+F74</f>
        <v>21306459</v>
      </c>
      <c r="G73" s="425">
        <f t="shared" si="6"/>
        <v>0</v>
      </c>
      <c r="H73" s="425">
        <f t="shared" si="1"/>
        <v>21306459</v>
      </c>
      <c r="I73" s="308">
        <f>+H73/H97</f>
        <v>2.6971284277313049E-4</v>
      </c>
      <c r="J73" s="425">
        <f>+J74</f>
        <v>21306459</v>
      </c>
      <c r="K73" s="340">
        <f t="shared" ref="K73:K97" si="7">+J73/H73</f>
        <v>1</v>
      </c>
    </row>
    <row r="74" spans="1:11" ht="36.75" customHeight="1" x14ac:dyDescent="0.25">
      <c r="A74" s="32" t="s">
        <v>365</v>
      </c>
      <c r="B74" s="40"/>
      <c r="C74" s="40"/>
      <c r="D74" s="40"/>
      <c r="E74" s="149" t="s">
        <v>364</v>
      </c>
      <c r="F74" s="425">
        <f t="shared" si="6"/>
        <v>21306459</v>
      </c>
      <c r="G74" s="425">
        <f t="shared" si="6"/>
        <v>0</v>
      </c>
      <c r="H74" s="425">
        <f t="shared" si="1"/>
        <v>21306459</v>
      </c>
      <c r="I74" s="308">
        <f>+H74/H97</f>
        <v>2.6971284277313049E-4</v>
      </c>
      <c r="J74" s="425">
        <f>+J75</f>
        <v>21306459</v>
      </c>
      <c r="K74" s="340">
        <f t="shared" si="7"/>
        <v>1</v>
      </c>
    </row>
    <row r="75" spans="1:11" ht="36.75" customHeight="1" x14ac:dyDescent="0.25">
      <c r="A75" s="32" t="s">
        <v>366</v>
      </c>
      <c r="B75" s="40"/>
      <c r="C75" s="40"/>
      <c r="D75" s="40"/>
      <c r="E75" s="149" t="s">
        <v>349</v>
      </c>
      <c r="F75" s="425">
        <f t="shared" si="6"/>
        <v>21306459</v>
      </c>
      <c r="G75" s="425">
        <f t="shared" si="6"/>
        <v>0</v>
      </c>
      <c r="H75" s="425">
        <f t="shared" si="1"/>
        <v>21306459</v>
      </c>
      <c r="I75" s="308">
        <f>+H75/H97</f>
        <v>2.6971284277313049E-4</v>
      </c>
      <c r="J75" s="425">
        <f>+J76</f>
        <v>21306459</v>
      </c>
      <c r="K75" s="340">
        <f t="shared" si="7"/>
        <v>1</v>
      </c>
    </row>
    <row r="76" spans="1:11" ht="36.75" customHeight="1" x14ac:dyDescent="0.25">
      <c r="A76" s="39" t="s">
        <v>367</v>
      </c>
      <c r="B76" s="40" t="s">
        <v>192</v>
      </c>
      <c r="C76" s="40">
        <v>11</v>
      </c>
      <c r="D76" s="40" t="s">
        <v>38</v>
      </c>
      <c r="E76" s="150" t="s">
        <v>226</v>
      </c>
      <c r="F76" s="425">
        <v>21306459</v>
      </c>
      <c r="G76" s="425"/>
      <c r="H76" s="421">
        <f t="shared" ref="H76:H78" si="8">+F76-G76</f>
        <v>21306459</v>
      </c>
      <c r="I76" s="308">
        <f>+H76/H97</f>
        <v>2.6971284277313049E-4</v>
      </c>
      <c r="J76" s="421">
        <v>21306459</v>
      </c>
      <c r="K76" s="342">
        <f t="shared" si="7"/>
        <v>1</v>
      </c>
    </row>
    <row r="77" spans="1:11" ht="36.75" customHeight="1" x14ac:dyDescent="0.25">
      <c r="A77" s="32" t="s">
        <v>368</v>
      </c>
      <c r="B77" s="456"/>
      <c r="C77" s="456"/>
      <c r="D77" s="456"/>
      <c r="E77" s="148" t="s">
        <v>369</v>
      </c>
      <c r="F77" s="425">
        <f t="shared" ref="F77:G81" si="9">+F78</f>
        <v>41375321</v>
      </c>
      <c r="G77" s="425">
        <f t="shared" si="9"/>
        <v>0</v>
      </c>
      <c r="H77" s="425">
        <f t="shared" si="8"/>
        <v>41375321</v>
      </c>
      <c r="I77" s="294">
        <f>+H77/H97</f>
        <v>5.2375927166315166E-4</v>
      </c>
      <c r="J77" s="425">
        <f>+J78</f>
        <v>41375321</v>
      </c>
      <c r="K77" s="340">
        <f t="shared" si="7"/>
        <v>1</v>
      </c>
    </row>
    <row r="78" spans="1:11" ht="36.75" customHeight="1" x14ac:dyDescent="0.25">
      <c r="A78" s="32" t="s">
        <v>370</v>
      </c>
      <c r="B78" s="456"/>
      <c r="C78" s="456"/>
      <c r="D78" s="456"/>
      <c r="E78" s="149" t="s">
        <v>219</v>
      </c>
      <c r="F78" s="425">
        <f t="shared" si="9"/>
        <v>41375321</v>
      </c>
      <c r="G78" s="425">
        <f t="shared" si="9"/>
        <v>0</v>
      </c>
      <c r="H78" s="425">
        <f t="shared" si="8"/>
        <v>41375321</v>
      </c>
      <c r="I78" s="294">
        <f>+H78/H97</f>
        <v>5.2375927166315166E-4</v>
      </c>
      <c r="J78" s="425">
        <f>+J79</f>
        <v>41375321</v>
      </c>
      <c r="K78" s="340">
        <f t="shared" si="7"/>
        <v>1</v>
      </c>
    </row>
    <row r="79" spans="1:11" ht="36.75" customHeight="1" x14ac:dyDescent="0.25">
      <c r="A79" s="32" t="s">
        <v>378</v>
      </c>
      <c r="B79" s="68"/>
      <c r="C79" s="68"/>
      <c r="D79" s="68"/>
      <c r="E79" s="149" t="s">
        <v>379</v>
      </c>
      <c r="F79" s="425">
        <f t="shared" si="9"/>
        <v>41375321</v>
      </c>
      <c r="G79" s="425">
        <f t="shared" si="9"/>
        <v>0</v>
      </c>
      <c r="H79" s="425">
        <f>+H80</f>
        <v>41375321</v>
      </c>
      <c r="I79" s="294">
        <f>+H79/H97</f>
        <v>5.2375927166315166E-4</v>
      </c>
      <c r="J79" s="425">
        <f>+J80</f>
        <v>41375321</v>
      </c>
      <c r="K79" s="340">
        <f t="shared" si="7"/>
        <v>1</v>
      </c>
    </row>
    <row r="80" spans="1:11" ht="36.75" customHeight="1" x14ac:dyDescent="0.25">
      <c r="A80" s="32" t="s">
        <v>380</v>
      </c>
      <c r="B80" s="68"/>
      <c r="C80" s="68"/>
      <c r="D80" s="68"/>
      <c r="E80" s="149" t="s">
        <v>379</v>
      </c>
      <c r="F80" s="425">
        <f t="shared" si="9"/>
        <v>41375321</v>
      </c>
      <c r="G80" s="425">
        <f t="shared" si="9"/>
        <v>0</v>
      </c>
      <c r="H80" s="425">
        <f t="shared" ref="H80:H90" si="10">+F80-G80</f>
        <v>41375321</v>
      </c>
      <c r="I80" s="294">
        <f>+H80/H97</f>
        <v>5.2375927166315166E-4</v>
      </c>
      <c r="J80" s="425">
        <f>+J81</f>
        <v>41375321</v>
      </c>
      <c r="K80" s="340">
        <f t="shared" si="7"/>
        <v>1</v>
      </c>
    </row>
    <row r="81" spans="1:11" ht="36.75" customHeight="1" x14ac:dyDescent="0.25">
      <c r="A81" s="32" t="s">
        <v>381</v>
      </c>
      <c r="B81" s="68"/>
      <c r="C81" s="68"/>
      <c r="D81" s="68"/>
      <c r="E81" s="149" t="s">
        <v>349</v>
      </c>
      <c r="F81" s="425">
        <f t="shared" si="9"/>
        <v>41375321</v>
      </c>
      <c r="G81" s="425">
        <f t="shared" si="9"/>
        <v>0</v>
      </c>
      <c r="H81" s="425">
        <f t="shared" si="10"/>
        <v>41375321</v>
      </c>
      <c r="I81" s="294">
        <f>+H81/H97</f>
        <v>5.2375927166315166E-4</v>
      </c>
      <c r="J81" s="425">
        <f>+J82</f>
        <v>41375321</v>
      </c>
      <c r="K81" s="340">
        <f t="shared" si="7"/>
        <v>1</v>
      </c>
    </row>
    <row r="82" spans="1:11" ht="36.75" customHeight="1" x14ac:dyDescent="0.25">
      <c r="A82" s="39" t="s">
        <v>382</v>
      </c>
      <c r="B82" s="40" t="s">
        <v>192</v>
      </c>
      <c r="C82" s="40">
        <v>11</v>
      </c>
      <c r="D82" s="40" t="s">
        <v>38</v>
      </c>
      <c r="E82" s="150" t="s">
        <v>226</v>
      </c>
      <c r="F82" s="421">
        <v>41375321</v>
      </c>
      <c r="G82" s="421">
        <v>0</v>
      </c>
      <c r="H82" s="421">
        <f t="shared" si="10"/>
        <v>41375321</v>
      </c>
      <c r="I82" s="308">
        <f>+H82/H97</f>
        <v>5.2375927166315166E-4</v>
      </c>
      <c r="J82" s="421">
        <v>41375321</v>
      </c>
      <c r="K82" s="342">
        <f t="shared" si="7"/>
        <v>1</v>
      </c>
    </row>
    <row r="83" spans="1:11" ht="36.75" customHeight="1" x14ac:dyDescent="0.25">
      <c r="A83" s="32" t="s">
        <v>383</v>
      </c>
      <c r="B83" s="455"/>
      <c r="C83" s="455"/>
      <c r="D83" s="455"/>
      <c r="E83" s="148" t="s">
        <v>384</v>
      </c>
      <c r="F83" s="425">
        <f>+F84</f>
        <v>739794684</v>
      </c>
      <c r="G83" s="425">
        <f>+G84</f>
        <v>0</v>
      </c>
      <c r="H83" s="425">
        <f t="shared" si="10"/>
        <v>739794684</v>
      </c>
      <c r="I83" s="294">
        <f>+H83/H97</f>
        <v>9.3648657099750718E-3</v>
      </c>
      <c r="J83" s="425">
        <f>+J84</f>
        <v>739794684</v>
      </c>
      <c r="K83" s="340">
        <f t="shared" si="7"/>
        <v>1</v>
      </c>
    </row>
    <row r="84" spans="1:11" ht="36.75" customHeight="1" x14ac:dyDescent="0.25">
      <c r="A84" s="32" t="s">
        <v>385</v>
      </c>
      <c r="B84" s="454"/>
      <c r="C84" s="454"/>
      <c r="D84" s="454"/>
      <c r="E84" s="148" t="s">
        <v>219</v>
      </c>
      <c r="F84" s="425">
        <f>+F85+F89+F93</f>
        <v>739794684</v>
      </c>
      <c r="G84" s="425">
        <f>+G85+G89+G93</f>
        <v>0</v>
      </c>
      <c r="H84" s="425">
        <f t="shared" si="10"/>
        <v>739794684</v>
      </c>
      <c r="I84" s="294">
        <f>+H84/H97</f>
        <v>9.3648657099750718E-3</v>
      </c>
      <c r="J84" s="425">
        <f>+J85+J89+J93</f>
        <v>739794684</v>
      </c>
      <c r="K84" s="340">
        <f t="shared" si="7"/>
        <v>1</v>
      </c>
    </row>
    <row r="85" spans="1:11" ht="53.25" customHeight="1" x14ac:dyDescent="0.25">
      <c r="A85" s="32" t="s">
        <v>393</v>
      </c>
      <c r="B85" s="454"/>
      <c r="C85" s="454"/>
      <c r="D85" s="454"/>
      <c r="E85" s="149" t="s">
        <v>396</v>
      </c>
      <c r="F85" s="425">
        <f>+F86</f>
        <v>210846123</v>
      </c>
      <c r="G85" s="425">
        <f>+G86</f>
        <v>0</v>
      </c>
      <c r="H85" s="425">
        <f t="shared" si="10"/>
        <v>210846123</v>
      </c>
      <c r="I85" s="294">
        <f>+H85/H97</f>
        <v>2.6690454393206832E-3</v>
      </c>
      <c r="J85" s="425">
        <f>+J86</f>
        <v>210846123</v>
      </c>
      <c r="K85" s="340">
        <f t="shared" si="7"/>
        <v>1</v>
      </c>
    </row>
    <row r="86" spans="1:11" ht="53.25" customHeight="1" x14ac:dyDescent="0.25">
      <c r="A86" s="453" t="s">
        <v>395</v>
      </c>
      <c r="B86" s="454"/>
      <c r="C86" s="454"/>
      <c r="D86" s="454"/>
      <c r="E86" s="149" t="s">
        <v>396</v>
      </c>
      <c r="F86" s="425">
        <f>+F87</f>
        <v>210846123</v>
      </c>
      <c r="G86" s="425">
        <f>+G87</f>
        <v>0</v>
      </c>
      <c r="H86" s="425">
        <f t="shared" si="10"/>
        <v>210846123</v>
      </c>
      <c r="I86" s="294">
        <f>+H86/H97</f>
        <v>2.6690454393206832E-3</v>
      </c>
      <c r="J86" s="425">
        <f>+J87</f>
        <v>210846123</v>
      </c>
      <c r="K86" s="340">
        <f t="shared" si="7"/>
        <v>1</v>
      </c>
    </row>
    <row r="87" spans="1:11" ht="36.75" customHeight="1" x14ac:dyDescent="0.25">
      <c r="A87" s="453" t="s">
        <v>397</v>
      </c>
      <c r="B87" s="454"/>
      <c r="C87" s="454"/>
      <c r="D87" s="454"/>
      <c r="E87" s="149" t="s">
        <v>349</v>
      </c>
      <c r="F87" s="425">
        <f>+F88</f>
        <v>210846123</v>
      </c>
      <c r="G87" s="425">
        <f>+G94</f>
        <v>0</v>
      </c>
      <c r="H87" s="425">
        <f t="shared" si="10"/>
        <v>210846123</v>
      </c>
      <c r="I87" s="294">
        <f>+H87/H97</f>
        <v>2.6690454393206832E-3</v>
      </c>
      <c r="J87" s="425">
        <f>+J88</f>
        <v>210846123</v>
      </c>
      <c r="K87" s="340">
        <f t="shared" si="7"/>
        <v>1</v>
      </c>
    </row>
    <row r="88" spans="1:11" ht="30.75" customHeight="1" x14ac:dyDescent="0.25">
      <c r="A88" s="39" t="s">
        <v>398</v>
      </c>
      <c r="B88" s="454" t="s">
        <v>192</v>
      </c>
      <c r="C88" s="454">
        <v>11</v>
      </c>
      <c r="D88" s="40" t="s">
        <v>38</v>
      </c>
      <c r="E88" s="151" t="s">
        <v>226</v>
      </c>
      <c r="F88" s="421">
        <v>210846123</v>
      </c>
      <c r="G88" s="421">
        <v>0</v>
      </c>
      <c r="H88" s="421">
        <f t="shared" si="10"/>
        <v>210846123</v>
      </c>
      <c r="I88" s="308">
        <f>+H88/H97</f>
        <v>2.6690454393206832E-3</v>
      </c>
      <c r="J88" s="421">
        <v>210846123</v>
      </c>
      <c r="K88" s="342">
        <f t="shared" si="7"/>
        <v>1</v>
      </c>
    </row>
    <row r="89" spans="1:11" ht="45.75" customHeight="1" x14ac:dyDescent="0.25">
      <c r="A89" s="32" t="s">
        <v>402</v>
      </c>
      <c r="B89" s="40"/>
      <c r="C89" s="40"/>
      <c r="D89" s="40"/>
      <c r="E89" s="149" t="s">
        <v>405</v>
      </c>
      <c r="F89" s="425">
        <f t="shared" ref="F89:G91" si="11">+F90</f>
        <v>521795360</v>
      </c>
      <c r="G89" s="425">
        <f t="shared" si="11"/>
        <v>0</v>
      </c>
      <c r="H89" s="425">
        <f t="shared" si="10"/>
        <v>521795360</v>
      </c>
      <c r="I89" s="294">
        <f>+H89/H97</f>
        <v>6.605269786567022E-3</v>
      </c>
      <c r="J89" s="425">
        <f>+J90</f>
        <v>521795360</v>
      </c>
      <c r="K89" s="340">
        <f t="shared" si="7"/>
        <v>1</v>
      </c>
    </row>
    <row r="90" spans="1:11" ht="50.25" customHeight="1" x14ac:dyDescent="0.25">
      <c r="A90" s="32" t="s">
        <v>404</v>
      </c>
      <c r="B90" s="40"/>
      <c r="C90" s="40"/>
      <c r="D90" s="40"/>
      <c r="E90" s="149" t="s">
        <v>405</v>
      </c>
      <c r="F90" s="425">
        <f t="shared" si="11"/>
        <v>521795360</v>
      </c>
      <c r="G90" s="425">
        <f t="shared" si="11"/>
        <v>0</v>
      </c>
      <c r="H90" s="425">
        <f t="shared" si="10"/>
        <v>521795360</v>
      </c>
      <c r="I90" s="294">
        <f>+H90/H97</f>
        <v>6.605269786567022E-3</v>
      </c>
      <c r="J90" s="425">
        <f>+J91</f>
        <v>521795360</v>
      </c>
      <c r="K90" s="340">
        <f t="shared" si="7"/>
        <v>1</v>
      </c>
    </row>
    <row r="91" spans="1:11" ht="30" customHeight="1" x14ac:dyDescent="0.25">
      <c r="A91" s="32" t="s">
        <v>406</v>
      </c>
      <c r="B91" s="40"/>
      <c r="C91" s="40"/>
      <c r="D91" s="40"/>
      <c r="E91" s="149" t="s">
        <v>407</v>
      </c>
      <c r="F91" s="425">
        <f t="shared" si="11"/>
        <v>521795360</v>
      </c>
      <c r="G91" s="425">
        <f t="shared" si="11"/>
        <v>0</v>
      </c>
      <c r="H91" s="425">
        <f>+H92</f>
        <v>521795360</v>
      </c>
      <c r="I91" s="294">
        <f>+H91/H97</f>
        <v>6.605269786567022E-3</v>
      </c>
      <c r="J91" s="425">
        <f>+J92</f>
        <v>521795360</v>
      </c>
      <c r="K91" s="340">
        <f t="shared" si="7"/>
        <v>1</v>
      </c>
    </row>
    <row r="92" spans="1:11" ht="36.75" customHeight="1" x14ac:dyDescent="0.25">
      <c r="A92" s="39" t="s">
        <v>408</v>
      </c>
      <c r="B92" s="40" t="s">
        <v>192</v>
      </c>
      <c r="C92" s="40">
        <v>11</v>
      </c>
      <c r="D92" s="40" t="s">
        <v>38</v>
      </c>
      <c r="E92" s="150" t="s">
        <v>226</v>
      </c>
      <c r="F92" s="421">
        <v>521795360</v>
      </c>
      <c r="G92" s="421">
        <v>0</v>
      </c>
      <c r="H92" s="421">
        <f>+F92-G92</f>
        <v>521795360</v>
      </c>
      <c r="I92" s="308">
        <f>+H92/H97</f>
        <v>6.605269786567022E-3</v>
      </c>
      <c r="J92" s="421">
        <v>521795360</v>
      </c>
      <c r="K92" s="342">
        <f t="shared" si="7"/>
        <v>1</v>
      </c>
    </row>
    <row r="93" spans="1:11" ht="55.5" customHeight="1" x14ac:dyDescent="0.25">
      <c r="A93" s="453" t="s">
        <v>409</v>
      </c>
      <c r="B93" s="68"/>
      <c r="C93" s="68"/>
      <c r="D93" s="68"/>
      <c r="E93" s="149" t="s">
        <v>412</v>
      </c>
      <c r="F93" s="425">
        <f t="shared" ref="F93:H95" si="12">+F94</f>
        <v>7153201</v>
      </c>
      <c r="G93" s="425">
        <f t="shared" si="12"/>
        <v>0</v>
      </c>
      <c r="H93" s="425">
        <f t="shared" si="12"/>
        <v>7153201</v>
      </c>
      <c r="I93" s="294">
        <f>+H93/H97</f>
        <v>9.0550484087365224E-5</v>
      </c>
      <c r="J93" s="425">
        <f>+J94</f>
        <v>7153201</v>
      </c>
      <c r="K93" s="340">
        <f t="shared" si="7"/>
        <v>1</v>
      </c>
    </row>
    <row r="94" spans="1:11" ht="55.5" customHeight="1" x14ac:dyDescent="0.25">
      <c r="A94" s="453" t="s">
        <v>411</v>
      </c>
      <c r="B94" s="68"/>
      <c r="C94" s="68"/>
      <c r="D94" s="68"/>
      <c r="E94" s="149" t="s">
        <v>453</v>
      </c>
      <c r="F94" s="425">
        <f t="shared" si="12"/>
        <v>7153201</v>
      </c>
      <c r="G94" s="425">
        <f t="shared" si="12"/>
        <v>0</v>
      </c>
      <c r="H94" s="425">
        <f t="shared" si="12"/>
        <v>7153201</v>
      </c>
      <c r="I94" s="294">
        <f>+H94/H97</f>
        <v>9.0550484087365224E-5</v>
      </c>
      <c r="J94" s="425">
        <f>+J95</f>
        <v>7153201</v>
      </c>
      <c r="K94" s="340">
        <f t="shared" si="7"/>
        <v>1</v>
      </c>
    </row>
    <row r="95" spans="1:11" ht="36.75" customHeight="1" x14ac:dyDescent="0.25">
      <c r="A95" s="453" t="s">
        <v>413</v>
      </c>
      <c r="B95" s="68"/>
      <c r="C95" s="68"/>
      <c r="D95" s="68"/>
      <c r="E95" s="149" t="s">
        <v>414</v>
      </c>
      <c r="F95" s="425">
        <f t="shared" si="12"/>
        <v>7153201</v>
      </c>
      <c r="G95" s="425">
        <f t="shared" si="12"/>
        <v>0</v>
      </c>
      <c r="H95" s="425">
        <f t="shared" si="12"/>
        <v>7153201</v>
      </c>
      <c r="I95" s="294">
        <f>+H95/H97</f>
        <v>9.0550484087365224E-5</v>
      </c>
      <c r="J95" s="425">
        <f>+J96</f>
        <v>7153201</v>
      </c>
      <c r="K95" s="340">
        <f t="shared" si="7"/>
        <v>1</v>
      </c>
    </row>
    <row r="96" spans="1:11" ht="36.75" customHeight="1" thickBot="1" x14ac:dyDescent="0.3">
      <c r="A96" s="52" t="s">
        <v>439</v>
      </c>
      <c r="B96" s="452" t="s">
        <v>192</v>
      </c>
      <c r="C96" s="187">
        <v>11</v>
      </c>
      <c r="D96" s="53" t="s">
        <v>38</v>
      </c>
      <c r="E96" s="426" t="s">
        <v>226</v>
      </c>
      <c r="F96" s="427">
        <v>7153201</v>
      </c>
      <c r="G96" s="427">
        <v>0</v>
      </c>
      <c r="H96" s="427">
        <f>+F96-G96</f>
        <v>7153201</v>
      </c>
      <c r="I96" s="301">
        <f>+H96/H97</f>
        <v>9.0550484087365224E-5</v>
      </c>
      <c r="J96" s="427">
        <v>7153201</v>
      </c>
      <c r="K96" s="344">
        <f t="shared" si="7"/>
        <v>1</v>
      </c>
    </row>
    <row r="97" spans="1:11" s="433" customFormat="1" ht="30" customHeight="1" thickBot="1" x14ac:dyDescent="0.3">
      <c r="A97" s="547" t="s">
        <v>454</v>
      </c>
      <c r="B97" s="548"/>
      <c r="C97" s="548"/>
      <c r="D97" s="548"/>
      <c r="E97" s="548"/>
      <c r="F97" s="380">
        <f>+F9+F44</f>
        <v>78996827814.839996</v>
      </c>
      <c r="G97" s="380">
        <f>+G9+G44</f>
        <v>0</v>
      </c>
      <c r="H97" s="380">
        <f>+H9+H44</f>
        <v>78996827814.839996</v>
      </c>
      <c r="I97" s="381">
        <f>+H97/H97</f>
        <v>1</v>
      </c>
      <c r="J97" s="380">
        <f>+J9+J44</f>
        <v>78996827814.839996</v>
      </c>
      <c r="K97" s="382">
        <f t="shared" si="7"/>
        <v>1</v>
      </c>
    </row>
    <row r="98" spans="1:11" s="434" customFormat="1" ht="18" customHeight="1" x14ac:dyDescent="0.25">
      <c r="A98" s="319" t="s">
        <v>543</v>
      </c>
      <c r="B98" s="451"/>
      <c r="C98" s="451"/>
      <c r="F98" s="450"/>
      <c r="G98" s="162"/>
      <c r="H98" s="162"/>
      <c r="I98" s="162"/>
    </row>
    <row r="99" spans="1:11" s="434" customFormat="1" ht="18" customHeight="1" x14ac:dyDescent="0.25">
      <c r="A99" s="319" t="s">
        <v>521</v>
      </c>
      <c r="B99" s="451"/>
      <c r="C99" s="451"/>
      <c r="F99" s="450"/>
      <c r="G99" s="162"/>
      <c r="H99" s="162"/>
      <c r="I99" s="162"/>
    </row>
  </sheetData>
  <mergeCells count="15">
    <mergeCell ref="A97:E97"/>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44CE2-9877-48B7-A676-6E3865E2A384}">
  <dimension ref="A1:K99"/>
  <sheetViews>
    <sheetView zoomScale="77" zoomScaleNormal="77" zoomScaleSheetLayoutView="82" workbookViewId="0">
      <selection activeCell="E95" sqref="E95"/>
    </sheetView>
  </sheetViews>
  <sheetFormatPr baseColWidth="10" defaultColWidth="11.42578125" defaultRowHeight="15.75" x14ac:dyDescent="0.25"/>
  <cols>
    <col min="1" max="1" width="29.5703125" style="409" customWidth="1"/>
    <col min="2" max="2" width="15.28515625" style="409" customWidth="1"/>
    <col min="3" max="3" width="10.7109375" style="449" customWidth="1"/>
    <col min="4" max="4" width="10.28515625" style="449" customWidth="1"/>
    <col min="5" max="5" width="50.5703125" style="409" customWidth="1"/>
    <col min="6" max="6" width="24.140625" style="163" customWidth="1"/>
    <col min="7" max="7" width="20.7109375" style="188" customWidth="1"/>
    <col min="8" max="8" width="25.140625" style="163" customWidth="1"/>
    <col min="9" max="9" width="15.140625" style="163" customWidth="1"/>
    <col min="10" max="10" width="23.5703125" style="163" customWidth="1"/>
    <col min="11" max="11" width="16" style="356" customWidth="1"/>
    <col min="12" max="216" width="11.42578125" style="409"/>
    <col min="217" max="217" width="20.28515625" style="409" customWidth="1"/>
    <col min="218" max="218" width="7.28515625" style="409" customWidth="1"/>
    <col min="219" max="219" width="51.42578125" style="409" customWidth="1"/>
    <col min="220" max="220" width="23.42578125" style="409" customWidth="1"/>
    <col min="221" max="221" width="19.42578125" style="409" customWidth="1"/>
    <col min="222" max="222" width="20" style="409" customWidth="1"/>
    <col min="223" max="223" width="25.140625" style="409" customWidth="1"/>
    <col min="224" max="224" width="4.42578125" style="409" customWidth="1"/>
    <col min="225" max="225" width="18.85546875" style="409" customWidth="1"/>
    <col min="226" max="226" width="19.28515625" style="409" customWidth="1"/>
    <col min="227" max="227" width="14.42578125" style="409" customWidth="1"/>
    <col min="228" max="228" width="18.42578125" style="409" customWidth="1"/>
    <col min="229" max="229" width="11.42578125" style="409"/>
    <col min="230" max="230" width="17.42578125" style="409" customWidth="1"/>
    <col min="231" max="472" width="11.42578125" style="409"/>
    <col min="473" max="473" width="20.28515625" style="409" customWidth="1"/>
    <col min="474" max="474" width="7.28515625" style="409" customWidth="1"/>
    <col min="475" max="475" width="51.42578125" style="409" customWidth="1"/>
    <col min="476" max="476" width="23.42578125" style="409" customWidth="1"/>
    <col min="477" max="477" width="19.42578125" style="409" customWidth="1"/>
    <col min="478" max="478" width="20" style="409" customWidth="1"/>
    <col min="479" max="479" width="25.140625" style="409" customWidth="1"/>
    <col min="480" max="480" width="4.42578125" style="409" customWidth="1"/>
    <col min="481" max="481" width="18.85546875" style="409" customWidth="1"/>
    <col min="482" max="482" width="19.28515625" style="409" customWidth="1"/>
    <col min="483" max="483" width="14.42578125" style="409" customWidth="1"/>
    <col min="484" max="484" width="18.42578125" style="409" customWidth="1"/>
    <col min="485" max="485" width="11.42578125" style="409"/>
    <col min="486" max="486" width="17.42578125" style="409" customWidth="1"/>
    <col min="487" max="728" width="11.42578125" style="409"/>
    <col min="729" max="729" width="20.28515625" style="409" customWidth="1"/>
    <col min="730" max="730" width="7.28515625" style="409" customWidth="1"/>
    <col min="731" max="731" width="51.42578125" style="409" customWidth="1"/>
    <col min="732" max="732" width="23.42578125" style="409" customWidth="1"/>
    <col min="733" max="733" width="19.42578125" style="409" customWidth="1"/>
    <col min="734" max="734" width="20" style="409" customWidth="1"/>
    <col min="735" max="735" width="25.140625" style="409" customWidth="1"/>
    <col min="736" max="736" width="4.42578125" style="409" customWidth="1"/>
    <col min="737" max="737" width="18.85546875" style="409" customWidth="1"/>
    <col min="738" max="738" width="19.28515625" style="409" customWidth="1"/>
    <col min="739" max="739" width="14.42578125" style="409" customWidth="1"/>
    <col min="740" max="740" width="18.42578125" style="409" customWidth="1"/>
    <col min="741" max="741" width="11.42578125" style="409"/>
    <col min="742" max="742" width="17.42578125" style="409" customWidth="1"/>
    <col min="743" max="984" width="11.42578125" style="409"/>
    <col min="985" max="985" width="20.28515625" style="409" customWidth="1"/>
    <col min="986" max="986" width="7.28515625" style="409" customWidth="1"/>
    <col min="987" max="987" width="51.42578125" style="409" customWidth="1"/>
    <col min="988" max="988" width="23.42578125" style="409" customWidth="1"/>
    <col min="989" max="989" width="19.42578125" style="409" customWidth="1"/>
    <col min="990" max="990" width="20" style="409" customWidth="1"/>
    <col min="991" max="991" width="25.140625" style="409" customWidth="1"/>
    <col min="992" max="992" width="4.42578125" style="409" customWidth="1"/>
    <col min="993" max="993" width="18.85546875" style="409" customWidth="1"/>
    <col min="994" max="994" width="19.28515625" style="409" customWidth="1"/>
    <col min="995" max="995" width="14.42578125" style="409" customWidth="1"/>
    <col min="996" max="996" width="18.42578125" style="409" customWidth="1"/>
    <col min="997" max="997" width="11.42578125" style="409"/>
    <col min="998" max="998" width="17.42578125" style="409" customWidth="1"/>
    <col min="999" max="1240" width="11.42578125" style="409"/>
    <col min="1241" max="1241" width="20.28515625" style="409" customWidth="1"/>
    <col min="1242" max="1242" width="7.28515625" style="409" customWidth="1"/>
    <col min="1243" max="1243" width="51.42578125" style="409" customWidth="1"/>
    <col min="1244" max="1244" width="23.42578125" style="409" customWidth="1"/>
    <col min="1245" max="1245" width="19.42578125" style="409" customWidth="1"/>
    <col min="1246" max="1246" width="20" style="409" customWidth="1"/>
    <col min="1247" max="1247" width="25.140625" style="409" customWidth="1"/>
    <col min="1248" max="1248" width="4.42578125" style="409" customWidth="1"/>
    <col min="1249" max="1249" width="18.85546875" style="409" customWidth="1"/>
    <col min="1250" max="1250" width="19.28515625" style="409" customWidth="1"/>
    <col min="1251" max="1251" width="14.42578125" style="409" customWidth="1"/>
    <col min="1252" max="1252" width="18.42578125" style="409" customWidth="1"/>
    <col min="1253" max="1253" width="11.42578125" style="409"/>
    <col min="1254" max="1254" width="17.42578125" style="409" customWidth="1"/>
    <col min="1255" max="1496" width="11.42578125" style="409"/>
    <col min="1497" max="1497" width="20.28515625" style="409" customWidth="1"/>
    <col min="1498" max="1498" width="7.28515625" style="409" customWidth="1"/>
    <col min="1499" max="1499" width="51.42578125" style="409" customWidth="1"/>
    <col min="1500" max="1500" width="23.42578125" style="409" customWidth="1"/>
    <col min="1501" max="1501" width="19.42578125" style="409" customWidth="1"/>
    <col min="1502" max="1502" width="20" style="409" customWidth="1"/>
    <col min="1503" max="1503" width="25.140625" style="409" customWidth="1"/>
    <col min="1504" max="1504" width="4.42578125" style="409" customWidth="1"/>
    <col min="1505" max="1505" width="18.85546875" style="409" customWidth="1"/>
    <col min="1506" max="1506" width="19.28515625" style="409" customWidth="1"/>
    <col min="1507" max="1507" width="14.42578125" style="409" customWidth="1"/>
    <col min="1508" max="1508" width="18.42578125" style="409" customWidth="1"/>
    <col min="1509" max="1509" width="11.42578125" style="409"/>
    <col min="1510" max="1510" width="17.42578125" style="409" customWidth="1"/>
    <col min="1511" max="1752" width="11.42578125" style="409"/>
    <col min="1753" max="1753" width="20.28515625" style="409" customWidth="1"/>
    <col min="1754" max="1754" width="7.28515625" style="409" customWidth="1"/>
    <col min="1755" max="1755" width="51.42578125" style="409" customWidth="1"/>
    <col min="1756" max="1756" width="23.42578125" style="409" customWidth="1"/>
    <col min="1757" max="1757" width="19.42578125" style="409" customWidth="1"/>
    <col min="1758" max="1758" width="20" style="409" customWidth="1"/>
    <col min="1759" max="1759" width="25.140625" style="409" customWidth="1"/>
    <col min="1760" max="1760" width="4.42578125" style="409" customWidth="1"/>
    <col min="1761" max="1761" width="18.85546875" style="409" customWidth="1"/>
    <col min="1762" max="1762" width="19.28515625" style="409" customWidth="1"/>
    <col min="1763" max="1763" width="14.42578125" style="409" customWidth="1"/>
    <col min="1764" max="1764" width="18.42578125" style="409" customWidth="1"/>
    <col min="1765" max="1765" width="11.42578125" style="409"/>
    <col min="1766" max="1766" width="17.42578125" style="409" customWidth="1"/>
    <col min="1767" max="2008" width="11.42578125" style="409"/>
    <col min="2009" max="2009" width="20.28515625" style="409" customWidth="1"/>
    <col min="2010" max="2010" width="7.28515625" style="409" customWidth="1"/>
    <col min="2011" max="2011" width="51.42578125" style="409" customWidth="1"/>
    <col min="2012" max="2012" width="23.42578125" style="409" customWidth="1"/>
    <col min="2013" max="2013" width="19.42578125" style="409" customWidth="1"/>
    <col min="2014" max="2014" width="20" style="409" customWidth="1"/>
    <col min="2015" max="2015" width="25.140625" style="409" customWidth="1"/>
    <col min="2016" max="2016" width="4.42578125" style="409" customWidth="1"/>
    <col min="2017" max="2017" width="18.85546875" style="409" customWidth="1"/>
    <col min="2018" max="2018" width="19.28515625" style="409" customWidth="1"/>
    <col min="2019" max="2019" width="14.42578125" style="409" customWidth="1"/>
    <col min="2020" max="2020" width="18.42578125" style="409" customWidth="1"/>
    <col min="2021" max="2021" width="11.42578125" style="409"/>
    <col min="2022" max="2022" width="17.42578125" style="409" customWidth="1"/>
    <col min="2023" max="2264" width="11.42578125" style="409"/>
    <col min="2265" max="2265" width="20.28515625" style="409" customWidth="1"/>
    <col min="2266" max="2266" width="7.28515625" style="409" customWidth="1"/>
    <col min="2267" max="2267" width="51.42578125" style="409" customWidth="1"/>
    <col min="2268" max="2268" width="23.42578125" style="409" customWidth="1"/>
    <col min="2269" max="2269" width="19.42578125" style="409" customWidth="1"/>
    <col min="2270" max="2270" width="20" style="409" customWidth="1"/>
    <col min="2271" max="2271" width="25.140625" style="409" customWidth="1"/>
    <col min="2272" max="2272" width="4.42578125" style="409" customWidth="1"/>
    <col min="2273" max="2273" width="18.85546875" style="409" customWidth="1"/>
    <col min="2274" max="2274" width="19.28515625" style="409" customWidth="1"/>
    <col min="2275" max="2275" width="14.42578125" style="409" customWidth="1"/>
    <col min="2276" max="2276" width="18.42578125" style="409" customWidth="1"/>
    <col min="2277" max="2277" width="11.42578125" style="409"/>
    <col min="2278" max="2278" width="17.42578125" style="409" customWidth="1"/>
    <col min="2279" max="2520" width="11.42578125" style="409"/>
    <col min="2521" max="2521" width="20.28515625" style="409" customWidth="1"/>
    <col min="2522" max="2522" width="7.28515625" style="409" customWidth="1"/>
    <col min="2523" max="2523" width="51.42578125" style="409" customWidth="1"/>
    <col min="2524" max="2524" width="23.42578125" style="409" customWidth="1"/>
    <col min="2525" max="2525" width="19.42578125" style="409" customWidth="1"/>
    <col min="2526" max="2526" width="20" style="409" customWidth="1"/>
    <col min="2527" max="2527" width="25.140625" style="409" customWidth="1"/>
    <col min="2528" max="2528" width="4.42578125" style="409" customWidth="1"/>
    <col min="2529" max="2529" width="18.85546875" style="409" customWidth="1"/>
    <col min="2530" max="2530" width="19.28515625" style="409" customWidth="1"/>
    <col min="2531" max="2531" width="14.42578125" style="409" customWidth="1"/>
    <col min="2532" max="2532" width="18.42578125" style="409" customWidth="1"/>
    <col min="2533" max="2533" width="11.42578125" style="409"/>
    <col min="2534" max="2534" width="17.42578125" style="409" customWidth="1"/>
    <col min="2535" max="2776" width="11.42578125" style="409"/>
    <col min="2777" max="2777" width="20.28515625" style="409" customWidth="1"/>
    <col min="2778" max="2778" width="7.28515625" style="409" customWidth="1"/>
    <col min="2779" max="2779" width="51.42578125" style="409" customWidth="1"/>
    <col min="2780" max="2780" width="23.42578125" style="409" customWidth="1"/>
    <col min="2781" max="2781" width="19.42578125" style="409" customWidth="1"/>
    <col min="2782" max="2782" width="20" style="409" customWidth="1"/>
    <col min="2783" max="2783" width="25.140625" style="409" customWidth="1"/>
    <col min="2784" max="2784" width="4.42578125" style="409" customWidth="1"/>
    <col min="2785" max="2785" width="18.85546875" style="409" customWidth="1"/>
    <col min="2786" max="2786" width="19.28515625" style="409" customWidth="1"/>
    <col min="2787" max="2787" width="14.42578125" style="409" customWidth="1"/>
    <col min="2788" max="2788" width="18.42578125" style="409" customWidth="1"/>
    <col min="2789" max="2789" width="11.42578125" style="409"/>
    <col min="2790" max="2790" width="17.42578125" style="409" customWidth="1"/>
    <col min="2791" max="3032" width="11.42578125" style="409"/>
    <col min="3033" max="3033" width="20.28515625" style="409" customWidth="1"/>
    <col min="3034" max="3034" width="7.28515625" style="409" customWidth="1"/>
    <col min="3035" max="3035" width="51.42578125" style="409" customWidth="1"/>
    <col min="3036" max="3036" width="23.42578125" style="409" customWidth="1"/>
    <col min="3037" max="3037" width="19.42578125" style="409" customWidth="1"/>
    <col min="3038" max="3038" width="20" style="409" customWidth="1"/>
    <col min="3039" max="3039" width="25.140625" style="409" customWidth="1"/>
    <col min="3040" max="3040" width="4.42578125" style="409" customWidth="1"/>
    <col min="3041" max="3041" width="18.85546875" style="409" customWidth="1"/>
    <col min="3042" max="3042" width="19.28515625" style="409" customWidth="1"/>
    <col min="3043" max="3043" width="14.42578125" style="409" customWidth="1"/>
    <col min="3044" max="3044" width="18.42578125" style="409" customWidth="1"/>
    <col min="3045" max="3045" width="11.42578125" style="409"/>
    <col min="3046" max="3046" width="17.42578125" style="409" customWidth="1"/>
    <col min="3047" max="3288" width="11.42578125" style="409"/>
    <col min="3289" max="3289" width="20.28515625" style="409" customWidth="1"/>
    <col min="3290" max="3290" width="7.28515625" style="409" customWidth="1"/>
    <col min="3291" max="3291" width="51.42578125" style="409" customWidth="1"/>
    <col min="3292" max="3292" width="23.42578125" style="409" customWidth="1"/>
    <col min="3293" max="3293" width="19.42578125" style="409" customWidth="1"/>
    <col min="3294" max="3294" width="20" style="409" customWidth="1"/>
    <col min="3295" max="3295" width="25.140625" style="409" customWidth="1"/>
    <col min="3296" max="3296" width="4.42578125" style="409" customWidth="1"/>
    <col min="3297" max="3297" width="18.85546875" style="409" customWidth="1"/>
    <col min="3298" max="3298" width="19.28515625" style="409" customWidth="1"/>
    <col min="3299" max="3299" width="14.42578125" style="409" customWidth="1"/>
    <col min="3300" max="3300" width="18.42578125" style="409" customWidth="1"/>
    <col min="3301" max="3301" width="11.42578125" style="409"/>
    <col min="3302" max="3302" width="17.42578125" style="409" customWidth="1"/>
    <col min="3303" max="3544" width="11.42578125" style="409"/>
    <col min="3545" max="3545" width="20.28515625" style="409" customWidth="1"/>
    <col min="3546" max="3546" width="7.28515625" style="409" customWidth="1"/>
    <col min="3547" max="3547" width="51.42578125" style="409" customWidth="1"/>
    <col min="3548" max="3548" width="23.42578125" style="409" customWidth="1"/>
    <col min="3549" max="3549" width="19.42578125" style="409" customWidth="1"/>
    <col min="3550" max="3550" width="20" style="409" customWidth="1"/>
    <col min="3551" max="3551" width="25.140625" style="409" customWidth="1"/>
    <col min="3552" max="3552" width="4.42578125" style="409" customWidth="1"/>
    <col min="3553" max="3553" width="18.85546875" style="409" customWidth="1"/>
    <col min="3554" max="3554" width="19.28515625" style="409" customWidth="1"/>
    <col min="3555" max="3555" width="14.42578125" style="409" customWidth="1"/>
    <col min="3556" max="3556" width="18.42578125" style="409" customWidth="1"/>
    <col min="3557" max="3557" width="11.42578125" style="409"/>
    <col min="3558" max="3558" width="17.42578125" style="409" customWidth="1"/>
    <col min="3559" max="3800" width="11.42578125" style="409"/>
    <col min="3801" max="3801" width="20.28515625" style="409" customWidth="1"/>
    <col min="3802" max="3802" width="7.28515625" style="409" customWidth="1"/>
    <col min="3803" max="3803" width="51.42578125" style="409" customWidth="1"/>
    <col min="3804" max="3804" width="23.42578125" style="409" customWidth="1"/>
    <col min="3805" max="3805" width="19.42578125" style="409" customWidth="1"/>
    <col min="3806" max="3806" width="20" style="409" customWidth="1"/>
    <col min="3807" max="3807" width="25.140625" style="409" customWidth="1"/>
    <col min="3808" max="3808" width="4.42578125" style="409" customWidth="1"/>
    <col min="3809" max="3809" width="18.85546875" style="409" customWidth="1"/>
    <col min="3810" max="3810" width="19.28515625" style="409" customWidth="1"/>
    <col min="3811" max="3811" width="14.42578125" style="409" customWidth="1"/>
    <col min="3812" max="3812" width="18.42578125" style="409" customWidth="1"/>
    <col min="3813" max="3813" width="11.42578125" style="409"/>
    <col min="3814" max="3814" width="17.42578125" style="409" customWidth="1"/>
    <col min="3815" max="4056" width="11.42578125" style="409"/>
    <col min="4057" max="4057" width="20.28515625" style="409" customWidth="1"/>
    <col min="4058" max="4058" width="7.28515625" style="409" customWidth="1"/>
    <col min="4059" max="4059" width="51.42578125" style="409" customWidth="1"/>
    <col min="4060" max="4060" width="23.42578125" style="409" customWidth="1"/>
    <col min="4061" max="4061" width="19.42578125" style="409" customWidth="1"/>
    <col min="4062" max="4062" width="20" style="409" customWidth="1"/>
    <col min="4063" max="4063" width="25.140625" style="409" customWidth="1"/>
    <col min="4064" max="4064" width="4.42578125" style="409" customWidth="1"/>
    <col min="4065" max="4065" width="18.85546875" style="409" customWidth="1"/>
    <col min="4066" max="4066" width="19.28515625" style="409" customWidth="1"/>
    <col min="4067" max="4067" width="14.42578125" style="409" customWidth="1"/>
    <col min="4068" max="4068" width="18.42578125" style="409" customWidth="1"/>
    <col min="4069" max="4069" width="11.42578125" style="409"/>
    <col min="4070" max="4070" width="17.42578125" style="409" customWidth="1"/>
    <col min="4071" max="4312" width="11.42578125" style="409"/>
    <col min="4313" max="4313" width="20.28515625" style="409" customWidth="1"/>
    <col min="4314" max="4314" width="7.28515625" style="409" customWidth="1"/>
    <col min="4315" max="4315" width="51.42578125" style="409" customWidth="1"/>
    <col min="4316" max="4316" width="23.42578125" style="409" customWidth="1"/>
    <col min="4317" max="4317" width="19.42578125" style="409" customWidth="1"/>
    <col min="4318" max="4318" width="20" style="409" customWidth="1"/>
    <col min="4319" max="4319" width="25.140625" style="409" customWidth="1"/>
    <col min="4320" max="4320" width="4.42578125" style="409" customWidth="1"/>
    <col min="4321" max="4321" width="18.85546875" style="409" customWidth="1"/>
    <col min="4322" max="4322" width="19.28515625" style="409" customWidth="1"/>
    <col min="4323" max="4323" width="14.42578125" style="409" customWidth="1"/>
    <col min="4324" max="4324" width="18.42578125" style="409" customWidth="1"/>
    <col min="4325" max="4325" width="11.42578125" style="409"/>
    <col min="4326" max="4326" width="17.42578125" style="409" customWidth="1"/>
    <col min="4327" max="4568" width="11.42578125" style="409"/>
    <col min="4569" max="4569" width="20.28515625" style="409" customWidth="1"/>
    <col min="4570" max="4570" width="7.28515625" style="409" customWidth="1"/>
    <col min="4571" max="4571" width="51.42578125" style="409" customWidth="1"/>
    <col min="4572" max="4572" width="23.42578125" style="409" customWidth="1"/>
    <col min="4573" max="4573" width="19.42578125" style="409" customWidth="1"/>
    <col min="4574" max="4574" width="20" style="409" customWidth="1"/>
    <col min="4575" max="4575" width="25.140625" style="409" customWidth="1"/>
    <col min="4576" max="4576" width="4.42578125" style="409" customWidth="1"/>
    <col min="4577" max="4577" width="18.85546875" style="409" customWidth="1"/>
    <col min="4578" max="4578" width="19.28515625" style="409" customWidth="1"/>
    <col min="4579" max="4579" width="14.42578125" style="409" customWidth="1"/>
    <col min="4580" max="4580" width="18.42578125" style="409" customWidth="1"/>
    <col min="4581" max="4581" width="11.42578125" style="409"/>
    <col min="4582" max="4582" width="17.42578125" style="409" customWidth="1"/>
    <col min="4583" max="4824" width="11.42578125" style="409"/>
    <col min="4825" max="4825" width="20.28515625" style="409" customWidth="1"/>
    <col min="4826" max="4826" width="7.28515625" style="409" customWidth="1"/>
    <col min="4827" max="4827" width="51.42578125" style="409" customWidth="1"/>
    <col min="4828" max="4828" width="23.42578125" style="409" customWidth="1"/>
    <col min="4829" max="4829" width="19.42578125" style="409" customWidth="1"/>
    <col min="4830" max="4830" width="20" style="409" customWidth="1"/>
    <col min="4831" max="4831" width="25.140625" style="409" customWidth="1"/>
    <col min="4832" max="4832" width="4.42578125" style="409" customWidth="1"/>
    <col min="4833" max="4833" width="18.85546875" style="409" customWidth="1"/>
    <col min="4834" max="4834" width="19.28515625" style="409" customWidth="1"/>
    <col min="4835" max="4835" width="14.42578125" style="409" customWidth="1"/>
    <col min="4836" max="4836" width="18.42578125" style="409" customWidth="1"/>
    <col min="4837" max="4837" width="11.42578125" style="409"/>
    <col min="4838" max="4838" width="17.42578125" style="409" customWidth="1"/>
    <col min="4839" max="5080" width="11.42578125" style="409"/>
    <col min="5081" max="5081" width="20.28515625" style="409" customWidth="1"/>
    <col min="5082" max="5082" width="7.28515625" style="409" customWidth="1"/>
    <col min="5083" max="5083" width="51.42578125" style="409" customWidth="1"/>
    <col min="5084" max="5084" width="23.42578125" style="409" customWidth="1"/>
    <col min="5085" max="5085" width="19.42578125" style="409" customWidth="1"/>
    <col min="5086" max="5086" width="20" style="409" customWidth="1"/>
    <col min="5087" max="5087" width="25.140625" style="409" customWidth="1"/>
    <col min="5088" max="5088" width="4.42578125" style="409" customWidth="1"/>
    <col min="5089" max="5089" width="18.85546875" style="409" customWidth="1"/>
    <col min="5090" max="5090" width="19.28515625" style="409" customWidth="1"/>
    <col min="5091" max="5091" width="14.42578125" style="409" customWidth="1"/>
    <col min="5092" max="5092" width="18.42578125" style="409" customWidth="1"/>
    <col min="5093" max="5093" width="11.42578125" style="409"/>
    <col min="5094" max="5094" width="17.42578125" style="409" customWidth="1"/>
    <col min="5095" max="5336" width="11.42578125" style="409"/>
    <col min="5337" max="5337" width="20.28515625" style="409" customWidth="1"/>
    <col min="5338" max="5338" width="7.28515625" style="409" customWidth="1"/>
    <col min="5339" max="5339" width="51.42578125" style="409" customWidth="1"/>
    <col min="5340" max="5340" width="23.42578125" style="409" customWidth="1"/>
    <col min="5341" max="5341" width="19.42578125" style="409" customWidth="1"/>
    <col min="5342" max="5342" width="20" style="409" customWidth="1"/>
    <col min="5343" max="5343" width="25.140625" style="409" customWidth="1"/>
    <col min="5344" max="5344" width="4.42578125" style="409" customWidth="1"/>
    <col min="5345" max="5345" width="18.85546875" style="409" customWidth="1"/>
    <col min="5346" max="5346" width="19.28515625" style="409" customWidth="1"/>
    <col min="5347" max="5347" width="14.42578125" style="409" customWidth="1"/>
    <col min="5348" max="5348" width="18.42578125" style="409" customWidth="1"/>
    <col min="5349" max="5349" width="11.42578125" style="409"/>
    <col min="5350" max="5350" width="17.42578125" style="409" customWidth="1"/>
    <col min="5351" max="5592" width="11.42578125" style="409"/>
    <col min="5593" max="5593" width="20.28515625" style="409" customWidth="1"/>
    <col min="5594" max="5594" width="7.28515625" style="409" customWidth="1"/>
    <col min="5595" max="5595" width="51.42578125" style="409" customWidth="1"/>
    <col min="5596" max="5596" width="23.42578125" style="409" customWidth="1"/>
    <col min="5597" max="5597" width="19.42578125" style="409" customWidth="1"/>
    <col min="5598" max="5598" width="20" style="409" customWidth="1"/>
    <col min="5599" max="5599" width="25.140625" style="409" customWidth="1"/>
    <col min="5600" max="5600" width="4.42578125" style="409" customWidth="1"/>
    <col min="5601" max="5601" width="18.85546875" style="409" customWidth="1"/>
    <col min="5602" max="5602" width="19.28515625" style="409" customWidth="1"/>
    <col min="5603" max="5603" width="14.42578125" style="409" customWidth="1"/>
    <col min="5604" max="5604" width="18.42578125" style="409" customWidth="1"/>
    <col min="5605" max="5605" width="11.42578125" style="409"/>
    <col min="5606" max="5606" width="17.42578125" style="409" customWidth="1"/>
    <col min="5607" max="5848" width="11.42578125" style="409"/>
    <col min="5849" max="5849" width="20.28515625" style="409" customWidth="1"/>
    <col min="5850" max="5850" width="7.28515625" style="409" customWidth="1"/>
    <col min="5851" max="5851" width="51.42578125" style="409" customWidth="1"/>
    <col min="5852" max="5852" width="23.42578125" style="409" customWidth="1"/>
    <col min="5853" max="5853" width="19.42578125" style="409" customWidth="1"/>
    <col min="5854" max="5854" width="20" style="409" customWidth="1"/>
    <col min="5855" max="5855" width="25.140625" style="409" customWidth="1"/>
    <col min="5856" max="5856" width="4.42578125" style="409" customWidth="1"/>
    <col min="5857" max="5857" width="18.85546875" style="409" customWidth="1"/>
    <col min="5858" max="5858" width="19.28515625" style="409" customWidth="1"/>
    <col min="5859" max="5859" width="14.42578125" style="409" customWidth="1"/>
    <col min="5860" max="5860" width="18.42578125" style="409" customWidth="1"/>
    <col min="5861" max="5861" width="11.42578125" style="409"/>
    <col min="5862" max="5862" width="17.42578125" style="409" customWidth="1"/>
    <col min="5863" max="6104" width="11.42578125" style="409"/>
    <col min="6105" max="6105" width="20.28515625" style="409" customWidth="1"/>
    <col min="6106" max="6106" width="7.28515625" style="409" customWidth="1"/>
    <col min="6107" max="6107" width="51.42578125" style="409" customWidth="1"/>
    <col min="6108" max="6108" width="23.42578125" style="409" customWidth="1"/>
    <col min="6109" max="6109" width="19.42578125" style="409" customWidth="1"/>
    <col min="6110" max="6110" width="20" style="409" customWidth="1"/>
    <col min="6111" max="6111" width="25.140625" style="409" customWidth="1"/>
    <col min="6112" max="6112" width="4.42578125" style="409" customWidth="1"/>
    <col min="6113" max="6113" width="18.85546875" style="409" customWidth="1"/>
    <col min="6114" max="6114" width="19.28515625" style="409" customWidth="1"/>
    <col min="6115" max="6115" width="14.42578125" style="409" customWidth="1"/>
    <col min="6116" max="6116" width="18.42578125" style="409" customWidth="1"/>
    <col min="6117" max="6117" width="11.42578125" style="409"/>
    <col min="6118" max="6118" width="17.42578125" style="409" customWidth="1"/>
    <col min="6119" max="6360" width="11.42578125" style="409"/>
    <col min="6361" max="6361" width="20.28515625" style="409" customWidth="1"/>
    <col min="6362" max="6362" width="7.28515625" style="409" customWidth="1"/>
    <col min="6363" max="6363" width="51.42578125" style="409" customWidth="1"/>
    <col min="6364" max="6364" width="23.42578125" style="409" customWidth="1"/>
    <col min="6365" max="6365" width="19.42578125" style="409" customWidth="1"/>
    <col min="6366" max="6366" width="20" style="409" customWidth="1"/>
    <col min="6367" max="6367" width="25.140625" style="409" customWidth="1"/>
    <col min="6368" max="6368" width="4.42578125" style="409" customWidth="1"/>
    <col min="6369" max="6369" width="18.85546875" style="409" customWidth="1"/>
    <col min="6370" max="6370" width="19.28515625" style="409" customWidth="1"/>
    <col min="6371" max="6371" width="14.42578125" style="409" customWidth="1"/>
    <col min="6372" max="6372" width="18.42578125" style="409" customWidth="1"/>
    <col min="6373" max="6373" width="11.42578125" style="409"/>
    <col min="6374" max="6374" width="17.42578125" style="409" customWidth="1"/>
    <col min="6375" max="6616" width="11.42578125" style="409"/>
    <col min="6617" max="6617" width="20.28515625" style="409" customWidth="1"/>
    <col min="6618" max="6618" width="7.28515625" style="409" customWidth="1"/>
    <col min="6619" max="6619" width="51.42578125" style="409" customWidth="1"/>
    <col min="6620" max="6620" width="23.42578125" style="409" customWidth="1"/>
    <col min="6621" max="6621" width="19.42578125" style="409" customWidth="1"/>
    <col min="6622" max="6622" width="20" style="409" customWidth="1"/>
    <col min="6623" max="6623" width="25.140625" style="409" customWidth="1"/>
    <col min="6624" max="6624" width="4.42578125" style="409" customWidth="1"/>
    <col min="6625" max="6625" width="18.85546875" style="409" customWidth="1"/>
    <col min="6626" max="6626" width="19.28515625" style="409" customWidth="1"/>
    <col min="6627" max="6627" width="14.42578125" style="409" customWidth="1"/>
    <col min="6628" max="6628" width="18.42578125" style="409" customWidth="1"/>
    <col min="6629" max="6629" width="11.42578125" style="409"/>
    <col min="6630" max="6630" width="17.42578125" style="409" customWidth="1"/>
    <col min="6631" max="6872" width="11.42578125" style="409"/>
    <col min="6873" max="6873" width="20.28515625" style="409" customWidth="1"/>
    <col min="6874" max="6874" width="7.28515625" style="409" customWidth="1"/>
    <col min="6875" max="6875" width="51.42578125" style="409" customWidth="1"/>
    <col min="6876" max="6876" width="23.42578125" style="409" customWidth="1"/>
    <col min="6877" max="6877" width="19.42578125" style="409" customWidth="1"/>
    <col min="6878" max="6878" width="20" style="409" customWidth="1"/>
    <col min="6879" max="6879" width="25.140625" style="409" customWidth="1"/>
    <col min="6880" max="6880" width="4.42578125" style="409" customWidth="1"/>
    <col min="6881" max="6881" width="18.85546875" style="409" customWidth="1"/>
    <col min="6882" max="6882" width="19.28515625" style="409" customWidth="1"/>
    <col min="6883" max="6883" width="14.42578125" style="409" customWidth="1"/>
    <col min="6884" max="6884" width="18.42578125" style="409" customWidth="1"/>
    <col min="6885" max="6885" width="11.42578125" style="409"/>
    <col min="6886" max="6886" width="17.42578125" style="409" customWidth="1"/>
    <col min="6887" max="7128" width="11.42578125" style="409"/>
    <col min="7129" max="7129" width="20.28515625" style="409" customWidth="1"/>
    <col min="7130" max="7130" width="7.28515625" style="409" customWidth="1"/>
    <col min="7131" max="7131" width="51.42578125" style="409" customWidth="1"/>
    <col min="7132" max="7132" width="23.42578125" style="409" customWidth="1"/>
    <col min="7133" max="7133" width="19.42578125" style="409" customWidth="1"/>
    <col min="7134" max="7134" width="20" style="409" customWidth="1"/>
    <col min="7135" max="7135" width="25.140625" style="409" customWidth="1"/>
    <col min="7136" max="7136" width="4.42578125" style="409" customWidth="1"/>
    <col min="7137" max="7137" width="18.85546875" style="409" customWidth="1"/>
    <col min="7138" max="7138" width="19.28515625" style="409" customWidth="1"/>
    <col min="7139" max="7139" width="14.42578125" style="409" customWidth="1"/>
    <col min="7140" max="7140" width="18.42578125" style="409" customWidth="1"/>
    <col min="7141" max="7141" width="11.42578125" style="409"/>
    <col min="7142" max="7142" width="17.42578125" style="409" customWidth="1"/>
    <col min="7143" max="7384" width="11.42578125" style="409"/>
    <col min="7385" max="7385" width="20.28515625" style="409" customWidth="1"/>
    <col min="7386" max="7386" width="7.28515625" style="409" customWidth="1"/>
    <col min="7387" max="7387" width="51.42578125" style="409" customWidth="1"/>
    <col min="7388" max="7388" width="23.42578125" style="409" customWidth="1"/>
    <col min="7389" max="7389" width="19.42578125" style="409" customWidth="1"/>
    <col min="7390" max="7390" width="20" style="409" customWidth="1"/>
    <col min="7391" max="7391" width="25.140625" style="409" customWidth="1"/>
    <col min="7392" max="7392" width="4.42578125" style="409" customWidth="1"/>
    <col min="7393" max="7393" width="18.85546875" style="409" customWidth="1"/>
    <col min="7394" max="7394" width="19.28515625" style="409" customWidth="1"/>
    <col min="7395" max="7395" width="14.42578125" style="409" customWidth="1"/>
    <col min="7396" max="7396" width="18.42578125" style="409" customWidth="1"/>
    <col min="7397" max="7397" width="11.42578125" style="409"/>
    <col min="7398" max="7398" width="17.42578125" style="409" customWidth="1"/>
    <col min="7399" max="7640" width="11.42578125" style="409"/>
    <col min="7641" max="7641" width="20.28515625" style="409" customWidth="1"/>
    <col min="7642" max="7642" width="7.28515625" style="409" customWidth="1"/>
    <col min="7643" max="7643" width="51.42578125" style="409" customWidth="1"/>
    <col min="7644" max="7644" width="23.42578125" style="409" customWidth="1"/>
    <col min="7645" max="7645" width="19.42578125" style="409" customWidth="1"/>
    <col min="7646" max="7646" width="20" style="409" customWidth="1"/>
    <col min="7647" max="7647" width="25.140625" style="409" customWidth="1"/>
    <col min="7648" max="7648" width="4.42578125" style="409" customWidth="1"/>
    <col min="7649" max="7649" width="18.85546875" style="409" customWidth="1"/>
    <col min="7650" max="7650" width="19.28515625" style="409" customWidth="1"/>
    <col min="7651" max="7651" width="14.42578125" style="409" customWidth="1"/>
    <col min="7652" max="7652" width="18.42578125" style="409" customWidth="1"/>
    <col min="7653" max="7653" width="11.42578125" style="409"/>
    <col min="7654" max="7654" width="17.42578125" style="409" customWidth="1"/>
    <col min="7655" max="7896" width="11.42578125" style="409"/>
    <col min="7897" max="7897" width="20.28515625" style="409" customWidth="1"/>
    <col min="7898" max="7898" width="7.28515625" style="409" customWidth="1"/>
    <col min="7899" max="7899" width="51.42578125" style="409" customWidth="1"/>
    <col min="7900" max="7900" width="23.42578125" style="409" customWidth="1"/>
    <col min="7901" max="7901" width="19.42578125" style="409" customWidth="1"/>
    <col min="7902" max="7902" width="20" style="409" customWidth="1"/>
    <col min="7903" max="7903" width="25.140625" style="409" customWidth="1"/>
    <col min="7904" max="7904" width="4.42578125" style="409" customWidth="1"/>
    <col min="7905" max="7905" width="18.85546875" style="409" customWidth="1"/>
    <col min="7906" max="7906" width="19.28515625" style="409" customWidth="1"/>
    <col min="7907" max="7907" width="14.42578125" style="409" customWidth="1"/>
    <col min="7908" max="7908" width="18.42578125" style="409" customWidth="1"/>
    <col min="7909" max="7909" width="11.42578125" style="409"/>
    <col min="7910" max="7910" width="17.42578125" style="409" customWidth="1"/>
    <col min="7911" max="8152" width="11.42578125" style="409"/>
    <col min="8153" max="8153" width="20.28515625" style="409" customWidth="1"/>
    <col min="8154" max="8154" width="7.28515625" style="409" customWidth="1"/>
    <col min="8155" max="8155" width="51.42578125" style="409" customWidth="1"/>
    <col min="8156" max="8156" width="23.42578125" style="409" customWidth="1"/>
    <col min="8157" max="8157" width="19.42578125" style="409" customWidth="1"/>
    <col min="8158" max="8158" width="20" style="409" customWidth="1"/>
    <col min="8159" max="8159" width="25.140625" style="409" customWidth="1"/>
    <col min="8160" max="8160" width="4.42578125" style="409" customWidth="1"/>
    <col min="8161" max="8161" width="18.85546875" style="409" customWidth="1"/>
    <col min="8162" max="8162" width="19.28515625" style="409" customWidth="1"/>
    <col min="8163" max="8163" width="14.42578125" style="409" customWidth="1"/>
    <col min="8164" max="8164" width="18.42578125" style="409" customWidth="1"/>
    <col min="8165" max="8165" width="11.42578125" style="409"/>
    <col min="8166" max="8166" width="17.42578125" style="409" customWidth="1"/>
    <col min="8167" max="8408" width="11.42578125" style="409"/>
    <col min="8409" max="8409" width="20.28515625" style="409" customWidth="1"/>
    <col min="8410" max="8410" width="7.28515625" style="409" customWidth="1"/>
    <col min="8411" max="8411" width="51.42578125" style="409" customWidth="1"/>
    <col min="8412" max="8412" width="23.42578125" style="409" customWidth="1"/>
    <col min="8413" max="8413" width="19.42578125" style="409" customWidth="1"/>
    <col min="8414" max="8414" width="20" style="409" customWidth="1"/>
    <col min="8415" max="8415" width="25.140625" style="409" customWidth="1"/>
    <col min="8416" max="8416" width="4.42578125" style="409" customWidth="1"/>
    <col min="8417" max="8417" width="18.85546875" style="409" customWidth="1"/>
    <col min="8418" max="8418" width="19.28515625" style="409" customWidth="1"/>
    <col min="8419" max="8419" width="14.42578125" style="409" customWidth="1"/>
    <col min="8420" max="8420" width="18.42578125" style="409" customWidth="1"/>
    <col min="8421" max="8421" width="11.42578125" style="409"/>
    <col min="8422" max="8422" width="17.42578125" style="409" customWidth="1"/>
    <col min="8423" max="8664" width="11.42578125" style="409"/>
    <col min="8665" max="8665" width="20.28515625" style="409" customWidth="1"/>
    <col min="8666" max="8666" width="7.28515625" style="409" customWidth="1"/>
    <col min="8667" max="8667" width="51.42578125" style="409" customWidth="1"/>
    <col min="8668" max="8668" width="23.42578125" style="409" customWidth="1"/>
    <col min="8669" max="8669" width="19.42578125" style="409" customWidth="1"/>
    <col min="8670" max="8670" width="20" style="409" customWidth="1"/>
    <col min="8671" max="8671" width="25.140625" style="409" customWidth="1"/>
    <col min="8672" max="8672" width="4.42578125" style="409" customWidth="1"/>
    <col min="8673" max="8673" width="18.85546875" style="409" customWidth="1"/>
    <col min="8674" max="8674" width="19.28515625" style="409" customWidth="1"/>
    <col min="8675" max="8675" width="14.42578125" style="409" customWidth="1"/>
    <col min="8676" max="8676" width="18.42578125" style="409" customWidth="1"/>
    <col min="8677" max="8677" width="11.42578125" style="409"/>
    <col min="8678" max="8678" width="17.42578125" style="409" customWidth="1"/>
    <col min="8679" max="8920" width="11.42578125" style="409"/>
    <col min="8921" max="8921" width="20.28515625" style="409" customWidth="1"/>
    <col min="8922" max="8922" width="7.28515625" style="409" customWidth="1"/>
    <col min="8923" max="8923" width="51.42578125" style="409" customWidth="1"/>
    <col min="8924" max="8924" width="23.42578125" style="409" customWidth="1"/>
    <col min="8925" max="8925" width="19.42578125" style="409" customWidth="1"/>
    <col min="8926" max="8926" width="20" style="409" customWidth="1"/>
    <col min="8927" max="8927" width="25.140625" style="409" customWidth="1"/>
    <col min="8928" max="8928" width="4.42578125" style="409" customWidth="1"/>
    <col min="8929" max="8929" width="18.85546875" style="409" customWidth="1"/>
    <col min="8930" max="8930" width="19.28515625" style="409" customWidth="1"/>
    <col min="8931" max="8931" width="14.42578125" style="409" customWidth="1"/>
    <col min="8932" max="8932" width="18.42578125" style="409" customWidth="1"/>
    <col min="8933" max="8933" width="11.42578125" style="409"/>
    <col min="8934" max="8934" width="17.42578125" style="409" customWidth="1"/>
    <col min="8935" max="9176" width="11.42578125" style="409"/>
    <col min="9177" max="9177" width="20.28515625" style="409" customWidth="1"/>
    <col min="9178" max="9178" width="7.28515625" style="409" customWidth="1"/>
    <col min="9179" max="9179" width="51.42578125" style="409" customWidth="1"/>
    <col min="9180" max="9180" width="23.42578125" style="409" customWidth="1"/>
    <col min="9181" max="9181" width="19.42578125" style="409" customWidth="1"/>
    <col min="9182" max="9182" width="20" style="409" customWidth="1"/>
    <col min="9183" max="9183" width="25.140625" style="409" customWidth="1"/>
    <col min="9184" max="9184" width="4.42578125" style="409" customWidth="1"/>
    <col min="9185" max="9185" width="18.85546875" style="409" customWidth="1"/>
    <col min="9186" max="9186" width="19.28515625" style="409" customWidth="1"/>
    <col min="9187" max="9187" width="14.42578125" style="409" customWidth="1"/>
    <col min="9188" max="9188" width="18.42578125" style="409" customWidth="1"/>
    <col min="9189" max="9189" width="11.42578125" style="409"/>
    <col min="9190" max="9190" width="17.42578125" style="409" customWidth="1"/>
    <col min="9191" max="9432" width="11.42578125" style="409"/>
    <col min="9433" max="9433" width="20.28515625" style="409" customWidth="1"/>
    <col min="9434" max="9434" width="7.28515625" style="409" customWidth="1"/>
    <col min="9435" max="9435" width="51.42578125" style="409" customWidth="1"/>
    <col min="9436" max="9436" width="23.42578125" style="409" customWidth="1"/>
    <col min="9437" max="9437" width="19.42578125" style="409" customWidth="1"/>
    <col min="9438" max="9438" width="20" style="409" customWidth="1"/>
    <col min="9439" max="9439" width="25.140625" style="409" customWidth="1"/>
    <col min="9440" max="9440" width="4.42578125" style="409" customWidth="1"/>
    <col min="9441" max="9441" width="18.85546875" style="409" customWidth="1"/>
    <col min="9442" max="9442" width="19.28515625" style="409" customWidth="1"/>
    <col min="9443" max="9443" width="14.42578125" style="409" customWidth="1"/>
    <col min="9444" max="9444" width="18.42578125" style="409" customWidth="1"/>
    <col min="9445" max="9445" width="11.42578125" style="409"/>
    <col min="9446" max="9446" width="17.42578125" style="409" customWidth="1"/>
    <col min="9447" max="9688" width="11.42578125" style="409"/>
    <col min="9689" max="9689" width="20.28515625" style="409" customWidth="1"/>
    <col min="9690" max="9690" width="7.28515625" style="409" customWidth="1"/>
    <col min="9691" max="9691" width="51.42578125" style="409" customWidth="1"/>
    <col min="9692" max="9692" width="23.42578125" style="409" customWidth="1"/>
    <col min="9693" max="9693" width="19.42578125" style="409" customWidth="1"/>
    <col min="9694" max="9694" width="20" style="409" customWidth="1"/>
    <col min="9695" max="9695" width="25.140625" style="409" customWidth="1"/>
    <col min="9696" max="9696" width="4.42578125" style="409" customWidth="1"/>
    <col min="9697" max="9697" width="18.85546875" style="409" customWidth="1"/>
    <col min="9698" max="9698" width="19.28515625" style="409" customWidth="1"/>
    <col min="9699" max="9699" width="14.42578125" style="409" customWidth="1"/>
    <col min="9700" max="9700" width="18.42578125" style="409" customWidth="1"/>
    <col min="9701" max="9701" width="11.42578125" style="409"/>
    <col min="9702" max="9702" width="17.42578125" style="409" customWidth="1"/>
    <col min="9703" max="9944" width="11.42578125" style="409"/>
    <col min="9945" max="9945" width="20.28515625" style="409" customWidth="1"/>
    <col min="9946" max="9946" width="7.28515625" style="409" customWidth="1"/>
    <col min="9947" max="9947" width="51.42578125" style="409" customWidth="1"/>
    <col min="9948" max="9948" width="23.42578125" style="409" customWidth="1"/>
    <col min="9949" max="9949" width="19.42578125" style="409" customWidth="1"/>
    <col min="9950" max="9950" width="20" style="409" customWidth="1"/>
    <col min="9951" max="9951" width="25.140625" style="409" customWidth="1"/>
    <col min="9952" max="9952" width="4.42578125" style="409" customWidth="1"/>
    <col min="9953" max="9953" width="18.85546875" style="409" customWidth="1"/>
    <col min="9954" max="9954" width="19.28515625" style="409" customWidth="1"/>
    <col min="9955" max="9955" width="14.42578125" style="409" customWidth="1"/>
    <col min="9956" max="9956" width="18.42578125" style="409" customWidth="1"/>
    <col min="9957" max="9957" width="11.42578125" style="409"/>
    <col min="9958" max="9958" width="17.42578125" style="409" customWidth="1"/>
    <col min="9959" max="10200" width="11.42578125" style="409"/>
    <col min="10201" max="10201" width="20.28515625" style="409" customWidth="1"/>
    <col min="10202" max="10202" width="7.28515625" style="409" customWidth="1"/>
    <col min="10203" max="10203" width="51.42578125" style="409" customWidth="1"/>
    <col min="10204" max="10204" width="23.42578125" style="409" customWidth="1"/>
    <col min="10205" max="10205" width="19.42578125" style="409" customWidth="1"/>
    <col min="10206" max="10206" width="20" style="409" customWidth="1"/>
    <col min="10207" max="10207" width="25.140625" style="409" customWidth="1"/>
    <col min="10208" max="10208" width="4.42578125" style="409" customWidth="1"/>
    <col min="10209" max="10209" width="18.85546875" style="409" customWidth="1"/>
    <col min="10210" max="10210" width="19.28515625" style="409" customWidth="1"/>
    <col min="10211" max="10211" width="14.42578125" style="409" customWidth="1"/>
    <col min="10212" max="10212" width="18.42578125" style="409" customWidth="1"/>
    <col min="10213" max="10213" width="11.42578125" style="409"/>
    <col min="10214" max="10214" width="17.42578125" style="409" customWidth="1"/>
    <col min="10215" max="10456" width="11.42578125" style="409"/>
    <col min="10457" max="10457" width="20.28515625" style="409" customWidth="1"/>
    <col min="10458" max="10458" width="7.28515625" style="409" customWidth="1"/>
    <col min="10459" max="10459" width="51.42578125" style="409" customWidth="1"/>
    <col min="10460" max="10460" width="23.42578125" style="409" customWidth="1"/>
    <col min="10461" max="10461" width="19.42578125" style="409" customWidth="1"/>
    <col min="10462" max="10462" width="20" style="409" customWidth="1"/>
    <col min="10463" max="10463" width="25.140625" style="409" customWidth="1"/>
    <col min="10464" max="10464" width="4.42578125" style="409" customWidth="1"/>
    <col min="10465" max="10465" width="18.85546875" style="409" customWidth="1"/>
    <col min="10466" max="10466" width="19.28515625" style="409" customWidth="1"/>
    <col min="10467" max="10467" width="14.42578125" style="409" customWidth="1"/>
    <col min="10468" max="10468" width="18.42578125" style="409" customWidth="1"/>
    <col min="10469" max="10469" width="11.42578125" style="409"/>
    <col min="10470" max="10470" width="17.42578125" style="409" customWidth="1"/>
    <col min="10471" max="10712" width="11.42578125" style="409"/>
    <col min="10713" max="10713" width="20.28515625" style="409" customWidth="1"/>
    <col min="10714" max="10714" width="7.28515625" style="409" customWidth="1"/>
    <col min="10715" max="10715" width="51.42578125" style="409" customWidth="1"/>
    <col min="10716" max="10716" width="23.42578125" style="409" customWidth="1"/>
    <col min="10717" max="10717" width="19.42578125" style="409" customWidth="1"/>
    <col min="10718" max="10718" width="20" style="409" customWidth="1"/>
    <col min="10719" max="10719" width="25.140625" style="409" customWidth="1"/>
    <col min="10720" max="10720" width="4.42578125" style="409" customWidth="1"/>
    <col min="10721" max="10721" width="18.85546875" style="409" customWidth="1"/>
    <col min="10722" max="10722" width="19.28515625" style="409" customWidth="1"/>
    <col min="10723" max="10723" width="14.42578125" style="409" customWidth="1"/>
    <col min="10724" max="10724" width="18.42578125" style="409" customWidth="1"/>
    <col min="10725" max="10725" width="11.42578125" style="409"/>
    <col min="10726" max="10726" width="17.42578125" style="409" customWidth="1"/>
    <col min="10727" max="10968" width="11.42578125" style="409"/>
    <col min="10969" max="10969" width="20.28515625" style="409" customWidth="1"/>
    <col min="10970" max="10970" width="7.28515625" style="409" customWidth="1"/>
    <col min="10971" max="10971" width="51.42578125" style="409" customWidth="1"/>
    <col min="10972" max="10972" width="23.42578125" style="409" customWidth="1"/>
    <col min="10973" max="10973" width="19.42578125" style="409" customWidth="1"/>
    <col min="10974" max="10974" width="20" style="409" customWidth="1"/>
    <col min="10975" max="10975" width="25.140625" style="409" customWidth="1"/>
    <col min="10976" max="10976" width="4.42578125" style="409" customWidth="1"/>
    <col min="10977" max="10977" width="18.85546875" style="409" customWidth="1"/>
    <col min="10978" max="10978" width="19.28515625" style="409" customWidth="1"/>
    <col min="10979" max="10979" width="14.42578125" style="409" customWidth="1"/>
    <col min="10980" max="10980" width="18.42578125" style="409" customWidth="1"/>
    <col min="10981" max="10981" width="11.42578125" style="409"/>
    <col min="10982" max="10982" width="17.42578125" style="409" customWidth="1"/>
    <col min="10983" max="11224" width="11.42578125" style="409"/>
    <col min="11225" max="11225" width="20.28515625" style="409" customWidth="1"/>
    <col min="11226" max="11226" width="7.28515625" style="409" customWidth="1"/>
    <col min="11227" max="11227" width="51.42578125" style="409" customWidth="1"/>
    <col min="11228" max="11228" width="23.42578125" style="409" customWidth="1"/>
    <col min="11229" max="11229" width="19.42578125" style="409" customWidth="1"/>
    <col min="11230" max="11230" width="20" style="409" customWidth="1"/>
    <col min="11231" max="11231" width="25.140625" style="409" customWidth="1"/>
    <col min="11232" max="11232" width="4.42578125" style="409" customWidth="1"/>
    <col min="11233" max="11233" width="18.85546875" style="409" customWidth="1"/>
    <col min="11234" max="11234" width="19.28515625" style="409" customWidth="1"/>
    <col min="11235" max="11235" width="14.42578125" style="409" customWidth="1"/>
    <col min="11236" max="11236" width="18.42578125" style="409" customWidth="1"/>
    <col min="11237" max="11237" width="11.42578125" style="409"/>
    <col min="11238" max="11238" width="17.42578125" style="409" customWidth="1"/>
    <col min="11239" max="11480" width="11.42578125" style="409"/>
    <col min="11481" max="11481" width="20.28515625" style="409" customWidth="1"/>
    <col min="11482" max="11482" width="7.28515625" style="409" customWidth="1"/>
    <col min="11483" max="11483" width="51.42578125" style="409" customWidth="1"/>
    <col min="11484" max="11484" width="23.42578125" style="409" customWidth="1"/>
    <col min="11485" max="11485" width="19.42578125" style="409" customWidth="1"/>
    <col min="11486" max="11486" width="20" style="409" customWidth="1"/>
    <col min="11487" max="11487" width="25.140625" style="409" customWidth="1"/>
    <col min="11488" max="11488" width="4.42578125" style="409" customWidth="1"/>
    <col min="11489" max="11489" width="18.85546875" style="409" customWidth="1"/>
    <col min="11490" max="11490" width="19.28515625" style="409" customWidth="1"/>
    <col min="11491" max="11491" width="14.42578125" style="409" customWidth="1"/>
    <col min="11492" max="11492" width="18.42578125" style="409" customWidth="1"/>
    <col min="11493" max="11493" width="11.42578125" style="409"/>
    <col min="11494" max="11494" width="17.42578125" style="409" customWidth="1"/>
    <col min="11495" max="11736" width="11.42578125" style="409"/>
    <col min="11737" max="11737" width="20.28515625" style="409" customWidth="1"/>
    <col min="11738" max="11738" width="7.28515625" style="409" customWidth="1"/>
    <col min="11739" max="11739" width="51.42578125" style="409" customWidth="1"/>
    <col min="11740" max="11740" width="23.42578125" style="409" customWidth="1"/>
    <col min="11741" max="11741" width="19.42578125" style="409" customWidth="1"/>
    <col min="11742" max="11742" width="20" style="409" customWidth="1"/>
    <col min="11743" max="11743" width="25.140625" style="409" customWidth="1"/>
    <col min="11744" max="11744" width="4.42578125" style="409" customWidth="1"/>
    <col min="11745" max="11745" width="18.85546875" style="409" customWidth="1"/>
    <col min="11746" max="11746" width="19.28515625" style="409" customWidth="1"/>
    <col min="11747" max="11747" width="14.42578125" style="409" customWidth="1"/>
    <col min="11748" max="11748" width="18.42578125" style="409" customWidth="1"/>
    <col min="11749" max="11749" width="11.42578125" style="409"/>
    <col min="11750" max="11750" width="17.42578125" style="409" customWidth="1"/>
    <col min="11751" max="11992" width="11.42578125" style="409"/>
    <col min="11993" max="11993" width="20.28515625" style="409" customWidth="1"/>
    <col min="11994" max="11994" width="7.28515625" style="409" customWidth="1"/>
    <col min="11995" max="11995" width="51.42578125" style="409" customWidth="1"/>
    <col min="11996" max="11996" width="23.42578125" style="409" customWidth="1"/>
    <col min="11997" max="11997" width="19.42578125" style="409" customWidth="1"/>
    <col min="11998" max="11998" width="20" style="409" customWidth="1"/>
    <col min="11999" max="11999" width="25.140625" style="409" customWidth="1"/>
    <col min="12000" max="12000" width="4.42578125" style="409" customWidth="1"/>
    <col min="12001" max="12001" width="18.85546875" style="409" customWidth="1"/>
    <col min="12002" max="12002" width="19.28515625" style="409" customWidth="1"/>
    <col min="12003" max="12003" width="14.42578125" style="409" customWidth="1"/>
    <col min="12004" max="12004" width="18.42578125" style="409" customWidth="1"/>
    <col min="12005" max="12005" width="11.42578125" style="409"/>
    <col min="12006" max="12006" width="17.42578125" style="409" customWidth="1"/>
    <col min="12007" max="12248" width="11.42578125" style="409"/>
    <col min="12249" max="12249" width="20.28515625" style="409" customWidth="1"/>
    <col min="12250" max="12250" width="7.28515625" style="409" customWidth="1"/>
    <col min="12251" max="12251" width="51.42578125" style="409" customWidth="1"/>
    <col min="12252" max="12252" width="23.42578125" style="409" customWidth="1"/>
    <col min="12253" max="12253" width="19.42578125" style="409" customWidth="1"/>
    <col min="12254" max="12254" width="20" style="409" customWidth="1"/>
    <col min="12255" max="12255" width="25.140625" style="409" customWidth="1"/>
    <col min="12256" max="12256" width="4.42578125" style="409" customWidth="1"/>
    <col min="12257" max="12257" width="18.85546875" style="409" customWidth="1"/>
    <col min="12258" max="12258" width="19.28515625" style="409" customWidth="1"/>
    <col min="12259" max="12259" width="14.42578125" style="409" customWidth="1"/>
    <col min="12260" max="12260" width="18.42578125" style="409" customWidth="1"/>
    <col min="12261" max="12261" width="11.42578125" style="409"/>
    <col min="12262" max="12262" width="17.42578125" style="409" customWidth="1"/>
    <col min="12263" max="12504" width="11.42578125" style="409"/>
    <col min="12505" max="12505" width="20.28515625" style="409" customWidth="1"/>
    <col min="12506" max="12506" width="7.28515625" style="409" customWidth="1"/>
    <col min="12507" max="12507" width="51.42578125" style="409" customWidth="1"/>
    <col min="12508" max="12508" width="23.42578125" style="409" customWidth="1"/>
    <col min="12509" max="12509" width="19.42578125" style="409" customWidth="1"/>
    <col min="12510" max="12510" width="20" style="409" customWidth="1"/>
    <col min="12511" max="12511" width="25.140625" style="409" customWidth="1"/>
    <col min="12512" max="12512" width="4.42578125" style="409" customWidth="1"/>
    <col min="12513" max="12513" width="18.85546875" style="409" customWidth="1"/>
    <col min="12514" max="12514" width="19.28515625" style="409" customWidth="1"/>
    <col min="12515" max="12515" width="14.42578125" style="409" customWidth="1"/>
    <col min="12516" max="12516" width="18.42578125" style="409" customWidth="1"/>
    <col min="12517" max="12517" width="11.42578125" style="409"/>
    <col min="12518" max="12518" width="17.42578125" style="409" customWidth="1"/>
    <col min="12519" max="12760" width="11.42578125" style="409"/>
    <col min="12761" max="12761" width="20.28515625" style="409" customWidth="1"/>
    <col min="12762" max="12762" width="7.28515625" style="409" customWidth="1"/>
    <col min="12763" max="12763" width="51.42578125" style="409" customWidth="1"/>
    <col min="12764" max="12764" width="23.42578125" style="409" customWidth="1"/>
    <col min="12765" max="12765" width="19.42578125" style="409" customWidth="1"/>
    <col min="12766" max="12766" width="20" style="409" customWidth="1"/>
    <col min="12767" max="12767" width="25.140625" style="409" customWidth="1"/>
    <col min="12768" max="12768" width="4.42578125" style="409" customWidth="1"/>
    <col min="12769" max="12769" width="18.85546875" style="409" customWidth="1"/>
    <col min="12770" max="12770" width="19.28515625" style="409" customWidth="1"/>
    <col min="12771" max="12771" width="14.42578125" style="409" customWidth="1"/>
    <col min="12772" max="12772" width="18.42578125" style="409" customWidth="1"/>
    <col min="12773" max="12773" width="11.42578125" style="409"/>
    <col min="12774" max="12774" width="17.42578125" style="409" customWidth="1"/>
    <col min="12775" max="13016" width="11.42578125" style="409"/>
    <col min="13017" max="13017" width="20.28515625" style="409" customWidth="1"/>
    <col min="13018" max="13018" width="7.28515625" style="409" customWidth="1"/>
    <col min="13019" max="13019" width="51.42578125" style="409" customWidth="1"/>
    <col min="13020" max="13020" width="23.42578125" style="409" customWidth="1"/>
    <col min="13021" max="13021" width="19.42578125" style="409" customWidth="1"/>
    <col min="13022" max="13022" width="20" style="409" customWidth="1"/>
    <col min="13023" max="13023" width="25.140625" style="409" customWidth="1"/>
    <col min="13024" max="13024" width="4.42578125" style="409" customWidth="1"/>
    <col min="13025" max="13025" width="18.85546875" style="409" customWidth="1"/>
    <col min="13026" max="13026" width="19.28515625" style="409" customWidth="1"/>
    <col min="13027" max="13027" width="14.42578125" style="409" customWidth="1"/>
    <col min="13028" max="13028" width="18.42578125" style="409" customWidth="1"/>
    <col min="13029" max="13029" width="11.42578125" style="409"/>
    <col min="13030" max="13030" width="17.42578125" style="409" customWidth="1"/>
    <col min="13031" max="13272" width="11.42578125" style="409"/>
    <col min="13273" max="13273" width="20.28515625" style="409" customWidth="1"/>
    <col min="13274" max="13274" width="7.28515625" style="409" customWidth="1"/>
    <col min="13275" max="13275" width="51.42578125" style="409" customWidth="1"/>
    <col min="13276" max="13276" width="23.42578125" style="409" customWidth="1"/>
    <col min="13277" max="13277" width="19.42578125" style="409" customWidth="1"/>
    <col min="13278" max="13278" width="20" style="409" customWidth="1"/>
    <col min="13279" max="13279" width="25.140625" style="409" customWidth="1"/>
    <col min="13280" max="13280" width="4.42578125" style="409" customWidth="1"/>
    <col min="13281" max="13281" width="18.85546875" style="409" customWidth="1"/>
    <col min="13282" max="13282" width="19.28515625" style="409" customWidth="1"/>
    <col min="13283" max="13283" width="14.42578125" style="409" customWidth="1"/>
    <col min="13284" max="13284" width="18.42578125" style="409" customWidth="1"/>
    <col min="13285" max="13285" width="11.42578125" style="409"/>
    <col min="13286" max="13286" width="17.42578125" style="409" customWidth="1"/>
    <col min="13287" max="13528" width="11.42578125" style="409"/>
    <col min="13529" max="13529" width="20.28515625" style="409" customWidth="1"/>
    <col min="13530" max="13530" width="7.28515625" style="409" customWidth="1"/>
    <col min="13531" max="13531" width="51.42578125" style="409" customWidth="1"/>
    <col min="13532" max="13532" width="23.42578125" style="409" customWidth="1"/>
    <col min="13533" max="13533" width="19.42578125" style="409" customWidth="1"/>
    <col min="13534" max="13534" width="20" style="409" customWidth="1"/>
    <col min="13535" max="13535" width="25.140625" style="409" customWidth="1"/>
    <col min="13536" max="13536" width="4.42578125" style="409" customWidth="1"/>
    <col min="13537" max="13537" width="18.85546875" style="409" customWidth="1"/>
    <col min="13538" max="13538" width="19.28515625" style="409" customWidth="1"/>
    <col min="13539" max="13539" width="14.42578125" style="409" customWidth="1"/>
    <col min="13540" max="13540" width="18.42578125" style="409" customWidth="1"/>
    <col min="13541" max="13541" width="11.42578125" style="409"/>
    <col min="13542" max="13542" width="17.42578125" style="409" customWidth="1"/>
    <col min="13543" max="13784" width="11.42578125" style="409"/>
    <col min="13785" max="13785" width="20.28515625" style="409" customWidth="1"/>
    <col min="13786" max="13786" width="7.28515625" style="409" customWidth="1"/>
    <col min="13787" max="13787" width="51.42578125" style="409" customWidth="1"/>
    <col min="13788" max="13788" width="23.42578125" style="409" customWidth="1"/>
    <col min="13789" max="13789" width="19.42578125" style="409" customWidth="1"/>
    <col min="13790" max="13790" width="20" style="409" customWidth="1"/>
    <col min="13791" max="13791" width="25.140625" style="409" customWidth="1"/>
    <col min="13792" max="13792" width="4.42578125" style="409" customWidth="1"/>
    <col min="13793" max="13793" width="18.85546875" style="409" customWidth="1"/>
    <col min="13794" max="13794" width="19.28515625" style="409" customWidth="1"/>
    <col min="13795" max="13795" width="14.42578125" style="409" customWidth="1"/>
    <col min="13796" max="13796" width="18.42578125" style="409" customWidth="1"/>
    <col min="13797" max="13797" width="11.42578125" style="409"/>
    <col min="13798" max="13798" width="17.42578125" style="409" customWidth="1"/>
    <col min="13799" max="14040" width="11.42578125" style="409"/>
    <col min="14041" max="14041" width="20.28515625" style="409" customWidth="1"/>
    <col min="14042" max="14042" width="7.28515625" style="409" customWidth="1"/>
    <col min="14043" max="14043" width="51.42578125" style="409" customWidth="1"/>
    <col min="14044" max="14044" width="23.42578125" style="409" customWidth="1"/>
    <col min="14045" max="14045" width="19.42578125" style="409" customWidth="1"/>
    <col min="14046" max="14046" width="20" style="409" customWidth="1"/>
    <col min="14047" max="14047" width="25.140625" style="409" customWidth="1"/>
    <col min="14048" max="14048" width="4.42578125" style="409" customWidth="1"/>
    <col min="14049" max="14049" width="18.85546875" style="409" customWidth="1"/>
    <col min="14050" max="14050" width="19.28515625" style="409" customWidth="1"/>
    <col min="14051" max="14051" width="14.42578125" style="409" customWidth="1"/>
    <col min="14052" max="14052" width="18.42578125" style="409" customWidth="1"/>
    <col min="14053" max="14053" width="11.42578125" style="409"/>
    <col min="14054" max="14054" width="17.42578125" style="409" customWidth="1"/>
    <col min="14055" max="14296" width="11.42578125" style="409"/>
    <col min="14297" max="14297" width="20.28515625" style="409" customWidth="1"/>
    <col min="14298" max="14298" width="7.28515625" style="409" customWidth="1"/>
    <col min="14299" max="14299" width="51.42578125" style="409" customWidth="1"/>
    <col min="14300" max="14300" width="23.42578125" style="409" customWidth="1"/>
    <col min="14301" max="14301" width="19.42578125" style="409" customWidth="1"/>
    <col min="14302" max="14302" width="20" style="409" customWidth="1"/>
    <col min="14303" max="14303" width="25.140625" style="409" customWidth="1"/>
    <col min="14304" max="14304" width="4.42578125" style="409" customWidth="1"/>
    <col min="14305" max="14305" width="18.85546875" style="409" customWidth="1"/>
    <col min="14306" max="14306" width="19.28515625" style="409" customWidth="1"/>
    <col min="14307" max="14307" width="14.42578125" style="409" customWidth="1"/>
    <col min="14308" max="14308" width="18.42578125" style="409" customWidth="1"/>
    <col min="14309" max="14309" width="11.42578125" style="409"/>
    <col min="14310" max="14310" width="17.42578125" style="409" customWidth="1"/>
    <col min="14311" max="14552" width="11.42578125" style="409"/>
    <col min="14553" max="14553" width="20.28515625" style="409" customWidth="1"/>
    <col min="14554" max="14554" width="7.28515625" style="409" customWidth="1"/>
    <col min="14555" max="14555" width="51.42578125" style="409" customWidth="1"/>
    <col min="14556" max="14556" width="23.42578125" style="409" customWidth="1"/>
    <col min="14557" max="14557" width="19.42578125" style="409" customWidth="1"/>
    <col min="14558" max="14558" width="20" style="409" customWidth="1"/>
    <col min="14559" max="14559" width="25.140625" style="409" customWidth="1"/>
    <col min="14560" max="14560" width="4.42578125" style="409" customWidth="1"/>
    <col min="14561" max="14561" width="18.85546875" style="409" customWidth="1"/>
    <col min="14562" max="14562" width="19.28515625" style="409" customWidth="1"/>
    <col min="14563" max="14563" width="14.42578125" style="409" customWidth="1"/>
    <col min="14564" max="14564" width="18.42578125" style="409" customWidth="1"/>
    <col min="14565" max="14565" width="11.42578125" style="409"/>
    <col min="14566" max="14566" width="17.42578125" style="409" customWidth="1"/>
    <col min="14567" max="14808" width="11.42578125" style="409"/>
    <col min="14809" max="14809" width="20.28515625" style="409" customWidth="1"/>
    <col min="14810" max="14810" width="7.28515625" style="409" customWidth="1"/>
    <col min="14811" max="14811" width="51.42578125" style="409" customWidth="1"/>
    <col min="14812" max="14812" width="23.42578125" style="409" customWidth="1"/>
    <col min="14813" max="14813" width="19.42578125" style="409" customWidth="1"/>
    <col min="14814" max="14814" width="20" style="409" customWidth="1"/>
    <col min="14815" max="14815" width="25.140625" style="409" customWidth="1"/>
    <col min="14816" max="14816" width="4.42578125" style="409" customWidth="1"/>
    <col min="14817" max="14817" width="18.85546875" style="409" customWidth="1"/>
    <col min="14818" max="14818" width="19.28515625" style="409" customWidth="1"/>
    <col min="14819" max="14819" width="14.42578125" style="409" customWidth="1"/>
    <col min="14820" max="14820" width="18.42578125" style="409" customWidth="1"/>
    <col min="14821" max="14821" width="11.42578125" style="409"/>
    <col min="14822" max="14822" width="17.42578125" style="409" customWidth="1"/>
    <col min="14823" max="15064" width="11.42578125" style="409"/>
    <col min="15065" max="15065" width="20.28515625" style="409" customWidth="1"/>
    <col min="15066" max="15066" width="7.28515625" style="409" customWidth="1"/>
    <col min="15067" max="15067" width="51.42578125" style="409" customWidth="1"/>
    <col min="15068" max="15068" width="23.42578125" style="409" customWidth="1"/>
    <col min="15069" max="15069" width="19.42578125" style="409" customWidth="1"/>
    <col min="15070" max="15070" width="20" style="409" customWidth="1"/>
    <col min="15071" max="15071" width="25.140625" style="409" customWidth="1"/>
    <col min="15072" max="15072" width="4.42578125" style="409" customWidth="1"/>
    <col min="15073" max="15073" width="18.85546875" style="409" customWidth="1"/>
    <col min="15074" max="15074" width="19.28515625" style="409" customWidth="1"/>
    <col min="15075" max="15075" width="14.42578125" style="409" customWidth="1"/>
    <col min="15076" max="15076" width="18.42578125" style="409" customWidth="1"/>
    <col min="15077" max="15077" width="11.42578125" style="409"/>
    <col min="15078" max="15078" width="17.42578125" style="409" customWidth="1"/>
    <col min="15079" max="15320" width="11.42578125" style="409"/>
    <col min="15321" max="15321" width="20.28515625" style="409" customWidth="1"/>
    <col min="15322" max="15322" width="7.28515625" style="409" customWidth="1"/>
    <col min="15323" max="15323" width="51.42578125" style="409" customWidth="1"/>
    <col min="15324" max="15324" width="23.42578125" style="409" customWidth="1"/>
    <col min="15325" max="15325" width="19.42578125" style="409" customWidth="1"/>
    <col min="15326" max="15326" width="20" style="409" customWidth="1"/>
    <col min="15327" max="15327" width="25.140625" style="409" customWidth="1"/>
    <col min="15328" max="15328" width="4.42578125" style="409" customWidth="1"/>
    <col min="15329" max="15329" width="18.85546875" style="409" customWidth="1"/>
    <col min="15330" max="15330" width="19.28515625" style="409" customWidth="1"/>
    <col min="15331" max="15331" width="14.42578125" style="409" customWidth="1"/>
    <col min="15332" max="15332" width="18.42578125" style="409" customWidth="1"/>
    <col min="15333" max="15333" width="11.42578125" style="409"/>
    <col min="15334" max="15334" width="17.42578125" style="409" customWidth="1"/>
    <col min="15335" max="15576" width="11.42578125" style="409"/>
    <col min="15577" max="15577" width="20.28515625" style="409" customWidth="1"/>
    <col min="15578" max="15578" width="7.28515625" style="409" customWidth="1"/>
    <col min="15579" max="15579" width="51.42578125" style="409" customWidth="1"/>
    <col min="15580" max="15580" width="23.42578125" style="409" customWidth="1"/>
    <col min="15581" max="15581" width="19.42578125" style="409" customWidth="1"/>
    <col min="15582" max="15582" width="20" style="409" customWidth="1"/>
    <col min="15583" max="15583" width="25.140625" style="409" customWidth="1"/>
    <col min="15584" max="15584" width="4.42578125" style="409" customWidth="1"/>
    <col min="15585" max="15585" width="18.85546875" style="409" customWidth="1"/>
    <col min="15586" max="15586" width="19.28515625" style="409" customWidth="1"/>
    <col min="15587" max="15587" width="14.42578125" style="409" customWidth="1"/>
    <col min="15588" max="15588" width="18.42578125" style="409" customWidth="1"/>
    <col min="15589" max="15589" width="11.42578125" style="409"/>
    <col min="15590" max="15590" width="17.42578125" style="409" customWidth="1"/>
    <col min="15591" max="15832" width="11.42578125" style="409"/>
    <col min="15833" max="15833" width="20.28515625" style="409" customWidth="1"/>
    <col min="15834" max="15834" width="7.28515625" style="409" customWidth="1"/>
    <col min="15835" max="15835" width="51.42578125" style="409" customWidth="1"/>
    <col min="15836" max="15836" width="23.42578125" style="409" customWidth="1"/>
    <col min="15837" max="15837" width="19.42578125" style="409" customWidth="1"/>
    <col min="15838" max="15838" width="20" style="409" customWidth="1"/>
    <col min="15839" max="15839" width="25.140625" style="409" customWidth="1"/>
    <col min="15840" max="15840" width="4.42578125" style="409" customWidth="1"/>
    <col min="15841" max="15841" width="18.85546875" style="409" customWidth="1"/>
    <col min="15842" max="15842" width="19.28515625" style="409" customWidth="1"/>
    <col min="15843" max="15843" width="14.42578125" style="409" customWidth="1"/>
    <col min="15844" max="15844" width="18.42578125" style="409" customWidth="1"/>
    <col min="15845" max="15845" width="11.42578125" style="409"/>
    <col min="15846" max="15846" width="17.42578125" style="409" customWidth="1"/>
    <col min="15847" max="16088" width="11.42578125" style="409"/>
    <col min="16089" max="16089" width="20.28515625" style="409" customWidth="1"/>
    <col min="16090" max="16090" width="7.28515625" style="409" customWidth="1"/>
    <col min="16091" max="16091" width="51.42578125" style="409" customWidth="1"/>
    <col min="16092" max="16092" width="23.42578125" style="409" customWidth="1"/>
    <col min="16093" max="16093" width="19.42578125" style="409" customWidth="1"/>
    <col min="16094" max="16094" width="20" style="409" customWidth="1"/>
    <col min="16095" max="16095" width="25.140625" style="409" customWidth="1"/>
    <col min="16096" max="16096" width="4.42578125" style="409" customWidth="1"/>
    <col min="16097" max="16097" width="18.85546875" style="409" customWidth="1"/>
    <col min="16098" max="16098" width="19.28515625" style="409" customWidth="1"/>
    <col min="16099" max="16099" width="14.42578125" style="409" customWidth="1"/>
    <col min="16100" max="16100" width="18.42578125" style="409" customWidth="1"/>
    <col min="16101" max="16101" width="11.42578125" style="409"/>
    <col min="16102" max="16102" width="17.42578125" style="409" customWidth="1"/>
    <col min="16103" max="16384" width="11.42578125" style="409"/>
  </cols>
  <sheetData>
    <row r="1" spans="1:11" ht="24.75" customHeight="1" x14ac:dyDescent="0.25">
      <c r="A1" s="550" t="s">
        <v>441</v>
      </c>
      <c r="B1" s="550"/>
      <c r="C1" s="550"/>
      <c r="D1" s="550"/>
      <c r="E1" s="550"/>
      <c r="F1" s="550"/>
      <c r="G1" s="550"/>
      <c r="H1" s="550"/>
      <c r="I1" s="550"/>
      <c r="J1" s="550"/>
      <c r="K1" s="550"/>
    </row>
    <row r="2" spans="1:11" ht="24.95" customHeight="1" x14ac:dyDescent="0.25">
      <c r="A2" s="551" t="s">
        <v>442</v>
      </c>
      <c r="B2" s="551"/>
      <c r="C2" s="551"/>
      <c r="D2" s="551"/>
      <c r="E2" s="551"/>
      <c r="F2" s="551"/>
      <c r="G2" s="551"/>
      <c r="H2" s="551"/>
      <c r="I2" s="551"/>
      <c r="J2" s="551"/>
      <c r="K2" s="551"/>
    </row>
    <row r="3" spans="1:11" ht="24.95" customHeight="1" x14ac:dyDescent="0.25">
      <c r="A3" s="552" t="s">
        <v>546</v>
      </c>
      <c r="B3" s="552"/>
      <c r="C3" s="552"/>
      <c r="D3" s="552"/>
      <c r="E3" s="552"/>
      <c r="F3" s="552"/>
      <c r="G3" s="552"/>
      <c r="H3" s="552"/>
      <c r="I3" s="552"/>
      <c r="J3" s="552"/>
      <c r="K3" s="552"/>
    </row>
    <row r="4" spans="1:11" ht="15" customHeight="1" x14ac:dyDescent="0.25">
      <c r="A4" s="498"/>
      <c r="B4" s="498"/>
      <c r="C4" s="498"/>
      <c r="D4" s="498"/>
      <c r="E4" s="498"/>
      <c r="F4" s="498"/>
      <c r="G4" s="498"/>
      <c r="H4" s="498"/>
      <c r="I4" s="498"/>
      <c r="J4" s="498"/>
      <c r="K4" s="323"/>
    </row>
    <row r="5" spans="1:11" ht="15" customHeight="1" x14ac:dyDescent="0.25">
      <c r="F5" s="166"/>
      <c r="G5" s="410" t="s">
        <v>3</v>
      </c>
      <c r="H5" s="413" t="s">
        <v>4</v>
      </c>
      <c r="I5" s="413"/>
      <c r="J5" s="414" t="s">
        <v>5</v>
      </c>
      <c r="K5" s="323"/>
    </row>
    <row r="6" spans="1:11" ht="15" customHeight="1" thickBot="1" x14ac:dyDescent="0.3">
      <c r="A6" s="470"/>
      <c r="B6" s="470"/>
      <c r="C6" s="471"/>
      <c r="D6" s="471"/>
      <c r="E6" s="470"/>
      <c r="F6" s="167"/>
      <c r="G6" s="469"/>
      <c r="H6" s="468"/>
      <c r="I6" s="468"/>
      <c r="J6" s="467"/>
      <c r="K6" s="331"/>
    </row>
    <row r="7" spans="1:11" s="410" customFormat="1" ht="51" customHeight="1" x14ac:dyDescent="0.25">
      <c r="A7" s="589" t="s">
        <v>6</v>
      </c>
      <c r="B7" s="587" t="s">
        <v>420</v>
      </c>
      <c r="C7" s="587" t="s">
        <v>8</v>
      </c>
      <c r="D7" s="587" t="s">
        <v>9</v>
      </c>
      <c r="E7" s="587" t="s">
        <v>421</v>
      </c>
      <c r="F7" s="525" t="s">
        <v>444</v>
      </c>
      <c r="G7" s="534" t="s">
        <v>445</v>
      </c>
      <c r="H7" s="525" t="s">
        <v>446</v>
      </c>
      <c r="I7" s="525" t="s">
        <v>14</v>
      </c>
      <c r="J7" s="576" t="s">
        <v>447</v>
      </c>
      <c r="K7" s="578" t="s">
        <v>448</v>
      </c>
    </row>
    <row r="8" spans="1:11" s="410" customFormat="1" ht="36.75" customHeight="1" thickBot="1" x14ac:dyDescent="0.3">
      <c r="A8" s="590"/>
      <c r="B8" s="588"/>
      <c r="C8" s="588"/>
      <c r="D8" s="588"/>
      <c r="E8" s="588"/>
      <c r="F8" s="532"/>
      <c r="G8" s="535"/>
      <c r="H8" s="532"/>
      <c r="I8" s="532"/>
      <c r="J8" s="577"/>
      <c r="K8" s="579"/>
    </row>
    <row r="9" spans="1:11" s="433" customFormat="1" ht="26.25" customHeight="1" thickBot="1" x14ac:dyDescent="0.3">
      <c r="A9" s="466" t="s">
        <v>26</v>
      </c>
      <c r="B9" s="462"/>
      <c r="C9" s="462"/>
      <c r="D9" s="462"/>
      <c r="E9" s="465" t="s">
        <v>27</v>
      </c>
      <c r="F9" s="460">
        <f>+F10+F18+F36+F41</f>
        <v>2683271770.1499996</v>
      </c>
      <c r="G9" s="460">
        <f>+G10+G18+G36+G41</f>
        <v>0</v>
      </c>
      <c r="H9" s="460">
        <f>+F9-G9</f>
        <v>2683271770.1499996</v>
      </c>
      <c r="I9" s="306">
        <f>+H9/H97</f>
        <v>3.3966829357240748E-2</v>
      </c>
      <c r="J9" s="460">
        <f>+J10+J18+J36+J41</f>
        <v>2683271770.1499996</v>
      </c>
      <c r="K9" s="336">
        <f t="shared" ref="K9:K72" si="0">+J9/H9</f>
        <v>1</v>
      </c>
    </row>
    <row r="10" spans="1:11" ht="25.5" customHeight="1" x14ac:dyDescent="0.25">
      <c r="A10" s="25" t="s">
        <v>28</v>
      </c>
      <c r="B10" s="458"/>
      <c r="C10" s="458"/>
      <c r="D10" s="458"/>
      <c r="E10" s="417" t="s">
        <v>29</v>
      </c>
      <c r="F10" s="428">
        <f>+F11</f>
        <v>208429692.25999999</v>
      </c>
      <c r="G10" s="428">
        <f>+G11</f>
        <v>0</v>
      </c>
      <c r="H10" s="428">
        <f>+F10-G10</f>
        <v>208429692.25999999</v>
      </c>
      <c r="I10" s="290">
        <f>+H10/H97</f>
        <v>2.6384564801581224E-3</v>
      </c>
      <c r="J10" s="428">
        <f>+J11</f>
        <v>208429692.25999999</v>
      </c>
      <c r="K10" s="338">
        <f t="shared" si="0"/>
        <v>1</v>
      </c>
    </row>
    <row r="11" spans="1:11" ht="25.5" customHeight="1" x14ac:dyDescent="0.25">
      <c r="A11" s="32" t="s">
        <v>30</v>
      </c>
      <c r="B11" s="456"/>
      <c r="C11" s="456"/>
      <c r="D11" s="456"/>
      <c r="E11" s="149" t="s">
        <v>31</v>
      </c>
      <c r="F11" s="425">
        <f>+F12+F16</f>
        <v>208429692.25999999</v>
      </c>
      <c r="G11" s="425">
        <f>+G12+G16</f>
        <v>0</v>
      </c>
      <c r="H11" s="425">
        <f>+H12+H16</f>
        <v>208429692.25999999</v>
      </c>
      <c r="I11" s="294">
        <f>+H11/H97</f>
        <v>2.6384564801581224E-3</v>
      </c>
      <c r="J11" s="425">
        <f>+J12+J16</f>
        <v>208429692.25999999</v>
      </c>
      <c r="K11" s="340">
        <f t="shared" si="0"/>
        <v>1</v>
      </c>
    </row>
    <row r="12" spans="1:11" ht="25.5" customHeight="1" x14ac:dyDescent="0.25">
      <c r="A12" s="32" t="s">
        <v>32</v>
      </c>
      <c r="B12" s="456"/>
      <c r="C12" s="456"/>
      <c r="D12" s="456"/>
      <c r="E12" s="149" t="s">
        <v>33</v>
      </c>
      <c r="F12" s="425">
        <f>+F13</f>
        <v>2984515.91</v>
      </c>
      <c r="G12" s="425">
        <f>+G13</f>
        <v>0</v>
      </c>
      <c r="H12" s="425">
        <f t="shared" ref="H12:H75" si="1">+F12-G12</f>
        <v>2984515.91</v>
      </c>
      <c r="I12" s="378">
        <f>+H12/H97</f>
        <v>3.7780199440354518E-5</v>
      </c>
      <c r="J12" s="425">
        <f>+J13</f>
        <v>2984515.91</v>
      </c>
      <c r="K12" s="340">
        <f t="shared" si="0"/>
        <v>1</v>
      </c>
    </row>
    <row r="13" spans="1:11" ht="25.5" customHeight="1" x14ac:dyDescent="0.25">
      <c r="A13" s="32" t="s">
        <v>34</v>
      </c>
      <c r="B13" s="456"/>
      <c r="C13" s="456"/>
      <c r="D13" s="456"/>
      <c r="E13" s="149" t="s">
        <v>35</v>
      </c>
      <c r="F13" s="425">
        <f>+F14+F15</f>
        <v>2984515.91</v>
      </c>
      <c r="G13" s="425">
        <f>SUM(G15:G15)</f>
        <v>0</v>
      </c>
      <c r="H13" s="425">
        <f t="shared" si="1"/>
        <v>2984515.91</v>
      </c>
      <c r="I13" s="378">
        <f>+H13/H97</f>
        <v>3.7780199440354518E-5</v>
      </c>
      <c r="J13" s="425">
        <f>+J14+J15</f>
        <v>2984515.91</v>
      </c>
      <c r="K13" s="340">
        <f t="shared" si="0"/>
        <v>1</v>
      </c>
    </row>
    <row r="14" spans="1:11" ht="25.5" customHeight="1" x14ac:dyDescent="0.25">
      <c r="A14" s="39" t="s">
        <v>36</v>
      </c>
      <c r="B14" s="40" t="s">
        <v>37</v>
      </c>
      <c r="C14" s="40">
        <v>20</v>
      </c>
      <c r="D14" s="40" t="s">
        <v>38</v>
      </c>
      <c r="E14" s="151" t="s">
        <v>39</v>
      </c>
      <c r="F14" s="422">
        <v>1416797.62</v>
      </c>
      <c r="G14" s="464">
        <v>0</v>
      </c>
      <c r="H14" s="421">
        <f t="shared" si="1"/>
        <v>1416797.62</v>
      </c>
      <c r="I14" s="379">
        <f>+H14/H97</f>
        <v>1.7934867249616913E-5</v>
      </c>
      <c r="J14" s="421">
        <v>1416797.62</v>
      </c>
      <c r="K14" s="342">
        <f t="shared" si="0"/>
        <v>1</v>
      </c>
    </row>
    <row r="15" spans="1:11" ht="33" customHeight="1" x14ac:dyDescent="0.25">
      <c r="A15" s="39" t="s">
        <v>49</v>
      </c>
      <c r="B15" s="454" t="s">
        <v>37</v>
      </c>
      <c r="C15" s="454">
        <v>20</v>
      </c>
      <c r="D15" s="40" t="s">
        <v>38</v>
      </c>
      <c r="E15" s="151" t="s">
        <v>50</v>
      </c>
      <c r="F15" s="422">
        <v>1567718.29</v>
      </c>
      <c r="G15" s="464">
        <v>0</v>
      </c>
      <c r="H15" s="421">
        <f t="shared" si="1"/>
        <v>1567718.29</v>
      </c>
      <c r="I15" s="379">
        <f>+H15/H97</f>
        <v>1.9845332190737605E-5</v>
      </c>
      <c r="J15" s="421">
        <v>1567718.29</v>
      </c>
      <c r="K15" s="342">
        <f t="shared" si="0"/>
        <v>1</v>
      </c>
    </row>
    <row r="16" spans="1:11" ht="30" customHeight="1" x14ac:dyDescent="0.25">
      <c r="A16" s="32" t="s">
        <v>55</v>
      </c>
      <c r="B16" s="33"/>
      <c r="C16" s="33"/>
      <c r="D16" s="33"/>
      <c r="E16" s="149" t="s">
        <v>56</v>
      </c>
      <c r="F16" s="424">
        <f>+F17</f>
        <v>205445176.34999999</v>
      </c>
      <c r="G16" s="424">
        <f>+G17</f>
        <v>0</v>
      </c>
      <c r="H16" s="425">
        <f t="shared" si="1"/>
        <v>205445176.34999999</v>
      </c>
      <c r="I16" s="294">
        <f>+H16/H97</f>
        <v>2.6006762807177677E-3</v>
      </c>
      <c r="J16" s="424">
        <f>+J17</f>
        <v>205445176.34999999</v>
      </c>
      <c r="K16" s="340">
        <f t="shared" si="0"/>
        <v>1</v>
      </c>
    </row>
    <row r="17" spans="1:11" ht="24.75" customHeight="1" x14ac:dyDescent="0.25">
      <c r="A17" s="39" t="s">
        <v>61</v>
      </c>
      <c r="B17" s="40" t="s">
        <v>37</v>
      </c>
      <c r="C17" s="40">
        <v>20</v>
      </c>
      <c r="D17" s="40" t="s">
        <v>38</v>
      </c>
      <c r="E17" s="151" t="s">
        <v>62</v>
      </c>
      <c r="F17" s="422">
        <v>205445176.34999999</v>
      </c>
      <c r="G17" s="422">
        <v>0</v>
      </c>
      <c r="H17" s="422">
        <f t="shared" si="1"/>
        <v>205445176.34999999</v>
      </c>
      <c r="I17" s="308">
        <f>+H17/H97</f>
        <v>2.6006762807177677E-3</v>
      </c>
      <c r="J17" s="422">
        <v>205445176.34999999</v>
      </c>
      <c r="K17" s="342">
        <f t="shared" si="0"/>
        <v>1</v>
      </c>
    </row>
    <row r="18" spans="1:11" ht="24" customHeight="1" x14ac:dyDescent="0.25">
      <c r="A18" s="32" t="s">
        <v>87</v>
      </c>
      <c r="B18" s="454"/>
      <c r="C18" s="454"/>
      <c r="D18" s="454"/>
      <c r="E18" s="149" t="s">
        <v>88</v>
      </c>
      <c r="F18" s="425">
        <f>+F19+F25</f>
        <v>569369052.5</v>
      </c>
      <c r="G18" s="425">
        <f>+G19+G25</f>
        <v>0</v>
      </c>
      <c r="H18" s="425">
        <f t="shared" si="1"/>
        <v>569369052.5</v>
      </c>
      <c r="I18" s="294">
        <f>+H18/H97</f>
        <v>7.2074926076087431E-3</v>
      </c>
      <c r="J18" s="425">
        <f>+J19+J25</f>
        <v>569369052.5</v>
      </c>
      <c r="K18" s="340">
        <f t="shared" si="0"/>
        <v>1</v>
      </c>
    </row>
    <row r="19" spans="1:11" ht="24" customHeight="1" x14ac:dyDescent="0.25">
      <c r="A19" s="32" t="s">
        <v>89</v>
      </c>
      <c r="B19" s="454"/>
      <c r="C19" s="454"/>
      <c r="D19" s="454"/>
      <c r="E19" s="149" t="s">
        <v>90</v>
      </c>
      <c r="F19" s="425">
        <f>+F20</f>
        <v>13427974</v>
      </c>
      <c r="G19" s="425">
        <f>+G20</f>
        <v>0</v>
      </c>
      <c r="H19" s="425">
        <f t="shared" si="1"/>
        <v>13427974</v>
      </c>
      <c r="I19" s="294">
        <f>+H19/H97</f>
        <v>1.6998117989590312E-4</v>
      </c>
      <c r="J19" s="425">
        <f>+J20</f>
        <v>13427974</v>
      </c>
      <c r="K19" s="340">
        <f t="shared" si="0"/>
        <v>1</v>
      </c>
    </row>
    <row r="20" spans="1:11" ht="24" customHeight="1" x14ac:dyDescent="0.25">
      <c r="A20" s="32" t="s">
        <v>91</v>
      </c>
      <c r="B20" s="454"/>
      <c r="C20" s="454"/>
      <c r="D20" s="454"/>
      <c r="E20" s="149" t="s">
        <v>92</v>
      </c>
      <c r="F20" s="425">
        <f>+F21+F23</f>
        <v>13427974</v>
      </c>
      <c r="G20" s="425">
        <f>+G21+G23</f>
        <v>0</v>
      </c>
      <c r="H20" s="425">
        <f t="shared" si="1"/>
        <v>13427974</v>
      </c>
      <c r="I20" s="294">
        <f>+H20/H97</f>
        <v>1.6998117989590312E-4</v>
      </c>
      <c r="J20" s="425">
        <f>+J21+J23</f>
        <v>13427974</v>
      </c>
      <c r="K20" s="340">
        <f t="shared" si="0"/>
        <v>1</v>
      </c>
    </row>
    <row r="21" spans="1:11" ht="52.5" customHeight="1" x14ac:dyDescent="0.25">
      <c r="A21" s="32" t="s">
        <v>93</v>
      </c>
      <c r="B21" s="454"/>
      <c r="C21" s="454"/>
      <c r="D21" s="454"/>
      <c r="E21" s="149" t="s">
        <v>94</v>
      </c>
      <c r="F21" s="425">
        <f>+F22</f>
        <v>9669974</v>
      </c>
      <c r="G21" s="425">
        <f>+G22</f>
        <v>0</v>
      </c>
      <c r="H21" s="425">
        <f t="shared" si="1"/>
        <v>9669974</v>
      </c>
      <c r="I21" s="294">
        <f>+H21/H97</f>
        <v>1.2240964944396719E-4</v>
      </c>
      <c r="J21" s="425">
        <f>+J22</f>
        <v>9669974</v>
      </c>
      <c r="K21" s="340">
        <f t="shared" si="0"/>
        <v>1</v>
      </c>
    </row>
    <row r="22" spans="1:11" ht="32.25" customHeight="1" x14ac:dyDescent="0.25">
      <c r="A22" s="39" t="s">
        <v>95</v>
      </c>
      <c r="B22" s="40" t="s">
        <v>37</v>
      </c>
      <c r="C22" s="40">
        <v>20</v>
      </c>
      <c r="D22" s="40" t="s">
        <v>38</v>
      </c>
      <c r="E22" s="151" t="s">
        <v>96</v>
      </c>
      <c r="F22" s="421">
        <v>9669974</v>
      </c>
      <c r="G22" s="422">
        <v>0</v>
      </c>
      <c r="H22" s="422">
        <f t="shared" si="1"/>
        <v>9669974</v>
      </c>
      <c r="I22" s="308">
        <f>+H22/H97</f>
        <v>1.2240964944396719E-4</v>
      </c>
      <c r="J22" s="421">
        <v>9669974</v>
      </c>
      <c r="K22" s="342">
        <f t="shared" si="0"/>
        <v>1</v>
      </c>
    </row>
    <row r="23" spans="1:11" ht="32.25" customHeight="1" x14ac:dyDescent="0.25">
      <c r="A23" s="32" t="s">
        <v>449</v>
      </c>
      <c r="B23" s="40"/>
      <c r="C23" s="40"/>
      <c r="D23" s="40"/>
      <c r="E23" s="149" t="s">
        <v>450</v>
      </c>
      <c r="F23" s="425">
        <f>+F24</f>
        <v>3758000</v>
      </c>
      <c r="G23" s="425">
        <f>+G24</f>
        <v>0</v>
      </c>
      <c r="H23" s="425">
        <f t="shared" si="1"/>
        <v>3758000</v>
      </c>
      <c r="I23" s="378">
        <f>+H23/H97</f>
        <v>4.7571530451935925E-5</v>
      </c>
      <c r="J23" s="425">
        <f>+J24</f>
        <v>3758000</v>
      </c>
      <c r="K23" s="340">
        <f t="shared" si="0"/>
        <v>1</v>
      </c>
    </row>
    <row r="24" spans="1:11" ht="32.25" customHeight="1" x14ac:dyDescent="0.25">
      <c r="A24" s="39" t="s">
        <v>451</v>
      </c>
      <c r="B24" s="40" t="s">
        <v>37</v>
      </c>
      <c r="C24" s="40">
        <v>20</v>
      </c>
      <c r="D24" s="40" t="s">
        <v>38</v>
      </c>
      <c r="E24" s="151" t="s">
        <v>452</v>
      </c>
      <c r="F24" s="421">
        <v>3758000</v>
      </c>
      <c r="G24" s="422">
        <v>0</v>
      </c>
      <c r="H24" s="422">
        <f t="shared" si="1"/>
        <v>3758000</v>
      </c>
      <c r="I24" s="379">
        <f>+H24/H97</f>
        <v>4.7571530451935925E-5</v>
      </c>
      <c r="J24" s="421">
        <v>3758000</v>
      </c>
      <c r="K24" s="342">
        <f t="shared" si="0"/>
        <v>1</v>
      </c>
    </row>
    <row r="25" spans="1:11" ht="23.25" customHeight="1" x14ac:dyDescent="0.25">
      <c r="A25" s="32" t="s">
        <v>97</v>
      </c>
      <c r="B25" s="456"/>
      <c r="C25" s="456"/>
      <c r="D25" s="456"/>
      <c r="E25" s="149" t="s">
        <v>98</v>
      </c>
      <c r="F25" s="424">
        <f>+F26</f>
        <v>555941078.5</v>
      </c>
      <c r="G25" s="424">
        <f>+G26</f>
        <v>0</v>
      </c>
      <c r="H25" s="425">
        <f t="shared" si="1"/>
        <v>555941078.5</v>
      </c>
      <c r="I25" s="294">
        <f>+H25/H97</f>
        <v>7.0375114277128397E-3</v>
      </c>
      <c r="J25" s="424">
        <f>+J26</f>
        <v>555941078.5</v>
      </c>
      <c r="K25" s="340">
        <f t="shared" si="0"/>
        <v>1</v>
      </c>
    </row>
    <row r="26" spans="1:11" ht="23.25" customHeight="1" x14ac:dyDescent="0.25">
      <c r="A26" s="32" t="s">
        <v>121</v>
      </c>
      <c r="B26" s="456"/>
      <c r="C26" s="456"/>
      <c r="D26" s="456"/>
      <c r="E26" s="149" t="s">
        <v>122</v>
      </c>
      <c r="F26" s="425">
        <f>+F27+F29+F31</f>
        <v>555941078.5</v>
      </c>
      <c r="G26" s="425">
        <f>+G27+G29+G31</f>
        <v>0</v>
      </c>
      <c r="H26" s="425">
        <f t="shared" si="1"/>
        <v>555941078.5</v>
      </c>
      <c r="I26" s="294">
        <f>+H26/H97</f>
        <v>7.0375114277128397E-3</v>
      </c>
      <c r="J26" s="425">
        <f>+J27+J29+J31</f>
        <v>555941078.5</v>
      </c>
      <c r="K26" s="340">
        <f t="shared" si="0"/>
        <v>1</v>
      </c>
    </row>
    <row r="27" spans="1:11" ht="68.25" customHeight="1" x14ac:dyDescent="0.25">
      <c r="A27" s="32" t="s">
        <v>123</v>
      </c>
      <c r="B27" s="456"/>
      <c r="C27" s="456"/>
      <c r="D27" s="456"/>
      <c r="E27" s="149" t="s">
        <v>124</v>
      </c>
      <c r="F27" s="425">
        <f>+F28</f>
        <v>78506145</v>
      </c>
      <c r="G27" s="425">
        <f>+G28</f>
        <v>0</v>
      </c>
      <c r="H27" s="425">
        <f t="shared" si="1"/>
        <v>78506145</v>
      </c>
      <c r="I27" s="294">
        <f>+H27/H97</f>
        <v>9.9378857571357036E-4</v>
      </c>
      <c r="J27" s="425">
        <f>+J28</f>
        <v>78506145</v>
      </c>
      <c r="K27" s="340">
        <f t="shared" si="0"/>
        <v>1</v>
      </c>
    </row>
    <row r="28" spans="1:11" ht="29.25" customHeight="1" x14ac:dyDescent="0.25">
      <c r="A28" s="39" t="s">
        <v>129</v>
      </c>
      <c r="B28" s="40" t="s">
        <v>37</v>
      </c>
      <c r="C28" s="40">
        <v>20</v>
      </c>
      <c r="D28" s="40" t="s">
        <v>38</v>
      </c>
      <c r="E28" s="151" t="s">
        <v>130</v>
      </c>
      <c r="F28" s="421">
        <v>78506145</v>
      </c>
      <c r="G28" s="421">
        <v>0</v>
      </c>
      <c r="H28" s="421">
        <f t="shared" si="1"/>
        <v>78506145</v>
      </c>
      <c r="I28" s="308">
        <f>+H28/H97</f>
        <v>9.9378857571357036E-4</v>
      </c>
      <c r="J28" s="421">
        <v>78506145</v>
      </c>
      <c r="K28" s="342">
        <f t="shared" si="0"/>
        <v>1</v>
      </c>
    </row>
    <row r="29" spans="1:11" ht="38.25" customHeight="1" x14ac:dyDescent="0.25">
      <c r="A29" s="32" t="s">
        <v>133</v>
      </c>
      <c r="B29" s="456"/>
      <c r="C29" s="456"/>
      <c r="D29" s="456"/>
      <c r="E29" s="149" t="s">
        <v>134</v>
      </c>
      <c r="F29" s="425">
        <f>+F30</f>
        <v>200812848</v>
      </c>
      <c r="G29" s="425">
        <f>+G30</f>
        <v>0</v>
      </c>
      <c r="H29" s="425">
        <f t="shared" si="1"/>
        <v>200812848</v>
      </c>
      <c r="I29" s="294">
        <f>+H29/H97</f>
        <v>2.5420368583746623E-3</v>
      </c>
      <c r="J29" s="425">
        <f>+J30</f>
        <v>200812848</v>
      </c>
      <c r="K29" s="340">
        <f t="shared" si="0"/>
        <v>1</v>
      </c>
    </row>
    <row r="30" spans="1:11" ht="33.75" customHeight="1" x14ac:dyDescent="0.25">
      <c r="A30" s="39" t="s">
        <v>137</v>
      </c>
      <c r="B30" s="40" t="s">
        <v>37</v>
      </c>
      <c r="C30" s="40">
        <v>20</v>
      </c>
      <c r="D30" s="40" t="s">
        <v>38</v>
      </c>
      <c r="E30" s="151" t="s">
        <v>138</v>
      </c>
      <c r="F30" s="421">
        <v>200812848</v>
      </c>
      <c r="G30" s="421">
        <v>0</v>
      </c>
      <c r="H30" s="421">
        <f t="shared" si="1"/>
        <v>200812848</v>
      </c>
      <c r="I30" s="308">
        <f>+H30/H97</f>
        <v>2.5420368583746623E-3</v>
      </c>
      <c r="J30" s="421">
        <v>200812848</v>
      </c>
      <c r="K30" s="342">
        <f t="shared" si="0"/>
        <v>1</v>
      </c>
    </row>
    <row r="31" spans="1:11" ht="45.75" customHeight="1" x14ac:dyDescent="0.25">
      <c r="A31" s="32" t="s">
        <v>141</v>
      </c>
      <c r="B31" s="456"/>
      <c r="C31" s="456"/>
      <c r="D31" s="456"/>
      <c r="E31" s="149" t="s">
        <v>142</v>
      </c>
      <c r="F31" s="425">
        <f>+F32+F33+F34+F35</f>
        <v>276622085.5</v>
      </c>
      <c r="G31" s="425">
        <f>+G32+G33+G34+G35</f>
        <v>0</v>
      </c>
      <c r="H31" s="425">
        <f t="shared" si="1"/>
        <v>276622085.5</v>
      </c>
      <c r="I31" s="294">
        <f>+H31/H97</f>
        <v>3.5016859936246071E-3</v>
      </c>
      <c r="J31" s="425">
        <f>+J32+J33+J34+J35</f>
        <v>276622085.5</v>
      </c>
      <c r="K31" s="340">
        <f t="shared" si="0"/>
        <v>1</v>
      </c>
    </row>
    <row r="32" spans="1:11" ht="35.25" customHeight="1" x14ac:dyDescent="0.25">
      <c r="A32" s="39" t="s">
        <v>143</v>
      </c>
      <c r="B32" s="40" t="s">
        <v>37</v>
      </c>
      <c r="C32" s="40">
        <v>20</v>
      </c>
      <c r="D32" s="40" t="s">
        <v>38</v>
      </c>
      <c r="E32" s="151" t="s">
        <v>144</v>
      </c>
      <c r="F32" s="421">
        <v>51308464</v>
      </c>
      <c r="G32" s="421">
        <v>0</v>
      </c>
      <c r="H32" s="421">
        <f t="shared" si="1"/>
        <v>51308464</v>
      </c>
      <c r="I32" s="308">
        <f>+H32/H97</f>
        <v>6.4950030804099474E-4</v>
      </c>
      <c r="J32" s="421">
        <v>51308464</v>
      </c>
      <c r="K32" s="342">
        <f t="shared" si="0"/>
        <v>1</v>
      </c>
    </row>
    <row r="33" spans="1:11" ht="40.5" customHeight="1" x14ac:dyDescent="0.25">
      <c r="A33" s="39" t="s">
        <v>145</v>
      </c>
      <c r="B33" s="40" t="s">
        <v>37</v>
      </c>
      <c r="C33" s="40">
        <v>20</v>
      </c>
      <c r="D33" s="40" t="s">
        <v>38</v>
      </c>
      <c r="E33" s="151" t="s">
        <v>146</v>
      </c>
      <c r="F33" s="421">
        <v>126748037.5</v>
      </c>
      <c r="G33" s="421">
        <v>0</v>
      </c>
      <c r="H33" s="421">
        <f t="shared" si="1"/>
        <v>126748037.5</v>
      </c>
      <c r="I33" s="308">
        <f>+H33/H97</f>
        <v>1.6044699642507629E-3</v>
      </c>
      <c r="J33" s="421">
        <v>126748037.5</v>
      </c>
      <c r="K33" s="342">
        <f t="shared" si="0"/>
        <v>1</v>
      </c>
    </row>
    <row r="34" spans="1:11" ht="28.5" customHeight="1" x14ac:dyDescent="0.25">
      <c r="A34" s="39" t="s">
        <v>149</v>
      </c>
      <c r="B34" s="40" t="s">
        <v>37</v>
      </c>
      <c r="C34" s="40">
        <v>20</v>
      </c>
      <c r="D34" s="40" t="s">
        <v>38</v>
      </c>
      <c r="E34" s="151" t="s">
        <v>150</v>
      </c>
      <c r="F34" s="421">
        <v>13568000</v>
      </c>
      <c r="G34" s="421">
        <v>0</v>
      </c>
      <c r="H34" s="421">
        <f t="shared" si="1"/>
        <v>13568000</v>
      </c>
      <c r="I34" s="308">
        <f>+H34/H97</f>
        <v>1.7175373208405179E-4</v>
      </c>
      <c r="J34" s="421">
        <v>13568000</v>
      </c>
      <c r="K34" s="342">
        <f t="shared" si="0"/>
        <v>1</v>
      </c>
    </row>
    <row r="35" spans="1:11" ht="47.25" customHeight="1" x14ac:dyDescent="0.25">
      <c r="A35" s="39" t="s">
        <v>151</v>
      </c>
      <c r="B35" s="40" t="s">
        <v>37</v>
      </c>
      <c r="C35" s="40">
        <v>20</v>
      </c>
      <c r="D35" s="40" t="s">
        <v>38</v>
      </c>
      <c r="E35" s="151" t="s">
        <v>152</v>
      </c>
      <c r="F35" s="421">
        <v>84997584</v>
      </c>
      <c r="G35" s="421">
        <v>0</v>
      </c>
      <c r="H35" s="421">
        <f t="shared" si="1"/>
        <v>84997584</v>
      </c>
      <c r="I35" s="308">
        <f>+H35/H97</f>
        <v>1.0759619892487977E-3</v>
      </c>
      <c r="J35" s="421">
        <v>84997584</v>
      </c>
      <c r="K35" s="342">
        <f t="shared" si="0"/>
        <v>1</v>
      </c>
    </row>
    <row r="36" spans="1:11" ht="27" customHeight="1" x14ac:dyDescent="0.25">
      <c r="A36" s="32" t="s">
        <v>169</v>
      </c>
      <c r="B36" s="454"/>
      <c r="C36" s="454"/>
      <c r="D36" s="454"/>
      <c r="E36" s="149" t="s">
        <v>170</v>
      </c>
      <c r="F36" s="425">
        <f>+F37</f>
        <v>457940695.84000003</v>
      </c>
      <c r="G36" s="425">
        <f>+G37</f>
        <v>0</v>
      </c>
      <c r="H36" s="425">
        <f t="shared" si="1"/>
        <v>457940695.84000003</v>
      </c>
      <c r="I36" s="294">
        <f>+H36/H97</f>
        <v>5.796950441014713E-3</v>
      </c>
      <c r="J36" s="425">
        <f>+J37</f>
        <v>457940695.84000003</v>
      </c>
      <c r="K36" s="340">
        <f t="shared" si="0"/>
        <v>1</v>
      </c>
    </row>
    <row r="37" spans="1:11" ht="27" customHeight="1" x14ac:dyDescent="0.25">
      <c r="A37" s="32" t="s">
        <v>187</v>
      </c>
      <c r="B37" s="454"/>
      <c r="C37" s="454"/>
      <c r="D37" s="454"/>
      <c r="E37" s="149" t="s">
        <v>188</v>
      </c>
      <c r="F37" s="425">
        <f>+F38</f>
        <v>457940695.84000003</v>
      </c>
      <c r="G37" s="425">
        <f>+G38</f>
        <v>0</v>
      </c>
      <c r="H37" s="425">
        <f t="shared" si="1"/>
        <v>457940695.84000003</v>
      </c>
      <c r="I37" s="294">
        <f>+H37/H97</f>
        <v>5.796950441014713E-3</v>
      </c>
      <c r="J37" s="425">
        <f>+J38</f>
        <v>457940695.84000003</v>
      </c>
      <c r="K37" s="340">
        <f t="shared" si="0"/>
        <v>1</v>
      </c>
    </row>
    <row r="38" spans="1:11" ht="27" customHeight="1" x14ac:dyDescent="0.25">
      <c r="A38" s="32" t="s">
        <v>189</v>
      </c>
      <c r="B38" s="454"/>
      <c r="C38" s="454"/>
      <c r="D38" s="454"/>
      <c r="E38" s="149" t="s">
        <v>190</v>
      </c>
      <c r="F38" s="425">
        <f>+F39+F40</f>
        <v>457940695.84000003</v>
      </c>
      <c r="G38" s="425">
        <f>+G39+G40</f>
        <v>0</v>
      </c>
      <c r="H38" s="425">
        <f t="shared" si="1"/>
        <v>457940695.84000003</v>
      </c>
      <c r="I38" s="294">
        <f>+H38/H97</f>
        <v>5.796950441014713E-3</v>
      </c>
      <c r="J38" s="425">
        <f>+J39+J40</f>
        <v>457940695.84000003</v>
      </c>
      <c r="K38" s="340">
        <f t="shared" si="0"/>
        <v>1</v>
      </c>
    </row>
    <row r="39" spans="1:11" ht="27" customHeight="1" x14ac:dyDescent="0.25">
      <c r="A39" s="39" t="s">
        <v>191</v>
      </c>
      <c r="B39" s="454" t="s">
        <v>37</v>
      </c>
      <c r="C39" s="454">
        <v>20</v>
      </c>
      <c r="D39" s="40" t="s">
        <v>38</v>
      </c>
      <c r="E39" s="151" t="s">
        <v>193</v>
      </c>
      <c r="F39" s="421">
        <v>240508315.61000001</v>
      </c>
      <c r="G39" s="421">
        <v>0</v>
      </c>
      <c r="H39" s="421">
        <f t="shared" si="1"/>
        <v>240508315.61000001</v>
      </c>
      <c r="I39" s="308">
        <f>+H39/H97</f>
        <v>3.0445313092030157E-3</v>
      </c>
      <c r="J39" s="421">
        <v>240508315.61000001</v>
      </c>
      <c r="K39" s="342">
        <f t="shared" si="0"/>
        <v>1</v>
      </c>
    </row>
    <row r="40" spans="1:11" ht="27" customHeight="1" x14ac:dyDescent="0.25">
      <c r="A40" s="39" t="s">
        <v>194</v>
      </c>
      <c r="B40" s="40" t="s">
        <v>37</v>
      </c>
      <c r="C40" s="40">
        <v>20</v>
      </c>
      <c r="D40" s="40" t="s">
        <v>38</v>
      </c>
      <c r="E40" s="151" t="s">
        <v>195</v>
      </c>
      <c r="F40" s="421">
        <v>217432380.22999999</v>
      </c>
      <c r="G40" s="421"/>
      <c r="H40" s="421">
        <f t="shared" si="1"/>
        <v>217432380.22999999</v>
      </c>
      <c r="I40" s="308">
        <f>+H40/H97</f>
        <v>2.7524191318116964E-3</v>
      </c>
      <c r="J40" s="421">
        <v>217432380.22999999</v>
      </c>
      <c r="K40" s="342">
        <f t="shared" si="0"/>
        <v>1</v>
      </c>
    </row>
    <row r="41" spans="1:11" ht="43.5" customHeight="1" x14ac:dyDescent="0.25">
      <c r="A41" s="32" t="s">
        <v>196</v>
      </c>
      <c r="B41" s="33"/>
      <c r="C41" s="33"/>
      <c r="D41" s="33"/>
      <c r="E41" s="149" t="s">
        <v>197</v>
      </c>
      <c r="F41" s="425">
        <f>+F42</f>
        <v>1447532329.55</v>
      </c>
      <c r="G41" s="425">
        <f>+G42</f>
        <v>0</v>
      </c>
      <c r="H41" s="425">
        <f t="shared" si="1"/>
        <v>1447532329.55</v>
      </c>
      <c r="I41" s="294">
        <f>+H41/H97</f>
        <v>1.8323929828459175E-2</v>
      </c>
      <c r="J41" s="425">
        <f>+J42</f>
        <v>1447532329.55</v>
      </c>
      <c r="K41" s="340">
        <f t="shared" si="0"/>
        <v>1</v>
      </c>
    </row>
    <row r="42" spans="1:11" ht="27" customHeight="1" x14ac:dyDescent="0.25">
      <c r="A42" s="32" t="s">
        <v>198</v>
      </c>
      <c r="B42" s="33"/>
      <c r="C42" s="33"/>
      <c r="D42" s="33"/>
      <c r="E42" s="149" t="s">
        <v>199</v>
      </c>
      <c r="F42" s="425">
        <f>+F43</f>
        <v>1447532329.55</v>
      </c>
      <c r="G42" s="425">
        <f>+G43</f>
        <v>0</v>
      </c>
      <c r="H42" s="425">
        <f t="shared" si="1"/>
        <v>1447532329.55</v>
      </c>
      <c r="I42" s="294">
        <f>+H42/H97</f>
        <v>1.8323929828459175E-2</v>
      </c>
      <c r="J42" s="425">
        <f>+J43</f>
        <v>1447532329.55</v>
      </c>
      <c r="K42" s="340">
        <f t="shared" si="0"/>
        <v>1</v>
      </c>
    </row>
    <row r="43" spans="1:11" ht="27" customHeight="1" thickBot="1" x14ac:dyDescent="0.3">
      <c r="A43" s="52" t="s">
        <v>200</v>
      </c>
      <c r="B43" s="53" t="s">
        <v>37</v>
      </c>
      <c r="C43" s="53">
        <v>20</v>
      </c>
      <c r="D43" s="53" t="s">
        <v>38</v>
      </c>
      <c r="E43" s="426" t="s">
        <v>201</v>
      </c>
      <c r="F43" s="427">
        <v>1447532329.55</v>
      </c>
      <c r="G43" s="427">
        <v>0</v>
      </c>
      <c r="H43" s="427">
        <f t="shared" si="1"/>
        <v>1447532329.55</v>
      </c>
      <c r="I43" s="301">
        <f>+H43/H97</f>
        <v>1.8323929828459175E-2</v>
      </c>
      <c r="J43" s="427">
        <v>1447532329.55</v>
      </c>
      <c r="K43" s="344">
        <f t="shared" si="0"/>
        <v>1</v>
      </c>
    </row>
    <row r="44" spans="1:11" s="433" customFormat="1" ht="24.75" customHeight="1" thickBot="1" x14ac:dyDescent="0.3">
      <c r="A44" s="463" t="s">
        <v>214</v>
      </c>
      <c r="B44" s="462"/>
      <c r="C44" s="462"/>
      <c r="D44" s="462"/>
      <c r="E44" s="461" t="s">
        <v>431</v>
      </c>
      <c r="F44" s="158">
        <f>+F45+F59+F65+F77+F83</f>
        <v>76313556044.690002</v>
      </c>
      <c r="G44" s="158">
        <f>+G45+G59+G65+G77+G83</f>
        <v>0</v>
      </c>
      <c r="H44" s="460">
        <f t="shared" si="1"/>
        <v>76313556044.690002</v>
      </c>
      <c r="I44" s="306">
        <f>+H44/H97</f>
        <v>0.96603317064275929</v>
      </c>
      <c r="J44" s="158">
        <f>+J45+J59+J65+J77+J83</f>
        <v>76313556044.690002</v>
      </c>
      <c r="K44" s="336">
        <f t="shared" si="0"/>
        <v>1</v>
      </c>
    </row>
    <row r="45" spans="1:11" ht="36.75" customHeight="1" x14ac:dyDescent="0.25">
      <c r="A45" s="459" t="s">
        <v>216</v>
      </c>
      <c r="B45" s="458"/>
      <c r="C45" s="458"/>
      <c r="D45" s="458"/>
      <c r="E45" s="417" t="s">
        <v>217</v>
      </c>
      <c r="F45" s="428">
        <f>+F46</f>
        <v>58518202608.690002</v>
      </c>
      <c r="G45" s="428">
        <f>+G46</f>
        <v>0</v>
      </c>
      <c r="H45" s="428">
        <f t="shared" si="1"/>
        <v>58518202608.690002</v>
      </c>
      <c r="I45" s="290">
        <f>+H45/H97</f>
        <v>0.74076648679932222</v>
      </c>
      <c r="J45" s="428">
        <f>+J46</f>
        <v>58518202608.690002</v>
      </c>
      <c r="K45" s="338">
        <f t="shared" si="0"/>
        <v>1</v>
      </c>
    </row>
    <row r="46" spans="1:11" ht="36.75" customHeight="1" x14ac:dyDescent="0.25">
      <c r="A46" s="457" t="s">
        <v>218</v>
      </c>
      <c r="B46" s="456"/>
      <c r="C46" s="456"/>
      <c r="D46" s="456"/>
      <c r="E46" s="149" t="s">
        <v>219</v>
      </c>
      <c r="F46" s="425">
        <f>+F47+F51+F55</f>
        <v>58518202608.690002</v>
      </c>
      <c r="G46" s="425">
        <f>+G47+G51+G55</f>
        <v>0</v>
      </c>
      <c r="H46" s="425">
        <f t="shared" si="1"/>
        <v>58518202608.690002</v>
      </c>
      <c r="I46" s="294">
        <f>+H46/H97</f>
        <v>0.74076648679932222</v>
      </c>
      <c r="J46" s="425">
        <f>+J47+J51+J55</f>
        <v>58518202608.690002</v>
      </c>
      <c r="K46" s="340">
        <f t="shared" si="0"/>
        <v>1</v>
      </c>
    </row>
    <row r="47" spans="1:11" ht="51" customHeight="1" x14ac:dyDescent="0.25">
      <c r="A47" s="32" t="s">
        <v>268</v>
      </c>
      <c r="B47" s="40"/>
      <c r="C47" s="40"/>
      <c r="D47" s="40"/>
      <c r="E47" s="149" t="s">
        <v>271</v>
      </c>
      <c r="F47" s="419">
        <f t="shared" ref="F47:G49" si="2">+F48</f>
        <v>296233463</v>
      </c>
      <c r="G47" s="419">
        <f t="shared" si="2"/>
        <v>0</v>
      </c>
      <c r="H47" s="425">
        <f t="shared" si="1"/>
        <v>296233463</v>
      </c>
      <c r="I47" s="294">
        <f>+H47/H97</f>
        <v>3.7499412469363851E-3</v>
      </c>
      <c r="J47" s="419">
        <f>+J48</f>
        <v>296233463</v>
      </c>
      <c r="K47" s="340">
        <f t="shared" si="0"/>
        <v>1</v>
      </c>
    </row>
    <row r="48" spans="1:11" ht="51" customHeight="1" x14ac:dyDescent="0.25">
      <c r="A48" s="32" t="s">
        <v>270</v>
      </c>
      <c r="B48" s="68"/>
      <c r="C48" s="68"/>
      <c r="D48" s="68"/>
      <c r="E48" s="149" t="s">
        <v>271</v>
      </c>
      <c r="F48" s="419">
        <f t="shared" si="2"/>
        <v>296233463</v>
      </c>
      <c r="G48" s="419">
        <f t="shared" si="2"/>
        <v>0</v>
      </c>
      <c r="H48" s="425">
        <f t="shared" si="1"/>
        <v>296233463</v>
      </c>
      <c r="I48" s="294">
        <f>+H48/H97</f>
        <v>3.7499412469363851E-3</v>
      </c>
      <c r="J48" s="419">
        <f>+J49</f>
        <v>296233463</v>
      </c>
      <c r="K48" s="340">
        <f t="shared" si="0"/>
        <v>1</v>
      </c>
    </row>
    <row r="49" spans="1:11" ht="55.5" customHeight="1" x14ac:dyDescent="0.25">
      <c r="A49" s="32" t="s">
        <v>272</v>
      </c>
      <c r="B49" s="68"/>
      <c r="C49" s="68"/>
      <c r="D49" s="68"/>
      <c r="E49" s="149" t="s">
        <v>273</v>
      </c>
      <c r="F49" s="425">
        <f t="shared" si="2"/>
        <v>296233463</v>
      </c>
      <c r="G49" s="425">
        <f t="shared" si="2"/>
        <v>0</v>
      </c>
      <c r="H49" s="425">
        <f t="shared" si="1"/>
        <v>296233463</v>
      </c>
      <c r="I49" s="294">
        <f>+H49/H97</f>
        <v>3.7499412469363851E-3</v>
      </c>
      <c r="J49" s="425">
        <f>+J50</f>
        <v>296233463</v>
      </c>
      <c r="K49" s="340">
        <f t="shared" si="0"/>
        <v>1</v>
      </c>
    </row>
    <row r="50" spans="1:11" ht="36.75" customHeight="1" x14ac:dyDescent="0.25">
      <c r="A50" s="76" t="s">
        <v>274</v>
      </c>
      <c r="B50" s="68" t="s">
        <v>192</v>
      </c>
      <c r="C50" s="68">
        <v>11</v>
      </c>
      <c r="D50" s="40" t="s">
        <v>38</v>
      </c>
      <c r="E50" s="150" t="s">
        <v>226</v>
      </c>
      <c r="F50" s="421">
        <v>296233463</v>
      </c>
      <c r="G50" s="421">
        <v>0</v>
      </c>
      <c r="H50" s="421">
        <f t="shared" si="1"/>
        <v>296233463</v>
      </c>
      <c r="I50" s="308">
        <f>+H50/H97</f>
        <v>3.7499412469363851E-3</v>
      </c>
      <c r="J50" s="421">
        <v>296233463</v>
      </c>
      <c r="K50" s="342">
        <f t="shared" si="0"/>
        <v>1</v>
      </c>
    </row>
    <row r="51" spans="1:11" ht="52.5" customHeight="1" x14ac:dyDescent="0.25">
      <c r="A51" s="32" t="s">
        <v>300</v>
      </c>
      <c r="B51" s="68"/>
      <c r="C51" s="68"/>
      <c r="D51" s="68"/>
      <c r="E51" s="149" t="s">
        <v>301</v>
      </c>
      <c r="F51" s="419">
        <f t="shared" ref="F51:G53" si="3">+F52</f>
        <v>51638230121.690002</v>
      </c>
      <c r="G51" s="419">
        <f t="shared" si="3"/>
        <v>0</v>
      </c>
      <c r="H51" s="425">
        <f t="shared" si="1"/>
        <v>51638230121.690002</v>
      </c>
      <c r="I51" s="294">
        <f>+H51/H97</f>
        <v>0.65367473036669799</v>
      </c>
      <c r="J51" s="419">
        <f>+J52</f>
        <v>51638230121.690002</v>
      </c>
      <c r="K51" s="340">
        <f t="shared" si="0"/>
        <v>1</v>
      </c>
    </row>
    <row r="52" spans="1:11" ht="52.5" customHeight="1" x14ac:dyDescent="0.25">
      <c r="A52" s="32" t="s">
        <v>302</v>
      </c>
      <c r="B52" s="40"/>
      <c r="C52" s="40"/>
      <c r="D52" s="40"/>
      <c r="E52" s="148" t="s">
        <v>301</v>
      </c>
      <c r="F52" s="419">
        <f t="shared" si="3"/>
        <v>51638230121.690002</v>
      </c>
      <c r="G52" s="419">
        <f t="shared" si="3"/>
        <v>0</v>
      </c>
      <c r="H52" s="425">
        <f t="shared" si="1"/>
        <v>51638230121.690002</v>
      </c>
      <c r="I52" s="294">
        <f>+H52/H97</f>
        <v>0.65367473036669799</v>
      </c>
      <c r="J52" s="419">
        <f>+J53</f>
        <v>51638230121.690002</v>
      </c>
      <c r="K52" s="340">
        <f t="shared" si="0"/>
        <v>1</v>
      </c>
    </row>
    <row r="53" spans="1:11" ht="36.75" customHeight="1" x14ac:dyDescent="0.25">
      <c r="A53" s="32" t="s">
        <v>303</v>
      </c>
      <c r="B53" s="40"/>
      <c r="C53" s="40"/>
      <c r="D53" s="40"/>
      <c r="E53" s="149" t="s">
        <v>236</v>
      </c>
      <c r="F53" s="425">
        <f t="shared" si="3"/>
        <v>51638230121.690002</v>
      </c>
      <c r="G53" s="425">
        <f t="shared" si="3"/>
        <v>0</v>
      </c>
      <c r="H53" s="425">
        <f t="shared" si="1"/>
        <v>51638230121.690002</v>
      </c>
      <c r="I53" s="294">
        <f>+H53/H97</f>
        <v>0.65367473036669799</v>
      </c>
      <c r="J53" s="425">
        <f>+J54</f>
        <v>51638230121.690002</v>
      </c>
      <c r="K53" s="340">
        <f t="shared" si="0"/>
        <v>1</v>
      </c>
    </row>
    <row r="54" spans="1:11" ht="36.75" customHeight="1" x14ac:dyDescent="0.25">
      <c r="A54" s="39" t="s">
        <v>304</v>
      </c>
      <c r="B54" s="68" t="s">
        <v>192</v>
      </c>
      <c r="C54" s="68">
        <v>11</v>
      </c>
      <c r="D54" s="40" t="s">
        <v>38</v>
      </c>
      <c r="E54" s="151" t="s">
        <v>226</v>
      </c>
      <c r="F54" s="421">
        <v>51638230121.690002</v>
      </c>
      <c r="G54" s="421">
        <v>0</v>
      </c>
      <c r="H54" s="421">
        <f t="shared" si="1"/>
        <v>51638230121.690002</v>
      </c>
      <c r="I54" s="308">
        <f>+H54/H97</f>
        <v>0.65367473036669799</v>
      </c>
      <c r="J54" s="421">
        <v>51638230121.690002</v>
      </c>
      <c r="K54" s="342">
        <f t="shared" si="0"/>
        <v>1</v>
      </c>
    </row>
    <row r="55" spans="1:11" ht="77.25" customHeight="1" x14ac:dyDescent="0.25">
      <c r="A55" s="32" t="s">
        <v>325</v>
      </c>
      <c r="B55" s="68"/>
      <c r="C55" s="68"/>
      <c r="D55" s="68"/>
      <c r="E55" s="149" t="s">
        <v>326</v>
      </c>
      <c r="F55" s="425">
        <f t="shared" ref="F55:G57" si="4">+F56</f>
        <v>6583739024</v>
      </c>
      <c r="G55" s="425">
        <f t="shared" si="4"/>
        <v>0</v>
      </c>
      <c r="H55" s="425">
        <f t="shared" si="1"/>
        <v>6583739024</v>
      </c>
      <c r="I55" s="294">
        <f>+H55/H97</f>
        <v>8.334181518568784E-2</v>
      </c>
      <c r="J55" s="425">
        <f>+J56</f>
        <v>6583739024</v>
      </c>
      <c r="K55" s="340">
        <f t="shared" si="0"/>
        <v>1</v>
      </c>
    </row>
    <row r="56" spans="1:11" ht="63.75" customHeight="1" x14ac:dyDescent="0.25">
      <c r="A56" s="32" t="s">
        <v>327</v>
      </c>
      <c r="B56" s="40"/>
      <c r="C56" s="40"/>
      <c r="D56" s="40"/>
      <c r="E56" s="148" t="s">
        <v>326</v>
      </c>
      <c r="F56" s="425">
        <f t="shared" si="4"/>
        <v>6583739024</v>
      </c>
      <c r="G56" s="425">
        <f t="shared" si="4"/>
        <v>0</v>
      </c>
      <c r="H56" s="425">
        <f t="shared" si="1"/>
        <v>6583739024</v>
      </c>
      <c r="I56" s="294">
        <f>+H56/H97</f>
        <v>8.334181518568784E-2</v>
      </c>
      <c r="J56" s="425">
        <f>+J57</f>
        <v>6583739024</v>
      </c>
      <c r="K56" s="340">
        <f t="shared" si="0"/>
        <v>1</v>
      </c>
    </row>
    <row r="57" spans="1:11" ht="36.75" customHeight="1" x14ac:dyDescent="0.25">
      <c r="A57" s="32" t="s">
        <v>328</v>
      </c>
      <c r="B57" s="40"/>
      <c r="C57" s="40"/>
      <c r="D57" s="40"/>
      <c r="E57" s="149" t="s">
        <v>236</v>
      </c>
      <c r="F57" s="425">
        <f t="shared" si="4"/>
        <v>6583739024</v>
      </c>
      <c r="G57" s="425">
        <f t="shared" si="4"/>
        <v>0</v>
      </c>
      <c r="H57" s="425">
        <f t="shared" si="1"/>
        <v>6583739024</v>
      </c>
      <c r="I57" s="294">
        <f>+H57/H97</f>
        <v>8.334181518568784E-2</v>
      </c>
      <c r="J57" s="425">
        <f>+J58</f>
        <v>6583739024</v>
      </c>
      <c r="K57" s="340">
        <f t="shared" si="0"/>
        <v>1</v>
      </c>
    </row>
    <row r="58" spans="1:11" ht="36.75" customHeight="1" x14ac:dyDescent="0.25">
      <c r="A58" s="39" t="s">
        <v>329</v>
      </c>
      <c r="B58" s="68" t="s">
        <v>192</v>
      </c>
      <c r="C58" s="68">
        <v>11</v>
      </c>
      <c r="D58" s="40" t="s">
        <v>38</v>
      </c>
      <c r="E58" s="151" t="s">
        <v>226</v>
      </c>
      <c r="F58" s="421">
        <v>6583739024</v>
      </c>
      <c r="G58" s="421">
        <v>0</v>
      </c>
      <c r="H58" s="421">
        <f t="shared" si="1"/>
        <v>6583739024</v>
      </c>
      <c r="I58" s="308">
        <f>+H58/H97</f>
        <v>8.334181518568784E-2</v>
      </c>
      <c r="J58" s="421">
        <v>6583739024</v>
      </c>
      <c r="K58" s="342">
        <f t="shared" si="0"/>
        <v>1</v>
      </c>
    </row>
    <row r="59" spans="1:11" ht="36.75" customHeight="1" x14ac:dyDescent="0.25">
      <c r="A59" s="32" t="s">
        <v>342</v>
      </c>
      <c r="B59" s="68"/>
      <c r="C59" s="68"/>
      <c r="D59" s="68"/>
      <c r="E59" s="148" t="s">
        <v>343</v>
      </c>
      <c r="F59" s="425">
        <f t="shared" ref="F59:G63" si="5">+F60</f>
        <v>22558306</v>
      </c>
      <c r="G59" s="425">
        <f t="shared" si="5"/>
        <v>0</v>
      </c>
      <c r="H59" s="425">
        <f t="shared" si="1"/>
        <v>22558306</v>
      </c>
      <c r="I59" s="294">
        <f>+H59/H97</f>
        <v>2.8555964364637812E-4</v>
      </c>
      <c r="J59" s="425">
        <f>+J60</f>
        <v>22558306</v>
      </c>
      <c r="K59" s="340">
        <f t="shared" si="0"/>
        <v>1</v>
      </c>
    </row>
    <row r="60" spans="1:11" ht="36.75" customHeight="1" x14ac:dyDescent="0.25">
      <c r="A60" s="32" t="s">
        <v>344</v>
      </c>
      <c r="B60" s="40"/>
      <c r="C60" s="40"/>
      <c r="D60" s="40"/>
      <c r="E60" s="149" t="s">
        <v>219</v>
      </c>
      <c r="F60" s="425">
        <f t="shared" si="5"/>
        <v>22558306</v>
      </c>
      <c r="G60" s="425">
        <f t="shared" si="5"/>
        <v>0</v>
      </c>
      <c r="H60" s="425">
        <f t="shared" si="1"/>
        <v>22558306</v>
      </c>
      <c r="I60" s="294">
        <f>+H60/H97</f>
        <v>2.8555964364637812E-4</v>
      </c>
      <c r="J60" s="425">
        <f>+J61</f>
        <v>22558306</v>
      </c>
      <c r="K60" s="340">
        <f t="shared" si="0"/>
        <v>1</v>
      </c>
    </row>
    <row r="61" spans="1:11" ht="40.5" customHeight="1" x14ac:dyDescent="0.25">
      <c r="A61" s="32" t="s">
        <v>345</v>
      </c>
      <c r="B61" s="40"/>
      <c r="C61" s="40"/>
      <c r="D61" s="40"/>
      <c r="E61" s="149" t="s">
        <v>346</v>
      </c>
      <c r="F61" s="425">
        <f t="shared" si="5"/>
        <v>22558306</v>
      </c>
      <c r="G61" s="425">
        <f t="shared" si="5"/>
        <v>0</v>
      </c>
      <c r="H61" s="425">
        <f t="shared" si="1"/>
        <v>22558306</v>
      </c>
      <c r="I61" s="294">
        <f>+H61/H97</f>
        <v>2.8555964364637812E-4</v>
      </c>
      <c r="J61" s="425">
        <f>+J62</f>
        <v>22558306</v>
      </c>
      <c r="K61" s="340">
        <f t="shared" si="0"/>
        <v>1</v>
      </c>
    </row>
    <row r="62" spans="1:11" ht="40.5" customHeight="1" x14ac:dyDescent="0.25">
      <c r="A62" s="32" t="s">
        <v>347</v>
      </c>
      <c r="B62" s="40"/>
      <c r="C62" s="40"/>
      <c r="D62" s="40"/>
      <c r="E62" s="149" t="s">
        <v>346</v>
      </c>
      <c r="F62" s="425">
        <f t="shared" si="5"/>
        <v>22558306</v>
      </c>
      <c r="G62" s="425">
        <f t="shared" si="5"/>
        <v>0</v>
      </c>
      <c r="H62" s="425">
        <f t="shared" si="1"/>
        <v>22558306</v>
      </c>
      <c r="I62" s="294">
        <f>+H62/H97</f>
        <v>2.8555964364637812E-4</v>
      </c>
      <c r="J62" s="425">
        <f>+J63</f>
        <v>22558306</v>
      </c>
      <c r="K62" s="340">
        <f t="shared" si="0"/>
        <v>1</v>
      </c>
    </row>
    <row r="63" spans="1:11" ht="36.75" customHeight="1" x14ac:dyDescent="0.25">
      <c r="A63" s="32" t="s">
        <v>348</v>
      </c>
      <c r="B63" s="40"/>
      <c r="C63" s="40"/>
      <c r="D63" s="40"/>
      <c r="E63" s="148" t="s">
        <v>349</v>
      </c>
      <c r="F63" s="425">
        <f t="shared" si="5"/>
        <v>22558306</v>
      </c>
      <c r="G63" s="425">
        <f t="shared" si="5"/>
        <v>0</v>
      </c>
      <c r="H63" s="425">
        <f t="shared" si="1"/>
        <v>22558306</v>
      </c>
      <c r="I63" s="294">
        <f>+H63/H97</f>
        <v>2.8555964364637812E-4</v>
      </c>
      <c r="J63" s="425">
        <f>+J64</f>
        <v>22558306</v>
      </c>
      <c r="K63" s="340">
        <f t="shared" si="0"/>
        <v>1</v>
      </c>
    </row>
    <row r="64" spans="1:11" ht="36.75" customHeight="1" x14ac:dyDescent="0.25">
      <c r="A64" s="39" t="s">
        <v>350</v>
      </c>
      <c r="B64" s="68" t="s">
        <v>192</v>
      </c>
      <c r="C64" s="68">
        <v>11</v>
      </c>
      <c r="D64" s="40" t="s">
        <v>38</v>
      </c>
      <c r="E64" s="150" t="s">
        <v>226</v>
      </c>
      <c r="F64" s="421">
        <v>22558306</v>
      </c>
      <c r="G64" s="421">
        <v>0</v>
      </c>
      <c r="H64" s="421">
        <f t="shared" si="1"/>
        <v>22558306</v>
      </c>
      <c r="I64" s="308">
        <f>+H64/H97</f>
        <v>2.8555964364637812E-4</v>
      </c>
      <c r="J64" s="421">
        <v>22558306</v>
      </c>
      <c r="K64" s="342">
        <f t="shared" si="0"/>
        <v>1</v>
      </c>
    </row>
    <row r="65" spans="1:11" ht="36.75" customHeight="1" x14ac:dyDescent="0.25">
      <c r="A65" s="32" t="s">
        <v>351</v>
      </c>
      <c r="B65" s="40"/>
      <c r="C65" s="40"/>
      <c r="D65" s="40"/>
      <c r="E65" s="149" t="s">
        <v>352</v>
      </c>
      <c r="F65" s="425">
        <f>+F66</f>
        <v>16991625125</v>
      </c>
      <c r="G65" s="425">
        <f>+G66</f>
        <v>0</v>
      </c>
      <c r="H65" s="425">
        <f t="shared" si="1"/>
        <v>16991625125</v>
      </c>
      <c r="I65" s="294">
        <f>+H65/H97</f>
        <v>0.21509249921815252</v>
      </c>
      <c r="J65" s="425">
        <f>+J66</f>
        <v>16991625125</v>
      </c>
      <c r="K65" s="340">
        <f t="shared" si="0"/>
        <v>1</v>
      </c>
    </row>
    <row r="66" spans="1:11" ht="36.75" customHeight="1" x14ac:dyDescent="0.25">
      <c r="A66" s="32" t="s">
        <v>353</v>
      </c>
      <c r="B66" s="40"/>
      <c r="C66" s="40"/>
      <c r="D66" s="40"/>
      <c r="E66" s="149" t="s">
        <v>219</v>
      </c>
      <c r="F66" s="425">
        <f>+F67+F73</f>
        <v>16991625125</v>
      </c>
      <c r="G66" s="425">
        <f>+G67+G73</f>
        <v>0</v>
      </c>
      <c r="H66" s="425">
        <f t="shared" si="1"/>
        <v>16991625125</v>
      </c>
      <c r="I66" s="294">
        <f>+H66/H97</f>
        <v>0.21509249921815252</v>
      </c>
      <c r="J66" s="425">
        <f>+J67+J73</f>
        <v>16991625125</v>
      </c>
      <c r="K66" s="340">
        <f t="shared" si="0"/>
        <v>1</v>
      </c>
    </row>
    <row r="67" spans="1:11" ht="44.25" customHeight="1" x14ac:dyDescent="0.25">
      <c r="A67" s="32" t="s">
        <v>354</v>
      </c>
      <c r="B67" s="40"/>
      <c r="C67" s="40"/>
      <c r="D67" s="40"/>
      <c r="E67" s="148" t="s">
        <v>355</v>
      </c>
      <c r="F67" s="425">
        <f>+F68</f>
        <v>16970318666</v>
      </c>
      <c r="G67" s="425">
        <f>+G68</f>
        <v>0</v>
      </c>
      <c r="H67" s="425">
        <f t="shared" si="1"/>
        <v>16970318666</v>
      </c>
      <c r="I67" s="294">
        <f>+H67/H97</f>
        <v>0.21482278637537938</v>
      </c>
      <c r="J67" s="425">
        <f>+J68</f>
        <v>16970318666</v>
      </c>
      <c r="K67" s="340">
        <f t="shared" si="0"/>
        <v>1</v>
      </c>
    </row>
    <row r="68" spans="1:11" ht="44.25" customHeight="1" x14ac:dyDescent="0.25">
      <c r="A68" s="32" t="s">
        <v>356</v>
      </c>
      <c r="B68" s="68"/>
      <c r="C68" s="68"/>
      <c r="D68" s="68"/>
      <c r="E68" s="149" t="s">
        <v>355</v>
      </c>
      <c r="F68" s="425">
        <f>+F69+F71</f>
        <v>16970318666</v>
      </c>
      <c r="G68" s="425">
        <f>+G69+G71</f>
        <v>0</v>
      </c>
      <c r="H68" s="425">
        <f t="shared" si="1"/>
        <v>16970318666</v>
      </c>
      <c r="I68" s="294">
        <f>+H68/H97</f>
        <v>0.21482278637537938</v>
      </c>
      <c r="J68" s="425">
        <f>+J69+J71</f>
        <v>16970318666</v>
      </c>
      <c r="K68" s="340">
        <f t="shared" si="0"/>
        <v>1</v>
      </c>
    </row>
    <row r="69" spans="1:11" ht="36.75" customHeight="1" x14ac:dyDescent="0.25">
      <c r="A69" s="32" t="s">
        <v>357</v>
      </c>
      <c r="B69" s="68"/>
      <c r="C69" s="68"/>
      <c r="D69" s="68"/>
      <c r="E69" s="149" t="s">
        <v>358</v>
      </c>
      <c r="F69" s="425">
        <f>+F70</f>
        <v>16033360718</v>
      </c>
      <c r="G69" s="425">
        <f>+G70</f>
        <v>0</v>
      </c>
      <c r="H69" s="425">
        <f t="shared" si="1"/>
        <v>16033360718</v>
      </c>
      <c r="I69" s="294">
        <f>+H69/H97</f>
        <v>0.20296208292794313</v>
      </c>
      <c r="J69" s="425">
        <f>+J70</f>
        <v>16033360718</v>
      </c>
      <c r="K69" s="340">
        <f t="shared" si="0"/>
        <v>1</v>
      </c>
    </row>
    <row r="70" spans="1:11" ht="30.75" customHeight="1" x14ac:dyDescent="0.25">
      <c r="A70" s="39" t="s">
        <v>359</v>
      </c>
      <c r="B70" s="40" t="s">
        <v>37</v>
      </c>
      <c r="C70" s="40">
        <v>20</v>
      </c>
      <c r="D70" s="40" t="s">
        <v>38</v>
      </c>
      <c r="E70" s="151" t="s">
        <v>226</v>
      </c>
      <c r="F70" s="421">
        <v>16033360718</v>
      </c>
      <c r="G70" s="421">
        <v>0</v>
      </c>
      <c r="H70" s="421">
        <f t="shared" si="1"/>
        <v>16033360718</v>
      </c>
      <c r="I70" s="308">
        <f>+H70/H97</f>
        <v>0.20296208292794313</v>
      </c>
      <c r="J70" s="421">
        <v>16033360718</v>
      </c>
      <c r="K70" s="342">
        <f t="shared" si="0"/>
        <v>1</v>
      </c>
    </row>
    <row r="71" spans="1:11" ht="36.75" customHeight="1" x14ac:dyDescent="0.25">
      <c r="A71" s="32" t="s">
        <v>360</v>
      </c>
      <c r="B71" s="40"/>
      <c r="C71" s="40"/>
      <c r="D71" s="40"/>
      <c r="E71" s="149" t="s">
        <v>361</v>
      </c>
      <c r="F71" s="425">
        <f>+F72</f>
        <v>936957948</v>
      </c>
      <c r="G71" s="425">
        <f>+G72</f>
        <v>0</v>
      </c>
      <c r="H71" s="425">
        <f t="shared" si="1"/>
        <v>936957948</v>
      </c>
      <c r="I71" s="294">
        <f>+H71/H97</f>
        <v>1.1860703447436243E-2</v>
      </c>
      <c r="J71" s="425">
        <f>+J72</f>
        <v>936957948</v>
      </c>
      <c r="K71" s="340">
        <f t="shared" si="0"/>
        <v>1</v>
      </c>
    </row>
    <row r="72" spans="1:11" ht="36.75" customHeight="1" x14ac:dyDescent="0.25">
      <c r="A72" s="39" t="s">
        <v>362</v>
      </c>
      <c r="B72" s="40" t="s">
        <v>37</v>
      </c>
      <c r="C72" s="40">
        <v>20</v>
      </c>
      <c r="D72" s="40" t="s">
        <v>38</v>
      </c>
      <c r="E72" s="151" t="s">
        <v>226</v>
      </c>
      <c r="F72" s="421">
        <v>936957948</v>
      </c>
      <c r="G72" s="421">
        <v>0</v>
      </c>
      <c r="H72" s="421">
        <f t="shared" si="1"/>
        <v>936957948</v>
      </c>
      <c r="I72" s="308">
        <f>+H72/H97</f>
        <v>1.1860703447436243E-2</v>
      </c>
      <c r="J72" s="421">
        <v>936957948</v>
      </c>
      <c r="K72" s="342">
        <f t="shared" si="0"/>
        <v>1</v>
      </c>
    </row>
    <row r="73" spans="1:11" ht="36.75" customHeight="1" x14ac:dyDescent="0.25">
      <c r="A73" s="32" t="s">
        <v>363</v>
      </c>
      <c r="B73" s="40"/>
      <c r="C73" s="40"/>
      <c r="D73" s="40"/>
      <c r="E73" s="149" t="s">
        <v>364</v>
      </c>
      <c r="F73" s="425">
        <f t="shared" ref="F73:G75" si="6">+F74</f>
        <v>21306459</v>
      </c>
      <c r="G73" s="425">
        <f t="shared" si="6"/>
        <v>0</v>
      </c>
      <c r="H73" s="425">
        <f t="shared" si="1"/>
        <v>21306459</v>
      </c>
      <c r="I73" s="308">
        <f>+H73/H97</f>
        <v>2.6971284277313049E-4</v>
      </c>
      <c r="J73" s="425">
        <f>+J74</f>
        <v>21306459</v>
      </c>
      <c r="K73" s="340">
        <f t="shared" ref="K73:K97" si="7">+J73/H73</f>
        <v>1</v>
      </c>
    </row>
    <row r="74" spans="1:11" ht="36.75" customHeight="1" x14ac:dyDescent="0.25">
      <c r="A74" s="32" t="s">
        <v>365</v>
      </c>
      <c r="B74" s="40"/>
      <c r="C74" s="40"/>
      <c r="D74" s="40"/>
      <c r="E74" s="149" t="s">
        <v>364</v>
      </c>
      <c r="F74" s="425">
        <f t="shared" si="6"/>
        <v>21306459</v>
      </c>
      <c r="G74" s="425">
        <f t="shared" si="6"/>
        <v>0</v>
      </c>
      <c r="H74" s="425">
        <f t="shared" si="1"/>
        <v>21306459</v>
      </c>
      <c r="I74" s="308">
        <f>+H74/H97</f>
        <v>2.6971284277313049E-4</v>
      </c>
      <c r="J74" s="425">
        <f>+J75</f>
        <v>21306459</v>
      </c>
      <c r="K74" s="340">
        <f t="shared" si="7"/>
        <v>1</v>
      </c>
    </row>
    <row r="75" spans="1:11" ht="36.75" customHeight="1" x14ac:dyDescent="0.25">
      <c r="A75" s="32" t="s">
        <v>366</v>
      </c>
      <c r="B75" s="40"/>
      <c r="C75" s="40"/>
      <c r="D75" s="40"/>
      <c r="E75" s="149" t="s">
        <v>349</v>
      </c>
      <c r="F75" s="425">
        <f t="shared" si="6"/>
        <v>21306459</v>
      </c>
      <c r="G75" s="425">
        <f t="shared" si="6"/>
        <v>0</v>
      </c>
      <c r="H75" s="425">
        <f t="shared" si="1"/>
        <v>21306459</v>
      </c>
      <c r="I75" s="308">
        <f>+H75/H97</f>
        <v>2.6971284277313049E-4</v>
      </c>
      <c r="J75" s="425">
        <f>+J76</f>
        <v>21306459</v>
      </c>
      <c r="K75" s="340">
        <f t="shared" si="7"/>
        <v>1</v>
      </c>
    </row>
    <row r="76" spans="1:11" ht="36.75" customHeight="1" x14ac:dyDescent="0.25">
      <c r="A76" s="39" t="s">
        <v>367</v>
      </c>
      <c r="B76" s="40" t="s">
        <v>192</v>
      </c>
      <c r="C76" s="40">
        <v>11</v>
      </c>
      <c r="D76" s="40" t="s">
        <v>38</v>
      </c>
      <c r="E76" s="150" t="s">
        <v>226</v>
      </c>
      <c r="F76" s="425">
        <v>21306459</v>
      </c>
      <c r="G76" s="425"/>
      <c r="H76" s="421">
        <f t="shared" ref="H76:H78" si="8">+F76-G76</f>
        <v>21306459</v>
      </c>
      <c r="I76" s="308">
        <f>+H76/H97</f>
        <v>2.6971284277313049E-4</v>
      </c>
      <c r="J76" s="421">
        <v>21306459</v>
      </c>
      <c r="K76" s="342">
        <f t="shared" si="7"/>
        <v>1</v>
      </c>
    </row>
    <row r="77" spans="1:11" ht="36.75" customHeight="1" x14ac:dyDescent="0.25">
      <c r="A77" s="32" t="s">
        <v>368</v>
      </c>
      <c r="B77" s="456"/>
      <c r="C77" s="456"/>
      <c r="D77" s="456"/>
      <c r="E77" s="148" t="s">
        <v>369</v>
      </c>
      <c r="F77" s="425">
        <f t="shared" ref="F77:G81" si="9">+F78</f>
        <v>41375321</v>
      </c>
      <c r="G77" s="425">
        <f t="shared" si="9"/>
        <v>0</v>
      </c>
      <c r="H77" s="425">
        <f t="shared" si="8"/>
        <v>41375321</v>
      </c>
      <c r="I77" s="294">
        <f>+H77/H97</f>
        <v>5.2375927166315166E-4</v>
      </c>
      <c r="J77" s="425">
        <f>+J78</f>
        <v>41375321</v>
      </c>
      <c r="K77" s="340">
        <f t="shared" si="7"/>
        <v>1</v>
      </c>
    </row>
    <row r="78" spans="1:11" ht="36.75" customHeight="1" x14ac:dyDescent="0.25">
      <c r="A78" s="32" t="s">
        <v>370</v>
      </c>
      <c r="B78" s="456"/>
      <c r="C78" s="456"/>
      <c r="D78" s="456"/>
      <c r="E78" s="149" t="s">
        <v>219</v>
      </c>
      <c r="F78" s="425">
        <f t="shared" si="9"/>
        <v>41375321</v>
      </c>
      <c r="G78" s="425">
        <f t="shared" si="9"/>
        <v>0</v>
      </c>
      <c r="H78" s="425">
        <f t="shared" si="8"/>
        <v>41375321</v>
      </c>
      <c r="I78" s="294">
        <f>+H78/H97</f>
        <v>5.2375927166315166E-4</v>
      </c>
      <c r="J78" s="425">
        <f>+J79</f>
        <v>41375321</v>
      </c>
      <c r="K78" s="340">
        <f t="shared" si="7"/>
        <v>1</v>
      </c>
    </row>
    <row r="79" spans="1:11" ht="36.75" customHeight="1" x14ac:dyDescent="0.25">
      <c r="A79" s="32" t="s">
        <v>378</v>
      </c>
      <c r="B79" s="68"/>
      <c r="C79" s="68"/>
      <c r="D79" s="68"/>
      <c r="E79" s="149" t="s">
        <v>379</v>
      </c>
      <c r="F79" s="425">
        <f t="shared" si="9"/>
        <v>41375321</v>
      </c>
      <c r="G79" s="425">
        <f t="shared" si="9"/>
        <v>0</v>
      </c>
      <c r="H79" s="425">
        <f>+H80</f>
        <v>41375321</v>
      </c>
      <c r="I79" s="294">
        <f>+H79/H97</f>
        <v>5.2375927166315166E-4</v>
      </c>
      <c r="J79" s="425">
        <f>+J80</f>
        <v>41375321</v>
      </c>
      <c r="K79" s="340">
        <f t="shared" si="7"/>
        <v>1</v>
      </c>
    </row>
    <row r="80" spans="1:11" ht="36.75" customHeight="1" x14ac:dyDescent="0.25">
      <c r="A80" s="32" t="s">
        <v>380</v>
      </c>
      <c r="B80" s="68"/>
      <c r="C80" s="68"/>
      <c r="D80" s="68"/>
      <c r="E80" s="149" t="s">
        <v>379</v>
      </c>
      <c r="F80" s="425">
        <f t="shared" si="9"/>
        <v>41375321</v>
      </c>
      <c r="G80" s="425">
        <f t="shared" si="9"/>
        <v>0</v>
      </c>
      <c r="H80" s="425">
        <f t="shared" ref="H80:H90" si="10">+F80-G80</f>
        <v>41375321</v>
      </c>
      <c r="I80" s="294">
        <f>+H80/H97</f>
        <v>5.2375927166315166E-4</v>
      </c>
      <c r="J80" s="425">
        <f>+J81</f>
        <v>41375321</v>
      </c>
      <c r="K80" s="340">
        <f t="shared" si="7"/>
        <v>1</v>
      </c>
    </row>
    <row r="81" spans="1:11" ht="36.75" customHeight="1" x14ac:dyDescent="0.25">
      <c r="A81" s="32" t="s">
        <v>381</v>
      </c>
      <c r="B81" s="68"/>
      <c r="C81" s="68"/>
      <c r="D81" s="68"/>
      <c r="E81" s="149" t="s">
        <v>349</v>
      </c>
      <c r="F81" s="425">
        <f t="shared" si="9"/>
        <v>41375321</v>
      </c>
      <c r="G81" s="425">
        <f t="shared" si="9"/>
        <v>0</v>
      </c>
      <c r="H81" s="425">
        <f t="shared" si="10"/>
        <v>41375321</v>
      </c>
      <c r="I81" s="294">
        <f>+H81/H97</f>
        <v>5.2375927166315166E-4</v>
      </c>
      <c r="J81" s="425">
        <f>+J82</f>
        <v>41375321</v>
      </c>
      <c r="K81" s="340">
        <f t="shared" si="7"/>
        <v>1</v>
      </c>
    </row>
    <row r="82" spans="1:11" ht="36.75" customHeight="1" x14ac:dyDescent="0.25">
      <c r="A82" s="39" t="s">
        <v>382</v>
      </c>
      <c r="B82" s="40" t="s">
        <v>192</v>
      </c>
      <c r="C82" s="40">
        <v>11</v>
      </c>
      <c r="D82" s="40" t="s">
        <v>38</v>
      </c>
      <c r="E82" s="150" t="s">
        <v>226</v>
      </c>
      <c r="F82" s="421">
        <v>41375321</v>
      </c>
      <c r="G82" s="421">
        <v>0</v>
      </c>
      <c r="H82" s="421">
        <f t="shared" si="10"/>
        <v>41375321</v>
      </c>
      <c r="I82" s="308">
        <f>+H82/H97</f>
        <v>5.2375927166315166E-4</v>
      </c>
      <c r="J82" s="421">
        <v>41375321</v>
      </c>
      <c r="K82" s="342">
        <f t="shared" si="7"/>
        <v>1</v>
      </c>
    </row>
    <row r="83" spans="1:11" ht="36.75" customHeight="1" x14ac:dyDescent="0.25">
      <c r="A83" s="32" t="s">
        <v>383</v>
      </c>
      <c r="B83" s="455"/>
      <c r="C83" s="455"/>
      <c r="D83" s="455"/>
      <c r="E83" s="148" t="s">
        <v>384</v>
      </c>
      <c r="F83" s="425">
        <f>+F84</f>
        <v>739794684</v>
      </c>
      <c r="G83" s="425">
        <f>+G84</f>
        <v>0</v>
      </c>
      <c r="H83" s="425">
        <f t="shared" si="10"/>
        <v>739794684</v>
      </c>
      <c r="I83" s="294">
        <f>+H83/H97</f>
        <v>9.3648657099750718E-3</v>
      </c>
      <c r="J83" s="425">
        <f>+J84</f>
        <v>739794684</v>
      </c>
      <c r="K83" s="340">
        <f t="shared" si="7"/>
        <v>1</v>
      </c>
    </row>
    <row r="84" spans="1:11" ht="36.75" customHeight="1" x14ac:dyDescent="0.25">
      <c r="A84" s="32" t="s">
        <v>385</v>
      </c>
      <c r="B84" s="454"/>
      <c r="C84" s="454"/>
      <c r="D84" s="454"/>
      <c r="E84" s="148" t="s">
        <v>219</v>
      </c>
      <c r="F84" s="425">
        <f>+F85+F89+F93</f>
        <v>739794684</v>
      </c>
      <c r="G84" s="425">
        <f>+G85+G89+G93</f>
        <v>0</v>
      </c>
      <c r="H84" s="425">
        <f t="shared" si="10"/>
        <v>739794684</v>
      </c>
      <c r="I84" s="294">
        <f>+H84/H97</f>
        <v>9.3648657099750718E-3</v>
      </c>
      <c r="J84" s="425">
        <f>+J85+J89+J93</f>
        <v>739794684</v>
      </c>
      <c r="K84" s="340">
        <f t="shared" si="7"/>
        <v>1</v>
      </c>
    </row>
    <row r="85" spans="1:11" ht="53.25" customHeight="1" x14ac:dyDescent="0.25">
      <c r="A85" s="32" t="s">
        <v>393</v>
      </c>
      <c r="B85" s="454"/>
      <c r="C85" s="454"/>
      <c r="D85" s="454"/>
      <c r="E85" s="149" t="s">
        <v>396</v>
      </c>
      <c r="F85" s="425">
        <f>+F86</f>
        <v>210846123</v>
      </c>
      <c r="G85" s="425">
        <f>+G86</f>
        <v>0</v>
      </c>
      <c r="H85" s="425">
        <f t="shared" si="10"/>
        <v>210846123</v>
      </c>
      <c r="I85" s="294">
        <f>+H85/H97</f>
        <v>2.6690454393206832E-3</v>
      </c>
      <c r="J85" s="425">
        <f>+J86</f>
        <v>210846123</v>
      </c>
      <c r="K85" s="340">
        <f t="shared" si="7"/>
        <v>1</v>
      </c>
    </row>
    <row r="86" spans="1:11" ht="53.25" customHeight="1" x14ac:dyDescent="0.25">
      <c r="A86" s="453" t="s">
        <v>395</v>
      </c>
      <c r="B86" s="454"/>
      <c r="C86" s="454"/>
      <c r="D86" s="454"/>
      <c r="E86" s="149" t="s">
        <v>396</v>
      </c>
      <c r="F86" s="425">
        <f>+F87</f>
        <v>210846123</v>
      </c>
      <c r="G86" s="425">
        <f>+G87</f>
        <v>0</v>
      </c>
      <c r="H86" s="425">
        <f t="shared" si="10"/>
        <v>210846123</v>
      </c>
      <c r="I86" s="294">
        <f>+H86/H97</f>
        <v>2.6690454393206832E-3</v>
      </c>
      <c r="J86" s="425">
        <f>+J87</f>
        <v>210846123</v>
      </c>
      <c r="K86" s="340">
        <f t="shared" si="7"/>
        <v>1</v>
      </c>
    </row>
    <row r="87" spans="1:11" ht="36.75" customHeight="1" x14ac:dyDescent="0.25">
      <c r="A87" s="453" t="s">
        <v>397</v>
      </c>
      <c r="B87" s="454"/>
      <c r="C87" s="454"/>
      <c r="D87" s="454"/>
      <c r="E87" s="149" t="s">
        <v>349</v>
      </c>
      <c r="F87" s="425">
        <f>+F88</f>
        <v>210846123</v>
      </c>
      <c r="G87" s="425">
        <f>+G94</f>
        <v>0</v>
      </c>
      <c r="H87" s="425">
        <f t="shared" si="10"/>
        <v>210846123</v>
      </c>
      <c r="I87" s="294">
        <f>+H87/H97</f>
        <v>2.6690454393206832E-3</v>
      </c>
      <c r="J87" s="425">
        <f>+J88</f>
        <v>210846123</v>
      </c>
      <c r="K87" s="340">
        <f t="shared" si="7"/>
        <v>1</v>
      </c>
    </row>
    <row r="88" spans="1:11" ht="30.75" customHeight="1" x14ac:dyDescent="0.25">
      <c r="A88" s="39" t="s">
        <v>398</v>
      </c>
      <c r="B88" s="454" t="s">
        <v>192</v>
      </c>
      <c r="C88" s="454">
        <v>11</v>
      </c>
      <c r="D88" s="40" t="s">
        <v>38</v>
      </c>
      <c r="E88" s="151" t="s">
        <v>226</v>
      </c>
      <c r="F88" s="421">
        <v>210846123</v>
      </c>
      <c r="G88" s="421">
        <v>0</v>
      </c>
      <c r="H88" s="421">
        <f t="shared" si="10"/>
        <v>210846123</v>
      </c>
      <c r="I88" s="308">
        <f>+H88/H97</f>
        <v>2.6690454393206832E-3</v>
      </c>
      <c r="J88" s="421">
        <v>210846123</v>
      </c>
      <c r="K88" s="342">
        <f t="shared" si="7"/>
        <v>1</v>
      </c>
    </row>
    <row r="89" spans="1:11" ht="45.75" customHeight="1" x14ac:dyDescent="0.25">
      <c r="A89" s="32" t="s">
        <v>402</v>
      </c>
      <c r="B89" s="40"/>
      <c r="C89" s="40"/>
      <c r="D89" s="40"/>
      <c r="E89" s="149" t="s">
        <v>405</v>
      </c>
      <c r="F89" s="425">
        <f t="shared" ref="F89:G91" si="11">+F90</f>
        <v>521795360</v>
      </c>
      <c r="G89" s="425">
        <f t="shared" si="11"/>
        <v>0</v>
      </c>
      <c r="H89" s="425">
        <f t="shared" si="10"/>
        <v>521795360</v>
      </c>
      <c r="I89" s="294">
        <f>+H89/H97</f>
        <v>6.605269786567022E-3</v>
      </c>
      <c r="J89" s="425">
        <f>+J90</f>
        <v>521795360</v>
      </c>
      <c r="K89" s="340">
        <f t="shared" si="7"/>
        <v>1</v>
      </c>
    </row>
    <row r="90" spans="1:11" ht="50.25" customHeight="1" x14ac:dyDescent="0.25">
      <c r="A90" s="32" t="s">
        <v>404</v>
      </c>
      <c r="B90" s="40"/>
      <c r="C90" s="40"/>
      <c r="D90" s="40"/>
      <c r="E90" s="149" t="s">
        <v>405</v>
      </c>
      <c r="F90" s="425">
        <f t="shared" si="11"/>
        <v>521795360</v>
      </c>
      <c r="G90" s="425">
        <f t="shared" si="11"/>
        <v>0</v>
      </c>
      <c r="H90" s="425">
        <f t="shared" si="10"/>
        <v>521795360</v>
      </c>
      <c r="I90" s="294">
        <f>+H90/H97</f>
        <v>6.605269786567022E-3</v>
      </c>
      <c r="J90" s="425">
        <f>+J91</f>
        <v>521795360</v>
      </c>
      <c r="K90" s="340">
        <f t="shared" si="7"/>
        <v>1</v>
      </c>
    </row>
    <row r="91" spans="1:11" ht="30" customHeight="1" x14ac:dyDescent="0.25">
      <c r="A91" s="32" t="s">
        <v>406</v>
      </c>
      <c r="B91" s="40"/>
      <c r="C91" s="40"/>
      <c r="D91" s="40"/>
      <c r="E91" s="149" t="s">
        <v>407</v>
      </c>
      <c r="F91" s="425">
        <f t="shared" si="11"/>
        <v>521795360</v>
      </c>
      <c r="G91" s="425">
        <f t="shared" si="11"/>
        <v>0</v>
      </c>
      <c r="H91" s="425">
        <f>+H92</f>
        <v>521795360</v>
      </c>
      <c r="I91" s="294">
        <f>+H91/H97</f>
        <v>6.605269786567022E-3</v>
      </c>
      <c r="J91" s="425">
        <f>+J92</f>
        <v>521795360</v>
      </c>
      <c r="K91" s="340">
        <f t="shared" si="7"/>
        <v>1</v>
      </c>
    </row>
    <row r="92" spans="1:11" ht="36.75" customHeight="1" x14ac:dyDescent="0.25">
      <c r="A92" s="39" t="s">
        <v>408</v>
      </c>
      <c r="B92" s="40" t="s">
        <v>192</v>
      </c>
      <c r="C92" s="40">
        <v>11</v>
      </c>
      <c r="D92" s="40" t="s">
        <v>38</v>
      </c>
      <c r="E92" s="150" t="s">
        <v>226</v>
      </c>
      <c r="F92" s="421">
        <v>521795360</v>
      </c>
      <c r="G92" s="421">
        <v>0</v>
      </c>
      <c r="H92" s="421">
        <f>+F92-G92</f>
        <v>521795360</v>
      </c>
      <c r="I92" s="308">
        <f>+H92/H97</f>
        <v>6.605269786567022E-3</v>
      </c>
      <c r="J92" s="421">
        <v>521795360</v>
      </c>
      <c r="K92" s="342">
        <f t="shared" si="7"/>
        <v>1</v>
      </c>
    </row>
    <row r="93" spans="1:11" ht="55.5" customHeight="1" x14ac:dyDescent="0.25">
      <c r="A93" s="453" t="s">
        <v>409</v>
      </c>
      <c r="B93" s="68"/>
      <c r="C93" s="68"/>
      <c r="D93" s="68"/>
      <c r="E93" s="149" t="s">
        <v>412</v>
      </c>
      <c r="F93" s="425">
        <f t="shared" ref="F93:H95" si="12">+F94</f>
        <v>7153201</v>
      </c>
      <c r="G93" s="425">
        <f t="shared" si="12"/>
        <v>0</v>
      </c>
      <c r="H93" s="425">
        <f t="shared" si="12"/>
        <v>7153201</v>
      </c>
      <c r="I93" s="294">
        <f>+H93/H97</f>
        <v>9.0550484087365224E-5</v>
      </c>
      <c r="J93" s="425">
        <f>+J94</f>
        <v>7153201</v>
      </c>
      <c r="K93" s="340">
        <f t="shared" si="7"/>
        <v>1</v>
      </c>
    </row>
    <row r="94" spans="1:11" ht="55.5" customHeight="1" x14ac:dyDescent="0.25">
      <c r="A94" s="453" t="s">
        <v>411</v>
      </c>
      <c r="B94" s="68"/>
      <c r="C94" s="68"/>
      <c r="D94" s="68"/>
      <c r="E94" s="149" t="s">
        <v>453</v>
      </c>
      <c r="F94" s="425">
        <f t="shared" si="12"/>
        <v>7153201</v>
      </c>
      <c r="G94" s="425">
        <f t="shared" si="12"/>
        <v>0</v>
      </c>
      <c r="H94" s="425">
        <f t="shared" si="12"/>
        <v>7153201</v>
      </c>
      <c r="I94" s="294">
        <f>+H94/H97</f>
        <v>9.0550484087365224E-5</v>
      </c>
      <c r="J94" s="425">
        <f>+J95</f>
        <v>7153201</v>
      </c>
      <c r="K94" s="340">
        <f t="shared" si="7"/>
        <v>1</v>
      </c>
    </row>
    <row r="95" spans="1:11" ht="36.75" customHeight="1" x14ac:dyDescent="0.25">
      <c r="A95" s="453" t="s">
        <v>413</v>
      </c>
      <c r="B95" s="68"/>
      <c r="C95" s="68"/>
      <c r="D95" s="68"/>
      <c r="E95" s="149" t="s">
        <v>414</v>
      </c>
      <c r="F95" s="425">
        <f t="shared" si="12"/>
        <v>7153201</v>
      </c>
      <c r="G95" s="425">
        <f t="shared" si="12"/>
        <v>0</v>
      </c>
      <c r="H95" s="425">
        <f t="shared" si="12"/>
        <v>7153201</v>
      </c>
      <c r="I95" s="294">
        <f>+H95/H97</f>
        <v>9.0550484087365224E-5</v>
      </c>
      <c r="J95" s="425">
        <f>+J96</f>
        <v>7153201</v>
      </c>
      <c r="K95" s="340">
        <f t="shared" si="7"/>
        <v>1</v>
      </c>
    </row>
    <row r="96" spans="1:11" ht="36.75" customHeight="1" thickBot="1" x14ac:dyDescent="0.3">
      <c r="A96" s="52" t="s">
        <v>439</v>
      </c>
      <c r="B96" s="452" t="s">
        <v>192</v>
      </c>
      <c r="C96" s="187">
        <v>11</v>
      </c>
      <c r="D96" s="53" t="s">
        <v>38</v>
      </c>
      <c r="E96" s="426" t="s">
        <v>226</v>
      </c>
      <c r="F96" s="427">
        <v>7153201</v>
      </c>
      <c r="G96" s="427">
        <v>0</v>
      </c>
      <c r="H96" s="427">
        <f>+F96-G96</f>
        <v>7153201</v>
      </c>
      <c r="I96" s="301">
        <f>+H96/H97</f>
        <v>9.0550484087365224E-5</v>
      </c>
      <c r="J96" s="427">
        <v>7153201</v>
      </c>
      <c r="K96" s="344">
        <f t="shared" si="7"/>
        <v>1</v>
      </c>
    </row>
    <row r="97" spans="1:11" s="433" customFormat="1" ht="30" customHeight="1" thickBot="1" x14ac:dyDescent="0.3">
      <c r="A97" s="547" t="s">
        <v>454</v>
      </c>
      <c r="B97" s="548"/>
      <c r="C97" s="548"/>
      <c r="D97" s="548"/>
      <c r="E97" s="548"/>
      <c r="F97" s="380">
        <f>+F9+F44</f>
        <v>78996827814.839996</v>
      </c>
      <c r="G97" s="380">
        <f>+G9+G44</f>
        <v>0</v>
      </c>
      <c r="H97" s="380">
        <f>+H9+H44</f>
        <v>78996827814.839996</v>
      </c>
      <c r="I97" s="381">
        <f>+H97/H97</f>
        <v>1</v>
      </c>
      <c r="J97" s="380">
        <f>+J9+J44</f>
        <v>78996827814.839996</v>
      </c>
      <c r="K97" s="382">
        <f t="shared" si="7"/>
        <v>1</v>
      </c>
    </row>
    <row r="98" spans="1:11" s="434" customFormat="1" ht="18" customHeight="1" x14ac:dyDescent="0.25">
      <c r="A98" s="319" t="s">
        <v>547</v>
      </c>
      <c r="B98" s="451"/>
      <c r="C98" s="451"/>
      <c r="F98" s="450"/>
      <c r="G98" s="162"/>
      <c r="H98" s="162"/>
      <c r="I98" s="162"/>
    </row>
    <row r="99" spans="1:11" s="434" customFormat="1" ht="18" customHeight="1" x14ac:dyDescent="0.25">
      <c r="A99" s="319" t="s">
        <v>521</v>
      </c>
      <c r="B99" s="451"/>
      <c r="C99" s="451"/>
      <c r="F99" s="450"/>
      <c r="G99" s="162"/>
      <c r="H99" s="162"/>
      <c r="I99" s="162"/>
    </row>
  </sheetData>
  <mergeCells count="15">
    <mergeCell ref="A97:E97"/>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6701B-8FD4-42C9-9D37-01FC4D8D8E05}">
  <dimension ref="A1:K99"/>
  <sheetViews>
    <sheetView topLeftCell="A2" zoomScale="77" zoomScaleNormal="77" zoomScaleSheetLayoutView="82" workbookViewId="0">
      <selection activeCell="E93" sqref="E93"/>
    </sheetView>
  </sheetViews>
  <sheetFormatPr baseColWidth="10" defaultColWidth="11.42578125" defaultRowHeight="15.75" x14ac:dyDescent="0.25"/>
  <cols>
    <col min="1" max="1" width="29.5703125" style="409" customWidth="1"/>
    <col min="2" max="2" width="15.28515625" style="409" customWidth="1"/>
    <col min="3" max="3" width="10.7109375" style="449" customWidth="1"/>
    <col min="4" max="4" width="10.28515625" style="449" customWidth="1"/>
    <col min="5" max="5" width="50.5703125" style="409" customWidth="1"/>
    <col min="6" max="6" width="24.140625" style="163" customWidth="1"/>
    <col min="7" max="7" width="20.7109375" style="188" customWidth="1"/>
    <col min="8" max="8" width="25.140625" style="163" customWidth="1"/>
    <col min="9" max="9" width="15.140625" style="163" customWidth="1"/>
    <col min="10" max="10" width="23.5703125" style="163" customWidth="1"/>
    <col min="11" max="11" width="16" style="356" customWidth="1"/>
    <col min="12" max="216" width="11.42578125" style="409"/>
    <col min="217" max="217" width="20.28515625" style="409" customWidth="1"/>
    <col min="218" max="218" width="7.28515625" style="409" customWidth="1"/>
    <col min="219" max="219" width="51.42578125" style="409" customWidth="1"/>
    <col min="220" max="220" width="23.42578125" style="409" customWidth="1"/>
    <col min="221" max="221" width="19.42578125" style="409" customWidth="1"/>
    <col min="222" max="222" width="20" style="409" customWidth="1"/>
    <col min="223" max="223" width="25.140625" style="409" customWidth="1"/>
    <col min="224" max="224" width="4.42578125" style="409" customWidth="1"/>
    <col min="225" max="225" width="18.85546875" style="409" customWidth="1"/>
    <col min="226" max="226" width="19.28515625" style="409" customWidth="1"/>
    <col min="227" max="227" width="14.42578125" style="409" customWidth="1"/>
    <col min="228" max="228" width="18.42578125" style="409" customWidth="1"/>
    <col min="229" max="229" width="11.42578125" style="409"/>
    <col min="230" max="230" width="17.42578125" style="409" customWidth="1"/>
    <col min="231" max="472" width="11.42578125" style="409"/>
    <col min="473" max="473" width="20.28515625" style="409" customWidth="1"/>
    <col min="474" max="474" width="7.28515625" style="409" customWidth="1"/>
    <col min="475" max="475" width="51.42578125" style="409" customWidth="1"/>
    <col min="476" max="476" width="23.42578125" style="409" customWidth="1"/>
    <col min="477" max="477" width="19.42578125" style="409" customWidth="1"/>
    <col min="478" max="478" width="20" style="409" customWidth="1"/>
    <col min="479" max="479" width="25.140625" style="409" customWidth="1"/>
    <col min="480" max="480" width="4.42578125" style="409" customWidth="1"/>
    <col min="481" max="481" width="18.85546875" style="409" customWidth="1"/>
    <col min="482" max="482" width="19.28515625" style="409" customWidth="1"/>
    <col min="483" max="483" width="14.42578125" style="409" customWidth="1"/>
    <col min="484" max="484" width="18.42578125" style="409" customWidth="1"/>
    <col min="485" max="485" width="11.42578125" style="409"/>
    <col min="486" max="486" width="17.42578125" style="409" customWidth="1"/>
    <col min="487" max="728" width="11.42578125" style="409"/>
    <col min="729" max="729" width="20.28515625" style="409" customWidth="1"/>
    <col min="730" max="730" width="7.28515625" style="409" customWidth="1"/>
    <col min="731" max="731" width="51.42578125" style="409" customWidth="1"/>
    <col min="732" max="732" width="23.42578125" style="409" customWidth="1"/>
    <col min="733" max="733" width="19.42578125" style="409" customWidth="1"/>
    <col min="734" max="734" width="20" style="409" customWidth="1"/>
    <col min="735" max="735" width="25.140625" style="409" customWidth="1"/>
    <col min="736" max="736" width="4.42578125" style="409" customWidth="1"/>
    <col min="737" max="737" width="18.85546875" style="409" customWidth="1"/>
    <col min="738" max="738" width="19.28515625" style="409" customWidth="1"/>
    <col min="739" max="739" width="14.42578125" style="409" customWidth="1"/>
    <col min="740" max="740" width="18.42578125" style="409" customWidth="1"/>
    <col min="741" max="741" width="11.42578125" style="409"/>
    <col min="742" max="742" width="17.42578125" style="409" customWidth="1"/>
    <col min="743" max="984" width="11.42578125" style="409"/>
    <col min="985" max="985" width="20.28515625" style="409" customWidth="1"/>
    <col min="986" max="986" width="7.28515625" style="409" customWidth="1"/>
    <col min="987" max="987" width="51.42578125" style="409" customWidth="1"/>
    <col min="988" max="988" width="23.42578125" style="409" customWidth="1"/>
    <col min="989" max="989" width="19.42578125" style="409" customWidth="1"/>
    <col min="990" max="990" width="20" style="409" customWidth="1"/>
    <col min="991" max="991" width="25.140625" style="409" customWidth="1"/>
    <col min="992" max="992" width="4.42578125" style="409" customWidth="1"/>
    <col min="993" max="993" width="18.85546875" style="409" customWidth="1"/>
    <col min="994" max="994" width="19.28515625" style="409" customWidth="1"/>
    <col min="995" max="995" width="14.42578125" style="409" customWidth="1"/>
    <col min="996" max="996" width="18.42578125" style="409" customWidth="1"/>
    <col min="997" max="997" width="11.42578125" style="409"/>
    <col min="998" max="998" width="17.42578125" style="409" customWidth="1"/>
    <col min="999" max="1240" width="11.42578125" style="409"/>
    <col min="1241" max="1241" width="20.28515625" style="409" customWidth="1"/>
    <col min="1242" max="1242" width="7.28515625" style="409" customWidth="1"/>
    <col min="1243" max="1243" width="51.42578125" style="409" customWidth="1"/>
    <col min="1244" max="1244" width="23.42578125" style="409" customWidth="1"/>
    <col min="1245" max="1245" width="19.42578125" style="409" customWidth="1"/>
    <col min="1246" max="1246" width="20" style="409" customWidth="1"/>
    <col min="1247" max="1247" width="25.140625" style="409" customWidth="1"/>
    <col min="1248" max="1248" width="4.42578125" style="409" customWidth="1"/>
    <col min="1249" max="1249" width="18.85546875" style="409" customWidth="1"/>
    <col min="1250" max="1250" width="19.28515625" style="409" customWidth="1"/>
    <col min="1251" max="1251" width="14.42578125" style="409" customWidth="1"/>
    <col min="1252" max="1252" width="18.42578125" style="409" customWidth="1"/>
    <col min="1253" max="1253" width="11.42578125" style="409"/>
    <col min="1254" max="1254" width="17.42578125" style="409" customWidth="1"/>
    <col min="1255" max="1496" width="11.42578125" style="409"/>
    <col min="1497" max="1497" width="20.28515625" style="409" customWidth="1"/>
    <col min="1498" max="1498" width="7.28515625" style="409" customWidth="1"/>
    <col min="1499" max="1499" width="51.42578125" style="409" customWidth="1"/>
    <col min="1500" max="1500" width="23.42578125" style="409" customWidth="1"/>
    <col min="1501" max="1501" width="19.42578125" style="409" customWidth="1"/>
    <col min="1502" max="1502" width="20" style="409" customWidth="1"/>
    <col min="1503" max="1503" width="25.140625" style="409" customWidth="1"/>
    <col min="1504" max="1504" width="4.42578125" style="409" customWidth="1"/>
    <col min="1505" max="1505" width="18.85546875" style="409" customWidth="1"/>
    <col min="1506" max="1506" width="19.28515625" style="409" customWidth="1"/>
    <col min="1507" max="1507" width="14.42578125" style="409" customWidth="1"/>
    <col min="1508" max="1508" width="18.42578125" style="409" customWidth="1"/>
    <col min="1509" max="1509" width="11.42578125" style="409"/>
    <col min="1510" max="1510" width="17.42578125" style="409" customWidth="1"/>
    <col min="1511" max="1752" width="11.42578125" style="409"/>
    <col min="1753" max="1753" width="20.28515625" style="409" customWidth="1"/>
    <col min="1754" max="1754" width="7.28515625" style="409" customWidth="1"/>
    <col min="1755" max="1755" width="51.42578125" style="409" customWidth="1"/>
    <col min="1756" max="1756" width="23.42578125" style="409" customWidth="1"/>
    <col min="1757" max="1757" width="19.42578125" style="409" customWidth="1"/>
    <col min="1758" max="1758" width="20" style="409" customWidth="1"/>
    <col min="1759" max="1759" width="25.140625" style="409" customWidth="1"/>
    <col min="1760" max="1760" width="4.42578125" style="409" customWidth="1"/>
    <col min="1761" max="1761" width="18.85546875" style="409" customWidth="1"/>
    <col min="1762" max="1762" width="19.28515625" style="409" customWidth="1"/>
    <col min="1763" max="1763" width="14.42578125" style="409" customWidth="1"/>
    <col min="1764" max="1764" width="18.42578125" style="409" customWidth="1"/>
    <col min="1765" max="1765" width="11.42578125" style="409"/>
    <col min="1766" max="1766" width="17.42578125" style="409" customWidth="1"/>
    <col min="1767" max="2008" width="11.42578125" style="409"/>
    <col min="2009" max="2009" width="20.28515625" style="409" customWidth="1"/>
    <col min="2010" max="2010" width="7.28515625" style="409" customWidth="1"/>
    <col min="2011" max="2011" width="51.42578125" style="409" customWidth="1"/>
    <col min="2012" max="2012" width="23.42578125" style="409" customWidth="1"/>
    <col min="2013" max="2013" width="19.42578125" style="409" customWidth="1"/>
    <col min="2014" max="2014" width="20" style="409" customWidth="1"/>
    <col min="2015" max="2015" width="25.140625" style="409" customWidth="1"/>
    <col min="2016" max="2016" width="4.42578125" style="409" customWidth="1"/>
    <col min="2017" max="2017" width="18.85546875" style="409" customWidth="1"/>
    <col min="2018" max="2018" width="19.28515625" style="409" customWidth="1"/>
    <col min="2019" max="2019" width="14.42578125" style="409" customWidth="1"/>
    <col min="2020" max="2020" width="18.42578125" style="409" customWidth="1"/>
    <col min="2021" max="2021" width="11.42578125" style="409"/>
    <col min="2022" max="2022" width="17.42578125" style="409" customWidth="1"/>
    <col min="2023" max="2264" width="11.42578125" style="409"/>
    <col min="2265" max="2265" width="20.28515625" style="409" customWidth="1"/>
    <col min="2266" max="2266" width="7.28515625" style="409" customWidth="1"/>
    <col min="2267" max="2267" width="51.42578125" style="409" customWidth="1"/>
    <col min="2268" max="2268" width="23.42578125" style="409" customWidth="1"/>
    <col min="2269" max="2269" width="19.42578125" style="409" customWidth="1"/>
    <col min="2270" max="2270" width="20" style="409" customWidth="1"/>
    <col min="2271" max="2271" width="25.140625" style="409" customWidth="1"/>
    <col min="2272" max="2272" width="4.42578125" style="409" customWidth="1"/>
    <col min="2273" max="2273" width="18.85546875" style="409" customWidth="1"/>
    <col min="2274" max="2274" width="19.28515625" style="409" customWidth="1"/>
    <col min="2275" max="2275" width="14.42578125" style="409" customWidth="1"/>
    <col min="2276" max="2276" width="18.42578125" style="409" customWidth="1"/>
    <col min="2277" max="2277" width="11.42578125" style="409"/>
    <col min="2278" max="2278" width="17.42578125" style="409" customWidth="1"/>
    <col min="2279" max="2520" width="11.42578125" style="409"/>
    <col min="2521" max="2521" width="20.28515625" style="409" customWidth="1"/>
    <col min="2522" max="2522" width="7.28515625" style="409" customWidth="1"/>
    <col min="2523" max="2523" width="51.42578125" style="409" customWidth="1"/>
    <col min="2524" max="2524" width="23.42578125" style="409" customWidth="1"/>
    <col min="2525" max="2525" width="19.42578125" style="409" customWidth="1"/>
    <col min="2526" max="2526" width="20" style="409" customWidth="1"/>
    <col min="2527" max="2527" width="25.140625" style="409" customWidth="1"/>
    <col min="2528" max="2528" width="4.42578125" style="409" customWidth="1"/>
    <col min="2529" max="2529" width="18.85546875" style="409" customWidth="1"/>
    <col min="2530" max="2530" width="19.28515625" style="409" customWidth="1"/>
    <col min="2531" max="2531" width="14.42578125" style="409" customWidth="1"/>
    <col min="2532" max="2532" width="18.42578125" style="409" customWidth="1"/>
    <col min="2533" max="2533" width="11.42578125" style="409"/>
    <col min="2534" max="2534" width="17.42578125" style="409" customWidth="1"/>
    <col min="2535" max="2776" width="11.42578125" style="409"/>
    <col min="2777" max="2777" width="20.28515625" style="409" customWidth="1"/>
    <col min="2778" max="2778" width="7.28515625" style="409" customWidth="1"/>
    <col min="2779" max="2779" width="51.42578125" style="409" customWidth="1"/>
    <col min="2780" max="2780" width="23.42578125" style="409" customWidth="1"/>
    <col min="2781" max="2781" width="19.42578125" style="409" customWidth="1"/>
    <col min="2782" max="2782" width="20" style="409" customWidth="1"/>
    <col min="2783" max="2783" width="25.140625" style="409" customWidth="1"/>
    <col min="2784" max="2784" width="4.42578125" style="409" customWidth="1"/>
    <col min="2785" max="2785" width="18.85546875" style="409" customWidth="1"/>
    <col min="2786" max="2786" width="19.28515625" style="409" customWidth="1"/>
    <col min="2787" max="2787" width="14.42578125" style="409" customWidth="1"/>
    <col min="2788" max="2788" width="18.42578125" style="409" customWidth="1"/>
    <col min="2789" max="2789" width="11.42578125" style="409"/>
    <col min="2790" max="2790" width="17.42578125" style="409" customWidth="1"/>
    <col min="2791" max="3032" width="11.42578125" style="409"/>
    <col min="3033" max="3033" width="20.28515625" style="409" customWidth="1"/>
    <col min="3034" max="3034" width="7.28515625" style="409" customWidth="1"/>
    <col min="3035" max="3035" width="51.42578125" style="409" customWidth="1"/>
    <col min="3036" max="3036" width="23.42578125" style="409" customWidth="1"/>
    <col min="3037" max="3037" width="19.42578125" style="409" customWidth="1"/>
    <col min="3038" max="3038" width="20" style="409" customWidth="1"/>
    <col min="3039" max="3039" width="25.140625" style="409" customWidth="1"/>
    <col min="3040" max="3040" width="4.42578125" style="409" customWidth="1"/>
    <col min="3041" max="3041" width="18.85546875" style="409" customWidth="1"/>
    <col min="3042" max="3042" width="19.28515625" style="409" customWidth="1"/>
    <col min="3043" max="3043" width="14.42578125" style="409" customWidth="1"/>
    <col min="3044" max="3044" width="18.42578125" style="409" customWidth="1"/>
    <col min="3045" max="3045" width="11.42578125" style="409"/>
    <col min="3046" max="3046" width="17.42578125" style="409" customWidth="1"/>
    <col min="3047" max="3288" width="11.42578125" style="409"/>
    <col min="3289" max="3289" width="20.28515625" style="409" customWidth="1"/>
    <col min="3290" max="3290" width="7.28515625" style="409" customWidth="1"/>
    <col min="3291" max="3291" width="51.42578125" style="409" customWidth="1"/>
    <col min="3292" max="3292" width="23.42578125" style="409" customWidth="1"/>
    <col min="3293" max="3293" width="19.42578125" style="409" customWidth="1"/>
    <col min="3294" max="3294" width="20" style="409" customWidth="1"/>
    <col min="3295" max="3295" width="25.140625" style="409" customWidth="1"/>
    <col min="3296" max="3296" width="4.42578125" style="409" customWidth="1"/>
    <col min="3297" max="3297" width="18.85546875" style="409" customWidth="1"/>
    <col min="3298" max="3298" width="19.28515625" style="409" customWidth="1"/>
    <col min="3299" max="3299" width="14.42578125" style="409" customWidth="1"/>
    <col min="3300" max="3300" width="18.42578125" style="409" customWidth="1"/>
    <col min="3301" max="3301" width="11.42578125" style="409"/>
    <col min="3302" max="3302" width="17.42578125" style="409" customWidth="1"/>
    <col min="3303" max="3544" width="11.42578125" style="409"/>
    <col min="3545" max="3545" width="20.28515625" style="409" customWidth="1"/>
    <col min="3546" max="3546" width="7.28515625" style="409" customWidth="1"/>
    <col min="3547" max="3547" width="51.42578125" style="409" customWidth="1"/>
    <col min="3548" max="3548" width="23.42578125" style="409" customWidth="1"/>
    <col min="3549" max="3549" width="19.42578125" style="409" customWidth="1"/>
    <col min="3550" max="3550" width="20" style="409" customWidth="1"/>
    <col min="3551" max="3551" width="25.140625" style="409" customWidth="1"/>
    <col min="3552" max="3552" width="4.42578125" style="409" customWidth="1"/>
    <col min="3553" max="3553" width="18.85546875" style="409" customWidth="1"/>
    <col min="3554" max="3554" width="19.28515625" style="409" customWidth="1"/>
    <col min="3555" max="3555" width="14.42578125" style="409" customWidth="1"/>
    <col min="3556" max="3556" width="18.42578125" style="409" customWidth="1"/>
    <col min="3557" max="3557" width="11.42578125" style="409"/>
    <col min="3558" max="3558" width="17.42578125" style="409" customWidth="1"/>
    <col min="3559" max="3800" width="11.42578125" style="409"/>
    <col min="3801" max="3801" width="20.28515625" style="409" customWidth="1"/>
    <col min="3802" max="3802" width="7.28515625" style="409" customWidth="1"/>
    <col min="3803" max="3803" width="51.42578125" style="409" customWidth="1"/>
    <col min="3804" max="3804" width="23.42578125" style="409" customWidth="1"/>
    <col min="3805" max="3805" width="19.42578125" style="409" customWidth="1"/>
    <col min="3806" max="3806" width="20" style="409" customWidth="1"/>
    <col min="3807" max="3807" width="25.140625" style="409" customWidth="1"/>
    <col min="3808" max="3808" width="4.42578125" style="409" customWidth="1"/>
    <col min="3809" max="3809" width="18.85546875" style="409" customWidth="1"/>
    <col min="3810" max="3810" width="19.28515625" style="409" customWidth="1"/>
    <col min="3811" max="3811" width="14.42578125" style="409" customWidth="1"/>
    <col min="3812" max="3812" width="18.42578125" style="409" customWidth="1"/>
    <col min="3813" max="3813" width="11.42578125" style="409"/>
    <col min="3814" max="3814" width="17.42578125" style="409" customWidth="1"/>
    <col min="3815" max="4056" width="11.42578125" style="409"/>
    <col min="4057" max="4057" width="20.28515625" style="409" customWidth="1"/>
    <col min="4058" max="4058" width="7.28515625" style="409" customWidth="1"/>
    <col min="4059" max="4059" width="51.42578125" style="409" customWidth="1"/>
    <col min="4060" max="4060" width="23.42578125" style="409" customWidth="1"/>
    <col min="4061" max="4061" width="19.42578125" style="409" customWidth="1"/>
    <col min="4062" max="4062" width="20" style="409" customWidth="1"/>
    <col min="4063" max="4063" width="25.140625" style="409" customWidth="1"/>
    <col min="4064" max="4064" width="4.42578125" style="409" customWidth="1"/>
    <col min="4065" max="4065" width="18.85546875" style="409" customWidth="1"/>
    <col min="4066" max="4066" width="19.28515625" style="409" customWidth="1"/>
    <col min="4067" max="4067" width="14.42578125" style="409" customWidth="1"/>
    <col min="4068" max="4068" width="18.42578125" style="409" customWidth="1"/>
    <col min="4069" max="4069" width="11.42578125" style="409"/>
    <col min="4070" max="4070" width="17.42578125" style="409" customWidth="1"/>
    <col min="4071" max="4312" width="11.42578125" style="409"/>
    <col min="4313" max="4313" width="20.28515625" style="409" customWidth="1"/>
    <col min="4314" max="4314" width="7.28515625" style="409" customWidth="1"/>
    <col min="4315" max="4315" width="51.42578125" style="409" customWidth="1"/>
    <col min="4316" max="4316" width="23.42578125" style="409" customWidth="1"/>
    <col min="4317" max="4317" width="19.42578125" style="409" customWidth="1"/>
    <col min="4318" max="4318" width="20" style="409" customWidth="1"/>
    <col min="4319" max="4319" width="25.140625" style="409" customWidth="1"/>
    <col min="4320" max="4320" width="4.42578125" style="409" customWidth="1"/>
    <col min="4321" max="4321" width="18.85546875" style="409" customWidth="1"/>
    <col min="4322" max="4322" width="19.28515625" style="409" customWidth="1"/>
    <col min="4323" max="4323" width="14.42578125" style="409" customWidth="1"/>
    <col min="4324" max="4324" width="18.42578125" style="409" customWidth="1"/>
    <col min="4325" max="4325" width="11.42578125" style="409"/>
    <col min="4326" max="4326" width="17.42578125" style="409" customWidth="1"/>
    <col min="4327" max="4568" width="11.42578125" style="409"/>
    <col min="4569" max="4569" width="20.28515625" style="409" customWidth="1"/>
    <col min="4570" max="4570" width="7.28515625" style="409" customWidth="1"/>
    <col min="4571" max="4571" width="51.42578125" style="409" customWidth="1"/>
    <col min="4572" max="4572" width="23.42578125" style="409" customWidth="1"/>
    <col min="4573" max="4573" width="19.42578125" style="409" customWidth="1"/>
    <col min="4574" max="4574" width="20" style="409" customWidth="1"/>
    <col min="4575" max="4575" width="25.140625" style="409" customWidth="1"/>
    <col min="4576" max="4576" width="4.42578125" style="409" customWidth="1"/>
    <col min="4577" max="4577" width="18.85546875" style="409" customWidth="1"/>
    <col min="4578" max="4578" width="19.28515625" style="409" customWidth="1"/>
    <col min="4579" max="4579" width="14.42578125" style="409" customWidth="1"/>
    <col min="4580" max="4580" width="18.42578125" style="409" customWidth="1"/>
    <col min="4581" max="4581" width="11.42578125" style="409"/>
    <col min="4582" max="4582" width="17.42578125" style="409" customWidth="1"/>
    <col min="4583" max="4824" width="11.42578125" style="409"/>
    <col min="4825" max="4825" width="20.28515625" style="409" customWidth="1"/>
    <col min="4826" max="4826" width="7.28515625" style="409" customWidth="1"/>
    <col min="4827" max="4827" width="51.42578125" style="409" customWidth="1"/>
    <col min="4828" max="4828" width="23.42578125" style="409" customWidth="1"/>
    <col min="4829" max="4829" width="19.42578125" style="409" customWidth="1"/>
    <col min="4830" max="4830" width="20" style="409" customWidth="1"/>
    <col min="4831" max="4831" width="25.140625" style="409" customWidth="1"/>
    <col min="4832" max="4832" width="4.42578125" style="409" customWidth="1"/>
    <col min="4833" max="4833" width="18.85546875" style="409" customWidth="1"/>
    <col min="4834" max="4834" width="19.28515625" style="409" customWidth="1"/>
    <col min="4835" max="4835" width="14.42578125" style="409" customWidth="1"/>
    <col min="4836" max="4836" width="18.42578125" style="409" customWidth="1"/>
    <col min="4837" max="4837" width="11.42578125" style="409"/>
    <col min="4838" max="4838" width="17.42578125" style="409" customWidth="1"/>
    <col min="4839" max="5080" width="11.42578125" style="409"/>
    <col min="5081" max="5081" width="20.28515625" style="409" customWidth="1"/>
    <col min="5082" max="5082" width="7.28515625" style="409" customWidth="1"/>
    <col min="5083" max="5083" width="51.42578125" style="409" customWidth="1"/>
    <col min="5084" max="5084" width="23.42578125" style="409" customWidth="1"/>
    <col min="5085" max="5085" width="19.42578125" style="409" customWidth="1"/>
    <col min="5086" max="5086" width="20" style="409" customWidth="1"/>
    <col min="5087" max="5087" width="25.140625" style="409" customWidth="1"/>
    <col min="5088" max="5088" width="4.42578125" style="409" customWidth="1"/>
    <col min="5089" max="5089" width="18.85546875" style="409" customWidth="1"/>
    <col min="5090" max="5090" width="19.28515625" style="409" customWidth="1"/>
    <col min="5091" max="5091" width="14.42578125" style="409" customWidth="1"/>
    <col min="5092" max="5092" width="18.42578125" style="409" customWidth="1"/>
    <col min="5093" max="5093" width="11.42578125" style="409"/>
    <col min="5094" max="5094" width="17.42578125" style="409" customWidth="1"/>
    <col min="5095" max="5336" width="11.42578125" style="409"/>
    <col min="5337" max="5337" width="20.28515625" style="409" customWidth="1"/>
    <col min="5338" max="5338" width="7.28515625" style="409" customWidth="1"/>
    <col min="5339" max="5339" width="51.42578125" style="409" customWidth="1"/>
    <col min="5340" max="5340" width="23.42578125" style="409" customWidth="1"/>
    <col min="5341" max="5341" width="19.42578125" style="409" customWidth="1"/>
    <col min="5342" max="5342" width="20" style="409" customWidth="1"/>
    <col min="5343" max="5343" width="25.140625" style="409" customWidth="1"/>
    <col min="5344" max="5344" width="4.42578125" style="409" customWidth="1"/>
    <col min="5345" max="5345" width="18.85546875" style="409" customWidth="1"/>
    <col min="5346" max="5346" width="19.28515625" style="409" customWidth="1"/>
    <col min="5347" max="5347" width="14.42578125" style="409" customWidth="1"/>
    <col min="5348" max="5348" width="18.42578125" style="409" customWidth="1"/>
    <col min="5349" max="5349" width="11.42578125" style="409"/>
    <col min="5350" max="5350" width="17.42578125" style="409" customWidth="1"/>
    <col min="5351" max="5592" width="11.42578125" style="409"/>
    <col min="5593" max="5593" width="20.28515625" style="409" customWidth="1"/>
    <col min="5594" max="5594" width="7.28515625" style="409" customWidth="1"/>
    <col min="5595" max="5595" width="51.42578125" style="409" customWidth="1"/>
    <col min="5596" max="5596" width="23.42578125" style="409" customWidth="1"/>
    <col min="5597" max="5597" width="19.42578125" style="409" customWidth="1"/>
    <col min="5598" max="5598" width="20" style="409" customWidth="1"/>
    <col min="5599" max="5599" width="25.140625" style="409" customWidth="1"/>
    <col min="5600" max="5600" width="4.42578125" style="409" customWidth="1"/>
    <col min="5601" max="5601" width="18.85546875" style="409" customWidth="1"/>
    <col min="5602" max="5602" width="19.28515625" style="409" customWidth="1"/>
    <col min="5603" max="5603" width="14.42578125" style="409" customWidth="1"/>
    <col min="5604" max="5604" width="18.42578125" style="409" customWidth="1"/>
    <col min="5605" max="5605" width="11.42578125" style="409"/>
    <col min="5606" max="5606" width="17.42578125" style="409" customWidth="1"/>
    <col min="5607" max="5848" width="11.42578125" style="409"/>
    <col min="5849" max="5849" width="20.28515625" style="409" customWidth="1"/>
    <col min="5850" max="5850" width="7.28515625" style="409" customWidth="1"/>
    <col min="5851" max="5851" width="51.42578125" style="409" customWidth="1"/>
    <col min="5852" max="5852" width="23.42578125" style="409" customWidth="1"/>
    <col min="5853" max="5853" width="19.42578125" style="409" customWidth="1"/>
    <col min="5854" max="5854" width="20" style="409" customWidth="1"/>
    <col min="5855" max="5855" width="25.140625" style="409" customWidth="1"/>
    <col min="5856" max="5856" width="4.42578125" style="409" customWidth="1"/>
    <col min="5857" max="5857" width="18.85546875" style="409" customWidth="1"/>
    <col min="5858" max="5858" width="19.28515625" style="409" customWidth="1"/>
    <col min="5859" max="5859" width="14.42578125" style="409" customWidth="1"/>
    <col min="5860" max="5860" width="18.42578125" style="409" customWidth="1"/>
    <col min="5861" max="5861" width="11.42578125" style="409"/>
    <col min="5862" max="5862" width="17.42578125" style="409" customWidth="1"/>
    <col min="5863" max="6104" width="11.42578125" style="409"/>
    <col min="6105" max="6105" width="20.28515625" style="409" customWidth="1"/>
    <col min="6106" max="6106" width="7.28515625" style="409" customWidth="1"/>
    <col min="6107" max="6107" width="51.42578125" style="409" customWidth="1"/>
    <col min="6108" max="6108" width="23.42578125" style="409" customWidth="1"/>
    <col min="6109" max="6109" width="19.42578125" style="409" customWidth="1"/>
    <col min="6110" max="6110" width="20" style="409" customWidth="1"/>
    <col min="6111" max="6111" width="25.140625" style="409" customWidth="1"/>
    <col min="6112" max="6112" width="4.42578125" style="409" customWidth="1"/>
    <col min="6113" max="6113" width="18.85546875" style="409" customWidth="1"/>
    <col min="6114" max="6114" width="19.28515625" style="409" customWidth="1"/>
    <col min="6115" max="6115" width="14.42578125" style="409" customWidth="1"/>
    <col min="6116" max="6116" width="18.42578125" style="409" customWidth="1"/>
    <col min="6117" max="6117" width="11.42578125" style="409"/>
    <col min="6118" max="6118" width="17.42578125" style="409" customWidth="1"/>
    <col min="6119" max="6360" width="11.42578125" style="409"/>
    <col min="6361" max="6361" width="20.28515625" style="409" customWidth="1"/>
    <col min="6362" max="6362" width="7.28515625" style="409" customWidth="1"/>
    <col min="6363" max="6363" width="51.42578125" style="409" customWidth="1"/>
    <col min="6364" max="6364" width="23.42578125" style="409" customWidth="1"/>
    <col min="6365" max="6365" width="19.42578125" style="409" customWidth="1"/>
    <col min="6366" max="6366" width="20" style="409" customWidth="1"/>
    <col min="6367" max="6367" width="25.140625" style="409" customWidth="1"/>
    <col min="6368" max="6368" width="4.42578125" style="409" customWidth="1"/>
    <col min="6369" max="6369" width="18.85546875" style="409" customWidth="1"/>
    <col min="6370" max="6370" width="19.28515625" style="409" customWidth="1"/>
    <col min="6371" max="6371" width="14.42578125" style="409" customWidth="1"/>
    <col min="6372" max="6372" width="18.42578125" style="409" customWidth="1"/>
    <col min="6373" max="6373" width="11.42578125" style="409"/>
    <col min="6374" max="6374" width="17.42578125" style="409" customWidth="1"/>
    <col min="6375" max="6616" width="11.42578125" style="409"/>
    <col min="6617" max="6617" width="20.28515625" style="409" customWidth="1"/>
    <col min="6618" max="6618" width="7.28515625" style="409" customWidth="1"/>
    <col min="6619" max="6619" width="51.42578125" style="409" customWidth="1"/>
    <col min="6620" max="6620" width="23.42578125" style="409" customWidth="1"/>
    <col min="6621" max="6621" width="19.42578125" style="409" customWidth="1"/>
    <col min="6622" max="6622" width="20" style="409" customWidth="1"/>
    <col min="6623" max="6623" width="25.140625" style="409" customWidth="1"/>
    <col min="6624" max="6624" width="4.42578125" style="409" customWidth="1"/>
    <col min="6625" max="6625" width="18.85546875" style="409" customWidth="1"/>
    <col min="6626" max="6626" width="19.28515625" style="409" customWidth="1"/>
    <col min="6627" max="6627" width="14.42578125" style="409" customWidth="1"/>
    <col min="6628" max="6628" width="18.42578125" style="409" customWidth="1"/>
    <col min="6629" max="6629" width="11.42578125" style="409"/>
    <col min="6630" max="6630" width="17.42578125" style="409" customWidth="1"/>
    <col min="6631" max="6872" width="11.42578125" style="409"/>
    <col min="6873" max="6873" width="20.28515625" style="409" customWidth="1"/>
    <col min="6874" max="6874" width="7.28515625" style="409" customWidth="1"/>
    <col min="6875" max="6875" width="51.42578125" style="409" customWidth="1"/>
    <col min="6876" max="6876" width="23.42578125" style="409" customWidth="1"/>
    <col min="6877" max="6877" width="19.42578125" style="409" customWidth="1"/>
    <col min="6878" max="6878" width="20" style="409" customWidth="1"/>
    <col min="6879" max="6879" width="25.140625" style="409" customWidth="1"/>
    <col min="6880" max="6880" width="4.42578125" style="409" customWidth="1"/>
    <col min="6881" max="6881" width="18.85546875" style="409" customWidth="1"/>
    <col min="6882" max="6882" width="19.28515625" style="409" customWidth="1"/>
    <col min="6883" max="6883" width="14.42578125" style="409" customWidth="1"/>
    <col min="6884" max="6884" width="18.42578125" style="409" customWidth="1"/>
    <col min="6885" max="6885" width="11.42578125" style="409"/>
    <col min="6886" max="6886" width="17.42578125" style="409" customWidth="1"/>
    <col min="6887" max="7128" width="11.42578125" style="409"/>
    <col min="7129" max="7129" width="20.28515625" style="409" customWidth="1"/>
    <col min="7130" max="7130" width="7.28515625" style="409" customWidth="1"/>
    <col min="7131" max="7131" width="51.42578125" style="409" customWidth="1"/>
    <col min="7132" max="7132" width="23.42578125" style="409" customWidth="1"/>
    <col min="7133" max="7133" width="19.42578125" style="409" customWidth="1"/>
    <col min="7134" max="7134" width="20" style="409" customWidth="1"/>
    <col min="7135" max="7135" width="25.140625" style="409" customWidth="1"/>
    <col min="7136" max="7136" width="4.42578125" style="409" customWidth="1"/>
    <col min="7137" max="7137" width="18.85546875" style="409" customWidth="1"/>
    <col min="7138" max="7138" width="19.28515625" style="409" customWidth="1"/>
    <col min="7139" max="7139" width="14.42578125" style="409" customWidth="1"/>
    <col min="7140" max="7140" width="18.42578125" style="409" customWidth="1"/>
    <col min="7141" max="7141" width="11.42578125" style="409"/>
    <col min="7142" max="7142" width="17.42578125" style="409" customWidth="1"/>
    <col min="7143" max="7384" width="11.42578125" style="409"/>
    <col min="7385" max="7385" width="20.28515625" style="409" customWidth="1"/>
    <col min="7386" max="7386" width="7.28515625" style="409" customWidth="1"/>
    <col min="7387" max="7387" width="51.42578125" style="409" customWidth="1"/>
    <col min="7388" max="7388" width="23.42578125" style="409" customWidth="1"/>
    <col min="7389" max="7389" width="19.42578125" style="409" customWidth="1"/>
    <col min="7390" max="7390" width="20" style="409" customWidth="1"/>
    <col min="7391" max="7391" width="25.140625" style="409" customWidth="1"/>
    <col min="7392" max="7392" width="4.42578125" style="409" customWidth="1"/>
    <col min="7393" max="7393" width="18.85546875" style="409" customWidth="1"/>
    <col min="7394" max="7394" width="19.28515625" style="409" customWidth="1"/>
    <col min="7395" max="7395" width="14.42578125" style="409" customWidth="1"/>
    <col min="7396" max="7396" width="18.42578125" style="409" customWidth="1"/>
    <col min="7397" max="7397" width="11.42578125" style="409"/>
    <col min="7398" max="7398" width="17.42578125" style="409" customWidth="1"/>
    <col min="7399" max="7640" width="11.42578125" style="409"/>
    <col min="7641" max="7641" width="20.28515625" style="409" customWidth="1"/>
    <col min="7642" max="7642" width="7.28515625" style="409" customWidth="1"/>
    <col min="7643" max="7643" width="51.42578125" style="409" customWidth="1"/>
    <col min="7644" max="7644" width="23.42578125" style="409" customWidth="1"/>
    <col min="7645" max="7645" width="19.42578125" style="409" customWidth="1"/>
    <col min="7646" max="7646" width="20" style="409" customWidth="1"/>
    <col min="7647" max="7647" width="25.140625" style="409" customWidth="1"/>
    <col min="7648" max="7648" width="4.42578125" style="409" customWidth="1"/>
    <col min="7649" max="7649" width="18.85546875" style="409" customWidth="1"/>
    <col min="7650" max="7650" width="19.28515625" style="409" customWidth="1"/>
    <col min="7651" max="7651" width="14.42578125" style="409" customWidth="1"/>
    <col min="7652" max="7652" width="18.42578125" style="409" customWidth="1"/>
    <col min="7653" max="7653" width="11.42578125" style="409"/>
    <col min="7654" max="7654" width="17.42578125" style="409" customWidth="1"/>
    <col min="7655" max="7896" width="11.42578125" style="409"/>
    <col min="7897" max="7897" width="20.28515625" style="409" customWidth="1"/>
    <col min="7898" max="7898" width="7.28515625" style="409" customWidth="1"/>
    <col min="7899" max="7899" width="51.42578125" style="409" customWidth="1"/>
    <col min="7900" max="7900" width="23.42578125" style="409" customWidth="1"/>
    <col min="7901" max="7901" width="19.42578125" style="409" customWidth="1"/>
    <col min="7902" max="7902" width="20" style="409" customWidth="1"/>
    <col min="7903" max="7903" width="25.140625" style="409" customWidth="1"/>
    <col min="7904" max="7904" width="4.42578125" style="409" customWidth="1"/>
    <col min="7905" max="7905" width="18.85546875" style="409" customWidth="1"/>
    <col min="7906" max="7906" width="19.28515625" style="409" customWidth="1"/>
    <col min="7907" max="7907" width="14.42578125" style="409" customWidth="1"/>
    <col min="7908" max="7908" width="18.42578125" style="409" customWidth="1"/>
    <col min="7909" max="7909" width="11.42578125" style="409"/>
    <col min="7910" max="7910" width="17.42578125" style="409" customWidth="1"/>
    <col min="7911" max="8152" width="11.42578125" style="409"/>
    <col min="8153" max="8153" width="20.28515625" style="409" customWidth="1"/>
    <col min="8154" max="8154" width="7.28515625" style="409" customWidth="1"/>
    <col min="8155" max="8155" width="51.42578125" style="409" customWidth="1"/>
    <col min="8156" max="8156" width="23.42578125" style="409" customWidth="1"/>
    <col min="8157" max="8157" width="19.42578125" style="409" customWidth="1"/>
    <col min="8158" max="8158" width="20" style="409" customWidth="1"/>
    <col min="8159" max="8159" width="25.140625" style="409" customWidth="1"/>
    <col min="8160" max="8160" width="4.42578125" style="409" customWidth="1"/>
    <col min="8161" max="8161" width="18.85546875" style="409" customWidth="1"/>
    <col min="8162" max="8162" width="19.28515625" style="409" customWidth="1"/>
    <col min="8163" max="8163" width="14.42578125" style="409" customWidth="1"/>
    <col min="8164" max="8164" width="18.42578125" style="409" customWidth="1"/>
    <col min="8165" max="8165" width="11.42578125" style="409"/>
    <col min="8166" max="8166" width="17.42578125" style="409" customWidth="1"/>
    <col min="8167" max="8408" width="11.42578125" style="409"/>
    <col min="8409" max="8409" width="20.28515625" style="409" customWidth="1"/>
    <col min="8410" max="8410" width="7.28515625" style="409" customWidth="1"/>
    <col min="8411" max="8411" width="51.42578125" style="409" customWidth="1"/>
    <col min="8412" max="8412" width="23.42578125" style="409" customWidth="1"/>
    <col min="8413" max="8413" width="19.42578125" style="409" customWidth="1"/>
    <col min="8414" max="8414" width="20" style="409" customWidth="1"/>
    <col min="8415" max="8415" width="25.140625" style="409" customWidth="1"/>
    <col min="8416" max="8416" width="4.42578125" style="409" customWidth="1"/>
    <col min="8417" max="8417" width="18.85546875" style="409" customWidth="1"/>
    <col min="8418" max="8418" width="19.28515625" style="409" customWidth="1"/>
    <col min="8419" max="8419" width="14.42578125" style="409" customWidth="1"/>
    <col min="8420" max="8420" width="18.42578125" style="409" customWidth="1"/>
    <col min="8421" max="8421" width="11.42578125" style="409"/>
    <col min="8422" max="8422" width="17.42578125" style="409" customWidth="1"/>
    <col min="8423" max="8664" width="11.42578125" style="409"/>
    <col min="8665" max="8665" width="20.28515625" style="409" customWidth="1"/>
    <col min="8666" max="8666" width="7.28515625" style="409" customWidth="1"/>
    <col min="8667" max="8667" width="51.42578125" style="409" customWidth="1"/>
    <col min="8668" max="8668" width="23.42578125" style="409" customWidth="1"/>
    <col min="8669" max="8669" width="19.42578125" style="409" customWidth="1"/>
    <col min="8670" max="8670" width="20" style="409" customWidth="1"/>
    <col min="8671" max="8671" width="25.140625" style="409" customWidth="1"/>
    <col min="8672" max="8672" width="4.42578125" style="409" customWidth="1"/>
    <col min="8673" max="8673" width="18.85546875" style="409" customWidth="1"/>
    <col min="8674" max="8674" width="19.28515625" style="409" customWidth="1"/>
    <col min="8675" max="8675" width="14.42578125" style="409" customWidth="1"/>
    <col min="8676" max="8676" width="18.42578125" style="409" customWidth="1"/>
    <col min="8677" max="8677" width="11.42578125" style="409"/>
    <col min="8678" max="8678" width="17.42578125" style="409" customWidth="1"/>
    <col min="8679" max="8920" width="11.42578125" style="409"/>
    <col min="8921" max="8921" width="20.28515625" style="409" customWidth="1"/>
    <col min="8922" max="8922" width="7.28515625" style="409" customWidth="1"/>
    <col min="8923" max="8923" width="51.42578125" style="409" customWidth="1"/>
    <col min="8924" max="8924" width="23.42578125" style="409" customWidth="1"/>
    <col min="8925" max="8925" width="19.42578125" style="409" customWidth="1"/>
    <col min="8926" max="8926" width="20" style="409" customWidth="1"/>
    <col min="8927" max="8927" width="25.140625" style="409" customWidth="1"/>
    <col min="8928" max="8928" width="4.42578125" style="409" customWidth="1"/>
    <col min="8929" max="8929" width="18.85546875" style="409" customWidth="1"/>
    <col min="8930" max="8930" width="19.28515625" style="409" customWidth="1"/>
    <col min="8931" max="8931" width="14.42578125" style="409" customWidth="1"/>
    <col min="8932" max="8932" width="18.42578125" style="409" customWidth="1"/>
    <col min="8933" max="8933" width="11.42578125" style="409"/>
    <col min="8934" max="8934" width="17.42578125" style="409" customWidth="1"/>
    <col min="8935" max="9176" width="11.42578125" style="409"/>
    <col min="9177" max="9177" width="20.28515625" style="409" customWidth="1"/>
    <col min="9178" max="9178" width="7.28515625" style="409" customWidth="1"/>
    <col min="9179" max="9179" width="51.42578125" style="409" customWidth="1"/>
    <col min="9180" max="9180" width="23.42578125" style="409" customWidth="1"/>
    <col min="9181" max="9181" width="19.42578125" style="409" customWidth="1"/>
    <col min="9182" max="9182" width="20" style="409" customWidth="1"/>
    <col min="9183" max="9183" width="25.140625" style="409" customWidth="1"/>
    <col min="9184" max="9184" width="4.42578125" style="409" customWidth="1"/>
    <col min="9185" max="9185" width="18.85546875" style="409" customWidth="1"/>
    <col min="9186" max="9186" width="19.28515625" style="409" customWidth="1"/>
    <col min="9187" max="9187" width="14.42578125" style="409" customWidth="1"/>
    <col min="9188" max="9188" width="18.42578125" style="409" customWidth="1"/>
    <col min="9189" max="9189" width="11.42578125" style="409"/>
    <col min="9190" max="9190" width="17.42578125" style="409" customWidth="1"/>
    <col min="9191" max="9432" width="11.42578125" style="409"/>
    <col min="9433" max="9433" width="20.28515625" style="409" customWidth="1"/>
    <col min="9434" max="9434" width="7.28515625" style="409" customWidth="1"/>
    <col min="9435" max="9435" width="51.42578125" style="409" customWidth="1"/>
    <col min="9436" max="9436" width="23.42578125" style="409" customWidth="1"/>
    <col min="9437" max="9437" width="19.42578125" style="409" customWidth="1"/>
    <col min="9438" max="9438" width="20" style="409" customWidth="1"/>
    <col min="9439" max="9439" width="25.140625" style="409" customWidth="1"/>
    <col min="9440" max="9440" width="4.42578125" style="409" customWidth="1"/>
    <col min="9441" max="9441" width="18.85546875" style="409" customWidth="1"/>
    <col min="9442" max="9442" width="19.28515625" style="409" customWidth="1"/>
    <col min="9443" max="9443" width="14.42578125" style="409" customWidth="1"/>
    <col min="9444" max="9444" width="18.42578125" style="409" customWidth="1"/>
    <col min="9445" max="9445" width="11.42578125" style="409"/>
    <col min="9446" max="9446" width="17.42578125" style="409" customWidth="1"/>
    <col min="9447" max="9688" width="11.42578125" style="409"/>
    <col min="9689" max="9689" width="20.28515625" style="409" customWidth="1"/>
    <col min="9690" max="9690" width="7.28515625" style="409" customWidth="1"/>
    <col min="9691" max="9691" width="51.42578125" style="409" customWidth="1"/>
    <col min="9692" max="9692" width="23.42578125" style="409" customWidth="1"/>
    <col min="9693" max="9693" width="19.42578125" style="409" customWidth="1"/>
    <col min="9694" max="9694" width="20" style="409" customWidth="1"/>
    <col min="9695" max="9695" width="25.140625" style="409" customWidth="1"/>
    <col min="9696" max="9696" width="4.42578125" style="409" customWidth="1"/>
    <col min="9697" max="9697" width="18.85546875" style="409" customWidth="1"/>
    <col min="9698" max="9698" width="19.28515625" style="409" customWidth="1"/>
    <col min="9699" max="9699" width="14.42578125" style="409" customWidth="1"/>
    <col min="9700" max="9700" width="18.42578125" style="409" customWidth="1"/>
    <col min="9701" max="9701" width="11.42578125" style="409"/>
    <col min="9702" max="9702" width="17.42578125" style="409" customWidth="1"/>
    <col min="9703" max="9944" width="11.42578125" style="409"/>
    <col min="9945" max="9945" width="20.28515625" style="409" customWidth="1"/>
    <col min="9946" max="9946" width="7.28515625" style="409" customWidth="1"/>
    <col min="9947" max="9947" width="51.42578125" style="409" customWidth="1"/>
    <col min="9948" max="9948" width="23.42578125" style="409" customWidth="1"/>
    <col min="9949" max="9949" width="19.42578125" style="409" customWidth="1"/>
    <col min="9950" max="9950" width="20" style="409" customWidth="1"/>
    <col min="9951" max="9951" width="25.140625" style="409" customWidth="1"/>
    <col min="9952" max="9952" width="4.42578125" style="409" customWidth="1"/>
    <col min="9953" max="9953" width="18.85546875" style="409" customWidth="1"/>
    <col min="9954" max="9954" width="19.28515625" style="409" customWidth="1"/>
    <col min="9955" max="9955" width="14.42578125" style="409" customWidth="1"/>
    <col min="9956" max="9956" width="18.42578125" style="409" customWidth="1"/>
    <col min="9957" max="9957" width="11.42578125" style="409"/>
    <col min="9958" max="9958" width="17.42578125" style="409" customWidth="1"/>
    <col min="9959" max="10200" width="11.42578125" style="409"/>
    <col min="10201" max="10201" width="20.28515625" style="409" customWidth="1"/>
    <col min="10202" max="10202" width="7.28515625" style="409" customWidth="1"/>
    <col min="10203" max="10203" width="51.42578125" style="409" customWidth="1"/>
    <col min="10204" max="10204" width="23.42578125" style="409" customWidth="1"/>
    <col min="10205" max="10205" width="19.42578125" style="409" customWidth="1"/>
    <col min="10206" max="10206" width="20" style="409" customWidth="1"/>
    <col min="10207" max="10207" width="25.140625" style="409" customWidth="1"/>
    <col min="10208" max="10208" width="4.42578125" style="409" customWidth="1"/>
    <col min="10209" max="10209" width="18.85546875" style="409" customWidth="1"/>
    <col min="10210" max="10210" width="19.28515625" style="409" customWidth="1"/>
    <col min="10211" max="10211" width="14.42578125" style="409" customWidth="1"/>
    <col min="10212" max="10212" width="18.42578125" style="409" customWidth="1"/>
    <col min="10213" max="10213" width="11.42578125" style="409"/>
    <col min="10214" max="10214" width="17.42578125" style="409" customWidth="1"/>
    <col min="10215" max="10456" width="11.42578125" style="409"/>
    <col min="10457" max="10457" width="20.28515625" style="409" customWidth="1"/>
    <col min="10458" max="10458" width="7.28515625" style="409" customWidth="1"/>
    <col min="10459" max="10459" width="51.42578125" style="409" customWidth="1"/>
    <col min="10460" max="10460" width="23.42578125" style="409" customWidth="1"/>
    <col min="10461" max="10461" width="19.42578125" style="409" customWidth="1"/>
    <col min="10462" max="10462" width="20" style="409" customWidth="1"/>
    <col min="10463" max="10463" width="25.140625" style="409" customWidth="1"/>
    <col min="10464" max="10464" width="4.42578125" style="409" customWidth="1"/>
    <col min="10465" max="10465" width="18.85546875" style="409" customWidth="1"/>
    <col min="10466" max="10466" width="19.28515625" style="409" customWidth="1"/>
    <col min="10467" max="10467" width="14.42578125" style="409" customWidth="1"/>
    <col min="10468" max="10468" width="18.42578125" style="409" customWidth="1"/>
    <col min="10469" max="10469" width="11.42578125" style="409"/>
    <col min="10470" max="10470" width="17.42578125" style="409" customWidth="1"/>
    <col min="10471" max="10712" width="11.42578125" style="409"/>
    <col min="10713" max="10713" width="20.28515625" style="409" customWidth="1"/>
    <col min="10714" max="10714" width="7.28515625" style="409" customWidth="1"/>
    <col min="10715" max="10715" width="51.42578125" style="409" customWidth="1"/>
    <col min="10716" max="10716" width="23.42578125" style="409" customWidth="1"/>
    <col min="10717" max="10717" width="19.42578125" style="409" customWidth="1"/>
    <col min="10718" max="10718" width="20" style="409" customWidth="1"/>
    <col min="10719" max="10719" width="25.140625" style="409" customWidth="1"/>
    <col min="10720" max="10720" width="4.42578125" style="409" customWidth="1"/>
    <col min="10721" max="10721" width="18.85546875" style="409" customWidth="1"/>
    <col min="10722" max="10722" width="19.28515625" style="409" customWidth="1"/>
    <col min="10723" max="10723" width="14.42578125" style="409" customWidth="1"/>
    <col min="10724" max="10724" width="18.42578125" style="409" customWidth="1"/>
    <col min="10725" max="10725" width="11.42578125" style="409"/>
    <col min="10726" max="10726" width="17.42578125" style="409" customWidth="1"/>
    <col min="10727" max="10968" width="11.42578125" style="409"/>
    <col min="10969" max="10969" width="20.28515625" style="409" customWidth="1"/>
    <col min="10970" max="10970" width="7.28515625" style="409" customWidth="1"/>
    <col min="10971" max="10971" width="51.42578125" style="409" customWidth="1"/>
    <col min="10972" max="10972" width="23.42578125" style="409" customWidth="1"/>
    <col min="10973" max="10973" width="19.42578125" style="409" customWidth="1"/>
    <col min="10974" max="10974" width="20" style="409" customWidth="1"/>
    <col min="10975" max="10975" width="25.140625" style="409" customWidth="1"/>
    <col min="10976" max="10976" width="4.42578125" style="409" customWidth="1"/>
    <col min="10977" max="10977" width="18.85546875" style="409" customWidth="1"/>
    <col min="10978" max="10978" width="19.28515625" style="409" customWidth="1"/>
    <col min="10979" max="10979" width="14.42578125" style="409" customWidth="1"/>
    <col min="10980" max="10980" width="18.42578125" style="409" customWidth="1"/>
    <col min="10981" max="10981" width="11.42578125" style="409"/>
    <col min="10982" max="10982" width="17.42578125" style="409" customWidth="1"/>
    <col min="10983" max="11224" width="11.42578125" style="409"/>
    <col min="11225" max="11225" width="20.28515625" style="409" customWidth="1"/>
    <col min="11226" max="11226" width="7.28515625" style="409" customWidth="1"/>
    <col min="11227" max="11227" width="51.42578125" style="409" customWidth="1"/>
    <col min="11228" max="11228" width="23.42578125" style="409" customWidth="1"/>
    <col min="11229" max="11229" width="19.42578125" style="409" customWidth="1"/>
    <col min="11230" max="11230" width="20" style="409" customWidth="1"/>
    <col min="11231" max="11231" width="25.140625" style="409" customWidth="1"/>
    <col min="11232" max="11232" width="4.42578125" style="409" customWidth="1"/>
    <col min="11233" max="11233" width="18.85546875" style="409" customWidth="1"/>
    <col min="11234" max="11234" width="19.28515625" style="409" customWidth="1"/>
    <col min="11235" max="11235" width="14.42578125" style="409" customWidth="1"/>
    <col min="11236" max="11236" width="18.42578125" style="409" customWidth="1"/>
    <col min="11237" max="11237" width="11.42578125" style="409"/>
    <col min="11238" max="11238" width="17.42578125" style="409" customWidth="1"/>
    <col min="11239" max="11480" width="11.42578125" style="409"/>
    <col min="11481" max="11481" width="20.28515625" style="409" customWidth="1"/>
    <col min="11482" max="11482" width="7.28515625" style="409" customWidth="1"/>
    <col min="11483" max="11483" width="51.42578125" style="409" customWidth="1"/>
    <col min="11484" max="11484" width="23.42578125" style="409" customWidth="1"/>
    <col min="11485" max="11485" width="19.42578125" style="409" customWidth="1"/>
    <col min="11486" max="11486" width="20" style="409" customWidth="1"/>
    <col min="11487" max="11487" width="25.140625" style="409" customWidth="1"/>
    <col min="11488" max="11488" width="4.42578125" style="409" customWidth="1"/>
    <col min="11489" max="11489" width="18.85546875" style="409" customWidth="1"/>
    <col min="11490" max="11490" width="19.28515625" style="409" customWidth="1"/>
    <col min="11491" max="11491" width="14.42578125" style="409" customWidth="1"/>
    <col min="11492" max="11492" width="18.42578125" style="409" customWidth="1"/>
    <col min="11493" max="11493" width="11.42578125" style="409"/>
    <col min="11494" max="11494" width="17.42578125" style="409" customWidth="1"/>
    <col min="11495" max="11736" width="11.42578125" style="409"/>
    <col min="11737" max="11737" width="20.28515625" style="409" customWidth="1"/>
    <col min="11738" max="11738" width="7.28515625" style="409" customWidth="1"/>
    <col min="11739" max="11739" width="51.42578125" style="409" customWidth="1"/>
    <col min="11740" max="11740" width="23.42578125" style="409" customWidth="1"/>
    <col min="11741" max="11741" width="19.42578125" style="409" customWidth="1"/>
    <col min="11742" max="11742" width="20" style="409" customWidth="1"/>
    <col min="11743" max="11743" width="25.140625" style="409" customWidth="1"/>
    <col min="11744" max="11744" width="4.42578125" style="409" customWidth="1"/>
    <col min="11745" max="11745" width="18.85546875" style="409" customWidth="1"/>
    <col min="11746" max="11746" width="19.28515625" style="409" customWidth="1"/>
    <col min="11747" max="11747" width="14.42578125" style="409" customWidth="1"/>
    <col min="11748" max="11748" width="18.42578125" style="409" customWidth="1"/>
    <col min="11749" max="11749" width="11.42578125" style="409"/>
    <col min="11750" max="11750" width="17.42578125" style="409" customWidth="1"/>
    <col min="11751" max="11992" width="11.42578125" style="409"/>
    <col min="11993" max="11993" width="20.28515625" style="409" customWidth="1"/>
    <col min="11994" max="11994" width="7.28515625" style="409" customWidth="1"/>
    <col min="11995" max="11995" width="51.42578125" style="409" customWidth="1"/>
    <col min="11996" max="11996" width="23.42578125" style="409" customWidth="1"/>
    <col min="11997" max="11997" width="19.42578125" style="409" customWidth="1"/>
    <col min="11998" max="11998" width="20" style="409" customWidth="1"/>
    <col min="11999" max="11999" width="25.140625" style="409" customWidth="1"/>
    <col min="12000" max="12000" width="4.42578125" style="409" customWidth="1"/>
    <col min="12001" max="12001" width="18.85546875" style="409" customWidth="1"/>
    <col min="12002" max="12002" width="19.28515625" style="409" customWidth="1"/>
    <col min="12003" max="12003" width="14.42578125" style="409" customWidth="1"/>
    <col min="12004" max="12004" width="18.42578125" style="409" customWidth="1"/>
    <col min="12005" max="12005" width="11.42578125" style="409"/>
    <col min="12006" max="12006" width="17.42578125" style="409" customWidth="1"/>
    <col min="12007" max="12248" width="11.42578125" style="409"/>
    <col min="12249" max="12249" width="20.28515625" style="409" customWidth="1"/>
    <col min="12250" max="12250" width="7.28515625" style="409" customWidth="1"/>
    <col min="12251" max="12251" width="51.42578125" style="409" customWidth="1"/>
    <col min="12252" max="12252" width="23.42578125" style="409" customWidth="1"/>
    <col min="12253" max="12253" width="19.42578125" style="409" customWidth="1"/>
    <col min="12254" max="12254" width="20" style="409" customWidth="1"/>
    <col min="12255" max="12255" width="25.140625" style="409" customWidth="1"/>
    <col min="12256" max="12256" width="4.42578125" style="409" customWidth="1"/>
    <col min="12257" max="12257" width="18.85546875" style="409" customWidth="1"/>
    <col min="12258" max="12258" width="19.28515625" style="409" customWidth="1"/>
    <col min="12259" max="12259" width="14.42578125" style="409" customWidth="1"/>
    <col min="12260" max="12260" width="18.42578125" style="409" customWidth="1"/>
    <col min="12261" max="12261" width="11.42578125" style="409"/>
    <col min="12262" max="12262" width="17.42578125" style="409" customWidth="1"/>
    <col min="12263" max="12504" width="11.42578125" style="409"/>
    <col min="12505" max="12505" width="20.28515625" style="409" customWidth="1"/>
    <col min="12506" max="12506" width="7.28515625" style="409" customWidth="1"/>
    <col min="12507" max="12507" width="51.42578125" style="409" customWidth="1"/>
    <col min="12508" max="12508" width="23.42578125" style="409" customWidth="1"/>
    <col min="12509" max="12509" width="19.42578125" style="409" customWidth="1"/>
    <col min="12510" max="12510" width="20" style="409" customWidth="1"/>
    <col min="12511" max="12511" width="25.140625" style="409" customWidth="1"/>
    <col min="12512" max="12512" width="4.42578125" style="409" customWidth="1"/>
    <col min="12513" max="12513" width="18.85546875" style="409" customWidth="1"/>
    <col min="12514" max="12514" width="19.28515625" style="409" customWidth="1"/>
    <col min="12515" max="12515" width="14.42578125" style="409" customWidth="1"/>
    <col min="12516" max="12516" width="18.42578125" style="409" customWidth="1"/>
    <col min="12517" max="12517" width="11.42578125" style="409"/>
    <col min="12518" max="12518" width="17.42578125" style="409" customWidth="1"/>
    <col min="12519" max="12760" width="11.42578125" style="409"/>
    <col min="12761" max="12761" width="20.28515625" style="409" customWidth="1"/>
    <col min="12762" max="12762" width="7.28515625" style="409" customWidth="1"/>
    <col min="12763" max="12763" width="51.42578125" style="409" customWidth="1"/>
    <col min="12764" max="12764" width="23.42578125" style="409" customWidth="1"/>
    <col min="12765" max="12765" width="19.42578125" style="409" customWidth="1"/>
    <col min="12766" max="12766" width="20" style="409" customWidth="1"/>
    <col min="12767" max="12767" width="25.140625" style="409" customWidth="1"/>
    <col min="12768" max="12768" width="4.42578125" style="409" customWidth="1"/>
    <col min="12769" max="12769" width="18.85546875" style="409" customWidth="1"/>
    <col min="12770" max="12770" width="19.28515625" style="409" customWidth="1"/>
    <col min="12771" max="12771" width="14.42578125" style="409" customWidth="1"/>
    <col min="12772" max="12772" width="18.42578125" style="409" customWidth="1"/>
    <col min="12773" max="12773" width="11.42578125" style="409"/>
    <col min="12774" max="12774" width="17.42578125" style="409" customWidth="1"/>
    <col min="12775" max="13016" width="11.42578125" style="409"/>
    <col min="13017" max="13017" width="20.28515625" style="409" customWidth="1"/>
    <col min="13018" max="13018" width="7.28515625" style="409" customWidth="1"/>
    <col min="13019" max="13019" width="51.42578125" style="409" customWidth="1"/>
    <col min="13020" max="13020" width="23.42578125" style="409" customWidth="1"/>
    <col min="13021" max="13021" width="19.42578125" style="409" customWidth="1"/>
    <col min="13022" max="13022" width="20" style="409" customWidth="1"/>
    <col min="13023" max="13023" width="25.140625" style="409" customWidth="1"/>
    <col min="13024" max="13024" width="4.42578125" style="409" customWidth="1"/>
    <col min="13025" max="13025" width="18.85546875" style="409" customWidth="1"/>
    <col min="13026" max="13026" width="19.28515625" style="409" customWidth="1"/>
    <col min="13027" max="13027" width="14.42578125" style="409" customWidth="1"/>
    <col min="13028" max="13028" width="18.42578125" style="409" customWidth="1"/>
    <col min="13029" max="13029" width="11.42578125" style="409"/>
    <col min="13030" max="13030" width="17.42578125" style="409" customWidth="1"/>
    <col min="13031" max="13272" width="11.42578125" style="409"/>
    <col min="13273" max="13273" width="20.28515625" style="409" customWidth="1"/>
    <col min="13274" max="13274" width="7.28515625" style="409" customWidth="1"/>
    <col min="13275" max="13275" width="51.42578125" style="409" customWidth="1"/>
    <col min="13276" max="13276" width="23.42578125" style="409" customWidth="1"/>
    <col min="13277" max="13277" width="19.42578125" style="409" customWidth="1"/>
    <col min="13278" max="13278" width="20" style="409" customWidth="1"/>
    <col min="13279" max="13279" width="25.140625" style="409" customWidth="1"/>
    <col min="13280" max="13280" width="4.42578125" style="409" customWidth="1"/>
    <col min="13281" max="13281" width="18.85546875" style="409" customWidth="1"/>
    <col min="13282" max="13282" width="19.28515625" style="409" customWidth="1"/>
    <col min="13283" max="13283" width="14.42578125" style="409" customWidth="1"/>
    <col min="13284" max="13284" width="18.42578125" style="409" customWidth="1"/>
    <col min="13285" max="13285" width="11.42578125" style="409"/>
    <col min="13286" max="13286" width="17.42578125" style="409" customWidth="1"/>
    <col min="13287" max="13528" width="11.42578125" style="409"/>
    <col min="13529" max="13529" width="20.28515625" style="409" customWidth="1"/>
    <col min="13530" max="13530" width="7.28515625" style="409" customWidth="1"/>
    <col min="13531" max="13531" width="51.42578125" style="409" customWidth="1"/>
    <col min="13532" max="13532" width="23.42578125" style="409" customWidth="1"/>
    <col min="13533" max="13533" width="19.42578125" style="409" customWidth="1"/>
    <col min="13534" max="13534" width="20" style="409" customWidth="1"/>
    <col min="13535" max="13535" width="25.140625" style="409" customWidth="1"/>
    <col min="13536" max="13536" width="4.42578125" style="409" customWidth="1"/>
    <col min="13537" max="13537" width="18.85546875" style="409" customWidth="1"/>
    <col min="13538" max="13538" width="19.28515625" style="409" customWidth="1"/>
    <col min="13539" max="13539" width="14.42578125" style="409" customWidth="1"/>
    <col min="13540" max="13540" width="18.42578125" style="409" customWidth="1"/>
    <col min="13541" max="13541" width="11.42578125" style="409"/>
    <col min="13542" max="13542" width="17.42578125" style="409" customWidth="1"/>
    <col min="13543" max="13784" width="11.42578125" style="409"/>
    <col min="13785" max="13785" width="20.28515625" style="409" customWidth="1"/>
    <col min="13786" max="13786" width="7.28515625" style="409" customWidth="1"/>
    <col min="13787" max="13787" width="51.42578125" style="409" customWidth="1"/>
    <col min="13788" max="13788" width="23.42578125" style="409" customWidth="1"/>
    <col min="13789" max="13789" width="19.42578125" style="409" customWidth="1"/>
    <col min="13790" max="13790" width="20" style="409" customWidth="1"/>
    <col min="13791" max="13791" width="25.140625" style="409" customWidth="1"/>
    <col min="13792" max="13792" width="4.42578125" style="409" customWidth="1"/>
    <col min="13793" max="13793" width="18.85546875" style="409" customWidth="1"/>
    <col min="13794" max="13794" width="19.28515625" style="409" customWidth="1"/>
    <col min="13795" max="13795" width="14.42578125" style="409" customWidth="1"/>
    <col min="13796" max="13796" width="18.42578125" style="409" customWidth="1"/>
    <col min="13797" max="13797" width="11.42578125" style="409"/>
    <col min="13798" max="13798" width="17.42578125" style="409" customWidth="1"/>
    <col min="13799" max="14040" width="11.42578125" style="409"/>
    <col min="14041" max="14041" width="20.28515625" style="409" customWidth="1"/>
    <col min="14042" max="14042" width="7.28515625" style="409" customWidth="1"/>
    <col min="14043" max="14043" width="51.42578125" style="409" customWidth="1"/>
    <col min="14044" max="14044" width="23.42578125" style="409" customWidth="1"/>
    <col min="14045" max="14045" width="19.42578125" style="409" customWidth="1"/>
    <col min="14046" max="14046" width="20" style="409" customWidth="1"/>
    <col min="14047" max="14047" width="25.140625" style="409" customWidth="1"/>
    <col min="14048" max="14048" width="4.42578125" style="409" customWidth="1"/>
    <col min="14049" max="14049" width="18.85546875" style="409" customWidth="1"/>
    <col min="14050" max="14050" width="19.28515625" style="409" customWidth="1"/>
    <col min="14051" max="14051" width="14.42578125" style="409" customWidth="1"/>
    <col min="14052" max="14052" width="18.42578125" style="409" customWidth="1"/>
    <col min="14053" max="14053" width="11.42578125" style="409"/>
    <col min="14054" max="14054" width="17.42578125" style="409" customWidth="1"/>
    <col min="14055" max="14296" width="11.42578125" style="409"/>
    <col min="14297" max="14297" width="20.28515625" style="409" customWidth="1"/>
    <col min="14298" max="14298" width="7.28515625" style="409" customWidth="1"/>
    <col min="14299" max="14299" width="51.42578125" style="409" customWidth="1"/>
    <col min="14300" max="14300" width="23.42578125" style="409" customWidth="1"/>
    <col min="14301" max="14301" width="19.42578125" style="409" customWidth="1"/>
    <col min="14302" max="14302" width="20" style="409" customWidth="1"/>
    <col min="14303" max="14303" width="25.140625" style="409" customWidth="1"/>
    <col min="14304" max="14304" width="4.42578125" style="409" customWidth="1"/>
    <col min="14305" max="14305" width="18.85546875" style="409" customWidth="1"/>
    <col min="14306" max="14306" width="19.28515625" style="409" customWidth="1"/>
    <col min="14307" max="14307" width="14.42578125" style="409" customWidth="1"/>
    <col min="14308" max="14308" width="18.42578125" style="409" customWidth="1"/>
    <col min="14309" max="14309" width="11.42578125" style="409"/>
    <col min="14310" max="14310" width="17.42578125" style="409" customWidth="1"/>
    <col min="14311" max="14552" width="11.42578125" style="409"/>
    <col min="14553" max="14553" width="20.28515625" style="409" customWidth="1"/>
    <col min="14554" max="14554" width="7.28515625" style="409" customWidth="1"/>
    <col min="14555" max="14555" width="51.42578125" style="409" customWidth="1"/>
    <col min="14556" max="14556" width="23.42578125" style="409" customWidth="1"/>
    <col min="14557" max="14557" width="19.42578125" style="409" customWidth="1"/>
    <col min="14558" max="14558" width="20" style="409" customWidth="1"/>
    <col min="14559" max="14559" width="25.140625" style="409" customWidth="1"/>
    <col min="14560" max="14560" width="4.42578125" style="409" customWidth="1"/>
    <col min="14561" max="14561" width="18.85546875" style="409" customWidth="1"/>
    <col min="14562" max="14562" width="19.28515625" style="409" customWidth="1"/>
    <col min="14563" max="14563" width="14.42578125" style="409" customWidth="1"/>
    <col min="14564" max="14564" width="18.42578125" style="409" customWidth="1"/>
    <col min="14565" max="14565" width="11.42578125" style="409"/>
    <col min="14566" max="14566" width="17.42578125" style="409" customWidth="1"/>
    <col min="14567" max="14808" width="11.42578125" style="409"/>
    <col min="14809" max="14809" width="20.28515625" style="409" customWidth="1"/>
    <col min="14810" max="14810" width="7.28515625" style="409" customWidth="1"/>
    <col min="14811" max="14811" width="51.42578125" style="409" customWidth="1"/>
    <col min="14812" max="14812" width="23.42578125" style="409" customWidth="1"/>
    <col min="14813" max="14813" width="19.42578125" style="409" customWidth="1"/>
    <col min="14814" max="14814" width="20" style="409" customWidth="1"/>
    <col min="14815" max="14815" width="25.140625" style="409" customWidth="1"/>
    <col min="14816" max="14816" width="4.42578125" style="409" customWidth="1"/>
    <col min="14817" max="14817" width="18.85546875" style="409" customWidth="1"/>
    <col min="14818" max="14818" width="19.28515625" style="409" customWidth="1"/>
    <col min="14819" max="14819" width="14.42578125" style="409" customWidth="1"/>
    <col min="14820" max="14820" width="18.42578125" style="409" customWidth="1"/>
    <col min="14821" max="14821" width="11.42578125" style="409"/>
    <col min="14822" max="14822" width="17.42578125" style="409" customWidth="1"/>
    <col min="14823" max="15064" width="11.42578125" style="409"/>
    <col min="15065" max="15065" width="20.28515625" style="409" customWidth="1"/>
    <col min="15066" max="15066" width="7.28515625" style="409" customWidth="1"/>
    <col min="15067" max="15067" width="51.42578125" style="409" customWidth="1"/>
    <col min="15068" max="15068" width="23.42578125" style="409" customWidth="1"/>
    <col min="15069" max="15069" width="19.42578125" style="409" customWidth="1"/>
    <col min="15070" max="15070" width="20" style="409" customWidth="1"/>
    <col min="15071" max="15071" width="25.140625" style="409" customWidth="1"/>
    <col min="15072" max="15072" width="4.42578125" style="409" customWidth="1"/>
    <col min="15073" max="15073" width="18.85546875" style="409" customWidth="1"/>
    <col min="15074" max="15074" width="19.28515625" style="409" customWidth="1"/>
    <col min="15075" max="15075" width="14.42578125" style="409" customWidth="1"/>
    <col min="15076" max="15076" width="18.42578125" style="409" customWidth="1"/>
    <col min="15077" max="15077" width="11.42578125" style="409"/>
    <col min="15078" max="15078" width="17.42578125" style="409" customWidth="1"/>
    <col min="15079" max="15320" width="11.42578125" style="409"/>
    <col min="15321" max="15321" width="20.28515625" style="409" customWidth="1"/>
    <col min="15322" max="15322" width="7.28515625" style="409" customWidth="1"/>
    <col min="15323" max="15323" width="51.42578125" style="409" customWidth="1"/>
    <col min="15324" max="15324" width="23.42578125" style="409" customWidth="1"/>
    <col min="15325" max="15325" width="19.42578125" style="409" customWidth="1"/>
    <col min="15326" max="15326" width="20" style="409" customWidth="1"/>
    <col min="15327" max="15327" width="25.140625" style="409" customWidth="1"/>
    <col min="15328" max="15328" width="4.42578125" style="409" customWidth="1"/>
    <col min="15329" max="15329" width="18.85546875" style="409" customWidth="1"/>
    <col min="15330" max="15330" width="19.28515625" style="409" customWidth="1"/>
    <col min="15331" max="15331" width="14.42578125" style="409" customWidth="1"/>
    <col min="15332" max="15332" width="18.42578125" style="409" customWidth="1"/>
    <col min="15333" max="15333" width="11.42578125" style="409"/>
    <col min="15334" max="15334" width="17.42578125" style="409" customWidth="1"/>
    <col min="15335" max="15576" width="11.42578125" style="409"/>
    <col min="15577" max="15577" width="20.28515625" style="409" customWidth="1"/>
    <col min="15578" max="15578" width="7.28515625" style="409" customWidth="1"/>
    <col min="15579" max="15579" width="51.42578125" style="409" customWidth="1"/>
    <col min="15580" max="15580" width="23.42578125" style="409" customWidth="1"/>
    <col min="15581" max="15581" width="19.42578125" style="409" customWidth="1"/>
    <col min="15582" max="15582" width="20" style="409" customWidth="1"/>
    <col min="15583" max="15583" width="25.140625" style="409" customWidth="1"/>
    <col min="15584" max="15584" width="4.42578125" style="409" customWidth="1"/>
    <col min="15585" max="15585" width="18.85546875" style="409" customWidth="1"/>
    <col min="15586" max="15586" width="19.28515625" style="409" customWidth="1"/>
    <col min="15587" max="15587" width="14.42578125" style="409" customWidth="1"/>
    <col min="15588" max="15588" width="18.42578125" style="409" customWidth="1"/>
    <col min="15589" max="15589" width="11.42578125" style="409"/>
    <col min="15590" max="15590" width="17.42578125" style="409" customWidth="1"/>
    <col min="15591" max="15832" width="11.42578125" style="409"/>
    <col min="15833" max="15833" width="20.28515625" style="409" customWidth="1"/>
    <col min="15834" max="15834" width="7.28515625" style="409" customWidth="1"/>
    <col min="15835" max="15835" width="51.42578125" style="409" customWidth="1"/>
    <col min="15836" max="15836" width="23.42578125" style="409" customWidth="1"/>
    <col min="15837" max="15837" width="19.42578125" style="409" customWidth="1"/>
    <col min="15838" max="15838" width="20" style="409" customWidth="1"/>
    <col min="15839" max="15839" width="25.140625" style="409" customWidth="1"/>
    <col min="15840" max="15840" width="4.42578125" style="409" customWidth="1"/>
    <col min="15841" max="15841" width="18.85546875" style="409" customWidth="1"/>
    <col min="15842" max="15842" width="19.28515625" style="409" customWidth="1"/>
    <col min="15843" max="15843" width="14.42578125" style="409" customWidth="1"/>
    <col min="15844" max="15844" width="18.42578125" style="409" customWidth="1"/>
    <col min="15845" max="15845" width="11.42578125" style="409"/>
    <col min="15846" max="15846" width="17.42578125" style="409" customWidth="1"/>
    <col min="15847" max="16088" width="11.42578125" style="409"/>
    <col min="16089" max="16089" width="20.28515625" style="409" customWidth="1"/>
    <col min="16090" max="16090" width="7.28515625" style="409" customWidth="1"/>
    <col min="16091" max="16091" width="51.42578125" style="409" customWidth="1"/>
    <col min="16092" max="16092" width="23.42578125" style="409" customWidth="1"/>
    <col min="16093" max="16093" width="19.42578125" style="409" customWidth="1"/>
    <col min="16094" max="16094" width="20" style="409" customWidth="1"/>
    <col min="16095" max="16095" width="25.140625" style="409" customWidth="1"/>
    <col min="16096" max="16096" width="4.42578125" style="409" customWidth="1"/>
    <col min="16097" max="16097" width="18.85546875" style="409" customWidth="1"/>
    <col min="16098" max="16098" width="19.28515625" style="409" customWidth="1"/>
    <col min="16099" max="16099" width="14.42578125" style="409" customWidth="1"/>
    <col min="16100" max="16100" width="18.42578125" style="409" customWidth="1"/>
    <col min="16101" max="16101" width="11.42578125" style="409"/>
    <col min="16102" max="16102" width="17.42578125" style="409" customWidth="1"/>
    <col min="16103" max="16384" width="11.42578125" style="409"/>
  </cols>
  <sheetData>
    <row r="1" spans="1:11" ht="24.75" customHeight="1" x14ac:dyDescent="0.25">
      <c r="A1" s="550" t="s">
        <v>441</v>
      </c>
      <c r="B1" s="550"/>
      <c r="C1" s="550"/>
      <c r="D1" s="550"/>
      <c r="E1" s="550"/>
      <c r="F1" s="550"/>
      <c r="G1" s="550"/>
      <c r="H1" s="550"/>
      <c r="I1" s="550"/>
      <c r="J1" s="550"/>
      <c r="K1" s="550"/>
    </row>
    <row r="2" spans="1:11" ht="24.95" customHeight="1" x14ac:dyDescent="0.25">
      <c r="A2" s="551" t="s">
        <v>442</v>
      </c>
      <c r="B2" s="551"/>
      <c r="C2" s="551"/>
      <c r="D2" s="551"/>
      <c r="E2" s="551"/>
      <c r="F2" s="551"/>
      <c r="G2" s="551"/>
      <c r="H2" s="551"/>
      <c r="I2" s="551"/>
      <c r="J2" s="551"/>
      <c r="K2" s="551"/>
    </row>
    <row r="3" spans="1:11" ht="24.95" customHeight="1" x14ac:dyDescent="0.25">
      <c r="A3" s="552" t="s">
        <v>555</v>
      </c>
      <c r="B3" s="552"/>
      <c r="C3" s="552"/>
      <c r="D3" s="552"/>
      <c r="E3" s="552"/>
      <c r="F3" s="552"/>
      <c r="G3" s="552"/>
      <c r="H3" s="552"/>
      <c r="I3" s="552"/>
      <c r="J3" s="552"/>
      <c r="K3" s="552"/>
    </row>
    <row r="4" spans="1:11" ht="15" customHeight="1" x14ac:dyDescent="0.25">
      <c r="A4" s="513"/>
      <c r="B4" s="513"/>
      <c r="C4" s="513"/>
      <c r="D4" s="513"/>
      <c r="E4" s="513"/>
      <c r="F4" s="513"/>
      <c r="G4" s="513"/>
      <c r="H4" s="513"/>
      <c r="I4" s="513"/>
      <c r="J4" s="513"/>
      <c r="K4" s="323"/>
    </row>
    <row r="5" spans="1:11" ht="15" customHeight="1" x14ac:dyDescent="0.25">
      <c r="F5" s="166"/>
      <c r="G5" s="410" t="s">
        <v>3</v>
      </c>
      <c r="H5" s="413" t="s">
        <v>4</v>
      </c>
      <c r="I5" s="413"/>
      <c r="J5" s="414" t="s">
        <v>5</v>
      </c>
      <c r="K5" s="323"/>
    </row>
    <row r="6" spans="1:11" ht="15" customHeight="1" thickBot="1" x14ac:dyDescent="0.3">
      <c r="A6" s="470"/>
      <c r="B6" s="470"/>
      <c r="C6" s="471"/>
      <c r="D6" s="471"/>
      <c r="E6" s="470"/>
      <c r="F6" s="167"/>
      <c r="G6" s="469"/>
      <c r="H6" s="468"/>
      <c r="I6" s="468"/>
      <c r="J6" s="467"/>
      <c r="K6" s="331"/>
    </row>
    <row r="7" spans="1:11" s="410" customFormat="1" ht="51" customHeight="1" x14ac:dyDescent="0.25">
      <c r="A7" s="589" t="s">
        <v>6</v>
      </c>
      <c r="B7" s="587" t="s">
        <v>420</v>
      </c>
      <c r="C7" s="587" t="s">
        <v>8</v>
      </c>
      <c r="D7" s="587" t="s">
        <v>9</v>
      </c>
      <c r="E7" s="587" t="s">
        <v>421</v>
      </c>
      <c r="F7" s="525" t="s">
        <v>444</v>
      </c>
      <c r="G7" s="534" t="s">
        <v>445</v>
      </c>
      <c r="H7" s="525" t="s">
        <v>446</v>
      </c>
      <c r="I7" s="525" t="s">
        <v>14</v>
      </c>
      <c r="J7" s="576" t="s">
        <v>447</v>
      </c>
      <c r="K7" s="578" t="s">
        <v>448</v>
      </c>
    </row>
    <row r="8" spans="1:11" s="410" customFormat="1" ht="36.75" customHeight="1" thickBot="1" x14ac:dyDescent="0.3">
      <c r="A8" s="590"/>
      <c r="B8" s="588"/>
      <c r="C8" s="588"/>
      <c r="D8" s="588"/>
      <c r="E8" s="588"/>
      <c r="F8" s="532"/>
      <c r="G8" s="535"/>
      <c r="H8" s="532"/>
      <c r="I8" s="532"/>
      <c r="J8" s="577"/>
      <c r="K8" s="579"/>
    </row>
    <row r="9" spans="1:11" s="433" customFormat="1" ht="26.25" customHeight="1" thickBot="1" x14ac:dyDescent="0.3">
      <c r="A9" s="466" t="s">
        <v>26</v>
      </c>
      <c r="B9" s="462"/>
      <c r="C9" s="462"/>
      <c r="D9" s="462"/>
      <c r="E9" s="465" t="s">
        <v>27</v>
      </c>
      <c r="F9" s="460">
        <f>+F10+F18+F36+F41</f>
        <v>2683271770.1499996</v>
      </c>
      <c r="G9" s="460">
        <f>+G10+G18+G36+G41</f>
        <v>0</v>
      </c>
      <c r="H9" s="460">
        <f>+F9-G9</f>
        <v>2683271770.1499996</v>
      </c>
      <c r="I9" s="306">
        <f>+H9/H97</f>
        <v>3.3966829357240748E-2</v>
      </c>
      <c r="J9" s="460">
        <f>+J10+J18+J36+J41</f>
        <v>2683271770.1499996</v>
      </c>
      <c r="K9" s="336">
        <f t="shared" ref="K9:K72" si="0">+J9/H9</f>
        <v>1</v>
      </c>
    </row>
    <row r="10" spans="1:11" ht="25.5" customHeight="1" x14ac:dyDescent="0.25">
      <c r="A10" s="25" t="s">
        <v>28</v>
      </c>
      <c r="B10" s="458"/>
      <c r="C10" s="458"/>
      <c r="D10" s="458"/>
      <c r="E10" s="417" t="s">
        <v>29</v>
      </c>
      <c r="F10" s="428">
        <f>+F11</f>
        <v>208429692.25999999</v>
      </c>
      <c r="G10" s="428">
        <f>+G11</f>
        <v>0</v>
      </c>
      <c r="H10" s="428">
        <f>+F10-G10</f>
        <v>208429692.25999999</v>
      </c>
      <c r="I10" s="290">
        <f>+H10/H97</f>
        <v>2.6384564801581224E-3</v>
      </c>
      <c r="J10" s="428">
        <f>+J11</f>
        <v>208429692.25999999</v>
      </c>
      <c r="K10" s="338">
        <f t="shared" si="0"/>
        <v>1</v>
      </c>
    </row>
    <row r="11" spans="1:11" ht="25.5" customHeight="1" x14ac:dyDescent="0.25">
      <c r="A11" s="32" t="s">
        <v>30</v>
      </c>
      <c r="B11" s="456"/>
      <c r="C11" s="456"/>
      <c r="D11" s="456"/>
      <c r="E11" s="149" t="s">
        <v>31</v>
      </c>
      <c r="F11" s="425">
        <f>+F12+F16</f>
        <v>208429692.25999999</v>
      </c>
      <c r="G11" s="425">
        <f>+G12+G16</f>
        <v>0</v>
      </c>
      <c r="H11" s="425">
        <f>+H12+H16</f>
        <v>208429692.25999999</v>
      </c>
      <c r="I11" s="294">
        <f>+H11/H97</f>
        <v>2.6384564801581224E-3</v>
      </c>
      <c r="J11" s="425">
        <f>+J12+J16</f>
        <v>208429692.25999999</v>
      </c>
      <c r="K11" s="340">
        <f t="shared" si="0"/>
        <v>1</v>
      </c>
    </row>
    <row r="12" spans="1:11" ht="25.5" customHeight="1" x14ac:dyDescent="0.25">
      <c r="A12" s="32" t="s">
        <v>32</v>
      </c>
      <c r="B12" s="456"/>
      <c r="C12" s="456"/>
      <c r="D12" s="456"/>
      <c r="E12" s="149" t="s">
        <v>33</v>
      </c>
      <c r="F12" s="425">
        <f>+F13</f>
        <v>2984515.91</v>
      </c>
      <c r="G12" s="425">
        <f>+G13</f>
        <v>0</v>
      </c>
      <c r="H12" s="425">
        <f t="shared" ref="H12:H75" si="1">+F12-G12</f>
        <v>2984515.91</v>
      </c>
      <c r="I12" s="378">
        <f>+H12/H97</f>
        <v>3.7780199440354518E-5</v>
      </c>
      <c r="J12" s="425">
        <f>+J13</f>
        <v>2984515.91</v>
      </c>
      <c r="K12" s="340">
        <f t="shared" si="0"/>
        <v>1</v>
      </c>
    </row>
    <row r="13" spans="1:11" ht="25.5" customHeight="1" x14ac:dyDescent="0.25">
      <c r="A13" s="32" t="s">
        <v>34</v>
      </c>
      <c r="B13" s="456"/>
      <c r="C13" s="456"/>
      <c r="D13" s="456"/>
      <c r="E13" s="149" t="s">
        <v>35</v>
      </c>
      <c r="F13" s="425">
        <f>+F14+F15</f>
        <v>2984515.91</v>
      </c>
      <c r="G13" s="425">
        <f>SUM(G15:G15)</f>
        <v>0</v>
      </c>
      <c r="H13" s="425">
        <f t="shared" si="1"/>
        <v>2984515.91</v>
      </c>
      <c r="I13" s="378">
        <f>+H13/H97</f>
        <v>3.7780199440354518E-5</v>
      </c>
      <c r="J13" s="425">
        <f>+J14+J15</f>
        <v>2984515.91</v>
      </c>
      <c r="K13" s="340">
        <f t="shared" si="0"/>
        <v>1</v>
      </c>
    </row>
    <row r="14" spans="1:11" ht="25.5" customHeight="1" x14ac:dyDescent="0.25">
      <c r="A14" s="39" t="s">
        <v>36</v>
      </c>
      <c r="B14" s="40" t="s">
        <v>37</v>
      </c>
      <c r="C14" s="40">
        <v>20</v>
      </c>
      <c r="D14" s="40" t="s">
        <v>38</v>
      </c>
      <c r="E14" s="151" t="s">
        <v>39</v>
      </c>
      <c r="F14" s="422">
        <v>1416797.62</v>
      </c>
      <c r="G14" s="464">
        <v>0</v>
      </c>
      <c r="H14" s="421">
        <f t="shared" si="1"/>
        <v>1416797.62</v>
      </c>
      <c r="I14" s="379">
        <f>+H14/H97</f>
        <v>1.7934867249616913E-5</v>
      </c>
      <c r="J14" s="421">
        <v>1416797.62</v>
      </c>
      <c r="K14" s="342">
        <f t="shared" si="0"/>
        <v>1</v>
      </c>
    </row>
    <row r="15" spans="1:11" ht="33" customHeight="1" x14ac:dyDescent="0.25">
      <c r="A15" s="39" t="s">
        <v>49</v>
      </c>
      <c r="B15" s="454" t="s">
        <v>37</v>
      </c>
      <c r="C15" s="454">
        <v>20</v>
      </c>
      <c r="D15" s="40" t="s">
        <v>38</v>
      </c>
      <c r="E15" s="151" t="s">
        <v>50</v>
      </c>
      <c r="F15" s="422">
        <v>1567718.29</v>
      </c>
      <c r="G15" s="464">
        <v>0</v>
      </c>
      <c r="H15" s="421">
        <f t="shared" si="1"/>
        <v>1567718.29</v>
      </c>
      <c r="I15" s="379">
        <f>+H15/H97</f>
        <v>1.9845332190737605E-5</v>
      </c>
      <c r="J15" s="421">
        <v>1567718.29</v>
      </c>
      <c r="K15" s="342">
        <f t="shared" si="0"/>
        <v>1</v>
      </c>
    </row>
    <row r="16" spans="1:11" ht="30" customHeight="1" x14ac:dyDescent="0.25">
      <c r="A16" s="32" t="s">
        <v>55</v>
      </c>
      <c r="B16" s="33"/>
      <c r="C16" s="33"/>
      <c r="D16" s="33"/>
      <c r="E16" s="149" t="s">
        <v>56</v>
      </c>
      <c r="F16" s="424">
        <f>+F17</f>
        <v>205445176.34999999</v>
      </c>
      <c r="G16" s="424">
        <f>+G17</f>
        <v>0</v>
      </c>
      <c r="H16" s="425">
        <f t="shared" si="1"/>
        <v>205445176.34999999</v>
      </c>
      <c r="I16" s="294">
        <f>+H16/H97</f>
        <v>2.6006762807177677E-3</v>
      </c>
      <c r="J16" s="424">
        <f>+J17</f>
        <v>205445176.34999999</v>
      </c>
      <c r="K16" s="340">
        <f t="shared" si="0"/>
        <v>1</v>
      </c>
    </row>
    <row r="17" spans="1:11" ht="24.75" customHeight="1" x14ac:dyDescent="0.25">
      <c r="A17" s="39" t="s">
        <v>61</v>
      </c>
      <c r="B17" s="40" t="s">
        <v>37</v>
      </c>
      <c r="C17" s="40">
        <v>20</v>
      </c>
      <c r="D17" s="40" t="s">
        <v>38</v>
      </c>
      <c r="E17" s="151" t="s">
        <v>62</v>
      </c>
      <c r="F17" s="422">
        <v>205445176.34999999</v>
      </c>
      <c r="G17" s="422">
        <v>0</v>
      </c>
      <c r="H17" s="422">
        <f t="shared" si="1"/>
        <v>205445176.34999999</v>
      </c>
      <c r="I17" s="308">
        <f>+H17/H97</f>
        <v>2.6006762807177677E-3</v>
      </c>
      <c r="J17" s="422">
        <v>205445176.34999999</v>
      </c>
      <c r="K17" s="342">
        <f t="shared" si="0"/>
        <v>1</v>
      </c>
    </row>
    <row r="18" spans="1:11" ht="24" customHeight="1" x14ac:dyDescent="0.25">
      <c r="A18" s="32" t="s">
        <v>87</v>
      </c>
      <c r="B18" s="454"/>
      <c r="C18" s="454"/>
      <c r="D18" s="454"/>
      <c r="E18" s="149" t="s">
        <v>88</v>
      </c>
      <c r="F18" s="425">
        <f>+F19+F25</f>
        <v>569369052.5</v>
      </c>
      <c r="G18" s="425">
        <f>+G19+G25</f>
        <v>0</v>
      </c>
      <c r="H18" s="425">
        <f t="shared" si="1"/>
        <v>569369052.5</v>
      </c>
      <c r="I18" s="294">
        <f>+H18/H97</f>
        <v>7.2074926076087431E-3</v>
      </c>
      <c r="J18" s="425">
        <f>+J19+J25</f>
        <v>569369052.5</v>
      </c>
      <c r="K18" s="340">
        <f t="shared" si="0"/>
        <v>1</v>
      </c>
    </row>
    <row r="19" spans="1:11" ht="24" customHeight="1" x14ac:dyDescent="0.25">
      <c r="A19" s="32" t="s">
        <v>89</v>
      </c>
      <c r="B19" s="454"/>
      <c r="C19" s="454"/>
      <c r="D19" s="454"/>
      <c r="E19" s="149" t="s">
        <v>90</v>
      </c>
      <c r="F19" s="425">
        <f>+F20</f>
        <v>13427974</v>
      </c>
      <c r="G19" s="425">
        <f>+G20</f>
        <v>0</v>
      </c>
      <c r="H19" s="425">
        <f t="shared" si="1"/>
        <v>13427974</v>
      </c>
      <c r="I19" s="294">
        <f>+H19/H97</f>
        <v>1.6998117989590312E-4</v>
      </c>
      <c r="J19" s="425">
        <f>+J20</f>
        <v>13427974</v>
      </c>
      <c r="K19" s="340">
        <f t="shared" si="0"/>
        <v>1</v>
      </c>
    </row>
    <row r="20" spans="1:11" ht="24" customHeight="1" x14ac:dyDescent="0.25">
      <c r="A20" s="32" t="s">
        <v>91</v>
      </c>
      <c r="B20" s="454"/>
      <c r="C20" s="454"/>
      <c r="D20" s="454"/>
      <c r="E20" s="149" t="s">
        <v>92</v>
      </c>
      <c r="F20" s="425">
        <f>+F21+F23</f>
        <v>13427974</v>
      </c>
      <c r="G20" s="425">
        <f>+G21+G23</f>
        <v>0</v>
      </c>
      <c r="H20" s="425">
        <f t="shared" si="1"/>
        <v>13427974</v>
      </c>
      <c r="I20" s="294">
        <f>+H20/H97</f>
        <v>1.6998117989590312E-4</v>
      </c>
      <c r="J20" s="425">
        <f>+J21+J23</f>
        <v>13427974</v>
      </c>
      <c r="K20" s="340">
        <f t="shared" si="0"/>
        <v>1</v>
      </c>
    </row>
    <row r="21" spans="1:11" ht="52.5" customHeight="1" x14ac:dyDescent="0.25">
      <c r="A21" s="32" t="s">
        <v>93</v>
      </c>
      <c r="B21" s="454"/>
      <c r="C21" s="454"/>
      <c r="D21" s="454"/>
      <c r="E21" s="149" t="s">
        <v>94</v>
      </c>
      <c r="F21" s="425">
        <f>+F22</f>
        <v>9669974</v>
      </c>
      <c r="G21" s="425">
        <f>+G22</f>
        <v>0</v>
      </c>
      <c r="H21" s="425">
        <f t="shared" si="1"/>
        <v>9669974</v>
      </c>
      <c r="I21" s="294">
        <f>+H21/H97</f>
        <v>1.2240964944396719E-4</v>
      </c>
      <c r="J21" s="425">
        <f>+J22</f>
        <v>9669974</v>
      </c>
      <c r="K21" s="340">
        <f t="shared" si="0"/>
        <v>1</v>
      </c>
    </row>
    <row r="22" spans="1:11" ht="32.25" customHeight="1" x14ac:dyDescent="0.25">
      <c r="A22" s="39" t="s">
        <v>95</v>
      </c>
      <c r="B22" s="40" t="s">
        <v>37</v>
      </c>
      <c r="C22" s="40">
        <v>20</v>
      </c>
      <c r="D22" s="40" t="s">
        <v>38</v>
      </c>
      <c r="E22" s="151" t="s">
        <v>96</v>
      </c>
      <c r="F22" s="421">
        <v>9669974</v>
      </c>
      <c r="G22" s="422">
        <v>0</v>
      </c>
      <c r="H22" s="422">
        <f t="shared" si="1"/>
        <v>9669974</v>
      </c>
      <c r="I22" s="308">
        <f>+H22/H97</f>
        <v>1.2240964944396719E-4</v>
      </c>
      <c r="J22" s="421">
        <v>9669974</v>
      </c>
      <c r="K22" s="342">
        <f t="shared" si="0"/>
        <v>1</v>
      </c>
    </row>
    <row r="23" spans="1:11" ht="32.25" customHeight="1" x14ac:dyDescent="0.25">
      <c r="A23" s="32" t="s">
        <v>449</v>
      </c>
      <c r="B23" s="40"/>
      <c r="C23" s="40"/>
      <c r="D23" s="40"/>
      <c r="E23" s="149" t="s">
        <v>450</v>
      </c>
      <c r="F23" s="425">
        <f>+F24</f>
        <v>3758000</v>
      </c>
      <c r="G23" s="425">
        <f>+G24</f>
        <v>0</v>
      </c>
      <c r="H23" s="425">
        <f t="shared" si="1"/>
        <v>3758000</v>
      </c>
      <c r="I23" s="378">
        <f>+H23/H97</f>
        <v>4.7571530451935925E-5</v>
      </c>
      <c r="J23" s="425">
        <f>+J24</f>
        <v>3758000</v>
      </c>
      <c r="K23" s="340">
        <f t="shared" si="0"/>
        <v>1</v>
      </c>
    </row>
    <row r="24" spans="1:11" ht="32.25" customHeight="1" x14ac:dyDescent="0.25">
      <c r="A24" s="39" t="s">
        <v>451</v>
      </c>
      <c r="B24" s="40" t="s">
        <v>37</v>
      </c>
      <c r="C24" s="40">
        <v>20</v>
      </c>
      <c r="D24" s="40" t="s">
        <v>38</v>
      </c>
      <c r="E24" s="151" t="s">
        <v>452</v>
      </c>
      <c r="F24" s="421">
        <v>3758000</v>
      </c>
      <c r="G24" s="422">
        <v>0</v>
      </c>
      <c r="H24" s="422">
        <f t="shared" si="1"/>
        <v>3758000</v>
      </c>
      <c r="I24" s="379">
        <f>+H24/H97</f>
        <v>4.7571530451935925E-5</v>
      </c>
      <c r="J24" s="421">
        <v>3758000</v>
      </c>
      <c r="K24" s="342">
        <f t="shared" si="0"/>
        <v>1</v>
      </c>
    </row>
    <row r="25" spans="1:11" ht="23.25" customHeight="1" x14ac:dyDescent="0.25">
      <c r="A25" s="32" t="s">
        <v>97</v>
      </c>
      <c r="B25" s="456"/>
      <c r="C25" s="456"/>
      <c r="D25" s="456"/>
      <c r="E25" s="149" t="s">
        <v>98</v>
      </c>
      <c r="F25" s="424">
        <f>+F26</f>
        <v>555941078.5</v>
      </c>
      <c r="G25" s="424">
        <f>+G26</f>
        <v>0</v>
      </c>
      <c r="H25" s="425">
        <f t="shared" si="1"/>
        <v>555941078.5</v>
      </c>
      <c r="I25" s="294">
        <f>+H25/H97</f>
        <v>7.0375114277128397E-3</v>
      </c>
      <c r="J25" s="424">
        <f>+J26</f>
        <v>555941078.5</v>
      </c>
      <c r="K25" s="340">
        <f t="shared" si="0"/>
        <v>1</v>
      </c>
    </row>
    <row r="26" spans="1:11" ht="23.25" customHeight="1" x14ac:dyDescent="0.25">
      <c r="A26" s="32" t="s">
        <v>121</v>
      </c>
      <c r="B26" s="456"/>
      <c r="C26" s="456"/>
      <c r="D26" s="456"/>
      <c r="E26" s="149" t="s">
        <v>122</v>
      </c>
      <c r="F26" s="425">
        <f>+F27+F29+F31</f>
        <v>555941078.5</v>
      </c>
      <c r="G26" s="425">
        <f>+G27+G29+G31</f>
        <v>0</v>
      </c>
      <c r="H26" s="425">
        <f t="shared" si="1"/>
        <v>555941078.5</v>
      </c>
      <c r="I26" s="294">
        <f>+H26/H97</f>
        <v>7.0375114277128397E-3</v>
      </c>
      <c r="J26" s="425">
        <f>+J27+J29+J31</f>
        <v>555941078.5</v>
      </c>
      <c r="K26" s="340">
        <f t="shared" si="0"/>
        <v>1</v>
      </c>
    </row>
    <row r="27" spans="1:11" ht="68.25" customHeight="1" x14ac:dyDescent="0.25">
      <c r="A27" s="32" t="s">
        <v>123</v>
      </c>
      <c r="B27" s="456"/>
      <c r="C27" s="456"/>
      <c r="D27" s="456"/>
      <c r="E27" s="149" t="s">
        <v>124</v>
      </c>
      <c r="F27" s="425">
        <f>+F28</f>
        <v>78506145</v>
      </c>
      <c r="G27" s="425">
        <f>+G28</f>
        <v>0</v>
      </c>
      <c r="H27" s="425">
        <f t="shared" si="1"/>
        <v>78506145</v>
      </c>
      <c r="I27" s="294">
        <f>+H27/H97</f>
        <v>9.9378857571357036E-4</v>
      </c>
      <c r="J27" s="425">
        <f>+J28</f>
        <v>78506145</v>
      </c>
      <c r="K27" s="340">
        <f t="shared" si="0"/>
        <v>1</v>
      </c>
    </row>
    <row r="28" spans="1:11" ht="29.25" customHeight="1" x14ac:dyDescent="0.25">
      <c r="A28" s="39" t="s">
        <v>129</v>
      </c>
      <c r="B28" s="40" t="s">
        <v>37</v>
      </c>
      <c r="C28" s="40">
        <v>20</v>
      </c>
      <c r="D28" s="40" t="s">
        <v>38</v>
      </c>
      <c r="E28" s="151" t="s">
        <v>130</v>
      </c>
      <c r="F28" s="421">
        <v>78506145</v>
      </c>
      <c r="G28" s="421">
        <v>0</v>
      </c>
      <c r="H28" s="421">
        <f t="shared" si="1"/>
        <v>78506145</v>
      </c>
      <c r="I28" s="308">
        <f>+H28/H97</f>
        <v>9.9378857571357036E-4</v>
      </c>
      <c r="J28" s="421">
        <v>78506145</v>
      </c>
      <c r="K28" s="342">
        <f t="shared" si="0"/>
        <v>1</v>
      </c>
    </row>
    <row r="29" spans="1:11" ht="38.25" customHeight="1" x14ac:dyDescent="0.25">
      <c r="A29" s="32" t="s">
        <v>133</v>
      </c>
      <c r="B29" s="456"/>
      <c r="C29" s="456"/>
      <c r="D29" s="456"/>
      <c r="E29" s="149" t="s">
        <v>134</v>
      </c>
      <c r="F29" s="425">
        <f>+F30</f>
        <v>200812848</v>
      </c>
      <c r="G29" s="425">
        <f>+G30</f>
        <v>0</v>
      </c>
      <c r="H29" s="425">
        <f t="shared" si="1"/>
        <v>200812848</v>
      </c>
      <c r="I29" s="294">
        <f>+H29/H97</f>
        <v>2.5420368583746623E-3</v>
      </c>
      <c r="J29" s="425">
        <f>+J30</f>
        <v>200812848</v>
      </c>
      <c r="K29" s="340">
        <f t="shared" si="0"/>
        <v>1</v>
      </c>
    </row>
    <row r="30" spans="1:11" ht="33.75" customHeight="1" x14ac:dyDescent="0.25">
      <c r="A30" s="39" t="s">
        <v>137</v>
      </c>
      <c r="B30" s="40" t="s">
        <v>37</v>
      </c>
      <c r="C30" s="40">
        <v>20</v>
      </c>
      <c r="D30" s="40" t="s">
        <v>38</v>
      </c>
      <c r="E30" s="151" t="s">
        <v>138</v>
      </c>
      <c r="F30" s="421">
        <v>200812848</v>
      </c>
      <c r="G30" s="421">
        <v>0</v>
      </c>
      <c r="H30" s="421">
        <f t="shared" si="1"/>
        <v>200812848</v>
      </c>
      <c r="I30" s="308">
        <f>+H30/H97</f>
        <v>2.5420368583746623E-3</v>
      </c>
      <c r="J30" s="421">
        <v>200812848</v>
      </c>
      <c r="K30" s="342">
        <f t="shared" si="0"/>
        <v>1</v>
      </c>
    </row>
    <row r="31" spans="1:11" ht="45.75" customHeight="1" x14ac:dyDescent="0.25">
      <c r="A31" s="32" t="s">
        <v>141</v>
      </c>
      <c r="B31" s="456"/>
      <c r="C31" s="456"/>
      <c r="D31" s="456"/>
      <c r="E31" s="149" t="s">
        <v>142</v>
      </c>
      <c r="F31" s="425">
        <f>+F32+F33+F34+F35</f>
        <v>276622085.5</v>
      </c>
      <c r="G31" s="425">
        <f>+G32+G33+G34+G35</f>
        <v>0</v>
      </c>
      <c r="H31" s="425">
        <f t="shared" si="1"/>
        <v>276622085.5</v>
      </c>
      <c r="I31" s="294">
        <f>+H31/H97</f>
        <v>3.5016859936246071E-3</v>
      </c>
      <c r="J31" s="425">
        <f>+J32+J33+J34+J35</f>
        <v>276622085.5</v>
      </c>
      <c r="K31" s="340">
        <f t="shared" si="0"/>
        <v>1</v>
      </c>
    </row>
    <row r="32" spans="1:11" ht="35.25" customHeight="1" x14ac:dyDescent="0.25">
      <c r="A32" s="39" t="s">
        <v>143</v>
      </c>
      <c r="B32" s="40" t="s">
        <v>37</v>
      </c>
      <c r="C32" s="40">
        <v>20</v>
      </c>
      <c r="D32" s="40" t="s">
        <v>38</v>
      </c>
      <c r="E32" s="151" t="s">
        <v>144</v>
      </c>
      <c r="F32" s="421">
        <v>51308464</v>
      </c>
      <c r="G32" s="421">
        <v>0</v>
      </c>
      <c r="H32" s="421">
        <f t="shared" si="1"/>
        <v>51308464</v>
      </c>
      <c r="I32" s="308">
        <f>+H32/H97</f>
        <v>6.4950030804099474E-4</v>
      </c>
      <c r="J32" s="421">
        <v>51308464</v>
      </c>
      <c r="K32" s="342">
        <f t="shared" si="0"/>
        <v>1</v>
      </c>
    </row>
    <row r="33" spans="1:11" ht="40.5" customHeight="1" x14ac:dyDescent="0.25">
      <c r="A33" s="39" t="s">
        <v>145</v>
      </c>
      <c r="B33" s="40" t="s">
        <v>37</v>
      </c>
      <c r="C33" s="40">
        <v>20</v>
      </c>
      <c r="D33" s="40" t="s">
        <v>38</v>
      </c>
      <c r="E33" s="151" t="s">
        <v>146</v>
      </c>
      <c r="F33" s="421">
        <v>126748037.5</v>
      </c>
      <c r="G33" s="421">
        <v>0</v>
      </c>
      <c r="H33" s="421">
        <f t="shared" si="1"/>
        <v>126748037.5</v>
      </c>
      <c r="I33" s="308">
        <f>+H33/H97</f>
        <v>1.6044699642507629E-3</v>
      </c>
      <c r="J33" s="421">
        <v>126748037.5</v>
      </c>
      <c r="K33" s="342">
        <f t="shared" si="0"/>
        <v>1</v>
      </c>
    </row>
    <row r="34" spans="1:11" ht="28.5" customHeight="1" x14ac:dyDescent="0.25">
      <c r="A34" s="39" t="s">
        <v>149</v>
      </c>
      <c r="B34" s="40" t="s">
        <v>37</v>
      </c>
      <c r="C34" s="40">
        <v>20</v>
      </c>
      <c r="D34" s="40" t="s">
        <v>38</v>
      </c>
      <c r="E34" s="151" t="s">
        <v>150</v>
      </c>
      <c r="F34" s="421">
        <v>13568000</v>
      </c>
      <c r="G34" s="421">
        <v>0</v>
      </c>
      <c r="H34" s="421">
        <f t="shared" si="1"/>
        <v>13568000</v>
      </c>
      <c r="I34" s="308">
        <f>+H34/H97</f>
        <v>1.7175373208405179E-4</v>
      </c>
      <c r="J34" s="421">
        <v>13568000</v>
      </c>
      <c r="K34" s="342">
        <f t="shared" si="0"/>
        <v>1</v>
      </c>
    </row>
    <row r="35" spans="1:11" ht="47.25" customHeight="1" x14ac:dyDescent="0.25">
      <c r="A35" s="39" t="s">
        <v>151</v>
      </c>
      <c r="B35" s="40" t="s">
        <v>37</v>
      </c>
      <c r="C35" s="40">
        <v>20</v>
      </c>
      <c r="D35" s="40" t="s">
        <v>38</v>
      </c>
      <c r="E35" s="151" t="s">
        <v>152</v>
      </c>
      <c r="F35" s="421">
        <v>84997584</v>
      </c>
      <c r="G35" s="421">
        <v>0</v>
      </c>
      <c r="H35" s="421">
        <f t="shared" si="1"/>
        <v>84997584</v>
      </c>
      <c r="I35" s="308">
        <f>+H35/H97</f>
        <v>1.0759619892487977E-3</v>
      </c>
      <c r="J35" s="421">
        <v>84997584</v>
      </c>
      <c r="K35" s="342">
        <f t="shared" si="0"/>
        <v>1</v>
      </c>
    </row>
    <row r="36" spans="1:11" ht="27" customHeight="1" x14ac:dyDescent="0.25">
      <c r="A36" s="32" t="s">
        <v>169</v>
      </c>
      <c r="B36" s="454"/>
      <c r="C36" s="454"/>
      <c r="D36" s="454"/>
      <c r="E36" s="149" t="s">
        <v>170</v>
      </c>
      <c r="F36" s="425">
        <f>+F37</f>
        <v>457940695.84000003</v>
      </c>
      <c r="G36" s="425">
        <f>+G37</f>
        <v>0</v>
      </c>
      <c r="H36" s="425">
        <f t="shared" si="1"/>
        <v>457940695.84000003</v>
      </c>
      <c r="I36" s="294">
        <f>+H36/H97</f>
        <v>5.796950441014713E-3</v>
      </c>
      <c r="J36" s="425">
        <f>+J37</f>
        <v>457940695.84000003</v>
      </c>
      <c r="K36" s="340">
        <f t="shared" si="0"/>
        <v>1</v>
      </c>
    </row>
    <row r="37" spans="1:11" ht="27" customHeight="1" x14ac:dyDescent="0.25">
      <c r="A37" s="32" t="s">
        <v>187</v>
      </c>
      <c r="B37" s="454"/>
      <c r="C37" s="454"/>
      <c r="D37" s="454"/>
      <c r="E37" s="149" t="s">
        <v>188</v>
      </c>
      <c r="F37" s="425">
        <f>+F38</f>
        <v>457940695.84000003</v>
      </c>
      <c r="G37" s="425">
        <f>+G38</f>
        <v>0</v>
      </c>
      <c r="H37" s="425">
        <f t="shared" si="1"/>
        <v>457940695.84000003</v>
      </c>
      <c r="I37" s="294">
        <f>+H37/H97</f>
        <v>5.796950441014713E-3</v>
      </c>
      <c r="J37" s="425">
        <f>+J38</f>
        <v>457940695.84000003</v>
      </c>
      <c r="K37" s="340">
        <f t="shared" si="0"/>
        <v>1</v>
      </c>
    </row>
    <row r="38" spans="1:11" ht="27" customHeight="1" x14ac:dyDescent="0.25">
      <c r="A38" s="32" t="s">
        <v>189</v>
      </c>
      <c r="B38" s="454"/>
      <c r="C38" s="454"/>
      <c r="D38" s="454"/>
      <c r="E38" s="149" t="s">
        <v>190</v>
      </c>
      <c r="F38" s="425">
        <f>+F39+F40</f>
        <v>457940695.84000003</v>
      </c>
      <c r="G38" s="425">
        <f>+G39+G40</f>
        <v>0</v>
      </c>
      <c r="H38" s="425">
        <f t="shared" si="1"/>
        <v>457940695.84000003</v>
      </c>
      <c r="I38" s="294">
        <f>+H38/H97</f>
        <v>5.796950441014713E-3</v>
      </c>
      <c r="J38" s="425">
        <f>+J39+J40</f>
        <v>457940695.84000003</v>
      </c>
      <c r="K38" s="340">
        <f t="shared" si="0"/>
        <v>1</v>
      </c>
    </row>
    <row r="39" spans="1:11" ht="27" customHeight="1" x14ac:dyDescent="0.25">
      <c r="A39" s="39" t="s">
        <v>191</v>
      </c>
      <c r="B39" s="454" t="s">
        <v>37</v>
      </c>
      <c r="C39" s="454">
        <v>20</v>
      </c>
      <c r="D39" s="40" t="s">
        <v>38</v>
      </c>
      <c r="E39" s="151" t="s">
        <v>193</v>
      </c>
      <c r="F39" s="421">
        <v>240508315.61000001</v>
      </c>
      <c r="G39" s="421">
        <v>0</v>
      </c>
      <c r="H39" s="421">
        <f t="shared" si="1"/>
        <v>240508315.61000001</v>
      </c>
      <c r="I39" s="308">
        <f>+H39/H97</f>
        <v>3.0445313092030157E-3</v>
      </c>
      <c r="J39" s="421">
        <v>240508315.61000001</v>
      </c>
      <c r="K39" s="342">
        <f t="shared" si="0"/>
        <v>1</v>
      </c>
    </row>
    <row r="40" spans="1:11" ht="27" customHeight="1" x14ac:dyDescent="0.25">
      <c r="A40" s="39" t="s">
        <v>194</v>
      </c>
      <c r="B40" s="40" t="s">
        <v>37</v>
      </c>
      <c r="C40" s="40">
        <v>20</v>
      </c>
      <c r="D40" s="40" t="s">
        <v>38</v>
      </c>
      <c r="E40" s="151" t="s">
        <v>195</v>
      </c>
      <c r="F40" s="421">
        <v>217432380.22999999</v>
      </c>
      <c r="G40" s="421"/>
      <c r="H40" s="421">
        <f t="shared" si="1"/>
        <v>217432380.22999999</v>
      </c>
      <c r="I40" s="308">
        <f>+H40/H97</f>
        <v>2.7524191318116964E-3</v>
      </c>
      <c r="J40" s="421">
        <v>217432380.22999999</v>
      </c>
      <c r="K40" s="342">
        <f t="shared" si="0"/>
        <v>1</v>
      </c>
    </row>
    <row r="41" spans="1:11" ht="43.5" customHeight="1" x14ac:dyDescent="0.25">
      <c r="A41" s="32" t="s">
        <v>196</v>
      </c>
      <c r="B41" s="33"/>
      <c r="C41" s="33"/>
      <c r="D41" s="33"/>
      <c r="E41" s="149" t="s">
        <v>197</v>
      </c>
      <c r="F41" s="425">
        <f>+F42</f>
        <v>1447532329.55</v>
      </c>
      <c r="G41" s="425">
        <f>+G42</f>
        <v>0</v>
      </c>
      <c r="H41" s="425">
        <f t="shared" si="1"/>
        <v>1447532329.55</v>
      </c>
      <c r="I41" s="294">
        <f>+H41/H97</f>
        <v>1.8323929828459175E-2</v>
      </c>
      <c r="J41" s="425">
        <f>+J42</f>
        <v>1447532329.55</v>
      </c>
      <c r="K41" s="340">
        <f t="shared" si="0"/>
        <v>1</v>
      </c>
    </row>
    <row r="42" spans="1:11" ht="27" customHeight="1" x14ac:dyDescent="0.25">
      <c r="A42" s="32" t="s">
        <v>198</v>
      </c>
      <c r="B42" s="33"/>
      <c r="C42" s="33"/>
      <c r="D42" s="33"/>
      <c r="E42" s="149" t="s">
        <v>199</v>
      </c>
      <c r="F42" s="425">
        <f>+F43</f>
        <v>1447532329.55</v>
      </c>
      <c r="G42" s="425">
        <f>+G43</f>
        <v>0</v>
      </c>
      <c r="H42" s="425">
        <f t="shared" si="1"/>
        <v>1447532329.55</v>
      </c>
      <c r="I42" s="294">
        <f>+H42/H97</f>
        <v>1.8323929828459175E-2</v>
      </c>
      <c r="J42" s="425">
        <f>+J43</f>
        <v>1447532329.55</v>
      </c>
      <c r="K42" s="340">
        <f t="shared" si="0"/>
        <v>1</v>
      </c>
    </row>
    <row r="43" spans="1:11" ht="27" customHeight="1" thickBot="1" x14ac:dyDescent="0.3">
      <c r="A43" s="52" t="s">
        <v>200</v>
      </c>
      <c r="B43" s="53" t="s">
        <v>37</v>
      </c>
      <c r="C43" s="53">
        <v>20</v>
      </c>
      <c r="D43" s="53" t="s">
        <v>38</v>
      </c>
      <c r="E43" s="426" t="s">
        <v>201</v>
      </c>
      <c r="F43" s="427">
        <v>1447532329.55</v>
      </c>
      <c r="G43" s="427">
        <v>0</v>
      </c>
      <c r="H43" s="427">
        <f t="shared" si="1"/>
        <v>1447532329.55</v>
      </c>
      <c r="I43" s="301">
        <f>+H43/H97</f>
        <v>1.8323929828459175E-2</v>
      </c>
      <c r="J43" s="427">
        <v>1447532329.55</v>
      </c>
      <c r="K43" s="344">
        <f t="shared" si="0"/>
        <v>1</v>
      </c>
    </row>
    <row r="44" spans="1:11" s="433" customFormat="1" ht="24.75" customHeight="1" thickBot="1" x14ac:dyDescent="0.3">
      <c r="A44" s="463" t="s">
        <v>214</v>
      </c>
      <c r="B44" s="462"/>
      <c r="C44" s="462"/>
      <c r="D44" s="462"/>
      <c r="E44" s="461" t="s">
        <v>431</v>
      </c>
      <c r="F44" s="158">
        <f>+F45+F59+F65+F77+F83</f>
        <v>76313556044.690002</v>
      </c>
      <c r="G44" s="158">
        <f>+G45+G59+G65+G77+G83</f>
        <v>0</v>
      </c>
      <c r="H44" s="460">
        <f t="shared" si="1"/>
        <v>76313556044.690002</v>
      </c>
      <c r="I44" s="306">
        <f>+H44/H97</f>
        <v>0.96603317064275929</v>
      </c>
      <c r="J44" s="158">
        <f>+J45+J59+J65+J77+J83</f>
        <v>76313556044.690002</v>
      </c>
      <c r="K44" s="336">
        <f t="shared" si="0"/>
        <v>1</v>
      </c>
    </row>
    <row r="45" spans="1:11" ht="36.75" customHeight="1" x14ac:dyDescent="0.25">
      <c r="A45" s="459" t="s">
        <v>216</v>
      </c>
      <c r="B45" s="458"/>
      <c r="C45" s="458"/>
      <c r="D45" s="458"/>
      <c r="E45" s="417" t="s">
        <v>217</v>
      </c>
      <c r="F45" s="428">
        <f>+F46</f>
        <v>58518202608.690002</v>
      </c>
      <c r="G45" s="428">
        <f>+G46</f>
        <v>0</v>
      </c>
      <c r="H45" s="428">
        <f t="shared" si="1"/>
        <v>58518202608.690002</v>
      </c>
      <c r="I45" s="290">
        <f>+H45/H97</f>
        <v>0.74076648679932222</v>
      </c>
      <c r="J45" s="428">
        <f>+J46</f>
        <v>58518202608.690002</v>
      </c>
      <c r="K45" s="338">
        <f t="shared" si="0"/>
        <v>1</v>
      </c>
    </row>
    <row r="46" spans="1:11" ht="36.75" customHeight="1" x14ac:dyDescent="0.25">
      <c r="A46" s="457" t="s">
        <v>218</v>
      </c>
      <c r="B46" s="456"/>
      <c r="C46" s="456"/>
      <c r="D46" s="456"/>
      <c r="E46" s="149" t="s">
        <v>219</v>
      </c>
      <c r="F46" s="425">
        <f>+F47+F51+F55</f>
        <v>58518202608.690002</v>
      </c>
      <c r="G46" s="425">
        <f>+G47+G51+G55</f>
        <v>0</v>
      </c>
      <c r="H46" s="425">
        <f t="shared" si="1"/>
        <v>58518202608.690002</v>
      </c>
      <c r="I46" s="294">
        <f>+H46/H97</f>
        <v>0.74076648679932222</v>
      </c>
      <c r="J46" s="425">
        <f>+J47+J51+J55</f>
        <v>58518202608.690002</v>
      </c>
      <c r="K46" s="340">
        <f t="shared" si="0"/>
        <v>1</v>
      </c>
    </row>
    <row r="47" spans="1:11" ht="51" customHeight="1" x14ac:dyDescent="0.25">
      <c r="A47" s="32" t="s">
        <v>268</v>
      </c>
      <c r="B47" s="40"/>
      <c r="C47" s="40"/>
      <c r="D47" s="40"/>
      <c r="E47" s="149" t="s">
        <v>271</v>
      </c>
      <c r="F47" s="419">
        <f t="shared" ref="F47:G49" si="2">+F48</f>
        <v>296233463</v>
      </c>
      <c r="G47" s="419">
        <f t="shared" si="2"/>
        <v>0</v>
      </c>
      <c r="H47" s="425">
        <f t="shared" si="1"/>
        <v>296233463</v>
      </c>
      <c r="I47" s="294">
        <f>+H47/H97</f>
        <v>3.7499412469363851E-3</v>
      </c>
      <c r="J47" s="419">
        <f>+J48</f>
        <v>296233463</v>
      </c>
      <c r="K47" s="340">
        <f t="shared" si="0"/>
        <v>1</v>
      </c>
    </row>
    <row r="48" spans="1:11" ht="51" customHeight="1" x14ac:dyDescent="0.25">
      <c r="A48" s="32" t="s">
        <v>270</v>
      </c>
      <c r="B48" s="68"/>
      <c r="C48" s="68"/>
      <c r="D48" s="68"/>
      <c r="E48" s="149" t="s">
        <v>271</v>
      </c>
      <c r="F48" s="419">
        <f t="shared" si="2"/>
        <v>296233463</v>
      </c>
      <c r="G48" s="419">
        <f t="shared" si="2"/>
        <v>0</v>
      </c>
      <c r="H48" s="425">
        <f t="shared" si="1"/>
        <v>296233463</v>
      </c>
      <c r="I48" s="294">
        <f>+H48/H97</f>
        <v>3.7499412469363851E-3</v>
      </c>
      <c r="J48" s="419">
        <f>+J49</f>
        <v>296233463</v>
      </c>
      <c r="K48" s="340">
        <f t="shared" si="0"/>
        <v>1</v>
      </c>
    </row>
    <row r="49" spans="1:11" ht="55.5" customHeight="1" x14ac:dyDescent="0.25">
      <c r="A49" s="32" t="s">
        <v>272</v>
      </c>
      <c r="B49" s="68"/>
      <c r="C49" s="68"/>
      <c r="D49" s="68"/>
      <c r="E49" s="149" t="s">
        <v>273</v>
      </c>
      <c r="F49" s="425">
        <f t="shared" si="2"/>
        <v>296233463</v>
      </c>
      <c r="G49" s="425">
        <f t="shared" si="2"/>
        <v>0</v>
      </c>
      <c r="H49" s="425">
        <f t="shared" si="1"/>
        <v>296233463</v>
      </c>
      <c r="I49" s="294">
        <f>+H49/H97</f>
        <v>3.7499412469363851E-3</v>
      </c>
      <c r="J49" s="425">
        <f>+J50</f>
        <v>296233463</v>
      </c>
      <c r="K49" s="340">
        <f t="shared" si="0"/>
        <v>1</v>
      </c>
    </row>
    <row r="50" spans="1:11" ht="36.75" customHeight="1" x14ac:dyDescent="0.25">
      <c r="A50" s="76" t="s">
        <v>274</v>
      </c>
      <c r="B50" s="68" t="s">
        <v>192</v>
      </c>
      <c r="C50" s="68">
        <v>11</v>
      </c>
      <c r="D50" s="40" t="s">
        <v>38</v>
      </c>
      <c r="E50" s="150" t="s">
        <v>226</v>
      </c>
      <c r="F50" s="421">
        <v>296233463</v>
      </c>
      <c r="G50" s="421">
        <v>0</v>
      </c>
      <c r="H50" s="421">
        <f t="shared" si="1"/>
        <v>296233463</v>
      </c>
      <c r="I50" s="308">
        <f>+H50/H97</f>
        <v>3.7499412469363851E-3</v>
      </c>
      <c r="J50" s="421">
        <v>296233463</v>
      </c>
      <c r="K50" s="342">
        <f t="shared" si="0"/>
        <v>1</v>
      </c>
    </row>
    <row r="51" spans="1:11" ht="52.5" customHeight="1" x14ac:dyDescent="0.25">
      <c r="A51" s="32" t="s">
        <v>300</v>
      </c>
      <c r="B51" s="68"/>
      <c r="C51" s="68"/>
      <c r="D51" s="68"/>
      <c r="E51" s="149" t="s">
        <v>301</v>
      </c>
      <c r="F51" s="419">
        <f t="shared" ref="F51:G53" si="3">+F52</f>
        <v>51638230121.690002</v>
      </c>
      <c r="G51" s="419">
        <f t="shared" si="3"/>
        <v>0</v>
      </c>
      <c r="H51" s="425">
        <f t="shared" si="1"/>
        <v>51638230121.690002</v>
      </c>
      <c r="I51" s="294">
        <f>+H51/H97</f>
        <v>0.65367473036669799</v>
      </c>
      <c r="J51" s="419">
        <f>+J52</f>
        <v>51638230121.690002</v>
      </c>
      <c r="K51" s="340">
        <f t="shared" si="0"/>
        <v>1</v>
      </c>
    </row>
    <row r="52" spans="1:11" ht="52.5" customHeight="1" x14ac:dyDescent="0.25">
      <c r="A52" s="32" t="s">
        <v>302</v>
      </c>
      <c r="B52" s="40"/>
      <c r="C52" s="40"/>
      <c r="D52" s="40"/>
      <c r="E52" s="148" t="s">
        <v>301</v>
      </c>
      <c r="F52" s="419">
        <f t="shared" si="3"/>
        <v>51638230121.690002</v>
      </c>
      <c r="G52" s="419">
        <f t="shared" si="3"/>
        <v>0</v>
      </c>
      <c r="H52" s="425">
        <f t="shared" si="1"/>
        <v>51638230121.690002</v>
      </c>
      <c r="I52" s="294">
        <f>+H52/H97</f>
        <v>0.65367473036669799</v>
      </c>
      <c r="J52" s="419">
        <f>+J53</f>
        <v>51638230121.690002</v>
      </c>
      <c r="K52" s="340">
        <f t="shared" si="0"/>
        <v>1</v>
      </c>
    </row>
    <row r="53" spans="1:11" ht="36.75" customHeight="1" x14ac:dyDescent="0.25">
      <c r="A53" s="32" t="s">
        <v>303</v>
      </c>
      <c r="B53" s="40"/>
      <c r="C53" s="40"/>
      <c r="D53" s="40"/>
      <c r="E53" s="149" t="s">
        <v>236</v>
      </c>
      <c r="F53" s="425">
        <f t="shared" si="3"/>
        <v>51638230121.690002</v>
      </c>
      <c r="G53" s="425">
        <f t="shared" si="3"/>
        <v>0</v>
      </c>
      <c r="H53" s="425">
        <f t="shared" si="1"/>
        <v>51638230121.690002</v>
      </c>
      <c r="I53" s="294">
        <f>+H53/H97</f>
        <v>0.65367473036669799</v>
      </c>
      <c r="J53" s="425">
        <f>+J54</f>
        <v>51638230121.690002</v>
      </c>
      <c r="K53" s="340">
        <f t="shared" si="0"/>
        <v>1</v>
      </c>
    </row>
    <row r="54" spans="1:11" ht="36.75" customHeight="1" x14ac:dyDescent="0.25">
      <c r="A54" s="39" t="s">
        <v>304</v>
      </c>
      <c r="B54" s="68" t="s">
        <v>192</v>
      </c>
      <c r="C54" s="68">
        <v>11</v>
      </c>
      <c r="D54" s="40" t="s">
        <v>38</v>
      </c>
      <c r="E54" s="151" t="s">
        <v>226</v>
      </c>
      <c r="F54" s="421">
        <v>51638230121.690002</v>
      </c>
      <c r="G54" s="421">
        <v>0</v>
      </c>
      <c r="H54" s="421">
        <f t="shared" si="1"/>
        <v>51638230121.690002</v>
      </c>
      <c r="I54" s="308">
        <f>+H54/H97</f>
        <v>0.65367473036669799</v>
      </c>
      <c r="J54" s="421">
        <v>51638230121.690002</v>
      </c>
      <c r="K54" s="342">
        <f t="shared" si="0"/>
        <v>1</v>
      </c>
    </row>
    <row r="55" spans="1:11" ht="77.25" customHeight="1" x14ac:dyDescent="0.25">
      <c r="A55" s="32" t="s">
        <v>325</v>
      </c>
      <c r="B55" s="68"/>
      <c r="C55" s="68"/>
      <c r="D55" s="68"/>
      <c r="E55" s="149" t="s">
        <v>326</v>
      </c>
      <c r="F55" s="425">
        <f t="shared" ref="F55:G57" si="4">+F56</f>
        <v>6583739024</v>
      </c>
      <c r="G55" s="425">
        <f t="shared" si="4"/>
        <v>0</v>
      </c>
      <c r="H55" s="425">
        <f t="shared" si="1"/>
        <v>6583739024</v>
      </c>
      <c r="I55" s="294">
        <f>+H55/H97</f>
        <v>8.334181518568784E-2</v>
      </c>
      <c r="J55" s="425">
        <f>+J56</f>
        <v>6583739024</v>
      </c>
      <c r="K55" s="340">
        <f t="shared" si="0"/>
        <v>1</v>
      </c>
    </row>
    <row r="56" spans="1:11" ht="63.75" customHeight="1" x14ac:dyDescent="0.25">
      <c r="A56" s="32" t="s">
        <v>327</v>
      </c>
      <c r="B56" s="40"/>
      <c r="C56" s="40"/>
      <c r="D56" s="40"/>
      <c r="E56" s="148" t="s">
        <v>326</v>
      </c>
      <c r="F56" s="425">
        <f t="shared" si="4"/>
        <v>6583739024</v>
      </c>
      <c r="G56" s="425">
        <f t="shared" si="4"/>
        <v>0</v>
      </c>
      <c r="H56" s="425">
        <f t="shared" si="1"/>
        <v>6583739024</v>
      </c>
      <c r="I56" s="294">
        <f>+H56/H97</f>
        <v>8.334181518568784E-2</v>
      </c>
      <c r="J56" s="425">
        <f>+J57</f>
        <v>6583739024</v>
      </c>
      <c r="K56" s="340">
        <f t="shared" si="0"/>
        <v>1</v>
      </c>
    </row>
    <row r="57" spans="1:11" ht="36.75" customHeight="1" x14ac:dyDescent="0.25">
      <c r="A57" s="32" t="s">
        <v>328</v>
      </c>
      <c r="B57" s="40"/>
      <c r="C57" s="40"/>
      <c r="D57" s="40"/>
      <c r="E57" s="149" t="s">
        <v>236</v>
      </c>
      <c r="F57" s="425">
        <f t="shared" si="4"/>
        <v>6583739024</v>
      </c>
      <c r="G57" s="425">
        <f t="shared" si="4"/>
        <v>0</v>
      </c>
      <c r="H57" s="425">
        <f t="shared" si="1"/>
        <v>6583739024</v>
      </c>
      <c r="I57" s="294">
        <f>+H57/H97</f>
        <v>8.334181518568784E-2</v>
      </c>
      <c r="J57" s="425">
        <f>+J58</f>
        <v>6583739024</v>
      </c>
      <c r="K57" s="340">
        <f t="shared" si="0"/>
        <v>1</v>
      </c>
    </row>
    <row r="58" spans="1:11" ht="36.75" customHeight="1" x14ac:dyDescent="0.25">
      <c r="A58" s="39" t="s">
        <v>329</v>
      </c>
      <c r="B58" s="68" t="s">
        <v>192</v>
      </c>
      <c r="C58" s="68">
        <v>11</v>
      </c>
      <c r="D58" s="40" t="s">
        <v>38</v>
      </c>
      <c r="E58" s="151" t="s">
        <v>226</v>
      </c>
      <c r="F58" s="421">
        <v>6583739024</v>
      </c>
      <c r="G58" s="421">
        <v>0</v>
      </c>
      <c r="H58" s="421">
        <f t="shared" si="1"/>
        <v>6583739024</v>
      </c>
      <c r="I58" s="308">
        <f>+H58/H97</f>
        <v>8.334181518568784E-2</v>
      </c>
      <c r="J58" s="421">
        <v>6583739024</v>
      </c>
      <c r="K58" s="342">
        <f t="shared" si="0"/>
        <v>1</v>
      </c>
    </row>
    <row r="59" spans="1:11" ht="36.75" customHeight="1" x14ac:dyDescent="0.25">
      <c r="A59" s="32" t="s">
        <v>342</v>
      </c>
      <c r="B59" s="68"/>
      <c r="C59" s="68"/>
      <c r="D59" s="68"/>
      <c r="E59" s="148" t="s">
        <v>343</v>
      </c>
      <c r="F59" s="425">
        <f t="shared" ref="F59:G63" si="5">+F60</f>
        <v>22558306</v>
      </c>
      <c r="G59" s="425">
        <f t="shared" si="5"/>
        <v>0</v>
      </c>
      <c r="H59" s="425">
        <f t="shared" si="1"/>
        <v>22558306</v>
      </c>
      <c r="I59" s="294">
        <f>+H59/H97</f>
        <v>2.8555964364637812E-4</v>
      </c>
      <c r="J59" s="425">
        <f>+J60</f>
        <v>22558306</v>
      </c>
      <c r="K59" s="340">
        <f t="shared" si="0"/>
        <v>1</v>
      </c>
    </row>
    <row r="60" spans="1:11" ht="36.75" customHeight="1" x14ac:dyDescent="0.25">
      <c r="A60" s="32" t="s">
        <v>344</v>
      </c>
      <c r="B60" s="40"/>
      <c r="C60" s="40"/>
      <c r="D60" s="40"/>
      <c r="E60" s="149" t="s">
        <v>219</v>
      </c>
      <c r="F60" s="425">
        <f t="shared" si="5"/>
        <v>22558306</v>
      </c>
      <c r="G60" s="425">
        <f t="shared" si="5"/>
        <v>0</v>
      </c>
      <c r="H60" s="425">
        <f t="shared" si="1"/>
        <v>22558306</v>
      </c>
      <c r="I60" s="294">
        <f>+H60/H97</f>
        <v>2.8555964364637812E-4</v>
      </c>
      <c r="J60" s="425">
        <f>+J61</f>
        <v>22558306</v>
      </c>
      <c r="K60" s="340">
        <f t="shared" si="0"/>
        <v>1</v>
      </c>
    </row>
    <row r="61" spans="1:11" ht="40.5" customHeight="1" x14ac:dyDescent="0.25">
      <c r="A61" s="32" t="s">
        <v>345</v>
      </c>
      <c r="B61" s="40"/>
      <c r="C61" s="40"/>
      <c r="D61" s="40"/>
      <c r="E61" s="149" t="s">
        <v>346</v>
      </c>
      <c r="F61" s="425">
        <f t="shared" si="5"/>
        <v>22558306</v>
      </c>
      <c r="G61" s="425">
        <f t="shared" si="5"/>
        <v>0</v>
      </c>
      <c r="H61" s="425">
        <f t="shared" si="1"/>
        <v>22558306</v>
      </c>
      <c r="I61" s="294">
        <f>+H61/H97</f>
        <v>2.8555964364637812E-4</v>
      </c>
      <c r="J61" s="425">
        <f>+J62</f>
        <v>22558306</v>
      </c>
      <c r="K61" s="340">
        <f t="shared" si="0"/>
        <v>1</v>
      </c>
    </row>
    <row r="62" spans="1:11" ht="40.5" customHeight="1" x14ac:dyDescent="0.25">
      <c r="A62" s="32" t="s">
        <v>347</v>
      </c>
      <c r="B62" s="40"/>
      <c r="C62" s="40"/>
      <c r="D62" s="40"/>
      <c r="E62" s="149" t="s">
        <v>346</v>
      </c>
      <c r="F62" s="425">
        <f t="shared" si="5"/>
        <v>22558306</v>
      </c>
      <c r="G62" s="425">
        <f t="shared" si="5"/>
        <v>0</v>
      </c>
      <c r="H62" s="425">
        <f t="shared" si="1"/>
        <v>22558306</v>
      </c>
      <c r="I62" s="294">
        <f>+H62/H97</f>
        <v>2.8555964364637812E-4</v>
      </c>
      <c r="J62" s="425">
        <f>+J63</f>
        <v>22558306</v>
      </c>
      <c r="K62" s="340">
        <f t="shared" si="0"/>
        <v>1</v>
      </c>
    </row>
    <row r="63" spans="1:11" ht="36.75" customHeight="1" x14ac:dyDescent="0.25">
      <c r="A63" s="32" t="s">
        <v>348</v>
      </c>
      <c r="B63" s="40"/>
      <c r="C63" s="40"/>
      <c r="D63" s="40"/>
      <c r="E63" s="148" t="s">
        <v>349</v>
      </c>
      <c r="F63" s="425">
        <f t="shared" si="5"/>
        <v>22558306</v>
      </c>
      <c r="G63" s="425">
        <f t="shared" si="5"/>
        <v>0</v>
      </c>
      <c r="H63" s="425">
        <f t="shared" si="1"/>
        <v>22558306</v>
      </c>
      <c r="I63" s="294">
        <f>+H63/H97</f>
        <v>2.8555964364637812E-4</v>
      </c>
      <c r="J63" s="425">
        <f>+J64</f>
        <v>22558306</v>
      </c>
      <c r="K63" s="340">
        <f t="shared" si="0"/>
        <v>1</v>
      </c>
    </row>
    <row r="64" spans="1:11" ht="36.75" customHeight="1" x14ac:dyDescent="0.25">
      <c r="A64" s="39" t="s">
        <v>350</v>
      </c>
      <c r="B64" s="68" t="s">
        <v>192</v>
      </c>
      <c r="C64" s="68">
        <v>11</v>
      </c>
      <c r="D64" s="40" t="s">
        <v>38</v>
      </c>
      <c r="E64" s="150" t="s">
        <v>226</v>
      </c>
      <c r="F64" s="421">
        <v>22558306</v>
      </c>
      <c r="G64" s="421">
        <v>0</v>
      </c>
      <c r="H64" s="421">
        <f t="shared" si="1"/>
        <v>22558306</v>
      </c>
      <c r="I64" s="308">
        <f>+H64/H97</f>
        <v>2.8555964364637812E-4</v>
      </c>
      <c r="J64" s="421">
        <v>22558306</v>
      </c>
      <c r="K64" s="342">
        <f t="shared" si="0"/>
        <v>1</v>
      </c>
    </row>
    <row r="65" spans="1:11" ht="36.75" customHeight="1" x14ac:dyDescent="0.25">
      <c r="A65" s="32" t="s">
        <v>351</v>
      </c>
      <c r="B65" s="40"/>
      <c r="C65" s="40"/>
      <c r="D65" s="40"/>
      <c r="E65" s="149" t="s">
        <v>352</v>
      </c>
      <c r="F65" s="425">
        <f>+F66</f>
        <v>16991625125</v>
      </c>
      <c r="G65" s="425">
        <f>+G66</f>
        <v>0</v>
      </c>
      <c r="H65" s="425">
        <f t="shared" si="1"/>
        <v>16991625125</v>
      </c>
      <c r="I65" s="294">
        <f>+H65/H97</f>
        <v>0.21509249921815252</v>
      </c>
      <c r="J65" s="425">
        <f>+J66</f>
        <v>16991625125</v>
      </c>
      <c r="K65" s="340">
        <f t="shared" si="0"/>
        <v>1</v>
      </c>
    </row>
    <row r="66" spans="1:11" ht="36.75" customHeight="1" x14ac:dyDescent="0.25">
      <c r="A66" s="32" t="s">
        <v>353</v>
      </c>
      <c r="B66" s="40"/>
      <c r="C66" s="40"/>
      <c r="D66" s="40"/>
      <c r="E66" s="149" t="s">
        <v>219</v>
      </c>
      <c r="F66" s="425">
        <f>+F67+F73</f>
        <v>16991625125</v>
      </c>
      <c r="G66" s="425">
        <f>+G67+G73</f>
        <v>0</v>
      </c>
      <c r="H66" s="425">
        <f t="shared" si="1"/>
        <v>16991625125</v>
      </c>
      <c r="I66" s="294">
        <f>+H66/H97</f>
        <v>0.21509249921815252</v>
      </c>
      <c r="J66" s="425">
        <f>+J67+J73</f>
        <v>16991625125</v>
      </c>
      <c r="K66" s="340">
        <f t="shared" si="0"/>
        <v>1</v>
      </c>
    </row>
    <row r="67" spans="1:11" ht="44.25" customHeight="1" x14ac:dyDescent="0.25">
      <c r="A67" s="32" t="s">
        <v>354</v>
      </c>
      <c r="B67" s="40"/>
      <c r="C67" s="40"/>
      <c r="D67" s="40"/>
      <c r="E67" s="148" t="s">
        <v>355</v>
      </c>
      <c r="F67" s="425">
        <f>+F68</f>
        <v>16970318666</v>
      </c>
      <c r="G67" s="425">
        <f>+G68</f>
        <v>0</v>
      </c>
      <c r="H67" s="425">
        <f t="shared" si="1"/>
        <v>16970318666</v>
      </c>
      <c r="I67" s="294">
        <f>+H67/H97</f>
        <v>0.21482278637537938</v>
      </c>
      <c r="J67" s="425">
        <f>+J68</f>
        <v>16970318666</v>
      </c>
      <c r="K67" s="340">
        <f t="shared" si="0"/>
        <v>1</v>
      </c>
    </row>
    <row r="68" spans="1:11" ht="44.25" customHeight="1" x14ac:dyDescent="0.25">
      <c r="A68" s="32" t="s">
        <v>356</v>
      </c>
      <c r="B68" s="68"/>
      <c r="C68" s="68"/>
      <c r="D68" s="68"/>
      <c r="E68" s="149" t="s">
        <v>355</v>
      </c>
      <c r="F68" s="425">
        <f>+F69+F71</f>
        <v>16970318666</v>
      </c>
      <c r="G68" s="425">
        <f>+G69+G71</f>
        <v>0</v>
      </c>
      <c r="H68" s="425">
        <f t="shared" si="1"/>
        <v>16970318666</v>
      </c>
      <c r="I68" s="294">
        <f>+H68/H97</f>
        <v>0.21482278637537938</v>
      </c>
      <c r="J68" s="425">
        <f>+J69+J71</f>
        <v>16970318666</v>
      </c>
      <c r="K68" s="340">
        <f t="shared" si="0"/>
        <v>1</v>
      </c>
    </row>
    <row r="69" spans="1:11" ht="36.75" customHeight="1" x14ac:dyDescent="0.25">
      <c r="A69" s="32" t="s">
        <v>357</v>
      </c>
      <c r="B69" s="68"/>
      <c r="C69" s="68"/>
      <c r="D69" s="68"/>
      <c r="E69" s="149" t="s">
        <v>358</v>
      </c>
      <c r="F69" s="425">
        <f>+F70</f>
        <v>16033360718</v>
      </c>
      <c r="G69" s="425">
        <f>+G70</f>
        <v>0</v>
      </c>
      <c r="H69" s="425">
        <f t="shared" si="1"/>
        <v>16033360718</v>
      </c>
      <c r="I69" s="294">
        <f>+H69/H97</f>
        <v>0.20296208292794313</v>
      </c>
      <c r="J69" s="425">
        <f>+J70</f>
        <v>16033360718</v>
      </c>
      <c r="K69" s="340">
        <f t="shared" si="0"/>
        <v>1</v>
      </c>
    </row>
    <row r="70" spans="1:11" ht="30.75" customHeight="1" x14ac:dyDescent="0.25">
      <c r="A70" s="39" t="s">
        <v>359</v>
      </c>
      <c r="B70" s="40" t="s">
        <v>37</v>
      </c>
      <c r="C70" s="40">
        <v>20</v>
      </c>
      <c r="D70" s="40" t="s">
        <v>38</v>
      </c>
      <c r="E70" s="151" t="s">
        <v>226</v>
      </c>
      <c r="F70" s="421">
        <v>16033360718</v>
      </c>
      <c r="G70" s="421">
        <v>0</v>
      </c>
      <c r="H70" s="421">
        <f t="shared" si="1"/>
        <v>16033360718</v>
      </c>
      <c r="I70" s="308">
        <f>+H70/H97</f>
        <v>0.20296208292794313</v>
      </c>
      <c r="J70" s="421">
        <v>16033360718</v>
      </c>
      <c r="K70" s="342">
        <f t="shared" si="0"/>
        <v>1</v>
      </c>
    </row>
    <row r="71" spans="1:11" ht="36.75" customHeight="1" x14ac:dyDescent="0.25">
      <c r="A71" s="32" t="s">
        <v>360</v>
      </c>
      <c r="B71" s="40"/>
      <c r="C71" s="40"/>
      <c r="D71" s="40"/>
      <c r="E71" s="149" t="s">
        <v>361</v>
      </c>
      <c r="F71" s="425">
        <f>+F72</f>
        <v>936957948</v>
      </c>
      <c r="G71" s="425">
        <f>+G72</f>
        <v>0</v>
      </c>
      <c r="H71" s="425">
        <f t="shared" si="1"/>
        <v>936957948</v>
      </c>
      <c r="I71" s="294">
        <f>+H71/H97</f>
        <v>1.1860703447436243E-2</v>
      </c>
      <c r="J71" s="425">
        <f>+J72</f>
        <v>936957948</v>
      </c>
      <c r="K71" s="340">
        <f t="shared" si="0"/>
        <v>1</v>
      </c>
    </row>
    <row r="72" spans="1:11" ht="36.75" customHeight="1" x14ac:dyDescent="0.25">
      <c r="A72" s="39" t="s">
        <v>362</v>
      </c>
      <c r="B72" s="40" t="s">
        <v>37</v>
      </c>
      <c r="C72" s="40">
        <v>20</v>
      </c>
      <c r="D72" s="40" t="s">
        <v>38</v>
      </c>
      <c r="E72" s="151" t="s">
        <v>226</v>
      </c>
      <c r="F72" s="421">
        <v>936957948</v>
      </c>
      <c r="G72" s="421">
        <v>0</v>
      </c>
      <c r="H72" s="421">
        <f t="shared" si="1"/>
        <v>936957948</v>
      </c>
      <c r="I72" s="308">
        <f>+H72/H97</f>
        <v>1.1860703447436243E-2</v>
      </c>
      <c r="J72" s="421">
        <v>936957948</v>
      </c>
      <c r="K72" s="342">
        <f t="shared" si="0"/>
        <v>1</v>
      </c>
    </row>
    <row r="73" spans="1:11" ht="36.75" customHeight="1" x14ac:dyDescent="0.25">
      <c r="A73" s="32" t="s">
        <v>363</v>
      </c>
      <c r="B73" s="40"/>
      <c r="C73" s="40"/>
      <c r="D73" s="40"/>
      <c r="E73" s="149" t="s">
        <v>364</v>
      </c>
      <c r="F73" s="425">
        <f t="shared" ref="F73:G75" si="6">+F74</f>
        <v>21306459</v>
      </c>
      <c r="G73" s="425">
        <f t="shared" si="6"/>
        <v>0</v>
      </c>
      <c r="H73" s="425">
        <f t="shared" si="1"/>
        <v>21306459</v>
      </c>
      <c r="I73" s="308">
        <f>+H73/H97</f>
        <v>2.6971284277313049E-4</v>
      </c>
      <c r="J73" s="425">
        <f>+J74</f>
        <v>21306459</v>
      </c>
      <c r="K73" s="340">
        <f t="shared" ref="K73:K97" si="7">+J73/H73</f>
        <v>1</v>
      </c>
    </row>
    <row r="74" spans="1:11" ht="36.75" customHeight="1" x14ac:dyDescent="0.25">
      <c r="A74" s="32" t="s">
        <v>365</v>
      </c>
      <c r="B74" s="40"/>
      <c r="C74" s="40"/>
      <c r="D74" s="40"/>
      <c r="E74" s="149" t="s">
        <v>364</v>
      </c>
      <c r="F74" s="425">
        <f t="shared" si="6"/>
        <v>21306459</v>
      </c>
      <c r="G74" s="425">
        <f t="shared" si="6"/>
        <v>0</v>
      </c>
      <c r="H74" s="425">
        <f t="shared" si="1"/>
        <v>21306459</v>
      </c>
      <c r="I74" s="308">
        <f>+H74/H97</f>
        <v>2.6971284277313049E-4</v>
      </c>
      <c r="J74" s="425">
        <f>+J75</f>
        <v>21306459</v>
      </c>
      <c r="K74" s="340">
        <f t="shared" si="7"/>
        <v>1</v>
      </c>
    </row>
    <row r="75" spans="1:11" ht="36.75" customHeight="1" x14ac:dyDescent="0.25">
      <c r="A75" s="32" t="s">
        <v>366</v>
      </c>
      <c r="B75" s="40"/>
      <c r="C75" s="40"/>
      <c r="D75" s="40"/>
      <c r="E75" s="149" t="s">
        <v>349</v>
      </c>
      <c r="F75" s="425">
        <f t="shared" si="6"/>
        <v>21306459</v>
      </c>
      <c r="G75" s="425">
        <f t="shared" si="6"/>
        <v>0</v>
      </c>
      <c r="H75" s="425">
        <f t="shared" si="1"/>
        <v>21306459</v>
      </c>
      <c r="I75" s="308">
        <f>+H75/H97</f>
        <v>2.6971284277313049E-4</v>
      </c>
      <c r="J75" s="425">
        <f>+J76</f>
        <v>21306459</v>
      </c>
      <c r="K75" s="340">
        <f t="shared" si="7"/>
        <v>1</v>
      </c>
    </row>
    <row r="76" spans="1:11" ht="36.75" customHeight="1" x14ac:dyDescent="0.25">
      <c r="A76" s="39" t="s">
        <v>367</v>
      </c>
      <c r="B76" s="40" t="s">
        <v>192</v>
      </c>
      <c r="C76" s="40">
        <v>11</v>
      </c>
      <c r="D76" s="40" t="s">
        <v>38</v>
      </c>
      <c r="E76" s="150" t="s">
        <v>226</v>
      </c>
      <c r="F76" s="425">
        <v>21306459</v>
      </c>
      <c r="G76" s="425"/>
      <c r="H76" s="421">
        <f t="shared" ref="H76:H78" si="8">+F76-G76</f>
        <v>21306459</v>
      </c>
      <c r="I76" s="308">
        <f>+H76/H97</f>
        <v>2.6971284277313049E-4</v>
      </c>
      <c r="J76" s="421">
        <v>21306459</v>
      </c>
      <c r="K76" s="342">
        <f t="shared" si="7"/>
        <v>1</v>
      </c>
    </row>
    <row r="77" spans="1:11" ht="36.75" customHeight="1" x14ac:dyDescent="0.25">
      <c r="A77" s="32" t="s">
        <v>368</v>
      </c>
      <c r="B77" s="456"/>
      <c r="C77" s="456"/>
      <c r="D77" s="456"/>
      <c r="E77" s="148" t="s">
        <v>369</v>
      </c>
      <c r="F77" s="425">
        <f t="shared" ref="F77:G81" si="9">+F78</f>
        <v>41375321</v>
      </c>
      <c r="G77" s="425">
        <f t="shared" si="9"/>
        <v>0</v>
      </c>
      <c r="H77" s="425">
        <f t="shared" si="8"/>
        <v>41375321</v>
      </c>
      <c r="I77" s="294">
        <f>+H77/H97</f>
        <v>5.2375927166315166E-4</v>
      </c>
      <c r="J77" s="425">
        <f>+J78</f>
        <v>41375321</v>
      </c>
      <c r="K77" s="340">
        <f t="shared" si="7"/>
        <v>1</v>
      </c>
    </row>
    <row r="78" spans="1:11" ht="36.75" customHeight="1" x14ac:dyDescent="0.25">
      <c r="A78" s="32" t="s">
        <v>370</v>
      </c>
      <c r="B78" s="456"/>
      <c r="C78" s="456"/>
      <c r="D78" s="456"/>
      <c r="E78" s="149" t="s">
        <v>219</v>
      </c>
      <c r="F78" s="425">
        <f t="shared" si="9"/>
        <v>41375321</v>
      </c>
      <c r="G78" s="425">
        <f t="shared" si="9"/>
        <v>0</v>
      </c>
      <c r="H78" s="425">
        <f t="shared" si="8"/>
        <v>41375321</v>
      </c>
      <c r="I78" s="294">
        <f>+H78/H97</f>
        <v>5.2375927166315166E-4</v>
      </c>
      <c r="J78" s="425">
        <f>+J79</f>
        <v>41375321</v>
      </c>
      <c r="K78" s="340">
        <f t="shared" si="7"/>
        <v>1</v>
      </c>
    </row>
    <row r="79" spans="1:11" ht="36.75" customHeight="1" x14ac:dyDescent="0.25">
      <c r="A79" s="32" t="s">
        <v>378</v>
      </c>
      <c r="B79" s="68"/>
      <c r="C79" s="68"/>
      <c r="D79" s="68"/>
      <c r="E79" s="149" t="s">
        <v>379</v>
      </c>
      <c r="F79" s="425">
        <f t="shared" si="9"/>
        <v>41375321</v>
      </c>
      <c r="G79" s="425">
        <f t="shared" si="9"/>
        <v>0</v>
      </c>
      <c r="H79" s="425">
        <f>+H80</f>
        <v>41375321</v>
      </c>
      <c r="I79" s="294">
        <f>+H79/H97</f>
        <v>5.2375927166315166E-4</v>
      </c>
      <c r="J79" s="425">
        <f>+J80</f>
        <v>41375321</v>
      </c>
      <c r="K79" s="340">
        <f t="shared" si="7"/>
        <v>1</v>
      </c>
    </row>
    <row r="80" spans="1:11" ht="36.75" customHeight="1" x14ac:dyDescent="0.25">
      <c r="A80" s="32" t="s">
        <v>380</v>
      </c>
      <c r="B80" s="68"/>
      <c r="C80" s="68"/>
      <c r="D80" s="68"/>
      <c r="E80" s="149" t="s">
        <v>379</v>
      </c>
      <c r="F80" s="425">
        <f t="shared" si="9"/>
        <v>41375321</v>
      </c>
      <c r="G80" s="425">
        <f t="shared" si="9"/>
        <v>0</v>
      </c>
      <c r="H80" s="425">
        <f t="shared" ref="H80:H90" si="10">+F80-G80</f>
        <v>41375321</v>
      </c>
      <c r="I80" s="294">
        <f>+H80/H97</f>
        <v>5.2375927166315166E-4</v>
      </c>
      <c r="J80" s="425">
        <f>+J81</f>
        <v>41375321</v>
      </c>
      <c r="K80" s="340">
        <f t="shared" si="7"/>
        <v>1</v>
      </c>
    </row>
    <row r="81" spans="1:11" ht="36.75" customHeight="1" x14ac:dyDescent="0.25">
      <c r="A81" s="32" t="s">
        <v>381</v>
      </c>
      <c r="B81" s="68"/>
      <c r="C81" s="68"/>
      <c r="D81" s="68"/>
      <c r="E81" s="149" t="s">
        <v>349</v>
      </c>
      <c r="F81" s="425">
        <f t="shared" si="9"/>
        <v>41375321</v>
      </c>
      <c r="G81" s="425">
        <f t="shared" si="9"/>
        <v>0</v>
      </c>
      <c r="H81" s="425">
        <f t="shared" si="10"/>
        <v>41375321</v>
      </c>
      <c r="I81" s="294">
        <f>+H81/H97</f>
        <v>5.2375927166315166E-4</v>
      </c>
      <c r="J81" s="425">
        <f>+J82</f>
        <v>41375321</v>
      </c>
      <c r="K81" s="340">
        <f t="shared" si="7"/>
        <v>1</v>
      </c>
    </row>
    <row r="82" spans="1:11" ht="36.75" customHeight="1" x14ac:dyDescent="0.25">
      <c r="A82" s="39" t="s">
        <v>382</v>
      </c>
      <c r="B82" s="40" t="s">
        <v>192</v>
      </c>
      <c r="C82" s="40">
        <v>11</v>
      </c>
      <c r="D82" s="40" t="s">
        <v>38</v>
      </c>
      <c r="E82" s="150" t="s">
        <v>226</v>
      </c>
      <c r="F82" s="421">
        <v>41375321</v>
      </c>
      <c r="G82" s="421">
        <v>0</v>
      </c>
      <c r="H82" s="421">
        <f t="shared" si="10"/>
        <v>41375321</v>
      </c>
      <c r="I82" s="308">
        <f>+H82/H97</f>
        <v>5.2375927166315166E-4</v>
      </c>
      <c r="J82" s="421">
        <v>41375321</v>
      </c>
      <c r="K82" s="342">
        <f t="shared" si="7"/>
        <v>1</v>
      </c>
    </row>
    <row r="83" spans="1:11" ht="36.75" customHeight="1" x14ac:dyDescent="0.25">
      <c r="A83" s="32" t="s">
        <v>383</v>
      </c>
      <c r="B83" s="455"/>
      <c r="C83" s="455"/>
      <c r="D83" s="455"/>
      <c r="E83" s="148" t="s">
        <v>384</v>
      </c>
      <c r="F83" s="425">
        <f>+F84</f>
        <v>739794684</v>
      </c>
      <c r="G83" s="425">
        <f>+G84</f>
        <v>0</v>
      </c>
      <c r="H83" s="425">
        <f t="shared" si="10"/>
        <v>739794684</v>
      </c>
      <c r="I83" s="294">
        <f>+H83/H97</f>
        <v>9.3648657099750718E-3</v>
      </c>
      <c r="J83" s="425">
        <f>+J84</f>
        <v>739794684</v>
      </c>
      <c r="K83" s="340">
        <f t="shared" si="7"/>
        <v>1</v>
      </c>
    </row>
    <row r="84" spans="1:11" ht="36.75" customHeight="1" x14ac:dyDescent="0.25">
      <c r="A84" s="32" t="s">
        <v>385</v>
      </c>
      <c r="B84" s="454"/>
      <c r="C84" s="454"/>
      <c r="D84" s="454"/>
      <c r="E84" s="148" t="s">
        <v>219</v>
      </c>
      <c r="F84" s="425">
        <f>+F85+F89+F93</f>
        <v>739794684</v>
      </c>
      <c r="G84" s="425">
        <f>+G85+G89+G93</f>
        <v>0</v>
      </c>
      <c r="H84" s="425">
        <f t="shared" si="10"/>
        <v>739794684</v>
      </c>
      <c r="I84" s="294">
        <f>+H84/H97</f>
        <v>9.3648657099750718E-3</v>
      </c>
      <c r="J84" s="425">
        <f>+J85+J89+J93</f>
        <v>739794684</v>
      </c>
      <c r="K84" s="340">
        <f t="shared" si="7"/>
        <v>1</v>
      </c>
    </row>
    <row r="85" spans="1:11" ht="53.25" customHeight="1" x14ac:dyDescent="0.25">
      <c r="A85" s="32" t="s">
        <v>393</v>
      </c>
      <c r="B85" s="454"/>
      <c r="C85" s="454"/>
      <c r="D85" s="454"/>
      <c r="E85" s="149" t="s">
        <v>396</v>
      </c>
      <c r="F85" s="425">
        <f>+F86</f>
        <v>210846123</v>
      </c>
      <c r="G85" s="425">
        <f>+G86</f>
        <v>0</v>
      </c>
      <c r="H85" s="425">
        <f t="shared" si="10"/>
        <v>210846123</v>
      </c>
      <c r="I85" s="294">
        <f>+H85/H97</f>
        <v>2.6690454393206832E-3</v>
      </c>
      <c r="J85" s="425">
        <f>+J86</f>
        <v>210846123</v>
      </c>
      <c r="K85" s="340">
        <f t="shared" si="7"/>
        <v>1</v>
      </c>
    </row>
    <row r="86" spans="1:11" ht="53.25" customHeight="1" x14ac:dyDescent="0.25">
      <c r="A86" s="453" t="s">
        <v>395</v>
      </c>
      <c r="B86" s="454"/>
      <c r="C86" s="454"/>
      <c r="D86" s="454"/>
      <c r="E86" s="149" t="s">
        <v>396</v>
      </c>
      <c r="F86" s="425">
        <f>+F87</f>
        <v>210846123</v>
      </c>
      <c r="G86" s="425">
        <f>+G87</f>
        <v>0</v>
      </c>
      <c r="H86" s="425">
        <f t="shared" si="10"/>
        <v>210846123</v>
      </c>
      <c r="I86" s="294">
        <f>+H86/H97</f>
        <v>2.6690454393206832E-3</v>
      </c>
      <c r="J86" s="425">
        <f>+J87</f>
        <v>210846123</v>
      </c>
      <c r="K86" s="340">
        <f t="shared" si="7"/>
        <v>1</v>
      </c>
    </row>
    <row r="87" spans="1:11" ht="36.75" customHeight="1" x14ac:dyDescent="0.25">
      <c r="A87" s="453" t="s">
        <v>397</v>
      </c>
      <c r="B87" s="454"/>
      <c r="C87" s="454"/>
      <c r="D87" s="454"/>
      <c r="E87" s="149" t="s">
        <v>349</v>
      </c>
      <c r="F87" s="425">
        <f>+F88</f>
        <v>210846123</v>
      </c>
      <c r="G87" s="425">
        <f>+G94</f>
        <v>0</v>
      </c>
      <c r="H87" s="425">
        <f t="shared" si="10"/>
        <v>210846123</v>
      </c>
      <c r="I87" s="294">
        <f>+H87/H97</f>
        <v>2.6690454393206832E-3</v>
      </c>
      <c r="J87" s="425">
        <f>+J88</f>
        <v>210846123</v>
      </c>
      <c r="K87" s="340">
        <f t="shared" si="7"/>
        <v>1</v>
      </c>
    </row>
    <row r="88" spans="1:11" ht="30.75" customHeight="1" x14ac:dyDescent="0.25">
      <c r="A88" s="39" t="s">
        <v>398</v>
      </c>
      <c r="B88" s="454" t="s">
        <v>192</v>
      </c>
      <c r="C88" s="454">
        <v>11</v>
      </c>
      <c r="D88" s="40" t="s">
        <v>38</v>
      </c>
      <c r="E88" s="151" t="s">
        <v>226</v>
      </c>
      <c r="F88" s="421">
        <v>210846123</v>
      </c>
      <c r="G88" s="421">
        <v>0</v>
      </c>
      <c r="H88" s="421">
        <f t="shared" si="10"/>
        <v>210846123</v>
      </c>
      <c r="I88" s="308">
        <f>+H88/H97</f>
        <v>2.6690454393206832E-3</v>
      </c>
      <c r="J88" s="421">
        <v>210846123</v>
      </c>
      <c r="K88" s="342">
        <f t="shared" si="7"/>
        <v>1</v>
      </c>
    </row>
    <row r="89" spans="1:11" ht="45.75" customHeight="1" x14ac:dyDescent="0.25">
      <c r="A89" s="32" t="s">
        <v>402</v>
      </c>
      <c r="B89" s="40"/>
      <c r="C89" s="40"/>
      <c r="D89" s="40"/>
      <c r="E89" s="149" t="s">
        <v>405</v>
      </c>
      <c r="F89" s="425">
        <f t="shared" ref="F89:G91" si="11">+F90</f>
        <v>521795360</v>
      </c>
      <c r="G89" s="425">
        <f t="shared" si="11"/>
        <v>0</v>
      </c>
      <c r="H89" s="425">
        <f t="shared" si="10"/>
        <v>521795360</v>
      </c>
      <c r="I89" s="294">
        <f>+H89/H97</f>
        <v>6.605269786567022E-3</v>
      </c>
      <c r="J89" s="425">
        <f>+J90</f>
        <v>521795360</v>
      </c>
      <c r="K89" s="340">
        <f t="shared" si="7"/>
        <v>1</v>
      </c>
    </row>
    <row r="90" spans="1:11" ht="50.25" customHeight="1" x14ac:dyDescent="0.25">
      <c r="A90" s="32" t="s">
        <v>404</v>
      </c>
      <c r="B90" s="40"/>
      <c r="C90" s="40"/>
      <c r="D90" s="40"/>
      <c r="E90" s="149" t="s">
        <v>405</v>
      </c>
      <c r="F90" s="425">
        <f t="shared" si="11"/>
        <v>521795360</v>
      </c>
      <c r="G90" s="425">
        <f t="shared" si="11"/>
        <v>0</v>
      </c>
      <c r="H90" s="425">
        <f t="shared" si="10"/>
        <v>521795360</v>
      </c>
      <c r="I90" s="294">
        <f>+H90/H97</f>
        <v>6.605269786567022E-3</v>
      </c>
      <c r="J90" s="425">
        <f>+J91</f>
        <v>521795360</v>
      </c>
      <c r="K90" s="340">
        <f t="shared" si="7"/>
        <v>1</v>
      </c>
    </row>
    <row r="91" spans="1:11" ht="30" customHeight="1" x14ac:dyDescent="0.25">
      <c r="A91" s="32" t="s">
        <v>406</v>
      </c>
      <c r="B91" s="40"/>
      <c r="C91" s="40"/>
      <c r="D91" s="40"/>
      <c r="E91" s="149" t="s">
        <v>407</v>
      </c>
      <c r="F91" s="425">
        <f t="shared" si="11"/>
        <v>521795360</v>
      </c>
      <c r="G91" s="425">
        <f t="shared" si="11"/>
        <v>0</v>
      </c>
      <c r="H91" s="425">
        <f>+H92</f>
        <v>521795360</v>
      </c>
      <c r="I91" s="294">
        <f>+H91/H97</f>
        <v>6.605269786567022E-3</v>
      </c>
      <c r="J91" s="425">
        <f>+J92</f>
        <v>521795360</v>
      </c>
      <c r="K91" s="340">
        <f t="shared" si="7"/>
        <v>1</v>
      </c>
    </row>
    <row r="92" spans="1:11" ht="36.75" customHeight="1" x14ac:dyDescent="0.25">
      <c r="A92" s="39" t="s">
        <v>408</v>
      </c>
      <c r="B92" s="40" t="s">
        <v>192</v>
      </c>
      <c r="C92" s="40">
        <v>11</v>
      </c>
      <c r="D92" s="40" t="s">
        <v>38</v>
      </c>
      <c r="E92" s="150" t="s">
        <v>226</v>
      </c>
      <c r="F92" s="421">
        <v>521795360</v>
      </c>
      <c r="G92" s="421">
        <v>0</v>
      </c>
      <c r="H92" s="421">
        <f>+F92-G92</f>
        <v>521795360</v>
      </c>
      <c r="I92" s="308">
        <f>+H92/H97</f>
        <v>6.605269786567022E-3</v>
      </c>
      <c r="J92" s="421">
        <v>521795360</v>
      </c>
      <c r="K92" s="342">
        <f t="shared" si="7"/>
        <v>1</v>
      </c>
    </row>
    <row r="93" spans="1:11" ht="55.5" customHeight="1" x14ac:dyDescent="0.25">
      <c r="A93" s="453" t="s">
        <v>409</v>
      </c>
      <c r="B93" s="68"/>
      <c r="C93" s="68"/>
      <c r="D93" s="68"/>
      <c r="E93" s="149" t="s">
        <v>412</v>
      </c>
      <c r="F93" s="425">
        <f t="shared" ref="F93:H95" si="12">+F94</f>
        <v>7153201</v>
      </c>
      <c r="G93" s="425">
        <f t="shared" si="12"/>
        <v>0</v>
      </c>
      <c r="H93" s="425">
        <f t="shared" si="12"/>
        <v>7153201</v>
      </c>
      <c r="I93" s="294">
        <f>+H93/H97</f>
        <v>9.0550484087365224E-5</v>
      </c>
      <c r="J93" s="425">
        <f>+J94</f>
        <v>7153201</v>
      </c>
      <c r="K93" s="340">
        <f t="shared" si="7"/>
        <v>1</v>
      </c>
    </row>
    <row r="94" spans="1:11" ht="55.5" customHeight="1" x14ac:dyDescent="0.25">
      <c r="A94" s="453" t="s">
        <v>411</v>
      </c>
      <c r="B94" s="68"/>
      <c r="C94" s="68"/>
      <c r="D94" s="68"/>
      <c r="E94" s="149" t="s">
        <v>453</v>
      </c>
      <c r="F94" s="425">
        <f t="shared" si="12"/>
        <v>7153201</v>
      </c>
      <c r="G94" s="425">
        <f t="shared" si="12"/>
        <v>0</v>
      </c>
      <c r="H94" s="425">
        <f t="shared" si="12"/>
        <v>7153201</v>
      </c>
      <c r="I94" s="294">
        <f>+H94/H97</f>
        <v>9.0550484087365224E-5</v>
      </c>
      <c r="J94" s="425">
        <f>+J95</f>
        <v>7153201</v>
      </c>
      <c r="K94" s="340">
        <f t="shared" si="7"/>
        <v>1</v>
      </c>
    </row>
    <row r="95" spans="1:11" ht="36.75" customHeight="1" x14ac:dyDescent="0.25">
      <c r="A95" s="453" t="s">
        <v>413</v>
      </c>
      <c r="B95" s="68"/>
      <c r="C95" s="68"/>
      <c r="D95" s="68"/>
      <c r="E95" s="149" t="s">
        <v>414</v>
      </c>
      <c r="F95" s="425">
        <f t="shared" si="12"/>
        <v>7153201</v>
      </c>
      <c r="G95" s="425">
        <f t="shared" si="12"/>
        <v>0</v>
      </c>
      <c r="H95" s="425">
        <f t="shared" si="12"/>
        <v>7153201</v>
      </c>
      <c r="I95" s="294">
        <f>+H95/H97</f>
        <v>9.0550484087365224E-5</v>
      </c>
      <c r="J95" s="425">
        <f>+J96</f>
        <v>7153201</v>
      </c>
      <c r="K95" s="340">
        <f t="shared" si="7"/>
        <v>1</v>
      </c>
    </row>
    <row r="96" spans="1:11" ht="36.75" customHeight="1" thickBot="1" x14ac:dyDescent="0.3">
      <c r="A96" s="52" t="s">
        <v>439</v>
      </c>
      <c r="B96" s="452" t="s">
        <v>192</v>
      </c>
      <c r="C96" s="187">
        <v>11</v>
      </c>
      <c r="D96" s="53" t="s">
        <v>38</v>
      </c>
      <c r="E96" s="426" t="s">
        <v>226</v>
      </c>
      <c r="F96" s="427">
        <v>7153201</v>
      </c>
      <c r="G96" s="427">
        <v>0</v>
      </c>
      <c r="H96" s="427">
        <f>+F96-G96</f>
        <v>7153201</v>
      </c>
      <c r="I96" s="301">
        <f>+H96/H97</f>
        <v>9.0550484087365224E-5</v>
      </c>
      <c r="J96" s="427">
        <v>7153201</v>
      </c>
      <c r="K96" s="344">
        <f t="shared" si="7"/>
        <v>1</v>
      </c>
    </row>
    <row r="97" spans="1:11" s="433" customFormat="1" ht="30" customHeight="1" thickBot="1" x14ac:dyDescent="0.3">
      <c r="A97" s="547" t="s">
        <v>454</v>
      </c>
      <c r="B97" s="548"/>
      <c r="C97" s="548"/>
      <c r="D97" s="548"/>
      <c r="E97" s="548"/>
      <c r="F97" s="380">
        <f>+F9+F44</f>
        <v>78996827814.839996</v>
      </c>
      <c r="G97" s="380">
        <f>+G9+G44</f>
        <v>0</v>
      </c>
      <c r="H97" s="380">
        <f>+H9+H44</f>
        <v>78996827814.839996</v>
      </c>
      <c r="I97" s="381">
        <f>+H97/H97</f>
        <v>1</v>
      </c>
      <c r="J97" s="380">
        <f>+J9+J44</f>
        <v>78996827814.839996</v>
      </c>
      <c r="K97" s="382">
        <f t="shared" si="7"/>
        <v>1</v>
      </c>
    </row>
    <row r="98" spans="1:11" s="434" customFormat="1" ht="18" customHeight="1" x14ac:dyDescent="0.25">
      <c r="A98" s="319" t="s">
        <v>556</v>
      </c>
      <c r="B98" s="451"/>
      <c r="C98" s="451"/>
      <c r="F98" s="450"/>
      <c r="G98" s="162"/>
      <c r="H98" s="162"/>
      <c r="I98" s="162"/>
    </row>
    <row r="99" spans="1:11" s="434" customFormat="1" ht="18" customHeight="1" x14ac:dyDescent="0.25">
      <c r="A99" s="319" t="s">
        <v>521</v>
      </c>
      <c r="B99" s="451"/>
      <c r="C99" s="451"/>
      <c r="F99" s="450"/>
      <c r="G99" s="162"/>
      <c r="H99" s="162"/>
      <c r="I99" s="162"/>
    </row>
  </sheetData>
  <mergeCells count="15">
    <mergeCell ref="A97:E97"/>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154BA-3830-47E0-AE22-45908624C0A7}">
  <dimension ref="A1:K99"/>
  <sheetViews>
    <sheetView topLeftCell="A90" zoomScale="77" zoomScaleNormal="77" zoomScaleSheetLayoutView="82" workbookViewId="0">
      <selection activeCell="E100" sqref="E100"/>
    </sheetView>
  </sheetViews>
  <sheetFormatPr baseColWidth="10" defaultColWidth="11.42578125" defaultRowHeight="15.75" x14ac:dyDescent="0.25"/>
  <cols>
    <col min="1" max="1" width="29.5703125" style="409" customWidth="1"/>
    <col min="2" max="2" width="15.28515625" style="409" customWidth="1"/>
    <col min="3" max="3" width="10.7109375" style="449" customWidth="1"/>
    <col min="4" max="4" width="10.28515625" style="449" customWidth="1"/>
    <col min="5" max="5" width="50.5703125" style="409" customWidth="1"/>
    <col min="6" max="6" width="24.140625" style="163" customWidth="1"/>
    <col min="7" max="7" width="20.7109375" style="188" customWidth="1"/>
    <col min="8" max="8" width="25.140625" style="163" customWidth="1"/>
    <col min="9" max="9" width="15.140625" style="163" customWidth="1"/>
    <col min="10" max="10" width="23.5703125" style="163" customWidth="1"/>
    <col min="11" max="11" width="16" style="356" customWidth="1"/>
    <col min="12" max="216" width="11.42578125" style="409"/>
    <col min="217" max="217" width="20.28515625" style="409" customWidth="1"/>
    <col min="218" max="218" width="7.28515625" style="409" customWidth="1"/>
    <col min="219" max="219" width="51.42578125" style="409" customWidth="1"/>
    <col min="220" max="220" width="23.42578125" style="409" customWidth="1"/>
    <col min="221" max="221" width="19.42578125" style="409" customWidth="1"/>
    <col min="222" max="222" width="20" style="409" customWidth="1"/>
    <col min="223" max="223" width="25.140625" style="409" customWidth="1"/>
    <col min="224" max="224" width="4.42578125" style="409" customWidth="1"/>
    <col min="225" max="225" width="18.85546875" style="409" customWidth="1"/>
    <col min="226" max="226" width="19.28515625" style="409" customWidth="1"/>
    <col min="227" max="227" width="14.42578125" style="409" customWidth="1"/>
    <col min="228" max="228" width="18.42578125" style="409" customWidth="1"/>
    <col min="229" max="229" width="11.42578125" style="409"/>
    <col min="230" max="230" width="17.42578125" style="409" customWidth="1"/>
    <col min="231" max="472" width="11.42578125" style="409"/>
    <col min="473" max="473" width="20.28515625" style="409" customWidth="1"/>
    <col min="474" max="474" width="7.28515625" style="409" customWidth="1"/>
    <col min="475" max="475" width="51.42578125" style="409" customWidth="1"/>
    <col min="476" max="476" width="23.42578125" style="409" customWidth="1"/>
    <col min="477" max="477" width="19.42578125" style="409" customWidth="1"/>
    <col min="478" max="478" width="20" style="409" customWidth="1"/>
    <col min="479" max="479" width="25.140625" style="409" customWidth="1"/>
    <col min="480" max="480" width="4.42578125" style="409" customWidth="1"/>
    <col min="481" max="481" width="18.85546875" style="409" customWidth="1"/>
    <col min="482" max="482" width="19.28515625" style="409" customWidth="1"/>
    <col min="483" max="483" width="14.42578125" style="409" customWidth="1"/>
    <col min="484" max="484" width="18.42578125" style="409" customWidth="1"/>
    <col min="485" max="485" width="11.42578125" style="409"/>
    <col min="486" max="486" width="17.42578125" style="409" customWidth="1"/>
    <col min="487" max="728" width="11.42578125" style="409"/>
    <col min="729" max="729" width="20.28515625" style="409" customWidth="1"/>
    <col min="730" max="730" width="7.28515625" style="409" customWidth="1"/>
    <col min="731" max="731" width="51.42578125" style="409" customWidth="1"/>
    <col min="732" max="732" width="23.42578125" style="409" customWidth="1"/>
    <col min="733" max="733" width="19.42578125" style="409" customWidth="1"/>
    <col min="734" max="734" width="20" style="409" customWidth="1"/>
    <col min="735" max="735" width="25.140625" style="409" customWidth="1"/>
    <col min="736" max="736" width="4.42578125" style="409" customWidth="1"/>
    <col min="737" max="737" width="18.85546875" style="409" customWidth="1"/>
    <col min="738" max="738" width="19.28515625" style="409" customWidth="1"/>
    <col min="739" max="739" width="14.42578125" style="409" customWidth="1"/>
    <col min="740" max="740" width="18.42578125" style="409" customWidth="1"/>
    <col min="741" max="741" width="11.42578125" style="409"/>
    <col min="742" max="742" width="17.42578125" style="409" customWidth="1"/>
    <col min="743" max="984" width="11.42578125" style="409"/>
    <col min="985" max="985" width="20.28515625" style="409" customWidth="1"/>
    <col min="986" max="986" width="7.28515625" style="409" customWidth="1"/>
    <col min="987" max="987" width="51.42578125" style="409" customWidth="1"/>
    <col min="988" max="988" width="23.42578125" style="409" customWidth="1"/>
    <col min="989" max="989" width="19.42578125" style="409" customWidth="1"/>
    <col min="990" max="990" width="20" style="409" customWidth="1"/>
    <col min="991" max="991" width="25.140625" style="409" customWidth="1"/>
    <col min="992" max="992" width="4.42578125" style="409" customWidth="1"/>
    <col min="993" max="993" width="18.85546875" style="409" customWidth="1"/>
    <col min="994" max="994" width="19.28515625" style="409" customWidth="1"/>
    <col min="995" max="995" width="14.42578125" style="409" customWidth="1"/>
    <col min="996" max="996" width="18.42578125" style="409" customWidth="1"/>
    <col min="997" max="997" width="11.42578125" style="409"/>
    <col min="998" max="998" width="17.42578125" style="409" customWidth="1"/>
    <col min="999" max="1240" width="11.42578125" style="409"/>
    <col min="1241" max="1241" width="20.28515625" style="409" customWidth="1"/>
    <col min="1242" max="1242" width="7.28515625" style="409" customWidth="1"/>
    <col min="1243" max="1243" width="51.42578125" style="409" customWidth="1"/>
    <col min="1244" max="1244" width="23.42578125" style="409" customWidth="1"/>
    <col min="1245" max="1245" width="19.42578125" style="409" customWidth="1"/>
    <col min="1246" max="1246" width="20" style="409" customWidth="1"/>
    <col min="1247" max="1247" width="25.140625" style="409" customWidth="1"/>
    <col min="1248" max="1248" width="4.42578125" style="409" customWidth="1"/>
    <col min="1249" max="1249" width="18.85546875" style="409" customWidth="1"/>
    <col min="1250" max="1250" width="19.28515625" style="409" customWidth="1"/>
    <col min="1251" max="1251" width="14.42578125" style="409" customWidth="1"/>
    <col min="1252" max="1252" width="18.42578125" style="409" customWidth="1"/>
    <col min="1253" max="1253" width="11.42578125" style="409"/>
    <col min="1254" max="1254" width="17.42578125" style="409" customWidth="1"/>
    <col min="1255" max="1496" width="11.42578125" style="409"/>
    <col min="1497" max="1497" width="20.28515625" style="409" customWidth="1"/>
    <col min="1498" max="1498" width="7.28515625" style="409" customWidth="1"/>
    <col min="1499" max="1499" width="51.42578125" style="409" customWidth="1"/>
    <col min="1500" max="1500" width="23.42578125" style="409" customWidth="1"/>
    <col min="1501" max="1501" width="19.42578125" style="409" customWidth="1"/>
    <col min="1502" max="1502" width="20" style="409" customWidth="1"/>
    <col min="1503" max="1503" width="25.140625" style="409" customWidth="1"/>
    <col min="1504" max="1504" width="4.42578125" style="409" customWidth="1"/>
    <col min="1505" max="1505" width="18.85546875" style="409" customWidth="1"/>
    <col min="1506" max="1506" width="19.28515625" style="409" customWidth="1"/>
    <col min="1507" max="1507" width="14.42578125" style="409" customWidth="1"/>
    <col min="1508" max="1508" width="18.42578125" style="409" customWidth="1"/>
    <col min="1509" max="1509" width="11.42578125" style="409"/>
    <col min="1510" max="1510" width="17.42578125" style="409" customWidth="1"/>
    <col min="1511" max="1752" width="11.42578125" style="409"/>
    <col min="1753" max="1753" width="20.28515625" style="409" customWidth="1"/>
    <col min="1754" max="1754" width="7.28515625" style="409" customWidth="1"/>
    <col min="1755" max="1755" width="51.42578125" style="409" customWidth="1"/>
    <col min="1756" max="1756" width="23.42578125" style="409" customWidth="1"/>
    <col min="1757" max="1757" width="19.42578125" style="409" customWidth="1"/>
    <col min="1758" max="1758" width="20" style="409" customWidth="1"/>
    <col min="1759" max="1759" width="25.140625" style="409" customWidth="1"/>
    <col min="1760" max="1760" width="4.42578125" style="409" customWidth="1"/>
    <col min="1761" max="1761" width="18.85546875" style="409" customWidth="1"/>
    <col min="1762" max="1762" width="19.28515625" style="409" customWidth="1"/>
    <col min="1763" max="1763" width="14.42578125" style="409" customWidth="1"/>
    <col min="1764" max="1764" width="18.42578125" style="409" customWidth="1"/>
    <col min="1765" max="1765" width="11.42578125" style="409"/>
    <col min="1766" max="1766" width="17.42578125" style="409" customWidth="1"/>
    <col min="1767" max="2008" width="11.42578125" style="409"/>
    <col min="2009" max="2009" width="20.28515625" style="409" customWidth="1"/>
    <col min="2010" max="2010" width="7.28515625" style="409" customWidth="1"/>
    <col min="2011" max="2011" width="51.42578125" style="409" customWidth="1"/>
    <col min="2012" max="2012" width="23.42578125" style="409" customWidth="1"/>
    <col min="2013" max="2013" width="19.42578125" style="409" customWidth="1"/>
    <col min="2014" max="2014" width="20" style="409" customWidth="1"/>
    <col min="2015" max="2015" width="25.140625" style="409" customWidth="1"/>
    <col min="2016" max="2016" width="4.42578125" style="409" customWidth="1"/>
    <col min="2017" max="2017" width="18.85546875" style="409" customWidth="1"/>
    <col min="2018" max="2018" width="19.28515625" style="409" customWidth="1"/>
    <col min="2019" max="2019" width="14.42578125" style="409" customWidth="1"/>
    <col min="2020" max="2020" width="18.42578125" style="409" customWidth="1"/>
    <col min="2021" max="2021" width="11.42578125" style="409"/>
    <col min="2022" max="2022" width="17.42578125" style="409" customWidth="1"/>
    <col min="2023" max="2264" width="11.42578125" style="409"/>
    <col min="2265" max="2265" width="20.28515625" style="409" customWidth="1"/>
    <col min="2266" max="2266" width="7.28515625" style="409" customWidth="1"/>
    <col min="2267" max="2267" width="51.42578125" style="409" customWidth="1"/>
    <col min="2268" max="2268" width="23.42578125" style="409" customWidth="1"/>
    <col min="2269" max="2269" width="19.42578125" style="409" customWidth="1"/>
    <col min="2270" max="2270" width="20" style="409" customWidth="1"/>
    <col min="2271" max="2271" width="25.140625" style="409" customWidth="1"/>
    <col min="2272" max="2272" width="4.42578125" style="409" customWidth="1"/>
    <col min="2273" max="2273" width="18.85546875" style="409" customWidth="1"/>
    <col min="2274" max="2274" width="19.28515625" style="409" customWidth="1"/>
    <col min="2275" max="2275" width="14.42578125" style="409" customWidth="1"/>
    <col min="2276" max="2276" width="18.42578125" style="409" customWidth="1"/>
    <col min="2277" max="2277" width="11.42578125" style="409"/>
    <col min="2278" max="2278" width="17.42578125" style="409" customWidth="1"/>
    <col min="2279" max="2520" width="11.42578125" style="409"/>
    <col min="2521" max="2521" width="20.28515625" style="409" customWidth="1"/>
    <col min="2522" max="2522" width="7.28515625" style="409" customWidth="1"/>
    <col min="2523" max="2523" width="51.42578125" style="409" customWidth="1"/>
    <col min="2524" max="2524" width="23.42578125" style="409" customWidth="1"/>
    <col min="2525" max="2525" width="19.42578125" style="409" customWidth="1"/>
    <col min="2526" max="2526" width="20" style="409" customWidth="1"/>
    <col min="2527" max="2527" width="25.140625" style="409" customWidth="1"/>
    <col min="2528" max="2528" width="4.42578125" style="409" customWidth="1"/>
    <col min="2529" max="2529" width="18.85546875" style="409" customWidth="1"/>
    <col min="2530" max="2530" width="19.28515625" style="409" customWidth="1"/>
    <col min="2531" max="2531" width="14.42578125" style="409" customWidth="1"/>
    <col min="2532" max="2532" width="18.42578125" style="409" customWidth="1"/>
    <col min="2533" max="2533" width="11.42578125" style="409"/>
    <col min="2534" max="2534" width="17.42578125" style="409" customWidth="1"/>
    <col min="2535" max="2776" width="11.42578125" style="409"/>
    <col min="2777" max="2777" width="20.28515625" style="409" customWidth="1"/>
    <col min="2778" max="2778" width="7.28515625" style="409" customWidth="1"/>
    <col min="2779" max="2779" width="51.42578125" style="409" customWidth="1"/>
    <col min="2780" max="2780" width="23.42578125" style="409" customWidth="1"/>
    <col min="2781" max="2781" width="19.42578125" style="409" customWidth="1"/>
    <col min="2782" max="2782" width="20" style="409" customWidth="1"/>
    <col min="2783" max="2783" width="25.140625" style="409" customWidth="1"/>
    <col min="2784" max="2784" width="4.42578125" style="409" customWidth="1"/>
    <col min="2785" max="2785" width="18.85546875" style="409" customWidth="1"/>
    <col min="2786" max="2786" width="19.28515625" style="409" customWidth="1"/>
    <col min="2787" max="2787" width="14.42578125" style="409" customWidth="1"/>
    <col min="2788" max="2788" width="18.42578125" style="409" customWidth="1"/>
    <col min="2789" max="2789" width="11.42578125" style="409"/>
    <col min="2790" max="2790" width="17.42578125" style="409" customWidth="1"/>
    <col min="2791" max="3032" width="11.42578125" style="409"/>
    <col min="3033" max="3033" width="20.28515625" style="409" customWidth="1"/>
    <col min="3034" max="3034" width="7.28515625" style="409" customWidth="1"/>
    <col min="3035" max="3035" width="51.42578125" style="409" customWidth="1"/>
    <col min="3036" max="3036" width="23.42578125" style="409" customWidth="1"/>
    <col min="3037" max="3037" width="19.42578125" style="409" customWidth="1"/>
    <col min="3038" max="3038" width="20" style="409" customWidth="1"/>
    <col min="3039" max="3039" width="25.140625" style="409" customWidth="1"/>
    <col min="3040" max="3040" width="4.42578125" style="409" customWidth="1"/>
    <col min="3041" max="3041" width="18.85546875" style="409" customWidth="1"/>
    <col min="3042" max="3042" width="19.28515625" style="409" customWidth="1"/>
    <col min="3043" max="3043" width="14.42578125" style="409" customWidth="1"/>
    <col min="3044" max="3044" width="18.42578125" style="409" customWidth="1"/>
    <col min="3045" max="3045" width="11.42578125" style="409"/>
    <col min="3046" max="3046" width="17.42578125" style="409" customWidth="1"/>
    <col min="3047" max="3288" width="11.42578125" style="409"/>
    <col min="3289" max="3289" width="20.28515625" style="409" customWidth="1"/>
    <col min="3290" max="3290" width="7.28515625" style="409" customWidth="1"/>
    <col min="3291" max="3291" width="51.42578125" style="409" customWidth="1"/>
    <col min="3292" max="3292" width="23.42578125" style="409" customWidth="1"/>
    <col min="3293" max="3293" width="19.42578125" style="409" customWidth="1"/>
    <col min="3294" max="3294" width="20" style="409" customWidth="1"/>
    <col min="3295" max="3295" width="25.140625" style="409" customWidth="1"/>
    <col min="3296" max="3296" width="4.42578125" style="409" customWidth="1"/>
    <col min="3297" max="3297" width="18.85546875" style="409" customWidth="1"/>
    <col min="3298" max="3298" width="19.28515625" style="409" customWidth="1"/>
    <col min="3299" max="3299" width="14.42578125" style="409" customWidth="1"/>
    <col min="3300" max="3300" width="18.42578125" style="409" customWidth="1"/>
    <col min="3301" max="3301" width="11.42578125" style="409"/>
    <col min="3302" max="3302" width="17.42578125" style="409" customWidth="1"/>
    <col min="3303" max="3544" width="11.42578125" style="409"/>
    <col min="3545" max="3545" width="20.28515625" style="409" customWidth="1"/>
    <col min="3546" max="3546" width="7.28515625" style="409" customWidth="1"/>
    <col min="3547" max="3547" width="51.42578125" style="409" customWidth="1"/>
    <col min="3548" max="3548" width="23.42578125" style="409" customWidth="1"/>
    <col min="3549" max="3549" width="19.42578125" style="409" customWidth="1"/>
    <col min="3550" max="3550" width="20" style="409" customWidth="1"/>
    <col min="3551" max="3551" width="25.140625" style="409" customWidth="1"/>
    <col min="3552" max="3552" width="4.42578125" style="409" customWidth="1"/>
    <col min="3553" max="3553" width="18.85546875" style="409" customWidth="1"/>
    <col min="3554" max="3554" width="19.28515625" style="409" customWidth="1"/>
    <col min="3555" max="3555" width="14.42578125" style="409" customWidth="1"/>
    <col min="3556" max="3556" width="18.42578125" style="409" customWidth="1"/>
    <col min="3557" max="3557" width="11.42578125" style="409"/>
    <col min="3558" max="3558" width="17.42578125" style="409" customWidth="1"/>
    <col min="3559" max="3800" width="11.42578125" style="409"/>
    <col min="3801" max="3801" width="20.28515625" style="409" customWidth="1"/>
    <col min="3802" max="3802" width="7.28515625" style="409" customWidth="1"/>
    <col min="3803" max="3803" width="51.42578125" style="409" customWidth="1"/>
    <col min="3804" max="3804" width="23.42578125" style="409" customWidth="1"/>
    <col min="3805" max="3805" width="19.42578125" style="409" customWidth="1"/>
    <col min="3806" max="3806" width="20" style="409" customWidth="1"/>
    <col min="3807" max="3807" width="25.140625" style="409" customWidth="1"/>
    <col min="3808" max="3808" width="4.42578125" style="409" customWidth="1"/>
    <col min="3809" max="3809" width="18.85546875" style="409" customWidth="1"/>
    <col min="3810" max="3810" width="19.28515625" style="409" customWidth="1"/>
    <col min="3811" max="3811" width="14.42578125" style="409" customWidth="1"/>
    <col min="3812" max="3812" width="18.42578125" style="409" customWidth="1"/>
    <col min="3813" max="3813" width="11.42578125" style="409"/>
    <col min="3814" max="3814" width="17.42578125" style="409" customWidth="1"/>
    <col min="3815" max="4056" width="11.42578125" style="409"/>
    <col min="4057" max="4057" width="20.28515625" style="409" customWidth="1"/>
    <col min="4058" max="4058" width="7.28515625" style="409" customWidth="1"/>
    <col min="4059" max="4059" width="51.42578125" style="409" customWidth="1"/>
    <col min="4060" max="4060" width="23.42578125" style="409" customWidth="1"/>
    <col min="4061" max="4061" width="19.42578125" style="409" customWidth="1"/>
    <col min="4062" max="4062" width="20" style="409" customWidth="1"/>
    <col min="4063" max="4063" width="25.140625" style="409" customWidth="1"/>
    <col min="4064" max="4064" width="4.42578125" style="409" customWidth="1"/>
    <col min="4065" max="4065" width="18.85546875" style="409" customWidth="1"/>
    <col min="4066" max="4066" width="19.28515625" style="409" customWidth="1"/>
    <col min="4067" max="4067" width="14.42578125" style="409" customWidth="1"/>
    <col min="4068" max="4068" width="18.42578125" style="409" customWidth="1"/>
    <col min="4069" max="4069" width="11.42578125" style="409"/>
    <col min="4070" max="4070" width="17.42578125" style="409" customWidth="1"/>
    <col min="4071" max="4312" width="11.42578125" style="409"/>
    <col min="4313" max="4313" width="20.28515625" style="409" customWidth="1"/>
    <col min="4314" max="4314" width="7.28515625" style="409" customWidth="1"/>
    <col min="4315" max="4315" width="51.42578125" style="409" customWidth="1"/>
    <col min="4316" max="4316" width="23.42578125" style="409" customWidth="1"/>
    <col min="4317" max="4317" width="19.42578125" style="409" customWidth="1"/>
    <col min="4318" max="4318" width="20" style="409" customWidth="1"/>
    <col min="4319" max="4319" width="25.140625" style="409" customWidth="1"/>
    <col min="4320" max="4320" width="4.42578125" style="409" customWidth="1"/>
    <col min="4321" max="4321" width="18.85546875" style="409" customWidth="1"/>
    <col min="4322" max="4322" width="19.28515625" style="409" customWidth="1"/>
    <col min="4323" max="4323" width="14.42578125" style="409" customWidth="1"/>
    <col min="4324" max="4324" width="18.42578125" style="409" customWidth="1"/>
    <col min="4325" max="4325" width="11.42578125" style="409"/>
    <col min="4326" max="4326" width="17.42578125" style="409" customWidth="1"/>
    <col min="4327" max="4568" width="11.42578125" style="409"/>
    <col min="4569" max="4569" width="20.28515625" style="409" customWidth="1"/>
    <col min="4570" max="4570" width="7.28515625" style="409" customWidth="1"/>
    <col min="4571" max="4571" width="51.42578125" style="409" customWidth="1"/>
    <col min="4572" max="4572" width="23.42578125" style="409" customWidth="1"/>
    <col min="4573" max="4573" width="19.42578125" style="409" customWidth="1"/>
    <col min="4574" max="4574" width="20" style="409" customWidth="1"/>
    <col min="4575" max="4575" width="25.140625" style="409" customWidth="1"/>
    <col min="4576" max="4576" width="4.42578125" style="409" customWidth="1"/>
    <col min="4577" max="4577" width="18.85546875" style="409" customWidth="1"/>
    <col min="4578" max="4578" width="19.28515625" style="409" customWidth="1"/>
    <col min="4579" max="4579" width="14.42578125" style="409" customWidth="1"/>
    <col min="4580" max="4580" width="18.42578125" style="409" customWidth="1"/>
    <col min="4581" max="4581" width="11.42578125" style="409"/>
    <col min="4582" max="4582" width="17.42578125" style="409" customWidth="1"/>
    <col min="4583" max="4824" width="11.42578125" style="409"/>
    <col min="4825" max="4825" width="20.28515625" style="409" customWidth="1"/>
    <col min="4826" max="4826" width="7.28515625" style="409" customWidth="1"/>
    <col min="4827" max="4827" width="51.42578125" style="409" customWidth="1"/>
    <col min="4828" max="4828" width="23.42578125" style="409" customWidth="1"/>
    <col min="4829" max="4829" width="19.42578125" style="409" customWidth="1"/>
    <col min="4830" max="4830" width="20" style="409" customWidth="1"/>
    <col min="4831" max="4831" width="25.140625" style="409" customWidth="1"/>
    <col min="4832" max="4832" width="4.42578125" style="409" customWidth="1"/>
    <col min="4833" max="4833" width="18.85546875" style="409" customWidth="1"/>
    <col min="4834" max="4834" width="19.28515625" style="409" customWidth="1"/>
    <col min="4835" max="4835" width="14.42578125" style="409" customWidth="1"/>
    <col min="4836" max="4836" width="18.42578125" style="409" customWidth="1"/>
    <col min="4837" max="4837" width="11.42578125" style="409"/>
    <col min="4838" max="4838" width="17.42578125" style="409" customWidth="1"/>
    <col min="4839" max="5080" width="11.42578125" style="409"/>
    <col min="5081" max="5081" width="20.28515625" style="409" customWidth="1"/>
    <col min="5082" max="5082" width="7.28515625" style="409" customWidth="1"/>
    <col min="5083" max="5083" width="51.42578125" style="409" customWidth="1"/>
    <col min="5084" max="5084" width="23.42578125" style="409" customWidth="1"/>
    <col min="5085" max="5085" width="19.42578125" style="409" customWidth="1"/>
    <col min="5086" max="5086" width="20" style="409" customWidth="1"/>
    <col min="5087" max="5087" width="25.140625" style="409" customWidth="1"/>
    <col min="5088" max="5088" width="4.42578125" style="409" customWidth="1"/>
    <col min="5089" max="5089" width="18.85546875" style="409" customWidth="1"/>
    <col min="5090" max="5090" width="19.28515625" style="409" customWidth="1"/>
    <col min="5091" max="5091" width="14.42578125" style="409" customWidth="1"/>
    <col min="5092" max="5092" width="18.42578125" style="409" customWidth="1"/>
    <col min="5093" max="5093" width="11.42578125" style="409"/>
    <col min="5094" max="5094" width="17.42578125" style="409" customWidth="1"/>
    <col min="5095" max="5336" width="11.42578125" style="409"/>
    <col min="5337" max="5337" width="20.28515625" style="409" customWidth="1"/>
    <col min="5338" max="5338" width="7.28515625" style="409" customWidth="1"/>
    <col min="5339" max="5339" width="51.42578125" style="409" customWidth="1"/>
    <col min="5340" max="5340" width="23.42578125" style="409" customWidth="1"/>
    <col min="5341" max="5341" width="19.42578125" style="409" customWidth="1"/>
    <col min="5342" max="5342" width="20" style="409" customWidth="1"/>
    <col min="5343" max="5343" width="25.140625" style="409" customWidth="1"/>
    <col min="5344" max="5344" width="4.42578125" style="409" customWidth="1"/>
    <col min="5345" max="5345" width="18.85546875" style="409" customWidth="1"/>
    <col min="5346" max="5346" width="19.28515625" style="409" customWidth="1"/>
    <col min="5347" max="5347" width="14.42578125" style="409" customWidth="1"/>
    <col min="5348" max="5348" width="18.42578125" style="409" customWidth="1"/>
    <col min="5349" max="5349" width="11.42578125" style="409"/>
    <col min="5350" max="5350" width="17.42578125" style="409" customWidth="1"/>
    <col min="5351" max="5592" width="11.42578125" style="409"/>
    <col min="5593" max="5593" width="20.28515625" style="409" customWidth="1"/>
    <col min="5594" max="5594" width="7.28515625" style="409" customWidth="1"/>
    <col min="5595" max="5595" width="51.42578125" style="409" customWidth="1"/>
    <col min="5596" max="5596" width="23.42578125" style="409" customWidth="1"/>
    <col min="5597" max="5597" width="19.42578125" style="409" customWidth="1"/>
    <col min="5598" max="5598" width="20" style="409" customWidth="1"/>
    <col min="5599" max="5599" width="25.140625" style="409" customWidth="1"/>
    <col min="5600" max="5600" width="4.42578125" style="409" customWidth="1"/>
    <col min="5601" max="5601" width="18.85546875" style="409" customWidth="1"/>
    <col min="5602" max="5602" width="19.28515625" style="409" customWidth="1"/>
    <col min="5603" max="5603" width="14.42578125" style="409" customWidth="1"/>
    <col min="5604" max="5604" width="18.42578125" style="409" customWidth="1"/>
    <col min="5605" max="5605" width="11.42578125" style="409"/>
    <col min="5606" max="5606" width="17.42578125" style="409" customWidth="1"/>
    <col min="5607" max="5848" width="11.42578125" style="409"/>
    <col min="5849" max="5849" width="20.28515625" style="409" customWidth="1"/>
    <col min="5850" max="5850" width="7.28515625" style="409" customWidth="1"/>
    <col min="5851" max="5851" width="51.42578125" style="409" customWidth="1"/>
    <col min="5852" max="5852" width="23.42578125" style="409" customWidth="1"/>
    <col min="5853" max="5853" width="19.42578125" style="409" customWidth="1"/>
    <col min="5854" max="5854" width="20" style="409" customWidth="1"/>
    <col min="5855" max="5855" width="25.140625" style="409" customWidth="1"/>
    <col min="5856" max="5856" width="4.42578125" style="409" customWidth="1"/>
    <col min="5857" max="5857" width="18.85546875" style="409" customWidth="1"/>
    <col min="5858" max="5858" width="19.28515625" style="409" customWidth="1"/>
    <col min="5859" max="5859" width="14.42578125" style="409" customWidth="1"/>
    <col min="5860" max="5860" width="18.42578125" style="409" customWidth="1"/>
    <col min="5861" max="5861" width="11.42578125" style="409"/>
    <col min="5862" max="5862" width="17.42578125" style="409" customWidth="1"/>
    <col min="5863" max="6104" width="11.42578125" style="409"/>
    <col min="6105" max="6105" width="20.28515625" style="409" customWidth="1"/>
    <col min="6106" max="6106" width="7.28515625" style="409" customWidth="1"/>
    <col min="6107" max="6107" width="51.42578125" style="409" customWidth="1"/>
    <col min="6108" max="6108" width="23.42578125" style="409" customWidth="1"/>
    <col min="6109" max="6109" width="19.42578125" style="409" customWidth="1"/>
    <col min="6110" max="6110" width="20" style="409" customWidth="1"/>
    <col min="6111" max="6111" width="25.140625" style="409" customWidth="1"/>
    <col min="6112" max="6112" width="4.42578125" style="409" customWidth="1"/>
    <col min="6113" max="6113" width="18.85546875" style="409" customWidth="1"/>
    <col min="6114" max="6114" width="19.28515625" style="409" customWidth="1"/>
    <col min="6115" max="6115" width="14.42578125" style="409" customWidth="1"/>
    <col min="6116" max="6116" width="18.42578125" style="409" customWidth="1"/>
    <col min="6117" max="6117" width="11.42578125" style="409"/>
    <col min="6118" max="6118" width="17.42578125" style="409" customWidth="1"/>
    <col min="6119" max="6360" width="11.42578125" style="409"/>
    <col min="6361" max="6361" width="20.28515625" style="409" customWidth="1"/>
    <col min="6362" max="6362" width="7.28515625" style="409" customWidth="1"/>
    <col min="6363" max="6363" width="51.42578125" style="409" customWidth="1"/>
    <col min="6364" max="6364" width="23.42578125" style="409" customWidth="1"/>
    <col min="6365" max="6365" width="19.42578125" style="409" customWidth="1"/>
    <col min="6366" max="6366" width="20" style="409" customWidth="1"/>
    <col min="6367" max="6367" width="25.140625" style="409" customWidth="1"/>
    <col min="6368" max="6368" width="4.42578125" style="409" customWidth="1"/>
    <col min="6369" max="6369" width="18.85546875" style="409" customWidth="1"/>
    <col min="6370" max="6370" width="19.28515625" style="409" customWidth="1"/>
    <col min="6371" max="6371" width="14.42578125" style="409" customWidth="1"/>
    <col min="6372" max="6372" width="18.42578125" style="409" customWidth="1"/>
    <col min="6373" max="6373" width="11.42578125" style="409"/>
    <col min="6374" max="6374" width="17.42578125" style="409" customWidth="1"/>
    <col min="6375" max="6616" width="11.42578125" style="409"/>
    <col min="6617" max="6617" width="20.28515625" style="409" customWidth="1"/>
    <col min="6618" max="6618" width="7.28515625" style="409" customWidth="1"/>
    <col min="6619" max="6619" width="51.42578125" style="409" customWidth="1"/>
    <col min="6620" max="6620" width="23.42578125" style="409" customWidth="1"/>
    <col min="6621" max="6621" width="19.42578125" style="409" customWidth="1"/>
    <col min="6622" max="6622" width="20" style="409" customWidth="1"/>
    <col min="6623" max="6623" width="25.140625" style="409" customWidth="1"/>
    <col min="6624" max="6624" width="4.42578125" style="409" customWidth="1"/>
    <col min="6625" max="6625" width="18.85546875" style="409" customWidth="1"/>
    <col min="6626" max="6626" width="19.28515625" style="409" customWidth="1"/>
    <col min="6627" max="6627" width="14.42578125" style="409" customWidth="1"/>
    <col min="6628" max="6628" width="18.42578125" style="409" customWidth="1"/>
    <col min="6629" max="6629" width="11.42578125" style="409"/>
    <col min="6630" max="6630" width="17.42578125" style="409" customWidth="1"/>
    <col min="6631" max="6872" width="11.42578125" style="409"/>
    <col min="6873" max="6873" width="20.28515625" style="409" customWidth="1"/>
    <col min="6874" max="6874" width="7.28515625" style="409" customWidth="1"/>
    <col min="6875" max="6875" width="51.42578125" style="409" customWidth="1"/>
    <col min="6876" max="6876" width="23.42578125" style="409" customWidth="1"/>
    <col min="6877" max="6877" width="19.42578125" style="409" customWidth="1"/>
    <col min="6878" max="6878" width="20" style="409" customWidth="1"/>
    <col min="6879" max="6879" width="25.140625" style="409" customWidth="1"/>
    <col min="6880" max="6880" width="4.42578125" style="409" customWidth="1"/>
    <col min="6881" max="6881" width="18.85546875" style="409" customWidth="1"/>
    <col min="6882" max="6882" width="19.28515625" style="409" customWidth="1"/>
    <col min="6883" max="6883" width="14.42578125" style="409" customWidth="1"/>
    <col min="6884" max="6884" width="18.42578125" style="409" customWidth="1"/>
    <col min="6885" max="6885" width="11.42578125" style="409"/>
    <col min="6886" max="6886" width="17.42578125" style="409" customWidth="1"/>
    <col min="6887" max="7128" width="11.42578125" style="409"/>
    <col min="7129" max="7129" width="20.28515625" style="409" customWidth="1"/>
    <col min="7130" max="7130" width="7.28515625" style="409" customWidth="1"/>
    <col min="7131" max="7131" width="51.42578125" style="409" customWidth="1"/>
    <col min="7132" max="7132" width="23.42578125" style="409" customWidth="1"/>
    <col min="7133" max="7133" width="19.42578125" style="409" customWidth="1"/>
    <col min="7134" max="7134" width="20" style="409" customWidth="1"/>
    <col min="7135" max="7135" width="25.140625" style="409" customWidth="1"/>
    <col min="7136" max="7136" width="4.42578125" style="409" customWidth="1"/>
    <col min="7137" max="7137" width="18.85546875" style="409" customWidth="1"/>
    <col min="7138" max="7138" width="19.28515625" style="409" customWidth="1"/>
    <col min="7139" max="7139" width="14.42578125" style="409" customWidth="1"/>
    <col min="7140" max="7140" width="18.42578125" style="409" customWidth="1"/>
    <col min="7141" max="7141" width="11.42578125" style="409"/>
    <col min="7142" max="7142" width="17.42578125" style="409" customWidth="1"/>
    <col min="7143" max="7384" width="11.42578125" style="409"/>
    <col min="7385" max="7385" width="20.28515625" style="409" customWidth="1"/>
    <col min="7386" max="7386" width="7.28515625" style="409" customWidth="1"/>
    <col min="7387" max="7387" width="51.42578125" style="409" customWidth="1"/>
    <col min="7388" max="7388" width="23.42578125" style="409" customWidth="1"/>
    <col min="7389" max="7389" width="19.42578125" style="409" customWidth="1"/>
    <col min="7390" max="7390" width="20" style="409" customWidth="1"/>
    <col min="7391" max="7391" width="25.140625" style="409" customWidth="1"/>
    <col min="7392" max="7392" width="4.42578125" style="409" customWidth="1"/>
    <col min="7393" max="7393" width="18.85546875" style="409" customWidth="1"/>
    <col min="7394" max="7394" width="19.28515625" style="409" customWidth="1"/>
    <col min="7395" max="7395" width="14.42578125" style="409" customWidth="1"/>
    <col min="7396" max="7396" width="18.42578125" style="409" customWidth="1"/>
    <col min="7397" max="7397" width="11.42578125" style="409"/>
    <col min="7398" max="7398" width="17.42578125" style="409" customWidth="1"/>
    <col min="7399" max="7640" width="11.42578125" style="409"/>
    <col min="7641" max="7641" width="20.28515625" style="409" customWidth="1"/>
    <col min="7642" max="7642" width="7.28515625" style="409" customWidth="1"/>
    <col min="7643" max="7643" width="51.42578125" style="409" customWidth="1"/>
    <col min="7644" max="7644" width="23.42578125" style="409" customWidth="1"/>
    <col min="7645" max="7645" width="19.42578125" style="409" customWidth="1"/>
    <col min="7646" max="7646" width="20" style="409" customWidth="1"/>
    <col min="7647" max="7647" width="25.140625" style="409" customWidth="1"/>
    <col min="7648" max="7648" width="4.42578125" style="409" customWidth="1"/>
    <col min="7649" max="7649" width="18.85546875" style="409" customWidth="1"/>
    <col min="7650" max="7650" width="19.28515625" style="409" customWidth="1"/>
    <col min="7651" max="7651" width="14.42578125" style="409" customWidth="1"/>
    <col min="7652" max="7652" width="18.42578125" style="409" customWidth="1"/>
    <col min="7653" max="7653" width="11.42578125" style="409"/>
    <col min="7654" max="7654" width="17.42578125" style="409" customWidth="1"/>
    <col min="7655" max="7896" width="11.42578125" style="409"/>
    <col min="7897" max="7897" width="20.28515625" style="409" customWidth="1"/>
    <col min="7898" max="7898" width="7.28515625" style="409" customWidth="1"/>
    <col min="7899" max="7899" width="51.42578125" style="409" customWidth="1"/>
    <col min="7900" max="7900" width="23.42578125" style="409" customWidth="1"/>
    <col min="7901" max="7901" width="19.42578125" style="409" customWidth="1"/>
    <col min="7902" max="7902" width="20" style="409" customWidth="1"/>
    <col min="7903" max="7903" width="25.140625" style="409" customWidth="1"/>
    <col min="7904" max="7904" width="4.42578125" style="409" customWidth="1"/>
    <col min="7905" max="7905" width="18.85546875" style="409" customWidth="1"/>
    <col min="7906" max="7906" width="19.28515625" style="409" customWidth="1"/>
    <col min="7907" max="7907" width="14.42578125" style="409" customWidth="1"/>
    <col min="7908" max="7908" width="18.42578125" style="409" customWidth="1"/>
    <col min="7909" max="7909" width="11.42578125" style="409"/>
    <col min="7910" max="7910" width="17.42578125" style="409" customWidth="1"/>
    <col min="7911" max="8152" width="11.42578125" style="409"/>
    <col min="8153" max="8153" width="20.28515625" style="409" customWidth="1"/>
    <col min="8154" max="8154" width="7.28515625" style="409" customWidth="1"/>
    <col min="8155" max="8155" width="51.42578125" style="409" customWidth="1"/>
    <col min="8156" max="8156" width="23.42578125" style="409" customWidth="1"/>
    <col min="8157" max="8157" width="19.42578125" style="409" customWidth="1"/>
    <col min="8158" max="8158" width="20" style="409" customWidth="1"/>
    <col min="8159" max="8159" width="25.140625" style="409" customWidth="1"/>
    <col min="8160" max="8160" width="4.42578125" style="409" customWidth="1"/>
    <col min="8161" max="8161" width="18.85546875" style="409" customWidth="1"/>
    <col min="8162" max="8162" width="19.28515625" style="409" customWidth="1"/>
    <col min="8163" max="8163" width="14.42578125" style="409" customWidth="1"/>
    <col min="8164" max="8164" width="18.42578125" style="409" customWidth="1"/>
    <col min="8165" max="8165" width="11.42578125" style="409"/>
    <col min="8166" max="8166" width="17.42578125" style="409" customWidth="1"/>
    <col min="8167" max="8408" width="11.42578125" style="409"/>
    <col min="8409" max="8409" width="20.28515625" style="409" customWidth="1"/>
    <col min="8410" max="8410" width="7.28515625" style="409" customWidth="1"/>
    <col min="8411" max="8411" width="51.42578125" style="409" customWidth="1"/>
    <col min="8412" max="8412" width="23.42578125" style="409" customWidth="1"/>
    <col min="8413" max="8413" width="19.42578125" style="409" customWidth="1"/>
    <col min="8414" max="8414" width="20" style="409" customWidth="1"/>
    <col min="8415" max="8415" width="25.140625" style="409" customWidth="1"/>
    <col min="8416" max="8416" width="4.42578125" style="409" customWidth="1"/>
    <col min="8417" max="8417" width="18.85546875" style="409" customWidth="1"/>
    <col min="8418" max="8418" width="19.28515625" style="409" customWidth="1"/>
    <col min="8419" max="8419" width="14.42578125" style="409" customWidth="1"/>
    <col min="8420" max="8420" width="18.42578125" style="409" customWidth="1"/>
    <col min="8421" max="8421" width="11.42578125" style="409"/>
    <col min="8422" max="8422" width="17.42578125" style="409" customWidth="1"/>
    <col min="8423" max="8664" width="11.42578125" style="409"/>
    <col min="8665" max="8665" width="20.28515625" style="409" customWidth="1"/>
    <col min="8666" max="8666" width="7.28515625" style="409" customWidth="1"/>
    <col min="8667" max="8667" width="51.42578125" style="409" customWidth="1"/>
    <col min="8668" max="8668" width="23.42578125" style="409" customWidth="1"/>
    <col min="8669" max="8669" width="19.42578125" style="409" customWidth="1"/>
    <col min="8670" max="8670" width="20" style="409" customWidth="1"/>
    <col min="8671" max="8671" width="25.140625" style="409" customWidth="1"/>
    <col min="8672" max="8672" width="4.42578125" style="409" customWidth="1"/>
    <col min="8673" max="8673" width="18.85546875" style="409" customWidth="1"/>
    <col min="8674" max="8674" width="19.28515625" style="409" customWidth="1"/>
    <col min="8675" max="8675" width="14.42578125" style="409" customWidth="1"/>
    <col min="8676" max="8676" width="18.42578125" style="409" customWidth="1"/>
    <col min="8677" max="8677" width="11.42578125" style="409"/>
    <col min="8678" max="8678" width="17.42578125" style="409" customWidth="1"/>
    <col min="8679" max="8920" width="11.42578125" style="409"/>
    <col min="8921" max="8921" width="20.28515625" style="409" customWidth="1"/>
    <col min="8922" max="8922" width="7.28515625" style="409" customWidth="1"/>
    <col min="8923" max="8923" width="51.42578125" style="409" customWidth="1"/>
    <col min="8924" max="8924" width="23.42578125" style="409" customWidth="1"/>
    <col min="8925" max="8925" width="19.42578125" style="409" customWidth="1"/>
    <col min="8926" max="8926" width="20" style="409" customWidth="1"/>
    <col min="8927" max="8927" width="25.140625" style="409" customWidth="1"/>
    <col min="8928" max="8928" width="4.42578125" style="409" customWidth="1"/>
    <col min="8929" max="8929" width="18.85546875" style="409" customWidth="1"/>
    <col min="8930" max="8930" width="19.28515625" style="409" customWidth="1"/>
    <col min="8931" max="8931" width="14.42578125" style="409" customWidth="1"/>
    <col min="8932" max="8932" width="18.42578125" style="409" customWidth="1"/>
    <col min="8933" max="8933" width="11.42578125" style="409"/>
    <col min="8934" max="8934" width="17.42578125" style="409" customWidth="1"/>
    <col min="8935" max="9176" width="11.42578125" style="409"/>
    <col min="9177" max="9177" width="20.28515625" style="409" customWidth="1"/>
    <col min="9178" max="9178" width="7.28515625" style="409" customWidth="1"/>
    <col min="9179" max="9179" width="51.42578125" style="409" customWidth="1"/>
    <col min="9180" max="9180" width="23.42578125" style="409" customWidth="1"/>
    <col min="9181" max="9181" width="19.42578125" style="409" customWidth="1"/>
    <col min="9182" max="9182" width="20" style="409" customWidth="1"/>
    <col min="9183" max="9183" width="25.140625" style="409" customWidth="1"/>
    <col min="9184" max="9184" width="4.42578125" style="409" customWidth="1"/>
    <col min="9185" max="9185" width="18.85546875" style="409" customWidth="1"/>
    <col min="9186" max="9186" width="19.28515625" style="409" customWidth="1"/>
    <col min="9187" max="9187" width="14.42578125" style="409" customWidth="1"/>
    <col min="9188" max="9188" width="18.42578125" style="409" customWidth="1"/>
    <col min="9189" max="9189" width="11.42578125" style="409"/>
    <col min="9190" max="9190" width="17.42578125" style="409" customWidth="1"/>
    <col min="9191" max="9432" width="11.42578125" style="409"/>
    <col min="9433" max="9433" width="20.28515625" style="409" customWidth="1"/>
    <col min="9434" max="9434" width="7.28515625" style="409" customWidth="1"/>
    <col min="9435" max="9435" width="51.42578125" style="409" customWidth="1"/>
    <col min="9436" max="9436" width="23.42578125" style="409" customWidth="1"/>
    <col min="9437" max="9437" width="19.42578125" style="409" customWidth="1"/>
    <col min="9438" max="9438" width="20" style="409" customWidth="1"/>
    <col min="9439" max="9439" width="25.140625" style="409" customWidth="1"/>
    <col min="9440" max="9440" width="4.42578125" style="409" customWidth="1"/>
    <col min="9441" max="9441" width="18.85546875" style="409" customWidth="1"/>
    <col min="9442" max="9442" width="19.28515625" style="409" customWidth="1"/>
    <col min="9443" max="9443" width="14.42578125" style="409" customWidth="1"/>
    <col min="9444" max="9444" width="18.42578125" style="409" customWidth="1"/>
    <col min="9445" max="9445" width="11.42578125" style="409"/>
    <col min="9446" max="9446" width="17.42578125" style="409" customWidth="1"/>
    <col min="9447" max="9688" width="11.42578125" style="409"/>
    <col min="9689" max="9689" width="20.28515625" style="409" customWidth="1"/>
    <col min="9690" max="9690" width="7.28515625" style="409" customWidth="1"/>
    <col min="9691" max="9691" width="51.42578125" style="409" customWidth="1"/>
    <col min="9692" max="9692" width="23.42578125" style="409" customWidth="1"/>
    <col min="9693" max="9693" width="19.42578125" style="409" customWidth="1"/>
    <col min="9694" max="9694" width="20" style="409" customWidth="1"/>
    <col min="9695" max="9695" width="25.140625" style="409" customWidth="1"/>
    <col min="9696" max="9696" width="4.42578125" style="409" customWidth="1"/>
    <col min="9697" max="9697" width="18.85546875" style="409" customWidth="1"/>
    <col min="9698" max="9698" width="19.28515625" style="409" customWidth="1"/>
    <col min="9699" max="9699" width="14.42578125" style="409" customWidth="1"/>
    <col min="9700" max="9700" width="18.42578125" style="409" customWidth="1"/>
    <col min="9701" max="9701" width="11.42578125" style="409"/>
    <col min="9702" max="9702" width="17.42578125" style="409" customWidth="1"/>
    <col min="9703" max="9944" width="11.42578125" style="409"/>
    <col min="9945" max="9945" width="20.28515625" style="409" customWidth="1"/>
    <col min="9946" max="9946" width="7.28515625" style="409" customWidth="1"/>
    <col min="9947" max="9947" width="51.42578125" style="409" customWidth="1"/>
    <col min="9948" max="9948" width="23.42578125" style="409" customWidth="1"/>
    <col min="9949" max="9949" width="19.42578125" style="409" customWidth="1"/>
    <col min="9950" max="9950" width="20" style="409" customWidth="1"/>
    <col min="9951" max="9951" width="25.140625" style="409" customWidth="1"/>
    <col min="9952" max="9952" width="4.42578125" style="409" customWidth="1"/>
    <col min="9953" max="9953" width="18.85546875" style="409" customWidth="1"/>
    <col min="9954" max="9954" width="19.28515625" style="409" customWidth="1"/>
    <col min="9955" max="9955" width="14.42578125" style="409" customWidth="1"/>
    <col min="9956" max="9956" width="18.42578125" style="409" customWidth="1"/>
    <col min="9957" max="9957" width="11.42578125" style="409"/>
    <col min="9958" max="9958" width="17.42578125" style="409" customWidth="1"/>
    <col min="9959" max="10200" width="11.42578125" style="409"/>
    <col min="10201" max="10201" width="20.28515625" style="409" customWidth="1"/>
    <col min="10202" max="10202" width="7.28515625" style="409" customWidth="1"/>
    <col min="10203" max="10203" width="51.42578125" style="409" customWidth="1"/>
    <col min="10204" max="10204" width="23.42578125" style="409" customWidth="1"/>
    <col min="10205" max="10205" width="19.42578125" style="409" customWidth="1"/>
    <col min="10206" max="10206" width="20" style="409" customWidth="1"/>
    <col min="10207" max="10207" width="25.140625" style="409" customWidth="1"/>
    <col min="10208" max="10208" width="4.42578125" style="409" customWidth="1"/>
    <col min="10209" max="10209" width="18.85546875" style="409" customWidth="1"/>
    <col min="10210" max="10210" width="19.28515625" style="409" customWidth="1"/>
    <col min="10211" max="10211" width="14.42578125" style="409" customWidth="1"/>
    <col min="10212" max="10212" width="18.42578125" style="409" customWidth="1"/>
    <col min="10213" max="10213" width="11.42578125" style="409"/>
    <col min="10214" max="10214" width="17.42578125" style="409" customWidth="1"/>
    <col min="10215" max="10456" width="11.42578125" style="409"/>
    <col min="10457" max="10457" width="20.28515625" style="409" customWidth="1"/>
    <col min="10458" max="10458" width="7.28515625" style="409" customWidth="1"/>
    <col min="10459" max="10459" width="51.42578125" style="409" customWidth="1"/>
    <col min="10460" max="10460" width="23.42578125" style="409" customWidth="1"/>
    <col min="10461" max="10461" width="19.42578125" style="409" customWidth="1"/>
    <col min="10462" max="10462" width="20" style="409" customWidth="1"/>
    <col min="10463" max="10463" width="25.140625" style="409" customWidth="1"/>
    <col min="10464" max="10464" width="4.42578125" style="409" customWidth="1"/>
    <col min="10465" max="10465" width="18.85546875" style="409" customWidth="1"/>
    <col min="10466" max="10466" width="19.28515625" style="409" customWidth="1"/>
    <col min="10467" max="10467" width="14.42578125" style="409" customWidth="1"/>
    <col min="10468" max="10468" width="18.42578125" style="409" customWidth="1"/>
    <col min="10469" max="10469" width="11.42578125" style="409"/>
    <col min="10470" max="10470" width="17.42578125" style="409" customWidth="1"/>
    <col min="10471" max="10712" width="11.42578125" style="409"/>
    <col min="10713" max="10713" width="20.28515625" style="409" customWidth="1"/>
    <col min="10714" max="10714" width="7.28515625" style="409" customWidth="1"/>
    <col min="10715" max="10715" width="51.42578125" style="409" customWidth="1"/>
    <col min="10716" max="10716" width="23.42578125" style="409" customWidth="1"/>
    <col min="10717" max="10717" width="19.42578125" style="409" customWidth="1"/>
    <col min="10718" max="10718" width="20" style="409" customWidth="1"/>
    <col min="10719" max="10719" width="25.140625" style="409" customWidth="1"/>
    <col min="10720" max="10720" width="4.42578125" style="409" customWidth="1"/>
    <col min="10721" max="10721" width="18.85546875" style="409" customWidth="1"/>
    <col min="10722" max="10722" width="19.28515625" style="409" customWidth="1"/>
    <col min="10723" max="10723" width="14.42578125" style="409" customWidth="1"/>
    <col min="10724" max="10724" width="18.42578125" style="409" customWidth="1"/>
    <col min="10725" max="10725" width="11.42578125" style="409"/>
    <col min="10726" max="10726" width="17.42578125" style="409" customWidth="1"/>
    <col min="10727" max="10968" width="11.42578125" style="409"/>
    <col min="10969" max="10969" width="20.28515625" style="409" customWidth="1"/>
    <col min="10970" max="10970" width="7.28515625" style="409" customWidth="1"/>
    <col min="10971" max="10971" width="51.42578125" style="409" customWidth="1"/>
    <col min="10972" max="10972" width="23.42578125" style="409" customWidth="1"/>
    <col min="10973" max="10973" width="19.42578125" style="409" customWidth="1"/>
    <col min="10974" max="10974" width="20" style="409" customWidth="1"/>
    <col min="10975" max="10975" width="25.140625" style="409" customWidth="1"/>
    <col min="10976" max="10976" width="4.42578125" style="409" customWidth="1"/>
    <col min="10977" max="10977" width="18.85546875" style="409" customWidth="1"/>
    <col min="10978" max="10978" width="19.28515625" style="409" customWidth="1"/>
    <col min="10979" max="10979" width="14.42578125" style="409" customWidth="1"/>
    <col min="10980" max="10980" width="18.42578125" style="409" customWidth="1"/>
    <col min="10981" max="10981" width="11.42578125" style="409"/>
    <col min="10982" max="10982" width="17.42578125" style="409" customWidth="1"/>
    <col min="10983" max="11224" width="11.42578125" style="409"/>
    <col min="11225" max="11225" width="20.28515625" style="409" customWidth="1"/>
    <col min="11226" max="11226" width="7.28515625" style="409" customWidth="1"/>
    <col min="11227" max="11227" width="51.42578125" style="409" customWidth="1"/>
    <col min="11228" max="11228" width="23.42578125" style="409" customWidth="1"/>
    <col min="11229" max="11229" width="19.42578125" style="409" customWidth="1"/>
    <col min="11230" max="11230" width="20" style="409" customWidth="1"/>
    <col min="11231" max="11231" width="25.140625" style="409" customWidth="1"/>
    <col min="11232" max="11232" width="4.42578125" style="409" customWidth="1"/>
    <col min="11233" max="11233" width="18.85546875" style="409" customWidth="1"/>
    <col min="11234" max="11234" width="19.28515625" style="409" customWidth="1"/>
    <col min="11235" max="11235" width="14.42578125" style="409" customWidth="1"/>
    <col min="11236" max="11236" width="18.42578125" style="409" customWidth="1"/>
    <col min="11237" max="11237" width="11.42578125" style="409"/>
    <col min="11238" max="11238" width="17.42578125" style="409" customWidth="1"/>
    <col min="11239" max="11480" width="11.42578125" style="409"/>
    <col min="11481" max="11481" width="20.28515625" style="409" customWidth="1"/>
    <col min="11482" max="11482" width="7.28515625" style="409" customWidth="1"/>
    <col min="11483" max="11483" width="51.42578125" style="409" customWidth="1"/>
    <col min="11484" max="11484" width="23.42578125" style="409" customWidth="1"/>
    <col min="11485" max="11485" width="19.42578125" style="409" customWidth="1"/>
    <col min="11486" max="11486" width="20" style="409" customWidth="1"/>
    <col min="11487" max="11487" width="25.140625" style="409" customWidth="1"/>
    <col min="11488" max="11488" width="4.42578125" style="409" customWidth="1"/>
    <col min="11489" max="11489" width="18.85546875" style="409" customWidth="1"/>
    <col min="11490" max="11490" width="19.28515625" style="409" customWidth="1"/>
    <col min="11491" max="11491" width="14.42578125" style="409" customWidth="1"/>
    <col min="11492" max="11492" width="18.42578125" style="409" customWidth="1"/>
    <col min="11493" max="11493" width="11.42578125" style="409"/>
    <col min="11494" max="11494" width="17.42578125" style="409" customWidth="1"/>
    <col min="11495" max="11736" width="11.42578125" style="409"/>
    <col min="11737" max="11737" width="20.28515625" style="409" customWidth="1"/>
    <col min="11738" max="11738" width="7.28515625" style="409" customWidth="1"/>
    <col min="11739" max="11739" width="51.42578125" style="409" customWidth="1"/>
    <col min="11740" max="11740" width="23.42578125" style="409" customWidth="1"/>
    <col min="11741" max="11741" width="19.42578125" style="409" customWidth="1"/>
    <col min="11742" max="11742" width="20" style="409" customWidth="1"/>
    <col min="11743" max="11743" width="25.140625" style="409" customWidth="1"/>
    <col min="11744" max="11744" width="4.42578125" style="409" customWidth="1"/>
    <col min="11745" max="11745" width="18.85546875" style="409" customWidth="1"/>
    <col min="11746" max="11746" width="19.28515625" style="409" customWidth="1"/>
    <col min="11747" max="11747" width="14.42578125" style="409" customWidth="1"/>
    <col min="11748" max="11748" width="18.42578125" style="409" customWidth="1"/>
    <col min="11749" max="11749" width="11.42578125" style="409"/>
    <col min="11750" max="11750" width="17.42578125" style="409" customWidth="1"/>
    <col min="11751" max="11992" width="11.42578125" style="409"/>
    <col min="11993" max="11993" width="20.28515625" style="409" customWidth="1"/>
    <col min="11994" max="11994" width="7.28515625" style="409" customWidth="1"/>
    <col min="11995" max="11995" width="51.42578125" style="409" customWidth="1"/>
    <col min="11996" max="11996" width="23.42578125" style="409" customWidth="1"/>
    <col min="11997" max="11997" width="19.42578125" style="409" customWidth="1"/>
    <col min="11998" max="11998" width="20" style="409" customWidth="1"/>
    <col min="11999" max="11999" width="25.140625" style="409" customWidth="1"/>
    <col min="12000" max="12000" width="4.42578125" style="409" customWidth="1"/>
    <col min="12001" max="12001" width="18.85546875" style="409" customWidth="1"/>
    <col min="12002" max="12002" width="19.28515625" style="409" customWidth="1"/>
    <col min="12003" max="12003" width="14.42578125" style="409" customWidth="1"/>
    <col min="12004" max="12004" width="18.42578125" style="409" customWidth="1"/>
    <col min="12005" max="12005" width="11.42578125" style="409"/>
    <col min="12006" max="12006" width="17.42578125" style="409" customWidth="1"/>
    <col min="12007" max="12248" width="11.42578125" style="409"/>
    <col min="12249" max="12249" width="20.28515625" style="409" customWidth="1"/>
    <col min="12250" max="12250" width="7.28515625" style="409" customWidth="1"/>
    <col min="12251" max="12251" width="51.42578125" style="409" customWidth="1"/>
    <col min="12252" max="12252" width="23.42578125" style="409" customWidth="1"/>
    <col min="12253" max="12253" width="19.42578125" style="409" customWidth="1"/>
    <col min="12254" max="12254" width="20" style="409" customWidth="1"/>
    <col min="12255" max="12255" width="25.140625" style="409" customWidth="1"/>
    <col min="12256" max="12256" width="4.42578125" style="409" customWidth="1"/>
    <col min="12257" max="12257" width="18.85546875" style="409" customWidth="1"/>
    <col min="12258" max="12258" width="19.28515625" style="409" customWidth="1"/>
    <col min="12259" max="12259" width="14.42578125" style="409" customWidth="1"/>
    <col min="12260" max="12260" width="18.42578125" style="409" customWidth="1"/>
    <col min="12261" max="12261" width="11.42578125" style="409"/>
    <col min="12262" max="12262" width="17.42578125" style="409" customWidth="1"/>
    <col min="12263" max="12504" width="11.42578125" style="409"/>
    <col min="12505" max="12505" width="20.28515625" style="409" customWidth="1"/>
    <col min="12506" max="12506" width="7.28515625" style="409" customWidth="1"/>
    <col min="12507" max="12507" width="51.42578125" style="409" customWidth="1"/>
    <col min="12508" max="12508" width="23.42578125" style="409" customWidth="1"/>
    <col min="12509" max="12509" width="19.42578125" style="409" customWidth="1"/>
    <col min="12510" max="12510" width="20" style="409" customWidth="1"/>
    <col min="12511" max="12511" width="25.140625" style="409" customWidth="1"/>
    <col min="12512" max="12512" width="4.42578125" style="409" customWidth="1"/>
    <col min="12513" max="12513" width="18.85546875" style="409" customWidth="1"/>
    <col min="12514" max="12514" width="19.28515625" style="409" customWidth="1"/>
    <col min="12515" max="12515" width="14.42578125" style="409" customWidth="1"/>
    <col min="12516" max="12516" width="18.42578125" style="409" customWidth="1"/>
    <col min="12517" max="12517" width="11.42578125" style="409"/>
    <col min="12518" max="12518" width="17.42578125" style="409" customWidth="1"/>
    <col min="12519" max="12760" width="11.42578125" style="409"/>
    <col min="12761" max="12761" width="20.28515625" style="409" customWidth="1"/>
    <col min="12762" max="12762" width="7.28515625" style="409" customWidth="1"/>
    <col min="12763" max="12763" width="51.42578125" style="409" customWidth="1"/>
    <col min="12764" max="12764" width="23.42578125" style="409" customWidth="1"/>
    <col min="12765" max="12765" width="19.42578125" style="409" customWidth="1"/>
    <col min="12766" max="12766" width="20" style="409" customWidth="1"/>
    <col min="12767" max="12767" width="25.140625" style="409" customWidth="1"/>
    <col min="12768" max="12768" width="4.42578125" style="409" customWidth="1"/>
    <col min="12769" max="12769" width="18.85546875" style="409" customWidth="1"/>
    <col min="12770" max="12770" width="19.28515625" style="409" customWidth="1"/>
    <col min="12771" max="12771" width="14.42578125" style="409" customWidth="1"/>
    <col min="12772" max="12772" width="18.42578125" style="409" customWidth="1"/>
    <col min="12773" max="12773" width="11.42578125" style="409"/>
    <col min="12774" max="12774" width="17.42578125" style="409" customWidth="1"/>
    <col min="12775" max="13016" width="11.42578125" style="409"/>
    <col min="13017" max="13017" width="20.28515625" style="409" customWidth="1"/>
    <col min="13018" max="13018" width="7.28515625" style="409" customWidth="1"/>
    <col min="13019" max="13019" width="51.42578125" style="409" customWidth="1"/>
    <col min="13020" max="13020" width="23.42578125" style="409" customWidth="1"/>
    <col min="13021" max="13021" width="19.42578125" style="409" customWidth="1"/>
    <col min="13022" max="13022" width="20" style="409" customWidth="1"/>
    <col min="13023" max="13023" width="25.140625" style="409" customWidth="1"/>
    <col min="13024" max="13024" width="4.42578125" style="409" customWidth="1"/>
    <col min="13025" max="13025" width="18.85546875" style="409" customWidth="1"/>
    <col min="13026" max="13026" width="19.28515625" style="409" customWidth="1"/>
    <col min="13027" max="13027" width="14.42578125" style="409" customWidth="1"/>
    <col min="13028" max="13028" width="18.42578125" style="409" customWidth="1"/>
    <col min="13029" max="13029" width="11.42578125" style="409"/>
    <col min="13030" max="13030" width="17.42578125" style="409" customWidth="1"/>
    <col min="13031" max="13272" width="11.42578125" style="409"/>
    <col min="13273" max="13273" width="20.28515625" style="409" customWidth="1"/>
    <col min="13274" max="13274" width="7.28515625" style="409" customWidth="1"/>
    <col min="13275" max="13275" width="51.42578125" style="409" customWidth="1"/>
    <col min="13276" max="13276" width="23.42578125" style="409" customWidth="1"/>
    <col min="13277" max="13277" width="19.42578125" style="409" customWidth="1"/>
    <col min="13278" max="13278" width="20" style="409" customWidth="1"/>
    <col min="13279" max="13279" width="25.140625" style="409" customWidth="1"/>
    <col min="13280" max="13280" width="4.42578125" style="409" customWidth="1"/>
    <col min="13281" max="13281" width="18.85546875" style="409" customWidth="1"/>
    <col min="13282" max="13282" width="19.28515625" style="409" customWidth="1"/>
    <col min="13283" max="13283" width="14.42578125" style="409" customWidth="1"/>
    <col min="13284" max="13284" width="18.42578125" style="409" customWidth="1"/>
    <col min="13285" max="13285" width="11.42578125" style="409"/>
    <col min="13286" max="13286" width="17.42578125" style="409" customWidth="1"/>
    <col min="13287" max="13528" width="11.42578125" style="409"/>
    <col min="13529" max="13529" width="20.28515625" style="409" customWidth="1"/>
    <col min="13530" max="13530" width="7.28515625" style="409" customWidth="1"/>
    <col min="13531" max="13531" width="51.42578125" style="409" customWidth="1"/>
    <col min="13532" max="13532" width="23.42578125" style="409" customWidth="1"/>
    <col min="13533" max="13533" width="19.42578125" style="409" customWidth="1"/>
    <col min="13534" max="13534" width="20" style="409" customWidth="1"/>
    <col min="13535" max="13535" width="25.140625" style="409" customWidth="1"/>
    <col min="13536" max="13536" width="4.42578125" style="409" customWidth="1"/>
    <col min="13537" max="13537" width="18.85546875" style="409" customWidth="1"/>
    <col min="13538" max="13538" width="19.28515625" style="409" customWidth="1"/>
    <col min="13539" max="13539" width="14.42578125" style="409" customWidth="1"/>
    <col min="13540" max="13540" width="18.42578125" style="409" customWidth="1"/>
    <col min="13541" max="13541" width="11.42578125" style="409"/>
    <col min="13542" max="13542" width="17.42578125" style="409" customWidth="1"/>
    <col min="13543" max="13784" width="11.42578125" style="409"/>
    <col min="13785" max="13785" width="20.28515625" style="409" customWidth="1"/>
    <col min="13786" max="13786" width="7.28515625" style="409" customWidth="1"/>
    <col min="13787" max="13787" width="51.42578125" style="409" customWidth="1"/>
    <col min="13788" max="13788" width="23.42578125" style="409" customWidth="1"/>
    <col min="13789" max="13789" width="19.42578125" style="409" customWidth="1"/>
    <col min="13790" max="13790" width="20" style="409" customWidth="1"/>
    <col min="13791" max="13791" width="25.140625" style="409" customWidth="1"/>
    <col min="13792" max="13792" width="4.42578125" style="409" customWidth="1"/>
    <col min="13793" max="13793" width="18.85546875" style="409" customWidth="1"/>
    <col min="13794" max="13794" width="19.28515625" style="409" customWidth="1"/>
    <col min="13795" max="13795" width="14.42578125" style="409" customWidth="1"/>
    <col min="13796" max="13796" width="18.42578125" style="409" customWidth="1"/>
    <col min="13797" max="13797" width="11.42578125" style="409"/>
    <col min="13798" max="13798" width="17.42578125" style="409" customWidth="1"/>
    <col min="13799" max="14040" width="11.42578125" style="409"/>
    <col min="14041" max="14041" width="20.28515625" style="409" customWidth="1"/>
    <col min="14042" max="14042" width="7.28515625" style="409" customWidth="1"/>
    <col min="14043" max="14043" width="51.42578125" style="409" customWidth="1"/>
    <col min="14044" max="14044" width="23.42578125" style="409" customWidth="1"/>
    <col min="14045" max="14045" width="19.42578125" style="409" customWidth="1"/>
    <col min="14046" max="14046" width="20" style="409" customWidth="1"/>
    <col min="14047" max="14047" width="25.140625" style="409" customWidth="1"/>
    <col min="14048" max="14048" width="4.42578125" style="409" customWidth="1"/>
    <col min="14049" max="14049" width="18.85546875" style="409" customWidth="1"/>
    <col min="14050" max="14050" width="19.28515625" style="409" customWidth="1"/>
    <col min="14051" max="14051" width="14.42578125" style="409" customWidth="1"/>
    <col min="14052" max="14052" width="18.42578125" style="409" customWidth="1"/>
    <col min="14053" max="14053" width="11.42578125" style="409"/>
    <col min="14054" max="14054" width="17.42578125" style="409" customWidth="1"/>
    <col min="14055" max="14296" width="11.42578125" style="409"/>
    <col min="14297" max="14297" width="20.28515625" style="409" customWidth="1"/>
    <col min="14298" max="14298" width="7.28515625" style="409" customWidth="1"/>
    <col min="14299" max="14299" width="51.42578125" style="409" customWidth="1"/>
    <col min="14300" max="14300" width="23.42578125" style="409" customWidth="1"/>
    <col min="14301" max="14301" width="19.42578125" style="409" customWidth="1"/>
    <col min="14302" max="14302" width="20" style="409" customWidth="1"/>
    <col min="14303" max="14303" width="25.140625" style="409" customWidth="1"/>
    <col min="14304" max="14304" width="4.42578125" style="409" customWidth="1"/>
    <col min="14305" max="14305" width="18.85546875" style="409" customWidth="1"/>
    <col min="14306" max="14306" width="19.28515625" style="409" customWidth="1"/>
    <col min="14307" max="14307" width="14.42578125" style="409" customWidth="1"/>
    <col min="14308" max="14308" width="18.42578125" style="409" customWidth="1"/>
    <col min="14309" max="14309" width="11.42578125" style="409"/>
    <col min="14310" max="14310" width="17.42578125" style="409" customWidth="1"/>
    <col min="14311" max="14552" width="11.42578125" style="409"/>
    <col min="14553" max="14553" width="20.28515625" style="409" customWidth="1"/>
    <col min="14554" max="14554" width="7.28515625" style="409" customWidth="1"/>
    <col min="14555" max="14555" width="51.42578125" style="409" customWidth="1"/>
    <col min="14556" max="14556" width="23.42578125" style="409" customWidth="1"/>
    <col min="14557" max="14557" width="19.42578125" style="409" customWidth="1"/>
    <col min="14558" max="14558" width="20" style="409" customWidth="1"/>
    <col min="14559" max="14559" width="25.140625" style="409" customWidth="1"/>
    <col min="14560" max="14560" width="4.42578125" style="409" customWidth="1"/>
    <col min="14561" max="14561" width="18.85546875" style="409" customWidth="1"/>
    <col min="14562" max="14562" width="19.28515625" style="409" customWidth="1"/>
    <col min="14563" max="14563" width="14.42578125" style="409" customWidth="1"/>
    <col min="14564" max="14564" width="18.42578125" style="409" customWidth="1"/>
    <col min="14565" max="14565" width="11.42578125" style="409"/>
    <col min="14566" max="14566" width="17.42578125" style="409" customWidth="1"/>
    <col min="14567" max="14808" width="11.42578125" style="409"/>
    <col min="14809" max="14809" width="20.28515625" style="409" customWidth="1"/>
    <col min="14810" max="14810" width="7.28515625" style="409" customWidth="1"/>
    <col min="14811" max="14811" width="51.42578125" style="409" customWidth="1"/>
    <col min="14812" max="14812" width="23.42578125" style="409" customWidth="1"/>
    <col min="14813" max="14813" width="19.42578125" style="409" customWidth="1"/>
    <col min="14814" max="14814" width="20" style="409" customWidth="1"/>
    <col min="14815" max="14815" width="25.140625" style="409" customWidth="1"/>
    <col min="14816" max="14816" width="4.42578125" style="409" customWidth="1"/>
    <col min="14817" max="14817" width="18.85546875" style="409" customWidth="1"/>
    <col min="14818" max="14818" width="19.28515625" style="409" customWidth="1"/>
    <col min="14819" max="14819" width="14.42578125" style="409" customWidth="1"/>
    <col min="14820" max="14820" width="18.42578125" style="409" customWidth="1"/>
    <col min="14821" max="14821" width="11.42578125" style="409"/>
    <col min="14822" max="14822" width="17.42578125" style="409" customWidth="1"/>
    <col min="14823" max="15064" width="11.42578125" style="409"/>
    <col min="15065" max="15065" width="20.28515625" style="409" customWidth="1"/>
    <col min="15066" max="15066" width="7.28515625" style="409" customWidth="1"/>
    <col min="15067" max="15067" width="51.42578125" style="409" customWidth="1"/>
    <col min="15068" max="15068" width="23.42578125" style="409" customWidth="1"/>
    <col min="15069" max="15069" width="19.42578125" style="409" customWidth="1"/>
    <col min="15070" max="15070" width="20" style="409" customWidth="1"/>
    <col min="15071" max="15071" width="25.140625" style="409" customWidth="1"/>
    <col min="15072" max="15072" width="4.42578125" style="409" customWidth="1"/>
    <col min="15073" max="15073" width="18.85546875" style="409" customWidth="1"/>
    <col min="15074" max="15074" width="19.28515625" style="409" customWidth="1"/>
    <col min="15075" max="15075" width="14.42578125" style="409" customWidth="1"/>
    <col min="15076" max="15076" width="18.42578125" style="409" customWidth="1"/>
    <col min="15077" max="15077" width="11.42578125" style="409"/>
    <col min="15078" max="15078" width="17.42578125" style="409" customWidth="1"/>
    <col min="15079" max="15320" width="11.42578125" style="409"/>
    <col min="15321" max="15321" width="20.28515625" style="409" customWidth="1"/>
    <col min="15322" max="15322" width="7.28515625" style="409" customWidth="1"/>
    <col min="15323" max="15323" width="51.42578125" style="409" customWidth="1"/>
    <col min="15324" max="15324" width="23.42578125" style="409" customWidth="1"/>
    <col min="15325" max="15325" width="19.42578125" style="409" customWidth="1"/>
    <col min="15326" max="15326" width="20" style="409" customWidth="1"/>
    <col min="15327" max="15327" width="25.140625" style="409" customWidth="1"/>
    <col min="15328" max="15328" width="4.42578125" style="409" customWidth="1"/>
    <col min="15329" max="15329" width="18.85546875" style="409" customWidth="1"/>
    <col min="15330" max="15330" width="19.28515625" style="409" customWidth="1"/>
    <col min="15331" max="15331" width="14.42578125" style="409" customWidth="1"/>
    <col min="15332" max="15332" width="18.42578125" style="409" customWidth="1"/>
    <col min="15333" max="15333" width="11.42578125" style="409"/>
    <col min="15334" max="15334" width="17.42578125" style="409" customWidth="1"/>
    <col min="15335" max="15576" width="11.42578125" style="409"/>
    <col min="15577" max="15577" width="20.28515625" style="409" customWidth="1"/>
    <col min="15578" max="15578" width="7.28515625" style="409" customWidth="1"/>
    <col min="15579" max="15579" width="51.42578125" style="409" customWidth="1"/>
    <col min="15580" max="15580" width="23.42578125" style="409" customWidth="1"/>
    <col min="15581" max="15581" width="19.42578125" style="409" customWidth="1"/>
    <col min="15582" max="15582" width="20" style="409" customWidth="1"/>
    <col min="15583" max="15583" width="25.140625" style="409" customWidth="1"/>
    <col min="15584" max="15584" width="4.42578125" style="409" customWidth="1"/>
    <col min="15585" max="15585" width="18.85546875" style="409" customWidth="1"/>
    <col min="15586" max="15586" width="19.28515625" style="409" customWidth="1"/>
    <col min="15587" max="15587" width="14.42578125" style="409" customWidth="1"/>
    <col min="15588" max="15588" width="18.42578125" style="409" customWidth="1"/>
    <col min="15589" max="15589" width="11.42578125" style="409"/>
    <col min="15590" max="15590" width="17.42578125" style="409" customWidth="1"/>
    <col min="15591" max="15832" width="11.42578125" style="409"/>
    <col min="15833" max="15833" width="20.28515625" style="409" customWidth="1"/>
    <col min="15834" max="15834" width="7.28515625" style="409" customWidth="1"/>
    <col min="15835" max="15835" width="51.42578125" style="409" customWidth="1"/>
    <col min="15836" max="15836" width="23.42578125" style="409" customWidth="1"/>
    <col min="15837" max="15837" width="19.42578125" style="409" customWidth="1"/>
    <col min="15838" max="15838" width="20" style="409" customWidth="1"/>
    <col min="15839" max="15839" width="25.140625" style="409" customWidth="1"/>
    <col min="15840" max="15840" width="4.42578125" style="409" customWidth="1"/>
    <col min="15841" max="15841" width="18.85546875" style="409" customWidth="1"/>
    <col min="15842" max="15842" width="19.28515625" style="409" customWidth="1"/>
    <col min="15843" max="15843" width="14.42578125" style="409" customWidth="1"/>
    <col min="15844" max="15844" width="18.42578125" style="409" customWidth="1"/>
    <col min="15845" max="15845" width="11.42578125" style="409"/>
    <col min="15846" max="15846" width="17.42578125" style="409" customWidth="1"/>
    <col min="15847" max="16088" width="11.42578125" style="409"/>
    <col min="16089" max="16089" width="20.28515625" style="409" customWidth="1"/>
    <col min="16090" max="16090" width="7.28515625" style="409" customWidth="1"/>
    <col min="16091" max="16091" width="51.42578125" style="409" customWidth="1"/>
    <col min="16092" max="16092" width="23.42578125" style="409" customWidth="1"/>
    <col min="16093" max="16093" width="19.42578125" style="409" customWidth="1"/>
    <col min="16094" max="16094" width="20" style="409" customWidth="1"/>
    <col min="16095" max="16095" width="25.140625" style="409" customWidth="1"/>
    <col min="16096" max="16096" width="4.42578125" style="409" customWidth="1"/>
    <col min="16097" max="16097" width="18.85546875" style="409" customWidth="1"/>
    <col min="16098" max="16098" width="19.28515625" style="409" customWidth="1"/>
    <col min="16099" max="16099" width="14.42578125" style="409" customWidth="1"/>
    <col min="16100" max="16100" width="18.42578125" style="409" customWidth="1"/>
    <col min="16101" max="16101" width="11.42578125" style="409"/>
    <col min="16102" max="16102" width="17.42578125" style="409" customWidth="1"/>
    <col min="16103" max="16384" width="11.42578125" style="409"/>
  </cols>
  <sheetData>
    <row r="1" spans="1:11" ht="24.75" customHeight="1" x14ac:dyDescent="0.25">
      <c r="A1" s="550" t="s">
        <v>441</v>
      </c>
      <c r="B1" s="550"/>
      <c r="C1" s="550"/>
      <c r="D1" s="550"/>
      <c r="E1" s="550"/>
      <c r="F1" s="550"/>
      <c r="G1" s="550"/>
      <c r="H1" s="550"/>
      <c r="I1" s="550"/>
      <c r="J1" s="550"/>
      <c r="K1" s="550"/>
    </row>
    <row r="2" spans="1:11" ht="24.95" customHeight="1" x14ac:dyDescent="0.25">
      <c r="A2" s="551" t="s">
        <v>442</v>
      </c>
      <c r="B2" s="551"/>
      <c r="C2" s="551"/>
      <c r="D2" s="551"/>
      <c r="E2" s="551"/>
      <c r="F2" s="551"/>
      <c r="G2" s="551"/>
      <c r="H2" s="551"/>
      <c r="I2" s="551"/>
      <c r="J2" s="551"/>
      <c r="K2" s="551"/>
    </row>
    <row r="3" spans="1:11" ht="24.95" customHeight="1" x14ac:dyDescent="0.25">
      <c r="A3" s="552" t="s">
        <v>562</v>
      </c>
      <c r="B3" s="552"/>
      <c r="C3" s="552"/>
      <c r="D3" s="552"/>
      <c r="E3" s="552"/>
      <c r="F3" s="552"/>
      <c r="G3" s="552"/>
      <c r="H3" s="552"/>
      <c r="I3" s="552"/>
      <c r="J3" s="552"/>
      <c r="K3" s="552"/>
    </row>
    <row r="4" spans="1:11" ht="15" customHeight="1" x14ac:dyDescent="0.25">
      <c r="A4" s="518"/>
      <c r="B4" s="518"/>
      <c r="C4" s="518"/>
      <c r="D4" s="518"/>
      <c r="E4" s="518"/>
      <c r="F4" s="518"/>
      <c r="G4" s="518"/>
      <c r="H4" s="518"/>
      <c r="I4" s="518"/>
      <c r="J4" s="518"/>
      <c r="K4" s="323"/>
    </row>
    <row r="5" spans="1:11" ht="15" customHeight="1" x14ac:dyDescent="0.25">
      <c r="F5" s="166"/>
      <c r="G5" s="410" t="s">
        <v>3</v>
      </c>
      <c r="H5" s="413" t="s">
        <v>4</v>
      </c>
      <c r="I5" s="413"/>
      <c r="J5" s="414" t="s">
        <v>5</v>
      </c>
      <c r="K5" s="323"/>
    </row>
    <row r="6" spans="1:11" ht="15" customHeight="1" thickBot="1" x14ac:dyDescent="0.3">
      <c r="A6" s="470"/>
      <c r="B6" s="470"/>
      <c r="C6" s="471"/>
      <c r="D6" s="471"/>
      <c r="E6" s="470"/>
      <c r="F6" s="167"/>
      <c r="G6" s="469"/>
      <c r="H6" s="468"/>
      <c r="I6" s="468"/>
      <c r="J6" s="467"/>
      <c r="K6" s="331"/>
    </row>
    <row r="7" spans="1:11" s="410" customFormat="1" ht="51" customHeight="1" x14ac:dyDescent="0.25">
      <c r="A7" s="589" t="s">
        <v>6</v>
      </c>
      <c r="B7" s="587" t="s">
        <v>420</v>
      </c>
      <c r="C7" s="587" t="s">
        <v>8</v>
      </c>
      <c r="D7" s="587" t="s">
        <v>9</v>
      </c>
      <c r="E7" s="587" t="s">
        <v>421</v>
      </c>
      <c r="F7" s="525" t="s">
        <v>444</v>
      </c>
      <c r="G7" s="534" t="s">
        <v>445</v>
      </c>
      <c r="H7" s="525" t="s">
        <v>446</v>
      </c>
      <c r="I7" s="525" t="s">
        <v>14</v>
      </c>
      <c r="J7" s="576" t="s">
        <v>447</v>
      </c>
      <c r="K7" s="578" t="s">
        <v>448</v>
      </c>
    </row>
    <row r="8" spans="1:11" s="410" customFormat="1" ht="36.75" customHeight="1" thickBot="1" x14ac:dyDescent="0.3">
      <c r="A8" s="590"/>
      <c r="B8" s="588"/>
      <c r="C8" s="588"/>
      <c r="D8" s="588"/>
      <c r="E8" s="588"/>
      <c r="F8" s="532"/>
      <c r="G8" s="535"/>
      <c r="H8" s="532"/>
      <c r="I8" s="532"/>
      <c r="J8" s="577"/>
      <c r="K8" s="579"/>
    </row>
    <row r="9" spans="1:11" s="433" customFormat="1" ht="26.25" customHeight="1" thickBot="1" x14ac:dyDescent="0.3">
      <c r="A9" s="466" t="s">
        <v>26</v>
      </c>
      <c r="B9" s="462"/>
      <c r="C9" s="462"/>
      <c r="D9" s="462"/>
      <c r="E9" s="465" t="s">
        <v>27</v>
      </c>
      <c r="F9" s="460">
        <f>+F10+F18+F36+F41</f>
        <v>2683271770.1499996</v>
      </c>
      <c r="G9" s="460">
        <f>+G10+G18+G36+G41</f>
        <v>0</v>
      </c>
      <c r="H9" s="460">
        <f>+F9-G9</f>
        <v>2683271770.1499996</v>
      </c>
      <c r="I9" s="306">
        <f>+H9/H97</f>
        <v>3.3966829357240748E-2</v>
      </c>
      <c r="J9" s="460">
        <f>+J10+J18+J36+J41</f>
        <v>2683271770.1499996</v>
      </c>
      <c r="K9" s="336">
        <f t="shared" ref="K9:K72" si="0">+J9/H9</f>
        <v>1</v>
      </c>
    </row>
    <row r="10" spans="1:11" ht="25.5" customHeight="1" x14ac:dyDescent="0.25">
      <c r="A10" s="25" t="s">
        <v>28</v>
      </c>
      <c r="B10" s="458"/>
      <c r="C10" s="458"/>
      <c r="D10" s="458"/>
      <c r="E10" s="417" t="s">
        <v>29</v>
      </c>
      <c r="F10" s="428">
        <f>+F11</f>
        <v>208429692.25999999</v>
      </c>
      <c r="G10" s="428">
        <f>+G11</f>
        <v>0</v>
      </c>
      <c r="H10" s="428">
        <f>+F10-G10</f>
        <v>208429692.25999999</v>
      </c>
      <c r="I10" s="290">
        <f>+H10/H97</f>
        <v>2.6384564801581224E-3</v>
      </c>
      <c r="J10" s="428">
        <f>+J11</f>
        <v>208429692.25999999</v>
      </c>
      <c r="K10" s="338">
        <f t="shared" si="0"/>
        <v>1</v>
      </c>
    </row>
    <row r="11" spans="1:11" ht="25.5" customHeight="1" x14ac:dyDescent="0.25">
      <c r="A11" s="32" t="s">
        <v>30</v>
      </c>
      <c r="B11" s="456"/>
      <c r="C11" s="456"/>
      <c r="D11" s="456"/>
      <c r="E11" s="149" t="s">
        <v>31</v>
      </c>
      <c r="F11" s="425">
        <f>+F12+F16</f>
        <v>208429692.25999999</v>
      </c>
      <c r="G11" s="425">
        <f>+G12+G16</f>
        <v>0</v>
      </c>
      <c r="H11" s="425">
        <f>+H12+H16</f>
        <v>208429692.25999999</v>
      </c>
      <c r="I11" s="294">
        <f>+H11/H97</f>
        <v>2.6384564801581224E-3</v>
      </c>
      <c r="J11" s="425">
        <f>+J12+J16</f>
        <v>208429692.25999999</v>
      </c>
      <c r="K11" s="340">
        <f t="shared" si="0"/>
        <v>1</v>
      </c>
    </row>
    <row r="12" spans="1:11" ht="25.5" customHeight="1" x14ac:dyDescent="0.25">
      <c r="A12" s="32" t="s">
        <v>32</v>
      </c>
      <c r="B12" s="456"/>
      <c r="C12" s="456"/>
      <c r="D12" s="456"/>
      <c r="E12" s="149" t="s">
        <v>33</v>
      </c>
      <c r="F12" s="425">
        <f>+F13</f>
        <v>2984515.91</v>
      </c>
      <c r="G12" s="425">
        <f>+G13</f>
        <v>0</v>
      </c>
      <c r="H12" s="425">
        <f t="shared" ref="H12:H75" si="1">+F12-G12</f>
        <v>2984515.91</v>
      </c>
      <c r="I12" s="378">
        <f>+H12/H97</f>
        <v>3.7780199440354518E-5</v>
      </c>
      <c r="J12" s="425">
        <f>+J13</f>
        <v>2984515.91</v>
      </c>
      <c r="K12" s="340">
        <f t="shared" si="0"/>
        <v>1</v>
      </c>
    </row>
    <row r="13" spans="1:11" ht="25.5" customHeight="1" x14ac:dyDescent="0.25">
      <c r="A13" s="32" t="s">
        <v>34</v>
      </c>
      <c r="B13" s="456"/>
      <c r="C13" s="456"/>
      <c r="D13" s="456"/>
      <c r="E13" s="149" t="s">
        <v>35</v>
      </c>
      <c r="F13" s="425">
        <f>+F14+F15</f>
        <v>2984515.91</v>
      </c>
      <c r="G13" s="425">
        <f>SUM(G15:G15)</f>
        <v>0</v>
      </c>
      <c r="H13" s="425">
        <f t="shared" si="1"/>
        <v>2984515.91</v>
      </c>
      <c r="I13" s="378">
        <f>+H13/H97</f>
        <v>3.7780199440354518E-5</v>
      </c>
      <c r="J13" s="425">
        <f>+J14+J15</f>
        <v>2984515.91</v>
      </c>
      <c r="K13" s="340">
        <f t="shared" si="0"/>
        <v>1</v>
      </c>
    </row>
    <row r="14" spans="1:11" ht="25.5" customHeight="1" x14ac:dyDescent="0.25">
      <c r="A14" s="39" t="s">
        <v>36</v>
      </c>
      <c r="B14" s="40" t="s">
        <v>37</v>
      </c>
      <c r="C14" s="40">
        <v>20</v>
      </c>
      <c r="D14" s="40" t="s">
        <v>38</v>
      </c>
      <c r="E14" s="151" t="s">
        <v>39</v>
      </c>
      <c r="F14" s="422">
        <v>1416797.62</v>
      </c>
      <c r="G14" s="464">
        <v>0</v>
      </c>
      <c r="H14" s="421">
        <f t="shared" si="1"/>
        <v>1416797.62</v>
      </c>
      <c r="I14" s="379">
        <f>+H14/H97</f>
        <v>1.7934867249616913E-5</v>
      </c>
      <c r="J14" s="421">
        <v>1416797.62</v>
      </c>
      <c r="K14" s="342">
        <f t="shared" si="0"/>
        <v>1</v>
      </c>
    </row>
    <row r="15" spans="1:11" ht="33" customHeight="1" x14ac:dyDescent="0.25">
      <c r="A15" s="39" t="s">
        <v>49</v>
      </c>
      <c r="B15" s="454" t="s">
        <v>37</v>
      </c>
      <c r="C15" s="454">
        <v>20</v>
      </c>
      <c r="D15" s="40" t="s">
        <v>38</v>
      </c>
      <c r="E15" s="151" t="s">
        <v>50</v>
      </c>
      <c r="F15" s="422">
        <v>1567718.29</v>
      </c>
      <c r="G15" s="464">
        <v>0</v>
      </c>
      <c r="H15" s="421">
        <f t="shared" si="1"/>
        <v>1567718.29</v>
      </c>
      <c r="I15" s="379">
        <f>+H15/H97</f>
        <v>1.9845332190737605E-5</v>
      </c>
      <c r="J15" s="421">
        <v>1567718.29</v>
      </c>
      <c r="K15" s="342">
        <f t="shared" si="0"/>
        <v>1</v>
      </c>
    </row>
    <row r="16" spans="1:11" ht="30" customHeight="1" x14ac:dyDescent="0.25">
      <c r="A16" s="32" t="s">
        <v>55</v>
      </c>
      <c r="B16" s="33"/>
      <c r="C16" s="33"/>
      <c r="D16" s="33"/>
      <c r="E16" s="149" t="s">
        <v>56</v>
      </c>
      <c r="F16" s="424">
        <f>+F17</f>
        <v>205445176.34999999</v>
      </c>
      <c r="G16" s="424">
        <f>+G17</f>
        <v>0</v>
      </c>
      <c r="H16" s="425">
        <f t="shared" si="1"/>
        <v>205445176.34999999</v>
      </c>
      <c r="I16" s="294">
        <f>+H16/H97</f>
        <v>2.6006762807177677E-3</v>
      </c>
      <c r="J16" s="424">
        <f>+J17</f>
        <v>205445176.34999999</v>
      </c>
      <c r="K16" s="340">
        <f t="shared" si="0"/>
        <v>1</v>
      </c>
    </row>
    <row r="17" spans="1:11" ht="24.75" customHeight="1" x14ac:dyDescent="0.25">
      <c r="A17" s="39" t="s">
        <v>61</v>
      </c>
      <c r="B17" s="40" t="s">
        <v>37</v>
      </c>
      <c r="C17" s="40">
        <v>20</v>
      </c>
      <c r="D17" s="40" t="s">
        <v>38</v>
      </c>
      <c r="E17" s="151" t="s">
        <v>62</v>
      </c>
      <c r="F17" s="422">
        <v>205445176.34999999</v>
      </c>
      <c r="G17" s="422">
        <v>0</v>
      </c>
      <c r="H17" s="422">
        <f t="shared" si="1"/>
        <v>205445176.34999999</v>
      </c>
      <c r="I17" s="308">
        <f>+H17/H97</f>
        <v>2.6006762807177677E-3</v>
      </c>
      <c r="J17" s="422">
        <v>205445176.34999999</v>
      </c>
      <c r="K17" s="342">
        <f t="shared" si="0"/>
        <v>1</v>
      </c>
    </row>
    <row r="18" spans="1:11" ht="24" customHeight="1" x14ac:dyDescent="0.25">
      <c r="A18" s="32" t="s">
        <v>87</v>
      </c>
      <c r="B18" s="454"/>
      <c r="C18" s="454"/>
      <c r="D18" s="454"/>
      <c r="E18" s="149" t="s">
        <v>88</v>
      </c>
      <c r="F18" s="425">
        <f>+F19+F25</f>
        <v>569369052.5</v>
      </c>
      <c r="G18" s="425">
        <f>+G19+G25</f>
        <v>0</v>
      </c>
      <c r="H18" s="425">
        <f t="shared" si="1"/>
        <v>569369052.5</v>
      </c>
      <c r="I18" s="294">
        <f>+H18/H97</f>
        <v>7.2074926076087431E-3</v>
      </c>
      <c r="J18" s="425">
        <f>+J19+J25</f>
        <v>569369052.5</v>
      </c>
      <c r="K18" s="340">
        <f t="shared" si="0"/>
        <v>1</v>
      </c>
    </row>
    <row r="19" spans="1:11" ht="24" customHeight="1" x14ac:dyDescent="0.25">
      <c r="A19" s="32" t="s">
        <v>89</v>
      </c>
      <c r="B19" s="454"/>
      <c r="C19" s="454"/>
      <c r="D19" s="454"/>
      <c r="E19" s="149" t="s">
        <v>90</v>
      </c>
      <c r="F19" s="425">
        <f>+F20</f>
        <v>13427974</v>
      </c>
      <c r="G19" s="425">
        <f>+G20</f>
        <v>0</v>
      </c>
      <c r="H19" s="425">
        <f t="shared" si="1"/>
        <v>13427974</v>
      </c>
      <c r="I19" s="294">
        <f>+H19/H97</f>
        <v>1.6998117989590312E-4</v>
      </c>
      <c r="J19" s="425">
        <f>+J20</f>
        <v>13427974</v>
      </c>
      <c r="K19" s="340">
        <f t="shared" si="0"/>
        <v>1</v>
      </c>
    </row>
    <row r="20" spans="1:11" ht="24" customHeight="1" x14ac:dyDescent="0.25">
      <c r="A20" s="32" t="s">
        <v>91</v>
      </c>
      <c r="B20" s="454"/>
      <c r="C20" s="454"/>
      <c r="D20" s="454"/>
      <c r="E20" s="149" t="s">
        <v>92</v>
      </c>
      <c r="F20" s="425">
        <f>+F21+F23</f>
        <v>13427974</v>
      </c>
      <c r="G20" s="425">
        <f>+G21+G23</f>
        <v>0</v>
      </c>
      <c r="H20" s="425">
        <f t="shared" si="1"/>
        <v>13427974</v>
      </c>
      <c r="I20" s="294">
        <f>+H20/H97</f>
        <v>1.6998117989590312E-4</v>
      </c>
      <c r="J20" s="425">
        <f>+J21+J23</f>
        <v>13427974</v>
      </c>
      <c r="K20" s="340">
        <f t="shared" si="0"/>
        <v>1</v>
      </c>
    </row>
    <row r="21" spans="1:11" ht="52.5" customHeight="1" x14ac:dyDescent="0.25">
      <c r="A21" s="32" t="s">
        <v>93</v>
      </c>
      <c r="B21" s="454"/>
      <c r="C21" s="454"/>
      <c r="D21" s="454"/>
      <c r="E21" s="149" t="s">
        <v>94</v>
      </c>
      <c r="F21" s="425">
        <f>+F22</f>
        <v>9669974</v>
      </c>
      <c r="G21" s="425">
        <f>+G22</f>
        <v>0</v>
      </c>
      <c r="H21" s="425">
        <f t="shared" si="1"/>
        <v>9669974</v>
      </c>
      <c r="I21" s="294">
        <f>+H21/H97</f>
        <v>1.2240964944396719E-4</v>
      </c>
      <c r="J21" s="425">
        <f>+J22</f>
        <v>9669974</v>
      </c>
      <c r="K21" s="340">
        <f t="shared" si="0"/>
        <v>1</v>
      </c>
    </row>
    <row r="22" spans="1:11" ht="32.25" customHeight="1" x14ac:dyDescent="0.25">
      <c r="A22" s="39" t="s">
        <v>95</v>
      </c>
      <c r="B22" s="40" t="s">
        <v>37</v>
      </c>
      <c r="C22" s="40">
        <v>20</v>
      </c>
      <c r="D22" s="40" t="s">
        <v>38</v>
      </c>
      <c r="E22" s="151" t="s">
        <v>96</v>
      </c>
      <c r="F22" s="421">
        <v>9669974</v>
      </c>
      <c r="G22" s="422">
        <v>0</v>
      </c>
      <c r="H22" s="422">
        <f t="shared" si="1"/>
        <v>9669974</v>
      </c>
      <c r="I22" s="308">
        <f>+H22/H97</f>
        <v>1.2240964944396719E-4</v>
      </c>
      <c r="J22" s="421">
        <v>9669974</v>
      </c>
      <c r="K22" s="342">
        <f t="shared" si="0"/>
        <v>1</v>
      </c>
    </row>
    <row r="23" spans="1:11" ht="32.25" customHeight="1" x14ac:dyDescent="0.25">
      <c r="A23" s="32" t="s">
        <v>449</v>
      </c>
      <c r="B23" s="40"/>
      <c r="C23" s="40"/>
      <c r="D23" s="40"/>
      <c r="E23" s="149" t="s">
        <v>450</v>
      </c>
      <c r="F23" s="425">
        <f>+F24</f>
        <v>3758000</v>
      </c>
      <c r="G23" s="425">
        <f>+G24</f>
        <v>0</v>
      </c>
      <c r="H23" s="425">
        <f t="shared" si="1"/>
        <v>3758000</v>
      </c>
      <c r="I23" s="378">
        <f>+H23/H97</f>
        <v>4.7571530451935925E-5</v>
      </c>
      <c r="J23" s="425">
        <f>+J24</f>
        <v>3758000</v>
      </c>
      <c r="K23" s="340">
        <f t="shared" si="0"/>
        <v>1</v>
      </c>
    </row>
    <row r="24" spans="1:11" ht="32.25" customHeight="1" x14ac:dyDescent="0.25">
      <c r="A24" s="39" t="s">
        <v>451</v>
      </c>
      <c r="B24" s="40" t="s">
        <v>37</v>
      </c>
      <c r="C24" s="40">
        <v>20</v>
      </c>
      <c r="D24" s="40" t="s">
        <v>38</v>
      </c>
      <c r="E24" s="151" t="s">
        <v>452</v>
      </c>
      <c r="F24" s="421">
        <v>3758000</v>
      </c>
      <c r="G24" s="422">
        <v>0</v>
      </c>
      <c r="H24" s="422">
        <f t="shared" si="1"/>
        <v>3758000</v>
      </c>
      <c r="I24" s="379">
        <f>+H24/H97</f>
        <v>4.7571530451935925E-5</v>
      </c>
      <c r="J24" s="421">
        <v>3758000</v>
      </c>
      <c r="K24" s="342">
        <f t="shared" si="0"/>
        <v>1</v>
      </c>
    </row>
    <row r="25" spans="1:11" ht="23.25" customHeight="1" x14ac:dyDescent="0.25">
      <c r="A25" s="32" t="s">
        <v>97</v>
      </c>
      <c r="B25" s="456"/>
      <c r="C25" s="456"/>
      <c r="D25" s="456"/>
      <c r="E25" s="149" t="s">
        <v>98</v>
      </c>
      <c r="F25" s="424">
        <f>+F26</f>
        <v>555941078.5</v>
      </c>
      <c r="G25" s="424">
        <f>+G26</f>
        <v>0</v>
      </c>
      <c r="H25" s="425">
        <f t="shared" si="1"/>
        <v>555941078.5</v>
      </c>
      <c r="I25" s="294">
        <f>+H25/H97</f>
        <v>7.0375114277128397E-3</v>
      </c>
      <c r="J25" s="424">
        <f>+J26</f>
        <v>555941078.5</v>
      </c>
      <c r="K25" s="340">
        <f t="shared" si="0"/>
        <v>1</v>
      </c>
    </row>
    <row r="26" spans="1:11" ht="23.25" customHeight="1" x14ac:dyDescent="0.25">
      <c r="A26" s="32" t="s">
        <v>121</v>
      </c>
      <c r="B26" s="456"/>
      <c r="C26" s="456"/>
      <c r="D26" s="456"/>
      <c r="E26" s="149" t="s">
        <v>122</v>
      </c>
      <c r="F26" s="425">
        <f>+F27+F29+F31</f>
        <v>555941078.5</v>
      </c>
      <c r="G26" s="425">
        <f>+G27+G29+G31</f>
        <v>0</v>
      </c>
      <c r="H26" s="425">
        <f t="shared" si="1"/>
        <v>555941078.5</v>
      </c>
      <c r="I26" s="294">
        <f>+H26/H97</f>
        <v>7.0375114277128397E-3</v>
      </c>
      <c r="J26" s="425">
        <f>+J27+J29+J31</f>
        <v>555941078.5</v>
      </c>
      <c r="K26" s="340">
        <f t="shared" si="0"/>
        <v>1</v>
      </c>
    </row>
    <row r="27" spans="1:11" ht="68.25" customHeight="1" x14ac:dyDescent="0.25">
      <c r="A27" s="32" t="s">
        <v>123</v>
      </c>
      <c r="B27" s="456"/>
      <c r="C27" s="456"/>
      <c r="D27" s="456"/>
      <c r="E27" s="149" t="s">
        <v>124</v>
      </c>
      <c r="F27" s="425">
        <f>+F28</f>
        <v>78506145</v>
      </c>
      <c r="G27" s="425">
        <f>+G28</f>
        <v>0</v>
      </c>
      <c r="H27" s="425">
        <f t="shared" si="1"/>
        <v>78506145</v>
      </c>
      <c r="I27" s="294">
        <f>+H27/H97</f>
        <v>9.9378857571357036E-4</v>
      </c>
      <c r="J27" s="425">
        <f>+J28</f>
        <v>78506145</v>
      </c>
      <c r="K27" s="340">
        <f t="shared" si="0"/>
        <v>1</v>
      </c>
    </row>
    <row r="28" spans="1:11" ht="29.25" customHeight="1" x14ac:dyDescent="0.25">
      <c r="A28" s="39" t="s">
        <v>129</v>
      </c>
      <c r="B28" s="40" t="s">
        <v>37</v>
      </c>
      <c r="C28" s="40">
        <v>20</v>
      </c>
      <c r="D28" s="40" t="s">
        <v>38</v>
      </c>
      <c r="E28" s="151" t="s">
        <v>130</v>
      </c>
      <c r="F28" s="421">
        <v>78506145</v>
      </c>
      <c r="G28" s="421">
        <v>0</v>
      </c>
      <c r="H28" s="421">
        <f t="shared" si="1"/>
        <v>78506145</v>
      </c>
      <c r="I28" s="308">
        <f>+H28/H97</f>
        <v>9.9378857571357036E-4</v>
      </c>
      <c r="J28" s="421">
        <v>78506145</v>
      </c>
      <c r="K28" s="342">
        <f t="shared" si="0"/>
        <v>1</v>
      </c>
    </row>
    <row r="29" spans="1:11" ht="38.25" customHeight="1" x14ac:dyDescent="0.25">
      <c r="A29" s="32" t="s">
        <v>133</v>
      </c>
      <c r="B29" s="456"/>
      <c r="C29" s="456"/>
      <c r="D29" s="456"/>
      <c r="E29" s="149" t="s">
        <v>134</v>
      </c>
      <c r="F29" s="425">
        <f>+F30</f>
        <v>200812848</v>
      </c>
      <c r="G29" s="425">
        <f>+G30</f>
        <v>0</v>
      </c>
      <c r="H29" s="425">
        <f t="shared" si="1"/>
        <v>200812848</v>
      </c>
      <c r="I29" s="294">
        <f>+H29/H97</f>
        <v>2.5420368583746623E-3</v>
      </c>
      <c r="J29" s="425">
        <f>+J30</f>
        <v>200812848</v>
      </c>
      <c r="K29" s="340">
        <f t="shared" si="0"/>
        <v>1</v>
      </c>
    </row>
    <row r="30" spans="1:11" ht="33.75" customHeight="1" x14ac:dyDescent="0.25">
      <c r="A30" s="39" t="s">
        <v>137</v>
      </c>
      <c r="B30" s="40" t="s">
        <v>37</v>
      </c>
      <c r="C30" s="40">
        <v>20</v>
      </c>
      <c r="D30" s="40" t="s">
        <v>38</v>
      </c>
      <c r="E30" s="151" t="s">
        <v>138</v>
      </c>
      <c r="F30" s="421">
        <v>200812848</v>
      </c>
      <c r="G30" s="421">
        <v>0</v>
      </c>
      <c r="H30" s="421">
        <f t="shared" si="1"/>
        <v>200812848</v>
      </c>
      <c r="I30" s="308">
        <f>+H30/H97</f>
        <v>2.5420368583746623E-3</v>
      </c>
      <c r="J30" s="421">
        <v>200812848</v>
      </c>
      <c r="K30" s="342">
        <f t="shared" si="0"/>
        <v>1</v>
      </c>
    </row>
    <row r="31" spans="1:11" ht="45.75" customHeight="1" x14ac:dyDescent="0.25">
      <c r="A31" s="32" t="s">
        <v>141</v>
      </c>
      <c r="B31" s="456"/>
      <c r="C31" s="456"/>
      <c r="D31" s="456"/>
      <c r="E31" s="149" t="s">
        <v>142</v>
      </c>
      <c r="F31" s="425">
        <f>+F32+F33+F34+F35</f>
        <v>276622085.5</v>
      </c>
      <c r="G31" s="425">
        <f>+G32+G33+G34+G35</f>
        <v>0</v>
      </c>
      <c r="H31" s="425">
        <f t="shared" si="1"/>
        <v>276622085.5</v>
      </c>
      <c r="I31" s="294">
        <f>+H31/H97</f>
        <v>3.5016859936246071E-3</v>
      </c>
      <c r="J31" s="425">
        <f>+J32+J33+J34+J35</f>
        <v>276622085.5</v>
      </c>
      <c r="K31" s="340">
        <f t="shared" si="0"/>
        <v>1</v>
      </c>
    </row>
    <row r="32" spans="1:11" ht="35.25" customHeight="1" x14ac:dyDescent="0.25">
      <c r="A32" s="39" t="s">
        <v>143</v>
      </c>
      <c r="B32" s="40" t="s">
        <v>37</v>
      </c>
      <c r="C32" s="40">
        <v>20</v>
      </c>
      <c r="D32" s="40" t="s">
        <v>38</v>
      </c>
      <c r="E32" s="151" t="s">
        <v>144</v>
      </c>
      <c r="F32" s="421">
        <v>51308464</v>
      </c>
      <c r="G32" s="421">
        <v>0</v>
      </c>
      <c r="H32" s="421">
        <f t="shared" si="1"/>
        <v>51308464</v>
      </c>
      <c r="I32" s="308">
        <f>+H32/H97</f>
        <v>6.4950030804099474E-4</v>
      </c>
      <c r="J32" s="421">
        <v>51308464</v>
      </c>
      <c r="K32" s="342">
        <f t="shared" si="0"/>
        <v>1</v>
      </c>
    </row>
    <row r="33" spans="1:11" ht="40.5" customHeight="1" x14ac:dyDescent="0.25">
      <c r="A33" s="39" t="s">
        <v>145</v>
      </c>
      <c r="B33" s="40" t="s">
        <v>37</v>
      </c>
      <c r="C33" s="40">
        <v>20</v>
      </c>
      <c r="D33" s="40" t="s">
        <v>38</v>
      </c>
      <c r="E33" s="151" t="s">
        <v>146</v>
      </c>
      <c r="F33" s="421">
        <v>126748037.5</v>
      </c>
      <c r="G33" s="421">
        <v>0</v>
      </c>
      <c r="H33" s="421">
        <f t="shared" si="1"/>
        <v>126748037.5</v>
      </c>
      <c r="I33" s="308">
        <f>+H33/H97</f>
        <v>1.6044699642507629E-3</v>
      </c>
      <c r="J33" s="421">
        <v>126748037.5</v>
      </c>
      <c r="K33" s="342">
        <f t="shared" si="0"/>
        <v>1</v>
      </c>
    </row>
    <row r="34" spans="1:11" ht="28.5" customHeight="1" x14ac:dyDescent="0.25">
      <c r="A34" s="39" t="s">
        <v>149</v>
      </c>
      <c r="B34" s="40" t="s">
        <v>37</v>
      </c>
      <c r="C34" s="40">
        <v>20</v>
      </c>
      <c r="D34" s="40" t="s">
        <v>38</v>
      </c>
      <c r="E34" s="151" t="s">
        <v>150</v>
      </c>
      <c r="F34" s="421">
        <v>13568000</v>
      </c>
      <c r="G34" s="421">
        <v>0</v>
      </c>
      <c r="H34" s="421">
        <f t="shared" si="1"/>
        <v>13568000</v>
      </c>
      <c r="I34" s="308">
        <f>+H34/H97</f>
        <v>1.7175373208405179E-4</v>
      </c>
      <c r="J34" s="421">
        <v>13568000</v>
      </c>
      <c r="K34" s="342">
        <f t="shared" si="0"/>
        <v>1</v>
      </c>
    </row>
    <row r="35" spans="1:11" ht="47.25" customHeight="1" x14ac:dyDescent="0.25">
      <c r="A35" s="39" t="s">
        <v>151</v>
      </c>
      <c r="B35" s="40" t="s">
        <v>37</v>
      </c>
      <c r="C35" s="40">
        <v>20</v>
      </c>
      <c r="D35" s="40" t="s">
        <v>38</v>
      </c>
      <c r="E35" s="151" t="s">
        <v>152</v>
      </c>
      <c r="F35" s="421">
        <v>84997584</v>
      </c>
      <c r="G35" s="421">
        <v>0</v>
      </c>
      <c r="H35" s="421">
        <f t="shared" si="1"/>
        <v>84997584</v>
      </c>
      <c r="I35" s="308">
        <f>+H35/H97</f>
        <v>1.0759619892487977E-3</v>
      </c>
      <c r="J35" s="421">
        <v>84997584</v>
      </c>
      <c r="K35" s="342">
        <f t="shared" si="0"/>
        <v>1</v>
      </c>
    </row>
    <row r="36" spans="1:11" ht="27" customHeight="1" x14ac:dyDescent="0.25">
      <c r="A36" s="32" t="s">
        <v>169</v>
      </c>
      <c r="B36" s="454"/>
      <c r="C36" s="454"/>
      <c r="D36" s="454"/>
      <c r="E36" s="149" t="s">
        <v>170</v>
      </c>
      <c r="F36" s="425">
        <f>+F37</f>
        <v>457940695.84000003</v>
      </c>
      <c r="G36" s="425">
        <f>+G37</f>
        <v>0</v>
      </c>
      <c r="H36" s="425">
        <f t="shared" si="1"/>
        <v>457940695.84000003</v>
      </c>
      <c r="I36" s="294">
        <f>+H36/H97</f>
        <v>5.796950441014713E-3</v>
      </c>
      <c r="J36" s="425">
        <f>+J37</f>
        <v>457940695.84000003</v>
      </c>
      <c r="K36" s="340">
        <f t="shared" si="0"/>
        <v>1</v>
      </c>
    </row>
    <row r="37" spans="1:11" ht="27" customHeight="1" x14ac:dyDescent="0.25">
      <c r="A37" s="32" t="s">
        <v>187</v>
      </c>
      <c r="B37" s="454"/>
      <c r="C37" s="454"/>
      <c r="D37" s="454"/>
      <c r="E37" s="149" t="s">
        <v>188</v>
      </c>
      <c r="F37" s="425">
        <f>+F38</f>
        <v>457940695.84000003</v>
      </c>
      <c r="G37" s="425">
        <f>+G38</f>
        <v>0</v>
      </c>
      <c r="H37" s="425">
        <f t="shared" si="1"/>
        <v>457940695.84000003</v>
      </c>
      <c r="I37" s="294">
        <f>+H37/H97</f>
        <v>5.796950441014713E-3</v>
      </c>
      <c r="J37" s="425">
        <f>+J38</f>
        <v>457940695.84000003</v>
      </c>
      <c r="K37" s="340">
        <f t="shared" si="0"/>
        <v>1</v>
      </c>
    </row>
    <row r="38" spans="1:11" ht="27" customHeight="1" x14ac:dyDescent="0.25">
      <c r="A38" s="32" t="s">
        <v>189</v>
      </c>
      <c r="B38" s="454"/>
      <c r="C38" s="454"/>
      <c r="D38" s="454"/>
      <c r="E38" s="149" t="s">
        <v>190</v>
      </c>
      <c r="F38" s="425">
        <f>+F39+F40</f>
        <v>457940695.84000003</v>
      </c>
      <c r="G38" s="425">
        <f>+G39+G40</f>
        <v>0</v>
      </c>
      <c r="H38" s="425">
        <f t="shared" si="1"/>
        <v>457940695.84000003</v>
      </c>
      <c r="I38" s="294">
        <f>+H38/H97</f>
        <v>5.796950441014713E-3</v>
      </c>
      <c r="J38" s="425">
        <f>+J39+J40</f>
        <v>457940695.84000003</v>
      </c>
      <c r="K38" s="340">
        <f t="shared" si="0"/>
        <v>1</v>
      </c>
    </row>
    <row r="39" spans="1:11" ht="27" customHeight="1" x14ac:dyDescent="0.25">
      <c r="A39" s="39" t="s">
        <v>191</v>
      </c>
      <c r="B39" s="454" t="s">
        <v>37</v>
      </c>
      <c r="C39" s="454">
        <v>20</v>
      </c>
      <c r="D39" s="40" t="s">
        <v>38</v>
      </c>
      <c r="E39" s="151" t="s">
        <v>193</v>
      </c>
      <c r="F39" s="421">
        <v>240508315.61000001</v>
      </c>
      <c r="G39" s="421">
        <v>0</v>
      </c>
      <c r="H39" s="421">
        <f t="shared" si="1"/>
        <v>240508315.61000001</v>
      </c>
      <c r="I39" s="308">
        <f>+H39/H97</f>
        <v>3.0445313092030157E-3</v>
      </c>
      <c r="J39" s="421">
        <v>240508315.61000001</v>
      </c>
      <c r="K39" s="342">
        <f t="shared" si="0"/>
        <v>1</v>
      </c>
    </row>
    <row r="40" spans="1:11" ht="27" customHeight="1" x14ac:dyDescent="0.25">
      <c r="A40" s="39" t="s">
        <v>194</v>
      </c>
      <c r="B40" s="40" t="s">
        <v>37</v>
      </c>
      <c r="C40" s="40">
        <v>20</v>
      </c>
      <c r="D40" s="40" t="s">
        <v>38</v>
      </c>
      <c r="E40" s="151" t="s">
        <v>195</v>
      </c>
      <c r="F40" s="421">
        <v>217432380.22999999</v>
      </c>
      <c r="G40" s="421"/>
      <c r="H40" s="421">
        <f t="shared" si="1"/>
        <v>217432380.22999999</v>
      </c>
      <c r="I40" s="308">
        <f>+H40/H97</f>
        <v>2.7524191318116964E-3</v>
      </c>
      <c r="J40" s="421">
        <v>217432380.22999999</v>
      </c>
      <c r="K40" s="342">
        <f t="shared" si="0"/>
        <v>1</v>
      </c>
    </row>
    <row r="41" spans="1:11" ht="43.5" customHeight="1" x14ac:dyDescent="0.25">
      <c r="A41" s="32" t="s">
        <v>196</v>
      </c>
      <c r="B41" s="33"/>
      <c r="C41" s="33"/>
      <c r="D41" s="33"/>
      <c r="E41" s="149" t="s">
        <v>197</v>
      </c>
      <c r="F41" s="425">
        <f>+F42</f>
        <v>1447532329.55</v>
      </c>
      <c r="G41" s="425">
        <f>+G42</f>
        <v>0</v>
      </c>
      <c r="H41" s="425">
        <f t="shared" si="1"/>
        <v>1447532329.55</v>
      </c>
      <c r="I41" s="294">
        <f>+H41/H97</f>
        <v>1.8323929828459175E-2</v>
      </c>
      <c r="J41" s="425">
        <f>+J42</f>
        <v>1447532329.55</v>
      </c>
      <c r="K41" s="340">
        <f t="shared" si="0"/>
        <v>1</v>
      </c>
    </row>
    <row r="42" spans="1:11" ht="27" customHeight="1" x14ac:dyDescent="0.25">
      <c r="A42" s="32" t="s">
        <v>198</v>
      </c>
      <c r="B42" s="33"/>
      <c r="C42" s="33"/>
      <c r="D42" s="33"/>
      <c r="E42" s="149" t="s">
        <v>199</v>
      </c>
      <c r="F42" s="425">
        <f>+F43</f>
        <v>1447532329.55</v>
      </c>
      <c r="G42" s="425">
        <f>+G43</f>
        <v>0</v>
      </c>
      <c r="H42" s="425">
        <f t="shared" si="1"/>
        <v>1447532329.55</v>
      </c>
      <c r="I42" s="294">
        <f>+H42/H97</f>
        <v>1.8323929828459175E-2</v>
      </c>
      <c r="J42" s="425">
        <f>+J43</f>
        <v>1447532329.55</v>
      </c>
      <c r="K42" s="340">
        <f t="shared" si="0"/>
        <v>1</v>
      </c>
    </row>
    <row r="43" spans="1:11" ht="27" customHeight="1" thickBot="1" x14ac:dyDescent="0.3">
      <c r="A43" s="52" t="s">
        <v>200</v>
      </c>
      <c r="B43" s="53" t="s">
        <v>37</v>
      </c>
      <c r="C43" s="53">
        <v>20</v>
      </c>
      <c r="D43" s="53" t="s">
        <v>38</v>
      </c>
      <c r="E43" s="426" t="s">
        <v>201</v>
      </c>
      <c r="F43" s="427">
        <v>1447532329.55</v>
      </c>
      <c r="G43" s="427">
        <v>0</v>
      </c>
      <c r="H43" s="427">
        <f t="shared" si="1"/>
        <v>1447532329.55</v>
      </c>
      <c r="I43" s="301">
        <f>+H43/H97</f>
        <v>1.8323929828459175E-2</v>
      </c>
      <c r="J43" s="427">
        <v>1447532329.55</v>
      </c>
      <c r="K43" s="344">
        <f t="shared" si="0"/>
        <v>1</v>
      </c>
    </row>
    <row r="44" spans="1:11" s="433" customFormat="1" ht="24.75" customHeight="1" thickBot="1" x14ac:dyDescent="0.3">
      <c r="A44" s="463" t="s">
        <v>214</v>
      </c>
      <c r="B44" s="462"/>
      <c r="C44" s="462"/>
      <c r="D44" s="462"/>
      <c r="E44" s="461" t="s">
        <v>431</v>
      </c>
      <c r="F44" s="158">
        <f>+F45+F59+F65+F77+F83</f>
        <v>76313556044.690002</v>
      </c>
      <c r="G44" s="158">
        <f>+G45+G59+G65+G77+G83</f>
        <v>0</v>
      </c>
      <c r="H44" s="460">
        <f t="shared" si="1"/>
        <v>76313556044.690002</v>
      </c>
      <c r="I44" s="306">
        <f>+H44/H97</f>
        <v>0.96603317064275929</v>
      </c>
      <c r="J44" s="158">
        <f>+J45+J59+J65+J77+J83</f>
        <v>76313556044.690002</v>
      </c>
      <c r="K44" s="336">
        <f t="shared" si="0"/>
        <v>1</v>
      </c>
    </row>
    <row r="45" spans="1:11" ht="36.75" customHeight="1" x14ac:dyDescent="0.25">
      <c r="A45" s="459" t="s">
        <v>216</v>
      </c>
      <c r="B45" s="458"/>
      <c r="C45" s="458"/>
      <c r="D45" s="458"/>
      <c r="E45" s="417" t="s">
        <v>217</v>
      </c>
      <c r="F45" s="428">
        <f>+F46</f>
        <v>58518202608.690002</v>
      </c>
      <c r="G45" s="428">
        <f>+G46</f>
        <v>0</v>
      </c>
      <c r="H45" s="428">
        <f t="shared" si="1"/>
        <v>58518202608.690002</v>
      </c>
      <c r="I45" s="290">
        <f>+H45/H97</f>
        <v>0.74076648679932222</v>
      </c>
      <c r="J45" s="428">
        <f>+J46</f>
        <v>58518202608.690002</v>
      </c>
      <c r="K45" s="338">
        <f t="shared" si="0"/>
        <v>1</v>
      </c>
    </row>
    <row r="46" spans="1:11" ht="36.75" customHeight="1" x14ac:dyDescent="0.25">
      <c r="A46" s="457" t="s">
        <v>218</v>
      </c>
      <c r="B46" s="456"/>
      <c r="C46" s="456"/>
      <c r="D46" s="456"/>
      <c r="E46" s="149" t="s">
        <v>219</v>
      </c>
      <c r="F46" s="425">
        <f>+F47+F51+F55</f>
        <v>58518202608.690002</v>
      </c>
      <c r="G46" s="425">
        <f>+G47+G51+G55</f>
        <v>0</v>
      </c>
      <c r="H46" s="425">
        <f t="shared" si="1"/>
        <v>58518202608.690002</v>
      </c>
      <c r="I46" s="294">
        <f>+H46/H97</f>
        <v>0.74076648679932222</v>
      </c>
      <c r="J46" s="425">
        <f>+J47+J51+J55</f>
        <v>58518202608.690002</v>
      </c>
      <c r="K46" s="340">
        <f t="shared" si="0"/>
        <v>1</v>
      </c>
    </row>
    <row r="47" spans="1:11" ht="51" customHeight="1" x14ac:dyDescent="0.25">
      <c r="A47" s="32" t="s">
        <v>268</v>
      </c>
      <c r="B47" s="40"/>
      <c r="C47" s="40"/>
      <c r="D47" s="40"/>
      <c r="E47" s="149" t="s">
        <v>271</v>
      </c>
      <c r="F47" s="419">
        <f t="shared" ref="F47:G49" si="2">+F48</f>
        <v>296233463</v>
      </c>
      <c r="G47" s="419">
        <f t="shared" si="2"/>
        <v>0</v>
      </c>
      <c r="H47" s="425">
        <f t="shared" si="1"/>
        <v>296233463</v>
      </c>
      <c r="I47" s="294">
        <f>+H47/H97</f>
        <v>3.7499412469363851E-3</v>
      </c>
      <c r="J47" s="419">
        <f>+J48</f>
        <v>296233463</v>
      </c>
      <c r="K47" s="340">
        <f t="shared" si="0"/>
        <v>1</v>
      </c>
    </row>
    <row r="48" spans="1:11" ht="51" customHeight="1" x14ac:dyDescent="0.25">
      <c r="A48" s="32" t="s">
        <v>270</v>
      </c>
      <c r="B48" s="68"/>
      <c r="C48" s="68"/>
      <c r="D48" s="68"/>
      <c r="E48" s="149" t="s">
        <v>271</v>
      </c>
      <c r="F48" s="419">
        <f t="shared" si="2"/>
        <v>296233463</v>
      </c>
      <c r="G48" s="419">
        <f t="shared" si="2"/>
        <v>0</v>
      </c>
      <c r="H48" s="425">
        <f t="shared" si="1"/>
        <v>296233463</v>
      </c>
      <c r="I48" s="294">
        <f>+H48/H97</f>
        <v>3.7499412469363851E-3</v>
      </c>
      <c r="J48" s="419">
        <f>+J49</f>
        <v>296233463</v>
      </c>
      <c r="K48" s="340">
        <f t="shared" si="0"/>
        <v>1</v>
      </c>
    </row>
    <row r="49" spans="1:11" ht="55.5" customHeight="1" x14ac:dyDescent="0.25">
      <c r="A49" s="32" t="s">
        <v>272</v>
      </c>
      <c r="B49" s="68"/>
      <c r="C49" s="68"/>
      <c r="D49" s="68"/>
      <c r="E49" s="149" t="s">
        <v>273</v>
      </c>
      <c r="F49" s="425">
        <f t="shared" si="2"/>
        <v>296233463</v>
      </c>
      <c r="G49" s="425">
        <f t="shared" si="2"/>
        <v>0</v>
      </c>
      <c r="H49" s="425">
        <f t="shared" si="1"/>
        <v>296233463</v>
      </c>
      <c r="I49" s="294">
        <f>+H49/H97</f>
        <v>3.7499412469363851E-3</v>
      </c>
      <c r="J49" s="425">
        <f>+J50</f>
        <v>296233463</v>
      </c>
      <c r="K49" s="340">
        <f t="shared" si="0"/>
        <v>1</v>
      </c>
    </row>
    <row r="50" spans="1:11" ht="36.75" customHeight="1" x14ac:dyDescent="0.25">
      <c r="A50" s="76" t="s">
        <v>274</v>
      </c>
      <c r="B50" s="68" t="s">
        <v>192</v>
      </c>
      <c r="C50" s="68">
        <v>11</v>
      </c>
      <c r="D50" s="40" t="s">
        <v>38</v>
      </c>
      <c r="E50" s="150" t="s">
        <v>226</v>
      </c>
      <c r="F50" s="421">
        <v>296233463</v>
      </c>
      <c r="G50" s="421">
        <v>0</v>
      </c>
      <c r="H50" s="421">
        <f t="shared" si="1"/>
        <v>296233463</v>
      </c>
      <c r="I50" s="308">
        <f>+H50/H97</f>
        <v>3.7499412469363851E-3</v>
      </c>
      <c r="J50" s="421">
        <v>296233463</v>
      </c>
      <c r="K50" s="342">
        <f t="shared" si="0"/>
        <v>1</v>
      </c>
    </row>
    <row r="51" spans="1:11" ht="52.5" customHeight="1" x14ac:dyDescent="0.25">
      <c r="A51" s="32" t="s">
        <v>300</v>
      </c>
      <c r="B51" s="68"/>
      <c r="C51" s="68"/>
      <c r="D51" s="68"/>
      <c r="E51" s="149" t="s">
        <v>301</v>
      </c>
      <c r="F51" s="419">
        <f t="shared" ref="F51:G53" si="3">+F52</f>
        <v>51638230121.690002</v>
      </c>
      <c r="G51" s="419">
        <f t="shared" si="3"/>
        <v>0</v>
      </c>
      <c r="H51" s="425">
        <f t="shared" si="1"/>
        <v>51638230121.690002</v>
      </c>
      <c r="I51" s="294">
        <f>+H51/H97</f>
        <v>0.65367473036669799</v>
      </c>
      <c r="J51" s="419">
        <f>+J52</f>
        <v>51638230121.690002</v>
      </c>
      <c r="K51" s="340">
        <f t="shared" si="0"/>
        <v>1</v>
      </c>
    </row>
    <row r="52" spans="1:11" ht="52.5" customHeight="1" x14ac:dyDescent="0.25">
      <c r="A52" s="32" t="s">
        <v>302</v>
      </c>
      <c r="B52" s="40"/>
      <c r="C52" s="40"/>
      <c r="D52" s="40"/>
      <c r="E52" s="148" t="s">
        <v>301</v>
      </c>
      <c r="F52" s="419">
        <f t="shared" si="3"/>
        <v>51638230121.690002</v>
      </c>
      <c r="G52" s="419">
        <f t="shared" si="3"/>
        <v>0</v>
      </c>
      <c r="H52" s="425">
        <f t="shared" si="1"/>
        <v>51638230121.690002</v>
      </c>
      <c r="I52" s="294">
        <f>+H52/H97</f>
        <v>0.65367473036669799</v>
      </c>
      <c r="J52" s="419">
        <f>+J53</f>
        <v>51638230121.690002</v>
      </c>
      <c r="K52" s="340">
        <f t="shared" si="0"/>
        <v>1</v>
      </c>
    </row>
    <row r="53" spans="1:11" ht="36.75" customHeight="1" x14ac:dyDescent="0.25">
      <c r="A53" s="32" t="s">
        <v>303</v>
      </c>
      <c r="B53" s="40"/>
      <c r="C53" s="40"/>
      <c r="D53" s="40"/>
      <c r="E53" s="149" t="s">
        <v>236</v>
      </c>
      <c r="F53" s="425">
        <f t="shared" si="3"/>
        <v>51638230121.690002</v>
      </c>
      <c r="G53" s="425">
        <f t="shared" si="3"/>
        <v>0</v>
      </c>
      <c r="H53" s="425">
        <f t="shared" si="1"/>
        <v>51638230121.690002</v>
      </c>
      <c r="I53" s="294">
        <f>+H53/H97</f>
        <v>0.65367473036669799</v>
      </c>
      <c r="J53" s="425">
        <f>+J54</f>
        <v>51638230121.690002</v>
      </c>
      <c r="K53" s="340">
        <f t="shared" si="0"/>
        <v>1</v>
      </c>
    </row>
    <row r="54" spans="1:11" ht="36.75" customHeight="1" x14ac:dyDescent="0.25">
      <c r="A54" s="39" t="s">
        <v>304</v>
      </c>
      <c r="B54" s="68" t="s">
        <v>192</v>
      </c>
      <c r="C54" s="68">
        <v>11</v>
      </c>
      <c r="D54" s="40" t="s">
        <v>38</v>
      </c>
      <c r="E54" s="151" t="s">
        <v>226</v>
      </c>
      <c r="F54" s="421">
        <v>51638230121.690002</v>
      </c>
      <c r="G54" s="421">
        <v>0</v>
      </c>
      <c r="H54" s="421">
        <f t="shared" si="1"/>
        <v>51638230121.690002</v>
      </c>
      <c r="I54" s="308">
        <f>+H54/H97</f>
        <v>0.65367473036669799</v>
      </c>
      <c r="J54" s="421">
        <v>51638230121.690002</v>
      </c>
      <c r="K54" s="342">
        <f t="shared" si="0"/>
        <v>1</v>
      </c>
    </row>
    <row r="55" spans="1:11" ht="77.25" customHeight="1" x14ac:dyDescent="0.25">
      <c r="A55" s="32" t="s">
        <v>325</v>
      </c>
      <c r="B55" s="68"/>
      <c r="C55" s="68"/>
      <c r="D55" s="68"/>
      <c r="E55" s="149" t="s">
        <v>326</v>
      </c>
      <c r="F55" s="425">
        <f t="shared" ref="F55:G57" si="4">+F56</f>
        <v>6583739024</v>
      </c>
      <c r="G55" s="425">
        <f t="shared" si="4"/>
        <v>0</v>
      </c>
      <c r="H55" s="425">
        <f t="shared" si="1"/>
        <v>6583739024</v>
      </c>
      <c r="I55" s="294">
        <f>+H55/H97</f>
        <v>8.334181518568784E-2</v>
      </c>
      <c r="J55" s="425">
        <f>+J56</f>
        <v>6583739024</v>
      </c>
      <c r="K55" s="340">
        <f t="shared" si="0"/>
        <v>1</v>
      </c>
    </row>
    <row r="56" spans="1:11" ht="63.75" customHeight="1" x14ac:dyDescent="0.25">
      <c r="A56" s="32" t="s">
        <v>327</v>
      </c>
      <c r="B56" s="40"/>
      <c r="C56" s="40"/>
      <c r="D56" s="40"/>
      <c r="E56" s="148" t="s">
        <v>326</v>
      </c>
      <c r="F56" s="425">
        <f t="shared" si="4"/>
        <v>6583739024</v>
      </c>
      <c r="G56" s="425">
        <f t="shared" si="4"/>
        <v>0</v>
      </c>
      <c r="H56" s="425">
        <f t="shared" si="1"/>
        <v>6583739024</v>
      </c>
      <c r="I56" s="294">
        <f>+H56/H97</f>
        <v>8.334181518568784E-2</v>
      </c>
      <c r="J56" s="425">
        <f>+J57</f>
        <v>6583739024</v>
      </c>
      <c r="K56" s="340">
        <f t="shared" si="0"/>
        <v>1</v>
      </c>
    </row>
    <row r="57" spans="1:11" ht="36.75" customHeight="1" x14ac:dyDescent="0.25">
      <c r="A57" s="32" t="s">
        <v>328</v>
      </c>
      <c r="B57" s="40"/>
      <c r="C57" s="40"/>
      <c r="D57" s="40"/>
      <c r="E57" s="149" t="s">
        <v>236</v>
      </c>
      <c r="F57" s="425">
        <f t="shared" si="4"/>
        <v>6583739024</v>
      </c>
      <c r="G57" s="425">
        <f t="shared" si="4"/>
        <v>0</v>
      </c>
      <c r="H57" s="425">
        <f t="shared" si="1"/>
        <v>6583739024</v>
      </c>
      <c r="I57" s="294">
        <f>+H57/H97</f>
        <v>8.334181518568784E-2</v>
      </c>
      <c r="J57" s="425">
        <f>+J58</f>
        <v>6583739024</v>
      </c>
      <c r="K57" s="340">
        <f t="shared" si="0"/>
        <v>1</v>
      </c>
    </row>
    <row r="58" spans="1:11" ht="36.75" customHeight="1" x14ac:dyDescent="0.25">
      <c r="A58" s="39" t="s">
        <v>329</v>
      </c>
      <c r="B58" s="68" t="s">
        <v>192</v>
      </c>
      <c r="C58" s="68">
        <v>11</v>
      </c>
      <c r="D58" s="40" t="s">
        <v>38</v>
      </c>
      <c r="E58" s="151" t="s">
        <v>226</v>
      </c>
      <c r="F58" s="421">
        <v>6583739024</v>
      </c>
      <c r="G58" s="421">
        <v>0</v>
      </c>
      <c r="H58" s="421">
        <f t="shared" si="1"/>
        <v>6583739024</v>
      </c>
      <c r="I58" s="308">
        <f>+H58/H97</f>
        <v>8.334181518568784E-2</v>
      </c>
      <c r="J58" s="421">
        <v>6583739024</v>
      </c>
      <c r="K58" s="342">
        <f t="shared" si="0"/>
        <v>1</v>
      </c>
    </row>
    <row r="59" spans="1:11" ht="36.75" customHeight="1" x14ac:dyDescent="0.25">
      <c r="A59" s="32" t="s">
        <v>342</v>
      </c>
      <c r="B59" s="68"/>
      <c r="C59" s="68"/>
      <c r="D59" s="68"/>
      <c r="E59" s="148" t="s">
        <v>343</v>
      </c>
      <c r="F59" s="425">
        <f t="shared" ref="F59:G63" si="5">+F60</f>
        <v>22558306</v>
      </c>
      <c r="G59" s="425">
        <f t="shared" si="5"/>
        <v>0</v>
      </c>
      <c r="H59" s="425">
        <f t="shared" si="1"/>
        <v>22558306</v>
      </c>
      <c r="I59" s="294">
        <f>+H59/H97</f>
        <v>2.8555964364637812E-4</v>
      </c>
      <c r="J59" s="425">
        <f>+J60</f>
        <v>22558306</v>
      </c>
      <c r="K59" s="340">
        <f t="shared" si="0"/>
        <v>1</v>
      </c>
    </row>
    <row r="60" spans="1:11" ht="36.75" customHeight="1" x14ac:dyDescent="0.25">
      <c r="A60" s="32" t="s">
        <v>344</v>
      </c>
      <c r="B60" s="40"/>
      <c r="C60" s="40"/>
      <c r="D60" s="40"/>
      <c r="E60" s="149" t="s">
        <v>219</v>
      </c>
      <c r="F60" s="425">
        <f t="shared" si="5"/>
        <v>22558306</v>
      </c>
      <c r="G60" s="425">
        <f t="shared" si="5"/>
        <v>0</v>
      </c>
      <c r="H60" s="425">
        <f t="shared" si="1"/>
        <v>22558306</v>
      </c>
      <c r="I60" s="294">
        <f>+H60/H97</f>
        <v>2.8555964364637812E-4</v>
      </c>
      <c r="J60" s="425">
        <f>+J61</f>
        <v>22558306</v>
      </c>
      <c r="K60" s="340">
        <f t="shared" si="0"/>
        <v>1</v>
      </c>
    </row>
    <row r="61" spans="1:11" ht="40.5" customHeight="1" x14ac:dyDescent="0.25">
      <c r="A61" s="32" t="s">
        <v>345</v>
      </c>
      <c r="B61" s="40"/>
      <c r="C61" s="40"/>
      <c r="D61" s="40"/>
      <c r="E61" s="149" t="s">
        <v>346</v>
      </c>
      <c r="F61" s="425">
        <f t="shared" si="5"/>
        <v>22558306</v>
      </c>
      <c r="G61" s="425">
        <f t="shared" si="5"/>
        <v>0</v>
      </c>
      <c r="H61" s="425">
        <f t="shared" si="1"/>
        <v>22558306</v>
      </c>
      <c r="I61" s="294">
        <f>+H61/H97</f>
        <v>2.8555964364637812E-4</v>
      </c>
      <c r="J61" s="425">
        <f>+J62</f>
        <v>22558306</v>
      </c>
      <c r="K61" s="340">
        <f t="shared" si="0"/>
        <v>1</v>
      </c>
    </row>
    <row r="62" spans="1:11" ht="40.5" customHeight="1" x14ac:dyDescent="0.25">
      <c r="A62" s="32" t="s">
        <v>347</v>
      </c>
      <c r="B62" s="40"/>
      <c r="C62" s="40"/>
      <c r="D62" s="40"/>
      <c r="E62" s="149" t="s">
        <v>346</v>
      </c>
      <c r="F62" s="425">
        <f t="shared" si="5"/>
        <v>22558306</v>
      </c>
      <c r="G62" s="425">
        <f t="shared" si="5"/>
        <v>0</v>
      </c>
      <c r="H62" s="425">
        <f t="shared" si="1"/>
        <v>22558306</v>
      </c>
      <c r="I62" s="294">
        <f>+H62/H97</f>
        <v>2.8555964364637812E-4</v>
      </c>
      <c r="J62" s="425">
        <f>+J63</f>
        <v>22558306</v>
      </c>
      <c r="K62" s="340">
        <f t="shared" si="0"/>
        <v>1</v>
      </c>
    </row>
    <row r="63" spans="1:11" ht="36.75" customHeight="1" x14ac:dyDescent="0.25">
      <c r="A63" s="32" t="s">
        <v>348</v>
      </c>
      <c r="B63" s="40"/>
      <c r="C63" s="40"/>
      <c r="D63" s="40"/>
      <c r="E63" s="148" t="s">
        <v>349</v>
      </c>
      <c r="F63" s="425">
        <f t="shared" si="5"/>
        <v>22558306</v>
      </c>
      <c r="G63" s="425">
        <f t="shared" si="5"/>
        <v>0</v>
      </c>
      <c r="H63" s="425">
        <f t="shared" si="1"/>
        <v>22558306</v>
      </c>
      <c r="I63" s="294">
        <f>+H63/H97</f>
        <v>2.8555964364637812E-4</v>
      </c>
      <c r="J63" s="425">
        <f>+J64</f>
        <v>22558306</v>
      </c>
      <c r="K63" s="340">
        <f t="shared" si="0"/>
        <v>1</v>
      </c>
    </row>
    <row r="64" spans="1:11" ht="36.75" customHeight="1" x14ac:dyDescent="0.25">
      <c r="A64" s="39" t="s">
        <v>350</v>
      </c>
      <c r="B64" s="68" t="s">
        <v>192</v>
      </c>
      <c r="C64" s="68">
        <v>11</v>
      </c>
      <c r="D64" s="40" t="s">
        <v>38</v>
      </c>
      <c r="E64" s="150" t="s">
        <v>226</v>
      </c>
      <c r="F64" s="421">
        <v>22558306</v>
      </c>
      <c r="G64" s="421">
        <v>0</v>
      </c>
      <c r="H64" s="421">
        <f t="shared" si="1"/>
        <v>22558306</v>
      </c>
      <c r="I64" s="308">
        <f>+H64/H97</f>
        <v>2.8555964364637812E-4</v>
      </c>
      <c r="J64" s="421">
        <v>22558306</v>
      </c>
      <c r="K64" s="342">
        <f t="shared" si="0"/>
        <v>1</v>
      </c>
    </row>
    <row r="65" spans="1:11" ht="36.75" customHeight="1" x14ac:dyDescent="0.25">
      <c r="A65" s="32" t="s">
        <v>351</v>
      </c>
      <c r="B65" s="40"/>
      <c r="C65" s="40"/>
      <c r="D65" s="40"/>
      <c r="E65" s="149" t="s">
        <v>352</v>
      </c>
      <c r="F65" s="425">
        <f>+F66</f>
        <v>16991625125</v>
      </c>
      <c r="G65" s="425">
        <f>+G66</f>
        <v>0</v>
      </c>
      <c r="H65" s="425">
        <f t="shared" si="1"/>
        <v>16991625125</v>
      </c>
      <c r="I65" s="294">
        <f>+H65/H97</f>
        <v>0.21509249921815252</v>
      </c>
      <c r="J65" s="425">
        <f>+J66</f>
        <v>16991625125</v>
      </c>
      <c r="K65" s="340">
        <f t="shared" si="0"/>
        <v>1</v>
      </c>
    </row>
    <row r="66" spans="1:11" ht="36.75" customHeight="1" x14ac:dyDescent="0.25">
      <c r="A66" s="32" t="s">
        <v>353</v>
      </c>
      <c r="B66" s="40"/>
      <c r="C66" s="40"/>
      <c r="D66" s="40"/>
      <c r="E66" s="149" t="s">
        <v>219</v>
      </c>
      <c r="F66" s="425">
        <f>+F67+F73</f>
        <v>16991625125</v>
      </c>
      <c r="G66" s="425">
        <f>+G67+G73</f>
        <v>0</v>
      </c>
      <c r="H66" s="425">
        <f t="shared" si="1"/>
        <v>16991625125</v>
      </c>
      <c r="I66" s="294">
        <f>+H66/H97</f>
        <v>0.21509249921815252</v>
      </c>
      <c r="J66" s="425">
        <f>+J67+J73</f>
        <v>16991625125</v>
      </c>
      <c r="K66" s="340">
        <f t="shared" si="0"/>
        <v>1</v>
      </c>
    </row>
    <row r="67" spans="1:11" ht="44.25" customHeight="1" x14ac:dyDescent="0.25">
      <c r="A67" s="32" t="s">
        <v>354</v>
      </c>
      <c r="B67" s="40"/>
      <c r="C67" s="40"/>
      <c r="D67" s="40"/>
      <c r="E67" s="148" t="s">
        <v>355</v>
      </c>
      <c r="F67" s="425">
        <f>+F68</f>
        <v>16970318666</v>
      </c>
      <c r="G67" s="425">
        <f>+G68</f>
        <v>0</v>
      </c>
      <c r="H67" s="425">
        <f t="shared" si="1"/>
        <v>16970318666</v>
      </c>
      <c r="I67" s="294">
        <f>+H67/H97</f>
        <v>0.21482278637537938</v>
      </c>
      <c r="J67" s="425">
        <f>+J68</f>
        <v>16970318666</v>
      </c>
      <c r="K67" s="340">
        <f t="shared" si="0"/>
        <v>1</v>
      </c>
    </row>
    <row r="68" spans="1:11" ht="44.25" customHeight="1" x14ac:dyDescent="0.25">
      <c r="A68" s="32" t="s">
        <v>356</v>
      </c>
      <c r="B68" s="68"/>
      <c r="C68" s="68"/>
      <c r="D68" s="68"/>
      <c r="E68" s="149" t="s">
        <v>355</v>
      </c>
      <c r="F68" s="425">
        <f>+F69+F71</f>
        <v>16970318666</v>
      </c>
      <c r="G68" s="425">
        <f>+G69+G71</f>
        <v>0</v>
      </c>
      <c r="H68" s="425">
        <f t="shared" si="1"/>
        <v>16970318666</v>
      </c>
      <c r="I68" s="294">
        <f>+H68/H97</f>
        <v>0.21482278637537938</v>
      </c>
      <c r="J68" s="425">
        <f>+J69+J71</f>
        <v>16970318666</v>
      </c>
      <c r="K68" s="340">
        <f t="shared" si="0"/>
        <v>1</v>
      </c>
    </row>
    <row r="69" spans="1:11" ht="36.75" customHeight="1" x14ac:dyDescent="0.25">
      <c r="A69" s="32" t="s">
        <v>357</v>
      </c>
      <c r="B69" s="68"/>
      <c r="C69" s="68"/>
      <c r="D69" s="68"/>
      <c r="E69" s="149" t="s">
        <v>358</v>
      </c>
      <c r="F69" s="425">
        <f>+F70</f>
        <v>16033360718</v>
      </c>
      <c r="G69" s="425">
        <f>+G70</f>
        <v>0</v>
      </c>
      <c r="H69" s="425">
        <f t="shared" si="1"/>
        <v>16033360718</v>
      </c>
      <c r="I69" s="294">
        <f>+H69/H97</f>
        <v>0.20296208292794313</v>
      </c>
      <c r="J69" s="425">
        <f>+J70</f>
        <v>16033360718</v>
      </c>
      <c r="K69" s="340">
        <f t="shared" si="0"/>
        <v>1</v>
      </c>
    </row>
    <row r="70" spans="1:11" ht="30.75" customHeight="1" x14ac:dyDescent="0.25">
      <c r="A70" s="39" t="s">
        <v>359</v>
      </c>
      <c r="B70" s="40" t="s">
        <v>37</v>
      </c>
      <c r="C70" s="40">
        <v>20</v>
      </c>
      <c r="D70" s="40" t="s">
        <v>38</v>
      </c>
      <c r="E70" s="151" t="s">
        <v>226</v>
      </c>
      <c r="F70" s="421">
        <v>16033360718</v>
      </c>
      <c r="G70" s="421">
        <v>0</v>
      </c>
      <c r="H70" s="421">
        <f t="shared" si="1"/>
        <v>16033360718</v>
      </c>
      <c r="I70" s="308">
        <f>+H70/H97</f>
        <v>0.20296208292794313</v>
      </c>
      <c r="J70" s="421">
        <v>16033360718</v>
      </c>
      <c r="K70" s="342">
        <f t="shared" si="0"/>
        <v>1</v>
      </c>
    </row>
    <row r="71" spans="1:11" ht="36.75" customHeight="1" x14ac:dyDescent="0.25">
      <c r="A71" s="32" t="s">
        <v>360</v>
      </c>
      <c r="B71" s="40"/>
      <c r="C71" s="40"/>
      <c r="D71" s="40"/>
      <c r="E71" s="149" t="s">
        <v>361</v>
      </c>
      <c r="F71" s="425">
        <f>+F72</f>
        <v>936957948</v>
      </c>
      <c r="G71" s="425">
        <f>+G72</f>
        <v>0</v>
      </c>
      <c r="H71" s="425">
        <f t="shared" si="1"/>
        <v>936957948</v>
      </c>
      <c r="I71" s="294">
        <f>+H71/H97</f>
        <v>1.1860703447436243E-2</v>
      </c>
      <c r="J71" s="425">
        <f>+J72</f>
        <v>936957948</v>
      </c>
      <c r="K71" s="340">
        <f t="shared" si="0"/>
        <v>1</v>
      </c>
    </row>
    <row r="72" spans="1:11" ht="36.75" customHeight="1" x14ac:dyDescent="0.25">
      <c r="A72" s="39" t="s">
        <v>362</v>
      </c>
      <c r="B72" s="40" t="s">
        <v>37</v>
      </c>
      <c r="C72" s="40">
        <v>20</v>
      </c>
      <c r="D72" s="40" t="s">
        <v>38</v>
      </c>
      <c r="E72" s="151" t="s">
        <v>226</v>
      </c>
      <c r="F72" s="421">
        <v>936957948</v>
      </c>
      <c r="G72" s="421">
        <v>0</v>
      </c>
      <c r="H72" s="421">
        <f t="shared" si="1"/>
        <v>936957948</v>
      </c>
      <c r="I72" s="308">
        <f>+H72/H97</f>
        <v>1.1860703447436243E-2</v>
      </c>
      <c r="J72" s="421">
        <v>936957948</v>
      </c>
      <c r="K72" s="342">
        <f t="shared" si="0"/>
        <v>1</v>
      </c>
    </row>
    <row r="73" spans="1:11" ht="36.75" customHeight="1" x14ac:dyDescent="0.25">
      <c r="A73" s="32" t="s">
        <v>363</v>
      </c>
      <c r="B73" s="40"/>
      <c r="C73" s="40"/>
      <c r="D73" s="40"/>
      <c r="E73" s="149" t="s">
        <v>364</v>
      </c>
      <c r="F73" s="425">
        <f t="shared" ref="F73:G75" si="6">+F74</f>
        <v>21306459</v>
      </c>
      <c r="G73" s="425">
        <f t="shared" si="6"/>
        <v>0</v>
      </c>
      <c r="H73" s="425">
        <f t="shared" si="1"/>
        <v>21306459</v>
      </c>
      <c r="I73" s="308">
        <f>+H73/H97</f>
        <v>2.6971284277313049E-4</v>
      </c>
      <c r="J73" s="425">
        <f>+J74</f>
        <v>21306459</v>
      </c>
      <c r="K73" s="340">
        <f t="shared" ref="K73:K97" si="7">+J73/H73</f>
        <v>1</v>
      </c>
    </row>
    <row r="74" spans="1:11" ht="36.75" customHeight="1" x14ac:dyDescent="0.25">
      <c r="A74" s="32" t="s">
        <v>365</v>
      </c>
      <c r="B74" s="40"/>
      <c r="C74" s="40"/>
      <c r="D74" s="40"/>
      <c r="E74" s="149" t="s">
        <v>364</v>
      </c>
      <c r="F74" s="425">
        <f t="shared" si="6"/>
        <v>21306459</v>
      </c>
      <c r="G74" s="425">
        <f t="shared" si="6"/>
        <v>0</v>
      </c>
      <c r="H74" s="425">
        <f t="shared" si="1"/>
        <v>21306459</v>
      </c>
      <c r="I74" s="308">
        <f>+H74/H97</f>
        <v>2.6971284277313049E-4</v>
      </c>
      <c r="J74" s="425">
        <f>+J75</f>
        <v>21306459</v>
      </c>
      <c r="K74" s="340">
        <f t="shared" si="7"/>
        <v>1</v>
      </c>
    </row>
    <row r="75" spans="1:11" ht="36.75" customHeight="1" x14ac:dyDescent="0.25">
      <c r="A75" s="32" t="s">
        <v>366</v>
      </c>
      <c r="B75" s="40"/>
      <c r="C75" s="40"/>
      <c r="D75" s="40"/>
      <c r="E75" s="149" t="s">
        <v>349</v>
      </c>
      <c r="F75" s="425">
        <f t="shared" si="6"/>
        <v>21306459</v>
      </c>
      <c r="G75" s="425">
        <f t="shared" si="6"/>
        <v>0</v>
      </c>
      <c r="H75" s="425">
        <f t="shared" si="1"/>
        <v>21306459</v>
      </c>
      <c r="I75" s="308">
        <f>+H75/H97</f>
        <v>2.6971284277313049E-4</v>
      </c>
      <c r="J75" s="425">
        <f>+J76</f>
        <v>21306459</v>
      </c>
      <c r="K75" s="340">
        <f t="shared" si="7"/>
        <v>1</v>
      </c>
    </row>
    <row r="76" spans="1:11" ht="36.75" customHeight="1" x14ac:dyDescent="0.25">
      <c r="A76" s="39" t="s">
        <v>367</v>
      </c>
      <c r="B76" s="40" t="s">
        <v>192</v>
      </c>
      <c r="C76" s="40">
        <v>11</v>
      </c>
      <c r="D76" s="40" t="s">
        <v>38</v>
      </c>
      <c r="E76" s="150" t="s">
        <v>226</v>
      </c>
      <c r="F76" s="425">
        <v>21306459</v>
      </c>
      <c r="G76" s="425"/>
      <c r="H76" s="421">
        <f t="shared" ref="H76:H78" si="8">+F76-G76</f>
        <v>21306459</v>
      </c>
      <c r="I76" s="308">
        <f>+H76/H97</f>
        <v>2.6971284277313049E-4</v>
      </c>
      <c r="J76" s="421">
        <v>21306459</v>
      </c>
      <c r="K76" s="342">
        <f t="shared" si="7"/>
        <v>1</v>
      </c>
    </row>
    <row r="77" spans="1:11" ht="36.75" customHeight="1" x14ac:dyDescent="0.25">
      <c r="A77" s="32" t="s">
        <v>368</v>
      </c>
      <c r="B77" s="456"/>
      <c r="C77" s="456"/>
      <c r="D77" s="456"/>
      <c r="E77" s="148" t="s">
        <v>369</v>
      </c>
      <c r="F77" s="425">
        <f t="shared" ref="F77:G81" si="9">+F78</f>
        <v>41375321</v>
      </c>
      <c r="G77" s="425">
        <f t="shared" si="9"/>
        <v>0</v>
      </c>
      <c r="H77" s="425">
        <f t="shared" si="8"/>
        <v>41375321</v>
      </c>
      <c r="I77" s="294">
        <f>+H77/H97</f>
        <v>5.2375927166315166E-4</v>
      </c>
      <c r="J77" s="425">
        <f>+J78</f>
        <v>41375321</v>
      </c>
      <c r="K77" s="340">
        <f t="shared" si="7"/>
        <v>1</v>
      </c>
    </row>
    <row r="78" spans="1:11" ht="36.75" customHeight="1" x14ac:dyDescent="0.25">
      <c r="A78" s="32" t="s">
        <v>370</v>
      </c>
      <c r="B78" s="456"/>
      <c r="C78" s="456"/>
      <c r="D78" s="456"/>
      <c r="E78" s="149" t="s">
        <v>219</v>
      </c>
      <c r="F78" s="425">
        <f t="shared" si="9"/>
        <v>41375321</v>
      </c>
      <c r="G78" s="425">
        <f t="shared" si="9"/>
        <v>0</v>
      </c>
      <c r="H78" s="425">
        <f t="shared" si="8"/>
        <v>41375321</v>
      </c>
      <c r="I78" s="294">
        <f>+H78/H97</f>
        <v>5.2375927166315166E-4</v>
      </c>
      <c r="J78" s="425">
        <f>+J79</f>
        <v>41375321</v>
      </c>
      <c r="K78" s="340">
        <f t="shared" si="7"/>
        <v>1</v>
      </c>
    </row>
    <row r="79" spans="1:11" ht="36.75" customHeight="1" x14ac:dyDescent="0.25">
      <c r="A79" s="32" t="s">
        <v>378</v>
      </c>
      <c r="B79" s="68"/>
      <c r="C79" s="68"/>
      <c r="D79" s="68"/>
      <c r="E79" s="149" t="s">
        <v>379</v>
      </c>
      <c r="F79" s="425">
        <f t="shared" si="9"/>
        <v>41375321</v>
      </c>
      <c r="G79" s="425">
        <f t="shared" si="9"/>
        <v>0</v>
      </c>
      <c r="H79" s="425">
        <f>+H80</f>
        <v>41375321</v>
      </c>
      <c r="I79" s="294">
        <f>+H79/H97</f>
        <v>5.2375927166315166E-4</v>
      </c>
      <c r="J79" s="425">
        <f>+J80</f>
        <v>41375321</v>
      </c>
      <c r="K79" s="340">
        <f t="shared" si="7"/>
        <v>1</v>
      </c>
    </row>
    <row r="80" spans="1:11" ht="36.75" customHeight="1" x14ac:dyDescent="0.25">
      <c r="A80" s="32" t="s">
        <v>380</v>
      </c>
      <c r="B80" s="68"/>
      <c r="C80" s="68"/>
      <c r="D80" s="68"/>
      <c r="E80" s="149" t="s">
        <v>379</v>
      </c>
      <c r="F80" s="425">
        <f t="shared" si="9"/>
        <v>41375321</v>
      </c>
      <c r="G80" s="425">
        <f t="shared" si="9"/>
        <v>0</v>
      </c>
      <c r="H80" s="425">
        <f t="shared" ref="H80:H90" si="10">+F80-G80</f>
        <v>41375321</v>
      </c>
      <c r="I80" s="294">
        <f>+H80/H97</f>
        <v>5.2375927166315166E-4</v>
      </c>
      <c r="J80" s="425">
        <f>+J81</f>
        <v>41375321</v>
      </c>
      <c r="K80" s="340">
        <f t="shared" si="7"/>
        <v>1</v>
      </c>
    </row>
    <row r="81" spans="1:11" ht="36.75" customHeight="1" x14ac:dyDescent="0.25">
      <c r="A81" s="32" t="s">
        <v>381</v>
      </c>
      <c r="B81" s="68"/>
      <c r="C81" s="68"/>
      <c r="D81" s="68"/>
      <c r="E81" s="149" t="s">
        <v>349</v>
      </c>
      <c r="F81" s="425">
        <f t="shared" si="9"/>
        <v>41375321</v>
      </c>
      <c r="G81" s="425">
        <f t="shared" si="9"/>
        <v>0</v>
      </c>
      <c r="H81" s="425">
        <f t="shared" si="10"/>
        <v>41375321</v>
      </c>
      <c r="I81" s="294">
        <f>+H81/H97</f>
        <v>5.2375927166315166E-4</v>
      </c>
      <c r="J81" s="425">
        <f>+J82</f>
        <v>41375321</v>
      </c>
      <c r="K81" s="340">
        <f t="shared" si="7"/>
        <v>1</v>
      </c>
    </row>
    <row r="82" spans="1:11" ht="36.75" customHeight="1" x14ac:dyDescent="0.25">
      <c r="A82" s="39" t="s">
        <v>382</v>
      </c>
      <c r="B82" s="40" t="s">
        <v>192</v>
      </c>
      <c r="C82" s="40">
        <v>11</v>
      </c>
      <c r="D82" s="40" t="s">
        <v>38</v>
      </c>
      <c r="E82" s="150" t="s">
        <v>226</v>
      </c>
      <c r="F82" s="421">
        <v>41375321</v>
      </c>
      <c r="G82" s="421">
        <v>0</v>
      </c>
      <c r="H82" s="421">
        <f t="shared" si="10"/>
        <v>41375321</v>
      </c>
      <c r="I82" s="308">
        <f>+H82/H97</f>
        <v>5.2375927166315166E-4</v>
      </c>
      <c r="J82" s="421">
        <v>41375321</v>
      </c>
      <c r="K82" s="342">
        <f t="shared" si="7"/>
        <v>1</v>
      </c>
    </row>
    <row r="83" spans="1:11" ht="36.75" customHeight="1" x14ac:dyDescent="0.25">
      <c r="A83" s="32" t="s">
        <v>383</v>
      </c>
      <c r="B83" s="455"/>
      <c r="C83" s="455"/>
      <c r="D83" s="455"/>
      <c r="E83" s="148" t="s">
        <v>384</v>
      </c>
      <c r="F83" s="425">
        <f>+F84</f>
        <v>739794684</v>
      </c>
      <c r="G83" s="425">
        <f>+G84</f>
        <v>0</v>
      </c>
      <c r="H83" s="425">
        <f t="shared" si="10"/>
        <v>739794684</v>
      </c>
      <c r="I83" s="294">
        <f>+H83/H97</f>
        <v>9.3648657099750718E-3</v>
      </c>
      <c r="J83" s="425">
        <f>+J84</f>
        <v>739794684</v>
      </c>
      <c r="K83" s="340">
        <f t="shared" si="7"/>
        <v>1</v>
      </c>
    </row>
    <row r="84" spans="1:11" ht="36.75" customHeight="1" x14ac:dyDescent="0.25">
      <c r="A84" s="32" t="s">
        <v>385</v>
      </c>
      <c r="B84" s="454"/>
      <c r="C84" s="454"/>
      <c r="D84" s="454"/>
      <c r="E84" s="148" t="s">
        <v>219</v>
      </c>
      <c r="F84" s="425">
        <f>+F85+F89+F93</f>
        <v>739794684</v>
      </c>
      <c r="G84" s="425">
        <f>+G85+G89+G93</f>
        <v>0</v>
      </c>
      <c r="H84" s="425">
        <f t="shared" si="10"/>
        <v>739794684</v>
      </c>
      <c r="I84" s="294">
        <f>+H84/H97</f>
        <v>9.3648657099750718E-3</v>
      </c>
      <c r="J84" s="425">
        <f>+J85+J89+J93</f>
        <v>739794684</v>
      </c>
      <c r="K84" s="340">
        <f t="shared" si="7"/>
        <v>1</v>
      </c>
    </row>
    <row r="85" spans="1:11" ht="53.25" customHeight="1" x14ac:dyDescent="0.25">
      <c r="A85" s="32" t="s">
        <v>393</v>
      </c>
      <c r="B85" s="454"/>
      <c r="C85" s="454"/>
      <c r="D85" s="454"/>
      <c r="E85" s="149" t="s">
        <v>396</v>
      </c>
      <c r="F85" s="425">
        <f>+F86</f>
        <v>210846123</v>
      </c>
      <c r="G85" s="425">
        <f>+G86</f>
        <v>0</v>
      </c>
      <c r="H85" s="425">
        <f t="shared" si="10"/>
        <v>210846123</v>
      </c>
      <c r="I85" s="294">
        <f>+H85/H97</f>
        <v>2.6690454393206832E-3</v>
      </c>
      <c r="J85" s="425">
        <f>+J86</f>
        <v>210846123</v>
      </c>
      <c r="K85" s="340">
        <f t="shared" si="7"/>
        <v>1</v>
      </c>
    </row>
    <row r="86" spans="1:11" ht="53.25" customHeight="1" x14ac:dyDescent="0.25">
      <c r="A86" s="453" t="s">
        <v>395</v>
      </c>
      <c r="B86" s="454"/>
      <c r="C86" s="454"/>
      <c r="D86" s="454"/>
      <c r="E86" s="149" t="s">
        <v>396</v>
      </c>
      <c r="F86" s="425">
        <f>+F87</f>
        <v>210846123</v>
      </c>
      <c r="G86" s="425">
        <f>+G87</f>
        <v>0</v>
      </c>
      <c r="H86" s="425">
        <f t="shared" si="10"/>
        <v>210846123</v>
      </c>
      <c r="I86" s="294">
        <f>+H86/H97</f>
        <v>2.6690454393206832E-3</v>
      </c>
      <c r="J86" s="425">
        <f>+J87</f>
        <v>210846123</v>
      </c>
      <c r="K86" s="340">
        <f t="shared" si="7"/>
        <v>1</v>
      </c>
    </row>
    <row r="87" spans="1:11" ht="36.75" customHeight="1" x14ac:dyDescent="0.25">
      <c r="A87" s="453" t="s">
        <v>397</v>
      </c>
      <c r="B87" s="454"/>
      <c r="C87" s="454"/>
      <c r="D87" s="454"/>
      <c r="E87" s="149" t="s">
        <v>349</v>
      </c>
      <c r="F87" s="425">
        <f>+F88</f>
        <v>210846123</v>
      </c>
      <c r="G87" s="425">
        <f>+G94</f>
        <v>0</v>
      </c>
      <c r="H87" s="425">
        <f t="shared" si="10"/>
        <v>210846123</v>
      </c>
      <c r="I87" s="294">
        <f>+H87/H97</f>
        <v>2.6690454393206832E-3</v>
      </c>
      <c r="J87" s="425">
        <f>+J88</f>
        <v>210846123</v>
      </c>
      <c r="K87" s="340">
        <f t="shared" si="7"/>
        <v>1</v>
      </c>
    </row>
    <row r="88" spans="1:11" ht="30.75" customHeight="1" x14ac:dyDescent="0.25">
      <c r="A88" s="39" t="s">
        <v>398</v>
      </c>
      <c r="B88" s="454" t="s">
        <v>192</v>
      </c>
      <c r="C88" s="454">
        <v>11</v>
      </c>
      <c r="D88" s="40" t="s">
        <v>38</v>
      </c>
      <c r="E88" s="151" t="s">
        <v>226</v>
      </c>
      <c r="F88" s="421">
        <v>210846123</v>
      </c>
      <c r="G88" s="421">
        <v>0</v>
      </c>
      <c r="H88" s="421">
        <f t="shared" si="10"/>
        <v>210846123</v>
      </c>
      <c r="I88" s="308">
        <f>+H88/H97</f>
        <v>2.6690454393206832E-3</v>
      </c>
      <c r="J88" s="421">
        <v>210846123</v>
      </c>
      <c r="K88" s="342">
        <f t="shared" si="7"/>
        <v>1</v>
      </c>
    </row>
    <row r="89" spans="1:11" ht="45.75" customHeight="1" x14ac:dyDescent="0.25">
      <c r="A89" s="32" t="s">
        <v>402</v>
      </c>
      <c r="B89" s="40"/>
      <c r="C89" s="40"/>
      <c r="D89" s="40"/>
      <c r="E89" s="149" t="s">
        <v>405</v>
      </c>
      <c r="F89" s="425">
        <f t="shared" ref="F89:G91" si="11">+F90</f>
        <v>521795360</v>
      </c>
      <c r="G89" s="425">
        <f t="shared" si="11"/>
        <v>0</v>
      </c>
      <c r="H89" s="425">
        <f t="shared" si="10"/>
        <v>521795360</v>
      </c>
      <c r="I89" s="294">
        <f>+H89/H97</f>
        <v>6.605269786567022E-3</v>
      </c>
      <c r="J89" s="425">
        <f>+J90</f>
        <v>521795360</v>
      </c>
      <c r="K89" s="340">
        <f t="shared" si="7"/>
        <v>1</v>
      </c>
    </row>
    <row r="90" spans="1:11" ht="50.25" customHeight="1" x14ac:dyDescent="0.25">
      <c r="A90" s="32" t="s">
        <v>404</v>
      </c>
      <c r="B90" s="40"/>
      <c r="C90" s="40"/>
      <c r="D90" s="40"/>
      <c r="E90" s="149" t="s">
        <v>405</v>
      </c>
      <c r="F90" s="425">
        <f t="shared" si="11"/>
        <v>521795360</v>
      </c>
      <c r="G90" s="425">
        <f t="shared" si="11"/>
        <v>0</v>
      </c>
      <c r="H90" s="425">
        <f t="shared" si="10"/>
        <v>521795360</v>
      </c>
      <c r="I90" s="294">
        <f>+H90/H97</f>
        <v>6.605269786567022E-3</v>
      </c>
      <c r="J90" s="425">
        <f>+J91</f>
        <v>521795360</v>
      </c>
      <c r="K90" s="340">
        <f t="shared" si="7"/>
        <v>1</v>
      </c>
    </row>
    <row r="91" spans="1:11" ht="30" customHeight="1" x14ac:dyDescent="0.25">
      <c r="A91" s="32" t="s">
        <v>406</v>
      </c>
      <c r="B91" s="40"/>
      <c r="C91" s="40"/>
      <c r="D91" s="40"/>
      <c r="E91" s="149" t="s">
        <v>407</v>
      </c>
      <c r="F91" s="425">
        <f t="shared" si="11"/>
        <v>521795360</v>
      </c>
      <c r="G91" s="425">
        <f t="shared" si="11"/>
        <v>0</v>
      </c>
      <c r="H91" s="425">
        <f>+H92</f>
        <v>521795360</v>
      </c>
      <c r="I91" s="294">
        <f>+H91/H97</f>
        <v>6.605269786567022E-3</v>
      </c>
      <c r="J91" s="425">
        <f>+J92</f>
        <v>521795360</v>
      </c>
      <c r="K91" s="340">
        <f t="shared" si="7"/>
        <v>1</v>
      </c>
    </row>
    <row r="92" spans="1:11" ht="36.75" customHeight="1" x14ac:dyDescent="0.25">
      <c r="A92" s="39" t="s">
        <v>408</v>
      </c>
      <c r="B92" s="40" t="s">
        <v>192</v>
      </c>
      <c r="C92" s="40">
        <v>11</v>
      </c>
      <c r="D92" s="40" t="s">
        <v>38</v>
      </c>
      <c r="E92" s="150" t="s">
        <v>226</v>
      </c>
      <c r="F92" s="421">
        <v>521795360</v>
      </c>
      <c r="G92" s="421">
        <v>0</v>
      </c>
      <c r="H92" s="421">
        <f>+F92-G92</f>
        <v>521795360</v>
      </c>
      <c r="I92" s="308">
        <f>+H92/H97</f>
        <v>6.605269786567022E-3</v>
      </c>
      <c r="J92" s="421">
        <v>521795360</v>
      </c>
      <c r="K92" s="342">
        <f t="shared" si="7"/>
        <v>1</v>
      </c>
    </row>
    <row r="93" spans="1:11" ht="55.5" customHeight="1" x14ac:dyDescent="0.25">
      <c r="A93" s="453" t="s">
        <v>409</v>
      </c>
      <c r="B93" s="68"/>
      <c r="C93" s="68"/>
      <c r="D93" s="68"/>
      <c r="E93" s="149" t="s">
        <v>412</v>
      </c>
      <c r="F93" s="425">
        <f t="shared" ref="F93:H95" si="12">+F94</f>
        <v>7153201</v>
      </c>
      <c r="G93" s="425">
        <f t="shared" si="12"/>
        <v>0</v>
      </c>
      <c r="H93" s="425">
        <f t="shared" si="12"/>
        <v>7153201</v>
      </c>
      <c r="I93" s="294">
        <f>+H93/H97</f>
        <v>9.0550484087365224E-5</v>
      </c>
      <c r="J93" s="425">
        <f>+J94</f>
        <v>7153201</v>
      </c>
      <c r="K93" s="340">
        <f t="shared" si="7"/>
        <v>1</v>
      </c>
    </row>
    <row r="94" spans="1:11" ht="55.5" customHeight="1" x14ac:dyDescent="0.25">
      <c r="A94" s="453" t="s">
        <v>411</v>
      </c>
      <c r="B94" s="68"/>
      <c r="C94" s="68"/>
      <c r="D94" s="68"/>
      <c r="E94" s="149" t="s">
        <v>453</v>
      </c>
      <c r="F94" s="425">
        <f t="shared" si="12"/>
        <v>7153201</v>
      </c>
      <c r="G94" s="425">
        <f t="shared" si="12"/>
        <v>0</v>
      </c>
      <c r="H94" s="425">
        <f t="shared" si="12"/>
        <v>7153201</v>
      </c>
      <c r="I94" s="294">
        <f>+H94/H97</f>
        <v>9.0550484087365224E-5</v>
      </c>
      <c r="J94" s="425">
        <f>+J95</f>
        <v>7153201</v>
      </c>
      <c r="K94" s="340">
        <f t="shared" si="7"/>
        <v>1</v>
      </c>
    </row>
    <row r="95" spans="1:11" ht="36.75" customHeight="1" x14ac:dyDescent="0.25">
      <c r="A95" s="453" t="s">
        <v>413</v>
      </c>
      <c r="B95" s="68"/>
      <c r="C95" s="68"/>
      <c r="D95" s="68"/>
      <c r="E95" s="149" t="s">
        <v>414</v>
      </c>
      <c r="F95" s="425">
        <f t="shared" si="12"/>
        <v>7153201</v>
      </c>
      <c r="G95" s="425">
        <f t="shared" si="12"/>
        <v>0</v>
      </c>
      <c r="H95" s="425">
        <f t="shared" si="12"/>
        <v>7153201</v>
      </c>
      <c r="I95" s="294">
        <f>+H95/H97</f>
        <v>9.0550484087365224E-5</v>
      </c>
      <c r="J95" s="425">
        <f>+J96</f>
        <v>7153201</v>
      </c>
      <c r="K95" s="340">
        <f t="shared" si="7"/>
        <v>1</v>
      </c>
    </row>
    <row r="96" spans="1:11" ht="36.75" customHeight="1" thickBot="1" x14ac:dyDescent="0.3">
      <c r="A96" s="52" t="s">
        <v>439</v>
      </c>
      <c r="B96" s="452" t="s">
        <v>192</v>
      </c>
      <c r="C96" s="187">
        <v>11</v>
      </c>
      <c r="D96" s="53" t="s">
        <v>38</v>
      </c>
      <c r="E96" s="426" t="s">
        <v>226</v>
      </c>
      <c r="F96" s="427">
        <v>7153201</v>
      </c>
      <c r="G96" s="427">
        <v>0</v>
      </c>
      <c r="H96" s="427">
        <f>+F96-G96</f>
        <v>7153201</v>
      </c>
      <c r="I96" s="301">
        <f>+H96/H97</f>
        <v>9.0550484087365224E-5</v>
      </c>
      <c r="J96" s="427">
        <v>7153201</v>
      </c>
      <c r="K96" s="344">
        <f t="shared" si="7"/>
        <v>1</v>
      </c>
    </row>
    <row r="97" spans="1:11" s="433" customFormat="1" ht="30" customHeight="1" thickBot="1" x14ac:dyDescent="0.3">
      <c r="A97" s="547" t="s">
        <v>454</v>
      </c>
      <c r="B97" s="548"/>
      <c r="C97" s="548"/>
      <c r="D97" s="548"/>
      <c r="E97" s="548"/>
      <c r="F97" s="380">
        <f>+F9+F44</f>
        <v>78996827814.839996</v>
      </c>
      <c r="G97" s="380">
        <f>+G9+G44</f>
        <v>0</v>
      </c>
      <c r="H97" s="380">
        <f>+H9+H44</f>
        <v>78996827814.839996</v>
      </c>
      <c r="I97" s="381">
        <f>+H97/H97</f>
        <v>1</v>
      </c>
      <c r="J97" s="380">
        <f>+J9+J44</f>
        <v>78996827814.839996</v>
      </c>
      <c r="K97" s="382">
        <f t="shared" si="7"/>
        <v>1</v>
      </c>
    </row>
    <row r="98" spans="1:11" s="434" customFormat="1" ht="18" customHeight="1" x14ac:dyDescent="0.25">
      <c r="A98" s="319" t="s">
        <v>563</v>
      </c>
      <c r="B98" s="451"/>
      <c r="C98" s="451"/>
      <c r="F98" s="450"/>
      <c r="G98" s="162"/>
      <c r="H98" s="162"/>
      <c r="I98" s="162"/>
    </row>
    <row r="99" spans="1:11" s="434" customFormat="1" ht="18" customHeight="1" x14ac:dyDescent="0.25">
      <c r="A99" s="319" t="s">
        <v>521</v>
      </c>
      <c r="B99" s="451"/>
      <c r="C99" s="451"/>
      <c r="F99" s="450"/>
      <c r="G99" s="162"/>
      <c r="H99" s="162"/>
      <c r="I99" s="162"/>
    </row>
  </sheetData>
  <mergeCells count="15">
    <mergeCell ref="A97:E97"/>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ACAAF-3313-4942-B895-6A0D4CB41423}">
  <dimension ref="A1:AB265"/>
  <sheetViews>
    <sheetView zoomScale="84" zoomScaleNormal="84" zoomScaleSheetLayoutView="89" workbookViewId="0">
      <pane xSplit="5" ySplit="7" topLeftCell="X59" activePane="bottomRight" state="frozen"/>
      <selection activeCell="K7" sqref="K7:K8"/>
      <selection pane="topRight" activeCell="K7" sqref="K7:K8"/>
      <selection pane="bottomLeft" activeCell="K7" sqref="K7:K8"/>
      <selection pane="bottomRight" activeCell="X7" sqref="X7"/>
    </sheetView>
  </sheetViews>
  <sheetFormatPr baseColWidth="10" defaultRowHeight="15.75" x14ac:dyDescent="0.25"/>
  <cols>
    <col min="1" max="1" width="32.5703125" style="7" customWidth="1"/>
    <col min="2" max="2" width="16.140625" style="9" customWidth="1"/>
    <col min="3" max="3" width="11" style="7" customWidth="1"/>
    <col min="4" max="4" width="9.5703125" style="7" customWidth="1"/>
    <col min="5" max="5" width="49.28515625" style="10" customWidth="1"/>
    <col min="6" max="6" width="26" style="10" customWidth="1"/>
    <col min="7" max="7" width="14.85546875" style="10" customWidth="1"/>
    <col min="8" max="8" width="17.28515625" style="10" customWidth="1"/>
    <col min="9" max="10" width="21.5703125" style="10" bestFit="1" customWidth="1"/>
    <col min="11" max="11" width="21" style="10" customWidth="1"/>
    <col min="12" max="12" width="26.7109375" style="10" bestFit="1" customWidth="1"/>
    <col min="13" max="13" width="16.140625" style="93" customWidth="1"/>
    <col min="14" max="14" width="25.140625" style="265" customWidth="1"/>
    <col min="15" max="16" width="27.42578125" style="93" bestFit="1"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2.7109375" style="93" customWidth="1"/>
    <col min="24" max="28" width="16.85546875" style="92" customWidth="1"/>
    <col min="29" max="113" width="11.42578125" style="7"/>
    <col min="114" max="114" width="15.42578125" style="7" customWidth="1"/>
    <col min="115" max="115" width="9.5703125" style="7" customWidth="1"/>
    <col min="116" max="116" width="14.42578125" style="7" customWidth="1"/>
    <col min="117" max="117" width="49.85546875" style="7" customWidth="1"/>
    <col min="118" max="118" width="22.5703125" style="7" customWidth="1"/>
    <col min="119" max="119" width="23" style="7" customWidth="1"/>
    <col min="120" max="120" width="22.85546875" style="7" customWidth="1"/>
    <col min="121" max="121" width="23.42578125" style="7" customWidth="1"/>
    <col min="122" max="122" width="22.42578125" style="7" customWidth="1"/>
    <col min="123" max="123" width="13.85546875" style="7" customWidth="1"/>
    <col min="124" max="124" width="20.7109375" style="7" customWidth="1"/>
    <col min="125" max="125" width="18.140625" style="7" customWidth="1"/>
    <col min="126" max="126" width="14.85546875" style="7" bestFit="1" customWidth="1"/>
    <col min="127" max="127" width="11.42578125" style="7"/>
    <col min="128" max="128" width="17.42578125" style="7" customWidth="1"/>
    <col min="129" max="131" width="18.140625" style="7" customWidth="1"/>
    <col min="132" max="135" width="11.42578125" style="7"/>
    <col min="136" max="136" width="34" style="7" customWidth="1"/>
    <col min="137" max="137" width="9.5703125" style="7" customWidth="1"/>
    <col min="138" max="138" width="16.7109375" style="7" customWidth="1"/>
    <col min="139" max="139" width="55.140625" style="7" customWidth="1"/>
    <col min="140" max="140" width="22.5703125" style="7" customWidth="1"/>
    <col min="141" max="141" width="23" style="7" customWidth="1"/>
    <col min="142" max="142" width="22.85546875" style="7" customWidth="1"/>
    <col min="143" max="143" width="23.42578125" style="7" customWidth="1"/>
    <col min="144" max="144" width="28.7109375" style="7" customWidth="1"/>
    <col min="145" max="145" width="12.7109375" style="7" customWidth="1"/>
    <col min="146" max="146" width="11.42578125" style="7"/>
    <col min="147" max="147" width="25.28515625" style="7" customWidth="1"/>
    <col min="148" max="148" width="15.85546875" style="7" bestFit="1" customWidth="1"/>
    <col min="149" max="150" width="18" style="7" bestFit="1" customWidth="1"/>
    <col min="151" max="369" width="11.42578125" style="7"/>
    <col min="370" max="370" width="15.42578125" style="7" customWidth="1"/>
    <col min="371" max="371" width="9.5703125" style="7" customWidth="1"/>
    <col min="372" max="372" width="14.42578125" style="7" customWidth="1"/>
    <col min="373" max="373" width="49.85546875" style="7" customWidth="1"/>
    <col min="374" max="374" width="22.5703125" style="7" customWidth="1"/>
    <col min="375" max="375" width="23" style="7" customWidth="1"/>
    <col min="376" max="376" width="22.85546875" style="7" customWidth="1"/>
    <col min="377" max="377" width="23.42578125" style="7" customWidth="1"/>
    <col min="378" max="378" width="22.42578125" style="7" customWidth="1"/>
    <col min="379" max="379" width="13.85546875" style="7" customWidth="1"/>
    <col min="380" max="380" width="20.7109375" style="7" customWidth="1"/>
    <col min="381" max="381" width="18.140625" style="7" customWidth="1"/>
    <col min="382" max="382" width="14.85546875" style="7" bestFit="1" customWidth="1"/>
    <col min="383" max="383" width="11.42578125" style="7"/>
    <col min="384" max="384" width="17.42578125" style="7" customWidth="1"/>
    <col min="385" max="387" width="18.140625" style="7" customWidth="1"/>
    <col min="388" max="391" width="11.42578125" style="7"/>
    <col min="392" max="392" width="34" style="7" customWidth="1"/>
    <col min="393" max="393" width="9.5703125" style="7" customWidth="1"/>
    <col min="394" max="394" width="16.7109375" style="7" customWidth="1"/>
    <col min="395" max="395" width="55.140625" style="7" customWidth="1"/>
    <col min="396" max="396" width="22.5703125" style="7" customWidth="1"/>
    <col min="397" max="397" width="23" style="7" customWidth="1"/>
    <col min="398" max="398" width="22.85546875" style="7" customWidth="1"/>
    <col min="399" max="399" width="23.42578125" style="7" customWidth="1"/>
    <col min="400" max="400" width="28.7109375" style="7" customWidth="1"/>
    <col min="401" max="401" width="12.7109375" style="7" customWidth="1"/>
    <col min="402" max="402" width="11.42578125" style="7"/>
    <col min="403" max="403" width="25.28515625" style="7" customWidth="1"/>
    <col min="404" max="404" width="15.85546875" style="7" bestFit="1" customWidth="1"/>
    <col min="405" max="406" width="18" style="7" bestFit="1" customWidth="1"/>
    <col min="407" max="625" width="11.42578125" style="7"/>
    <col min="626" max="626" width="15.42578125" style="7" customWidth="1"/>
    <col min="627" max="627" width="9.5703125" style="7" customWidth="1"/>
    <col min="628" max="628" width="14.42578125" style="7" customWidth="1"/>
    <col min="629" max="629" width="49.85546875" style="7" customWidth="1"/>
    <col min="630" max="630" width="22.5703125" style="7" customWidth="1"/>
    <col min="631" max="631" width="23" style="7" customWidth="1"/>
    <col min="632" max="632" width="22.85546875" style="7" customWidth="1"/>
    <col min="633" max="633" width="23.42578125" style="7" customWidth="1"/>
    <col min="634" max="634" width="22.42578125" style="7" customWidth="1"/>
    <col min="635" max="635" width="13.85546875" style="7" customWidth="1"/>
    <col min="636" max="636" width="20.7109375" style="7" customWidth="1"/>
    <col min="637" max="637" width="18.140625" style="7" customWidth="1"/>
    <col min="638" max="638" width="14.85546875" style="7" bestFit="1" customWidth="1"/>
    <col min="639" max="639" width="11.42578125" style="7"/>
    <col min="640" max="640" width="17.42578125" style="7" customWidth="1"/>
    <col min="641" max="643" width="18.140625" style="7" customWidth="1"/>
    <col min="644" max="647" width="11.42578125" style="7"/>
    <col min="648" max="648" width="34" style="7" customWidth="1"/>
    <col min="649" max="649" width="9.5703125" style="7" customWidth="1"/>
    <col min="650" max="650" width="16.7109375" style="7" customWidth="1"/>
    <col min="651" max="651" width="55.140625" style="7" customWidth="1"/>
    <col min="652" max="652" width="22.5703125" style="7" customWidth="1"/>
    <col min="653" max="653" width="23" style="7" customWidth="1"/>
    <col min="654" max="654" width="22.85546875" style="7" customWidth="1"/>
    <col min="655" max="655" width="23.42578125" style="7" customWidth="1"/>
    <col min="656" max="656" width="28.7109375" style="7" customWidth="1"/>
    <col min="657" max="657" width="12.7109375" style="7" customWidth="1"/>
    <col min="658" max="658" width="11.42578125" style="7"/>
    <col min="659" max="659" width="25.28515625" style="7" customWidth="1"/>
    <col min="660" max="660" width="15.85546875" style="7" bestFit="1" customWidth="1"/>
    <col min="661" max="662" width="18" style="7" bestFit="1" customWidth="1"/>
    <col min="663" max="881" width="11.42578125" style="7"/>
    <col min="882" max="882" width="15.42578125" style="7" customWidth="1"/>
    <col min="883" max="883" width="9.5703125" style="7" customWidth="1"/>
    <col min="884" max="884" width="14.42578125" style="7" customWidth="1"/>
    <col min="885" max="885" width="49.85546875" style="7" customWidth="1"/>
    <col min="886" max="886" width="22.5703125" style="7" customWidth="1"/>
    <col min="887" max="887" width="23" style="7" customWidth="1"/>
    <col min="888" max="888" width="22.85546875" style="7" customWidth="1"/>
    <col min="889" max="889" width="23.42578125" style="7" customWidth="1"/>
    <col min="890" max="890" width="22.42578125" style="7" customWidth="1"/>
    <col min="891" max="891" width="13.85546875" style="7" customWidth="1"/>
    <col min="892" max="892" width="20.7109375" style="7" customWidth="1"/>
    <col min="893" max="893" width="18.140625" style="7" customWidth="1"/>
    <col min="894" max="894" width="14.85546875" style="7" bestFit="1" customWidth="1"/>
    <col min="895" max="895" width="11.42578125" style="7"/>
    <col min="896" max="896" width="17.42578125" style="7" customWidth="1"/>
    <col min="897" max="899" width="18.140625" style="7" customWidth="1"/>
    <col min="900" max="903" width="11.42578125" style="7"/>
    <col min="904" max="904" width="34" style="7" customWidth="1"/>
    <col min="905" max="905" width="9.5703125" style="7" customWidth="1"/>
    <col min="906" max="906" width="16.7109375" style="7" customWidth="1"/>
    <col min="907" max="907" width="55.140625" style="7" customWidth="1"/>
    <col min="908" max="908" width="22.5703125" style="7" customWidth="1"/>
    <col min="909" max="909" width="23" style="7" customWidth="1"/>
    <col min="910" max="910" width="22.85546875" style="7" customWidth="1"/>
    <col min="911" max="911" width="23.42578125" style="7" customWidth="1"/>
    <col min="912" max="912" width="28.7109375" style="7" customWidth="1"/>
    <col min="913" max="913" width="12.7109375" style="7" customWidth="1"/>
    <col min="914" max="914" width="11.42578125" style="7"/>
    <col min="915" max="915" width="25.28515625" style="7" customWidth="1"/>
    <col min="916" max="916" width="15.85546875" style="7" bestFit="1" customWidth="1"/>
    <col min="917" max="918" width="18" style="7" bestFit="1" customWidth="1"/>
    <col min="919" max="1137" width="11.42578125" style="7"/>
    <col min="1138" max="1138" width="15.42578125" style="7" customWidth="1"/>
    <col min="1139" max="1139" width="9.5703125" style="7" customWidth="1"/>
    <col min="1140" max="1140" width="14.42578125" style="7" customWidth="1"/>
    <col min="1141" max="1141" width="49.85546875" style="7" customWidth="1"/>
    <col min="1142" max="1142" width="22.5703125" style="7" customWidth="1"/>
    <col min="1143" max="1143" width="23" style="7" customWidth="1"/>
    <col min="1144" max="1144" width="22.85546875" style="7" customWidth="1"/>
    <col min="1145" max="1145" width="23.42578125" style="7" customWidth="1"/>
    <col min="1146" max="1146" width="22.42578125" style="7" customWidth="1"/>
    <col min="1147" max="1147" width="13.85546875" style="7" customWidth="1"/>
    <col min="1148" max="1148" width="20.7109375" style="7" customWidth="1"/>
    <col min="1149" max="1149" width="18.140625" style="7" customWidth="1"/>
    <col min="1150" max="1150" width="14.85546875" style="7" bestFit="1" customWidth="1"/>
    <col min="1151" max="1151" width="11.42578125" style="7"/>
    <col min="1152" max="1152" width="17.42578125" style="7" customWidth="1"/>
    <col min="1153" max="1155" width="18.140625" style="7" customWidth="1"/>
    <col min="1156" max="1159" width="11.42578125" style="7"/>
    <col min="1160" max="1160" width="34" style="7" customWidth="1"/>
    <col min="1161" max="1161" width="9.5703125" style="7" customWidth="1"/>
    <col min="1162" max="1162" width="16.7109375" style="7" customWidth="1"/>
    <col min="1163" max="1163" width="55.140625" style="7" customWidth="1"/>
    <col min="1164" max="1164" width="22.5703125" style="7" customWidth="1"/>
    <col min="1165" max="1165" width="23" style="7" customWidth="1"/>
    <col min="1166" max="1166" width="22.85546875" style="7" customWidth="1"/>
    <col min="1167" max="1167" width="23.42578125" style="7" customWidth="1"/>
    <col min="1168" max="1168" width="28.7109375" style="7" customWidth="1"/>
    <col min="1169" max="1169" width="12.7109375" style="7" customWidth="1"/>
    <col min="1170" max="1170" width="11.42578125" style="7"/>
    <col min="1171" max="1171" width="25.28515625" style="7" customWidth="1"/>
    <col min="1172" max="1172" width="15.85546875" style="7" bestFit="1" customWidth="1"/>
    <col min="1173" max="1174" width="18" style="7" bestFit="1" customWidth="1"/>
    <col min="1175" max="1393" width="11.42578125" style="7"/>
    <col min="1394" max="1394" width="15.42578125" style="7" customWidth="1"/>
    <col min="1395" max="1395" width="9.5703125" style="7" customWidth="1"/>
    <col min="1396" max="1396" width="14.42578125" style="7" customWidth="1"/>
    <col min="1397" max="1397" width="49.85546875" style="7" customWidth="1"/>
    <col min="1398" max="1398" width="22.5703125" style="7" customWidth="1"/>
    <col min="1399" max="1399" width="23" style="7" customWidth="1"/>
    <col min="1400" max="1400" width="22.85546875" style="7" customWidth="1"/>
    <col min="1401" max="1401" width="23.42578125" style="7" customWidth="1"/>
    <col min="1402" max="1402" width="22.42578125" style="7" customWidth="1"/>
    <col min="1403" max="1403" width="13.85546875" style="7" customWidth="1"/>
    <col min="1404" max="1404" width="20.7109375" style="7" customWidth="1"/>
    <col min="1405" max="1405" width="18.140625" style="7" customWidth="1"/>
    <col min="1406" max="1406" width="14.85546875" style="7" bestFit="1" customWidth="1"/>
    <col min="1407" max="1407" width="11.42578125" style="7"/>
    <col min="1408" max="1408" width="17.42578125" style="7" customWidth="1"/>
    <col min="1409" max="1411" width="18.140625" style="7" customWidth="1"/>
    <col min="1412" max="1415" width="11.42578125" style="7"/>
    <col min="1416" max="1416" width="34" style="7" customWidth="1"/>
    <col min="1417" max="1417" width="9.5703125" style="7" customWidth="1"/>
    <col min="1418" max="1418" width="16.7109375" style="7" customWidth="1"/>
    <col min="1419" max="1419" width="55.140625" style="7" customWidth="1"/>
    <col min="1420" max="1420" width="22.5703125" style="7" customWidth="1"/>
    <col min="1421" max="1421" width="23" style="7" customWidth="1"/>
    <col min="1422" max="1422" width="22.85546875" style="7" customWidth="1"/>
    <col min="1423" max="1423" width="23.42578125" style="7" customWidth="1"/>
    <col min="1424" max="1424" width="28.7109375" style="7" customWidth="1"/>
    <col min="1425" max="1425" width="12.7109375" style="7" customWidth="1"/>
    <col min="1426" max="1426" width="11.42578125" style="7"/>
    <col min="1427" max="1427" width="25.28515625" style="7" customWidth="1"/>
    <col min="1428" max="1428" width="15.85546875" style="7" bestFit="1" customWidth="1"/>
    <col min="1429" max="1430" width="18" style="7" bestFit="1" customWidth="1"/>
    <col min="1431" max="1649" width="11.42578125" style="7"/>
    <col min="1650" max="1650" width="15.42578125" style="7" customWidth="1"/>
    <col min="1651" max="1651" width="9.5703125" style="7" customWidth="1"/>
    <col min="1652" max="1652" width="14.42578125" style="7" customWidth="1"/>
    <col min="1653" max="1653" width="49.85546875" style="7" customWidth="1"/>
    <col min="1654" max="1654" width="22.5703125" style="7" customWidth="1"/>
    <col min="1655" max="1655" width="23" style="7" customWidth="1"/>
    <col min="1656" max="1656" width="22.85546875" style="7" customWidth="1"/>
    <col min="1657" max="1657" width="23.42578125" style="7" customWidth="1"/>
    <col min="1658" max="1658" width="22.42578125" style="7" customWidth="1"/>
    <col min="1659" max="1659" width="13.85546875" style="7" customWidth="1"/>
    <col min="1660" max="1660" width="20.7109375" style="7" customWidth="1"/>
    <col min="1661" max="1661" width="18.140625" style="7" customWidth="1"/>
    <col min="1662" max="1662" width="14.85546875" style="7" bestFit="1" customWidth="1"/>
    <col min="1663" max="1663" width="11.42578125" style="7"/>
    <col min="1664" max="1664" width="17.42578125" style="7" customWidth="1"/>
    <col min="1665" max="1667" width="18.140625" style="7" customWidth="1"/>
    <col min="1668" max="1671" width="11.42578125" style="7"/>
    <col min="1672" max="1672" width="34" style="7" customWidth="1"/>
    <col min="1673" max="1673" width="9.5703125" style="7" customWidth="1"/>
    <col min="1674" max="1674" width="16.7109375" style="7" customWidth="1"/>
    <col min="1675" max="1675" width="55.140625" style="7" customWidth="1"/>
    <col min="1676" max="1676" width="22.5703125" style="7" customWidth="1"/>
    <col min="1677" max="1677" width="23" style="7" customWidth="1"/>
    <col min="1678" max="1678" width="22.85546875" style="7" customWidth="1"/>
    <col min="1679" max="1679" width="23.42578125" style="7" customWidth="1"/>
    <col min="1680" max="1680" width="28.7109375" style="7" customWidth="1"/>
    <col min="1681" max="1681" width="12.7109375" style="7" customWidth="1"/>
    <col min="1682" max="1682" width="11.42578125" style="7"/>
    <col min="1683" max="1683" width="25.28515625" style="7" customWidth="1"/>
    <col min="1684" max="1684" width="15.85546875" style="7" bestFit="1" customWidth="1"/>
    <col min="1685" max="1686" width="18" style="7" bestFit="1" customWidth="1"/>
    <col min="1687" max="1905" width="11.42578125" style="7"/>
    <col min="1906" max="1906" width="15.42578125" style="7" customWidth="1"/>
    <col min="1907" max="1907" width="9.5703125" style="7" customWidth="1"/>
    <col min="1908" max="1908" width="14.42578125" style="7" customWidth="1"/>
    <col min="1909" max="1909" width="49.85546875" style="7" customWidth="1"/>
    <col min="1910" max="1910" width="22.5703125" style="7" customWidth="1"/>
    <col min="1911" max="1911" width="23" style="7" customWidth="1"/>
    <col min="1912" max="1912" width="22.85546875" style="7" customWidth="1"/>
    <col min="1913" max="1913" width="23.42578125" style="7" customWidth="1"/>
    <col min="1914" max="1914" width="22.42578125" style="7" customWidth="1"/>
    <col min="1915" max="1915" width="13.85546875" style="7" customWidth="1"/>
    <col min="1916" max="1916" width="20.7109375" style="7" customWidth="1"/>
    <col min="1917" max="1917" width="18.140625" style="7" customWidth="1"/>
    <col min="1918" max="1918" width="14.85546875" style="7" bestFit="1" customWidth="1"/>
    <col min="1919" max="1919" width="11.42578125" style="7"/>
    <col min="1920" max="1920" width="17.42578125" style="7" customWidth="1"/>
    <col min="1921" max="1923" width="18.140625" style="7" customWidth="1"/>
    <col min="1924" max="1927" width="11.42578125" style="7"/>
    <col min="1928" max="1928" width="34" style="7" customWidth="1"/>
    <col min="1929" max="1929" width="9.5703125" style="7" customWidth="1"/>
    <col min="1930" max="1930" width="16.7109375" style="7" customWidth="1"/>
    <col min="1931" max="1931" width="55.140625" style="7" customWidth="1"/>
    <col min="1932" max="1932" width="22.5703125" style="7" customWidth="1"/>
    <col min="1933" max="1933" width="23" style="7" customWidth="1"/>
    <col min="1934" max="1934" width="22.85546875" style="7" customWidth="1"/>
    <col min="1935" max="1935" width="23.42578125" style="7" customWidth="1"/>
    <col min="1936" max="1936" width="28.7109375" style="7" customWidth="1"/>
    <col min="1937" max="1937" width="12.7109375" style="7" customWidth="1"/>
    <col min="1938" max="1938" width="11.42578125" style="7"/>
    <col min="1939" max="1939" width="25.28515625" style="7" customWidth="1"/>
    <col min="1940" max="1940" width="15.85546875" style="7" bestFit="1" customWidth="1"/>
    <col min="1941" max="1942" width="18" style="7" bestFit="1" customWidth="1"/>
    <col min="1943" max="2161" width="11.42578125" style="7"/>
    <col min="2162" max="2162" width="15.42578125" style="7" customWidth="1"/>
    <col min="2163" max="2163" width="9.5703125" style="7" customWidth="1"/>
    <col min="2164" max="2164" width="14.42578125" style="7" customWidth="1"/>
    <col min="2165" max="2165" width="49.85546875" style="7" customWidth="1"/>
    <col min="2166" max="2166" width="22.5703125" style="7" customWidth="1"/>
    <col min="2167" max="2167" width="23" style="7" customWidth="1"/>
    <col min="2168" max="2168" width="22.85546875" style="7" customWidth="1"/>
    <col min="2169" max="2169" width="23.42578125" style="7" customWidth="1"/>
    <col min="2170" max="2170" width="22.42578125" style="7" customWidth="1"/>
    <col min="2171" max="2171" width="13.85546875" style="7" customWidth="1"/>
    <col min="2172" max="2172" width="20.7109375" style="7" customWidth="1"/>
    <col min="2173" max="2173" width="18.140625" style="7" customWidth="1"/>
    <col min="2174" max="2174" width="14.85546875" style="7" bestFit="1" customWidth="1"/>
    <col min="2175" max="2175" width="11.42578125" style="7"/>
    <col min="2176" max="2176" width="17.42578125" style="7" customWidth="1"/>
    <col min="2177" max="2179" width="18.140625" style="7" customWidth="1"/>
    <col min="2180" max="2183" width="11.42578125" style="7"/>
    <col min="2184" max="2184" width="34" style="7" customWidth="1"/>
    <col min="2185" max="2185" width="9.5703125" style="7" customWidth="1"/>
    <col min="2186" max="2186" width="16.7109375" style="7" customWidth="1"/>
    <col min="2187" max="2187" width="55.140625" style="7" customWidth="1"/>
    <col min="2188" max="2188" width="22.5703125" style="7" customWidth="1"/>
    <col min="2189" max="2189" width="23" style="7" customWidth="1"/>
    <col min="2190" max="2190" width="22.85546875" style="7" customWidth="1"/>
    <col min="2191" max="2191" width="23.42578125" style="7" customWidth="1"/>
    <col min="2192" max="2192" width="28.7109375" style="7" customWidth="1"/>
    <col min="2193" max="2193" width="12.7109375" style="7" customWidth="1"/>
    <col min="2194" max="2194" width="11.42578125" style="7"/>
    <col min="2195" max="2195" width="25.28515625" style="7" customWidth="1"/>
    <col min="2196" max="2196" width="15.85546875" style="7" bestFit="1" customWidth="1"/>
    <col min="2197" max="2198" width="18" style="7" bestFit="1" customWidth="1"/>
    <col min="2199" max="2417" width="11.42578125" style="7"/>
    <col min="2418" max="2418" width="15.42578125" style="7" customWidth="1"/>
    <col min="2419" max="2419" width="9.5703125" style="7" customWidth="1"/>
    <col min="2420" max="2420" width="14.42578125" style="7" customWidth="1"/>
    <col min="2421" max="2421" width="49.85546875" style="7" customWidth="1"/>
    <col min="2422" max="2422" width="22.5703125" style="7" customWidth="1"/>
    <col min="2423" max="2423" width="23" style="7" customWidth="1"/>
    <col min="2424" max="2424" width="22.85546875" style="7" customWidth="1"/>
    <col min="2425" max="2425" width="23.42578125" style="7" customWidth="1"/>
    <col min="2426" max="2426" width="22.42578125" style="7" customWidth="1"/>
    <col min="2427" max="2427" width="13.85546875" style="7" customWidth="1"/>
    <col min="2428" max="2428" width="20.7109375" style="7" customWidth="1"/>
    <col min="2429" max="2429" width="18.140625" style="7" customWidth="1"/>
    <col min="2430" max="2430" width="14.85546875" style="7" bestFit="1" customWidth="1"/>
    <col min="2431" max="2431" width="11.42578125" style="7"/>
    <col min="2432" max="2432" width="17.42578125" style="7" customWidth="1"/>
    <col min="2433" max="2435" width="18.140625" style="7" customWidth="1"/>
    <col min="2436" max="2439" width="11.42578125" style="7"/>
    <col min="2440" max="2440" width="34" style="7" customWidth="1"/>
    <col min="2441" max="2441" width="9.5703125" style="7" customWidth="1"/>
    <col min="2442" max="2442" width="16.7109375" style="7" customWidth="1"/>
    <col min="2443" max="2443" width="55.140625" style="7" customWidth="1"/>
    <col min="2444" max="2444" width="22.5703125" style="7" customWidth="1"/>
    <col min="2445" max="2445" width="23" style="7" customWidth="1"/>
    <col min="2446" max="2446" width="22.85546875" style="7" customWidth="1"/>
    <col min="2447" max="2447" width="23.42578125" style="7" customWidth="1"/>
    <col min="2448" max="2448" width="28.7109375" style="7" customWidth="1"/>
    <col min="2449" max="2449" width="12.7109375" style="7" customWidth="1"/>
    <col min="2450" max="2450" width="11.42578125" style="7"/>
    <col min="2451" max="2451" width="25.28515625" style="7" customWidth="1"/>
    <col min="2452" max="2452" width="15.85546875" style="7" bestFit="1" customWidth="1"/>
    <col min="2453" max="2454" width="18" style="7" bestFit="1" customWidth="1"/>
    <col min="2455" max="2673" width="11.42578125" style="7"/>
    <col min="2674" max="2674" width="15.42578125" style="7" customWidth="1"/>
    <col min="2675" max="2675" width="9.5703125" style="7" customWidth="1"/>
    <col min="2676" max="2676" width="14.42578125" style="7" customWidth="1"/>
    <col min="2677" max="2677" width="49.85546875" style="7" customWidth="1"/>
    <col min="2678" max="2678" width="22.5703125" style="7" customWidth="1"/>
    <col min="2679" max="2679" width="23" style="7" customWidth="1"/>
    <col min="2680" max="2680" width="22.85546875" style="7" customWidth="1"/>
    <col min="2681" max="2681" width="23.42578125" style="7" customWidth="1"/>
    <col min="2682" max="2682" width="22.42578125" style="7" customWidth="1"/>
    <col min="2683" max="2683" width="13.85546875" style="7" customWidth="1"/>
    <col min="2684" max="2684" width="20.7109375" style="7" customWidth="1"/>
    <col min="2685" max="2685" width="18.140625" style="7" customWidth="1"/>
    <col min="2686" max="2686" width="14.85546875" style="7" bestFit="1" customWidth="1"/>
    <col min="2687" max="2687" width="11.42578125" style="7"/>
    <col min="2688" max="2688" width="17.42578125" style="7" customWidth="1"/>
    <col min="2689" max="2691" width="18.140625" style="7" customWidth="1"/>
    <col min="2692" max="2695" width="11.42578125" style="7"/>
    <col min="2696" max="2696" width="34" style="7" customWidth="1"/>
    <col min="2697" max="2697" width="9.5703125" style="7" customWidth="1"/>
    <col min="2698" max="2698" width="16.7109375" style="7" customWidth="1"/>
    <col min="2699" max="2699" width="55.140625" style="7" customWidth="1"/>
    <col min="2700" max="2700" width="22.5703125" style="7" customWidth="1"/>
    <col min="2701" max="2701" width="23" style="7" customWidth="1"/>
    <col min="2702" max="2702" width="22.85546875" style="7" customWidth="1"/>
    <col min="2703" max="2703" width="23.42578125" style="7" customWidth="1"/>
    <col min="2704" max="2704" width="28.7109375" style="7" customWidth="1"/>
    <col min="2705" max="2705" width="12.7109375" style="7" customWidth="1"/>
    <col min="2706" max="2706" width="11.42578125" style="7"/>
    <col min="2707" max="2707" width="25.28515625" style="7" customWidth="1"/>
    <col min="2708" max="2708" width="15.85546875" style="7" bestFit="1" customWidth="1"/>
    <col min="2709" max="2710" width="18" style="7" bestFit="1" customWidth="1"/>
    <col min="2711" max="2929" width="11.42578125" style="7"/>
    <col min="2930" max="2930" width="15.42578125" style="7" customWidth="1"/>
    <col min="2931" max="2931" width="9.5703125" style="7" customWidth="1"/>
    <col min="2932" max="2932" width="14.42578125" style="7" customWidth="1"/>
    <col min="2933" max="2933" width="49.85546875" style="7" customWidth="1"/>
    <col min="2934" max="2934" width="22.5703125" style="7" customWidth="1"/>
    <col min="2935" max="2935" width="23" style="7" customWidth="1"/>
    <col min="2936" max="2936" width="22.85546875" style="7" customWidth="1"/>
    <col min="2937" max="2937" width="23.42578125" style="7" customWidth="1"/>
    <col min="2938" max="2938" width="22.42578125" style="7" customWidth="1"/>
    <col min="2939" max="2939" width="13.85546875" style="7" customWidth="1"/>
    <col min="2940" max="2940" width="20.7109375" style="7" customWidth="1"/>
    <col min="2941" max="2941" width="18.140625" style="7" customWidth="1"/>
    <col min="2942" max="2942" width="14.85546875" style="7" bestFit="1" customWidth="1"/>
    <col min="2943" max="2943" width="11.42578125" style="7"/>
    <col min="2944" max="2944" width="17.42578125" style="7" customWidth="1"/>
    <col min="2945" max="2947" width="18.140625" style="7" customWidth="1"/>
    <col min="2948" max="2951" width="11.42578125" style="7"/>
    <col min="2952" max="2952" width="34" style="7" customWidth="1"/>
    <col min="2953" max="2953" width="9.5703125" style="7" customWidth="1"/>
    <col min="2954" max="2954" width="16.7109375" style="7" customWidth="1"/>
    <col min="2955" max="2955" width="55.140625" style="7" customWidth="1"/>
    <col min="2956" max="2956" width="22.5703125" style="7" customWidth="1"/>
    <col min="2957" max="2957" width="23" style="7" customWidth="1"/>
    <col min="2958" max="2958" width="22.85546875" style="7" customWidth="1"/>
    <col min="2959" max="2959" width="23.42578125" style="7" customWidth="1"/>
    <col min="2960" max="2960" width="28.7109375" style="7" customWidth="1"/>
    <col min="2961" max="2961" width="12.7109375" style="7" customWidth="1"/>
    <col min="2962" max="2962" width="11.42578125" style="7"/>
    <col min="2963" max="2963" width="25.28515625" style="7" customWidth="1"/>
    <col min="2964" max="2964" width="15.85546875" style="7" bestFit="1" customWidth="1"/>
    <col min="2965" max="2966" width="18" style="7" bestFit="1" customWidth="1"/>
    <col min="2967" max="3185" width="11.42578125" style="7"/>
    <col min="3186" max="3186" width="15.42578125" style="7" customWidth="1"/>
    <col min="3187" max="3187" width="9.5703125" style="7" customWidth="1"/>
    <col min="3188" max="3188" width="14.42578125" style="7" customWidth="1"/>
    <col min="3189" max="3189" width="49.85546875" style="7" customWidth="1"/>
    <col min="3190" max="3190" width="22.5703125" style="7" customWidth="1"/>
    <col min="3191" max="3191" width="23" style="7" customWidth="1"/>
    <col min="3192" max="3192" width="22.85546875" style="7" customWidth="1"/>
    <col min="3193" max="3193" width="23.42578125" style="7" customWidth="1"/>
    <col min="3194" max="3194" width="22.42578125" style="7" customWidth="1"/>
    <col min="3195" max="3195" width="13.85546875" style="7" customWidth="1"/>
    <col min="3196" max="3196" width="20.7109375" style="7" customWidth="1"/>
    <col min="3197" max="3197" width="18.140625" style="7" customWidth="1"/>
    <col min="3198" max="3198" width="14.85546875" style="7" bestFit="1" customWidth="1"/>
    <col min="3199" max="3199" width="11.42578125" style="7"/>
    <col min="3200" max="3200" width="17.42578125" style="7" customWidth="1"/>
    <col min="3201" max="3203" width="18.140625" style="7" customWidth="1"/>
    <col min="3204" max="3207" width="11.42578125" style="7"/>
    <col min="3208" max="3208" width="34" style="7" customWidth="1"/>
    <col min="3209" max="3209" width="9.5703125" style="7" customWidth="1"/>
    <col min="3210" max="3210" width="16.7109375" style="7" customWidth="1"/>
    <col min="3211" max="3211" width="55.140625" style="7" customWidth="1"/>
    <col min="3212" max="3212" width="22.5703125" style="7" customWidth="1"/>
    <col min="3213" max="3213" width="23" style="7" customWidth="1"/>
    <col min="3214" max="3214" width="22.85546875" style="7" customWidth="1"/>
    <col min="3215" max="3215" width="23.42578125" style="7" customWidth="1"/>
    <col min="3216" max="3216" width="28.7109375" style="7" customWidth="1"/>
    <col min="3217" max="3217" width="12.7109375" style="7" customWidth="1"/>
    <col min="3218" max="3218" width="11.42578125" style="7"/>
    <col min="3219" max="3219" width="25.28515625" style="7" customWidth="1"/>
    <col min="3220" max="3220" width="15.85546875" style="7" bestFit="1" customWidth="1"/>
    <col min="3221" max="3222" width="18" style="7" bestFit="1" customWidth="1"/>
    <col min="3223" max="3441" width="11.42578125" style="7"/>
    <col min="3442" max="3442" width="15.42578125" style="7" customWidth="1"/>
    <col min="3443" max="3443" width="9.5703125" style="7" customWidth="1"/>
    <col min="3444" max="3444" width="14.42578125" style="7" customWidth="1"/>
    <col min="3445" max="3445" width="49.85546875" style="7" customWidth="1"/>
    <col min="3446" max="3446" width="22.5703125" style="7" customWidth="1"/>
    <col min="3447" max="3447" width="23" style="7" customWidth="1"/>
    <col min="3448" max="3448" width="22.85546875" style="7" customWidth="1"/>
    <col min="3449" max="3449" width="23.42578125" style="7" customWidth="1"/>
    <col min="3450" max="3450" width="22.42578125" style="7" customWidth="1"/>
    <col min="3451" max="3451" width="13.85546875" style="7" customWidth="1"/>
    <col min="3452" max="3452" width="20.7109375" style="7" customWidth="1"/>
    <col min="3453" max="3453" width="18.140625" style="7" customWidth="1"/>
    <col min="3454" max="3454" width="14.85546875" style="7" bestFit="1" customWidth="1"/>
    <col min="3455" max="3455" width="11.42578125" style="7"/>
    <col min="3456" max="3456" width="17.42578125" style="7" customWidth="1"/>
    <col min="3457" max="3459" width="18.140625" style="7" customWidth="1"/>
    <col min="3460" max="3463" width="11.42578125" style="7"/>
    <col min="3464" max="3464" width="34" style="7" customWidth="1"/>
    <col min="3465" max="3465" width="9.5703125" style="7" customWidth="1"/>
    <col min="3466" max="3466" width="16.7109375" style="7" customWidth="1"/>
    <col min="3467" max="3467" width="55.140625" style="7" customWidth="1"/>
    <col min="3468" max="3468" width="22.5703125" style="7" customWidth="1"/>
    <col min="3469" max="3469" width="23" style="7" customWidth="1"/>
    <col min="3470" max="3470" width="22.85546875" style="7" customWidth="1"/>
    <col min="3471" max="3471" width="23.42578125" style="7" customWidth="1"/>
    <col min="3472" max="3472" width="28.7109375" style="7" customWidth="1"/>
    <col min="3473" max="3473" width="12.7109375" style="7" customWidth="1"/>
    <col min="3474" max="3474" width="11.42578125" style="7"/>
    <col min="3475" max="3475" width="25.28515625" style="7" customWidth="1"/>
    <col min="3476" max="3476" width="15.85546875" style="7" bestFit="1" customWidth="1"/>
    <col min="3477" max="3478" width="18" style="7" bestFit="1" customWidth="1"/>
    <col min="3479" max="3697" width="11.42578125" style="7"/>
    <col min="3698" max="3698" width="15.42578125" style="7" customWidth="1"/>
    <col min="3699" max="3699" width="9.5703125" style="7" customWidth="1"/>
    <col min="3700" max="3700" width="14.42578125" style="7" customWidth="1"/>
    <col min="3701" max="3701" width="49.85546875" style="7" customWidth="1"/>
    <col min="3702" max="3702" width="22.5703125" style="7" customWidth="1"/>
    <col min="3703" max="3703" width="23" style="7" customWidth="1"/>
    <col min="3704" max="3704" width="22.85546875" style="7" customWidth="1"/>
    <col min="3705" max="3705" width="23.42578125" style="7" customWidth="1"/>
    <col min="3706" max="3706" width="22.42578125" style="7" customWidth="1"/>
    <col min="3707" max="3707" width="13.85546875" style="7" customWidth="1"/>
    <col min="3708" max="3708" width="20.7109375" style="7" customWidth="1"/>
    <col min="3709" max="3709" width="18.140625" style="7" customWidth="1"/>
    <col min="3710" max="3710" width="14.85546875" style="7" bestFit="1" customWidth="1"/>
    <col min="3711" max="3711" width="11.42578125" style="7"/>
    <col min="3712" max="3712" width="17.42578125" style="7" customWidth="1"/>
    <col min="3713" max="3715" width="18.140625" style="7" customWidth="1"/>
    <col min="3716" max="3719" width="11.42578125" style="7"/>
    <col min="3720" max="3720" width="34" style="7" customWidth="1"/>
    <col min="3721" max="3721" width="9.5703125" style="7" customWidth="1"/>
    <col min="3722" max="3722" width="16.7109375" style="7" customWidth="1"/>
    <col min="3723" max="3723" width="55.140625" style="7" customWidth="1"/>
    <col min="3724" max="3724" width="22.5703125" style="7" customWidth="1"/>
    <col min="3725" max="3725" width="23" style="7" customWidth="1"/>
    <col min="3726" max="3726" width="22.85546875" style="7" customWidth="1"/>
    <col min="3727" max="3727" width="23.42578125" style="7" customWidth="1"/>
    <col min="3728" max="3728" width="28.7109375" style="7" customWidth="1"/>
    <col min="3729" max="3729" width="12.7109375" style="7" customWidth="1"/>
    <col min="3730" max="3730" width="11.42578125" style="7"/>
    <col min="3731" max="3731" width="25.28515625" style="7" customWidth="1"/>
    <col min="3732" max="3732" width="15.85546875" style="7" bestFit="1" customWidth="1"/>
    <col min="3733" max="3734" width="18" style="7" bestFit="1" customWidth="1"/>
    <col min="3735" max="3953" width="11.42578125" style="7"/>
    <col min="3954" max="3954" width="15.42578125" style="7" customWidth="1"/>
    <col min="3955" max="3955" width="9.5703125" style="7" customWidth="1"/>
    <col min="3956" max="3956" width="14.42578125" style="7" customWidth="1"/>
    <col min="3957" max="3957" width="49.85546875" style="7" customWidth="1"/>
    <col min="3958" max="3958" width="22.5703125" style="7" customWidth="1"/>
    <col min="3959" max="3959" width="23" style="7" customWidth="1"/>
    <col min="3960" max="3960" width="22.85546875" style="7" customWidth="1"/>
    <col min="3961" max="3961" width="23.42578125" style="7" customWidth="1"/>
    <col min="3962" max="3962" width="22.42578125" style="7" customWidth="1"/>
    <col min="3963" max="3963" width="13.85546875" style="7" customWidth="1"/>
    <col min="3964" max="3964" width="20.7109375" style="7" customWidth="1"/>
    <col min="3965" max="3965" width="18.140625" style="7" customWidth="1"/>
    <col min="3966" max="3966" width="14.85546875" style="7" bestFit="1" customWidth="1"/>
    <col min="3967" max="3967" width="11.42578125" style="7"/>
    <col min="3968" max="3968" width="17.42578125" style="7" customWidth="1"/>
    <col min="3969" max="3971" width="18.140625" style="7" customWidth="1"/>
    <col min="3972" max="3975" width="11.42578125" style="7"/>
    <col min="3976" max="3976" width="34" style="7" customWidth="1"/>
    <col min="3977" max="3977" width="9.5703125" style="7" customWidth="1"/>
    <col min="3978" max="3978" width="16.7109375" style="7" customWidth="1"/>
    <col min="3979" max="3979" width="55.140625" style="7" customWidth="1"/>
    <col min="3980" max="3980" width="22.5703125" style="7" customWidth="1"/>
    <col min="3981" max="3981" width="23" style="7" customWidth="1"/>
    <col min="3982" max="3982" width="22.85546875" style="7" customWidth="1"/>
    <col min="3983" max="3983" width="23.42578125" style="7" customWidth="1"/>
    <col min="3984" max="3984" width="28.7109375" style="7" customWidth="1"/>
    <col min="3985" max="3985" width="12.7109375" style="7" customWidth="1"/>
    <col min="3986" max="3986" width="11.42578125" style="7"/>
    <col min="3987" max="3987" width="25.28515625" style="7" customWidth="1"/>
    <col min="3988" max="3988" width="15.85546875" style="7" bestFit="1" customWidth="1"/>
    <col min="3989" max="3990" width="18" style="7" bestFit="1" customWidth="1"/>
    <col min="3991" max="4209" width="11.42578125" style="7"/>
    <col min="4210" max="4210" width="15.42578125" style="7" customWidth="1"/>
    <col min="4211" max="4211" width="9.5703125" style="7" customWidth="1"/>
    <col min="4212" max="4212" width="14.42578125" style="7" customWidth="1"/>
    <col min="4213" max="4213" width="49.85546875" style="7" customWidth="1"/>
    <col min="4214" max="4214" width="22.5703125" style="7" customWidth="1"/>
    <col min="4215" max="4215" width="23" style="7" customWidth="1"/>
    <col min="4216" max="4216" width="22.85546875" style="7" customWidth="1"/>
    <col min="4217" max="4217" width="23.42578125" style="7" customWidth="1"/>
    <col min="4218" max="4218" width="22.42578125" style="7" customWidth="1"/>
    <col min="4219" max="4219" width="13.85546875" style="7" customWidth="1"/>
    <col min="4220" max="4220" width="20.7109375" style="7" customWidth="1"/>
    <col min="4221" max="4221" width="18.140625" style="7" customWidth="1"/>
    <col min="4222" max="4222" width="14.85546875" style="7" bestFit="1" customWidth="1"/>
    <col min="4223" max="4223" width="11.42578125" style="7"/>
    <col min="4224" max="4224" width="17.42578125" style="7" customWidth="1"/>
    <col min="4225" max="4227" width="18.140625" style="7" customWidth="1"/>
    <col min="4228" max="4231" width="11.42578125" style="7"/>
    <col min="4232" max="4232" width="34" style="7" customWidth="1"/>
    <col min="4233" max="4233" width="9.5703125" style="7" customWidth="1"/>
    <col min="4234" max="4234" width="16.7109375" style="7" customWidth="1"/>
    <col min="4235" max="4235" width="55.140625" style="7" customWidth="1"/>
    <col min="4236" max="4236" width="22.5703125" style="7" customWidth="1"/>
    <col min="4237" max="4237" width="23" style="7" customWidth="1"/>
    <col min="4238" max="4238" width="22.85546875" style="7" customWidth="1"/>
    <col min="4239" max="4239" width="23.42578125" style="7" customWidth="1"/>
    <col min="4240" max="4240" width="28.7109375" style="7" customWidth="1"/>
    <col min="4241" max="4241" width="12.7109375" style="7" customWidth="1"/>
    <col min="4242" max="4242" width="11.42578125" style="7"/>
    <col min="4243" max="4243" width="25.28515625" style="7" customWidth="1"/>
    <col min="4244" max="4244" width="15.85546875" style="7" bestFit="1" customWidth="1"/>
    <col min="4245" max="4246" width="18" style="7" bestFit="1" customWidth="1"/>
    <col min="4247" max="4465" width="11.42578125" style="7"/>
    <col min="4466" max="4466" width="15.42578125" style="7" customWidth="1"/>
    <col min="4467" max="4467" width="9.5703125" style="7" customWidth="1"/>
    <col min="4468" max="4468" width="14.42578125" style="7" customWidth="1"/>
    <col min="4469" max="4469" width="49.85546875" style="7" customWidth="1"/>
    <col min="4470" max="4470" width="22.5703125" style="7" customWidth="1"/>
    <col min="4471" max="4471" width="23" style="7" customWidth="1"/>
    <col min="4472" max="4472" width="22.85546875" style="7" customWidth="1"/>
    <col min="4473" max="4473" width="23.42578125" style="7" customWidth="1"/>
    <col min="4474" max="4474" width="22.42578125" style="7" customWidth="1"/>
    <col min="4475" max="4475" width="13.85546875" style="7" customWidth="1"/>
    <col min="4476" max="4476" width="20.7109375" style="7" customWidth="1"/>
    <col min="4477" max="4477" width="18.140625" style="7" customWidth="1"/>
    <col min="4478" max="4478" width="14.85546875" style="7" bestFit="1" customWidth="1"/>
    <col min="4479" max="4479" width="11.42578125" style="7"/>
    <col min="4480" max="4480" width="17.42578125" style="7" customWidth="1"/>
    <col min="4481" max="4483" width="18.140625" style="7" customWidth="1"/>
    <col min="4484" max="4487" width="11.42578125" style="7"/>
    <col min="4488" max="4488" width="34" style="7" customWidth="1"/>
    <col min="4489" max="4489" width="9.5703125" style="7" customWidth="1"/>
    <col min="4490" max="4490" width="16.7109375" style="7" customWidth="1"/>
    <col min="4491" max="4491" width="55.140625" style="7" customWidth="1"/>
    <col min="4492" max="4492" width="22.5703125" style="7" customWidth="1"/>
    <col min="4493" max="4493" width="23" style="7" customWidth="1"/>
    <col min="4494" max="4494" width="22.85546875" style="7" customWidth="1"/>
    <col min="4495" max="4495" width="23.42578125" style="7" customWidth="1"/>
    <col min="4496" max="4496" width="28.7109375" style="7" customWidth="1"/>
    <col min="4497" max="4497" width="12.7109375" style="7" customWidth="1"/>
    <col min="4498" max="4498" width="11.42578125" style="7"/>
    <col min="4499" max="4499" width="25.28515625" style="7" customWidth="1"/>
    <col min="4500" max="4500" width="15.85546875" style="7" bestFit="1" customWidth="1"/>
    <col min="4501" max="4502" width="18" style="7" bestFit="1" customWidth="1"/>
    <col min="4503" max="4721" width="11.42578125" style="7"/>
    <col min="4722" max="4722" width="15.42578125" style="7" customWidth="1"/>
    <col min="4723" max="4723" width="9.5703125" style="7" customWidth="1"/>
    <col min="4724" max="4724" width="14.42578125" style="7" customWidth="1"/>
    <col min="4725" max="4725" width="49.85546875" style="7" customWidth="1"/>
    <col min="4726" max="4726" width="22.5703125" style="7" customWidth="1"/>
    <col min="4727" max="4727" width="23" style="7" customWidth="1"/>
    <col min="4728" max="4728" width="22.85546875" style="7" customWidth="1"/>
    <col min="4729" max="4729" width="23.42578125" style="7" customWidth="1"/>
    <col min="4730" max="4730" width="22.42578125" style="7" customWidth="1"/>
    <col min="4731" max="4731" width="13.85546875" style="7" customWidth="1"/>
    <col min="4732" max="4732" width="20.7109375" style="7" customWidth="1"/>
    <col min="4733" max="4733" width="18.140625" style="7" customWidth="1"/>
    <col min="4734" max="4734" width="14.85546875" style="7" bestFit="1" customWidth="1"/>
    <col min="4735" max="4735" width="11.42578125" style="7"/>
    <col min="4736" max="4736" width="17.42578125" style="7" customWidth="1"/>
    <col min="4737" max="4739" width="18.140625" style="7" customWidth="1"/>
    <col min="4740" max="4743" width="11.42578125" style="7"/>
    <col min="4744" max="4744" width="34" style="7" customWidth="1"/>
    <col min="4745" max="4745" width="9.5703125" style="7" customWidth="1"/>
    <col min="4746" max="4746" width="16.7109375" style="7" customWidth="1"/>
    <col min="4747" max="4747" width="55.140625" style="7" customWidth="1"/>
    <col min="4748" max="4748" width="22.5703125" style="7" customWidth="1"/>
    <col min="4749" max="4749" width="23" style="7" customWidth="1"/>
    <col min="4750" max="4750" width="22.85546875" style="7" customWidth="1"/>
    <col min="4751" max="4751" width="23.42578125" style="7" customWidth="1"/>
    <col min="4752" max="4752" width="28.7109375" style="7" customWidth="1"/>
    <col min="4753" max="4753" width="12.7109375" style="7" customWidth="1"/>
    <col min="4754" max="4754" width="11.42578125" style="7"/>
    <col min="4755" max="4755" width="25.28515625" style="7" customWidth="1"/>
    <col min="4756" max="4756" width="15.85546875" style="7" bestFit="1" customWidth="1"/>
    <col min="4757" max="4758" width="18" style="7" bestFit="1" customWidth="1"/>
    <col min="4759" max="4977" width="11.42578125" style="7"/>
    <col min="4978" max="4978" width="15.42578125" style="7" customWidth="1"/>
    <col min="4979" max="4979" width="9.5703125" style="7" customWidth="1"/>
    <col min="4980" max="4980" width="14.42578125" style="7" customWidth="1"/>
    <col min="4981" max="4981" width="49.85546875" style="7" customWidth="1"/>
    <col min="4982" max="4982" width="22.5703125" style="7" customWidth="1"/>
    <col min="4983" max="4983" width="23" style="7" customWidth="1"/>
    <col min="4984" max="4984" width="22.85546875" style="7" customWidth="1"/>
    <col min="4985" max="4985" width="23.42578125" style="7" customWidth="1"/>
    <col min="4986" max="4986" width="22.42578125" style="7" customWidth="1"/>
    <col min="4987" max="4987" width="13.85546875" style="7" customWidth="1"/>
    <col min="4988" max="4988" width="20.7109375" style="7" customWidth="1"/>
    <col min="4989" max="4989" width="18.140625" style="7" customWidth="1"/>
    <col min="4990" max="4990" width="14.85546875" style="7" bestFit="1" customWidth="1"/>
    <col min="4991" max="4991" width="11.42578125" style="7"/>
    <col min="4992" max="4992" width="17.42578125" style="7" customWidth="1"/>
    <col min="4993" max="4995" width="18.140625" style="7" customWidth="1"/>
    <col min="4996" max="4999" width="11.42578125" style="7"/>
    <col min="5000" max="5000" width="34" style="7" customWidth="1"/>
    <col min="5001" max="5001" width="9.5703125" style="7" customWidth="1"/>
    <col min="5002" max="5002" width="16.7109375" style="7" customWidth="1"/>
    <col min="5003" max="5003" width="55.140625" style="7" customWidth="1"/>
    <col min="5004" max="5004" width="22.5703125" style="7" customWidth="1"/>
    <col min="5005" max="5005" width="23" style="7" customWidth="1"/>
    <col min="5006" max="5006" width="22.85546875" style="7" customWidth="1"/>
    <col min="5007" max="5007" width="23.42578125" style="7" customWidth="1"/>
    <col min="5008" max="5008" width="28.7109375" style="7" customWidth="1"/>
    <col min="5009" max="5009" width="12.7109375" style="7" customWidth="1"/>
    <col min="5010" max="5010" width="11.42578125" style="7"/>
    <col min="5011" max="5011" width="25.28515625" style="7" customWidth="1"/>
    <col min="5012" max="5012" width="15.85546875" style="7" bestFit="1" customWidth="1"/>
    <col min="5013" max="5014" width="18" style="7" bestFit="1" customWidth="1"/>
    <col min="5015" max="5233" width="11.42578125" style="7"/>
    <col min="5234" max="5234" width="15.42578125" style="7" customWidth="1"/>
    <col min="5235" max="5235" width="9.5703125" style="7" customWidth="1"/>
    <col min="5236" max="5236" width="14.42578125" style="7" customWidth="1"/>
    <col min="5237" max="5237" width="49.85546875" style="7" customWidth="1"/>
    <col min="5238" max="5238" width="22.5703125" style="7" customWidth="1"/>
    <col min="5239" max="5239" width="23" style="7" customWidth="1"/>
    <col min="5240" max="5240" width="22.85546875" style="7" customWidth="1"/>
    <col min="5241" max="5241" width="23.42578125" style="7" customWidth="1"/>
    <col min="5242" max="5242" width="22.42578125" style="7" customWidth="1"/>
    <col min="5243" max="5243" width="13.85546875" style="7" customWidth="1"/>
    <col min="5244" max="5244" width="20.7109375" style="7" customWidth="1"/>
    <col min="5245" max="5245" width="18.140625" style="7" customWidth="1"/>
    <col min="5246" max="5246" width="14.85546875" style="7" bestFit="1" customWidth="1"/>
    <col min="5247" max="5247" width="11.42578125" style="7"/>
    <col min="5248" max="5248" width="17.42578125" style="7" customWidth="1"/>
    <col min="5249" max="5251" width="18.140625" style="7" customWidth="1"/>
    <col min="5252" max="5255" width="11.42578125" style="7"/>
    <col min="5256" max="5256" width="34" style="7" customWidth="1"/>
    <col min="5257" max="5257" width="9.5703125" style="7" customWidth="1"/>
    <col min="5258" max="5258" width="16.7109375" style="7" customWidth="1"/>
    <col min="5259" max="5259" width="55.140625" style="7" customWidth="1"/>
    <col min="5260" max="5260" width="22.5703125" style="7" customWidth="1"/>
    <col min="5261" max="5261" width="23" style="7" customWidth="1"/>
    <col min="5262" max="5262" width="22.85546875" style="7" customWidth="1"/>
    <col min="5263" max="5263" width="23.42578125" style="7" customWidth="1"/>
    <col min="5264" max="5264" width="28.7109375" style="7" customWidth="1"/>
    <col min="5265" max="5265" width="12.7109375" style="7" customWidth="1"/>
    <col min="5266" max="5266" width="11.42578125" style="7"/>
    <col min="5267" max="5267" width="25.28515625" style="7" customWidth="1"/>
    <col min="5268" max="5268" width="15.85546875" style="7" bestFit="1" customWidth="1"/>
    <col min="5269" max="5270" width="18" style="7" bestFit="1" customWidth="1"/>
    <col min="5271" max="5489" width="11.42578125" style="7"/>
    <col min="5490" max="5490" width="15.42578125" style="7" customWidth="1"/>
    <col min="5491" max="5491" width="9.5703125" style="7" customWidth="1"/>
    <col min="5492" max="5492" width="14.42578125" style="7" customWidth="1"/>
    <col min="5493" max="5493" width="49.85546875" style="7" customWidth="1"/>
    <col min="5494" max="5494" width="22.5703125" style="7" customWidth="1"/>
    <col min="5495" max="5495" width="23" style="7" customWidth="1"/>
    <col min="5496" max="5496" width="22.85546875" style="7" customWidth="1"/>
    <col min="5497" max="5497" width="23.42578125" style="7" customWidth="1"/>
    <col min="5498" max="5498" width="22.42578125" style="7" customWidth="1"/>
    <col min="5499" max="5499" width="13.85546875" style="7" customWidth="1"/>
    <col min="5500" max="5500" width="20.7109375" style="7" customWidth="1"/>
    <col min="5501" max="5501" width="18.140625" style="7" customWidth="1"/>
    <col min="5502" max="5502" width="14.85546875" style="7" bestFit="1" customWidth="1"/>
    <col min="5503" max="5503" width="11.42578125" style="7"/>
    <col min="5504" max="5504" width="17.42578125" style="7" customWidth="1"/>
    <col min="5505" max="5507" width="18.140625" style="7" customWidth="1"/>
    <col min="5508" max="5511" width="11.42578125" style="7"/>
    <col min="5512" max="5512" width="34" style="7" customWidth="1"/>
    <col min="5513" max="5513" width="9.5703125" style="7" customWidth="1"/>
    <col min="5514" max="5514" width="16.7109375" style="7" customWidth="1"/>
    <col min="5515" max="5515" width="55.140625" style="7" customWidth="1"/>
    <col min="5516" max="5516" width="22.5703125" style="7" customWidth="1"/>
    <col min="5517" max="5517" width="23" style="7" customWidth="1"/>
    <col min="5518" max="5518" width="22.85546875" style="7" customWidth="1"/>
    <col min="5519" max="5519" width="23.42578125" style="7" customWidth="1"/>
    <col min="5520" max="5520" width="28.7109375" style="7" customWidth="1"/>
    <col min="5521" max="5521" width="12.7109375" style="7" customWidth="1"/>
    <col min="5522" max="5522" width="11.42578125" style="7"/>
    <col min="5523" max="5523" width="25.28515625" style="7" customWidth="1"/>
    <col min="5524" max="5524" width="15.85546875" style="7" bestFit="1" customWidth="1"/>
    <col min="5525" max="5526" width="18" style="7" bestFit="1" customWidth="1"/>
    <col min="5527" max="5745" width="11.42578125" style="7"/>
    <col min="5746" max="5746" width="15.42578125" style="7" customWidth="1"/>
    <col min="5747" max="5747" width="9.5703125" style="7" customWidth="1"/>
    <col min="5748" max="5748" width="14.42578125" style="7" customWidth="1"/>
    <col min="5749" max="5749" width="49.85546875" style="7" customWidth="1"/>
    <col min="5750" max="5750" width="22.5703125" style="7" customWidth="1"/>
    <col min="5751" max="5751" width="23" style="7" customWidth="1"/>
    <col min="5752" max="5752" width="22.85546875" style="7" customWidth="1"/>
    <col min="5753" max="5753" width="23.42578125" style="7" customWidth="1"/>
    <col min="5754" max="5754" width="22.42578125" style="7" customWidth="1"/>
    <col min="5755" max="5755" width="13.85546875" style="7" customWidth="1"/>
    <col min="5756" max="5756" width="20.7109375" style="7" customWidth="1"/>
    <col min="5757" max="5757" width="18.140625" style="7" customWidth="1"/>
    <col min="5758" max="5758" width="14.85546875" style="7" bestFit="1" customWidth="1"/>
    <col min="5759" max="5759" width="11.42578125" style="7"/>
    <col min="5760" max="5760" width="17.42578125" style="7" customWidth="1"/>
    <col min="5761" max="5763" width="18.140625" style="7" customWidth="1"/>
    <col min="5764" max="5767" width="11.42578125" style="7"/>
    <col min="5768" max="5768" width="34" style="7" customWidth="1"/>
    <col min="5769" max="5769" width="9.5703125" style="7" customWidth="1"/>
    <col min="5770" max="5770" width="16.7109375" style="7" customWidth="1"/>
    <col min="5771" max="5771" width="55.140625" style="7" customWidth="1"/>
    <col min="5772" max="5772" width="22.5703125" style="7" customWidth="1"/>
    <col min="5773" max="5773" width="23" style="7" customWidth="1"/>
    <col min="5774" max="5774" width="22.85546875" style="7" customWidth="1"/>
    <col min="5775" max="5775" width="23.42578125" style="7" customWidth="1"/>
    <col min="5776" max="5776" width="28.7109375" style="7" customWidth="1"/>
    <col min="5777" max="5777" width="12.7109375" style="7" customWidth="1"/>
    <col min="5778" max="5778" width="11.42578125" style="7"/>
    <col min="5779" max="5779" width="25.28515625" style="7" customWidth="1"/>
    <col min="5780" max="5780" width="15.85546875" style="7" bestFit="1" customWidth="1"/>
    <col min="5781" max="5782" width="18" style="7" bestFit="1" customWidth="1"/>
    <col min="5783" max="6001" width="11.42578125" style="7"/>
    <col min="6002" max="6002" width="15.42578125" style="7" customWidth="1"/>
    <col min="6003" max="6003" width="9.5703125" style="7" customWidth="1"/>
    <col min="6004" max="6004" width="14.42578125" style="7" customWidth="1"/>
    <col min="6005" max="6005" width="49.85546875" style="7" customWidth="1"/>
    <col min="6006" max="6006" width="22.5703125" style="7" customWidth="1"/>
    <col min="6007" max="6007" width="23" style="7" customWidth="1"/>
    <col min="6008" max="6008" width="22.85546875" style="7" customWidth="1"/>
    <col min="6009" max="6009" width="23.42578125" style="7" customWidth="1"/>
    <col min="6010" max="6010" width="22.42578125" style="7" customWidth="1"/>
    <col min="6011" max="6011" width="13.85546875" style="7" customWidth="1"/>
    <col min="6012" max="6012" width="20.7109375" style="7" customWidth="1"/>
    <col min="6013" max="6013" width="18.140625" style="7" customWidth="1"/>
    <col min="6014" max="6014" width="14.85546875" style="7" bestFit="1" customWidth="1"/>
    <col min="6015" max="6015" width="11.42578125" style="7"/>
    <col min="6016" max="6016" width="17.42578125" style="7" customWidth="1"/>
    <col min="6017" max="6019" width="18.140625" style="7" customWidth="1"/>
    <col min="6020" max="6023" width="11.42578125" style="7"/>
    <col min="6024" max="6024" width="34" style="7" customWidth="1"/>
    <col min="6025" max="6025" width="9.5703125" style="7" customWidth="1"/>
    <col min="6026" max="6026" width="16.7109375" style="7" customWidth="1"/>
    <col min="6027" max="6027" width="55.140625" style="7" customWidth="1"/>
    <col min="6028" max="6028" width="22.5703125" style="7" customWidth="1"/>
    <col min="6029" max="6029" width="23" style="7" customWidth="1"/>
    <col min="6030" max="6030" width="22.85546875" style="7" customWidth="1"/>
    <col min="6031" max="6031" width="23.42578125" style="7" customWidth="1"/>
    <col min="6032" max="6032" width="28.7109375" style="7" customWidth="1"/>
    <col min="6033" max="6033" width="12.7109375" style="7" customWidth="1"/>
    <col min="6034" max="6034" width="11.42578125" style="7"/>
    <col min="6035" max="6035" width="25.28515625" style="7" customWidth="1"/>
    <col min="6036" max="6036" width="15.85546875" style="7" bestFit="1" customWidth="1"/>
    <col min="6037" max="6038" width="18" style="7" bestFit="1" customWidth="1"/>
    <col min="6039" max="6257" width="11.42578125" style="7"/>
    <col min="6258" max="6258" width="15.42578125" style="7" customWidth="1"/>
    <col min="6259" max="6259" width="9.5703125" style="7" customWidth="1"/>
    <col min="6260" max="6260" width="14.42578125" style="7" customWidth="1"/>
    <col min="6261" max="6261" width="49.85546875" style="7" customWidth="1"/>
    <col min="6262" max="6262" width="22.5703125" style="7" customWidth="1"/>
    <col min="6263" max="6263" width="23" style="7" customWidth="1"/>
    <col min="6264" max="6264" width="22.85546875" style="7" customWidth="1"/>
    <col min="6265" max="6265" width="23.42578125" style="7" customWidth="1"/>
    <col min="6266" max="6266" width="22.42578125" style="7" customWidth="1"/>
    <col min="6267" max="6267" width="13.85546875" style="7" customWidth="1"/>
    <col min="6268" max="6268" width="20.7109375" style="7" customWidth="1"/>
    <col min="6269" max="6269" width="18.140625" style="7" customWidth="1"/>
    <col min="6270" max="6270" width="14.85546875" style="7" bestFit="1" customWidth="1"/>
    <col min="6271" max="6271" width="11.42578125" style="7"/>
    <col min="6272" max="6272" width="17.42578125" style="7" customWidth="1"/>
    <col min="6273" max="6275" width="18.140625" style="7" customWidth="1"/>
    <col min="6276" max="6279" width="11.42578125" style="7"/>
    <col min="6280" max="6280" width="34" style="7" customWidth="1"/>
    <col min="6281" max="6281" width="9.5703125" style="7" customWidth="1"/>
    <col min="6282" max="6282" width="16.7109375" style="7" customWidth="1"/>
    <col min="6283" max="6283" width="55.140625" style="7" customWidth="1"/>
    <col min="6284" max="6284" width="22.5703125" style="7" customWidth="1"/>
    <col min="6285" max="6285" width="23" style="7" customWidth="1"/>
    <col min="6286" max="6286" width="22.85546875" style="7" customWidth="1"/>
    <col min="6287" max="6287" width="23.42578125" style="7" customWidth="1"/>
    <col min="6288" max="6288" width="28.7109375" style="7" customWidth="1"/>
    <col min="6289" max="6289" width="12.7109375" style="7" customWidth="1"/>
    <col min="6290" max="6290" width="11.42578125" style="7"/>
    <col min="6291" max="6291" width="25.28515625" style="7" customWidth="1"/>
    <col min="6292" max="6292" width="15.85546875" style="7" bestFit="1" customWidth="1"/>
    <col min="6293" max="6294" width="18" style="7" bestFit="1" customWidth="1"/>
    <col min="6295" max="6513" width="11.42578125" style="7"/>
    <col min="6514" max="6514" width="15.42578125" style="7" customWidth="1"/>
    <col min="6515" max="6515" width="9.5703125" style="7" customWidth="1"/>
    <col min="6516" max="6516" width="14.42578125" style="7" customWidth="1"/>
    <col min="6517" max="6517" width="49.85546875" style="7" customWidth="1"/>
    <col min="6518" max="6518" width="22.5703125" style="7" customWidth="1"/>
    <col min="6519" max="6519" width="23" style="7" customWidth="1"/>
    <col min="6520" max="6520" width="22.85546875" style="7" customWidth="1"/>
    <col min="6521" max="6521" width="23.42578125" style="7" customWidth="1"/>
    <col min="6522" max="6522" width="22.42578125" style="7" customWidth="1"/>
    <col min="6523" max="6523" width="13.85546875" style="7" customWidth="1"/>
    <col min="6524" max="6524" width="20.7109375" style="7" customWidth="1"/>
    <col min="6525" max="6525" width="18.140625" style="7" customWidth="1"/>
    <col min="6526" max="6526" width="14.85546875" style="7" bestFit="1" customWidth="1"/>
    <col min="6527" max="6527" width="11.42578125" style="7"/>
    <col min="6528" max="6528" width="17.42578125" style="7" customWidth="1"/>
    <col min="6529" max="6531" width="18.140625" style="7" customWidth="1"/>
    <col min="6532" max="6535" width="11.42578125" style="7"/>
    <col min="6536" max="6536" width="34" style="7" customWidth="1"/>
    <col min="6537" max="6537" width="9.5703125" style="7" customWidth="1"/>
    <col min="6538" max="6538" width="16.7109375" style="7" customWidth="1"/>
    <col min="6539" max="6539" width="55.140625" style="7" customWidth="1"/>
    <col min="6540" max="6540" width="22.5703125" style="7" customWidth="1"/>
    <col min="6541" max="6541" width="23" style="7" customWidth="1"/>
    <col min="6542" max="6542" width="22.85546875" style="7" customWidth="1"/>
    <col min="6543" max="6543" width="23.42578125" style="7" customWidth="1"/>
    <col min="6544" max="6544" width="28.7109375" style="7" customWidth="1"/>
    <col min="6545" max="6545" width="12.7109375" style="7" customWidth="1"/>
    <col min="6546" max="6546" width="11.42578125" style="7"/>
    <col min="6547" max="6547" width="25.28515625" style="7" customWidth="1"/>
    <col min="6548" max="6548" width="15.85546875" style="7" bestFit="1" customWidth="1"/>
    <col min="6549" max="6550" width="18" style="7" bestFit="1" customWidth="1"/>
    <col min="6551" max="6769" width="11.42578125" style="7"/>
    <col min="6770" max="6770" width="15.42578125" style="7" customWidth="1"/>
    <col min="6771" max="6771" width="9.5703125" style="7" customWidth="1"/>
    <col min="6772" max="6772" width="14.42578125" style="7" customWidth="1"/>
    <col min="6773" max="6773" width="49.85546875" style="7" customWidth="1"/>
    <col min="6774" max="6774" width="22.5703125" style="7" customWidth="1"/>
    <col min="6775" max="6775" width="23" style="7" customWidth="1"/>
    <col min="6776" max="6776" width="22.85546875" style="7" customWidth="1"/>
    <col min="6777" max="6777" width="23.42578125" style="7" customWidth="1"/>
    <col min="6778" max="6778" width="22.42578125" style="7" customWidth="1"/>
    <col min="6779" max="6779" width="13.85546875" style="7" customWidth="1"/>
    <col min="6780" max="6780" width="20.7109375" style="7" customWidth="1"/>
    <col min="6781" max="6781" width="18.140625" style="7" customWidth="1"/>
    <col min="6782" max="6782" width="14.85546875" style="7" bestFit="1" customWidth="1"/>
    <col min="6783" max="6783" width="11.42578125" style="7"/>
    <col min="6784" max="6784" width="17.42578125" style="7" customWidth="1"/>
    <col min="6785" max="6787" width="18.140625" style="7" customWidth="1"/>
    <col min="6788" max="6791" width="11.42578125" style="7"/>
    <col min="6792" max="6792" width="34" style="7" customWidth="1"/>
    <col min="6793" max="6793" width="9.5703125" style="7" customWidth="1"/>
    <col min="6794" max="6794" width="16.7109375" style="7" customWidth="1"/>
    <col min="6795" max="6795" width="55.140625" style="7" customWidth="1"/>
    <col min="6796" max="6796" width="22.5703125" style="7" customWidth="1"/>
    <col min="6797" max="6797" width="23" style="7" customWidth="1"/>
    <col min="6798" max="6798" width="22.85546875" style="7" customWidth="1"/>
    <col min="6799" max="6799" width="23.42578125" style="7" customWidth="1"/>
    <col min="6800" max="6800" width="28.7109375" style="7" customWidth="1"/>
    <col min="6801" max="6801" width="12.7109375" style="7" customWidth="1"/>
    <col min="6802" max="6802" width="11.42578125" style="7"/>
    <col min="6803" max="6803" width="25.28515625" style="7" customWidth="1"/>
    <col min="6804" max="6804" width="15.85546875" style="7" bestFit="1" customWidth="1"/>
    <col min="6805" max="6806" width="18" style="7" bestFit="1" customWidth="1"/>
    <col min="6807" max="7025" width="11.42578125" style="7"/>
    <col min="7026" max="7026" width="15.42578125" style="7" customWidth="1"/>
    <col min="7027" max="7027" width="9.5703125" style="7" customWidth="1"/>
    <col min="7028" max="7028" width="14.42578125" style="7" customWidth="1"/>
    <col min="7029" max="7029" width="49.85546875" style="7" customWidth="1"/>
    <col min="7030" max="7030" width="22.5703125" style="7" customWidth="1"/>
    <col min="7031" max="7031" width="23" style="7" customWidth="1"/>
    <col min="7032" max="7032" width="22.85546875" style="7" customWidth="1"/>
    <col min="7033" max="7033" width="23.42578125" style="7" customWidth="1"/>
    <col min="7034" max="7034" width="22.42578125" style="7" customWidth="1"/>
    <col min="7035" max="7035" width="13.85546875" style="7" customWidth="1"/>
    <col min="7036" max="7036" width="20.7109375" style="7" customWidth="1"/>
    <col min="7037" max="7037" width="18.140625" style="7" customWidth="1"/>
    <col min="7038" max="7038" width="14.85546875" style="7" bestFit="1" customWidth="1"/>
    <col min="7039" max="7039" width="11.42578125" style="7"/>
    <col min="7040" max="7040" width="17.42578125" style="7" customWidth="1"/>
    <col min="7041" max="7043" width="18.140625" style="7" customWidth="1"/>
    <col min="7044" max="7047" width="11.42578125" style="7"/>
    <col min="7048" max="7048" width="34" style="7" customWidth="1"/>
    <col min="7049" max="7049" width="9.5703125" style="7" customWidth="1"/>
    <col min="7050" max="7050" width="16.7109375" style="7" customWidth="1"/>
    <col min="7051" max="7051" width="55.140625" style="7" customWidth="1"/>
    <col min="7052" max="7052" width="22.5703125" style="7" customWidth="1"/>
    <col min="7053" max="7053" width="23" style="7" customWidth="1"/>
    <col min="7054" max="7054" width="22.85546875" style="7" customWidth="1"/>
    <col min="7055" max="7055" width="23.42578125" style="7" customWidth="1"/>
    <col min="7056" max="7056" width="28.7109375" style="7" customWidth="1"/>
    <col min="7057" max="7057" width="12.7109375" style="7" customWidth="1"/>
    <col min="7058" max="7058" width="11.42578125" style="7"/>
    <col min="7059" max="7059" width="25.28515625" style="7" customWidth="1"/>
    <col min="7060" max="7060" width="15.85546875" style="7" bestFit="1" customWidth="1"/>
    <col min="7061" max="7062" width="18" style="7" bestFit="1" customWidth="1"/>
    <col min="7063" max="7281" width="11.42578125" style="7"/>
    <col min="7282" max="7282" width="15.42578125" style="7" customWidth="1"/>
    <col min="7283" max="7283" width="9.5703125" style="7" customWidth="1"/>
    <col min="7284" max="7284" width="14.42578125" style="7" customWidth="1"/>
    <col min="7285" max="7285" width="49.85546875" style="7" customWidth="1"/>
    <col min="7286" max="7286" width="22.5703125" style="7" customWidth="1"/>
    <col min="7287" max="7287" width="23" style="7" customWidth="1"/>
    <col min="7288" max="7288" width="22.85546875" style="7" customWidth="1"/>
    <col min="7289" max="7289" width="23.42578125" style="7" customWidth="1"/>
    <col min="7290" max="7290" width="22.42578125" style="7" customWidth="1"/>
    <col min="7291" max="7291" width="13.85546875" style="7" customWidth="1"/>
    <col min="7292" max="7292" width="20.7109375" style="7" customWidth="1"/>
    <col min="7293" max="7293" width="18.140625" style="7" customWidth="1"/>
    <col min="7294" max="7294" width="14.85546875" style="7" bestFit="1" customWidth="1"/>
    <col min="7295" max="7295" width="11.42578125" style="7"/>
    <col min="7296" max="7296" width="17.42578125" style="7" customWidth="1"/>
    <col min="7297" max="7299" width="18.140625" style="7" customWidth="1"/>
    <col min="7300" max="7303" width="11.42578125" style="7"/>
    <col min="7304" max="7304" width="34" style="7" customWidth="1"/>
    <col min="7305" max="7305" width="9.5703125" style="7" customWidth="1"/>
    <col min="7306" max="7306" width="16.7109375" style="7" customWidth="1"/>
    <col min="7307" max="7307" width="55.140625" style="7" customWidth="1"/>
    <col min="7308" max="7308" width="22.5703125" style="7" customWidth="1"/>
    <col min="7309" max="7309" width="23" style="7" customWidth="1"/>
    <col min="7310" max="7310" width="22.85546875" style="7" customWidth="1"/>
    <col min="7311" max="7311" width="23.42578125" style="7" customWidth="1"/>
    <col min="7312" max="7312" width="28.7109375" style="7" customWidth="1"/>
    <col min="7313" max="7313" width="12.7109375" style="7" customWidth="1"/>
    <col min="7314" max="7314" width="11.42578125" style="7"/>
    <col min="7315" max="7315" width="25.28515625" style="7" customWidth="1"/>
    <col min="7316" max="7316" width="15.85546875" style="7" bestFit="1" customWidth="1"/>
    <col min="7317" max="7318" width="18" style="7" bestFit="1" customWidth="1"/>
    <col min="7319" max="7537" width="11.42578125" style="7"/>
    <col min="7538" max="7538" width="15.42578125" style="7" customWidth="1"/>
    <col min="7539" max="7539" width="9.5703125" style="7" customWidth="1"/>
    <col min="7540" max="7540" width="14.42578125" style="7" customWidth="1"/>
    <col min="7541" max="7541" width="49.85546875" style="7" customWidth="1"/>
    <col min="7542" max="7542" width="22.5703125" style="7" customWidth="1"/>
    <col min="7543" max="7543" width="23" style="7" customWidth="1"/>
    <col min="7544" max="7544" width="22.85546875" style="7" customWidth="1"/>
    <col min="7545" max="7545" width="23.42578125" style="7" customWidth="1"/>
    <col min="7546" max="7546" width="22.42578125" style="7" customWidth="1"/>
    <col min="7547" max="7547" width="13.85546875" style="7" customWidth="1"/>
    <col min="7548" max="7548" width="20.7109375" style="7" customWidth="1"/>
    <col min="7549" max="7549" width="18.140625" style="7" customWidth="1"/>
    <col min="7550" max="7550" width="14.85546875" style="7" bestFit="1" customWidth="1"/>
    <col min="7551" max="7551" width="11.42578125" style="7"/>
    <col min="7552" max="7552" width="17.42578125" style="7" customWidth="1"/>
    <col min="7553" max="7555" width="18.140625" style="7" customWidth="1"/>
    <col min="7556" max="7559" width="11.42578125" style="7"/>
    <col min="7560" max="7560" width="34" style="7" customWidth="1"/>
    <col min="7561" max="7561" width="9.5703125" style="7" customWidth="1"/>
    <col min="7562" max="7562" width="16.7109375" style="7" customWidth="1"/>
    <col min="7563" max="7563" width="55.140625" style="7" customWidth="1"/>
    <col min="7564" max="7564" width="22.5703125" style="7" customWidth="1"/>
    <col min="7565" max="7565" width="23" style="7" customWidth="1"/>
    <col min="7566" max="7566" width="22.85546875" style="7" customWidth="1"/>
    <col min="7567" max="7567" width="23.42578125" style="7" customWidth="1"/>
    <col min="7568" max="7568" width="28.7109375" style="7" customWidth="1"/>
    <col min="7569" max="7569" width="12.7109375" style="7" customWidth="1"/>
    <col min="7570" max="7570" width="11.42578125" style="7"/>
    <col min="7571" max="7571" width="25.28515625" style="7" customWidth="1"/>
    <col min="7572" max="7572" width="15.85546875" style="7" bestFit="1" customWidth="1"/>
    <col min="7573" max="7574" width="18" style="7" bestFit="1" customWidth="1"/>
    <col min="7575" max="7793" width="11.42578125" style="7"/>
    <col min="7794" max="7794" width="15.42578125" style="7" customWidth="1"/>
    <col min="7795" max="7795" width="9.5703125" style="7" customWidth="1"/>
    <col min="7796" max="7796" width="14.42578125" style="7" customWidth="1"/>
    <col min="7797" max="7797" width="49.85546875" style="7" customWidth="1"/>
    <col min="7798" max="7798" width="22.5703125" style="7" customWidth="1"/>
    <col min="7799" max="7799" width="23" style="7" customWidth="1"/>
    <col min="7800" max="7800" width="22.85546875" style="7" customWidth="1"/>
    <col min="7801" max="7801" width="23.42578125" style="7" customWidth="1"/>
    <col min="7802" max="7802" width="22.42578125" style="7" customWidth="1"/>
    <col min="7803" max="7803" width="13.85546875" style="7" customWidth="1"/>
    <col min="7804" max="7804" width="20.7109375" style="7" customWidth="1"/>
    <col min="7805" max="7805" width="18.140625" style="7" customWidth="1"/>
    <col min="7806" max="7806" width="14.85546875" style="7" bestFit="1" customWidth="1"/>
    <col min="7807" max="7807" width="11.42578125" style="7"/>
    <col min="7808" max="7808" width="17.42578125" style="7" customWidth="1"/>
    <col min="7809" max="7811" width="18.140625" style="7" customWidth="1"/>
    <col min="7812" max="7815" width="11.42578125" style="7"/>
    <col min="7816" max="7816" width="34" style="7" customWidth="1"/>
    <col min="7817" max="7817" width="9.5703125" style="7" customWidth="1"/>
    <col min="7818" max="7818" width="16.7109375" style="7" customWidth="1"/>
    <col min="7819" max="7819" width="55.140625" style="7" customWidth="1"/>
    <col min="7820" max="7820" width="22.5703125" style="7" customWidth="1"/>
    <col min="7821" max="7821" width="23" style="7" customWidth="1"/>
    <col min="7822" max="7822" width="22.85546875" style="7" customWidth="1"/>
    <col min="7823" max="7823" width="23.42578125" style="7" customWidth="1"/>
    <col min="7824" max="7824" width="28.7109375" style="7" customWidth="1"/>
    <col min="7825" max="7825" width="12.7109375" style="7" customWidth="1"/>
    <col min="7826" max="7826" width="11.42578125" style="7"/>
    <col min="7827" max="7827" width="25.28515625" style="7" customWidth="1"/>
    <col min="7828" max="7828" width="15.85546875" style="7" bestFit="1" customWidth="1"/>
    <col min="7829" max="7830" width="18" style="7" bestFit="1" customWidth="1"/>
    <col min="7831" max="8049" width="11.42578125" style="7"/>
    <col min="8050" max="8050" width="15.42578125" style="7" customWidth="1"/>
    <col min="8051" max="8051" width="9.5703125" style="7" customWidth="1"/>
    <col min="8052" max="8052" width="14.42578125" style="7" customWidth="1"/>
    <col min="8053" max="8053" width="49.85546875" style="7" customWidth="1"/>
    <col min="8054" max="8054" width="22.5703125" style="7" customWidth="1"/>
    <col min="8055" max="8055" width="23" style="7" customWidth="1"/>
    <col min="8056" max="8056" width="22.85546875" style="7" customWidth="1"/>
    <col min="8057" max="8057" width="23.42578125" style="7" customWidth="1"/>
    <col min="8058" max="8058" width="22.42578125" style="7" customWidth="1"/>
    <col min="8059" max="8059" width="13.85546875" style="7" customWidth="1"/>
    <col min="8060" max="8060" width="20.7109375" style="7" customWidth="1"/>
    <col min="8061" max="8061" width="18.140625" style="7" customWidth="1"/>
    <col min="8062" max="8062" width="14.85546875" style="7" bestFit="1" customWidth="1"/>
    <col min="8063" max="8063" width="11.42578125" style="7"/>
    <col min="8064" max="8064" width="17.42578125" style="7" customWidth="1"/>
    <col min="8065" max="8067" width="18.140625" style="7" customWidth="1"/>
    <col min="8068" max="8071" width="11.42578125" style="7"/>
    <col min="8072" max="8072" width="34" style="7" customWidth="1"/>
    <col min="8073" max="8073" width="9.5703125" style="7" customWidth="1"/>
    <col min="8074" max="8074" width="16.7109375" style="7" customWidth="1"/>
    <col min="8075" max="8075" width="55.140625" style="7" customWidth="1"/>
    <col min="8076" max="8076" width="22.5703125" style="7" customWidth="1"/>
    <col min="8077" max="8077" width="23" style="7" customWidth="1"/>
    <col min="8078" max="8078" width="22.85546875" style="7" customWidth="1"/>
    <col min="8079" max="8079" width="23.42578125" style="7" customWidth="1"/>
    <col min="8080" max="8080" width="28.7109375" style="7" customWidth="1"/>
    <col min="8081" max="8081" width="12.7109375" style="7" customWidth="1"/>
    <col min="8082" max="8082" width="11.42578125" style="7"/>
    <col min="8083" max="8083" width="25.28515625" style="7" customWidth="1"/>
    <col min="8084" max="8084" width="15.85546875" style="7" bestFit="1" customWidth="1"/>
    <col min="8085" max="8086" width="18" style="7" bestFit="1" customWidth="1"/>
    <col min="8087" max="8305" width="11.42578125" style="7"/>
    <col min="8306" max="8306" width="15.42578125" style="7" customWidth="1"/>
    <col min="8307" max="8307" width="9.5703125" style="7" customWidth="1"/>
    <col min="8308" max="8308" width="14.42578125" style="7" customWidth="1"/>
    <col min="8309" max="8309" width="49.85546875" style="7" customWidth="1"/>
    <col min="8310" max="8310" width="22.5703125" style="7" customWidth="1"/>
    <col min="8311" max="8311" width="23" style="7" customWidth="1"/>
    <col min="8312" max="8312" width="22.85546875" style="7" customWidth="1"/>
    <col min="8313" max="8313" width="23.42578125" style="7" customWidth="1"/>
    <col min="8314" max="8314" width="22.42578125" style="7" customWidth="1"/>
    <col min="8315" max="8315" width="13.85546875" style="7" customWidth="1"/>
    <col min="8316" max="8316" width="20.7109375" style="7" customWidth="1"/>
    <col min="8317" max="8317" width="18.140625" style="7" customWidth="1"/>
    <col min="8318" max="8318" width="14.85546875" style="7" bestFit="1" customWidth="1"/>
    <col min="8319" max="8319" width="11.42578125" style="7"/>
    <col min="8320" max="8320" width="17.42578125" style="7" customWidth="1"/>
    <col min="8321" max="8323" width="18.140625" style="7" customWidth="1"/>
    <col min="8324" max="8327" width="11.42578125" style="7"/>
    <col min="8328" max="8328" width="34" style="7" customWidth="1"/>
    <col min="8329" max="8329" width="9.5703125" style="7" customWidth="1"/>
    <col min="8330" max="8330" width="16.7109375" style="7" customWidth="1"/>
    <col min="8331" max="8331" width="55.140625" style="7" customWidth="1"/>
    <col min="8332" max="8332" width="22.5703125" style="7" customWidth="1"/>
    <col min="8333" max="8333" width="23" style="7" customWidth="1"/>
    <col min="8334" max="8334" width="22.85546875" style="7" customWidth="1"/>
    <col min="8335" max="8335" width="23.42578125" style="7" customWidth="1"/>
    <col min="8336" max="8336" width="28.7109375" style="7" customWidth="1"/>
    <col min="8337" max="8337" width="12.7109375" style="7" customWidth="1"/>
    <col min="8338" max="8338" width="11.42578125" style="7"/>
    <col min="8339" max="8339" width="25.28515625" style="7" customWidth="1"/>
    <col min="8340" max="8340" width="15.85546875" style="7" bestFit="1" customWidth="1"/>
    <col min="8341" max="8342" width="18" style="7" bestFit="1" customWidth="1"/>
    <col min="8343" max="8561" width="11.42578125" style="7"/>
    <col min="8562" max="8562" width="15.42578125" style="7" customWidth="1"/>
    <col min="8563" max="8563" width="9.5703125" style="7" customWidth="1"/>
    <col min="8564" max="8564" width="14.42578125" style="7" customWidth="1"/>
    <col min="8565" max="8565" width="49.85546875" style="7" customWidth="1"/>
    <col min="8566" max="8566" width="22.5703125" style="7" customWidth="1"/>
    <col min="8567" max="8567" width="23" style="7" customWidth="1"/>
    <col min="8568" max="8568" width="22.85546875" style="7" customWidth="1"/>
    <col min="8569" max="8569" width="23.42578125" style="7" customWidth="1"/>
    <col min="8570" max="8570" width="22.42578125" style="7" customWidth="1"/>
    <col min="8571" max="8571" width="13.85546875" style="7" customWidth="1"/>
    <col min="8572" max="8572" width="20.7109375" style="7" customWidth="1"/>
    <col min="8573" max="8573" width="18.140625" style="7" customWidth="1"/>
    <col min="8574" max="8574" width="14.85546875" style="7" bestFit="1" customWidth="1"/>
    <col min="8575" max="8575" width="11.42578125" style="7"/>
    <col min="8576" max="8576" width="17.42578125" style="7" customWidth="1"/>
    <col min="8577" max="8579" width="18.140625" style="7" customWidth="1"/>
    <col min="8580" max="8583" width="11.42578125" style="7"/>
    <col min="8584" max="8584" width="34" style="7" customWidth="1"/>
    <col min="8585" max="8585" width="9.5703125" style="7" customWidth="1"/>
    <col min="8586" max="8586" width="16.7109375" style="7" customWidth="1"/>
    <col min="8587" max="8587" width="55.140625" style="7" customWidth="1"/>
    <col min="8588" max="8588" width="22.5703125" style="7" customWidth="1"/>
    <col min="8589" max="8589" width="23" style="7" customWidth="1"/>
    <col min="8590" max="8590" width="22.85546875" style="7" customWidth="1"/>
    <col min="8591" max="8591" width="23.42578125" style="7" customWidth="1"/>
    <col min="8592" max="8592" width="28.7109375" style="7" customWidth="1"/>
    <col min="8593" max="8593" width="12.7109375" style="7" customWidth="1"/>
    <col min="8594" max="8594" width="11.42578125" style="7"/>
    <col min="8595" max="8595" width="25.28515625" style="7" customWidth="1"/>
    <col min="8596" max="8596" width="15.85546875" style="7" bestFit="1" customWidth="1"/>
    <col min="8597" max="8598" width="18" style="7" bestFit="1" customWidth="1"/>
    <col min="8599" max="8817" width="11.42578125" style="7"/>
    <col min="8818" max="8818" width="15.42578125" style="7" customWidth="1"/>
    <col min="8819" max="8819" width="9.5703125" style="7" customWidth="1"/>
    <col min="8820" max="8820" width="14.42578125" style="7" customWidth="1"/>
    <col min="8821" max="8821" width="49.85546875" style="7" customWidth="1"/>
    <col min="8822" max="8822" width="22.5703125" style="7" customWidth="1"/>
    <col min="8823" max="8823" width="23" style="7" customWidth="1"/>
    <col min="8824" max="8824" width="22.85546875" style="7" customWidth="1"/>
    <col min="8825" max="8825" width="23.42578125" style="7" customWidth="1"/>
    <col min="8826" max="8826" width="22.42578125" style="7" customWidth="1"/>
    <col min="8827" max="8827" width="13.85546875" style="7" customWidth="1"/>
    <col min="8828" max="8828" width="20.7109375" style="7" customWidth="1"/>
    <col min="8829" max="8829" width="18.140625" style="7" customWidth="1"/>
    <col min="8830" max="8830" width="14.85546875" style="7" bestFit="1" customWidth="1"/>
    <col min="8831" max="8831" width="11.42578125" style="7"/>
    <col min="8832" max="8832" width="17.42578125" style="7" customWidth="1"/>
    <col min="8833" max="8835" width="18.140625" style="7" customWidth="1"/>
    <col min="8836" max="8839" width="11.42578125" style="7"/>
    <col min="8840" max="8840" width="34" style="7" customWidth="1"/>
    <col min="8841" max="8841" width="9.5703125" style="7" customWidth="1"/>
    <col min="8842" max="8842" width="16.7109375" style="7" customWidth="1"/>
    <col min="8843" max="8843" width="55.140625" style="7" customWidth="1"/>
    <col min="8844" max="8844" width="22.5703125" style="7" customWidth="1"/>
    <col min="8845" max="8845" width="23" style="7" customWidth="1"/>
    <col min="8846" max="8846" width="22.85546875" style="7" customWidth="1"/>
    <col min="8847" max="8847" width="23.42578125" style="7" customWidth="1"/>
    <col min="8848" max="8848" width="28.7109375" style="7" customWidth="1"/>
    <col min="8849" max="8849" width="12.7109375" style="7" customWidth="1"/>
    <col min="8850" max="8850" width="11.42578125" style="7"/>
    <col min="8851" max="8851" width="25.28515625" style="7" customWidth="1"/>
    <col min="8852" max="8852" width="15.85546875" style="7" bestFit="1" customWidth="1"/>
    <col min="8853" max="8854" width="18" style="7" bestFit="1" customWidth="1"/>
    <col min="8855" max="9073" width="11.42578125" style="7"/>
    <col min="9074" max="9074" width="15.42578125" style="7" customWidth="1"/>
    <col min="9075" max="9075" width="9.5703125" style="7" customWidth="1"/>
    <col min="9076" max="9076" width="14.42578125" style="7" customWidth="1"/>
    <col min="9077" max="9077" width="49.85546875" style="7" customWidth="1"/>
    <col min="9078" max="9078" width="22.5703125" style="7" customWidth="1"/>
    <col min="9079" max="9079" width="23" style="7" customWidth="1"/>
    <col min="9080" max="9080" width="22.85546875" style="7" customWidth="1"/>
    <col min="9081" max="9081" width="23.42578125" style="7" customWidth="1"/>
    <col min="9082" max="9082" width="22.42578125" style="7" customWidth="1"/>
    <col min="9083" max="9083" width="13.85546875" style="7" customWidth="1"/>
    <col min="9084" max="9084" width="20.7109375" style="7" customWidth="1"/>
    <col min="9085" max="9085" width="18.140625" style="7" customWidth="1"/>
    <col min="9086" max="9086" width="14.85546875" style="7" bestFit="1" customWidth="1"/>
    <col min="9087" max="9087" width="11.42578125" style="7"/>
    <col min="9088" max="9088" width="17.42578125" style="7" customWidth="1"/>
    <col min="9089" max="9091" width="18.140625" style="7" customWidth="1"/>
    <col min="9092" max="9095" width="11.42578125" style="7"/>
    <col min="9096" max="9096" width="34" style="7" customWidth="1"/>
    <col min="9097" max="9097" width="9.5703125" style="7" customWidth="1"/>
    <col min="9098" max="9098" width="16.7109375" style="7" customWidth="1"/>
    <col min="9099" max="9099" width="55.140625" style="7" customWidth="1"/>
    <col min="9100" max="9100" width="22.5703125" style="7" customWidth="1"/>
    <col min="9101" max="9101" width="23" style="7" customWidth="1"/>
    <col min="9102" max="9102" width="22.85546875" style="7" customWidth="1"/>
    <col min="9103" max="9103" width="23.42578125" style="7" customWidth="1"/>
    <col min="9104" max="9104" width="28.7109375" style="7" customWidth="1"/>
    <col min="9105" max="9105" width="12.7109375" style="7" customWidth="1"/>
    <col min="9106" max="9106" width="11.42578125" style="7"/>
    <col min="9107" max="9107" width="25.28515625" style="7" customWidth="1"/>
    <col min="9108" max="9108" width="15.85546875" style="7" bestFit="1" customWidth="1"/>
    <col min="9109" max="9110" width="18" style="7" bestFit="1" customWidth="1"/>
    <col min="9111" max="9329" width="11.42578125" style="7"/>
    <col min="9330" max="9330" width="15.42578125" style="7" customWidth="1"/>
    <col min="9331" max="9331" width="9.5703125" style="7" customWidth="1"/>
    <col min="9332" max="9332" width="14.42578125" style="7" customWidth="1"/>
    <col min="9333" max="9333" width="49.85546875" style="7" customWidth="1"/>
    <col min="9334" max="9334" width="22.5703125" style="7" customWidth="1"/>
    <col min="9335" max="9335" width="23" style="7" customWidth="1"/>
    <col min="9336" max="9336" width="22.85546875" style="7" customWidth="1"/>
    <col min="9337" max="9337" width="23.42578125" style="7" customWidth="1"/>
    <col min="9338" max="9338" width="22.42578125" style="7" customWidth="1"/>
    <col min="9339" max="9339" width="13.85546875" style="7" customWidth="1"/>
    <col min="9340" max="9340" width="20.7109375" style="7" customWidth="1"/>
    <col min="9341" max="9341" width="18.140625" style="7" customWidth="1"/>
    <col min="9342" max="9342" width="14.85546875" style="7" bestFit="1" customWidth="1"/>
    <col min="9343" max="9343" width="11.42578125" style="7"/>
    <col min="9344" max="9344" width="17.42578125" style="7" customWidth="1"/>
    <col min="9345" max="9347" width="18.140625" style="7" customWidth="1"/>
    <col min="9348" max="9351" width="11.42578125" style="7"/>
    <col min="9352" max="9352" width="34" style="7" customWidth="1"/>
    <col min="9353" max="9353" width="9.5703125" style="7" customWidth="1"/>
    <col min="9354" max="9354" width="16.7109375" style="7" customWidth="1"/>
    <col min="9355" max="9355" width="55.140625" style="7" customWidth="1"/>
    <col min="9356" max="9356" width="22.5703125" style="7" customWidth="1"/>
    <col min="9357" max="9357" width="23" style="7" customWidth="1"/>
    <col min="9358" max="9358" width="22.85546875" style="7" customWidth="1"/>
    <col min="9359" max="9359" width="23.42578125" style="7" customWidth="1"/>
    <col min="9360" max="9360" width="28.7109375" style="7" customWidth="1"/>
    <col min="9361" max="9361" width="12.7109375" style="7" customWidth="1"/>
    <col min="9362" max="9362" width="11.42578125" style="7"/>
    <col min="9363" max="9363" width="25.28515625" style="7" customWidth="1"/>
    <col min="9364" max="9364" width="15.85546875" style="7" bestFit="1" customWidth="1"/>
    <col min="9365" max="9366" width="18" style="7" bestFit="1" customWidth="1"/>
    <col min="9367" max="9585" width="11.42578125" style="7"/>
    <col min="9586" max="9586" width="15.42578125" style="7" customWidth="1"/>
    <col min="9587" max="9587" width="9.5703125" style="7" customWidth="1"/>
    <col min="9588" max="9588" width="14.42578125" style="7" customWidth="1"/>
    <col min="9589" max="9589" width="49.85546875" style="7" customWidth="1"/>
    <col min="9590" max="9590" width="22.5703125" style="7" customWidth="1"/>
    <col min="9591" max="9591" width="23" style="7" customWidth="1"/>
    <col min="9592" max="9592" width="22.85546875" style="7" customWidth="1"/>
    <col min="9593" max="9593" width="23.42578125" style="7" customWidth="1"/>
    <col min="9594" max="9594" width="22.42578125" style="7" customWidth="1"/>
    <col min="9595" max="9595" width="13.85546875" style="7" customWidth="1"/>
    <col min="9596" max="9596" width="20.7109375" style="7" customWidth="1"/>
    <col min="9597" max="9597" width="18.140625" style="7" customWidth="1"/>
    <col min="9598" max="9598" width="14.85546875" style="7" bestFit="1" customWidth="1"/>
    <col min="9599" max="9599" width="11.42578125" style="7"/>
    <col min="9600" max="9600" width="17.42578125" style="7" customWidth="1"/>
    <col min="9601" max="9603" width="18.140625" style="7" customWidth="1"/>
    <col min="9604" max="9607" width="11.42578125" style="7"/>
    <col min="9608" max="9608" width="34" style="7" customWidth="1"/>
    <col min="9609" max="9609" width="9.5703125" style="7" customWidth="1"/>
    <col min="9610" max="9610" width="16.7109375" style="7" customWidth="1"/>
    <col min="9611" max="9611" width="55.140625" style="7" customWidth="1"/>
    <col min="9612" max="9612" width="22.5703125" style="7" customWidth="1"/>
    <col min="9613" max="9613" width="23" style="7" customWidth="1"/>
    <col min="9614" max="9614" width="22.85546875" style="7" customWidth="1"/>
    <col min="9615" max="9615" width="23.42578125" style="7" customWidth="1"/>
    <col min="9616" max="9616" width="28.7109375" style="7" customWidth="1"/>
    <col min="9617" max="9617" width="12.7109375" style="7" customWidth="1"/>
    <col min="9618" max="9618" width="11.42578125" style="7"/>
    <col min="9619" max="9619" width="25.28515625" style="7" customWidth="1"/>
    <col min="9620" max="9620" width="15.85546875" style="7" bestFit="1" customWidth="1"/>
    <col min="9621" max="9622" width="18" style="7" bestFit="1" customWidth="1"/>
    <col min="9623" max="9841" width="11.42578125" style="7"/>
    <col min="9842" max="9842" width="15.42578125" style="7" customWidth="1"/>
    <col min="9843" max="9843" width="9.5703125" style="7" customWidth="1"/>
    <col min="9844" max="9844" width="14.42578125" style="7" customWidth="1"/>
    <col min="9845" max="9845" width="49.85546875" style="7" customWidth="1"/>
    <col min="9846" max="9846" width="22.5703125" style="7" customWidth="1"/>
    <col min="9847" max="9847" width="23" style="7" customWidth="1"/>
    <col min="9848" max="9848" width="22.85546875" style="7" customWidth="1"/>
    <col min="9849" max="9849" width="23.42578125" style="7" customWidth="1"/>
    <col min="9850" max="9850" width="22.42578125" style="7" customWidth="1"/>
    <col min="9851" max="9851" width="13.85546875" style="7" customWidth="1"/>
    <col min="9852" max="9852" width="20.7109375" style="7" customWidth="1"/>
    <col min="9853" max="9853" width="18.140625" style="7" customWidth="1"/>
    <col min="9854" max="9854" width="14.85546875" style="7" bestFit="1" customWidth="1"/>
    <col min="9855" max="9855" width="11.42578125" style="7"/>
    <col min="9856" max="9856" width="17.42578125" style="7" customWidth="1"/>
    <col min="9857" max="9859" width="18.140625" style="7" customWidth="1"/>
    <col min="9860" max="9863" width="11.42578125" style="7"/>
    <col min="9864" max="9864" width="34" style="7" customWidth="1"/>
    <col min="9865" max="9865" width="9.5703125" style="7" customWidth="1"/>
    <col min="9866" max="9866" width="16.7109375" style="7" customWidth="1"/>
    <col min="9867" max="9867" width="55.140625" style="7" customWidth="1"/>
    <col min="9868" max="9868" width="22.5703125" style="7" customWidth="1"/>
    <col min="9869" max="9869" width="23" style="7" customWidth="1"/>
    <col min="9870" max="9870" width="22.85546875" style="7" customWidth="1"/>
    <col min="9871" max="9871" width="23.42578125" style="7" customWidth="1"/>
    <col min="9872" max="9872" width="28.7109375" style="7" customWidth="1"/>
    <col min="9873" max="9873" width="12.7109375" style="7" customWidth="1"/>
    <col min="9874" max="9874" width="11.42578125" style="7"/>
    <col min="9875" max="9875" width="25.28515625" style="7" customWidth="1"/>
    <col min="9876" max="9876" width="15.85546875" style="7" bestFit="1" customWidth="1"/>
    <col min="9877" max="9878" width="18" style="7" bestFit="1" customWidth="1"/>
    <col min="9879" max="10097" width="11.42578125" style="7"/>
    <col min="10098" max="10098" width="15.42578125" style="7" customWidth="1"/>
    <col min="10099" max="10099" width="9.5703125" style="7" customWidth="1"/>
    <col min="10100" max="10100" width="14.42578125" style="7" customWidth="1"/>
    <col min="10101" max="10101" width="49.85546875" style="7" customWidth="1"/>
    <col min="10102" max="10102" width="22.5703125" style="7" customWidth="1"/>
    <col min="10103" max="10103" width="23" style="7" customWidth="1"/>
    <col min="10104" max="10104" width="22.85546875" style="7" customWidth="1"/>
    <col min="10105" max="10105" width="23.42578125" style="7" customWidth="1"/>
    <col min="10106" max="10106" width="22.42578125" style="7" customWidth="1"/>
    <col min="10107" max="10107" width="13.85546875" style="7" customWidth="1"/>
    <col min="10108" max="10108" width="20.7109375" style="7" customWidth="1"/>
    <col min="10109" max="10109" width="18.140625" style="7" customWidth="1"/>
    <col min="10110" max="10110" width="14.85546875" style="7" bestFit="1" customWidth="1"/>
    <col min="10111" max="10111" width="11.42578125" style="7"/>
    <col min="10112" max="10112" width="17.42578125" style="7" customWidth="1"/>
    <col min="10113" max="10115" width="18.140625" style="7" customWidth="1"/>
    <col min="10116" max="10119" width="11.42578125" style="7"/>
    <col min="10120" max="10120" width="34" style="7" customWidth="1"/>
    <col min="10121" max="10121" width="9.5703125" style="7" customWidth="1"/>
    <col min="10122" max="10122" width="16.7109375" style="7" customWidth="1"/>
    <col min="10123" max="10123" width="55.140625" style="7" customWidth="1"/>
    <col min="10124" max="10124" width="22.5703125" style="7" customWidth="1"/>
    <col min="10125" max="10125" width="23" style="7" customWidth="1"/>
    <col min="10126" max="10126" width="22.85546875" style="7" customWidth="1"/>
    <col min="10127" max="10127" width="23.42578125" style="7" customWidth="1"/>
    <col min="10128" max="10128" width="28.7109375" style="7" customWidth="1"/>
    <col min="10129" max="10129" width="12.7109375" style="7" customWidth="1"/>
    <col min="10130" max="10130" width="11.42578125" style="7"/>
    <col min="10131" max="10131" width="25.28515625" style="7" customWidth="1"/>
    <col min="10132" max="10132" width="15.85546875" style="7" bestFit="1" customWidth="1"/>
    <col min="10133" max="10134" width="18" style="7" bestFit="1" customWidth="1"/>
    <col min="10135" max="10353" width="11.42578125" style="7"/>
    <col min="10354" max="10354" width="15.42578125" style="7" customWidth="1"/>
    <col min="10355" max="10355" width="9.5703125" style="7" customWidth="1"/>
    <col min="10356" max="10356" width="14.42578125" style="7" customWidth="1"/>
    <col min="10357" max="10357" width="49.85546875" style="7" customWidth="1"/>
    <col min="10358" max="10358" width="22.5703125" style="7" customWidth="1"/>
    <col min="10359" max="10359" width="23" style="7" customWidth="1"/>
    <col min="10360" max="10360" width="22.85546875" style="7" customWidth="1"/>
    <col min="10361" max="10361" width="23.42578125" style="7" customWidth="1"/>
    <col min="10362" max="10362" width="22.42578125" style="7" customWidth="1"/>
    <col min="10363" max="10363" width="13.85546875" style="7" customWidth="1"/>
    <col min="10364" max="10364" width="20.7109375" style="7" customWidth="1"/>
    <col min="10365" max="10365" width="18.140625" style="7" customWidth="1"/>
    <col min="10366" max="10366" width="14.85546875" style="7" bestFit="1" customWidth="1"/>
    <col min="10367" max="10367" width="11.42578125" style="7"/>
    <col min="10368" max="10368" width="17.42578125" style="7" customWidth="1"/>
    <col min="10369" max="10371" width="18.140625" style="7" customWidth="1"/>
    <col min="10372" max="10375" width="11.42578125" style="7"/>
    <col min="10376" max="10376" width="34" style="7" customWidth="1"/>
    <col min="10377" max="10377" width="9.5703125" style="7" customWidth="1"/>
    <col min="10378" max="10378" width="16.7109375" style="7" customWidth="1"/>
    <col min="10379" max="10379" width="55.140625" style="7" customWidth="1"/>
    <col min="10380" max="10380" width="22.5703125" style="7" customWidth="1"/>
    <col min="10381" max="10381" width="23" style="7" customWidth="1"/>
    <col min="10382" max="10382" width="22.85546875" style="7" customWidth="1"/>
    <col min="10383" max="10383" width="23.42578125" style="7" customWidth="1"/>
    <col min="10384" max="10384" width="28.7109375" style="7" customWidth="1"/>
    <col min="10385" max="10385" width="12.7109375" style="7" customWidth="1"/>
    <col min="10386" max="10386" width="11.42578125" style="7"/>
    <col min="10387" max="10387" width="25.28515625" style="7" customWidth="1"/>
    <col min="10388" max="10388" width="15.85546875" style="7" bestFit="1" customWidth="1"/>
    <col min="10389" max="10390" width="18" style="7" bestFit="1" customWidth="1"/>
    <col min="10391" max="10609" width="11.42578125" style="7"/>
    <col min="10610" max="10610" width="15.42578125" style="7" customWidth="1"/>
    <col min="10611" max="10611" width="9.5703125" style="7" customWidth="1"/>
    <col min="10612" max="10612" width="14.42578125" style="7" customWidth="1"/>
    <col min="10613" max="10613" width="49.85546875" style="7" customWidth="1"/>
    <col min="10614" max="10614" width="22.5703125" style="7" customWidth="1"/>
    <col min="10615" max="10615" width="23" style="7" customWidth="1"/>
    <col min="10616" max="10616" width="22.85546875" style="7" customWidth="1"/>
    <col min="10617" max="10617" width="23.42578125" style="7" customWidth="1"/>
    <col min="10618" max="10618" width="22.42578125" style="7" customWidth="1"/>
    <col min="10619" max="10619" width="13.85546875" style="7" customWidth="1"/>
    <col min="10620" max="10620" width="20.7109375" style="7" customWidth="1"/>
    <col min="10621" max="10621" width="18.140625" style="7" customWidth="1"/>
    <col min="10622" max="10622" width="14.85546875" style="7" bestFit="1" customWidth="1"/>
    <col min="10623" max="10623" width="11.42578125" style="7"/>
    <col min="10624" max="10624" width="17.42578125" style="7" customWidth="1"/>
    <col min="10625" max="10627" width="18.140625" style="7" customWidth="1"/>
    <col min="10628" max="10631" width="11.42578125" style="7"/>
    <col min="10632" max="10632" width="34" style="7" customWidth="1"/>
    <col min="10633" max="10633" width="9.5703125" style="7" customWidth="1"/>
    <col min="10634" max="10634" width="16.7109375" style="7" customWidth="1"/>
    <col min="10635" max="10635" width="55.140625" style="7" customWidth="1"/>
    <col min="10636" max="10636" width="22.5703125" style="7" customWidth="1"/>
    <col min="10637" max="10637" width="23" style="7" customWidth="1"/>
    <col min="10638" max="10638" width="22.85546875" style="7" customWidth="1"/>
    <col min="10639" max="10639" width="23.42578125" style="7" customWidth="1"/>
    <col min="10640" max="10640" width="28.7109375" style="7" customWidth="1"/>
    <col min="10641" max="10641" width="12.7109375" style="7" customWidth="1"/>
    <col min="10642" max="10642" width="11.42578125" style="7"/>
    <col min="10643" max="10643" width="25.28515625" style="7" customWidth="1"/>
    <col min="10644" max="10644" width="15.85546875" style="7" bestFit="1" customWidth="1"/>
    <col min="10645" max="10646" width="18" style="7" bestFit="1" customWidth="1"/>
    <col min="10647" max="10865" width="11.42578125" style="7"/>
    <col min="10866" max="10866" width="15.42578125" style="7" customWidth="1"/>
    <col min="10867" max="10867" width="9.5703125" style="7" customWidth="1"/>
    <col min="10868" max="10868" width="14.42578125" style="7" customWidth="1"/>
    <col min="10869" max="10869" width="49.85546875" style="7" customWidth="1"/>
    <col min="10870" max="10870" width="22.5703125" style="7" customWidth="1"/>
    <col min="10871" max="10871" width="23" style="7" customWidth="1"/>
    <col min="10872" max="10872" width="22.85546875" style="7" customWidth="1"/>
    <col min="10873" max="10873" width="23.42578125" style="7" customWidth="1"/>
    <col min="10874" max="10874" width="22.42578125" style="7" customWidth="1"/>
    <col min="10875" max="10875" width="13.85546875" style="7" customWidth="1"/>
    <col min="10876" max="10876" width="20.7109375" style="7" customWidth="1"/>
    <col min="10877" max="10877" width="18.140625" style="7" customWidth="1"/>
    <col min="10878" max="10878" width="14.85546875" style="7" bestFit="1" customWidth="1"/>
    <col min="10879" max="10879" width="11.42578125" style="7"/>
    <col min="10880" max="10880" width="17.42578125" style="7" customWidth="1"/>
    <col min="10881" max="10883" width="18.140625" style="7" customWidth="1"/>
    <col min="10884" max="10887" width="11.42578125" style="7"/>
    <col min="10888" max="10888" width="34" style="7" customWidth="1"/>
    <col min="10889" max="10889" width="9.5703125" style="7" customWidth="1"/>
    <col min="10890" max="10890" width="16.7109375" style="7" customWidth="1"/>
    <col min="10891" max="10891" width="55.140625" style="7" customWidth="1"/>
    <col min="10892" max="10892" width="22.5703125" style="7" customWidth="1"/>
    <col min="10893" max="10893" width="23" style="7" customWidth="1"/>
    <col min="10894" max="10894" width="22.85546875" style="7" customWidth="1"/>
    <col min="10895" max="10895" width="23.42578125" style="7" customWidth="1"/>
    <col min="10896" max="10896" width="28.7109375" style="7" customWidth="1"/>
    <col min="10897" max="10897" width="12.7109375" style="7" customWidth="1"/>
    <col min="10898" max="10898" width="11.42578125" style="7"/>
    <col min="10899" max="10899" width="25.28515625" style="7" customWidth="1"/>
    <col min="10900" max="10900" width="15.85546875" style="7" bestFit="1" customWidth="1"/>
    <col min="10901" max="10902" width="18" style="7" bestFit="1" customWidth="1"/>
    <col min="10903" max="11121" width="11.42578125" style="7"/>
    <col min="11122" max="11122" width="15.42578125" style="7" customWidth="1"/>
    <col min="11123" max="11123" width="9.5703125" style="7" customWidth="1"/>
    <col min="11124" max="11124" width="14.42578125" style="7" customWidth="1"/>
    <col min="11125" max="11125" width="49.85546875" style="7" customWidth="1"/>
    <col min="11126" max="11126" width="22.5703125" style="7" customWidth="1"/>
    <col min="11127" max="11127" width="23" style="7" customWidth="1"/>
    <col min="11128" max="11128" width="22.85546875" style="7" customWidth="1"/>
    <col min="11129" max="11129" width="23.42578125" style="7" customWidth="1"/>
    <col min="11130" max="11130" width="22.42578125" style="7" customWidth="1"/>
    <col min="11131" max="11131" width="13.85546875" style="7" customWidth="1"/>
    <col min="11132" max="11132" width="20.7109375" style="7" customWidth="1"/>
    <col min="11133" max="11133" width="18.140625" style="7" customWidth="1"/>
    <col min="11134" max="11134" width="14.85546875" style="7" bestFit="1" customWidth="1"/>
    <col min="11135" max="11135" width="11.42578125" style="7"/>
    <col min="11136" max="11136" width="17.42578125" style="7" customWidth="1"/>
    <col min="11137" max="11139" width="18.140625" style="7" customWidth="1"/>
    <col min="11140" max="11143" width="11.42578125" style="7"/>
    <col min="11144" max="11144" width="34" style="7" customWidth="1"/>
    <col min="11145" max="11145" width="9.5703125" style="7" customWidth="1"/>
    <col min="11146" max="11146" width="16.7109375" style="7" customWidth="1"/>
    <col min="11147" max="11147" width="55.140625" style="7" customWidth="1"/>
    <col min="11148" max="11148" width="22.5703125" style="7" customWidth="1"/>
    <col min="11149" max="11149" width="23" style="7" customWidth="1"/>
    <col min="11150" max="11150" width="22.85546875" style="7" customWidth="1"/>
    <col min="11151" max="11151" width="23.42578125" style="7" customWidth="1"/>
    <col min="11152" max="11152" width="28.7109375" style="7" customWidth="1"/>
    <col min="11153" max="11153" width="12.7109375" style="7" customWidth="1"/>
    <col min="11154" max="11154" width="11.42578125" style="7"/>
    <col min="11155" max="11155" width="25.28515625" style="7" customWidth="1"/>
    <col min="11156" max="11156" width="15.85546875" style="7" bestFit="1" customWidth="1"/>
    <col min="11157" max="11158" width="18" style="7" bestFit="1" customWidth="1"/>
    <col min="11159" max="11377" width="11.42578125" style="7"/>
    <col min="11378" max="11378" width="15.42578125" style="7" customWidth="1"/>
    <col min="11379" max="11379" width="9.5703125" style="7" customWidth="1"/>
    <col min="11380" max="11380" width="14.42578125" style="7" customWidth="1"/>
    <col min="11381" max="11381" width="49.85546875" style="7" customWidth="1"/>
    <col min="11382" max="11382" width="22.5703125" style="7" customWidth="1"/>
    <col min="11383" max="11383" width="23" style="7" customWidth="1"/>
    <col min="11384" max="11384" width="22.85546875" style="7" customWidth="1"/>
    <col min="11385" max="11385" width="23.42578125" style="7" customWidth="1"/>
    <col min="11386" max="11386" width="22.42578125" style="7" customWidth="1"/>
    <col min="11387" max="11387" width="13.85546875" style="7" customWidth="1"/>
    <col min="11388" max="11388" width="20.7109375" style="7" customWidth="1"/>
    <col min="11389" max="11389" width="18.140625" style="7" customWidth="1"/>
    <col min="11390" max="11390" width="14.85546875" style="7" bestFit="1" customWidth="1"/>
    <col min="11391" max="11391" width="11.42578125" style="7"/>
    <col min="11392" max="11392" width="17.42578125" style="7" customWidth="1"/>
    <col min="11393" max="11395" width="18.140625" style="7" customWidth="1"/>
    <col min="11396" max="11399" width="11.42578125" style="7"/>
    <col min="11400" max="11400" width="34" style="7" customWidth="1"/>
    <col min="11401" max="11401" width="9.5703125" style="7" customWidth="1"/>
    <col min="11402" max="11402" width="16.7109375" style="7" customWidth="1"/>
    <col min="11403" max="11403" width="55.140625" style="7" customWidth="1"/>
    <col min="11404" max="11404" width="22.5703125" style="7" customWidth="1"/>
    <col min="11405" max="11405" width="23" style="7" customWidth="1"/>
    <col min="11406" max="11406" width="22.85546875" style="7" customWidth="1"/>
    <col min="11407" max="11407" width="23.42578125" style="7" customWidth="1"/>
    <col min="11408" max="11408" width="28.7109375" style="7" customWidth="1"/>
    <col min="11409" max="11409" width="12.7109375" style="7" customWidth="1"/>
    <col min="11410" max="11410" width="11.42578125" style="7"/>
    <col min="11411" max="11411" width="25.28515625" style="7" customWidth="1"/>
    <col min="11412" max="11412" width="15.85546875" style="7" bestFit="1" customWidth="1"/>
    <col min="11413" max="11414" width="18" style="7" bestFit="1" customWidth="1"/>
    <col min="11415" max="11633" width="11.42578125" style="7"/>
    <col min="11634" max="11634" width="15.42578125" style="7" customWidth="1"/>
    <col min="11635" max="11635" width="9.5703125" style="7" customWidth="1"/>
    <col min="11636" max="11636" width="14.42578125" style="7" customWidth="1"/>
    <col min="11637" max="11637" width="49.85546875" style="7" customWidth="1"/>
    <col min="11638" max="11638" width="22.5703125" style="7" customWidth="1"/>
    <col min="11639" max="11639" width="23" style="7" customWidth="1"/>
    <col min="11640" max="11640" width="22.85546875" style="7" customWidth="1"/>
    <col min="11641" max="11641" width="23.42578125" style="7" customWidth="1"/>
    <col min="11642" max="11642" width="22.42578125" style="7" customWidth="1"/>
    <col min="11643" max="11643" width="13.85546875" style="7" customWidth="1"/>
    <col min="11644" max="11644" width="20.7109375" style="7" customWidth="1"/>
    <col min="11645" max="11645" width="18.140625" style="7" customWidth="1"/>
    <col min="11646" max="11646" width="14.85546875" style="7" bestFit="1" customWidth="1"/>
    <col min="11647" max="11647" width="11.42578125" style="7"/>
    <col min="11648" max="11648" width="17.42578125" style="7" customWidth="1"/>
    <col min="11649" max="11651" width="18.140625" style="7" customWidth="1"/>
    <col min="11652" max="11655" width="11.42578125" style="7"/>
    <col min="11656" max="11656" width="34" style="7" customWidth="1"/>
    <col min="11657" max="11657" width="9.5703125" style="7" customWidth="1"/>
    <col min="11658" max="11658" width="16.7109375" style="7" customWidth="1"/>
    <col min="11659" max="11659" width="55.140625" style="7" customWidth="1"/>
    <col min="11660" max="11660" width="22.5703125" style="7" customWidth="1"/>
    <col min="11661" max="11661" width="23" style="7" customWidth="1"/>
    <col min="11662" max="11662" width="22.85546875" style="7" customWidth="1"/>
    <col min="11663" max="11663" width="23.42578125" style="7" customWidth="1"/>
    <col min="11664" max="11664" width="28.7109375" style="7" customWidth="1"/>
    <col min="11665" max="11665" width="12.7109375" style="7" customWidth="1"/>
    <col min="11666" max="11666" width="11.42578125" style="7"/>
    <col min="11667" max="11667" width="25.28515625" style="7" customWidth="1"/>
    <col min="11668" max="11668" width="15.85546875" style="7" bestFit="1" customWidth="1"/>
    <col min="11669" max="11670" width="18" style="7" bestFit="1" customWidth="1"/>
    <col min="11671" max="11889" width="11.42578125" style="7"/>
    <col min="11890" max="11890" width="15.42578125" style="7" customWidth="1"/>
    <col min="11891" max="11891" width="9.5703125" style="7" customWidth="1"/>
    <col min="11892" max="11892" width="14.42578125" style="7" customWidth="1"/>
    <col min="11893" max="11893" width="49.85546875" style="7" customWidth="1"/>
    <col min="11894" max="11894" width="22.5703125" style="7" customWidth="1"/>
    <col min="11895" max="11895" width="23" style="7" customWidth="1"/>
    <col min="11896" max="11896" width="22.85546875" style="7" customWidth="1"/>
    <col min="11897" max="11897" width="23.42578125" style="7" customWidth="1"/>
    <col min="11898" max="11898" width="22.42578125" style="7" customWidth="1"/>
    <col min="11899" max="11899" width="13.85546875" style="7" customWidth="1"/>
    <col min="11900" max="11900" width="20.7109375" style="7" customWidth="1"/>
    <col min="11901" max="11901" width="18.140625" style="7" customWidth="1"/>
    <col min="11902" max="11902" width="14.85546875" style="7" bestFit="1" customWidth="1"/>
    <col min="11903" max="11903" width="11.42578125" style="7"/>
    <col min="11904" max="11904" width="17.42578125" style="7" customWidth="1"/>
    <col min="11905" max="11907" width="18.140625" style="7" customWidth="1"/>
    <col min="11908" max="11911" width="11.42578125" style="7"/>
    <col min="11912" max="11912" width="34" style="7" customWidth="1"/>
    <col min="11913" max="11913" width="9.5703125" style="7" customWidth="1"/>
    <col min="11914" max="11914" width="16.7109375" style="7" customWidth="1"/>
    <col min="11915" max="11915" width="55.140625" style="7" customWidth="1"/>
    <col min="11916" max="11916" width="22.5703125" style="7" customWidth="1"/>
    <col min="11917" max="11917" width="23" style="7" customWidth="1"/>
    <col min="11918" max="11918" width="22.85546875" style="7" customWidth="1"/>
    <col min="11919" max="11919" width="23.42578125" style="7" customWidth="1"/>
    <col min="11920" max="11920" width="28.7109375" style="7" customWidth="1"/>
    <col min="11921" max="11921" width="12.7109375" style="7" customWidth="1"/>
    <col min="11922" max="11922" width="11.42578125" style="7"/>
    <col min="11923" max="11923" width="25.28515625" style="7" customWidth="1"/>
    <col min="11924" max="11924" width="15.85546875" style="7" bestFit="1" customWidth="1"/>
    <col min="11925" max="11926" width="18" style="7" bestFit="1" customWidth="1"/>
    <col min="11927" max="12145" width="11.42578125" style="7"/>
    <col min="12146" max="12146" width="15.42578125" style="7" customWidth="1"/>
    <col min="12147" max="12147" width="9.5703125" style="7" customWidth="1"/>
    <col min="12148" max="12148" width="14.42578125" style="7" customWidth="1"/>
    <col min="12149" max="12149" width="49.85546875" style="7" customWidth="1"/>
    <col min="12150" max="12150" width="22.5703125" style="7" customWidth="1"/>
    <col min="12151" max="12151" width="23" style="7" customWidth="1"/>
    <col min="12152" max="12152" width="22.85546875" style="7" customWidth="1"/>
    <col min="12153" max="12153" width="23.42578125" style="7" customWidth="1"/>
    <col min="12154" max="12154" width="22.42578125" style="7" customWidth="1"/>
    <col min="12155" max="12155" width="13.85546875" style="7" customWidth="1"/>
    <col min="12156" max="12156" width="20.7109375" style="7" customWidth="1"/>
    <col min="12157" max="12157" width="18.140625" style="7" customWidth="1"/>
    <col min="12158" max="12158" width="14.85546875" style="7" bestFit="1" customWidth="1"/>
    <col min="12159" max="12159" width="11.42578125" style="7"/>
    <col min="12160" max="12160" width="17.42578125" style="7" customWidth="1"/>
    <col min="12161" max="12163" width="18.140625" style="7" customWidth="1"/>
    <col min="12164" max="12167" width="11.42578125" style="7"/>
    <col min="12168" max="12168" width="34" style="7" customWidth="1"/>
    <col min="12169" max="12169" width="9.5703125" style="7" customWidth="1"/>
    <col min="12170" max="12170" width="16.7109375" style="7" customWidth="1"/>
    <col min="12171" max="12171" width="55.140625" style="7" customWidth="1"/>
    <col min="12172" max="12172" width="22.5703125" style="7" customWidth="1"/>
    <col min="12173" max="12173" width="23" style="7" customWidth="1"/>
    <col min="12174" max="12174" width="22.85546875" style="7" customWidth="1"/>
    <col min="12175" max="12175" width="23.42578125" style="7" customWidth="1"/>
    <col min="12176" max="12176" width="28.7109375" style="7" customWidth="1"/>
    <col min="12177" max="12177" width="12.7109375" style="7" customWidth="1"/>
    <col min="12178" max="12178" width="11.42578125" style="7"/>
    <col min="12179" max="12179" width="25.28515625" style="7" customWidth="1"/>
    <col min="12180" max="12180" width="15.85546875" style="7" bestFit="1" customWidth="1"/>
    <col min="12181" max="12182" width="18" style="7" bestFit="1" customWidth="1"/>
    <col min="12183" max="12401" width="11.42578125" style="7"/>
    <col min="12402" max="12402" width="15.42578125" style="7" customWidth="1"/>
    <col min="12403" max="12403" width="9.5703125" style="7" customWidth="1"/>
    <col min="12404" max="12404" width="14.42578125" style="7" customWidth="1"/>
    <col min="12405" max="12405" width="49.85546875" style="7" customWidth="1"/>
    <col min="12406" max="12406" width="22.5703125" style="7" customWidth="1"/>
    <col min="12407" max="12407" width="23" style="7" customWidth="1"/>
    <col min="12408" max="12408" width="22.85546875" style="7" customWidth="1"/>
    <col min="12409" max="12409" width="23.42578125" style="7" customWidth="1"/>
    <col min="12410" max="12410" width="22.42578125" style="7" customWidth="1"/>
    <col min="12411" max="12411" width="13.85546875" style="7" customWidth="1"/>
    <col min="12412" max="12412" width="20.7109375" style="7" customWidth="1"/>
    <col min="12413" max="12413" width="18.140625" style="7" customWidth="1"/>
    <col min="12414" max="12414" width="14.85546875" style="7" bestFit="1" customWidth="1"/>
    <col min="12415" max="12415" width="11.42578125" style="7"/>
    <col min="12416" max="12416" width="17.42578125" style="7" customWidth="1"/>
    <col min="12417" max="12419" width="18.140625" style="7" customWidth="1"/>
    <col min="12420" max="12423" width="11.42578125" style="7"/>
    <col min="12424" max="12424" width="34" style="7" customWidth="1"/>
    <col min="12425" max="12425" width="9.5703125" style="7" customWidth="1"/>
    <col min="12426" max="12426" width="16.7109375" style="7" customWidth="1"/>
    <col min="12427" max="12427" width="55.140625" style="7" customWidth="1"/>
    <col min="12428" max="12428" width="22.5703125" style="7" customWidth="1"/>
    <col min="12429" max="12429" width="23" style="7" customWidth="1"/>
    <col min="12430" max="12430" width="22.85546875" style="7" customWidth="1"/>
    <col min="12431" max="12431" width="23.42578125" style="7" customWidth="1"/>
    <col min="12432" max="12432" width="28.7109375" style="7" customWidth="1"/>
    <col min="12433" max="12433" width="12.7109375" style="7" customWidth="1"/>
    <col min="12434" max="12434" width="11.42578125" style="7"/>
    <col min="12435" max="12435" width="25.28515625" style="7" customWidth="1"/>
    <col min="12436" max="12436" width="15.85546875" style="7" bestFit="1" customWidth="1"/>
    <col min="12437" max="12438" width="18" style="7" bestFit="1" customWidth="1"/>
    <col min="12439" max="12657" width="11.42578125" style="7"/>
    <col min="12658" max="12658" width="15.42578125" style="7" customWidth="1"/>
    <col min="12659" max="12659" width="9.5703125" style="7" customWidth="1"/>
    <col min="12660" max="12660" width="14.42578125" style="7" customWidth="1"/>
    <col min="12661" max="12661" width="49.85546875" style="7" customWidth="1"/>
    <col min="12662" max="12662" width="22.5703125" style="7" customWidth="1"/>
    <col min="12663" max="12663" width="23" style="7" customWidth="1"/>
    <col min="12664" max="12664" width="22.85546875" style="7" customWidth="1"/>
    <col min="12665" max="12665" width="23.42578125" style="7" customWidth="1"/>
    <col min="12666" max="12666" width="22.42578125" style="7" customWidth="1"/>
    <col min="12667" max="12667" width="13.85546875" style="7" customWidth="1"/>
    <col min="12668" max="12668" width="20.7109375" style="7" customWidth="1"/>
    <col min="12669" max="12669" width="18.140625" style="7" customWidth="1"/>
    <col min="12670" max="12670" width="14.85546875" style="7" bestFit="1" customWidth="1"/>
    <col min="12671" max="12671" width="11.42578125" style="7"/>
    <col min="12672" max="12672" width="17.42578125" style="7" customWidth="1"/>
    <col min="12673" max="12675" width="18.140625" style="7" customWidth="1"/>
    <col min="12676" max="12679" width="11.42578125" style="7"/>
    <col min="12680" max="12680" width="34" style="7" customWidth="1"/>
    <col min="12681" max="12681" width="9.5703125" style="7" customWidth="1"/>
    <col min="12682" max="12682" width="16.7109375" style="7" customWidth="1"/>
    <col min="12683" max="12683" width="55.140625" style="7" customWidth="1"/>
    <col min="12684" max="12684" width="22.5703125" style="7" customWidth="1"/>
    <col min="12685" max="12685" width="23" style="7" customWidth="1"/>
    <col min="12686" max="12686" width="22.85546875" style="7" customWidth="1"/>
    <col min="12687" max="12687" width="23.42578125" style="7" customWidth="1"/>
    <col min="12688" max="12688" width="28.7109375" style="7" customWidth="1"/>
    <col min="12689" max="12689" width="12.7109375" style="7" customWidth="1"/>
    <col min="12690" max="12690" width="11.42578125" style="7"/>
    <col min="12691" max="12691" width="25.28515625" style="7" customWidth="1"/>
    <col min="12692" max="12692" width="15.85546875" style="7" bestFit="1" customWidth="1"/>
    <col min="12693" max="12694" width="18" style="7" bestFit="1" customWidth="1"/>
    <col min="12695" max="12913" width="11.42578125" style="7"/>
    <col min="12914" max="12914" width="15.42578125" style="7" customWidth="1"/>
    <col min="12915" max="12915" width="9.5703125" style="7" customWidth="1"/>
    <col min="12916" max="12916" width="14.42578125" style="7" customWidth="1"/>
    <col min="12917" max="12917" width="49.85546875" style="7" customWidth="1"/>
    <col min="12918" max="12918" width="22.5703125" style="7" customWidth="1"/>
    <col min="12919" max="12919" width="23" style="7" customWidth="1"/>
    <col min="12920" max="12920" width="22.85546875" style="7" customWidth="1"/>
    <col min="12921" max="12921" width="23.42578125" style="7" customWidth="1"/>
    <col min="12922" max="12922" width="22.42578125" style="7" customWidth="1"/>
    <col min="12923" max="12923" width="13.85546875" style="7" customWidth="1"/>
    <col min="12924" max="12924" width="20.7109375" style="7" customWidth="1"/>
    <col min="12925" max="12925" width="18.140625" style="7" customWidth="1"/>
    <col min="12926" max="12926" width="14.85546875" style="7" bestFit="1" customWidth="1"/>
    <col min="12927" max="12927" width="11.42578125" style="7"/>
    <col min="12928" max="12928" width="17.42578125" style="7" customWidth="1"/>
    <col min="12929" max="12931" width="18.140625" style="7" customWidth="1"/>
    <col min="12932" max="12935" width="11.42578125" style="7"/>
    <col min="12936" max="12936" width="34" style="7" customWidth="1"/>
    <col min="12937" max="12937" width="9.5703125" style="7" customWidth="1"/>
    <col min="12938" max="12938" width="16.7109375" style="7" customWidth="1"/>
    <col min="12939" max="12939" width="55.140625" style="7" customWidth="1"/>
    <col min="12940" max="12940" width="22.5703125" style="7" customWidth="1"/>
    <col min="12941" max="12941" width="23" style="7" customWidth="1"/>
    <col min="12942" max="12942" width="22.85546875" style="7" customWidth="1"/>
    <col min="12943" max="12943" width="23.42578125" style="7" customWidth="1"/>
    <col min="12944" max="12944" width="28.7109375" style="7" customWidth="1"/>
    <col min="12945" max="12945" width="12.7109375" style="7" customWidth="1"/>
    <col min="12946" max="12946" width="11.42578125" style="7"/>
    <col min="12947" max="12947" width="25.28515625" style="7" customWidth="1"/>
    <col min="12948" max="12948" width="15.85546875" style="7" bestFit="1" customWidth="1"/>
    <col min="12949" max="12950" width="18" style="7" bestFit="1" customWidth="1"/>
    <col min="12951" max="13169" width="11.42578125" style="7"/>
    <col min="13170" max="13170" width="15.42578125" style="7" customWidth="1"/>
    <col min="13171" max="13171" width="9.5703125" style="7" customWidth="1"/>
    <col min="13172" max="13172" width="14.42578125" style="7" customWidth="1"/>
    <col min="13173" max="13173" width="49.85546875" style="7" customWidth="1"/>
    <col min="13174" max="13174" width="22.5703125" style="7" customWidth="1"/>
    <col min="13175" max="13175" width="23" style="7" customWidth="1"/>
    <col min="13176" max="13176" width="22.85546875" style="7" customWidth="1"/>
    <col min="13177" max="13177" width="23.42578125" style="7" customWidth="1"/>
    <col min="13178" max="13178" width="22.42578125" style="7" customWidth="1"/>
    <col min="13179" max="13179" width="13.85546875" style="7" customWidth="1"/>
    <col min="13180" max="13180" width="20.7109375" style="7" customWidth="1"/>
    <col min="13181" max="13181" width="18.140625" style="7" customWidth="1"/>
    <col min="13182" max="13182" width="14.85546875" style="7" bestFit="1" customWidth="1"/>
    <col min="13183" max="13183" width="11.42578125" style="7"/>
    <col min="13184" max="13184" width="17.42578125" style="7" customWidth="1"/>
    <col min="13185" max="13187" width="18.140625" style="7" customWidth="1"/>
    <col min="13188" max="13191" width="11.42578125" style="7"/>
    <col min="13192" max="13192" width="34" style="7" customWidth="1"/>
    <col min="13193" max="13193" width="9.5703125" style="7" customWidth="1"/>
    <col min="13194" max="13194" width="16.7109375" style="7" customWidth="1"/>
    <col min="13195" max="13195" width="55.140625" style="7" customWidth="1"/>
    <col min="13196" max="13196" width="22.5703125" style="7" customWidth="1"/>
    <col min="13197" max="13197" width="23" style="7" customWidth="1"/>
    <col min="13198" max="13198" width="22.85546875" style="7" customWidth="1"/>
    <col min="13199" max="13199" width="23.42578125" style="7" customWidth="1"/>
    <col min="13200" max="13200" width="28.7109375" style="7" customWidth="1"/>
    <col min="13201" max="13201" width="12.7109375" style="7" customWidth="1"/>
    <col min="13202" max="13202" width="11.42578125" style="7"/>
    <col min="13203" max="13203" width="25.28515625" style="7" customWidth="1"/>
    <col min="13204" max="13204" width="15.85546875" style="7" bestFit="1" customWidth="1"/>
    <col min="13205" max="13206" width="18" style="7" bestFit="1" customWidth="1"/>
    <col min="13207" max="13425" width="11.42578125" style="7"/>
    <col min="13426" max="13426" width="15.42578125" style="7" customWidth="1"/>
    <col min="13427" max="13427" width="9.5703125" style="7" customWidth="1"/>
    <col min="13428" max="13428" width="14.42578125" style="7" customWidth="1"/>
    <col min="13429" max="13429" width="49.85546875" style="7" customWidth="1"/>
    <col min="13430" max="13430" width="22.5703125" style="7" customWidth="1"/>
    <col min="13431" max="13431" width="23" style="7" customWidth="1"/>
    <col min="13432" max="13432" width="22.85546875" style="7" customWidth="1"/>
    <col min="13433" max="13433" width="23.42578125" style="7" customWidth="1"/>
    <col min="13434" max="13434" width="22.42578125" style="7" customWidth="1"/>
    <col min="13435" max="13435" width="13.85546875" style="7" customWidth="1"/>
    <col min="13436" max="13436" width="20.7109375" style="7" customWidth="1"/>
    <col min="13437" max="13437" width="18.140625" style="7" customWidth="1"/>
    <col min="13438" max="13438" width="14.85546875" style="7" bestFit="1" customWidth="1"/>
    <col min="13439" max="13439" width="11.42578125" style="7"/>
    <col min="13440" max="13440" width="17.42578125" style="7" customWidth="1"/>
    <col min="13441" max="13443" width="18.140625" style="7" customWidth="1"/>
    <col min="13444" max="13447" width="11.42578125" style="7"/>
    <col min="13448" max="13448" width="34" style="7" customWidth="1"/>
    <col min="13449" max="13449" width="9.5703125" style="7" customWidth="1"/>
    <col min="13450" max="13450" width="16.7109375" style="7" customWidth="1"/>
    <col min="13451" max="13451" width="55.140625" style="7" customWidth="1"/>
    <col min="13452" max="13452" width="22.5703125" style="7" customWidth="1"/>
    <col min="13453" max="13453" width="23" style="7" customWidth="1"/>
    <col min="13454" max="13454" width="22.85546875" style="7" customWidth="1"/>
    <col min="13455" max="13455" width="23.42578125" style="7" customWidth="1"/>
    <col min="13456" max="13456" width="28.7109375" style="7" customWidth="1"/>
    <col min="13457" max="13457" width="12.7109375" style="7" customWidth="1"/>
    <col min="13458" max="13458" width="11.42578125" style="7"/>
    <col min="13459" max="13459" width="25.28515625" style="7" customWidth="1"/>
    <col min="13460" max="13460" width="15.85546875" style="7" bestFit="1" customWidth="1"/>
    <col min="13461" max="13462" width="18" style="7" bestFit="1" customWidth="1"/>
    <col min="13463" max="13681" width="11.42578125" style="7"/>
    <col min="13682" max="13682" width="15.42578125" style="7" customWidth="1"/>
    <col min="13683" max="13683" width="9.5703125" style="7" customWidth="1"/>
    <col min="13684" max="13684" width="14.42578125" style="7" customWidth="1"/>
    <col min="13685" max="13685" width="49.85546875" style="7" customWidth="1"/>
    <col min="13686" max="13686" width="22.5703125" style="7" customWidth="1"/>
    <col min="13687" max="13687" width="23" style="7" customWidth="1"/>
    <col min="13688" max="13688" width="22.85546875" style="7" customWidth="1"/>
    <col min="13689" max="13689" width="23.42578125" style="7" customWidth="1"/>
    <col min="13690" max="13690" width="22.42578125" style="7" customWidth="1"/>
    <col min="13691" max="13691" width="13.85546875" style="7" customWidth="1"/>
    <col min="13692" max="13692" width="20.7109375" style="7" customWidth="1"/>
    <col min="13693" max="13693" width="18.140625" style="7" customWidth="1"/>
    <col min="13694" max="13694" width="14.85546875" style="7" bestFit="1" customWidth="1"/>
    <col min="13695" max="13695" width="11.42578125" style="7"/>
    <col min="13696" max="13696" width="17.42578125" style="7" customWidth="1"/>
    <col min="13697" max="13699" width="18.140625" style="7" customWidth="1"/>
    <col min="13700" max="13703" width="11.42578125" style="7"/>
    <col min="13704" max="13704" width="34" style="7" customWidth="1"/>
    <col min="13705" max="13705" width="9.5703125" style="7" customWidth="1"/>
    <col min="13706" max="13706" width="16.7109375" style="7" customWidth="1"/>
    <col min="13707" max="13707" width="55.140625" style="7" customWidth="1"/>
    <col min="13708" max="13708" width="22.5703125" style="7" customWidth="1"/>
    <col min="13709" max="13709" width="23" style="7" customWidth="1"/>
    <col min="13710" max="13710" width="22.85546875" style="7" customWidth="1"/>
    <col min="13711" max="13711" width="23.42578125" style="7" customWidth="1"/>
    <col min="13712" max="13712" width="28.7109375" style="7" customWidth="1"/>
    <col min="13713" max="13713" width="12.7109375" style="7" customWidth="1"/>
    <col min="13714" max="13714" width="11.42578125" style="7"/>
    <col min="13715" max="13715" width="25.28515625" style="7" customWidth="1"/>
    <col min="13716" max="13716" width="15.85546875" style="7" bestFit="1" customWidth="1"/>
    <col min="13717" max="13718" width="18" style="7" bestFit="1" customWidth="1"/>
    <col min="13719" max="13937" width="11.42578125" style="7"/>
    <col min="13938" max="13938" width="15.42578125" style="7" customWidth="1"/>
    <col min="13939" max="13939" width="9.5703125" style="7" customWidth="1"/>
    <col min="13940" max="13940" width="14.42578125" style="7" customWidth="1"/>
    <col min="13941" max="13941" width="49.85546875" style="7" customWidth="1"/>
    <col min="13942" max="13942" width="22.5703125" style="7" customWidth="1"/>
    <col min="13943" max="13943" width="23" style="7" customWidth="1"/>
    <col min="13944" max="13944" width="22.85546875" style="7" customWidth="1"/>
    <col min="13945" max="13945" width="23.42578125" style="7" customWidth="1"/>
    <col min="13946" max="13946" width="22.42578125" style="7" customWidth="1"/>
    <col min="13947" max="13947" width="13.85546875" style="7" customWidth="1"/>
    <col min="13948" max="13948" width="20.7109375" style="7" customWidth="1"/>
    <col min="13949" max="13949" width="18.140625" style="7" customWidth="1"/>
    <col min="13950" max="13950" width="14.85546875" style="7" bestFit="1" customWidth="1"/>
    <col min="13951" max="13951" width="11.42578125" style="7"/>
    <col min="13952" max="13952" width="17.42578125" style="7" customWidth="1"/>
    <col min="13953" max="13955" width="18.140625" style="7" customWidth="1"/>
    <col min="13956" max="13959" width="11.42578125" style="7"/>
    <col min="13960" max="13960" width="34" style="7" customWidth="1"/>
    <col min="13961" max="13961" width="9.5703125" style="7" customWidth="1"/>
    <col min="13962" max="13962" width="16.7109375" style="7" customWidth="1"/>
    <col min="13963" max="13963" width="55.140625" style="7" customWidth="1"/>
    <col min="13964" max="13964" width="22.5703125" style="7" customWidth="1"/>
    <col min="13965" max="13965" width="23" style="7" customWidth="1"/>
    <col min="13966" max="13966" width="22.85546875" style="7" customWidth="1"/>
    <col min="13967" max="13967" width="23.42578125" style="7" customWidth="1"/>
    <col min="13968" max="13968" width="28.7109375" style="7" customWidth="1"/>
    <col min="13969" max="13969" width="12.7109375" style="7" customWidth="1"/>
    <col min="13970" max="13970" width="11.42578125" style="7"/>
    <col min="13971" max="13971" width="25.28515625" style="7" customWidth="1"/>
    <col min="13972" max="13972" width="15.85546875" style="7" bestFit="1" customWidth="1"/>
    <col min="13973" max="13974" width="18" style="7" bestFit="1" customWidth="1"/>
    <col min="13975" max="14193" width="11.42578125" style="7"/>
    <col min="14194" max="14194" width="15.42578125" style="7" customWidth="1"/>
    <col min="14195" max="14195" width="9.5703125" style="7" customWidth="1"/>
    <col min="14196" max="14196" width="14.42578125" style="7" customWidth="1"/>
    <col min="14197" max="14197" width="49.85546875" style="7" customWidth="1"/>
    <col min="14198" max="14198" width="22.5703125" style="7" customWidth="1"/>
    <col min="14199" max="14199" width="23" style="7" customWidth="1"/>
    <col min="14200" max="14200" width="22.85546875" style="7" customWidth="1"/>
    <col min="14201" max="14201" width="23.42578125" style="7" customWidth="1"/>
    <col min="14202" max="14202" width="22.42578125" style="7" customWidth="1"/>
    <col min="14203" max="14203" width="13.85546875" style="7" customWidth="1"/>
    <col min="14204" max="14204" width="20.7109375" style="7" customWidth="1"/>
    <col min="14205" max="14205" width="18.140625" style="7" customWidth="1"/>
    <col min="14206" max="14206" width="14.85546875" style="7" bestFit="1" customWidth="1"/>
    <col min="14207" max="14207" width="11.42578125" style="7"/>
    <col min="14208" max="14208" width="17.42578125" style="7" customWidth="1"/>
    <col min="14209" max="14211" width="18.140625" style="7" customWidth="1"/>
    <col min="14212" max="14215" width="11.42578125" style="7"/>
    <col min="14216" max="14216" width="34" style="7" customWidth="1"/>
    <col min="14217" max="14217" width="9.5703125" style="7" customWidth="1"/>
    <col min="14218" max="14218" width="16.7109375" style="7" customWidth="1"/>
    <col min="14219" max="14219" width="55.140625" style="7" customWidth="1"/>
    <col min="14220" max="14220" width="22.5703125" style="7" customWidth="1"/>
    <col min="14221" max="14221" width="23" style="7" customWidth="1"/>
    <col min="14222" max="14222" width="22.85546875" style="7" customWidth="1"/>
    <col min="14223" max="14223" width="23.42578125" style="7" customWidth="1"/>
    <col min="14224" max="14224" width="28.7109375" style="7" customWidth="1"/>
    <col min="14225" max="14225" width="12.7109375" style="7" customWidth="1"/>
    <col min="14226" max="14226" width="11.42578125" style="7"/>
    <col min="14227" max="14227" width="25.28515625" style="7" customWidth="1"/>
    <col min="14228" max="14228" width="15.85546875" style="7" bestFit="1" customWidth="1"/>
    <col min="14229" max="14230" width="18" style="7" bestFit="1" customWidth="1"/>
    <col min="14231" max="14449" width="11.42578125" style="7"/>
    <col min="14450" max="14450" width="15.42578125" style="7" customWidth="1"/>
    <col min="14451" max="14451" width="9.5703125" style="7" customWidth="1"/>
    <col min="14452" max="14452" width="14.42578125" style="7" customWidth="1"/>
    <col min="14453" max="14453" width="49.85546875" style="7" customWidth="1"/>
    <col min="14454" max="14454" width="22.5703125" style="7" customWidth="1"/>
    <col min="14455" max="14455" width="23" style="7" customWidth="1"/>
    <col min="14456" max="14456" width="22.85546875" style="7" customWidth="1"/>
    <col min="14457" max="14457" width="23.42578125" style="7" customWidth="1"/>
    <col min="14458" max="14458" width="22.42578125" style="7" customWidth="1"/>
    <col min="14459" max="14459" width="13.85546875" style="7" customWidth="1"/>
    <col min="14460" max="14460" width="20.7109375" style="7" customWidth="1"/>
    <col min="14461" max="14461" width="18.140625" style="7" customWidth="1"/>
    <col min="14462" max="14462" width="14.85546875" style="7" bestFit="1" customWidth="1"/>
    <col min="14463" max="14463" width="11.42578125" style="7"/>
    <col min="14464" max="14464" width="17.42578125" style="7" customWidth="1"/>
    <col min="14465" max="14467" width="18.140625" style="7" customWidth="1"/>
    <col min="14468" max="14471" width="11.42578125" style="7"/>
    <col min="14472" max="14472" width="34" style="7" customWidth="1"/>
    <col min="14473" max="14473" width="9.5703125" style="7" customWidth="1"/>
    <col min="14474" max="14474" width="16.7109375" style="7" customWidth="1"/>
    <col min="14475" max="14475" width="55.140625" style="7" customWidth="1"/>
    <col min="14476" max="14476" width="22.5703125" style="7" customWidth="1"/>
    <col min="14477" max="14477" width="23" style="7" customWidth="1"/>
    <col min="14478" max="14478" width="22.85546875" style="7" customWidth="1"/>
    <col min="14479" max="14479" width="23.42578125" style="7" customWidth="1"/>
    <col min="14480" max="14480" width="28.7109375" style="7" customWidth="1"/>
    <col min="14481" max="14481" width="12.7109375" style="7" customWidth="1"/>
    <col min="14482" max="14482" width="11.42578125" style="7"/>
    <col min="14483" max="14483" width="25.28515625" style="7" customWidth="1"/>
    <col min="14484" max="14484" width="15.85546875" style="7" bestFit="1" customWidth="1"/>
    <col min="14485" max="14486" width="18" style="7" bestFit="1" customWidth="1"/>
    <col min="14487" max="14705" width="11.42578125" style="7"/>
    <col min="14706" max="14706" width="15.42578125" style="7" customWidth="1"/>
    <col min="14707" max="14707" width="9.5703125" style="7" customWidth="1"/>
    <col min="14708" max="14708" width="14.42578125" style="7" customWidth="1"/>
    <col min="14709" max="14709" width="49.85546875" style="7" customWidth="1"/>
    <col min="14710" max="14710" width="22.5703125" style="7" customWidth="1"/>
    <col min="14711" max="14711" width="23" style="7" customWidth="1"/>
    <col min="14712" max="14712" width="22.85546875" style="7" customWidth="1"/>
    <col min="14713" max="14713" width="23.42578125" style="7" customWidth="1"/>
    <col min="14714" max="14714" width="22.42578125" style="7" customWidth="1"/>
    <col min="14715" max="14715" width="13.85546875" style="7" customWidth="1"/>
    <col min="14716" max="14716" width="20.7109375" style="7" customWidth="1"/>
    <col min="14717" max="14717" width="18.140625" style="7" customWidth="1"/>
    <col min="14718" max="14718" width="14.85546875" style="7" bestFit="1" customWidth="1"/>
    <col min="14719" max="14719" width="11.42578125" style="7"/>
    <col min="14720" max="14720" width="17.42578125" style="7" customWidth="1"/>
    <col min="14721" max="14723" width="18.140625" style="7" customWidth="1"/>
    <col min="14724" max="14727" width="11.42578125" style="7"/>
    <col min="14728" max="14728" width="34" style="7" customWidth="1"/>
    <col min="14729" max="14729" width="9.5703125" style="7" customWidth="1"/>
    <col min="14730" max="14730" width="16.7109375" style="7" customWidth="1"/>
    <col min="14731" max="14731" width="55.140625" style="7" customWidth="1"/>
    <col min="14732" max="14732" width="22.5703125" style="7" customWidth="1"/>
    <col min="14733" max="14733" width="23" style="7" customWidth="1"/>
    <col min="14734" max="14734" width="22.85546875" style="7" customWidth="1"/>
    <col min="14735" max="14735" width="23.42578125" style="7" customWidth="1"/>
    <col min="14736" max="14736" width="28.7109375" style="7" customWidth="1"/>
    <col min="14737" max="14737" width="12.7109375" style="7" customWidth="1"/>
    <col min="14738" max="14738" width="11.42578125" style="7"/>
    <col min="14739" max="14739" width="25.28515625" style="7" customWidth="1"/>
    <col min="14740" max="14740" width="15.85546875" style="7" bestFit="1" customWidth="1"/>
    <col min="14741" max="14742" width="18" style="7" bestFit="1" customWidth="1"/>
    <col min="14743" max="14961" width="11.42578125" style="7"/>
    <col min="14962" max="14962" width="15.42578125" style="7" customWidth="1"/>
    <col min="14963" max="14963" width="9.5703125" style="7" customWidth="1"/>
    <col min="14964" max="14964" width="14.42578125" style="7" customWidth="1"/>
    <col min="14965" max="14965" width="49.85546875" style="7" customWidth="1"/>
    <col min="14966" max="14966" width="22.5703125" style="7" customWidth="1"/>
    <col min="14967" max="14967" width="23" style="7" customWidth="1"/>
    <col min="14968" max="14968" width="22.85546875" style="7" customWidth="1"/>
    <col min="14969" max="14969" width="23.42578125" style="7" customWidth="1"/>
    <col min="14970" max="14970" width="22.42578125" style="7" customWidth="1"/>
    <col min="14971" max="14971" width="13.85546875" style="7" customWidth="1"/>
    <col min="14972" max="14972" width="20.7109375" style="7" customWidth="1"/>
    <col min="14973" max="14973" width="18.140625" style="7" customWidth="1"/>
    <col min="14974" max="14974" width="14.85546875" style="7" bestFit="1" customWidth="1"/>
    <col min="14975" max="14975" width="11.42578125" style="7"/>
    <col min="14976" max="14976" width="17.42578125" style="7" customWidth="1"/>
    <col min="14977" max="14979" width="18.140625" style="7" customWidth="1"/>
    <col min="14980" max="14983" width="11.42578125" style="7"/>
    <col min="14984" max="14984" width="34" style="7" customWidth="1"/>
    <col min="14985" max="14985" width="9.5703125" style="7" customWidth="1"/>
    <col min="14986" max="14986" width="16.7109375" style="7" customWidth="1"/>
    <col min="14987" max="14987" width="55.140625" style="7" customWidth="1"/>
    <col min="14988" max="14988" width="22.5703125" style="7" customWidth="1"/>
    <col min="14989" max="14989" width="23" style="7" customWidth="1"/>
    <col min="14990" max="14990" width="22.85546875" style="7" customWidth="1"/>
    <col min="14991" max="14991" width="23.42578125" style="7" customWidth="1"/>
    <col min="14992" max="14992" width="28.7109375" style="7" customWidth="1"/>
    <col min="14993" max="14993" width="12.7109375" style="7" customWidth="1"/>
    <col min="14994" max="14994" width="11.42578125" style="7"/>
    <col min="14995" max="14995" width="25.28515625" style="7" customWidth="1"/>
    <col min="14996" max="14996" width="15.85546875" style="7" bestFit="1" customWidth="1"/>
    <col min="14997" max="14998" width="18" style="7" bestFit="1" customWidth="1"/>
    <col min="14999" max="15217" width="11.42578125" style="7"/>
    <col min="15218" max="15218" width="15.42578125" style="7" customWidth="1"/>
    <col min="15219" max="15219" width="9.5703125" style="7" customWidth="1"/>
    <col min="15220" max="15220" width="14.42578125" style="7" customWidth="1"/>
    <col min="15221" max="15221" width="49.85546875" style="7" customWidth="1"/>
    <col min="15222" max="15222" width="22.5703125" style="7" customWidth="1"/>
    <col min="15223" max="15223" width="23" style="7" customWidth="1"/>
    <col min="15224" max="15224" width="22.85546875" style="7" customWidth="1"/>
    <col min="15225" max="15225" width="23.42578125" style="7" customWidth="1"/>
    <col min="15226" max="15226" width="22.42578125" style="7" customWidth="1"/>
    <col min="15227" max="15227" width="13.85546875" style="7" customWidth="1"/>
    <col min="15228" max="15228" width="20.7109375" style="7" customWidth="1"/>
    <col min="15229" max="15229" width="18.140625" style="7" customWidth="1"/>
    <col min="15230" max="15230" width="14.85546875" style="7" bestFit="1" customWidth="1"/>
    <col min="15231" max="15231" width="11.42578125" style="7"/>
    <col min="15232" max="15232" width="17.42578125" style="7" customWidth="1"/>
    <col min="15233" max="15235" width="18.140625" style="7" customWidth="1"/>
    <col min="15236" max="15239" width="11.42578125" style="7"/>
    <col min="15240" max="15240" width="34" style="7" customWidth="1"/>
    <col min="15241" max="15241" width="9.5703125" style="7" customWidth="1"/>
    <col min="15242" max="15242" width="16.7109375" style="7" customWidth="1"/>
    <col min="15243" max="15243" width="55.140625" style="7" customWidth="1"/>
    <col min="15244" max="15244" width="22.5703125" style="7" customWidth="1"/>
    <col min="15245" max="15245" width="23" style="7" customWidth="1"/>
    <col min="15246" max="15246" width="22.85546875" style="7" customWidth="1"/>
    <col min="15247" max="15247" width="23.42578125" style="7" customWidth="1"/>
    <col min="15248" max="15248" width="28.7109375" style="7" customWidth="1"/>
    <col min="15249" max="15249" width="12.7109375" style="7" customWidth="1"/>
    <col min="15250" max="15250" width="11.42578125" style="7"/>
    <col min="15251" max="15251" width="25.28515625" style="7" customWidth="1"/>
    <col min="15252" max="15252" width="15.85546875" style="7" bestFit="1" customWidth="1"/>
    <col min="15253" max="15254" width="18" style="7" bestFit="1" customWidth="1"/>
    <col min="15255" max="15473" width="11.42578125" style="7"/>
    <col min="15474" max="15474" width="15.42578125" style="7" customWidth="1"/>
    <col min="15475" max="15475" width="9.5703125" style="7" customWidth="1"/>
    <col min="15476" max="15476" width="14.42578125" style="7" customWidth="1"/>
    <col min="15477" max="15477" width="49.85546875" style="7" customWidth="1"/>
    <col min="15478" max="15478" width="22.5703125" style="7" customWidth="1"/>
    <col min="15479" max="15479" width="23" style="7" customWidth="1"/>
    <col min="15480" max="15480" width="22.85546875" style="7" customWidth="1"/>
    <col min="15481" max="15481" width="23.42578125" style="7" customWidth="1"/>
    <col min="15482" max="15482" width="22.42578125" style="7" customWidth="1"/>
    <col min="15483" max="15483" width="13.85546875" style="7" customWidth="1"/>
    <col min="15484" max="15484" width="20.7109375" style="7" customWidth="1"/>
    <col min="15485" max="15485" width="18.140625" style="7" customWidth="1"/>
    <col min="15486" max="15486" width="14.85546875" style="7" bestFit="1" customWidth="1"/>
    <col min="15487" max="15487" width="11.42578125" style="7"/>
    <col min="15488" max="15488" width="17.42578125" style="7" customWidth="1"/>
    <col min="15489" max="15491" width="18.140625" style="7" customWidth="1"/>
    <col min="15492" max="15495" width="11.42578125" style="7"/>
    <col min="15496" max="15496" width="34" style="7" customWidth="1"/>
    <col min="15497" max="15497" width="9.5703125" style="7" customWidth="1"/>
    <col min="15498" max="15498" width="16.7109375" style="7" customWidth="1"/>
    <col min="15499" max="15499" width="55.140625" style="7" customWidth="1"/>
    <col min="15500" max="15500" width="22.5703125" style="7" customWidth="1"/>
    <col min="15501" max="15501" width="23" style="7" customWidth="1"/>
    <col min="15502" max="15502" width="22.85546875" style="7" customWidth="1"/>
    <col min="15503" max="15503" width="23.42578125" style="7" customWidth="1"/>
    <col min="15504" max="15504" width="28.7109375" style="7" customWidth="1"/>
    <col min="15505" max="15505" width="12.7109375" style="7" customWidth="1"/>
    <col min="15506" max="15506" width="11.42578125" style="7"/>
    <col min="15507" max="15507" width="25.28515625" style="7" customWidth="1"/>
    <col min="15508" max="15508" width="15.85546875" style="7" bestFit="1" customWidth="1"/>
    <col min="15509" max="15510" width="18" style="7" bestFit="1" customWidth="1"/>
    <col min="15511" max="15729" width="11.42578125" style="7"/>
    <col min="15730" max="15730" width="15.42578125" style="7" customWidth="1"/>
    <col min="15731" max="15731" width="9.5703125" style="7" customWidth="1"/>
    <col min="15732" max="15732" width="14.42578125" style="7" customWidth="1"/>
    <col min="15733" max="15733" width="49.85546875" style="7" customWidth="1"/>
    <col min="15734" max="15734" width="22.5703125" style="7" customWidth="1"/>
    <col min="15735" max="15735" width="23" style="7" customWidth="1"/>
    <col min="15736" max="15736" width="22.85546875" style="7" customWidth="1"/>
    <col min="15737" max="15737" width="23.42578125" style="7" customWidth="1"/>
    <col min="15738" max="15738" width="22.42578125" style="7" customWidth="1"/>
    <col min="15739" max="15739" width="13.85546875" style="7" customWidth="1"/>
    <col min="15740" max="15740" width="20.7109375" style="7" customWidth="1"/>
    <col min="15741" max="15741" width="18.140625" style="7" customWidth="1"/>
    <col min="15742" max="15742" width="14.85546875" style="7" bestFit="1" customWidth="1"/>
    <col min="15743" max="15743" width="11.42578125" style="7"/>
    <col min="15744" max="15744" width="17.42578125" style="7" customWidth="1"/>
    <col min="15745" max="15747" width="18.140625" style="7" customWidth="1"/>
    <col min="15748" max="15751" width="11.42578125" style="7"/>
    <col min="15752" max="15752" width="34" style="7" customWidth="1"/>
    <col min="15753" max="15753" width="9.5703125" style="7" customWidth="1"/>
    <col min="15754" max="15754" width="16.7109375" style="7" customWidth="1"/>
    <col min="15755" max="15755" width="55.140625" style="7" customWidth="1"/>
    <col min="15756" max="15756" width="22.5703125" style="7" customWidth="1"/>
    <col min="15757" max="15757" width="23" style="7" customWidth="1"/>
    <col min="15758" max="15758" width="22.85546875" style="7" customWidth="1"/>
    <col min="15759" max="15759" width="23.42578125" style="7" customWidth="1"/>
    <col min="15760" max="15760" width="28.7109375" style="7" customWidth="1"/>
    <col min="15761" max="15761" width="12.7109375" style="7" customWidth="1"/>
    <col min="15762" max="15762" width="11.42578125" style="7"/>
    <col min="15763" max="15763" width="25.28515625" style="7" customWidth="1"/>
    <col min="15764" max="15764" width="15.85546875" style="7" bestFit="1" customWidth="1"/>
    <col min="15765" max="15766" width="18" style="7" bestFit="1" customWidth="1"/>
    <col min="15767" max="15985" width="11.42578125" style="7"/>
    <col min="15986" max="15986" width="15.42578125" style="7" customWidth="1"/>
    <col min="15987" max="15987" width="9.5703125" style="7" customWidth="1"/>
    <col min="15988" max="15988" width="14.42578125" style="7" customWidth="1"/>
    <col min="15989" max="15989" width="49.85546875" style="7" customWidth="1"/>
    <col min="15990" max="15990" width="22.5703125" style="7" customWidth="1"/>
    <col min="15991" max="15991" width="23" style="7" customWidth="1"/>
    <col min="15992" max="15992" width="22.85546875" style="7" customWidth="1"/>
    <col min="15993" max="15993" width="23.42578125" style="7" customWidth="1"/>
    <col min="15994" max="15994" width="22.42578125" style="7" customWidth="1"/>
    <col min="15995" max="15995" width="13.85546875" style="7" customWidth="1"/>
    <col min="15996" max="15996" width="20.7109375" style="7" customWidth="1"/>
    <col min="15997" max="15997" width="18.140625" style="7" customWidth="1"/>
    <col min="15998" max="15998" width="14.85546875" style="7" bestFit="1" customWidth="1"/>
    <col min="15999" max="15999" width="11.42578125" style="7"/>
    <col min="16000" max="16000" width="17.42578125" style="7" customWidth="1"/>
    <col min="16001" max="16003" width="18.140625" style="7" customWidth="1"/>
    <col min="16004" max="16007" width="11.42578125" style="7"/>
    <col min="16008" max="16008" width="34" style="7" customWidth="1"/>
    <col min="16009" max="16009" width="9.5703125" style="7" customWidth="1"/>
    <col min="16010" max="16010" width="16.7109375" style="7" customWidth="1"/>
    <col min="16011" max="16011" width="55.140625" style="7" customWidth="1"/>
    <col min="16012" max="16012" width="22.5703125" style="7" customWidth="1"/>
    <col min="16013" max="16013" width="23" style="7" customWidth="1"/>
    <col min="16014" max="16014" width="22.85546875" style="7" customWidth="1"/>
    <col min="16015" max="16015" width="23.42578125" style="7" customWidth="1"/>
    <col min="16016" max="16016" width="28.7109375" style="7" customWidth="1"/>
    <col min="16017" max="16017" width="12.7109375" style="7" customWidth="1"/>
    <col min="16018" max="16018" width="11.42578125" style="7"/>
    <col min="16019" max="16019" width="25.28515625" style="7" customWidth="1"/>
    <col min="16020" max="16020" width="15.85546875" style="7" bestFit="1" customWidth="1"/>
    <col min="16021" max="16022" width="18" style="7" bestFit="1" customWidth="1"/>
    <col min="16023" max="16241" width="11.42578125" style="7"/>
    <col min="16242" max="16242" width="15.42578125" style="7" customWidth="1"/>
    <col min="16243" max="16243" width="9.5703125" style="7" customWidth="1"/>
    <col min="16244" max="16244" width="14.42578125" style="7" customWidth="1"/>
    <col min="16245" max="16245" width="49.85546875" style="7" customWidth="1"/>
    <col min="16246" max="16246" width="22.5703125" style="7" customWidth="1"/>
    <col min="16247" max="16247" width="23" style="7" customWidth="1"/>
    <col min="16248" max="16248" width="22.85546875" style="7" customWidth="1"/>
    <col min="16249" max="16249" width="23.42578125" style="7" customWidth="1"/>
    <col min="16250" max="16250" width="22.42578125" style="7" customWidth="1"/>
    <col min="16251" max="16251" width="13.85546875" style="7" customWidth="1"/>
    <col min="16252" max="16252" width="20.7109375" style="7" customWidth="1"/>
    <col min="16253" max="16253" width="18.140625" style="7" customWidth="1"/>
    <col min="16254" max="16254" width="14.85546875" style="7" bestFit="1" customWidth="1"/>
    <col min="16255" max="16255" width="11.42578125" style="7"/>
    <col min="16256" max="16256" width="17.42578125" style="7" customWidth="1"/>
    <col min="16257" max="16259" width="18.140625" style="7" customWidth="1"/>
    <col min="16260" max="16384" width="11.42578125" style="7"/>
  </cols>
  <sheetData>
    <row r="1" spans="1:28" s="234" customFormat="1" ht="23.25" x14ac:dyDescent="0.25">
      <c r="A1" s="1" t="s">
        <v>0</v>
      </c>
      <c r="B1" s="1"/>
      <c r="C1" s="1"/>
      <c r="D1" s="1"/>
      <c r="E1" s="1"/>
      <c r="F1" s="1"/>
      <c r="G1" s="1"/>
      <c r="H1" s="1"/>
      <c r="I1" s="1"/>
      <c r="J1" s="1"/>
      <c r="K1" s="1"/>
      <c r="L1" s="1"/>
      <c r="M1" s="1"/>
      <c r="N1" s="1"/>
      <c r="O1" s="1"/>
      <c r="P1" s="1"/>
      <c r="Q1" s="1"/>
      <c r="R1" s="368"/>
      <c r="S1" s="368"/>
      <c r="T1" s="368"/>
      <c r="U1" s="368"/>
      <c r="V1" s="1"/>
      <c r="W1" s="2"/>
      <c r="X1" s="3"/>
      <c r="Y1" s="3"/>
      <c r="Z1" s="3"/>
      <c r="AA1" s="3"/>
      <c r="AB1" s="3"/>
    </row>
    <row r="2" spans="1:28" s="234" customFormat="1" ht="24.95" customHeight="1" x14ac:dyDescent="0.25">
      <c r="A2" s="4" t="s">
        <v>1</v>
      </c>
      <c r="B2" s="4"/>
      <c r="C2" s="4"/>
      <c r="D2" s="4"/>
      <c r="E2" s="4"/>
      <c r="F2" s="4"/>
      <c r="G2" s="4"/>
      <c r="H2" s="4"/>
      <c r="I2" s="4"/>
      <c r="J2" s="4"/>
      <c r="K2" s="4"/>
      <c r="L2" s="4"/>
      <c r="M2" s="4"/>
      <c r="N2" s="4"/>
      <c r="O2" s="4"/>
      <c r="P2" s="4"/>
      <c r="Q2" s="4"/>
      <c r="R2" s="4"/>
      <c r="S2" s="4"/>
      <c r="T2" s="4"/>
      <c r="U2" s="4"/>
      <c r="V2" s="4"/>
      <c r="W2" s="2"/>
      <c r="X2" s="3"/>
      <c r="Y2" s="3"/>
      <c r="Z2" s="3"/>
      <c r="AA2" s="3"/>
      <c r="AB2" s="3"/>
    </row>
    <row r="3" spans="1:28" ht="24.95" customHeight="1" x14ac:dyDescent="0.2">
      <c r="A3" s="5" t="s">
        <v>502</v>
      </c>
      <c r="B3" s="6"/>
      <c r="C3" s="6"/>
      <c r="D3" s="6"/>
      <c r="E3" s="6"/>
      <c r="F3" s="6"/>
      <c r="G3" s="6"/>
      <c r="H3" s="6"/>
      <c r="I3" s="6"/>
      <c r="J3" s="6"/>
      <c r="K3" s="6"/>
      <c r="L3" s="6"/>
      <c r="M3" s="6"/>
      <c r="N3" s="6"/>
      <c r="O3" s="6"/>
      <c r="P3" s="369"/>
      <c r="Q3" s="6"/>
      <c r="R3" s="6"/>
      <c r="S3" s="6"/>
      <c r="T3" s="6"/>
      <c r="U3" s="6"/>
      <c r="V3" s="395"/>
      <c r="W3" s="6"/>
      <c r="X3" s="3"/>
      <c r="Y3" s="3"/>
      <c r="Z3" s="3"/>
      <c r="AA3" s="3"/>
      <c r="AB3" s="3"/>
    </row>
    <row r="4" spans="1:28" ht="15.75" customHeight="1" x14ac:dyDescent="0.25">
      <c r="A4" s="8"/>
      <c r="M4" s="11"/>
      <c r="N4" s="12"/>
      <c r="O4" s="7"/>
      <c r="P4" s="7"/>
      <c r="Q4" s="8" t="s">
        <v>3</v>
      </c>
      <c r="R4" s="8"/>
      <c r="S4" s="13" t="s">
        <v>4</v>
      </c>
      <c r="T4" s="14" t="s">
        <v>5</v>
      </c>
      <c r="U4" s="13"/>
      <c r="W4" s="14"/>
      <c r="X4" s="15"/>
      <c r="Y4" s="15"/>
      <c r="Z4" s="15"/>
      <c r="AA4" s="15"/>
      <c r="AB4" s="15"/>
    </row>
    <row r="5" spans="1:28" ht="15.75" customHeight="1" thickBot="1" x14ac:dyDescent="0.3">
      <c r="A5" s="8"/>
      <c r="M5" s="11"/>
      <c r="N5" s="12"/>
      <c r="O5" s="7"/>
      <c r="P5" s="7"/>
      <c r="Q5" s="8"/>
      <c r="R5" s="8"/>
      <c r="S5" s="8"/>
      <c r="T5" s="13"/>
      <c r="U5" s="13"/>
      <c r="V5" s="14"/>
      <c r="W5" s="14"/>
      <c r="X5" s="15"/>
      <c r="Y5" s="15"/>
      <c r="Z5" s="15"/>
      <c r="AA5" s="15"/>
      <c r="AB5" s="15"/>
    </row>
    <row r="6" spans="1:28" ht="29.25" customHeight="1" x14ac:dyDescent="0.25">
      <c r="A6" s="537" t="s">
        <v>6</v>
      </c>
      <c r="B6" s="533" t="s">
        <v>7</v>
      </c>
      <c r="C6" s="533" t="s">
        <v>8</v>
      </c>
      <c r="D6" s="533" t="s">
        <v>9</v>
      </c>
      <c r="E6" s="533" t="s">
        <v>10</v>
      </c>
      <c r="F6" s="533" t="s">
        <v>11</v>
      </c>
      <c r="G6" s="533" t="s">
        <v>12</v>
      </c>
      <c r="H6" s="533"/>
      <c r="I6" s="533"/>
      <c r="J6" s="533"/>
      <c r="K6" s="533"/>
      <c r="L6" s="542" t="s">
        <v>13</v>
      </c>
      <c r="M6" s="534" t="s">
        <v>14</v>
      </c>
      <c r="N6" s="534" t="s">
        <v>15</v>
      </c>
      <c r="O6" s="525" t="s">
        <v>16</v>
      </c>
      <c r="P6" s="525" t="s">
        <v>17</v>
      </c>
      <c r="Q6" s="525" t="s">
        <v>18</v>
      </c>
      <c r="R6" s="525" t="s">
        <v>19</v>
      </c>
      <c r="S6" s="525" t="s">
        <v>456</v>
      </c>
      <c r="T6" s="525" t="s">
        <v>457</v>
      </c>
      <c r="U6" s="525" t="s">
        <v>458</v>
      </c>
      <c r="V6" s="525" t="s">
        <v>459</v>
      </c>
      <c r="W6" s="525" t="s">
        <v>460</v>
      </c>
      <c r="X6" s="527" t="s">
        <v>20</v>
      </c>
      <c r="Y6" s="527"/>
      <c r="Z6" s="527"/>
      <c r="AA6" s="527"/>
      <c r="AB6" s="528"/>
    </row>
    <row r="7" spans="1:28" ht="84.75" customHeight="1" thickBot="1" x14ac:dyDescent="0.3">
      <c r="A7" s="540"/>
      <c r="B7" s="539"/>
      <c r="C7" s="539"/>
      <c r="D7" s="539"/>
      <c r="E7" s="539"/>
      <c r="F7" s="539"/>
      <c r="G7" s="387" t="s">
        <v>21</v>
      </c>
      <c r="H7" s="387" t="s">
        <v>22</v>
      </c>
      <c r="I7" s="387" t="s">
        <v>23</v>
      </c>
      <c r="J7" s="387" t="s">
        <v>24</v>
      </c>
      <c r="K7" s="387" t="s">
        <v>25</v>
      </c>
      <c r="L7" s="543"/>
      <c r="M7" s="544"/>
      <c r="N7" s="544"/>
      <c r="O7" s="526"/>
      <c r="P7" s="526"/>
      <c r="Q7" s="526"/>
      <c r="R7" s="526"/>
      <c r="S7" s="526"/>
      <c r="T7" s="526"/>
      <c r="U7" s="526"/>
      <c r="V7" s="526"/>
      <c r="W7" s="526"/>
      <c r="X7" s="195" t="s">
        <v>461</v>
      </c>
      <c r="Y7" s="195" t="s">
        <v>462</v>
      </c>
      <c r="Z7" s="195" t="s">
        <v>463</v>
      </c>
      <c r="AA7" s="195" t="s">
        <v>464</v>
      </c>
      <c r="AB7" s="196" t="s">
        <v>465</v>
      </c>
    </row>
    <row r="8" spans="1:28" s="8" customFormat="1" ht="28.5" customHeight="1" thickBot="1" x14ac:dyDescent="0.3">
      <c r="A8" s="18" t="s">
        <v>26</v>
      </c>
      <c r="B8" s="19"/>
      <c r="C8" s="19"/>
      <c r="D8" s="19"/>
      <c r="E8" s="20" t="s">
        <v>27</v>
      </c>
      <c r="F8" s="21">
        <f>+F9+F37+F79+F93</f>
        <v>101565565000</v>
      </c>
      <c r="G8" s="21">
        <f t="shared" ref="G8:K8" si="0">+G9+G37+G79+G93</f>
        <v>0</v>
      </c>
      <c r="H8" s="21">
        <f t="shared" si="0"/>
        <v>0</v>
      </c>
      <c r="I8" s="21">
        <f t="shared" si="0"/>
        <v>140881568</v>
      </c>
      <c r="J8" s="21">
        <f t="shared" si="0"/>
        <v>140881568</v>
      </c>
      <c r="K8" s="21">
        <f t="shared" si="0"/>
        <v>0</v>
      </c>
      <c r="L8" s="21">
        <f>+F8+K8</f>
        <v>101565565000</v>
      </c>
      <c r="M8" s="236">
        <f t="shared" ref="M8:M14" si="1">L8/$L$259</f>
        <v>1.9133381988639505E-2</v>
      </c>
      <c r="N8" s="21">
        <f t="shared" ref="N8:W8" si="2">+N9+N37+N79+N93</f>
        <v>23357358000</v>
      </c>
      <c r="O8" s="21">
        <f t="shared" si="2"/>
        <v>73234147867.599991</v>
      </c>
      <c r="P8" s="21">
        <f t="shared" si="2"/>
        <v>28331417132.400002</v>
      </c>
      <c r="Q8" s="21">
        <f t="shared" si="2"/>
        <v>40318901938.269997</v>
      </c>
      <c r="R8" s="21">
        <f t="shared" si="2"/>
        <v>61246663061.730011</v>
      </c>
      <c r="S8" s="21">
        <f t="shared" si="2"/>
        <v>32915245929.329994</v>
      </c>
      <c r="T8" s="21">
        <f t="shared" si="2"/>
        <v>25930348957.830002</v>
      </c>
      <c r="U8" s="21">
        <f t="shared" si="2"/>
        <v>14388552980.440001</v>
      </c>
      <c r="V8" s="21">
        <f t="shared" si="2"/>
        <v>25025999582.830002</v>
      </c>
      <c r="W8" s="21">
        <f t="shared" si="2"/>
        <v>904349374.99999988</v>
      </c>
      <c r="X8" s="23">
        <f t="shared" ref="X8:X71" si="3">+Q8/L8</f>
        <v>0.39697413132364295</v>
      </c>
      <c r="Y8" s="23">
        <f t="shared" ref="Y8:Y71" si="4">+T8/L8</f>
        <v>0.25530650036584746</v>
      </c>
      <c r="Z8" s="23">
        <f t="shared" ref="Z8:Z71" si="5">+V8/L8</f>
        <v>0.24640240600079369</v>
      </c>
      <c r="AA8" s="23">
        <f t="shared" ref="AA8:AA9" si="6">+T8/Q8</f>
        <v>0.64313132826708674</v>
      </c>
      <c r="AB8" s="24">
        <f>+V8/T8</f>
        <v>0.96512390263352321</v>
      </c>
    </row>
    <row r="9" spans="1:28" ht="27" customHeight="1" x14ac:dyDescent="0.25">
      <c r="A9" s="237" t="s">
        <v>28</v>
      </c>
      <c r="B9" s="26"/>
      <c r="C9" s="26"/>
      <c r="D9" s="26"/>
      <c r="E9" s="27" t="s">
        <v>29</v>
      </c>
      <c r="F9" s="28">
        <f>+F10</f>
        <v>48846668000</v>
      </c>
      <c r="G9" s="28">
        <f t="shared" ref="G9:L9" si="7">+G10</f>
        <v>0</v>
      </c>
      <c r="H9" s="28">
        <f t="shared" si="7"/>
        <v>0</v>
      </c>
      <c r="I9" s="28">
        <f t="shared" si="7"/>
        <v>0</v>
      </c>
      <c r="J9" s="28">
        <f t="shared" si="7"/>
        <v>0</v>
      </c>
      <c r="K9" s="28">
        <f t="shared" si="7"/>
        <v>0</v>
      </c>
      <c r="L9" s="28">
        <f t="shared" si="7"/>
        <v>48846668000</v>
      </c>
      <c r="M9" s="29">
        <f t="shared" si="1"/>
        <v>9.2019569596866191E-3</v>
      </c>
      <c r="N9" s="28">
        <f t="shared" ref="N9:W9" si="8">+N10</f>
        <v>4590358000</v>
      </c>
      <c r="O9" s="28">
        <f t="shared" si="8"/>
        <v>44256310000</v>
      </c>
      <c r="P9" s="28">
        <f t="shared" si="8"/>
        <v>4590358000</v>
      </c>
      <c r="Q9" s="28">
        <f t="shared" si="8"/>
        <v>14308725444.669998</v>
      </c>
      <c r="R9" s="28">
        <f t="shared" si="8"/>
        <v>34537942555.330002</v>
      </c>
      <c r="S9" s="28">
        <f t="shared" si="8"/>
        <v>29947584555.329998</v>
      </c>
      <c r="T9" s="28">
        <f t="shared" si="8"/>
        <v>14308725441.669998</v>
      </c>
      <c r="U9" s="28">
        <f t="shared" si="8"/>
        <v>3</v>
      </c>
      <c r="V9" s="28">
        <f t="shared" si="8"/>
        <v>13405089720.669998</v>
      </c>
      <c r="W9" s="28">
        <f t="shared" si="8"/>
        <v>903635720.99999988</v>
      </c>
      <c r="X9" s="30">
        <f t="shared" si="3"/>
        <v>0.29293145327067138</v>
      </c>
      <c r="Y9" s="30">
        <f t="shared" si="4"/>
        <v>0.29293145320925468</v>
      </c>
      <c r="Z9" s="30">
        <f>+V9/L9</f>
        <v>0.27443201900014957</v>
      </c>
      <c r="AA9" s="30">
        <f t="shared" si="6"/>
        <v>0.99999999979033771</v>
      </c>
      <c r="AB9" s="30">
        <f t="shared" ref="AB9" si="9">+V9/T9</f>
        <v>0.93684722481511706</v>
      </c>
    </row>
    <row r="10" spans="1:28" ht="35.25" customHeight="1" x14ac:dyDescent="0.25">
      <c r="A10" s="238" t="s">
        <v>30</v>
      </c>
      <c r="B10" s="33"/>
      <c r="C10" s="33"/>
      <c r="D10" s="33"/>
      <c r="E10" s="34" t="s">
        <v>31</v>
      </c>
      <c r="F10" s="35">
        <f>+F11+F21+F29+F36</f>
        <v>48846668000</v>
      </c>
      <c r="G10" s="35">
        <f t="shared" ref="G10:L10" si="10">+G11+G21+G29+G36</f>
        <v>0</v>
      </c>
      <c r="H10" s="35">
        <f t="shared" si="10"/>
        <v>0</v>
      </c>
      <c r="I10" s="35">
        <f t="shared" si="10"/>
        <v>0</v>
      </c>
      <c r="J10" s="35">
        <f t="shared" si="10"/>
        <v>0</v>
      </c>
      <c r="K10" s="35">
        <f t="shared" si="10"/>
        <v>0</v>
      </c>
      <c r="L10" s="35">
        <f t="shared" si="10"/>
        <v>48846668000</v>
      </c>
      <c r="M10" s="36">
        <f t="shared" si="1"/>
        <v>9.2019569596866191E-3</v>
      </c>
      <c r="N10" s="35">
        <f t="shared" ref="N10:W10" si="11">+N11+N21+N29+N36</f>
        <v>4590358000</v>
      </c>
      <c r="O10" s="35">
        <f t="shared" si="11"/>
        <v>44256310000</v>
      </c>
      <c r="P10" s="35">
        <f t="shared" si="11"/>
        <v>4590358000</v>
      </c>
      <c r="Q10" s="35">
        <f t="shared" si="11"/>
        <v>14308725444.669998</v>
      </c>
      <c r="R10" s="35">
        <f t="shared" si="11"/>
        <v>34537942555.330002</v>
      </c>
      <c r="S10" s="35">
        <f t="shared" si="11"/>
        <v>29947584555.329998</v>
      </c>
      <c r="T10" s="35">
        <f t="shared" si="11"/>
        <v>14308725441.669998</v>
      </c>
      <c r="U10" s="35">
        <f t="shared" si="11"/>
        <v>3</v>
      </c>
      <c r="V10" s="35">
        <f t="shared" si="11"/>
        <v>13405089720.669998</v>
      </c>
      <c r="W10" s="35">
        <f t="shared" si="11"/>
        <v>903635720.99999988</v>
      </c>
      <c r="X10" s="37">
        <f t="shared" si="3"/>
        <v>0.29293145327067138</v>
      </c>
      <c r="Y10" s="37">
        <f t="shared" si="4"/>
        <v>0.29293145320925468</v>
      </c>
      <c r="Z10" s="37">
        <f t="shared" si="5"/>
        <v>0.27443201900014957</v>
      </c>
      <c r="AA10" s="37">
        <f t="shared" ref="AA10:AA73" si="12">+T10/Q10</f>
        <v>0.99999999979033771</v>
      </c>
      <c r="AB10" s="37">
        <f t="shared" ref="AB10:AB72" si="13">+V10/T10</f>
        <v>0.93684722481511706</v>
      </c>
    </row>
    <row r="11" spans="1:28" ht="27" customHeight="1" x14ac:dyDescent="0.25">
      <c r="A11" s="238" t="s">
        <v>32</v>
      </c>
      <c r="B11" s="33"/>
      <c r="C11" s="33"/>
      <c r="D11" s="33"/>
      <c r="E11" s="34" t="s">
        <v>33</v>
      </c>
      <c r="F11" s="35">
        <f>+F12</f>
        <v>28789591000</v>
      </c>
      <c r="G11" s="35">
        <f t="shared" ref="G11:L11" si="14">+G12</f>
        <v>0</v>
      </c>
      <c r="H11" s="35">
        <f t="shared" si="14"/>
        <v>0</v>
      </c>
      <c r="I11" s="35">
        <f t="shared" si="14"/>
        <v>0</v>
      </c>
      <c r="J11" s="35">
        <f t="shared" si="14"/>
        <v>0</v>
      </c>
      <c r="K11" s="35">
        <f t="shared" si="14"/>
        <v>0</v>
      </c>
      <c r="L11" s="35">
        <f t="shared" si="14"/>
        <v>28789591000</v>
      </c>
      <c r="M11" s="36">
        <f t="shared" si="1"/>
        <v>5.4235137854025429E-3</v>
      </c>
      <c r="N11" s="35">
        <f t="shared" ref="N11:W11" si="15">+N12</f>
        <v>0</v>
      </c>
      <c r="O11" s="35">
        <f t="shared" si="15"/>
        <v>28789591000</v>
      </c>
      <c r="P11" s="35">
        <f t="shared" si="15"/>
        <v>0</v>
      </c>
      <c r="Q11" s="35">
        <f t="shared" si="15"/>
        <v>9544254498.9599991</v>
      </c>
      <c r="R11" s="35">
        <f t="shared" si="15"/>
        <v>19245336501.039997</v>
      </c>
      <c r="S11" s="35">
        <f t="shared" si="15"/>
        <v>19245336501.039997</v>
      </c>
      <c r="T11" s="35">
        <f t="shared" si="15"/>
        <v>9544254495.9599991</v>
      </c>
      <c r="U11" s="35">
        <f t="shared" si="15"/>
        <v>3</v>
      </c>
      <c r="V11" s="35">
        <f t="shared" si="15"/>
        <v>9544254495.9599991</v>
      </c>
      <c r="W11" s="35">
        <f t="shared" si="15"/>
        <v>0</v>
      </c>
      <c r="X11" s="37">
        <f t="shared" si="3"/>
        <v>0.3315175439262058</v>
      </c>
      <c r="Y11" s="37">
        <f t="shared" si="4"/>
        <v>0.33151754382200149</v>
      </c>
      <c r="Z11" s="37">
        <f t="shared" si="5"/>
        <v>0.33151754382200149</v>
      </c>
      <c r="AA11" s="37">
        <f t="shared" si="12"/>
        <v>0.99999999968567477</v>
      </c>
      <c r="AB11" s="37">
        <f t="shared" si="13"/>
        <v>1</v>
      </c>
    </row>
    <row r="12" spans="1:28" ht="27" customHeight="1" x14ac:dyDescent="0.25">
      <c r="A12" s="238" t="s">
        <v>34</v>
      </c>
      <c r="B12" s="33"/>
      <c r="C12" s="33"/>
      <c r="D12" s="33"/>
      <c r="E12" s="34" t="s">
        <v>35</v>
      </c>
      <c r="F12" s="35">
        <f>SUM(F13:F20)</f>
        <v>28789591000</v>
      </c>
      <c r="G12" s="35">
        <f t="shared" ref="G12:L12" si="16">SUM(G13:G20)</f>
        <v>0</v>
      </c>
      <c r="H12" s="35">
        <f t="shared" si="16"/>
        <v>0</v>
      </c>
      <c r="I12" s="35">
        <f t="shared" si="16"/>
        <v>0</v>
      </c>
      <c r="J12" s="35">
        <f t="shared" si="16"/>
        <v>0</v>
      </c>
      <c r="K12" s="35">
        <f t="shared" si="16"/>
        <v>0</v>
      </c>
      <c r="L12" s="35">
        <f t="shared" si="16"/>
        <v>28789591000</v>
      </c>
      <c r="M12" s="36">
        <f t="shared" si="1"/>
        <v>5.4235137854025429E-3</v>
      </c>
      <c r="N12" s="35">
        <f t="shared" ref="N12:W12" si="17">SUM(N13:N20)</f>
        <v>0</v>
      </c>
      <c r="O12" s="35">
        <f t="shared" si="17"/>
        <v>28789591000</v>
      </c>
      <c r="P12" s="35">
        <f t="shared" si="17"/>
        <v>0</v>
      </c>
      <c r="Q12" s="35">
        <f t="shared" si="17"/>
        <v>9544254498.9599991</v>
      </c>
      <c r="R12" s="35">
        <f t="shared" si="17"/>
        <v>19245336501.039997</v>
      </c>
      <c r="S12" s="35">
        <f t="shared" si="17"/>
        <v>19245336501.039997</v>
      </c>
      <c r="T12" s="35">
        <f t="shared" si="17"/>
        <v>9544254495.9599991</v>
      </c>
      <c r="U12" s="35">
        <f t="shared" si="17"/>
        <v>3</v>
      </c>
      <c r="V12" s="35">
        <f t="shared" si="17"/>
        <v>9544254495.9599991</v>
      </c>
      <c r="W12" s="35">
        <f t="shared" si="17"/>
        <v>0</v>
      </c>
      <c r="X12" s="37">
        <f t="shared" si="3"/>
        <v>0.3315175439262058</v>
      </c>
      <c r="Y12" s="37">
        <f t="shared" si="4"/>
        <v>0.33151754382200149</v>
      </c>
      <c r="Z12" s="37">
        <f t="shared" si="5"/>
        <v>0.33151754382200149</v>
      </c>
      <c r="AA12" s="37">
        <f t="shared" si="12"/>
        <v>0.99999999968567477</v>
      </c>
      <c r="AB12" s="37">
        <f t="shared" si="13"/>
        <v>1</v>
      </c>
    </row>
    <row r="13" spans="1:28" ht="27" customHeight="1" x14ac:dyDescent="0.25">
      <c r="A13" s="239" t="s">
        <v>36</v>
      </c>
      <c r="B13" s="40" t="s">
        <v>37</v>
      </c>
      <c r="C13" s="40">
        <v>20</v>
      </c>
      <c r="D13" s="40" t="s">
        <v>38</v>
      </c>
      <c r="E13" s="41" t="s">
        <v>39</v>
      </c>
      <c r="F13" s="42">
        <v>22821279655</v>
      </c>
      <c r="G13" s="240">
        <v>0</v>
      </c>
      <c r="H13" s="240">
        <v>0</v>
      </c>
      <c r="I13" s="240">
        <v>0</v>
      </c>
      <c r="J13" s="240">
        <v>0</v>
      </c>
      <c r="K13" s="240">
        <f t="shared" ref="K13:K71" si="18">+G13-H13+I13-J13</f>
        <v>0</v>
      </c>
      <c r="L13" s="42">
        <f t="shared" ref="L13:L71" si="19">+F13+K13</f>
        <v>22821279655</v>
      </c>
      <c r="M13" s="36">
        <f t="shared" si="1"/>
        <v>4.2991762130076489E-3</v>
      </c>
      <c r="N13" s="240">
        <v>0</v>
      </c>
      <c r="O13" s="240">
        <v>22821279655</v>
      </c>
      <c r="P13" s="240">
        <f t="shared" ref="P13:P20" si="20">L13-O13</f>
        <v>0</v>
      </c>
      <c r="Q13" s="240">
        <v>8356781914.1000004</v>
      </c>
      <c r="R13" s="240">
        <f t="shared" ref="R13:R20" si="21">+L13-Q13</f>
        <v>14464497740.9</v>
      </c>
      <c r="S13" s="240">
        <f>O13-Q13</f>
        <v>14464497740.9</v>
      </c>
      <c r="T13" s="240">
        <v>8356781911.1000004</v>
      </c>
      <c r="U13" s="240">
        <f t="shared" ref="U13:U20" si="22">+Q13-T13</f>
        <v>3</v>
      </c>
      <c r="V13" s="240">
        <v>8356781911.1000004</v>
      </c>
      <c r="W13" s="44">
        <f t="shared" ref="W13:W77" si="23">+T13-V13</f>
        <v>0</v>
      </c>
      <c r="X13" s="45">
        <f t="shared" si="3"/>
        <v>0.36618375658303987</v>
      </c>
      <c r="Y13" s="45">
        <f t="shared" si="4"/>
        <v>0.36618375645158363</v>
      </c>
      <c r="Z13" s="45">
        <f t="shared" si="5"/>
        <v>0.36618375645158363</v>
      </c>
      <c r="AA13" s="45">
        <f t="shared" si="12"/>
        <v>0.99999999964101016</v>
      </c>
      <c r="AB13" s="45">
        <f t="shared" si="13"/>
        <v>1</v>
      </c>
    </row>
    <row r="14" spans="1:28" ht="27" customHeight="1" x14ac:dyDescent="0.25">
      <c r="A14" s="239" t="s">
        <v>40</v>
      </c>
      <c r="B14" s="40" t="s">
        <v>37</v>
      </c>
      <c r="C14" s="40">
        <v>20</v>
      </c>
      <c r="D14" s="40" t="s">
        <v>38</v>
      </c>
      <c r="E14" s="41" t="s">
        <v>41</v>
      </c>
      <c r="F14" s="42">
        <v>1516830834</v>
      </c>
      <c r="G14" s="240">
        <v>0</v>
      </c>
      <c r="H14" s="240">
        <v>0</v>
      </c>
      <c r="I14" s="240">
        <v>0</v>
      </c>
      <c r="J14" s="240">
        <v>0</v>
      </c>
      <c r="K14" s="240">
        <f t="shared" si="18"/>
        <v>0</v>
      </c>
      <c r="L14" s="42">
        <f t="shared" si="19"/>
        <v>1516830834</v>
      </c>
      <c r="M14" s="43">
        <f t="shared" si="1"/>
        <v>2.857474751316417E-4</v>
      </c>
      <c r="N14" s="240">
        <v>0</v>
      </c>
      <c r="O14" s="240">
        <v>1516830834</v>
      </c>
      <c r="P14" s="240">
        <f t="shared" si="20"/>
        <v>0</v>
      </c>
      <c r="Q14" s="240">
        <v>626892265.57000005</v>
      </c>
      <c r="R14" s="240">
        <f t="shared" si="21"/>
        <v>889938568.42999995</v>
      </c>
      <c r="S14" s="240">
        <f t="shared" ref="S14:S28" si="24">O14-Q14</f>
        <v>889938568.42999995</v>
      </c>
      <c r="T14" s="240">
        <v>626892265.57000005</v>
      </c>
      <c r="U14" s="240">
        <f t="shared" si="22"/>
        <v>0</v>
      </c>
      <c r="V14" s="240">
        <v>626892265.57000005</v>
      </c>
      <c r="W14" s="44">
        <f t="shared" si="23"/>
        <v>0</v>
      </c>
      <c r="X14" s="45">
        <f t="shared" si="3"/>
        <v>0.41329082420933966</v>
      </c>
      <c r="Y14" s="45">
        <f t="shared" si="4"/>
        <v>0.41329082420933966</v>
      </c>
      <c r="Z14" s="45">
        <f t="shared" si="5"/>
        <v>0.41329082420933966</v>
      </c>
      <c r="AA14" s="45">
        <f t="shared" si="12"/>
        <v>1</v>
      </c>
      <c r="AB14" s="45">
        <f t="shared" si="13"/>
        <v>1</v>
      </c>
    </row>
    <row r="15" spans="1:28" ht="27" customHeight="1" x14ac:dyDescent="0.25">
      <c r="A15" s="239" t="s">
        <v>42</v>
      </c>
      <c r="B15" s="40" t="s">
        <v>37</v>
      </c>
      <c r="C15" s="40">
        <v>20</v>
      </c>
      <c r="D15" s="40" t="s">
        <v>38</v>
      </c>
      <c r="E15" s="41" t="s">
        <v>43</v>
      </c>
      <c r="F15" s="42">
        <v>2475792</v>
      </c>
      <c r="G15" s="240">
        <v>0</v>
      </c>
      <c r="H15" s="240">
        <v>0</v>
      </c>
      <c r="I15" s="240">
        <v>0</v>
      </c>
      <c r="J15" s="240">
        <v>0</v>
      </c>
      <c r="K15" s="240">
        <f t="shared" si="18"/>
        <v>0</v>
      </c>
      <c r="L15" s="42">
        <f t="shared" si="19"/>
        <v>2475792</v>
      </c>
      <c r="M15" s="370">
        <f>+L15/L259</f>
        <v>4.6640093087079045E-7</v>
      </c>
      <c r="N15" s="240">
        <v>0</v>
      </c>
      <c r="O15" s="241">
        <v>2475792</v>
      </c>
      <c r="P15" s="241">
        <f t="shared" si="20"/>
        <v>0</v>
      </c>
      <c r="Q15" s="240">
        <v>757283.44</v>
      </c>
      <c r="R15" s="240">
        <f t="shared" si="21"/>
        <v>1718508.56</v>
      </c>
      <c r="S15" s="240">
        <f t="shared" si="24"/>
        <v>1718508.56</v>
      </c>
      <c r="T15" s="240">
        <v>757283.44</v>
      </c>
      <c r="U15" s="240">
        <f t="shared" si="22"/>
        <v>0</v>
      </c>
      <c r="V15" s="240">
        <v>757283.44</v>
      </c>
      <c r="W15" s="44">
        <f t="shared" si="23"/>
        <v>0</v>
      </c>
      <c r="X15" s="45">
        <f t="shared" si="3"/>
        <v>0.30587522699806768</v>
      </c>
      <c r="Y15" s="45">
        <f t="shared" si="4"/>
        <v>0.30587522699806768</v>
      </c>
      <c r="Z15" s="45">
        <f t="shared" si="5"/>
        <v>0.30587522699806768</v>
      </c>
      <c r="AA15" s="45">
        <f t="shared" si="12"/>
        <v>1</v>
      </c>
      <c r="AB15" s="45">
        <f t="shared" si="13"/>
        <v>1</v>
      </c>
    </row>
    <row r="16" spans="1:28" ht="27" customHeight="1" x14ac:dyDescent="0.25">
      <c r="A16" s="239" t="s">
        <v>44</v>
      </c>
      <c r="B16" s="40" t="s">
        <v>37</v>
      </c>
      <c r="C16" s="40">
        <v>20</v>
      </c>
      <c r="D16" s="40" t="s">
        <v>38</v>
      </c>
      <c r="E16" s="41" t="s">
        <v>45</v>
      </c>
      <c r="F16" s="42">
        <v>1222067257</v>
      </c>
      <c r="G16" s="240">
        <v>0</v>
      </c>
      <c r="H16" s="240">
        <v>0</v>
      </c>
      <c r="I16" s="240">
        <v>0</v>
      </c>
      <c r="J16" s="240">
        <v>0</v>
      </c>
      <c r="K16" s="240">
        <f t="shared" si="18"/>
        <v>0</v>
      </c>
      <c r="L16" s="42">
        <f t="shared" si="19"/>
        <v>1222067257</v>
      </c>
      <c r="M16" s="43">
        <f t="shared" ref="M16:M79" si="25">L16/$L$259</f>
        <v>2.3021857500610452E-4</v>
      </c>
      <c r="N16" s="240">
        <v>0</v>
      </c>
      <c r="O16" s="241">
        <v>1222067257</v>
      </c>
      <c r="P16" s="241">
        <f t="shared" si="20"/>
        <v>0</v>
      </c>
      <c r="Q16" s="240">
        <v>38202582.890000001</v>
      </c>
      <c r="R16" s="240">
        <f t="shared" si="21"/>
        <v>1183864674.1099999</v>
      </c>
      <c r="S16" s="240">
        <f t="shared" si="24"/>
        <v>1183864674.1099999</v>
      </c>
      <c r="T16" s="240">
        <v>38202582.890000001</v>
      </c>
      <c r="U16" s="240">
        <f t="shared" si="22"/>
        <v>0</v>
      </c>
      <c r="V16" s="240">
        <v>38202582.890000001</v>
      </c>
      <c r="W16" s="44">
        <f t="shared" si="23"/>
        <v>0</v>
      </c>
      <c r="X16" s="45">
        <f t="shared" si="3"/>
        <v>3.1260622253951771E-2</v>
      </c>
      <c r="Y16" s="45">
        <f t="shared" si="4"/>
        <v>3.1260622253951771E-2</v>
      </c>
      <c r="Z16" s="45">
        <f t="shared" si="5"/>
        <v>3.1260622253951771E-2</v>
      </c>
      <c r="AA16" s="45">
        <f t="shared" si="12"/>
        <v>1</v>
      </c>
      <c r="AB16" s="45">
        <f t="shared" si="13"/>
        <v>1</v>
      </c>
    </row>
    <row r="17" spans="1:28" ht="27" customHeight="1" x14ac:dyDescent="0.25">
      <c r="A17" s="239" t="s">
        <v>47</v>
      </c>
      <c r="B17" s="40" t="s">
        <v>37</v>
      </c>
      <c r="C17" s="40">
        <v>20</v>
      </c>
      <c r="D17" s="40" t="s">
        <v>38</v>
      </c>
      <c r="E17" s="41" t="s">
        <v>48</v>
      </c>
      <c r="F17" s="42">
        <v>883433667</v>
      </c>
      <c r="G17" s="240">
        <v>0</v>
      </c>
      <c r="H17" s="240">
        <v>0</v>
      </c>
      <c r="I17" s="240">
        <v>0</v>
      </c>
      <c r="J17" s="240">
        <v>0</v>
      </c>
      <c r="K17" s="240">
        <f t="shared" si="18"/>
        <v>0</v>
      </c>
      <c r="L17" s="42">
        <f t="shared" si="19"/>
        <v>883433667</v>
      </c>
      <c r="M17" s="43">
        <f t="shared" si="25"/>
        <v>1.6642524277136203E-4</v>
      </c>
      <c r="N17" s="240">
        <v>0</v>
      </c>
      <c r="O17" s="241">
        <v>883433667</v>
      </c>
      <c r="P17" s="241">
        <f t="shared" si="20"/>
        <v>0</v>
      </c>
      <c r="Q17" s="240">
        <v>255805113.69999999</v>
      </c>
      <c r="R17" s="240">
        <f t="shared" si="21"/>
        <v>627628553.29999995</v>
      </c>
      <c r="S17" s="240">
        <f t="shared" si="24"/>
        <v>627628553.29999995</v>
      </c>
      <c r="T17" s="240">
        <v>255805113.69999999</v>
      </c>
      <c r="U17" s="240">
        <f t="shared" si="22"/>
        <v>0</v>
      </c>
      <c r="V17" s="240">
        <v>255805113.69999999</v>
      </c>
      <c r="W17" s="44">
        <f t="shared" si="23"/>
        <v>0</v>
      </c>
      <c r="X17" s="45">
        <f t="shared" si="3"/>
        <v>0.2895578052494574</v>
      </c>
      <c r="Y17" s="45">
        <f t="shared" si="4"/>
        <v>0.2895578052494574</v>
      </c>
      <c r="Z17" s="45">
        <f t="shared" si="5"/>
        <v>0.2895578052494574</v>
      </c>
      <c r="AA17" s="45">
        <f t="shared" si="12"/>
        <v>1</v>
      </c>
      <c r="AB17" s="45">
        <f t="shared" si="13"/>
        <v>1</v>
      </c>
    </row>
    <row r="18" spans="1:28" ht="33.75" customHeight="1" x14ac:dyDescent="0.25">
      <c r="A18" s="239" t="s">
        <v>49</v>
      </c>
      <c r="B18" s="40" t="s">
        <v>37</v>
      </c>
      <c r="C18" s="40">
        <v>20</v>
      </c>
      <c r="D18" s="40" t="s">
        <v>38</v>
      </c>
      <c r="E18" s="41" t="s">
        <v>50</v>
      </c>
      <c r="F18" s="42">
        <v>76852744</v>
      </c>
      <c r="G18" s="240">
        <v>0</v>
      </c>
      <c r="H18" s="240">
        <v>0</v>
      </c>
      <c r="I18" s="240">
        <v>0</v>
      </c>
      <c r="J18" s="240">
        <v>0</v>
      </c>
      <c r="K18" s="240">
        <f t="shared" si="18"/>
        <v>0</v>
      </c>
      <c r="L18" s="42">
        <f t="shared" si="19"/>
        <v>76852744</v>
      </c>
      <c r="M18" s="371">
        <f t="shared" si="25"/>
        <v>1.4477868634188396E-5</v>
      </c>
      <c r="N18" s="240">
        <v>0</v>
      </c>
      <c r="O18" s="241">
        <v>76852744</v>
      </c>
      <c r="P18" s="241">
        <f t="shared" si="20"/>
        <v>0</v>
      </c>
      <c r="Q18" s="240">
        <v>17478419.73</v>
      </c>
      <c r="R18" s="240">
        <f t="shared" si="21"/>
        <v>59374324.269999996</v>
      </c>
      <c r="S18" s="240">
        <f t="shared" si="24"/>
        <v>59374324.269999996</v>
      </c>
      <c r="T18" s="240">
        <v>17478419.73</v>
      </c>
      <c r="U18" s="240">
        <f t="shared" si="22"/>
        <v>0</v>
      </c>
      <c r="V18" s="240">
        <v>17478419.73</v>
      </c>
      <c r="W18" s="44">
        <f t="shared" si="23"/>
        <v>0</v>
      </c>
      <c r="X18" s="45">
        <f t="shared" si="3"/>
        <v>0.2274273997295399</v>
      </c>
      <c r="Y18" s="45">
        <f t="shared" si="4"/>
        <v>0.2274273997295399</v>
      </c>
      <c r="Z18" s="45">
        <f t="shared" si="5"/>
        <v>0.2274273997295399</v>
      </c>
      <c r="AA18" s="45">
        <f t="shared" si="12"/>
        <v>1</v>
      </c>
      <c r="AB18" s="45">
        <f t="shared" si="13"/>
        <v>1</v>
      </c>
    </row>
    <row r="19" spans="1:28" ht="27" customHeight="1" x14ac:dyDescent="0.25">
      <c r="A19" s="239" t="s">
        <v>51</v>
      </c>
      <c r="B19" s="40" t="s">
        <v>37</v>
      </c>
      <c r="C19" s="40">
        <v>20</v>
      </c>
      <c r="D19" s="40" t="s">
        <v>38</v>
      </c>
      <c r="E19" s="41" t="s">
        <v>52</v>
      </c>
      <c r="F19" s="42">
        <v>1271900429</v>
      </c>
      <c r="G19" s="240">
        <v>0</v>
      </c>
      <c r="H19" s="240">
        <v>0</v>
      </c>
      <c r="I19" s="240">
        <v>0</v>
      </c>
      <c r="J19" s="240">
        <v>0</v>
      </c>
      <c r="K19" s="240">
        <f t="shared" si="18"/>
        <v>0</v>
      </c>
      <c r="L19" s="42">
        <f t="shared" si="19"/>
        <v>1271900429</v>
      </c>
      <c r="M19" s="43">
        <f t="shared" si="25"/>
        <v>2.3960637406557488E-4</v>
      </c>
      <c r="N19" s="240">
        <v>0</v>
      </c>
      <c r="O19" s="241">
        <v>1271900429</v>
      </c>
      <c r="P19" s="241">
        <f t="shared" si="20"/>
        <v>0</v>
      </c>
      <c r="Q19" s="240">
        <v>12892706.810000001</v>
      </c>
      <c r="R19" s="240">
        <f t="shared" si="21"/>
        <v>1259007722.1900001</v>
      </c>
      <c r="S19" s="240">
        <f t="shared" si="24"/>
        <v>1259007722.1900001</v>
      </c>
      <c r="T19" s="240">
        <v>12892706.810000001</v>
      </c>
      <c r="U19" s="240">
        <f t="shared" si="22"/>
        <v>0</v>
      </c>
      <c r="V19" s="240">
        <v>12892706.810000001</v>
      </c>
      <c r="W19" s="44">
        <f t="shared" si="23"/>
        <v>0</v>
      </c>
      <c r="X19" s="45">
        <f t="shared" si="3"/>
        <v>1.0136569275423996E-2</v>
      </c>
      <c r="Y19" s="45">
        <f t="shared" si="4"/>
        <v>1.0136569275423996E-2</v>
      </c>
      <c r="Z19" s="45">
        <f t="shared" si="5"/>
        <v>1.0136569275423996E-2</v>
      </c>
      <c r="AA19" s="45">
        <f t="shared" si="12"/>
        <v>1</v>
      </c>
      <c r="AB19" s="45">
        <f t="shared" si="13"/>
        <v>1</v>
      </c>
    </row>
    <row r="20" spans="1:28" ht="27" customHeight="1" x14ac:dyDescent="0.25">
      <c r="A20" s="239" t="s">
        <v>53</v>
      </c>
      <c r="B20" s="40" t="s">
        <v>37</v>
      </c>
      <c r="C20" s="40">
        <v>20</v>
      </c>
      <c r="D20" s="40" t="s">
        <v>38</v>
      </c>
      <c r="E20" s="41" t="s">
        <v>54</v>
      </c>
      <c r="F20" s="42">
        <v>994750622</v>
      </c>
      <c r="G20" s="240">
        <v>0</v>
      </c>
      <c r="H20" s="240">
        <v>0</v>
      </c>
      <c r="I20" s="240">
        <v>0</v>
      </c>
      <c r="J20" s="240">
        <v>0</v>
      </c>
      <c r="K20" s="240">
        <f t="shared" si="18"/>
        <v>0</v>
      </c>
      <c r="L20" s="42">
        <f t="shared" si="19"/>
        <v>994750622</v>
      </c>
      <c r="M20" s="43">
        <f t="shared" si="25"/>
        <v>1.8739563585515174E-4</v>
      </c>
      <c r="N20" s="240">
        <v>0</v>
      </c>
      <c r="O20" s="241">
        <v>994750622</v>
      </c>
      <c r="P20" s="241">
        <f t="shared" si="20"/>
        <v>0</v>
      </c>
      <c r="Q20" s="240">
        <v>235444212.72</v>
      </c>
      <c r="R20" s="240">
        <f t="shared" si="21"/>
        <v>759306409.27999997</v>
      </c>
      <c r="S20" s="240">
        <f t="shared" si="24"/>
        <v>759306409.27999997</v>
      </c>
      <c r="T20" s="240">
        <v>235444212.72</v>
      </c>
      <c r="U20" s="240">
        <f t="shared" si="22"/>
        <v>0</v>
      </c>
      <c r="V20" s="240">
        <v>235444212.72</v>
      </c>
      <c r="W20" s="44">
        <f t="shared" si="23"/>
        <v>0</v>
      </c>
      <c r="X20" s="45">
        <f t="shared" si="3"/>
        <v>0.23668667052112685</v>
      </c>
      <c r="Y20" s="45">
        <f t="shared" si="4"/>
        <v>0.23668667052112685</v>
      </c>
      <c r="Z20" s="45">
        <f t="shared" si="5"/>
        <v>0.23668667052112685</v>
      </c>
      <c r="AA20" s="45">
        <f t="shared" si="12"/>
        <v>1</v>
      </c>
      <c r="AB20" s="45">
        <f t="shared" si="13"/>
        <v>1</v>
      </c>
    </row>
    <row r="21" spans="1:28" ht="22.5" customHeight="1" x14ac:dyDescent="0.25">
      <c r="A21" s="238" t="s">
        <v>55</v>
      </c>
      <c r="B21" s="33"/>
      <c r="C21" s="33"/>
      <c r="D21" s="40"/>
      <c r="E21" s="34" t="s">
        <v>56</v>
      </c>
      <c r="F21" s="35">
        <f>SUM(F22:F28)</f>
        <v>10389288000</v>
      </c>
      <c r="G21" s="35">
        <f t="shared" ref="G21:L21" si="26">SUM(G22:G28)</f>
        <v>0</v>
      </c>
      <c r="H21" s="35">
        <f t="shared" si="26"/>
        <v>0</v>
      </c>
      <c r="I21" s="35">
        <f t="shared" si="26"/>
        <v>0</v>
      </c>
      <c r="J21" s="35">
        <f t="shared" si="26"/>
        <v>0</v>
      </c>
      <c r="K21" s="35">
        <f t="shared" si="26"/>
        <v>0</v>
      </c>
      <c r="L21" s="35">
        <f t="shared" si="26"/>
        <v>10389288000</v>
      </c>
      <c r="M21" s="36">
        <f t="shared" si="25"/>
        <v>1.9571812148535634E-3</v>
      </c>
      <c r="N21" s="35">
        <f t="shared" ref="N21:W21" si="27">SUM(N22:N28)</f>
        <v>0</v>
      </c>
      <c r="O21" s="35">
        <f t="shared" si="27"/>
        <v>10389288000</v>
      </c>
      <c r="P21" s="35">
        <f t="shared" si="27"/>
        <v>0</v>
      </c>
      <c r="Q21" s="35">
        <f t="shared" si="27"/>
        <v>3673297723.8699994</v>
      </c>
      <c r="R21" s="35">
        <f t="shared" si="27"/>
        <v>6715990276.1299992</v>
      </c>
      <c r="S21" s="35">
        <f t="shared" si="27"/>
        <v>6715990276.1299992</v>
      </c>
      <c r="T21" s="35">
        <f t="shared" si="27"/>
        <v>3673297723.8699994</v>
      </c>
      <c r="U21" s="35">
        <f t="shared" si="27"/>
        <v>0</v>
      </c>
      <c r="V21" s="35">
        <f t="shared" si="27"/>
        <v>2769662002.8699999</v>
      </c>
      <c r="W21" s="35">
        <f t="shared" si="27"/>
        <v>903635720.99999988</v>
      </c>
      <c r="X21" s="37">
        <f t="shared" si="3"/>
        <v>0.35356587707165299</v>
      </c>
      <c r="Y21" s="37">
        <f t="shared" si="4"/>
        <v>0.35356587707165299</v>
      </c>
      <c r="Z21" s="37">
        <f t="shared" si="5"/>
        <v>0.26658824000932496</v>
      </c>
      <c r="AA21" s="37">
        <f t="shared" si="12"/>
        <v>1</v>
      </c>
      <c r="AB21" s="37">
        <f t="shared" si="13"/>
        <v>0.75399878013482258</v>
      </c>
    </row>
    <row r="22" spans="1:28" ht="33.75" customHeight="1" x14ac:dyDescent="0.25">
      <c r="A22" s="239" t="s">
        <v>57</v>
      </c>
      <c r="B22" s="40" t="s">
        <v>37</v>
      </c>
      <c r="C22" s="40">
        <v>20</v>
      </c>
      <c r="D22" s="40" t="s">
        <v>38</v>
      </c>
      <c r="E22" s="41" t="s">
        <v>490</v>
      </c>
      <c r="F22" s="42">
        <v>3540437888</v>
      </c>
      <c r="G22" s="240">
        <v>0</v>
      </c>
      <c r="H22" s="240">
        <v>0</v>
      </c>
      <c r="I22" s="240">
        <v>0</v>
      </c>
      <c r="J22" s="240">
        <v>0</v>
      </c>
      <c r="K22" s="240">
        <f t="shared" si="18"/>
        <v>0</v>
      </c>
      <c r="L22" s="42">
        <f t="shared" si="19"/>
        <v>3540437888</v>
      </c>
      <c r="M22" s="43">
        <f t="shared" si="25"/>
        <v>6.6696375408492126E-4</v>
      </c>
      <c r="N22" s="240">
        <v>0</v>
      </c>
      <c r="O22" s="241">
        <v>3540437888</v>
      </c>
      <c r="P22" s="241">
        <f t="shared" ref="P22:P28" si="28">L22-O22</f>
        <v>0</v>
      </c>
      <c r="Q22" s="240">
        <v>1142617365.5999999</v>
      </c>
      <c r="R22" s="240">
        <f t="shared" ref="R22:R28" si="29">+L22-Q22</f>
        <v>2397820522.4000001</v>
      </c>
      <c r="S22" s="240">
        <f t="shared" si="24"/>
        <v>2397820522.4000001</v>
      </c>
      <c r="T22" s="240">
        <v>1142617365.5999999</v>
      </c>
      <c r="U22" s="240">
        <f t="shared" ref="U22:U28" si="30">+Q22-T22</f>
        <v>0</v>
      </c>
      <c r="V22" s="240">
        <v>860885165.60000002</v>
      </c>
      <c r="W22" s="44">
        <f t="shared" si="23"/>
        <v>281732199.99999988</v>
      </c>
      <c r="X22" s="45">
        <f t="shared" si="3"/>
        <v>0.3227333459154304</v>
      </c>
      <c r="Y22" s="45">
        <f t="shared" si="4"/>
        <v>0.3227333459154304</v>
      </c>
      <c r="Z22" s="45">
        <f t="shared" si="5"/>
        <v>0.24315782195131677</v>
      </c>
      <c r="AA22" s="45">
        <f t="shared" si="12"/>
        <v>1</v>
      </c>
      <c r="AB22" s="45">
        <f t="shared" si="13"/>
        <v>0.75343259390070672</v>
      </c>
    </row>
    <row r="23" spans="1:28" ht="29.25" customHeight="1" x14ac:dyDescent="0.25">
      <c r="A23" s="239" t="s">
        <v>59</v>
      </c>
      <c r="B23" s="40" t="s">
        <v>37</v>
      </c>
      <c r="C23" s="40">
        <v>20</v>
      </c>
      <c r="D23" s="40" t="s">
        <v>38</v>
      </c>
      <c r="E23" s="41" t="s">
        <v>491</v>
      </c>
      <c r="F23" s="42">
        <v>2411282700</v>
      </c>
      <c r="G23" s="240">
        <v>0</v>
      </c>
      <c r="H23" s="240">
        <v>0</v>
      </c>
      <c r="I23" s="240">
        <v>0</v>
      </c>
      <c r="J23" s="240">
        <v>0</v>
      </c>
      <c r="K23" s="240">
        <f t="shared" si="18"/>
        <v>0</v>
      </c>
      <c r="L23" s="42">
        <f t="shared" si="19"/>
        <v>2411282700</v>
      </c>
      <c r="M23" s="43">
        <f t="shared" si="25"/>
        <v>4.542483762257221E-4</v>
      </c>
      <c r="N23" s="240">
        <v>0</v>
      </c>
      <c r="O23" s="241">
        <v>2411282700</v>
      </c>
      <c r="P23" s="241">
        <f t="shared" si="28"/>
        <v>0</v>
      </c>
      <c r="Q23" s="240">
        <v>809418591.20000005</v>
      </c>
      <c r="R23" s="240">
        <f t="shared" si="29"/>
        <v>1601864108.8</v>
      </c>
      <c r="S23" s="240">
        <f t="shared" si="24"/>
        <v>1601864108.8</v>
      </c>
      <c r="T23" s="240">
        <v>809418591.20000005</v>
      </c>
      <c r="U23" s="240">
        <f t="shared" si="30"/>
        <v>0</v>
      </c>
      <c r="V23" s="240">
        <v>609842691.20000005</v>
      </c>
      <c r="W23" s="44">
        <f t="shared" si="23"/>
        <v>199575900</v>
      </c>
      <c r="X23" s="45">
        <f t="shared" si="3"/>
        <v>0.33567967422484307</v>
      </c>
      <c r="Y23" s="45">
        <f t="shared" si="4"/>
        <v>0.33567967422484307</v>
      </c>
      <c r="Z23" s="45">
        <f t="shared" si="5"/>
        <v>0.25291214970355819</v>
      </c>
      <c r="AA23" s="45">
        <f t="shared" si="12"/>
        <v>1</v>
      </c>
      <c r="AB23" s="45">
        <f t="shared" si="13"/>
        <v>0.75343301702013099</v>
      </c>
    </row>
    <row r="24" spans="1:28" ht="21.75" customHeight="1" x14ac:dyDescent="0.25">
      <c r="A24" s="239" t="s">
        <v>61</v>
      </c>
      <c r="B24" s="40" t="s">
        <v>37</v>
      </c>
      <c r="C24" s="40">
        <v>20</v>
      </c>
      <c r="D24" s="40" t="s">
        <v>38</v>
      </c>
      <c r="E24" s="41" t="s">
        <v>62</v>
      </c>
      <c r="F24" s="42">
        <v>1539154912</v>
      </c>
      <c r="G24" s="240">
        <v>0</v>
      </c>
      <c r="H24" s="240">
        <v>0</v>
      </c>
      <c r="I24" s="240">
        <v>0</v>
      </c>
      <c r="J24" s="240">
        <v>0</v>
      </c>
      <c r="K24" s="240">
        <f t="shared" si="18"/>
        <v>0</v>
      </c>
      <c r="L24" s="42">
        <f t="shared" si="19"/>
        <v>1539154912</v>
      </c>
      <c r="M24" s="43">
        <f t="shared" si="25"/>
        <v>2.8995298624082702E-4</v>
      </c>
      <c r="N24" s="240">
        <v>0</v>
      </c>
      <c r="O24" s="241">
        <v>1539154912</v>
      </c>
      <c r="P24" s="241">
        <f t="shared" si="28"/>
        <v>0</v>
      </c>
      <c r="Q24" s="240">
        <v>826601108.26999998</v>
      </c>
      <c r="R24" s="240">
        <f t="shared" si="29"/>
        <v>712553803.73000002</v>
      </c>
      <c r="S24" s="240">
        <f t="shared" si="24"/>
        <v>712553803.73000002</v>
      </c>
      <c r="T24" s="240">
        <v>826601108.26999998</v>
      </c>
      <c r="U24" s="240">
        <f t="shared" si="30"/>
        <v>0</v>
      </c>
      <c r="V24" s="240">
        <v>628192487.26999998</v>
      </c>
      <c r="W24" s="44">
        <f t="shared" si="23"/>
        <v>198408621</v>
      </c>
      <c r="X24" s="45">
        <f t="shared" si="3"/>
        <v>0.53704867640379528</v>
      </c>
      <c r="Y24" s="45">
        <f t="shared" si="4"/>
        <v>0.53704867640379528</v>
      </c>
      <c r="Z24" s="45">
        <f t="shared" si="5"/>
        <v>0.40814117043859977</v>
      </c>
      <c r="AA24" s="45">
        <f t="shared" si="12"/>
        <v>1</v>
      </c>
      <c r="AB24" s="45">
        <f t="shared" si="13"/>
        <v>0.75997053595143249</v>
      </c>
    </row>
    <row r="25" spans="1:28" ht="21.75" customHeight="1" x14ac:dyDescent="0.25">
      <c r="A25" s="239" t="s">
        <v>63</v>
      </c>
      <c r="B25" s="40" t="s">
        <v>37</v>
      </c>
      <c r="C25" s="40">
        <v>20</v>
      </c>
      <c r="D25" s="40" t="s">
        <v>38</v>
      </c>
      <c r="E25" s="41" t="s">
        <v>64</v>
      </c>
      <c r="F25" s="42">
        <v>1254967000</v>
      </c>
      <c r="G25" s="240">
        <v>0</v>
      </c>
      <c r="H25" s="240">
        <v>0</v>
      </c>
      <c r="I25" s="240">
        <v>0</v>
      </c>
      <c r="J25" s="240">
        <v>0</v>
      </c>
      <c r="K25" s="240">
        <f t="shared" si="18"/>
        <v>0</v>
      </c>
      <c r="L25" s="42">
        <f t="shared" si="19"/>
        <v>1254967000</v>
      </c>
      <c r="M25" s="43">
        <f t="shared" si="25"/>
        <v>2.3641637787508938E-4</v>
      </c>
      <c r="N25" s="240">
        <v>0</v>
      </c>
      <c r="O25" s="241">
        <v>1254967000</v>
      </c>
      <c r="P25" s="241">
        <f t="shared" si="28"/>
        <v>0</v>
      </c>
      <c r="Q25" s="240">
        <v>376252740</v>
      </c>
      <c r="R25" s="240">
        <f t="shared" si="29"/>
        <v>878714260</v>
      </c>
      <c r="S25" s="240">
        <f t="shared" si="24"/>
        <v>878714260</v>
      </c>
      <c r="T25" s="240">
        <v>376252740</v>
      </c>
      <c r="U25" s="240">
        <f t="shared" si="30"/>
        <v>0</v>
      </c>
      <c r="V25" s="240">
        <v>282085840</v>
      </c>
      <c r="W25" s="44">
        <f t="shared" si="23"/>
        <v>94166900</v>
      </c>
      <c r="X25" s="45">
        <f t="shared" si="3"/>
        <v>0.29981086355258746</v>
      </c>
      <c r="Y25" s="45">
        <f t="shared" si="4"/>
        <v>0.29981086355258746</v>
      </c>
      <c r="Z25" s="45">
        <f t="shared" si="5"/>
        <v>0.2247755040570788</v>
      </c>
      <c r="AA25" s="45">
        <f t="shared" si="12"/>
        <v>1</v>
      </c>
      <c r="AB25" s="45">
        <f t="shared" si="13"/>
        <v>0.74972434752235961</v>
      </c>
    </row>
    <row r="26" spans="1:28" ht="36.75" customHeight="1" x14ac:dyDescent="0.25">
      <c r="A26" s="239" t="s">
        <v>65</v>
      </c>
      <c r="B26" s="40" t="s">
        <v>37</v>
      </c>
      <c r="C26" s="40">
        <v>20</v>
      </c>
      <c r="D26" s="40" t="s">
        <v>38</v>
      </c>
      <c r="E26" s="41" t="s">
        <v>66</v>
      </c>
      <c r="F26" s="42">
        <v>145133600</v>
      </c>
      <c r="G26" s="240">
        <v>0</v>
      </c>
      <c r="H26" s="240">
        <v>0</v>
      </c>
      <c r="I26" s="240">
        <v>0</v>
      </c>
      <c r="J26" s="240">
        <v>0</v>
      </c>
      <c r="K26" s="240">
        <f t="shared" si="18"/>
        <v>0</v>
      </c>
      <c r="L26" s="42">
        <f t="shared" si="19"/>
        <v>145133600</v>
      </c>
      <c r="M26" s="371">
        <f t="shared" si="25"/>
        <v>2.73409261119791E-5</v>
      </c>
      <c r="N26" s="240">
        <v>0</v>
      </c>
      <c r="O26" s="241">
        <v>145133600</v>
      </c>
      <c r="P26" s="241">
        <f t="shared" si="28"/>
        <v>0</v>
      </c>
      <c r="Q26" s="240">
        <v>48054979.600000001</v>
      </c>
      <c r="R26" s="240">
        <f t="shared" si="29"/>
        <v>97078620.400000006</v>
      </c>
      <c r="S26" s="240">
        <f t="shared" si="24"/>
        <v>97078620.400000006</v>
      </c>
      <c r="T26" s="240">
        <v>48054979.600000001</v>
      </c>
      <c r="U26" s="240">
        <f t="shared" si="30"/>
        <v>0</v>
      </c>
      <c r="V26" s="240">
        <v>36020879.600000001</v>
      </c>
      <c r="W26" s="44">
        <f t="shared" si="23"/>
        <v>12034100</v>
      </c>
      <c r="X26" s="45">
        <f t="shared" si="3"/>
        <v>0.33110857582255249</v>
      </c>
      <c r="Y26" s="45">
        <f t="shared" si="4"/>
        <v>0.33110857582255249</v>
      </c>
      <c r="Z26" s="45">
        <f t="shared" si="5"/>
        <v>0.24819118109107746</v>
      </c>
      <c r="AA26" s="45">
        <f t="shared" si="12"/>
        <v>1</v>
      </c>
      <c r="AB26" s="45">
        <f t="shared" si="13"/>
        <v>0.74957642058805496</v>
      </c>
    </row>
    <row r="27" spans="1:28" ht="21.75" customHeight="1" x14ac:dyDescent="0.25">
      <c r="A27" s="239" t="s">
        <v>67</v>
      </c>
      <c r="B27" s="40" t="s">
        <v>37</v>
      </c>
      <c r="C27" s="40">
        <v>20</v>
      </c>
      <c r="D27" s="40" t="s">
        <v>38</v>
      </c>
      <c r="E27" s="41" t="s">
        <v>68</v>
      </c>
      <c r="F27" s="42">
        <v>898748700</v>
      </c>
      <c r="G27" s="240">
        <v>0</v>
      </c>
      <c r="H27" s="240">
        <v>0</v>
      </c>
      <c r="I27" s="240">
        <v>0</v>
      </c>
      <c r="J27" s="240">
        <v>0</v>
      </c>
      <c r="K27" s="240">
        <f t="shared" si="18"/>
        <v>0</v>
      </c>
      <c r="L27" s="42">
        <f t="shared" si="19"/>
        <v>898748700</v>
      </c>
      <c r="M27" s="43">
        <f t="shared" si="25"/>
        <v>1.6931035817989266E-4</v>
      </c>
      <c r="N27" s="240">
        <v>0</v>
      </c>
      <c r="O27" s="241">
        <v>898748700</v>
      </c>
      <c r="P27" s="241">
        <f t="shared" si="28"/>
        <v>0</v>
      </c>
      <c r="Q27" s="240">
        <v>282198683.60000002</v>
      </c>
      <c r="R27" s="240">
        <f t="shared" si="29"/>
        <v>616550016.39999998</v>
      </c>
      <c r="S27" s="240">
        <f t="shared" si="24"/>
        <v>616550016.39999998</v>
      </c>
      <c r="T27" s="240">
        <v>282198683.60000002</v>
      </c>
      <c r="U27" s="240">
        <f t="shared" si="30"/>
        <v>0</v>
      </c>
      <c r="V27" s="240">
        <v>211571283.59999999</v>
      </c>
      <c r="W27" s="44">
        <f t="shared" si="23"/>
        <v>70627400.00000003</v>
      </c>
      <c r="X27" s="45">
        <f t="shared" si="3"/>
        <v>0.31399064454835934</v>
      </c>
      <c r="Y27" s="45">
        <f t="shared" si="4"/>
        <v>0.31399064454835934</v>
      </c>
      <c r="Z27" s="45">
        <f t="shared" si="5"/>
        <v>0.235406497500358</v>
      </c>
      <c r="AA27" s="45">
        <f t="shared" si="12"/>
        <v>1</v>
      </c>
      <c r="AB27" s="45">
        <f t="shared" si="13"/>
        <v>0.7497245589560928</v>
      </c>
    </row>
    <row r="28" spans="1:28" ht="39.75" customHeight="1" x14ac:dyDescent="0.25">
      <c r="A28" s="239" t="s">
        <v>69</v>
      </c>
      <c r="B28" s="40" t="s">
        <v>37</v>
      </c>
      <c r="C28" s="40">
        <v>20</v>
      </c>
      <c r="D28" s="40" t="s">
        <v>38</v>
      </c>
      <c r="E28" s="41" t="s">
        <v>70</v>
      </c>
      <c r="F28" s="42">
        <v>599563200</v>
      </c>
      <c r="G28" s="240">
        <v>0</v>
      </c>
      <c r="H28" s="240">
        <v>0</v>
      </c>
      <c r="I28" s="240">
        <v>0</v>
      </c>
      <c r="J28" s="240">
        <v>0</v>
      </c>
      <c r="K28" s="240">
        <f t="shared" si="18"/>
        <v>0</v>
      </c>
      <c r="L28" s="42">
        <f t="shared" si="19"/>
        <v>599563200</v>
      </c>
      <c r="M28" s="43">
        <f t="shared" si="25"/>
        <v>1.1294843613513168E-4</v>
      </c>
      <c r="N28" s="240">
        <v>0</v>
      </c>
      <c r="O28" s="241">
        <v>599563200</v>
      </c>
      <c r="P28" s="241">
        <f t="shared" si="28"/>
        <v>0</v>
      </c>
      <c r="Q28" s="240">
        <v>188154255.59999999</v>
      </c>
      <c r="R28" s="240">
        <f t="shared" si="29"/>
        <v>411408944.39999998</v>
      </c>
      <c r="S28" s="240">
        <f t="shared" si="24"/>
        <v>411408944.39999998</v>
      </c>
      <c r="T28" s="240">
        <v>188154255.59999999</v>
      </c>
      <c r="U28" s="240">
        <f t="shared" si="30"/>
        <v>0</v>
      </c>
      <c r="V28" s="240">
        <v>141063655.59999999</v>
      </c>
      <c r="W28" s="44">
        <f t="shared" si="23"/>
        <v>47090600</v>
      </c>
      <c r="X28" s="45">
        <f t="shared" si="3"/>
        <v>0.31381888614911657</v>
      </c>
      <c r="Y28" s="45">
        <f t="shared" si="4"/>
        <v>0.31381888614911657</v>
      </c>
      <c r="Z28" s="45">
        <f t="shared" si="5"/>
        <v>0.2352773745953721</v>
      </c>
      <c r="AA28" s="45">
        <f t="shared" si="12"/>
        <v>1</v>
      </c>
      <c r="AB28" s="45">
        <f t="shared" si="13"/>
        <v>0.74972343915456996</v>
      </c>
    </row>
    <row r="29" spans="1:28" ht="41.25" customHeight="1" x14ac:dyDescent="0.25">
      <c r="A29" s="238" t="s">
        <v>71</v>
      </c>
      <c r="B29" s="33"/>
      <c r="C29" s="33"/>
      <c r="D29" s="40"/>
      <c r="E29" s="34" t="s">
        <v>72</v>
      </c>
      <c r="F29" s="35">
        <f>+F30+F34+F35</f>
        <v>5077431000</v>
      </c>
      <c r="G29" s="35">
        <f t="shared" ref="G29:L29" si="31">+G30+G34+G35</f>
        <v>0</v>
      </c>
      <c r="H29" s="35">
        <f t="shared" si="31"/>
        <v>0</v>
      </c>
      <c r="I29" s="35">
        <f t="shared" si="31"/>
        <v>0</v>
      </c>
      <c r="J29" s="35">
        <f t="shared" si="31"/>
        <v>0</v>
      </c>
      <c r="K29" s="35">
        <f t="shared" si="31"/>
        <v>0</v>
      </c>
      <c r="L29" s="35">
        <f t="shared" si="31"/>
        <v>5077431000</v>
      </c>
      <c r="M29" s="36">
        <f t="shared" si="25"/>
        <v>9.565094906325768E-4</v>
      </c>
      <c r="N29" s="35">
        <f t="shared" ref="N29:W29" si="32">+N30+N34+N35</f>
        <v>0</v>
      </c>
      <c r="O29" s="35">
        <f t="shared" si="32"/>
        <v>5077431000</v>
      </c>
      <c r="P29" s="35">
        <f t="shared" si="32"/>
        <v>0</v>
      </c>
      <c r="Q29" s="35">
        <f t="shared" si="32"/>
        <v>1091173221.8399999</v>
      </c>
      <c r="R29" s="35">
        <f t="shared" si="32"/>
        <v>3986257778.1599998</v>
      </c>
      <c r="S29" s="35">
        <f t="shared" si="32"/>
        <v>3986257778.1599998</v>
      </c>
      <c r="T29" s="35">
        <f t="shared" si="32"/>
        <v>1091173221.8399999</v>
      </c>
      <c r="U29" s="35">
        <f t="shared" si="32"/>
        <v>0</v>
      </c>
      <c r="V29" s="35">
        <f t="shared" si="32"/>
        <v>1091173221.8399999</v>
      </c>
      <c r="W29" s="35">
        <f t="shared" si="32"/>
        <v>0</v>
      </c>
      <c r="X29" s="37">
        <f t="shared" si="3"/>
        <v>0.21490655842295048</v>
      </c>
      <c r="Y29" s="37">
        <f t="shared" si="4"/>
        <v>0.21490655842295048</v>
      </c>
      <c r="Z29" s="37">
        <f t="shared" si="5"/>
        <v>0.21490655842295048</v>
      </c>
      <c r="AA29" s="37">
        <f t="shared" si="12"/>
        <v>1</v>
      </c>
      <c r="AB29" s="37">
        <f t="shared" si="13"/>
        <v>1</v>
      </c>
    </row>
    <row r="30" spans="1:28" s="8" customFormat="1" ht="39" customHeight="1" x14ac:dyDescent="0.25">
      <c r="A30" s="238" t="s">
        <v>73</v>
      </c>
      <c r="B30" s="33"/>
      <c r="C30" s="33"/>
      <c r="D30" s="33"/>
      <c r="E30" s="34" t="s">
        <v>74</v>
      </c>
      <c r="F30" s="35">
        <f>+F31+F32+F33</f>
        <v>2059834541</v>
      </c>
      <c r="G30" s="35">
        <f t="shared" ref="G30:L30" si="33">+G31+G32+G33</f>
        <v>0</v>
      </c>
      <c r="H30" s="35">
        <f t="shared" si="33"/>
        <v>0</v>
      </c>
      <c r="I30" s="35">
        <f t="shared" si="33"/>
        <v>0</v>
      </c>
      <c r="J30" s="35">
        <f t="shared" si="33"/>
        <v>0</v>
      </c>
      <c r="K30" s="35">
        <f t="shared" si="33"/>
        <v>0</v>
      </c>
      <c r="L30" s="35">
        <f t="shared" si="33"/>
        <v>2059834541</v>
      </c>
      <c r="M30" s="36">
        <f t="shared" si="25"/>
        <v>3.8804097733662903E-4</v>
      </c>
      <c r="N30" s="35">
        <f t="shared" ref="N30:W30" si="34">+N31+N32+N33</f>
        <v>0</v>
      </c>
      <c r="O30" s="35">
        <f t="shared" si="34"/>
        <v>2059834541</v>
      </c>
      <c r="P30" s="35">
        <f t="shared" si="34"/>
        <v>0</v>
      </c>
      <c r="Q30" s="35">
        <f t="shared" si="34"/>
        <v>364226394.79000002</v>
      </c>
      <c r="R30" s="35">
        <f t="shared" si="34"/>
        <v>1695608146.2099998</v>
      </c>
      <c r="S30" s="35">
        <f t="shared" si="34"/>
        <v>1695608146.2099998</v>
      </c>
      <c r="T30" s="35">
        <f t="shared" si="34"/>
        <v>364226394.79000002</v>
      </c>
      <c r="U30" s="35">
        <f t="shared" si="34"/>
        <v>0</v>
      </c>
      <c r="V30" s="35">
        <f t="shared" si="34"/>
        <v>364226394.79000002</v>
      </c>
      <c r="W30" s="35">
        <f t="shared" si="34"/>
        <v>0</v>
      </c>
      <c r="X30" s="37">
        <f t="shared" si="3"/>
        <v>0.17682313192649779</v>
      </c>
      <c r="Y30" s="37">
        <f t="shared" si="4"/>
        <v>0.17682313192649779</v>
      </c>
      <c r="Z30" s="37">
        <f t="shared" si="5"/>
        <v>0.17682313192649779</v>
      </c>
      <c r="AA30" s="37">
        <f t="shared" si="12"/>
        <v>1</v>
      </c>
      <c r="AB30" s="37">
        <f t="shared" si="13"/>
        <v>1</v>
      </c>
    </row>
    <row r="31" spans="1:28" ht="21.75" customHeight="1" x14ac:dyDescent="0.25">
      <c r="A31" s="239" t="s">
        <v>75</v>
      </c>
      <c r="B31" s="40" t="s">
        <v>37</v>
      </c>
      <c r="C31" s="40">
        <v>20</v>
      </c>
      <c r="D31" s="40" t="s">
        <v>38</v>
      </c>
      <c r="E31" s="41" t="s">
        <v>503</v>
      </c>
      <c r="F31" s="42">
        <v>1440417805</v>
      </c>
      <c r="G31" s="240">
        <v>0</v>
      </c>
      <c r="H31" s="240">
        <v>0</v>
      </c>
      <c r="I31" s="240">
        <v>0</v>
      </c>
      <c r="J31" s="240">
        <v>0</v>
      </c>
      <c r="K31" s="240">
        <f t="shared" si="18"/>
        <v>0</v>
      </c>
      <c r="L31" s="42">
        <f t="shared" si="19"/>
        <v>1440417805</v>
      </c>
      <c r="M31" s="43">
        <f t="shared" si="25"/>
        <v>2.7135244200436094E-4</v>
      </c>
      <c r="N31" s="240">
        <v>0</v>
      </c>
      <c r="O31" s="241">
        <v>1440417805</v>
      </c>
      <c r="P31" s="241">
        <f t="shared" ref="P31:P36" si="35">L31-O31</f>
        <v>0</v>
      </c>
      <c r="Q31" s="241">
        <v>136407324.30000001</v>
      </c>
      <c r="R31" s="241">
        <f t="shared" ref="R31:R36" si="36">+L31-Q31</f>
        <v>1304010480.7</v>
      </c>
      <c r="S31" s="240">
        <f t="shared" ref="S31:S36" si="37">O31-Q31</f>
        <v>1304010480.7</v>
      </c>
      <c r="T31" s="240">
        <v>136407324.30000001</v>
      </c>
      <c r="U31" s="240">
        <f t="shared" ref="U31:U36" si="38">+Q31-T31</f>
        <v>0</v>
      </c>
      <c r="V31" s="240">
        <v>136407324.30000001</v>
      </c>
      <c r="W31" s="44">
        <f t="shared" si="23"/>
        <v>0</v>
      </c>
      <c r="X31" s="45">
        <f t="shared" si="3"/>
        <v>9.4699832108781801E-2</v>
      </c>
      <c r="Y31" s="45">
        <f t="shared" si="4"/>
        <v>9.4699832108781801E-2</v>
      </c>
      <c r="Z31" s="45">
        <f t="shared" si="5"/>
        <v>9.4699832108781801E-2</v>
      </c>
      <c r="AA31" s="45">
        <f t="shared" si="12"/>
        <v>1</v>
      </c>
      <c r="AB31" s="45">
        <f t="shared" si="13"/>
        <v>1</v>
      </c>
    </row>
    <row r="32" spans="1:28" ht="21.75" customHeight="1" x14ac:dyDescent="0.25">
      <c r="A32" s="239" t="s">
        <v>77</v>
      </c>
      <c r="B32" s="40" t="s">
        <v>37</v>
      </c>
      <c r="C32" s="40">
        <v>20</v>
      </c>
      <c r="D32" s="40" t="s">
        <v>38</v>
      </c>
      <c r="E32" s="41" t="s">
        <v>78</v>
      </c>
      <c r="F32" s="42">
        <v>510000000</v>
      </c>
      <c r="G32" s="240">
        <v>0</v>
      </c>
      <c r="H32" s="240">
        <v>0</v>
      </c>
      <c r="I32" s="240">
        <v>0</v>
      </c>
      <c r="J32" s="240">
        <v>0</v>
      </c>
      <c r="K32" s="240">
        <f t="shared" si="18"/>
        <v>0</v>
      </c>
      <c r="L32" s="42">
        <f t="shared" si="19"/>
        <v>510000000</v>
      </c>
      <c r="M32" s="43">
        <f t="shared" si="25"/>
        <v>9.6076114125945612E-5</v>
      </c>
      <c r="N32" s="240">
        <v>0</v>
      </c>
      <c r="O32" s="241">
        <v>510000000</v>
      </c>
      <c r="P32" s="241">
        <f t="shared" si="35"/>
        <v>0</v>
      </c>
      <c r="Q32" s="241">
        <v>201829559.58000001</v>
      </c>
      <c r="R32" s="241">
        <f t="shared" si="36"/>
        <v>308170440.41999996</v>
      </c>
      <c r="S32" s="240">
        <f t="shared" si="37"/>
        <v>308170440.41999996</v>
      </c>
      <c r="T32" s="240">
        <v>201829559.58000001</v>
      </c>
      <c r="U32" s="240">
        <f t="shared" si="38"/>
        <v>0</v>
      </c>
      <c r="V32" s="240">
        <v>201829559.58000001</v>
      </c>
      <c r="W32" s="44">
        <f t="shared" si="23"/>
        <v>0</v>
      </c>
      <c r="X32" s="45">
        <f t="shared" si="3"/>
        <v>0.39574423447058826</v>
      </c>
      <c r="Y32" s="45">
        <f t="shared" si="4"/>
        <v>0.39574423447058826</v>
      </c>
      <c r="Z32" s="45">
        <f t="shared" si="5"/>
        <v>0.39574423447058826</v>
      </c>
      <c r="AA32" s="45">
        <f t="shared" si="12"/>
        <v>1</v>
      </c>
      <c r="AB32" s="45">
        <f t="shared" si="13"/>
        <v>1</v>
      </c>
    </row>
    <row r="33" spans="1:28" ht="21.75" customHeight="1" x14ac:dyDescent="0.25">
      <c r="A33" s="239" t="s">
        <v>79</v>
      </c>
      <c r="B33" s="40" t="s">
        <v>37</v>
      </c>
      <c r="C33" s="40">
        <v>20</v>
      </c>
      <c r="D33" s="40" t="s">
        <v>38</v>
      </c>
      <c r="E33" s="41" t="s">
        <v>80</v>
      </c>
      <c r="F33" s="42">
        <v>109416736</v>
      </c>
      <c r="G33" s="240">
        <v>0</v>
      </c>
      <c r="H33" s="240">
        <v>0</v>
      </c>
      <c r="I33" s="240">
        <v>0</v>
      </c>
      <c r="J33" s="240">
        <v>0</v>
      </c>
      <c r="K33" s="240">
        <f t="shared" si="18"/>
        <v>0</v>
      </c>
      <c r="L33" s="42">
        <f t="shared" si="19"/>
        <v>109416736</v>
      </c>
      <c r="M33" s="371">
        <f t="shared" si="25"/>
        <v>2.0612421206322474E-5</v>
      </c>
      <c r="N33" s="240">
        <v>0</v>
      </c>
      <c r="O33" s="241">
        <v>109416736</v>
      </c>
      <c r="P33" s="241">
        <f t="shared" si="35"/>
        <v>0</v>
      </c>
      <c r="Q33" s="240">
        <v>25989510.91</v>
      </c>
      <c r="R33" s="240">
        <f t="shared" si="36"/>
        <v>83427225.090000004</v>
      </c>
      <c r="S33" s="240">
        <f t="shared" si="37"/>
        <v>83427225.090000004</v>
      </c>
      <c r="T33" s="240">
        <v>25989510.91</v>
      </c>
      <c r="U33" s="240">
        <f t="shared" si="38"/>
        <v>0</v>
      </c>
      <c r="V33" s="240">
        <v>25989510.91</v>
      </c>
      <c r="W33" s="44">
        <f t="shared" si="23"/>
        <v>0</v>
      </c>
      <c r="X33" s="45">
        <f t="shared" si="3"/>
        <v>0.2375277481316935</v>
      </c>
      <c r="Y33" s="45">
        <f t="shared" si="4"/>
        <v>0.2375277481316935</v>
      </c>
      <c r="Z33" s="45">
        <f t="shared" si="5"/>
        <v>0.2375277481316935</v>
      </c>
      <c r="AA33" s="45">
        <f t="shared" si="12"/>
        <v>1</v>
      </c>
      <c r="AB33" s="45">
        <f t="shared" si="13"/>
        <v>1</v>
      </c>
    </row>
    <row r="34" spans="1:28" ht="21.75" customHeight="1" x14ac:dyDescent="0.25">
      <c r="A34" s="239" t="s">
        <v>81</v>
      </c>
      <c r="B34" s="40" t="s">
        <v>37</v>
      </c>
      <c r="C34" s="40">
        <v>20</v>
      </c>
      <c r="D34" s="40" t="s">
        <v>38</v>
      </c>
      <c r="E34" s="41" t="s">
        <v>82</v>
      </c>
      <c r="F34" s="42">
        <v>2897220308</v>
      </c>
      <c r="G34" s="240">
        <v>0</v>
      </c>
      <c r="H34" s="240">
        <v>0</v>
      </c>
      <c r="I34" s="240">
        <v>0</v>
      </c>
      <c r="J34" s="240">
        <v>0</v>
      </c>
      <c r="K34" s="240">
        <f t="shared" si="18"/>
        <v>0</v>
      </c>
      <c r="L34" s="42">
        <f t="shared" si="19"/>
        <v>2897220308</v>
      </c>
      <c r="M34" s="43">
        <f t="shared" si="25"/>
        <v>5.4579150776355939E-4</v>
      </c>
      <c r="N34" s="240">
        <v>0</v>
      </c>
      <c r="O34" s="240">
        <v>2897220308</v>
      </c>
      <c r="P34" s="240">
        <f t="shared" si="35"/>
        <v>0</v>
      </c>
      <c r="Q34" s="240">
        <v>726946827.04999995</v>
      </c>
      <c r="R34" s="240">
        <f t="shared" si="36"/>
        <v>2170273480.9499998</v>
      </c>
      <c r="S34" s="240">
        <f t="shared" si="37"/>
        <v>2170273480.9499998</v>
      </c>
      <c r="T34" s="240">
        <v>726946827.04999995</v>
      </c>
      <c r="U34" s="240">
        <f t="shared" si="38"/>
        <v>0</v>
      </c>
      <c r="V34" s="240">
        <v>726946827.04999995</v>
      </c>
      <c r="W34" s="44">
        <f t="shared" si="23"/>
        <v>0</v>
      </c>
      <c r="X34" s="45">
        <f t="shared" si="3"/>
        <v>0.25091182228797215</v>
      </c>
      <c r="Y34" s="45">
        <f t="shared" si="4"/>
        <v>0.25091182228797215</v>
      </c>
      <c r="Z34" s="45">
        <f t="shared" si="5"/>
        <v>0.25091182228797215</v>
      </c>
      <c r="AA34" s="45">
        <f t="shared" si="12"/>
        <v>1</v>
      </c>
      <c r="AB34" s="45">
        <f t="shared" si="13"/>
        <v>1</v>
      </c>
    </row>
    <row r="35" spans="1:28" ht="21.75" customHeight="1" x14ac:dyDescent="0.25">
      <c r="A35" s="239" t="s">
        <v>83</v>
      </c>
      <c r="B35" s="40" t="s">
        <v>37</v>
      </c>
      <c r="C35" s="40">
        <v>20</v>
      </c>
      <c r="D35" s="40" t="s">
        <v>38</v>
      </c>
      <c r="E35" s="41" t="s">
        <v>84</v>
      </c>
      <c r="F35" s="42">
        <v>120376151</v>
      </c>
      <c r="G35" s="240">
        <v>0</v>
      </c>
      <c r="H35" s="240">
        <v>0</v>
      </c>
      <c r="I35" s="240">
        <v>0</v>
      </c>
      <c r="J35" s="240">
        <v>0</v>
      </c>
      <c r="K35" s="240">
        <f t="shared" si="18"/>
        <v>0</v>
      </c>
      <c r="L35" s="42">
        <f t="shared" si="19"/>
        <v>120376151</v>
      </c>
      <c r="M35" s="371">
        <f t="shared" si="25"/>
        <v>2.2677005532388356E-5</v>
      </c>
      <c r="N35" s="240">
        <v>0</v>
      </c>
      <c r="O35" s="240">
        <v>120376151</v>
      </c>
      <c r="P35" s="240">
        <f t="shared" si="35"/>
        <v>0</v>
      </c>
      <c r="Q35" s="240">
        <v>0</v>
      </c>
      <c r="R35" s="240">
        <f t="shared" si="36"/>
        <v>120376151</v>
      </c>
      <c r="S35" s="240">
        <f t="shared" si="37"/>
        <v>120376151</v>
      </c>
      <c r="T35" s="240">
        <v>0</v>
      </c>
      <c r="U35" s="240">
        <f t="shared" si="38"/>
        <v>0</v>
      </c>
      <c r="V35" s="240">
        <v>0</v>
      </c>
      <c r="W35" s="44">
        <f t="shared" si="23"/>
        <v>0</v>
      </c>
      <c r="X35" s="45">
        <f t="shared" si="3"/>
        <v>0</v>
      </c>
      <c r="Y35" s="45">
        <f t="shared" si="4"/>
        <v>0</v>
      </c>
      <c r="Z35" s="45">
        <f t="shared" si="5"/>
        <v>0</v>
      </c>
      <c r="AA35" s="45" t="s">
        <v>46</v>
      </c>
      <c r="AB35" s="45" t="s">
        <v>46</v>
      </c>
    </row>
    <row r="36" spans="1:28" s="8" customFormat="1" ht="38.25" customHeight="1" x14ac:dyDescent="0.25">
      <c r="A36" s="238" t="s">
        <v>85</v>
      </c>
      <c r="B36" s="33" t="s">
        <v>37</v>
      </c>
      <c r="C36" s="33">
        <v>20</v>
      </c>
      <c r="D36" s="33" t="s">
        <v>38</v>
      </c>
      <c r="E36" s="34" t="s">
        <v>86</v>
      </c>
      <c r="F36" s="242">
        <v>4590358000</v>
      </c>
      <c r="G36" s="243">
        <v>0</v>
      </c>
      <c r="H36" s="243">
        <v>0</v>
      </c>
      <c r="I36" s="243">
        <v>0</v>
      </c>
      <c r="J36" s="243">
        <v>0</v>
      </c>
      <c r="K36" s="243">
        <f t="shared" si="18"/>
        <v>0</v>
      </c>
      <c r="L36" s="243">
        <f t="shared" si="19"/>
        <v>4590358000</v>
      </c>
      <c r="M36" s="36">
        <f t="shared" si="25"/>
        <v>8.6475246879793622E-4</v>
      </c>
      <c r="N36" s="243">
        <v>4590358000</v>
      </c>
      <c r="O36" s="243">
        <v>0</v>
      </c>
      <c r="P36" s="243">
        <f t="shared" si="35"/>
        <v>4590358000</v>
      </c>
      <c r="Q36" s="243">
        <v>0</v>
      </c>
      <c r="R36" s="243">
        <f t="shared" si="36"/>
        <v>4590358000</v>
      </c>
      <c r="S36" s="244">
        <f t="shared" si="37"/>
        <v>0</v>
      </c>
      <c r="T36" s="243">
        <v>0</v>
      </c>
      <c r="U36" s="243">
        <f t="shared" si="38"/>
        <v>0</v>
      </c>
      <c r="V36" s="243">
        <v>0</v>
      </c>
      <c r="W36" s="47">
        <f t="shared" si="23"/>
        <v>0</v>
      </c>
      <c r="X36" s="45">
        <f t="shared" si="3"/>
        <v>0</v>
      </c>
      <c r="Y36" s="45">
        <f t="shared" si="4"/>
        <v>0</v>
      </c>
      <c r="Z36" s="45">
        <f t="shared" si="5"/>
        <v>0</v>
      </c>
      <c r="AA36" s="45" t="s">
        <v>46</v>
      </c>
      <c r="AB36" s="45" t="s">
        <v>46</v>
      </c>
    </row>
    <row r="37" spans="1:28" ht="27.75" customHeight="1" x14ac:dyDescent="0.25">
      <c r="A37" s="238" t="s">
        <v>87</v>
      </c>
      <c r="B37" s="33"/>
      <c r="C37" s="33"/>
      <c r="D37" s="40"/>
      <c r="E37" s="34" t="s">
        <v>88</v>
      </c>
      <c r="F37" s="244">
        <f>+F38+F42</f>
        <v>19419071000</v>
      </c>
      <c r="G37" s="244">
        <f t="shared" ref="G37:L37" si="39">+G38+G42</f>
        <v>0</v>
      </c>
      <c r="H37" s="244">
        <f t="shared" si="39"/>
        <v>0</v>
      </c>
      <c r="I37" s="244">
        <f t="shared" si="39"/>
        <v>140881568</v>
      </c>
      <c r="J37" s="244">
        <f t="shared" si="39"/>
        <v>140881568</v>
      </c>
      <c r="K37" s="244">
        <f t="shared" si="39"/>
        <v>0</v>
      </c>
      <c r="L37" s="244">
        <f t="shared" si="39"/>
        <v>19419071000</v>
      </c>
      <c r="M37" s="36">
        <f t="shared" si="25"/>
        <v>3.6582527090506683E-3</v>
      </c>
      <c r="N37" s="244">
        <f t="shared" ref="N37:W37" si="40">+N38+N42</f>
        <v>0</v>
      </c>
      <c r="O37" s="244">
        <f t="shared" si="40"/>
        <v>18231881532.619999</v>
      </c>
      <c r="P37" s="244">
        <f t="shared" si="40"/>
        <v>1187189467.3800006</v>
      </c>
      <c r="Q37" s="244">
        <f t="shared" si="40"/>
        <v>16310550333.310001</v>
      </c>
      <c r="R37" s="244">
        <f t="shared" si="40"/>
        <v>3108520666.6900001</v>
      </c>
      <c r="S37" s="244">
        <f t="shared" si="40"/>
        <v>1921331199.309999</v>
      </c>
      <c r="T37" s="244">
        <f t="shared" si="40"/>
        <v>5056740305.8700008</v>
      </c>
      <c r="U37" s="244">
        <f t="shared" si="40"/>
        <v>11253810027.440001</v>
      </c>
      <c r="V37" s="244">
        <f t="shared" si="40"/>
        <v>5056026651.8700008</v>
      </c>
      <c r="W37" s="244">
        <f t="shared" si="40"/>
        <v>713654</v>
      </c>
      <c r="X37" s="37">
        <f t="shared" si="3"/>
        <v>0.83992433692167878</v>
      </c>
      <c r="Y37" s="37">
        <f t="shared" si="4"/>
        <v>0.260400732139555</v>
      </c>
      <c r="Z37" s="37">
        <f>+V37/L37</f>
        <v>0.26036398197781968</v>
      </c>
      <c r="AA37" s="37">
        <f t="shared" si="12"/>
        <v>0.31002879746754719</v>
      </c>
      <c r="AB37" s="37">
        <f t="shared" si="13"/>
        <v>0.99985887074343693</v>
      </c>
    </row>
    <row r="38" spans="1:28" ht="27.75" customHeight="1" x14ac:dyDescent="0.25">
      <c r="A38" s="238" t="s">
        <v>89</v>
      </c>
      <c r="B38" s="33"/>
      <c r="C38" s="33"/>
      <c r="D38" s="40"/>
      <c r="E38" s="34" t="s">
        <v>90</v>
      </c>
      <c r="F38" s="244">
        <f>+F39</f>
        <v>20000000</v>
      </c>
      <c r="G38" s="244">
        <f t="shared" ref="G38:L40" si="41">+G39</f>
        <v>0</v>
      </c>
      <c r="H38" s="244">
        <f t="shared" si="41"/>
        <v>0</v>
      </c>
      <c r="I38" s="244">
        <f t="shared" si="41"/>
        <v>0</v>
      </c>
      <c r="J38" s="244">
        <f t="shared" si="41"/>
        <v>0</v>
      </c>
      <c r="K38" s="244">
        <f t="shared" si="41"/>
        <v>0</v>
      </c>
      <c r="L38" s="244">
        <f t="shared" si="41"/>
        <v>20000000</v>
      </c>
      <c r="M38" s="372">
        <f t="shared" si="25"/>
        <v>3.7676907500370827E-6</v>
      </c>
      <c r="N38" s="244">
        <f t="shared" ref="N38:W40" si="42">+N39</f>
        <v>0</v>
      </c>
      <c r="O38" s="244">
        <f t="shared" si="42"/>
        <v>1000</v>
      </c>
      <c r="P38" s="244">
        <f t="shared" si="42"/>
        <v>19999000</v>
      </c>
      <c r="Q38" s="244">
        <f t="shared" si="42"/>
        <v>264.64</v>
      </c>
      <c r="R38" s="244">
        <f t="shared" si="42"/>
        <v>19999735.359999999</v>
      </c>
      <c r="S38" s="244">
        <f t="shared" si="42"/>
        <v>735.36</v>
      </c>
      <c r="T38" s="244">
        <f t="shared" si="42"/>
        <v>264.64</v>
      </c>
      <c r="U38" s="244">
        <f t="shared" si="42"/>
        <v>0</v>
      </c>
      <c r="V38" s="244">
        <f t="shared" si="42"/>
        <v>264.64</v>
      </c>
      <c r="W38" s="244">
        <f t="shared" si="42"/>
        <v>0</v>
      </c>
      <c r="X38" s="37">
        <f t="shared" si="3"/>
        <v>1.3232E-5</v>
      </c>
      <c r="Y38" s="37">
        <f t="shared" si="4"/>
        <v>1.3232E-5</v>
      </c>
      <c r="Z38" s="37">
        <f>+V38/L38</f>
        <v>1.3232E-5</v>
      </c>
      <c r="AA38" s="37">
        <f t="shared" si="12"/>
        <v>1</v>
      </c>
      <c r="AB38" s="37">
        <f t="shared" si="13"/>
        <v>1</v>
      </c>
    </row>
    <row r="39" spans="1:28" ht="27.75" customHeight="1" x14ac:dyDescent="0.25">
      <c r="A39" s="238" t="s">
        <v>91</v>
      </c>
      <c r="B39" s="33"/>
      <c r="C39" s="33"/>
      <c r="D39" s="40"/>
      <c r="E39" s="34" t="s">
        <v>92</v>
      </c>
      <c r="F39" s="244">
        <f>+F40</f>
        <v>20000000</v>
      </c>
      <c r="G39" s="244">
        <f t="shared" si="41"/>
        <v>0</v>
      </c>
      <c r="H39" s="244">
        <f t="shared" si="41"/>
        <v>0</v>
      </c>
      <c r="I39" s="244">
        <f t="shared" si="41"/>
        <v>0</v>
      </c>
      <c r="J39" s="244">
        <f t="shared" si="41"/>
        <v>0</v>
      </c>
      <c r="K39" s="244">
        <f t="shared" si="41"/>
        <v>0</v>
      </c>
      <c r="L39" s="244">
        <f t="shared" si="41"/>
        <v>20000000</v>
      </c>
      <c r="M39" s="372">
        <f t="shared" si="25"/>
        <v>3.7676907500370827E-6</v>
      </c>
      <c r="N39" s="244">
        <f t="shared" si="42"/>
        <v>0</v>
      </c>
      <c r="O39" s="244">
        <f t="shared" si="42"/>
        <v>1000</v>
      </c>
      <c r="P39" s="244">
        <f t="shared" si="42"/>
        <v>19999000</v>
      </c>
      <c r="Q39" s="244">
        <f t="shared" si="42"/>
        <v>264.64</v>
      </c>
      <c r="R39" s="244">
        <f t="shared" si="42"/>
        <v>19999735.359999999</v>
      </c>
      <c r="S39" s="244">
        <f t="shared" si="42"/>
        <v>735.36</v>
      </c>
      <c r="T39" s="244">
        <f t="shared" si="42"/>
        <v>264.64</v>
      </c>
      <c r="U39" s="244">
        <f t="shared" si="42"/>
        <v>0</v>
      </c>
      <c r="V39" s="244">
        <f t="shared" si="42"/>
        <v>264.64</v>
      </c>
      <c r="W39" s="244">
        <f t="shared" si="42"/>
        <v>0</v>
      </c>
      <c r="X39" s="37">
        <f t="shared" si="3"/>
        <v>1.3232E-5</v>
      </c>
      <c r="Y39" s="37">
        <f t="shared" si="4"/>
        <v>1.3232E-5</v>
      </c>
      <c r="Z39" s="37">
        <f t="shared" si="5"/>
        <v>1.3232E-5</v>
      </c>
      <c r="AA39" s="37">
        <f t="shared" si="12"/>
        <v>1</v>
      </c>
      <c r="AB39" s="37">
        <f t="shared" si="13"/>
        <v>1</v>
      </c>
    </row>
    <row r="40" spans="1:28" ht="36" customHeight="1" x14ac:dyDescent="0.25">
      <c r="A40" s="238" t="s">
        <v>93</v>
      </c>
      <c r="B40" s="40"/>
      <c r="C40" s="40"/>
      <c r="D40" s="40"/>
      <c r="E40" s="34" t="s">
        <v>94</v>
      </c>
      <c r="F40" s="35">
        <f>+F41</f>
        <v>20000000</v>
      </c>
      <c r="G40" s="35">
        <f t="shared" si="41"/>
        <v>0</v>
      </c>
      <c r="H40" s="35">
        <f t="shared" si="41"/>
        <v>0</v>
      </c>
      <c r="I40" s="35">
        <f t="shared" si="41"/>
        <v>0</v>
      </c>
      <c r="J40" s="35">
        <f t="shared" si="41"/>
        <v>0</v>
      </c>
      <c r="K40" s="35">
        <f t="shared" si="41"/>
        <v>0</v>
      </c>
      <c r="L40" s="35">
        <f t="shared" si="41"/>
        <v>20000000</v>
      </c>
      <c r="M40" s="372">
        <f t="shared" si="25"/>
        <v>3.7676907500370827E-6</v>
      </c>
      <c r="N40" s="35">
        <f t="shared" si="42"/>
        <v>0</v>
      </c>
      <c r="O40" s="35">
        <f t="shared" si="42"/>
        <v>1000</v>
      </c>
      <c r="P40" s="35">
        <f t="shared" si="42"/>
        <v>19999000</v>
      </c>
      <c r="Q40" s="35">
        <f t="shared" si="42"/>
        <v>264.64</v>
      </c>
      <c r="R40" s="35">
        <f t="shared" si="42"/>
        <v>19999735.359999999</v>
      </c>
      <c r="S40" s="35">
        <f t="shared" si="42"/>
        <v>735.36</v>
      </c>
      <c r="T40" s="35">
        <f t="shared" si="42"/>
        <v>264.64</v>
      </c>
      <c r="U40" s="35">
        <f t="shared" si="42"/>
        <v>0</v>
      </c>
      <c r="V40" s="35">
        <f t="shared" si="42"/>
        <v>264.64</v>
      </c>
      <c r="W40" s="35">
        <f t="shared" si="42"/>
        <v>0</v>
      </c>
      <c r="X40" s="37">
        <f t="shared" si="3"/>
        <v>1.3232E-5</v>
      </c>
      <c r="Y40" s="37">
        <f t="shared" si="4"/>
        <v>1.3232E-5</v>
      </c>
      <c r="Z40" s="37">
        <f t="shared" si="5"/>
        <v>1.3232E-5</v>
      </c>
      <c r="AA40" s="37">
        <f t="shared" si="12"/>
        <v>1</v>
      </c>
      <c r="AB40" s="37">
        <f t="shared" si="13"/>
        <v>1</v>
      </c>
    </row>
    <row r="41" spans="1:28" ht="39.75" customHeight="1" x14ac:dyDescent="0.25">
      <c r="A41" s="239" t="s">
        <v>95</v>
      </c>
      <c r="B41" s="40" t="s">
        <v>37</v>
      </c>
      <c r="C41" s="40">
        <v>20</v>
      </c>
      <c r="D41" s="40" t="s">
        <v>38</v>
      </c>
      <c r="E41" s="41" t="s">
        <v>96</v>
      </c>
      <c r="F41" s="240">
        <v>20000000</v>
      </c>
      <c r="G41" s="240">
        <v>0</v>
      </c>
      <c r="H41" s="240">
        <v>0</v>
      </c>
      <c r="I41" s="240">
        <v>0</v>
      </c>
      <c r="J41" s="240">
        <v>0</v>
      </c>
      <c r="K41" s="240">
        <f t="shared" si="18"/>
        <v>0</v>
      </c>
      <c r="L41" s="240">
        <f t="shared" si="19"/>
        <v>20000000</v>
      </c>
      <c r="M41" s="373">
        <f t="shared" si="25"/>
        <v>3.7676907500370827E-6</v>
      </c>
      <c r="N41" s="240">
        <v>0</v>
      </c>
      <c r="O41" s="241">
        <v>1000</v>
      </c>
      <c r="P41" s="241">
        <f>L41-O41</f>
        <v>19999000</v>
      </c>
      <c r="Q41" s="241">
        <v>264.64</v>
      </c>
      <c r="R41" s="241">
        <f>+L41-Q41</f>
        <v>19999735.359999999</v>
      </c>
      <c r="S41" s="240">
        <f t="shared" ref="S41" si="43">O41-Q41</f>
        <v>735.36</v>
      </c>
      <c r="T41" s="241">
        <v>264.64</v>
      </c>
      <c r="U41" s="241">
        <f>+Q41-T41</f>
        <v>0</v>
      </c>
      <c r="V41" s="241">
        <v>264.64</v>
      </c>
      <c r="W41" s="44">
        <f t="shared" si="23"/>
        <v>0</v>
      </c>
      <c r="X41" s="437">
        <f t="shared" si="3"/>
        <v>1.3232E-5</v>
      </c>
      <c r="Y41" s="437">
        <f t="shared" si="4"/>
        <v>1.3232E-5</v>
      </c>
      <c r="Z41" s="437">
        <f t="shared" si="5"/>
        <v>1.3232E-5</v>
      </c>
      <c r="AA41" s="45">
        <f t="shared" si="12"/>
        <v>1</v>
      </c>
      <c r="AB41" s="45">
        <f t="shared" si="13"/>
        <v>1</v>
      </c>
    </row>
    <row r="42" spans="1:28" ht="30" customHeight="1" x14ac:dyDescent="0.25">
      <c r="A42" s="238" t="s">
        <v>97</v>
      </c>
      <c r="B42" s="33"/>
      <c r="C42" s="33"/>
      <c r="D42" s="40"/>
      <c r="E42" s="34" t="s">
        <v>98</v>
      </c>
      <c r="F42" s="243">
        <f>+F43+F54</f>
        <v>19399071000</v>
      </c>
      <c r="G42" s="243">
        <f t="shared" ref="G42:L42" si="44">+G43+G54</f>
        <v>0</v>
      </c>
      <c r="H42" s="243">
        <f t="shared" si="44"/>
        <v>0</v>
      </c>
      <c r="I42" s="243">
        <f t="shared" si="44"/>
        <v>140881568</v>
      </c>
      <c r="J42" s="243">
        <f t="shared" si="44"/>
        <v>140881568</v>
      </c>
      <c r="K42" s="243">
        <f t="shared" si="44"/>
        <v>0</v>
      </c>
      <c r="L42" s="243">
        <f t="shared" si="44"/>
        <v>19399071000</v>
      </c>
      <c r="M42" s="36">
        <f t="shared" si="25"/>
        <v>3.6544850183006313E-3</v>
      </c>
      <c r="N42" s="243">
        <f t="shared" ref="N42:W42" si="45">+N43+N54</f>
        <v>0</v>
      </c>
      <c r="O42" s="243">
        <f t="shared" si="45"/>
        <v>18231880532.619999</v>
      </c>
      <c r="P42" s="243">
        <f t="shared" si="45"/>
        <v>1167190467.3800006</v>
      </c>
      <c r="Q42" s="243">
        <f t="shared" si="45"/>
        <v>16310550068.670002</v>
      </c>
      <c r="R42" s="243">
        <f t="shared" si="45"/>
        <v>3088520931.3299999</v>
      </c>
      <c r="S42" s="243">
        <f t="shared" si="45"/>
        <v>1921330463.9499991</v>
      </c>
      <c r="T42" s="243">
        <f t="shared" si="45"/>
        <v>5056740041.2300005</v>
      </c>
      <c r="U42" s="243">
        <f t="shared" si="45"/>
        <v>11253810027.440001</v>
      </c>
      <c r="V42" s="243">
        <f t="shared" si="45"/>
        <v>5056026387.2300005</v>
      </c>
      <c r="W42" s="243">
        <f t="shared" si="45"/>
        <v>713654</v>
      </c>
      <c r="X42" s="37">
        <f t="shared" si="3"/>
        <v>0.84079026612511509</v>
      </c>
      <c r="Y42" s="37">
        <f t="shared" si="4"/>
        <v>0.26066918571667685</v>
      </c>
      <c r="Z42" s="37">
        <f t="shared" si="5"/>
        <v>0.26063239766636248</v>
      </c>
      <c r="AA42" s="37">
        <f t="shared" si="12"/>
        <v>0.31002878627270836</v>
      </c>
      <c r="AB42" s="37">
        <f t="shared" si="13"/>
        <v>0.99985887073605106</v>
      </c>
    </row>
    <row r="43" spans="1:28" ht="24.75" customHeight="1" x14ac:dyDescent="0.25">
      <c r="A43" s="238" t="s">
        <v>99</v>
      </c>
      <c r="B43" s="33"/>
      <c r="C43" s="33"/>
      <c r="D43" s="40"/>
      <c r="E43" s="34" t="s">
        <v>100</v>
      </c>
      <c r="F43" s="244">
        <f>+F44+F47</f>
        <v>237491820</v>
      </c>
      <c r="G43" s="244">
        <f t="shared" ref="G43:L43" si="46">+G44+G47</f>
        <v>0</v>
      </c>
      <c r="H43" s="244">
        <f t="shared" si="46"/>
        <v>0</v>
      </c>
      <c r="I43" s="244">
        <f t="shared" si="46"/>
        <v>0</v>
      </c>
      <c r="J43" s="244">
        <f t="shared" si="46"/>
        <v>0</v>
      </c>
      <c r="K43" s="244">
        <f t="shared" si="46"/>
        <v>0</v>
      </c>
      <c r="L43" s="244">
        <f t="shared" si="46"/>
        <v>237491820</v>
      </c>
      <c r="M43" s="374">
        <f t="shared" si="25"/>
        <v>4.4739786671173596E-5</v>
      </c>
      <c r="N43" s="244">
        <f t="shared" ref="N43:W43" si="47">+N44+N47</f>
        <v>0</v>
      </c>
      <c r="O43" s="244">
        <f t="shared" si="47"/>
        <v>141366211.72</v>
      </c>
      <c r="P43" s="244">
        <f t="shared" si="47"/>
        <v>96125608.280000001</v>
      </c>
      <c r="Q43" s="244">
        <f t="shared" si="47"/>
        <v>141359446.75</v>
      </c>
      <c r="R43" s="244">
        <f t="shared" si="47"/>
        <v>96132373.25</v>
      </c>
      <c r="S43" s="244">
        <f t="shared" si="47"/>
        <v>6764.9699999988079</v>
      </c>
      <c r="T43" s="244">
        <f t="shared" si="47"/>
        <v>26654879.160000004</v>
      </c>
      <c r="U43" s="244">
        <f t="shared" si="47"/>
        <v>114704567.59</v>
      </c>
      <c r="V43" s="244">
        <f t="shared" si="47"/>
        <v>26654879.160000004</v>
      </c>
      <c r="W43" s="244">
        <f t="shared" si="47"/>
        <v>0</v>
      </c>
      <c r="X43" s="37">
        <f t="shared" si="3"/>
        <v>0.59521817109321917</v>
      </c>
      <c r="Y43" s="37">
        <f t="shared" si="4"/>
        <v>0.11223493575483991</v>
      </c>
      <c r="Z43" s="37">
        <f t="shared" si="5"/>
        <v>0.11223493575483991</v>
      </c>
      <c r="AA43" s="37">
        <f t="shared" si="12"/>
        <v>0.18856100368828024</v>
      </c>
      <c r="AB43" s="37">
        <f t="shared" si="13"/>
        <v>1</v>
      </c>
    </row>
    <row r="44" spans="1:28" ht="54.75" customHeight="1" x14ac:dyDescent="0.25">
      <c r="A44" s="238" t="s">
        <v>101</v>
      </c>
      <c r="B44" s="40"/>
      <c r="C44" s="40"/>
      <c r="D44" s="40"/>
      <c r="E44" s="34" t="s">
        <v>102</v>
      </c>
      <c r="F44" s="244">
        <f>+F45+F46</f>
        <v>39000000</v>
      </c>
      <c r="G44" s="244">
        <f t="shared" ref="G44:L44" si="48">+G45+G46</f>
        <v>0</v>
      </c>
      <c r="H44" s="244">
        <f t="shared" si="48"/>
        <v>0</v>
      </c>
      <c r="I44" s="244">
        <f t="shared" si="48"/>
        <v>0</v>
      </c>
      <c r="J44" s="244">
        <f t="shared" si="48"/>
        <v>0</v>
      </c>
      <c r="K44" s="244">
        <f t="shared" si="48"/>
        <v>0</v>
      </c>
      <c r="L44" s="244">
        <f t="shared" si="48"/>
        <v>39000000</v>
      </c>
      <c r="M44" s="374">
        <f t="shared" si="25"/>
        <v>7.3469969625723113E-6</v>
      </c>
      <c r="N44" s="244">
        <f t="shared" ref="N44:W44" si="49">+N45+N46</f>
        <v>0</v>
      </c>
      <c r="O44" s="244">
        <f t="shared" si="49"/>
        <v>26000710.27</v>
      </c>
      <c r="P44" s="244">
        <f t="shared" si="49"/>
        <v>12999289.730000002</v>
      </c>
      <c r="Q44" s="244">
        <f t="shared" si="49"/>
        <v>26000110.27</v>
      </c>
      <c r="R44" s="244">
        <f t="shared" si="49"/>
        <v>12999889.730000002</v>
      </c>
      <c r="S44" s="244">
        <f t="shared" si="49"/>
        <v>600</v>
      </c>
      <c r="T44" s="244">
        <f t="shared" si="49"/>
        <v>2006132.7400000002</v>
      </c>
      <c r="U44" s="244">
        <f t="shared" si="49"/>
        <v>23993977.529999997</v>
      </c>
      <c r="V44" s="244">
        <f t="shared" si="49"/>
        <v>2006132.7400000002</v>
      </c>
      <c r="W44" s="244">
        <f t="shared" si="49"/>
        <v>0</v>
      </c>
      <c r="X44" s="37">
        <f t="shared" si="3"/>
        <v>0.66666949410256404</v>
      </c>
      <c r="Y44" s="37">
        <f t="shared" si="4"/>
        <v>5.1439301025641031E-2</v>
      </c>
      <c r="Z44" s="37">
        <f t="shared" si="5"/>
        <v>5.1439301025641031E-2</v>
      </c>
      <c r="AA44" s="37">
        <f t="shared" si="12"/>
        <v>7.7158624296865347E-2</v>
      </c>
      <c r="AB44" s="37">
        <f t="shared" si="13"/>
        <v>1</v>
      </c>
    </row>
    <row r="45" spans="1:28" ht="48" customHeight="1" x14ac:dyDescent="0.25">
      <c r="A45" s="239" t="s">
        <v>103</v>
      </c>
      <c r="B45" s="40" t="s">
        <v>37</v>
      </c>
      <c r="C45" s="40">
        <v>20</v>
      </c>
      <c r="D45" s="40" t="s">
        <v>38</v>
      </c>
      <c r="E45" s="41" t="s">
        <v>104</v>
      </c>
      <c r="F45" s="240">
        <v>29000000</v>
      </c>
      <c r="G45" s="240">
        <v>0</v>
      </c>
      <c r="H45" s="240">
        <v>0</v>
      </c>
      <c r="I45" s="240">
        <v>0</v>
      </c>
      <c r="J45" s="240">
        <v>0</v>
      </c>
      <c r="K45" s="240">
        <f t="shared" si="18"/>
        <v>0</v>
      </c>
      <c r="L45" s="240">
        <f t="shared" si="19"/>
        <v>29000000</v>
      </c>
      <c r="M45" s="371">
        <f t="shared" si="25"/>
        <v>5.4631515875537701E-6</v>
      </c>
      <c r="N45" s="240">
        <v>0</v>
      </c>
      <c r="O45" s="240">
        <v>26000212.649999999</v>
      </c>
      <c r="P45" s="240">
        <f>L45-O45</f>
        <v>2999787.3500000015</v>
      </c>
      <c r="Q45" s="240">
        <v>26000012.649999999</v>
      </c>
      <c r="R45" s="240">
        <f>+L45-Q45</f>
        <v>2999987.3500000015</v>
      </c>
      <c r="S45" s="240">
        <f t="shared" ref="S45:S53" si="50">O45-Q45</f>
        <v>200</v>
      </c>
      <c r="T45" s="240">
        <v>2006035.12</v>
      </c>
      <c r="U45" s="240">
        <f>+Q45-T45</f>
        <v>23993977.529999997</v>
      </c>
      <c r="V45" s="240">
        <v>2006035.12</v>
      </c>
      <c r="W45" s="44">
        <f t="shared" si="23"/>
        <v>0</v>
      </c>
      <c r="X45" s="45">
        <f t="shared" si="3"/>
        <v>0.89655216034482754</v>
      </c>
      <c r="Y45" s="45">
        <f t="shared" si="4"/>
        <v>6.9173624827586211E-2</v>
      </c>
      <c r="Z45" s="45">
        <f t="shared" si="5"/>
        <v>6.9173624827586211E-2</v>
      </c>
      <c r="AA45" s="45">
        <f t="shared" si="12"/>
        <v>7.7155159384124386E-2</v>
      </c>
      <c r="AB45" s="45">
        <f t="shared" si="13"/>
        <v>1</v>
      </c>
    </row>
    <row r="46" spans="1:28" ht="30.75" customHeight="1" x14ac:dyDescent="0.25">
      <c r="A46" s="239" t="s">
        <v>105</v>
      </c>
      <c r="B46" s="40" t="s">
        <v>37</v>
      </c>
      <c r="C46" s="40">
        <v>20</v>
      </c>
      <c r="D46" s="40" t="s">
        <v>38</v>
      </c>
      <c r="E46" s="41" t="s">
        <v>106</v>
      </c>
      <c r="F46" s="240">
        <v>10000000</v>
      </c>
      <c r="G46" s="240">
        <v>0</v>
      </c>
      <c r="H46" s="240">
        <v>0</v>
      </c>
      <c r="I46" s="240">
        <v>0</v>
      </c>
      <c r="J46" s="240">
        <v>0</v>
      </c>
      <c r="K46" s="240">
        <f t="shared" si="18"/>
        <v>0</v>
      </c>
      <c r="L46" s="240">
        <f t="shared" si="19"/>
        <v>10000000</v>
      </c>
      <c r="M46" s="373">
        <f t="shared" si="25"/>
        <v>1.8838453750185414E-6</v>
      </c>
      <c r="N46" s="240">
        <v>0</v>
      </c>
      <c r="O46" s="240">
        <v>497.62</v>
      </c>
      <c r="P46" s="240">
        <f>L46-O46</f>
        <v>9999502.3800000008</v>
      </c>
      <c r="Q46" s="240">
        <v>97.62</v>
      </c>
      <c r="R46" s="240">
        <f>+L46-Q46</f>
        <v>9999902.3800000008</v>
      </c>
      <c r="S46" s="240">
        <f t="shared" si="50"/>
        <v>400</v>
      </c>
      <c r="T46" s="240">
        <v>97.62</v>
      </c>
      <c r="U46" s="240">
        <f>+Q46-T46</f>
        <v>0</v>
      </c>
      <c r="V46" s="240">
        <v>97.62</v>
      </c>
      <c r="W46" s="44">
        <f t="shared" si="23"/>
        <v>0</v>
      </c>
      <c r="X46" s="437">
        <f t="shared" si="3"/>
        <v>9.7620000000000007E-6</v>
      </c>
      <c r="Y46" s="437">
        <f t="shared" si="4"/>
        <v>9.7620000000000007E-6</v>
      </c>
      <c r="Z46" s="437">
        <f t="shared" si="5"/>
        <v>9.7620000000000007E-6</v>
      </c>
      <c r="AA46" s="45">
        <f t="shared" si="12"/>
        <v>1</v>
      </c>
      <c r="AB46" s="45">
        <f t="shared" si="13"/>
        <v>1</v>
      </c>
    </row>
    <row r="47" spans="1:28" ht="43.5" customHeight="1" x14ac:dyDescent="0.25">
      <c r="A47" s="245" t="s">
        <v>107</v>
      </c>
      <c r="B47" s="40"/>
      <c r="C47" s="40"/>
      <c r="D47" s="40"/>
      <c r="E47" s="34" t="s">
        <v>108</v>
      </c>
      <c r="F47" s="244">
        <f>+F48+F49+F51+F52+F53+F50</f>
        <v>198491820</v>
      </c>
      <c r="G47" s="244">
        <f t="shared" ref="G47:L47" si="51">+G48+G49+G51+G52+G53+G50</f>
        <v>0</v>
      </c>
      <c r="H47" s="244">
        <f t="shared" si="51"/>
        <v>0</v>
      </c>
      <c r="I47" s="244">
        <f t="shared" si="51"/>
        <v>0</v>
      </c>
      <c r="J47" s="244">
        <f t="shared" si="51"/>
        <v>0</v>
      </c>
      <c r="K47" s="244">
        <f t="shared" si="51"/>
        <v>0</v>
      </c>
      <c r="L47" s="244">
        <f t="shared" si="51"/>
        <v>198491820</v>
      </c>
      <c r="M47" s="374">
        <f t="shared" si="25"/>
        <v>3.7392789708601284E-5</v>
      </c>
      <c r="N47" s="244">
        <f t="shared" ref="N47:W47" si="52">+N48+N49+N51+N52+N53+N50</f>
        <v>0</v>
      </c>
      <c r="O47" s="244">
        <f t="shared" si="52"/>
        <v>115365501.45</v>
      </c>
      <c r="P47" s="244">
        <f t="shared" si="52"/>
        <v>83126318.549999997</v>
      </c>
      <c r="Q47" s="244">
        <f t="shared" si="52"/>
        <v>115359336.48</v>
      </c>
      <c r="R47" s="244">
        <f t="shared" si="52"/>
        <v>83132483.519999996</v>
      </c>
      <c r="S47" s="244">
        <f t="shared" si="52"/>
        <v>6164.9699999988079</v>
      </c>
      <c r="T47" s="244">
        <f t="shared" si="52"/>
        <v>24648746.420000002</v>
      </c>
      <c r="U47" s="244">
        <f t="shared" si="52"/>
        <v>90710590.060000002</v>
      </c>
      <c r="V47" s="244">
        <f t="shared" si="52"/>
        <v>24648746.420000002</v>
      </c>
      <c r="W47" s="244">
        <f t="shared" si="52"/>
        <v>0</v>
      </c>
      <c r="X47" s="37">
        <f t="shared" si="3"/>
        <v>0.58117929736348839</v>
      </c>
      <c r="Y47" s="37">
        <f t="shared" si="4"/>
        <v>0.12418016228578085</v>
      </c>
      <c r="Z47" s="37">
        <f t="shared" si="5"/>
        <v>0.12418016228578085</v>
      </c>
      <c r="AA47" s="37">
        <f t="shared" si="12"/>
        <v>0.2136692804597865</v>
      </c>
      <c r="AB47" s="37">
        <f t="shared" si="13"/>
        <v>1</v>
      </c>
    </row>
    <row r="48" spans="1:28" ht="38.25" customHeight="1" x14ac:dyDescent="0.25">
      <c r="A48" s="246" t="s">
        <v>109</v>
      </c>
      <c r="B48" s="40" t="s">
        <v>37</v>
      </c>
      <c r="C48" s="40">
        <v>20</v>
      </c>
      <c r="D48" s="40" t="s">
        <v>38</v>
      </c>
      <c r="E48" s="41" t="s">
        <v>110</v>
      </c>
      <c r="F48" s="240">
        <v>40000000</v>
      </c>
      <c r="G48" s="240">
        <v>0</v>
      </c>
      <c r="H48" s="240">
        <v>0</v>
      </c>
      <c r="I48" s="240">
        <v>0</v>
      </c>
      <c r="J48" s="240">
        <v>0</v>
      </c>
      <c r="K48" s="240">
        <f t="shared" si="18"/>
        <v>0</v>
      </c>
      <c r="L48" s="240">
        <f t="shared" si="19"/>
        <v>40000000</v>
      </c>
      <c r="M48" s="371">
        <f t="shared" si="25"/>
        <v>7.5353815000741655E-6</v>
      </c>
      <c r="N48" s="240">
        <v>0</v>
      </c>
      <c r="O48" s="240">
        <v>15506926.300000001</v>
      </c>
      <c r="P48" s="240">
        <f t="shared" ref="P48:P53" si="53">L48-O48</f>
        <v>24493073.699999999</v>
      </c>
      <c r="Q48" s="240">
        <v>15506626.300000001</v>
      </c>
      <c r="R48" s="240">
        <f t="shared" ref="R48:R53" si="54">+L48-Q48</f>
        <v>24493373.699999999</v>
      </c>
      <c r="S48" s="240">
        <f t="shared" si="50"/>
        <v>300</v>
      </c>
      <c r="T48" s="240">
        <v>799466.66</v>
      </c>
      <c r="U48" s="240">
        <f t="shared" ref="U48:U53" si="55">+Q48-T48</f>
        <v>14707159.640000001</v>
      </c>
      <c r="V48" s="240">
        <v>799466.66</v>
      </c>
      <c r="W48" s="44">
        <f t="shared" si="23"/>
        <v>0</v>
      </c>
      <c r="X48" s="45">
        <f t="shared" si="3"/>
        <v>0.38766565750000004</v>
      </c>
      <c r="Y48" s="45">
        <f t="shared" si="4"/>
        <v>1.99866665E-2</v>
      </c>
      <c r="Z48" s="45">
        <f t="shared" si="5"/>
        <v>1.99866665E-2</v>
      </c>
      <c r="AA48" s="45">
        <f t="shared" si="12"/>
        <v>5.1556453643304731E-2</v>
      </c>
      <c r="AB48" s="45">
        <f t="shared" si="13"/>
        <v>1</v>
      </c>
    </row>
    <row r="49" spans="1:28" ht="46.5" customHeight="1" x14ac:dyDescent="0.25">
      <c r="A49" s="246" t="s">
        <v>111</v>
      </c>
      <c r="B49" s="40" t="s">
        <v>37</v>
      </c>
      <c r="C49" s="40">
        <v>20</v>
      </c>
      <c r="D49" s="40" t="s">
        <v>38</v>
      </c>
      <c r="E49" s="41" t="s">
        <v>112</v>
      </c>
      <c r="F49" s="240">
        <v>82491820</v>
      </c>
      <c r="G49" s="240">
        <v>0</v>
      </c>
      <c r="H49" s="240">
        <v>0</v>
      </c>
      <c r="I49" s="240">
        <v>0</v>
      </c>
      <c r="J49" s="240">
        <v>0</v>
      </c>
      <c r="K49" s="240">
        <f t="shared" si="18"/>
        <v>0</v>
      </c>
      <c r="L49" s="240">
        <f t="shared" si="19"/>
        <v>82491820</v>
      </c>
      <c r="M49" s="371">
        <f t="shared" si="25"/>
        <v>1.55401833583862E-5</v>
      </c>
      <c r="N49" s="240">
        <v>0</v>
      </c>
      <c r="O49" s="240">
        <v>41854329.890000001</v>
      </c>
      <c r="P49" s="240">
        <f t="shared" si="53"/>
        <v>40637490.109999999</v>
      </c>
      <c r="Q49" s="240">
        <v>41851829.890000001</v>
      </c>
      <c r="R49" s="240">
        <f t="shared" si="54"/>
        <v>40639990.109999999</v>
      </c>
      <c r="S49" s="240">
        <f t="shared" si="50"/>
        <v>2500</v>
      </c>
      <c r="T49" s="240">
        <v>9624398.8900000006</v>
      </c>
      <c r="U49" s="240">
        <f t="shared" si="55"/>
        <v>32227431</v>
      </c>
      <c r="V49" s="240">
        <v>9624398.8900000006</v>
      </c>
      <c r="W49" s="44">
        <f t="shared" si="23"/>
        <v>0</v>
      </c>
      <c r="X49" s="45">
        <f t="shared" si="3"/>
        <v>0.50734521180403103</v>
      </c>
      <c r="Y49" s="45">
        <f t="shared" si="4"/>
        <v>0.11667094858617498</v>
      </c>
      <c r="Z49" s="45">
        <f t="shared" si="5"/>
        <v>0.11667094858617498</v>
      </c>
      <c r="AA49" s="45">
        <f t="shared" si="12"/>
        <v>0.22996363397481068</v>
      </c>
      <c r="AB49" s="45">
        <f t="shared" si="13"/>
        <v>1</v>
      </c>
    </row>
    <row r="50" spans="1:28" ht="38.25" customHeight="1" x14ac:dyDescent="0.25">
      <c r="A50" s="246" t="s">
        <v>113</v>
      </c>
      <c r="B50" s="40" t="s">
        <v>37</v>
      </c>
      <c r="C50" s="40">
        <v>20</v>
      </c>
      <c r="D50" s="40" t="s">
        <v>38</v>
      </c>
      <c r="E50" s="41" t="s">
        <v>114</v>
      </c>
      <c r="F50" s="240">
        <v>2000000</v>
      </c>
      <c r="G50" s="240">
        <v>0</v>
      </c>
      <c r="H50" s="240">
        <v>0</v>
      </c>
      <c r="I50" s="240">
        <v>0</v>
      </c>
      <c r="J50" s="240">
        <v>0</v>
      </c>
      <c r="K50" s="240">
        <f t="shared" si="18"/>
        <v>0</v>
      </c>
      <c r="L50" s="240">
        <f t="shared" si="19"/>
        <v>2000000</v>
      </c>
      <c r="M50" s="370">
        <f t="shared" si="25"/>
        <v>3.7676907500370829E-7</v>
      </c>
      <c r="N50" s="240">
        <v>0</v>
      </c>
      <c r="O50" s="240">
        <v>210.04</v>
      </c>
      <c r="P50" s="240">
        <f t="shared" si="53"/>
        <v>1999789.96</v>
      </c>
      <c r="Q50" s="240">
        <v>10.039999999999999</v>
      </c>
      <c r="R50" s="240">
        <f t="shared" si="54"/>
        <v>1999989.96</v>
      </c>
      <c r="S50" s="240">
        <f t="shared" si="50"/>
        <v>200</v>
      </c>
      <c r="T50" s="240">
        <v>10.039999999999999</v>
      </c>
      <c r="U50" s="240">
        <f t="shared" si="55"/>
        <v>0</v>
      </c>
      <c r="V50" s="240">
        <v>10.039999999999999</v>
      </c>
      <c r="W50" s="44">
        <f t="shared" si="23"/>
        <v>0</v>
      </c>
      <c r="X50" s="437">
        <f t="shared" si="3"/>
        <v>5.0199999999999994E-6</v>
      </c>
      <c r="Y50" s="437">
        <f t="shared" si="4"/>
        <v>5.0199999999999994E-6</v>
      </c>
      <c r="Z50" s="437">
        <f t="shared" si="5"/>
        <v>5.0199999999999994E-6</v>
      </c>
      <c r="AA50" s="45">
        <f t="shared" si="12"/>
        <v>1</v>
      </c>
      <c r="AB50" s="45">
        <f t="shared" si="13"/>
        <v>1</v>
      </c>
    </row>
    <row r="51" spans="1:28" ht="45" customHeight="1" x14ac:dyDescent="0.25">
      <c r="A51" s="246" t="s">
        <v>115</v>
      </c>
      <c r="B51" s="40" t="s">
        <v>37</v>
      </c>
      <c r="C51" s="40">
        <v>20</v>
      </c>
      <c r="D51" s="40" t="s">
        <v>38</v>
      </c>
      <c r="E51" s="41" t="s">
        <v>116</v>
      </c>
      <c r="F51" s="240">
        <v>12000000</v>
      </c>
      <c r="G51" s="240">
        <v>0</v>
      </c>
      <c r="H51" s="240">
        <v>0</v>
      </c>
      <c r="I51" s="240">
        <v>0</v>
      </c>
      <c r="J51" s="240">
        <v>0</v>
      </c>
      <c r="K51" s="240">
        <f t="shared" si="18"/>
        <v>0</v>
      </c>
      <c r="L51" s="240">
        <f t="shared" si="19"/>
        <v>12000000</v>
      </c>
      <c r="M51" s="373">
        <f t="shared" si="25"/>
        <v>2.2606144500222496E-6</v>
      </c>
      <c r="N51" s="240">
        <v>0</v>
      </c>
      <c r="O51" s="240">
        <v>7500307.1200000001</v>
      </c>
      <c r="P51" s="240">
        <f t="shared" si="53"/>
        <v>4499692.88</v>
      </c>
      <c r="Q51" s="240">
        <v>7500007.1200000001</v>
      </c>
      <c r="R51" s="240">
        <f t="shared" si="54"/>
        <v>4499992.88</v>
      </c>
      <c r="S51" s="240">
        <f t="shared" si="50"/>
        <v>300</v>
      </c>
      <c r="T51" s="240">
        <v>579467.69999999995</v>
      </c>
      <c r="U51" s="240">
        <f t="shared" si="55"/>
        <v>6920539.4199999999</v>
      </c>
      <c r="V51" s="240">
        <v>579467.69999999995</v>
      </c>
      <c r="W51" s="44">
        <f t="shared" si="23"/>
        <v>0</v>
      </c>
      <c r="X51" s="45">
        <f t="shared" si="3"/>
        <v>0.62500059333333335</v>
      </c>
      <c r="Y51" s="45">
        <f t="shared" si="4"/>
        <v>4.8288974999999998E-2</v>
      </c>
      <c r="Z51" s="45">
        <f t="shared" si="5"/>
        <v>4.8288974999999998E-2</v>
      </c>
      <c r="AA51" s="45">
        <f t="shared" si="12"/>
        <v>7.7262286652335865E-2</v>
      </c>
      <c r="AB51" s="45">
        <f t="shared" si="13"/>
        <v>1</v>
      </c>
    </row>
    <row r="52" spans="1:28" ht="38.25" customHeight="1" x14ac:dyDescent="0.25">
      <c r="A52" s="246" t="s">
        <v>117</v>
      </c>
      <c r="B52" s="40" t="s">
        <v>37</v>
      </c>
      <c r="C52" s="40">
        <v>20</v>
      </c>
      <c r="D52" s="40" t="s">
        <v>38</v>
      </c>
      <c r="E52" s="41" t="s">
        <v>118</v>
      </c>
      <c r="F52" s="240">
        <v>10000000</v>
      </c>
      <c r="G52" s="240">
        <v>0</v>
      </c>
      <c r="H52" s="240">
        <v>0</v>
      </c>
      <c r="I52" s="240">
        <v>0</v>
      </c>
      <c r="J52" s="240">
        <v>0</v>
      </c>
      <c r="K52" s="240">
        <f t="shared" si="18"/>
        <v>0</v>
      </c>
      <c r="L52" s="240">
        <f t="shared" si="19"/>
        <v>10000000</v>
      </c>
      <c r="M52" s="373">
        <f t="shared" si="25"/>
        <v>1.8838453750185414E-6</v>
      </c>
      <c r="N52" s="240">
        <v>0</v>
      </c>
      <c r="O52" s="240">
        <v>3500225.82</v>
      </c>
      <c r="P52" s="240">
        <f t="shared" si="53"/>
        <v>6499774.1799999997</v>
      </c>
      <c r="Q52" s="240">
        <v>3500025.82</v>
      </c>
      <c r="R52" s="240">
        <f t="shared" si="54"/>
        <v>6499974.1799999997</v>
      </c>
      <c r="S52" s="240">
        <f t="shared" si="50"/>
        <v>200</v>
      </c>
      <c r="T52" s="240">
        <v>25.82</v>
      </c>
      <c r="U52" s="240">
        <f t="shared" si="55"/>
        <v>3500000</v>
      </c>
      <c r="V52" s="240">
        <v>25.82</v>
      </c>
      <c r="W52" s="44">
        <f t="shared" si="23"/>
        <v>0</v>
      </c>
      <c r="X52" s="45">
        <f t="shared" si="3"/>
        <v>0.35000258200000001</v>
      </c>
      <c r="Y52" s="438">
        <f t="shared" si="4"/>
        <v>2.582E-6</v>
      </c>
      <c r="Z52" s="438">
        <f t="shared" si="5"/>
        <v>2.582E-6</v>
      </c>
      <c r="AA52" s="437">
        <f t="shared" si="12"/>
        <v>7.3770884353076006E-6</v>
      </c>
      <c r="AB52" s="45">
        <f t="shared" si="13"/>
        <v>1</v>
      </c>
    </row>
    <row r="53" spans="1:28" ht="25.5" customHeight="1" x14ac:dyDescent="0.25">
      <c r="A53" s="246" t="s">
        <v>119</v>
      </c>
      <c r="B53" s="40" t="s">
        <v>37</v>
      </c>
      <c r="C53" s="40">
        <v>20</v>
      </c>
      <c r="D53" s="40" t="s">
        <v>38</v>
      </c>
      <c r="E53" s="41" t="s">
        <v>120</v>
      </c>
      <c r="F53" s="240">
        <v>52000000</v>
      </c>
      <c r="G53" s="240">
        <v>0</v>
      </c>
      <c r="H53" s="240">
        <v>0</v>
      </c>
      <c r="I53" s="240">
        <v>0</v>
      </c>
      <c r="J53" s="240">
        <v>0</v>
      </c>
      <c r="K53" s="240">
        <f t="shared" si="18"/>
        <v>0</v>
      </c>
      <c r="L53" s="240">
        <f t="shared" si="19"/>
        <v>52000000</v>
      </c>
      <c r="M53" s="371">
        <f t="shared" si="25"/>
        <v>9.795995950096415E-6</v>
      </c>
      <c r="N53" s="240">
        <v>0</v>
      </c>
      <c r="O53" s="240">
        <v>47003502.280000001</v>
      </c>
      <c r="P53" s="240">
        <f t="shared" si="53"/>
        <v>4996497.7199999988</v>
      </c>
      <c r="Q53" s="240">
        <v>47000837.310000002</v>
      </c>
      <c r="R53" s="240">
        <f t="shared" si="54"/>
        <v>4999162.6899999976</v>
      </c>
      <c r="S53" s="240">
        <f t="shared" si="50"/>
        <v>2664.9699999988079</v>
      </c>
      <c r="T53" s="240">
        <v>13645377.310000001</v>
      </c>
      <c r="U53" s="240">
        <f t="shared" si="55"/>
        <v>33355460</v>
      </c>
      <c r="V53" s="240">
        <v>13645377.310000001</v>
      </c>
      <c r="W53" s="44">
        <f t="shared" si="23"/>
        <v>0</v>
      </c>
      <c r="X53" s="45">
        <f t="shared" si="3"/>
        <v>0.90386225596153846</v>
      </c>
      <c r="Y53" s="45">
        <f t="shared" si="4"/>
        <v>0.2624111021153846</v>
      </c>
      <c r="Z53" s="45">
        <f t="shared" si="5"/>
        <v>0.2624111021153846</v>
      </c>
      <c r="AA53" s="45">
        <f t="shared" si="12"/>
        <v>0.29032200469111175</v>
      </c>
      <c r="AB53" s="45">
        <f t="shared" si="13"/>
        <v>1</v>
      </c>
    </row>
    <row r="54" spans="1:28" ht="27.75" customHeight="1" x14ac:dyDescent="0.25">
      <c r="A54" s="238" t="s">
        <v>121</v>
      </c>
      <c r="B54" s="40"/>
      <c r="C54" s="40"/>
      <c r="D54" s="40"/>
      <c r="E54" s="34" t="s">
        <v>122</v>
      </c>
      <c r="F54" s="244">
        <f>+F55+F65+F72+F78+F61</f>
        <v>19161579180</v>
      </c>
      <c r="G54" s="244">
        <f t="shared" ref="G54:L54" si="56">+G55+G65+G72+G78+G61</f>
        <v>0</v>
      </c>
      <c r="H54" s="244">
        <f t="shared" si="56"/>
        <v>0</v>
      </c>
      <c r="I54" s="244">
        <f t="shared" si="56"/>
        <v>140881568</v>
      </c>
      <c r="J54" s="244">
        <f t="shared" si="56"/>
        <v>140881568</v>
      </c>
      <c r="K54" s="244">
        <f t="shared" si="56"/>
        <v>0</v>
      </c>
      <c r="L54" s="244">
        <f t="shared" si="56"/>
        <v>19161579180</v>
      </c>
      <c r="M54" s="36">
        <f t="shared" si="25"/>
        <v>3.6097452316294575E-3</v>
      </c>
      <c r="N54" s="244">
        <f t="shared" ref="N54:W54" si="57">+N55+N65+N72+N78+N61</f>
        <v>0</v>
      </c>
      <c r="O54" s="244">
        <f t="shared" si="57"/>
        <v>18090514320.899998</v>
      </c>
      <c r="P54" s="244">
        <f t="shared" si="57"/>
        <v>1071064859.1000006</v>
      </c>
      <c r="Q54" s="244">
        <f t="shared" si="57"/>
        <v>16169190621.920002</v>
      </c>
      <c r="R54" s="244">
        <f t="shared" si="57"/>
        <v>2992388558.0799999</v>
      </c>
      <c r="S54" s="244">
        <f t="shared" si="57"/>
        <v>1921323698.9799991</v>
      </c>
      <c r="T54" s="244">
        <f t="shared" si="57"/>
        <v>5030085162.0700006</v>
      </c>
      <c r="U54" s="244">
        <f t="shared" si="57"/>
        <v>11139105459.85</v>
      </c>
      <c r="V54" s="244">
        <f t="shared" si="57"/>
        <v>5029371508.0700006</v>
      </c>
      <c r="W54" s="244">
        <f t="shared" si="57"/>
        <v>713654</v>
      </c>
      <c r="X54" s="37">
        <f t="shared" si="3"/>
        <v>0.8438339277796415</v>
      </c>
      <c r="Y54" s="37">
        <f t="shared" si="4"/>
        <v>0.26250890465855647</v>
      </c>
      <c r="Z54" s="37">
        <f t="shared" si="5"/>
        <v>0.2624716606509882</v>
      </c>
      <c r="AA54" s="37">
        <f t="shared" si="12"/>
        <v>0.31109072059864834</v>
      </c>
      <c r="AB54" s="37">
        <f t="shared" si="13"/>
        <v>0.99985812287923448</v>
      </c>
    </row>
    <row r="55" spans="1:28" ht="79.5" customHeight="1" x14ac:dyDescent="0.25">
      <c r="A55" s="238" t="s">
        <v>123</v>
      </c>
      <c r="B55" s="40"/>
      <c r="C55" s="40"/>
      <c r="D55" s="40"/>
      <c r="E55" s="34" t="s">
        <v>124</v>
      </c>
      <c r="F55" s="244">
        <f t="shared" ref="F55:L55" si="58">+F56+F58+F59+F60+F57</f>
        <v>853000000</v>
      </c>
      <c r="G55" s="244">
        <f t="shared" si="58"/>
        <v>0</v>
      </c>
      <c r="H55" s="244">
        <f t="shared" si="58"/>
        <v>0</v>
      </c>
      <c r="I55" s="244">
        <f t="shared" si="58"/>
        <v>3422220</v>
      </c>
      <c r="J55" s="244">
        <f t="shared" si="58"/>
        <v>0</v>
      </c>
      <c r="K55" s="244">
        <f t="shared" si="58"/>
        <v>3422220</v>
      </c>
      <c r="L55" s="244">
        <f t="shared" si="58"/>
        <v>856422220</v>
      </c>
      <c r="M55" s="36">
        <f t="shared" si="25"/>
        <v>1.6133670382101117E-4</v>
      </c>
      <c r="N55" s="244">
        <f t="shared" ref="N55:W55" si="59">+N56+N58+N59+N60+N57</f>
        <v>0</v>
      </c>
      <c r="O55" s="244">
        <f t="shared" si="59"/>
        <v>772593154</v>
      </c>
      <c r="P55" s="244">
        <f t="shared" si="59"/>
        <v>83829066</v>
      </c>
      <c r="Q55" s="244">
        <f t="shared" si="59"/>
        <v>474425706</v>
      </c>
      <c r="R55" s="244">
        <f t="shared" si="59"/>
        <v>381996514</v>
      </c>
      <c r="S55" s="244">
        <f t="shared" si="59"/>
        <v>298167448</v>
      </c>
      <c r="T55" s="244">
        <f t="shared" si="59"/>
        <v>83987252</v>
      </c>
      <c r="U55" s="244">
        <f t="shared" si="59"/>
        <v>390438454</v>
      </c>
      <c r="V55" s="244">
        <f t="shared" si="59"/>
        <v>83987252</v>
      </c>
      <c r="W55" s="244">
        <f t="shared" si="59"/>
        <v>0</v>
      </c>
      <c r="X55" s="37">
        <f t="shared" si="3"/>
        <v>0.55396239719235685</v>
      </c>
      <c r="Y55" s="37">
        <f t="shared" si="4"/>
        <v>9.8067576994907951E-2</v>
      </c>
      <c r="Z55" s="37">
        <f t="shared" si="5"/>
        <v>9.8067576994907951E-2</v>
      </c>
      <c r="AA55" s="37">
        <f t="shared" si="12"/>
        <v>0.17702930287677118</v>
      </c>
      <c r="AB55" s="37">
        <f t="shared" si="13"/>
        <v>1</v>
      </c>
    </row>
    <row r="56" spans="1:28" ht="36" customHeight="1" x14ac:dyDescent="0.25">
      <c r="A56" s="239" t="s">
        <v>125</v>
      </c>
      <c r="B56" s="40" t="s">
        <v>37</v>
      </c>
      <c r="C56" s="40">
        <v>20</v>
      </c>
      <c r="D56" s="40" t="s">
        <v>38</v>
      </c>
      <c r="E56" s="41" t="s">
        <v>126</v>
      </c>
      <c r="F56" s="240">
        <v>6000000</v>
      </c>
      <c r="G56" s="240">
        <v>0</v>
      </c>
      <c r="H56" s="240">
        <v>0</v>
      </c>
      <c r="I56" s="240">
        <v>0</v>
      </c>
      <c r="J56" s="240">
        <v>0</v>
      </c>
      <c r="K56" s="240">
        <f t="shared" si="18"/>
        <v>0</v>
      </c>
      <c r="L56" s="240">
        <f t="shared" si="19"/>
        <v>6000000</v>
      </c>
      <c r="M56" s="373">
        <f t="shared" si="25"/>
        <v>1.1303072250111248E-6</v>
      </c>
      <c r="N56" s="240">
        <v>0</v>
      </c>
      <c r="O56" s="240">
        <v>2203000</v>
      </c>
      <c r="P56" s="240">
        <f>L56-O56</f>
        <v>3797000</v>
      </c>
      <c r="Q56" s="240">
        <v>2200000</v>
      </c>
      <c r="R56" s="240">
        <f>+L56-Q56</f>
        <v>3800000</v>
      </c>
      <c r="S56" s="240">
        <f t="shared" ref="S56:S78" si="60">O56-Q56</f>
        <v>3000</v>
      </c>
      <c r="T56" s="240">
        <v>2200000</v>
      </c>
      <c r="U56" s="240">
        <f>+Q56-T56</f>
        <v>0</v>
      </c>
      <c r="V56" s="240">
        <v>2200000</v>
      </c>
      <c r="W56" s="44">
        <f t="shared" si="23"/>
        <v>0</v>
      </c>
      <c r="X56" s="37">
        <f t="shared" si="3"/>
        <v>0.36666666666666664</v>
      </c>
      <c r="Y56" s="37">
        <f t="shared" si="4"/>
        <v>0.36666666666666664</v>
      </c>
      <c r="Z56" s="37">
        <f t="shared" si="5"/>
        <v>0.36666666666666664</v>
      </c>
      <c r="AA56" s="37">
        <f t="shared" si="12"/>
        <v>1</v>
      </c>
      <c r="AB56" s="37">
        <f t="shared" si="13"/>
        <v>1</v>
      </c>
    </row>
    <row r="57" spans="1:28" ht="36" customHeight="1" x14ac:dyDescent="0.25">
      <c r="A57" s="239" t="s">
        <v>469</v>
      </c>
      <c r="B57" s="40" t="s">
        <v>37</v>
      </c>
      <c r="C57" s="40">
        <v>20</v>
      </c>
      <c r="D57" s="40" t="s">
        <v>38</v>
      </c>
      <c r="E57" s="41" t="s">
        <v>470</v>
      </c>
      <c r="F57" s="240">
        <v>0</v>
      </c>
      <c r="G57" s="240">
        <v>0</v>
      </c>
      <c r="H57" s="240">
        <v>0</v>
      </c>
      <c r="I57" s="240">
        <v>3422220</v>
      </c>
      <c r="J57" s="240">
        <v>0</v>
      </c>
      <c r="K57" s="240">
        <f t="shared" si="18"/>
        <v>3422220</v>
      </c>
      <c r="L57" s="240">
        <f t="shared" si="19"/>
        <v>3422220</v>
      </c>
      <c r="M57" s="373">
        <f t="shared" si="25"/>
        <v>6.4469333192959526E-7</v>
      </c>
      <c r="N57" s="240">
        <v>0</v>
      </c>
      <c r="O57" s="240">
        <v>3422220</v>
      </c>
      <c r="P57" s="240">
        <f>L57-O57</f>
        <v>0</v>
      </c>
      <c r="Q57" s="240">
        <v>3422220</v>
      </c>
      <c r="R57" s="240">
        <f>+L57-Q57</f>
        <v>0</v>
      </c>
      <c r="S57" s="240">
        <f t="shared" si="60"/>
        <v>0</v>
      </c>
      <c r="T57" s="240">
        <v>0</v>
      </c>
      <c r="U57" s="240">
        <f>+Q57-T57</f>
        <v>3422220</v>
      </c>
      <c r="V57" s="240">
        <v>0</v>
      </c>
      <c r="W57" s="44">
        <f t="shared" si="23"/>
        <v>0</v>
      </c>
      <c r="X57" s="45">
        <f t="shared" si="3"/>
        <v>1</v>
      </c>
      <c r="Y57" s="45">
        <f t="shared" si="4"/>
        <v>0</v>
      </c>
      <c r="Z57" s="45">
        <f t="shared" si="5"/>
        <v>0</v>
      </c>
      <c r="AA57" s="45">
        <f t="shared" si="12"/>
        <v>0</v>
      </c>
      <c r="AB57" s="45" t="s">
        <v>46</v>
      </c>
    </row>
    <row r="58" spans="1:28" ht="36" customHeight="1" x14ac:dyDescent="0.25">
      <c r="A58" s="239" t="s">
        <v>127</v>
      </c>
      <c r="B58" s="40" t="s">
        <v>37</v>
      </c>
      <c r="C58" s="40">
        <v>20</v>
      </c>
      <c r="D58" s="40" t="s">
        <v>38</v>
      </c>
      <c r="E58" s="41" t="s">
        <v>128</v>
      </c>
      <c r="F58" s="240">
        <v>15000000</v>
      </c>
      <c r="G58" s="240">
        <v>0</v>
      </c>
      <c r="H58" s="240">
        <v>0</v>
      </c>
      <c r="I58" s="240">
        <v>0</v>
      </c>
      <c r="J58" s="240">
        <v>0</v>
      </c>
      <c r="K58" s="240">
        <f t="shared" si="18"/>
        <v>0</v>
      </c>
      <c r="L58" s="240">
        <f t="shared" si="19"/>
        <v>15000000</v>
      </c>
      <c r="M58" s="373">
        <f t="shared" si="25"/>
        <v>2.8257680625278122E-6</v>
      </c>
      <c r="N58" s="240">
        <v>0</v>
      </c>
      <c r="O58" s="240">
        <v>6331350</v>
      </c>
      <c r="P58" s="240">
        <f>L58-O58</f>
        <v>8668650</v>
      </c>
      <c r="Q58" s="240">
        <v>6328350</v>
      </c>
      <c r="R58" s="240">
        <f>+L58-Q58</f>
        <v>8671650</v>
      </c>
      <c r="S58" s="240">
        <f t="shared" si="60"/>
        <v>3000</v>
      </c>
      <c r="T58" s="240">
        <v>3943700</v>
      </c>
      <c r="U58" s="240">
        <f>+Q58-T58</f>
        <v>2384650</v>
      </c>
      <c r="V58" s="240">
        <v>3943700</v>
      </c>
      <c r="W58" s="44">
        <f t="shared" si="23"/>
        <v>0</v>
      </c>
      <c r="X58" s="45">
        <f t="shared" si="3"/>
        <v>0.42188999999999999</v>
      </c>
      <c r="Y58" s="45">
        <f t="shared" si="4"/>
        <v>0.26291333333333333</v>
      </c>
      <c r="Z58" s="45">
        <f t="shared" si="5"/>
        <v>0.26291333333333333</v>
      </c>
      <c r="AA58" s="45">
        <f t="shared" si="12"/>
        <v>0.623179817804009</v>
      </c>
      <c r="AB58" s="45">
        <f t="shared" si="13"/>
        <v>1</v>
      </c>
    </row>
    <row r="59" spans="1:28" ht="36" customHeight="1" x14ac:dyDescent="0.25">
      <c r="A59" s="239" t="s">
        <v>129</v>
      </c>
      <c r="B59" s="40" t="s">
        <v>37</v>
      </c>
      <c r="C59" s="40">
        <v>20</v>
      </c>
      <c r="D59" s="40" t="s">
        <v>38</v>
      </c>
      <c r="E59" s="41" t="s">
        <v>130</v>
      </c>
      <c r="F59" s="240">
        <v>456000000</v>
      </c>
      <c r="G59" s="240">
        <v>0</v>
      </c>
      <c r="H59" s="240">
        <v>0</v>
      </c>
      <c r="I59" s="240">
        <v>0</v>
      </c>
      <c r="J59" s="240">
        <v>0</v>
      </c>
      <c r="K59" s="240">
        <f t="shared" si="18"/>
        <v>0</v>
      </c>
      <c r="L59" s="240">
        <f t="shared" si="19"/>
        <v>456000000</v>
      </c>
      <c r="M59" s="43">
        <f t="shared" si="25"/>
        <v>8.5903349100845488E-5</v>
      </c>
      <c r="N59" s="240">
        <v>0</v>
      </c>
      <c r="O59" s="240">
        <v>384636584</v>
      </c>
      <c r="P59" s="240">
        <f>L59-O59</f>
        <v>71363416</v>
      </c>
      <c r="Q59" s="240">
        <v>384631584</v>
      </c>
      <c r="R59" s="240">
        <f>+L59-Q59</f>
        <v>71368416</v>
      </c>
      <c r="S59" s="240">
        <f t="shared" si="60"/>
        <v>5000</v>
      </c>
      <c r="T59" s="240">
        <v>0</v>
      </c>
      <c r="U59" s="240">
        <f>+Q59-T59</f>
        <v>384631584</v>
      </c>
      <c r="V59" s="240">
        <v>0</v>
      </c>
      <c r="W59" s="44">
        <f t="shared" si="23"/>
        <v>0</v>
      </c>
      <c r="X59" s="45">
        <f t="shared" si="3"/>
        <v>0.84349031578947364</v>
      </c>
      <c r="Y59" s="45">
        <f t="shared" si="4"/>
        <v>0</v>
      </c>
      <c r="Z59" s="45">
        <f t="shared" si="5"/>
        <v>0</v>
      </c>
      <c r="AA59" s="45">
        <f t="shared" si="12"/>
        <v>0</v>
      </c>
      <c r="AB59" s="45" t="s">
        <v>46</v>
      </c>
    </row>
    <row r="60" spans="1:28" ht="36" customHeight="1" x14ac:dyDescent="0.25">
      <c r="A60" s="239" t="s">
        <v>131</v>
      </c>
      <c r="B60" s="40" t="s">
        <v>37</v>
      </c>
      <c r="C60" s="40">
        <v>20</v>
      </c>
      <c r="D60" s="40" t="s">
        <v>38</v>
      </c>
      <c r="E60" s="41" t="s">
        <v>132</v>
      </c>
      <c r="F60" s="240">
        <v>376000000</v>
      </c>
      <c r="G60" s="240">
        <v>0</v>
      </c>
      <c r="H60" s="240">
        <v>0</v>
      </c>
      <c r="I60" s="240">
        <v>0</v>
      </c>
      <c r="J60" s="240">
        <v>0</v>
      </c>
      <c r="K60" s="240">
        <f t="shared" si="18"/>
        <v>0</v>
      </c>
      <c r="L60" s="240">
        <f t="shared" si="19"/>
        <v>376000000</v>
      </c>
      <c r="M60" s="43">
        <f t="shared" si="25"/>
        <v>7.0832586100697152E-5</v>
      </c>
      <c r="N60" s="240">
        <v>0</v>
      </c>
      <c r="O60" s="240">
        <v>376000000</v>
      </c>
      <c r="P60" s="240">
        <f>L60-O60</f>
        <v>0</v>
      </c>
      <c r="Q60" s="240">
        <v>77843552</v>
      </c>
      <c r="R60" s="240">
        <f>+L60-Q60</f>
        <v>298156448</v>
      </c>
      <c r="S60" s="240">
        <f t="shared" si="60"/>
        <v>298156448</v>
      </c>
      <c r="T60" s="240">
        <v>77843552</v>
      </c>
      <c r="U60" s="240">
        <f>+Q60-T60</f>
        <v>0</v>
      </c>
      <c r="V60" s="240">
        <v>77843552</v>
      </c>
      <c r="W60" s="44">
        <f t="shared" si="23"/>
        <v>0</v>
      </c>
      <c r="X60" s="45">
        <f t="shared" si="3"/>
        <v>0.20703072340425532</v>
      </c>
      <c r="Y60" s="45">
        <f t="shared" si="4"/>
        <v>0.20703072340425532</v>
      </c>
      <c r="Z60" s="45">
        <f t="shared" si="5"/>
        <v>0.20703072340425532</v>
      </c>
      <c r="AA60" s="45">
        <f t="shared" si="12"/>
        <v>1</v>
      </c>
      <c r="AB60" s="45">
        <f t="shared" si="13"/>
        <v>1</v>
      </c>
    </row>
    <row r="61" spans="1:28" ht="49.5" customHeight="1" x14ac:dyDescent="0.25">
      <c r="A61" s="238" t="s">
        <v>133</v>
      </c>
      <c r="B61" s="40"/>
      <c r="C61" s="40"/>
      <c r="D61" s="40"/>
      <c r="E61" s="34" t="s">
        <v>134</v>
      </c>
      <c r="F61" s="244">
        <f>+F62+F63+F64</f>
        <v>9682389879</v>
      </c>
      <c r="G61" s="244">
        <f t="shared" ref="G61:L61" si="61">+G62+G63+G64</f>
        <v>0</v>
      </c>
      <c r="H61" s="244">
        <f t="shared" si="61"/>
        <v>0</v>
      </c>
      <c r="I61" s="244">
        <f t="shared" si="61"/>
        <v>55459348</v>
      </c>
      <c r="J61" s="244">
        <f t="shared" si="61"/>
        <v>3422220</v>
      </c>
      <c r="K61" s="244">
        <f t="shared" si="61"/>
        <v>52037128</v>
      </c>
      <c r="L61" s="244">
        <f t="shared" si="61"/>
        <v>9734427007</v>
      </c>
      <c r="M61" s="36">
        <f t="shared" si="25"/>
        <v>1.8338155295592534E-3</v>
      </c>
      <c r="N61" s="244">
        <f t="shared" ref="N61:W61" si="62">+N62+N63+N64</f>
        <v>0</v>
      </c>
      <c r="O61" s="244">
        <f t="shared" si="62"/>
        <v>9654256412.7799988</v>
      </c>
      <c r="P61" s="244">
        <f t="shared" si="62"/>
        <v>80170594.220000267</v>
      </c>
      <c r="Q61" s="244">
        <f t="shared" si="62"/>
        <v>8375614972.3000002</v>
      </c>
      <c r="R61" s="244">
        <f t="shared" si="62"/>
        <v>1358812034.6999998</v>
      </c>
      <c r="S61" s="244">
        <f t="shared" si="62"/>
        <v>1278641440.4799995</v>
      </c>
      <c r="T61" s="244">
        <f t="shared" si="62"/>
        <v>3332244425.7200003</v>
      </c>
      <c r="U61" s="244">
        <f t="shared" si="62"/>
        <v>5043370546.5799999</v>
      </c>
      <c r="V61" s="244">
        <f t="shared" si="62"/>
        <v>3332244425.7200003</v>
      </c>
      <c r="W61" s="244">
        <f t="shared" si="62"/>
        <v>0</v>
      </c>
      <c r="X61" s="37">
        <f t="shared" si="3"/>
        <v>0.86041170849369131</v>
      </c>
      <c r="Y61" s="37">
        <f t="shared" si="4"/>
        <v>0.34231541551688582</v>
      </c>
      <c r="Z61" s="37">
        <f t="shared" si="5"/>
        <v>0.34231541551688582</v>
      </c>
      <c r="AA61" s="37">
        <f t="shared" si="12"/>
        <v>0.39785071743871525</v>
      </c>
      <c r="AB61" s="37">
        <f t="shared" si="13"/>
        <v>1</v>
      </c>
    </row>
    <row r="62" spans="1:28" ht="28.5" customHeight="1" x14ac:dyDescent="0.25">
      <c r="A62" s="239" t="s">
        <v>135</v>
      </c>
      <c r="B62" s="40" t="s">
        <v>37</v>
      </c>
      <c r="C62" s="40">
        <v>20</v>
      </c>
      <c r="D62" s="40" t="s">
        <v>38</v>
      </c>
      <c r="E62" s="41" t="s">
        <v>136</v>
      </c>
      <c r="F62" s="240">
        <v>1764740547</v>
      </c>
      <c r="G62" s="240">
        <v>0</v>
      </c>
      <c r="H62" s="240">
        <v>0</v>
      </c>
      <c r="I62" s="240">
        <v>55459348</v>
      </c>
      <c r="J62" s="240">
        <v>0</v>
      </c>
      <c r="K62" s="240">
        <f t="shared" si="18"/>
        <v>55459348</v>
      </c>
      <c r="L62" s="240">
        <f t="shared" si="19"/>
        <v>1820199895</v>
      </c>
      <c r="M62" s="43">
        <f t="shared" si="25"/>
        <v>3.4289751538049847E-4</v>
      </c>
      <c r="N62" s="240">
        <v>0</v>
      </c>
      <c r="O62" s="240">
        <v>1820199895</v>
      </c>
      <c r="P62" s="240">
        <f>L62-O62</f>
        <v>0</v>
      </c>
      <c r="Q62" s="240">
        <v>1017898119</v>
      </c>
      <c r="R62" s="240">
        <f>+L62-Q62</f>
        <v>802301776</v>
      </c>
      <c r="S62" s="240">
        <f t="shared" si="60"/>
        <v>802301776</v>
      </c>
      <c r="T62" s="240">
        <v>1017381941</v>
      </c>
      <c r="U62" s="240">
        <f>+Q62-T62</f>
        <v>516178</v>
      </c>
      <c r="V62" s="240">
        <v>1017381941</v>
      </c>
      <c r="W62" s="44">
        <f t="shared" si="23"/>
        <v>0</v>
      </c>
      <c r="X62" s="45">
        <f t="shared" si="3"/>
        <v>0.55922325992662469</v>
      </c>
      <c r="Y62" s="45">
        <f t="shared" si="4"/>
        <v>0.5589396767875322</v>
      </c>
      <c r="Z62" s="45">
        <f t="shared" si="5"/>
        <v>0.5589396767875322</v>
      </c>
      <c r="AA62" s="45">
        <f t="shared" si="12"/>
        <v>0.99949289816891784</v>
      </c>
      <c r="AB62" s="45">
        <f t="shared" si="13"/>
        <v>1</v>
      </c>
    </row>
    <row r="63" spans="1:28" ht="28.5" customHeight="1" x14ac:dyDescent="0.25">
      <c r="A63" s="239" t="s">
        <v>137</v>
      </c>
      <c r="B63" s="40" t="s">
        <v>37</v>
      </c>
      <c r="C63" s="40">
        <v>20</v>
      </c>
      <c r="D63" s="40" t="s">
        <v>38</v>
      </c>
      <c r="E63" s="41" t="s">
        <v>138</v>
      </c>
      <c r="F63" s="240">
        <v>7916649332</v>
      </c>
      <c r="G63" s="240">
        <v>0</v>
      </c>
      <c r="H63" s="240">
        <v>0</v>
      </c>
      <c r="I63" s="240">
        <v>0</v>
      </c>
      <c r="J63" s="240">
        <v>3422220</v>
      </c>
      <c r="K63" s="240">
        <f t="shared" si="18"/>
        <v>-3422220</v>
      </c>
      <c r="L63" s="240">
        <f t="shared" si="19"/>
        <v>7913227112</v>
      </c>
      <c r="M63" s="43">
        <f t="shared" si="25"/>
        <v>1.4907296296412529E-3</v>
      </c>
      <c r="N63" s="240">
        <v>0</v>
      </c>
      <c r="O63" s="240">
        <v>7833056517.7799997</v>
      </c>
      <c r="P63" s="240">
        <f>L63-O63</f>
        <v>80170594.220000267</v>
      </c>
      <c r="Q63" s="240">
        <v>7356716853.3000002</v>
      </c>
      <c r="R63" s="240">
        <f>+L63-Q63</f>
        <v>556510258.69999981</v>
      </c>
      <c r="S63" s="240">
        <f t="shared" si="60"/>
        <v>476339664.47999954</v>
      </c>
      <c r="T63" s="240">
        <v>2314343736.1300001</v>
      </c>
      <c r="U63" s="240">
        <f>+Q63-T63</f>
        <v>5042373117.1700001</v>
      </c>
      <c r="V63" s="240">
        <v>2314343736.1300001</v>
      </c>
      <c r="W63" s="44">
        <f t="shared" si="23"/>
        <v>0</v>
      </c>
      <c r="X63" s="45">
        <f t="shared" si="3"/>
        <v>0.92967341252520341</v>
      </c>
      <c r="Y63" s="45">
        <f t="shared" si="4"/>
        <v>0.29246522352687404</v>
      </c>
      <c r="Z63" s="45">
        <f t="shared" si="5"/>
        <v>0.29246522352687404</v>
      </c>
      <c r="AA63" s="45">
        <f t="shared" si="12"/>
        <v>0.31458920905619137</v>
      </c>
      <c r="AB63" s="45">
        <f t="shared" si="13"/>
        <v>1</v>
      </c>
    </row>
    <row r="64" spans="1:28" ht="35.25" customHeight="1" x14ac:dyDescent="0.25">
      <c r="A64" s="239" t="s">
        <v>139</v>
      </c>
      <c r="B64" s="40" t="s">
        <v>37</v>
      </c>
      <c r="C64" s="40">
        <v>20</v>
      </c>
      <c r="D64" s="40" t="s">
        <v>38</v>
      </c>
      <c r="E64" s="41" t="s">
        <v>140</v>
      </c>
      <c r="F64" s="240">
        <v>1000000</v>
      </c>
      <c r="G64" s="240">
        <v>0</v>
      </c>
      <c r="H64" s="240">
        <v>0</v>
      </c>
      <c r="I64" s="240">
        <v>0</v>
      </c>
      <c r="J64" s="240">
        <v>0</v>
      </c>
      <c r="K64" s="240">
        <f t="shared" si="18"/>
        <v>0</v>
      </c>
      <c r="L64" s="240">
        <f t="shared" si="19"/>
        <v>1000000</v>
      </c>
      <c r="M64" s="370">
        <f t="shared" si="25"/>
        <v>1.8838453750185415E-7</v>
      </c>
      <c r="N64" s="240">
        <v>0</v>
      </c>
      <c r="O64" s="240">
        <v>1000000</v>
      </c>
      <c r="P64" s="240">
        <f>L64-O64</f>
        <v>0</v>
      </c>
      <c r="Q64" s="240">
        <v>1000000</v>
      </c>
      <c r="R64" s="240">
        <f>+L64-Q64</f>
        <v>0</v>
      </c>
      <c r="S64" s="240">
        <f t="shared" si="60"/>
        <v>0</v>
      </c>
      <c r="T64" s="240">
        <v>518748.59</v>
      </c>
      <c r="U64" s="240">
        <f>+Q64-T64</f>
        <v>481251.41</v>
      </c>
      <c r="V64" s="240">
        <v>518748.59</v>
      </c>
      <c r="W64" s="44">
        <f t="shared" si="23"/>
        <v>0</v>
      </c>
      <c r="X64" s="45">
        <f t="shared" si="3"/>
        <v>1</v>
      </c>
      <c r="Y64" s="45">
        <f t="shared" si="4"/>
        <v>0.51874859000000006</v>
      </c>
      <c r="Z64" s="45">
        <f t="shared" si="5"/>
        <v>0.51874859000000006</v>
      </c>
      <c r="AA64" s="45">
        <f t="shared" si="12"/>
        <v>0.51874859000000006</v>
      </c>
      <c r="AB64" s="45">
        <f t="shared" si="13"/>
        <v>1</v>
      </c>
    </row>
    <row r="65" spans="1:28" ht="49.5" customHeight="1" x14ac:dyDescent="0.25">
      <c r="A65" s="238" t="s">
        <v>141</v>
      </c>
      <c r="B65" s="40"/>
      <c r="C65" s="40"/>
      <c r="D65" s="40"/>
      <c r="E65" s="34" t="s">
        <v>142</v>
      </c>
      <c r="F65" s="244">
        <f>SUM(F66:F71)</f>
        <v>8027189301</v>
      </c>
      <c r="G65" s="244">
        <f t="shared" ref="G65:L65" si="63">SUM(G66:G71)</f>
        <v>0</v>
      </c>
      <c r="H65" s="244">
        <f t="shared" si="63"/>
        <v>0</v>
      </c>
      <c r="I65" s="244">
        <f t="shared" si="63"/>
        <v>0</v>
      </c>
      <c r="J65" s="244">
        <f t="shared" si="63"/>
        <v>55459348</v>
      </c>
      <c r="K65" s="244">
        <f t="shared" si="63"/>
        <v>-55459348</v>
      </c>
      <c r="L65" s="244">
        <f t="shared" si="63"/>
        <v>7971729953</v>
      </c>
      <c r="M65" s="36">
        <f t="shared" si="25"/>
        <v>1.5017506602855826E-3</v>
      </c>
      <c r="N65" s="244">
        <f t="shared" ref="N65:W65" si="64">SUM(N66:N71)</f>
        <v>0</v>
      </c>
      <c r="O65" s="244">
        <f t="shared" si="64"/>
        <v>7142887879.6699991</v>
      </c>
      <c r="P65" s="244">
        <f t="shared" si="64"/>
        <v>828842073.3300004</v>
      </c>
      <c r="Q65" s="244">
        <f t="shared" si="64"/>
        <v>7001227124.170001</v>
      </c>
      <c r="R65" s="244">
        <f t="shared" si="64"/>
        <v>970502828.82999992</v>
      </c>
      <c r="S65" s="244">
        <f t="shared" si="64"/>
        <v>141660755.49999946</v>
      </c>
      <c r="T65" s="244">
        <f t="shared" si="64"/>
        <v>1605930664.9000001</v>
      </c>
      <c r="U65" s="244">
        <f t="shared" si="64"/>
        <v>5395296459.2700005</v>
      </c>
      <c r="V65" s="244">
        <f t="shared" si="64"/>
        <v>1605217010.9000001</v>
      </c>
      <c r="W65" s="244">
        <f t="shared" si="64"/>
        <v>713654</v>
      </c>
      <c r="X65" s="37">
        <f t="shared" si="3"/>
        <v>0.87825693612905564</v>
      </c>
      <c r="Y65" s="37">
        <f t="shared" si="4"/>
        <v>0.20145321961083748</v>
      </c>
      <c r="Z65" s="37">
        <f t="shared" si="5"/>
        <v>0.20136369650804703</v>
      </c>
      <c r="AA65" s="37">
        <f t="shared" si="12"/>
        <v>0.22937845557901165</v>
      </c>
      <c r="AB65" s="37">
        <f t="shared" si="13"/>
        <v>0.99955561344234967</v>
      </c>
    </row>
    <row r="66" spans="1:28" ht="32.25" customHeight="1" x14ac:dyDescent="0.25">
      <c r="A66" s="239" t="s">
        <v>143</v>
      </c>
      <c r="B66" s="40" t="s">
        <v>37</v>
      </c>
      <c r="C66" s="40">
        <v>20</v>
      </c>
      <c r="D66" s="40" t="s">
        <v>38</v>
      </c>
      <c r="E66" s="41" t="s">
        <v>144</v>
      </c>
      <c r="F66" s="240">
        <v>1901794484</v>
      </c>
      <c r="G66" s="240">
        <v>0</v>
      </c>
      <c r="H66" s="240">
        <v>0</v>
      </c>
      <c r="I66" s="240">
        <v>0</v>
      </c>
      <c r="J66" s="240">
        <v>0</v>
      </c>
      <c r="K66" s="240">
        <f t="shared" si="18"/>
        <v>0</v>
      </c>
      <c r="L66" s="240">
        <f t="shared" si="19"/>
        <v>1901794484</v>
      </c>
      <c r="M66" s="43">
        <f t="shared" si="25"/>
        <v>3.5826867429191735E-4</v>
      </c>
      <c r="N66" s="240">
        <v>0</v>
      </c>
      <c r="O66" s="240">
        <v>1901038604.0899999</v>
      </c>
      <c r="P66" s="240">
        <f t="shared" ref="P66:P71" si="65">L66-O66</f>
        <v>755879.91000008583</v>
      </c>
      <c r="Q66" s="240">
        <v>1900574974.49</v>
      </c>
      <c r="R66" s="240">
        <f t="shared" ref="R66:R71" si="66">+L66-Q66</f>
        <v>1219509.5099999905</v>
      </c>
      <c r="S66" s="240">
        <f t="shared" si="60"/>
        <v>463629.59999990463</v>
      </c>
      <c r="T66" s="240">
        <v>422017707.49000001</v>
      </c>
      <c r="U66" s="240">
        <f t="shared" ref="U66:U71" si="67">+Q66-T66</f>
        <v>1478557267</v>
      </c>
      <c r="V66" s="240">
        <v>422017707.49000001</v>
      </c>
      <c r="W66" s="44">
        <f t="shared" si="23"/>
        <v>0</v>
      </c>
      <c r="X66" s="45">
        <f t="shared" si="3"/>
        <v>0.99935875851977707</v>
      </c>
      <c r="Y66" s="45">
        <f t="shared" si="4"/>
        <v>0.22190500132400215</v>
      </c>
      <c r="Z66" s="45">
        <f t="shared" si="5"/>
        <v>0.22190500132400215</v>
      </c>
      <c r="AA66" s="45">
        <f t="shared" si="12"/>
        <v>0.22204738731932644</v>
      </c>
      <c r="AB66" s="45">
        <f t="shared" si="13"/>
        <v>1</v>
      </c>
    </row>
    <row r="67" spans="1:28" ht="32.25" customHeight="1" x14ac:dyDescent="0.25">
      <c r="A67" s="239" t="s">
        <v>145</v>
      </c>
      <c r="B67" s="40" t="s">
        <v>37</v>
      </c>
      <c r="C67" s="40">
        <v>20</v>
      </c>
      <c r="D67" s="40" t="s">
        <v>38</v>
      </c>
      <c r="E67" s="41" t="s">
        <v>146</v>
      </c>
      <c r="F67" s="240">
        <v>3522762176</v>
      </c>
      <c r="G67" s="240">
        <v>0</v>
      </c>
      <c r="H67" s="240">
        <v>0</v>
      </c>
      <c r="I67" s="240">
        <v>0</v>
      </c>
      <c r="J67" s="240">
        <v>0</v>
      </c>
      <c r="K67" s="240">
        <f t="shared" si="18"/>
        <v>0</v>
      </c>
      <c r="L67" s="240">
        <f t="shared" si="19"/>
        <v>3522762176</v>
      </c>
      <c r="M67" s="43">
        <f t="shared" si="25"/>
        <v>6.6363392325478529E-4</v>
      </c>
      <c r="N67" s="240">
        <v>0</v>
      </c>
      <c r="O67" s="240">
        <v>3357203684.1999998</v>
      </c>
      <c r="P67" s="240">
        <f t="shared" si="65"/>
        <v>165558491.80000019</v>
      </c>
      <c r="Q67" s="240">
        <v>3275241041.98</v>
      </c>
      <c r="R67" s="240">
        <f t="shared" si="66"/>
        <v>247521134.01999998</v>
      </c>
      <c r="S67" s="240">
        <f t="shared" si="60"/>
        <v>81962642.21999979</v>
      </c>
      <c r="T67" s="240">
        <v>684562018.98000002</v>
      </c>
      <c r="U67" s="240">
        <f t="shared" si="67"/>
        <v>2590679023</v>
      </c>
      <c r="V67" s="240">
        <v>684562018.98000002</v>
      </c>
      <c r="W67" s="44">
        <f t="shared" si="23"/>
        <v>0</v>
      </c>
      <c r="X67" s="45">
        <f t="shared" si="3"/>
        <v>0.92973663232042147</v>
      </c>
      <c r="Y67" s="45">
        <f t="shared" si="4"/>
        <v>0.19432535742656959</v>
      </c>
      <c r="Z67" s="45">
        <f t="shared" si="5"/>
        <v>0.19432535742656959</v>
      </c>
      <c r="AA67" s="45">
        <f t="shared" si="12"/>
        <v>0.20901118733116444</v>
      </c>
      <c r="AB67" s="45">
        <f t="shared" si="13"/>
        <v>1</v>
      </c>
    </row>
    <row r="68" spans="1:28" ht="44.25" customHeight="1" x14ac:dyDescent="0.25">
      <c r="A68" s="239" t="s">
        <v>147</v>
      </c>
      <c r="B68" s="40" t="s">
        <v>37</v>
      </c>
      <c r="C68" s="40">
        <v>20</v>
      </c>
      <c r="D68" s="40" t="s">
        <v>38</v>
      </c>
      <c r="E68" s="41" t="s">
        <v>148</v>
      </c>
      <c r="F68" s="240">
        <v>438053756</v>
      </c>
      <c r="G68" s="240">
        <v>0</v>
      </c>
      <c r="H68" s="240">
        <v>0</v>
      </c>
      <c r="I68" s="240">
        <v>0</v>
      </c>
      <c r="J68" s="240">
        <v>0</v>
      </c>
      <c r="K68" s="240">
        <f t="shared" si="18"/>
        <v>0</v>
      </c>
      <c r="L68" s="240">
        <f t="shared" si="19"/>
        <v>438053756</v>
      </c>
      <c r="M68" s="43">
        <f t="shared" si="25"/>
        <v>8.2522554225010063E-5</v>
      </c>
      <c r="N68" s="240">
        <v>0</v>
      </c>
      <c r="O68" s="240">
        <v>288970451.94999999</v>
      </c>
      <c r="P68" s="240">
        <f t="shared" si="65"/>
        <v>149083304.05000001</v>
      </c>
      <c r="Q68" s="240">
        <v>229922128.52000001</v>
      </c>
      <c r="R68" s="240">
        <f t="shared" si="66"/>
        <v>208131627.47999999</v>
      </c>
      <c r="S68" s="240">
        <f t="shared" si="60"/>
        <v>59048323.429999977</v>
      </c>
      <c r="T68" s="240">
        <v>77907266.519999996</v>
      </c>
      <c r="U68" s="240">
        <f t="shared" si="67"/>
        <v>152014862</v>
      </c>
      <c r="V68" s="240">
        <v>77193612.519999996</v>
      </c>
      <c r="W68" s="44">
        <f t="shared" si="23"/>
        <v>713654</v>
      </c>
      <c r="X68" s="45">
        <f t="shared" si="3"/>
        <v>0.52487194863819409</v>
      </c>
      <c r="Y68" s="45">
        <f t="shared" si="4"/>
        <v>0.17784864403719436</v>
      </c>
      <c r="Z68" s="45">
        <f t="shared" si="5"/>
        <v>0.17621949695141981</v>
      </c>
      <c r="AA68" s="45">
        <f t="shared" si="12"/>
        <v>0.33884196802407018</v>
      </c>
      <c r="AB68" s="45">
        <f t="shared" si="13"/>
        <v>0.99083969914646164</v>
      </c>
    </row>
    <row r="69" spans="1:28" ht="32.25" customHeight="1" x14ac:dyDescent="0.25">
      <c r="A69" s="239" t="s">
        <v>149</v>
      </c>
      <c r="B69" s="40" t="s">
        <v>37</v>
      </c>
      <c r="C69" s="40">
        <v>20</v>
      </c>
      <c r="D69" s="40" t="s">
        <v>38</v>
      </c>
      <c r="E69" s="41" t="s">
        <v>150</v>
      </c>
      <c r="F69" s="240">
        <v>1485186461</v>
      </c>
      <c r="G69" s="240">
        <v>0</v>
      </c>
      <c r="H69" s="240">
        <v>0</v>
      </c>
      <c r="I69" s="240">
        <v>0</v>
      </c>
      <c r="J69" s="240">
        <v>0</v>
      </c>
      <c r="K69" s="240">
        <f t="shared" si="18"/>
        <v>0</v>
      </c>
      <c r="L69" s="240">
        <f t="shared" si="19"/>
        <v>1485186461</v>
      </c>
      <c r="M69" s="43">
        <f t="shared" si="25"/>
        <v>2.7978616455950054E-4</v>
      </c>
      <c r="N69" s="240">
        <v>0</v>
      </c>
      <c r="O69" s="240">
        <v>1233590172.6099999</v>
      </c>
      <c r="P69" s="240">
        <f t="shared" si="65"/>
        <v>251596288.3900001</v>
      </c>
      <c r="Q69" s="240">
        <v>1233521522.6500001</v>
      </c>
      <c r="R69" s="240">
        <f t="shared" si="66"/>
        <v>251664938.3499999</v>
      </c>
      <c r="S69" s="240">
        <f t="shared" si="60"/>
        <v>68649.959999799728</v>
      </c>
      <c r="T69" s="240">
        <v>299401163.19</v>
      </c>
      <c r="U69" s="240">
        <f t="shared" si="67"/>
        <v>934120359.46000004</v>
      </c>
      <c r="V69" s="240">
        <v>299401163.19</v>
      </c>
      <c r="W69" s="44">
        <f t="shared" si="23"/>
        <v>0</v>
      </c>
      <c r="X69" s="45">
        <f t="shared" si="3"/>
        <v>0.83054993769566832</v>
      </c>
      <c r="Y69" s="45">
        <f t="shared" si="4"/>
        <v>0.20159163246640988</v>
      </c>
      <c r="Z69" s="45">
        <f t="shared" si="5"/>
        <v>0.20159163246640988</v>
      </c>
      <c r="AA69" s="45">
        <f t="shared" si="12"/>
        <v>0.24272066412492765</v>
      </c>
      <c r="AB69" s="45">
        <f t="shared" si="13"/>
        <v>1</v>
      </c>
    </row>
    <row r="70" spans="1:28" ht="50.25" customHeight="1" x14ac:dyDescent="0.25">
      <c r="A70" s="239" t="s">
        <v>151</v>
      </c>
      <c r="B70" s="40" t="s">
        <v>37</v>
      </c>
      <c r="C70" s="40">
        <v>20</v>
      </c>
      <c r="D70" s="40" t="s">
        <v>38</v>
      </c>
      <c r="E70" s="41" t="s">
        <v>152</v>
      </c>
      <c r="F70" s="240">
        <v>160471120</v>
      </c>
      <c r="G70" s="240">
        <v>0</v>
      </c>
      <c r="H70" s="240">
        <v>0</v>
      </c>
      <c r="I70" s="240">
        <v>0</v>
      </c>
      <c r="J70" s="240">
        <v>0</v>
      </c>
      <c r="K70" s="240">
        <f t="shared" si="18"/>
        <v>0</v>
      </c>
      <c r="L70" s="240">
        <f t="shared" si="19"/>
        <v>160471120</v>
      </c>
      <c r="M70" s="371">
        <f t="shared" si="25"/>
        <v>3.0230277723604537E-5</v>
      </c>
      <c r="N70" s="240">
        <v>0</v>
      </c>
      <c r="O70" s="240">
        <v>102566038.25</v>
      </c>
      <c r="P70" s="240">
        <f t="shared" si="65"/>
        <v>57905081.75</v>
      </c>
      <c r="Q70" s="240">
        <v>102498527.95999999</v>
      </c>
      <c r="R70" s="240">
        <f t="shared" si="66"/>
        <v>57972592.040000007</v>
      </c>
      <c r="S70" s="240">
        <f t="shared" si="60"/>
        <v>67510.290000006557</v>
      </c>
      <c r="T70" s="240">
        <v>15530998.15</v>
      </c>
      <c r="U70" s="240">
        <f t="shared" si="67"/>
        <v>86967529.809999987</v>
      </c>
      <c r="V70" s="240">
        <v>15530998.15</v>
      </c>
      <c r="W70" s="44">
        <f t="shared" si="23"/>
        <v>0</v>
      </c>
      <c r="X70" s="45">
        <f t="shared" si="3"/>
        <v>0.63873504441172957</v>
      </c>
      <c r="Y70" s="45">
        <f t="shared" si="4"/>
        <v>9.6783758660125258E-2</v>
      </c>
      <c r="Z70" s="45">
        <f t="shared" si="5"/>
        <v>9.6783758660125258E-2</v>
      </c>
      <c r="AA70" s="45">
        <f t="shared" si="12"/>
        <v>0.1515241092639005</v>
      </c>
      <c r="AB70" s="45">
        <f t="shared" si="13"/>
        <v>1</v>
      </c>
    </row>
    <row r="71" spans="1:28" ht="49.5" customHeight="1" x14ac:dyDescent="0.25">
      <c r="A71" s="239" t="s">
        <v>153</v>
      </c>
      <c r="B71" s="40" t="s">
        <v>37</v>
      </c>
      <c r="C71" s="40">
        <v>20</v>
      </c>
      <c r="D71" s="40" t="s">
        <v>38</v>
      </c>
      <c r="E71" s="41" t="s">
        <v>154</v>
      </c>
      <c r="F71" s="240">
        <v>518921304</v>
      </c>
      <c r="G71" s="240">
        <v>0</v>
      </c>
      <c r="H71" s="240">
        <v>0</v>
      </c>
      <c r="I71" s="240">
        <v>0</v>
      </c>
      <c r="J71" s="240">
        <v>55459348</v>
      </c>
      <c r="K71" s="240">
        <f t="shared" si="18"/>
        <v>-55459348</v>
      </c>
      <c r="L71" s="240">
        <f t="shared" si="19"/>
        <v>463461956</v>
      </c>
      <c r="M71" s="43">
        <f t="shared" si="25"/>
        <v>8.7309066230764675E-5</v>
      </c>
      <c r="N71" s="240">
        <v>0</v>
      </c>
      <c r="O71" s="240">
        <v>259518928.56999999</v>
      </c>
      <c r="P71" s="240">
        <f t="shared" si="65"/>
        <v>203943027.43000001</v>
      </c>
      <c r="Q71" s="240">
        <v>259468928.56999999</v>
      </c>
      <c r="R71" s="240">
        <f t="shared" si="66"/>
        <v>203993027.43000001</v>
      </c>
      <c r="S71" s="240">
        <f t="shared" si="60"/>
        <v>50000</v>
      </c>
      <c r="T71" s="240">
        <v>106511510.56999999</v>
      </c>
      <c r="U71" s="240">
        <f t="shared" si="67"/>
        <v>152957418</v>
      </c>
      <c r="V71" s="240">
        <v>106511510.56999999</v>
      </c>
      <c r="W71" s="44">
        <f t="shared" si="23"/>
        <v>0</v>
      </c>
      <c r="X71" s="45">
        <f t="shared" si="3"/>
        <v>0.55984946598292096</v>
      </c>
      <c r="Y71" s="45">
        <f t="shared" si="4"/>
        <v>0.22981716015974349</v>
      </c>
      <c r="Z71" s="45">
        <f t="shared" si="5"/>
        <v>0.22981716015974349</v>
      </c>
      <c r="AA71" s="45">
        <f t="shared" si="12"/>
        <v>0.41049813230822019</v>
      </c>
      <c r="AB71" s="45">
        <f t="shared" si="13"/>
        <v>1</v>
      </c>
    </row>
    <row r="72" spans="1:28" ht="32.25" customHeight="1" x14ac:dyDescent="0.25">
      <c r="A72" s="238" t="s">
        <v>155</v>
      </c>
      <c r="B72" s="40"/>
      <c r="C72" s="40"/>
      <c r="D72" s="40"/>
      <c r="E72" s="34" t="s">
        <v>156</v>
      </c>
      <c r="F72" s="244">
        <f>SUM(F73:F77)</f>
        <v>563000000</v>
      </c>
      <c r="G72" s="244">
        <f t="shared" ref="G72:L72" si="68">SUM(G73:G77)</f>
        <v>0</v>
      </c>
      <c r="H72" s="244">
        <f t="shared" si="68"/>
        <v>0</v>
      </c>
      <c r="I72" s="244">
        <f t="shared" si="68"/>
        <v>82000000</v>
      </c>
      <c r="J72" s="244">
        <f t="shared" si="68"/>
        <v>82000000</v>
      </c>
      <c r="K72" s="244">
        <f t="shared" si="68"/>
        <v>0</v>
      </c>
      <c r="L72" s="244">
        <f t="shared" si="68"/>
        <v>563000000</v>
      </c>
      <c r="M72" s="36">
        <f t="shared" si="25"/>
        <v>1.0606049461354389E-4</v>
      </c>
      <c r="N72" s="244">
        <f t="shared" ref="N72:W72" si="69">SUM(N73:N77)</f>
        <v>0</v>
      </c>
      <c r="O72" s="244">
        <f t="shared" si="69"/>
        <v>513372434.72000003</v>
      </c>
      <c r="P72" s="244">
        <f t="shared" si="69"/>
        <v>49627565.280000001</v>
      </c>
      <c r="Q72" s="244">
        <f t="shared" si="69"/>
        <v>310518379.72000003</v>
      </c>
      <c r="R72" s="244">
        <f t="shared" si="69"/>
        <v>252481620.28</v>
      </c>
      <c r="S72" s="244">
        <f t="shared" si="69"/>
        <v>202854055</v>
      </c>
      <c r="T72" s="244">
        <f t="shared" si="69"/>
        <v>518379.72</v>
      </c>
      <c r="U72" s="244">
        <f t="shared" si="69"/>
        <v>310000000</v>
      </c>
      <c r="V72" s="244">
        <f t="shared" si="69"/>
        <v>518379.72</v>
      </c>
      <c r="W72" s="244">
        <f t="shared" si="69"/>
        <v>0</v>
      </c>
      <c r="X72" s="37">
        <f t="shared" ref="X72:X135" si="70">+Q72/L72</f>
        <v>0.551542415133215</v>
      </c>
      <c r="Y72" s="37">
        <f t="shared" ref="Y72:Y135" si="71">+T72/L72</f>
        <v>9.2074550621669621E-4</v>
      </c>
      <c r="Z72" s="37">
        <f t="shared" ref="Z72:Z135" si="72">+V72/L72</f>
        <v>9.2074550621669621E-4</v>
      </c>
      <c r="AA72" s="37">
        <f t="shared" si="12"/>
        <v>1.6694010849452204E-3</v>
      </c>
      <c r="AB72" s="37">
        <f t="shared" si="13"/>
        <v>1</v>
      </c>
    </row>
    <row r="73" spans="1:28" ht="33" customHeight="1" x14ac:dyDescent="0.25">
      <c r="A73" s="239" t="s">
        <v>157</v>
      </c>
      <c r="B73" s="40" t="s">
        <v>37</v>
      </c>
      <c r="C73" s="40">
        <v>20</v>
      </c>
      <c r="D73" s="40" t="s">
        <v>38</v>
      </c>
      <c r="E73" s="41" t="s">
        <v>158</v>
      </c>
      <c r="F73" s="240">
        <v>270000000</v>
      </c>
      <c r="G73" s="240">
        <v>0</v>
      </c>
      <c r="H73" s="240">
        <v>0</v>
      </c>
      <c r="I73" s="240">
        <v>0</v>
      </c>
      <c r="J73" s="240">
        <v>0</v>
      </c>
      <c r="K73" s="240">
        <f t="shared" ref="K73:K133" si="73">+G73-H73+I73-J73</f>
        <v>0</v>
      </c>
      <c r="L73" s="240">
        <f t="shared" ref="L73:L133" si="74">+F73+K73</f>
        <v>270000000</v>
      </c>
      <c r="M73" s="43">
        <f t="shared" si="25"/>
        <v>5.0863825125500617E-5</v>
      </c>
      <c r="N73" s="240">
        <v>0</v>
      </c>
      <c r="O73" s="240">
        <v>270000000</v>
      </c>
      <c r="P73" s="240">
        <f t="shared" ref="P73:P78" si="75">L73-O73</f>
        <v>0</v>
      </c>
      <c r="Q73" s="240">
        <v>100000000</v>
      </c>
      <c r="R73" s="240">
        <f t="shared" ref="R73:R78" si="76">+L73-Q73</f>
        <v>170000000</v>
      </c>
      <c r="S73" s="240">
        <f t="shared" si="60"/>
        <v>170000000</v>
      </c>
      <c r="T73" s="240">
        <v>0</v>
      </c>
      <c r="U73" s="240">
        <f t="shared" ref="U73:U78" si="77">+Q73-T73</f>
        <v>100000000</v>
      </c>
      <c r="V73" s="240">
        <v>0</v>
      </c>
      <c r="W73" s="44">
        <f t="shared" si="23"/>
        <v>0</v>
      </c>
      <c r="X73" s="45">
        <f t="shared" si="70"/>
        <v>0.37037037037037035</v>
      </c>
      <c r="Y73" s="45">
        <f t="shared" si="71"/>
        <v>0</v>
      </c>
      <c r="Z73" s="45">
        <f t="shared" si="72"/>
        <v>0</v>
      </c>
      <c r="AA73" s="45">
        <f t="shared" si="12"/>
        <v>0</v>
      </c>
      <c r="AB73" s="45" t="s">
        <v>46</v>
      </c>
    </row>
    <row r="74" spans="1:28" ht="33" customHeight="1" x14ac:dyDescent="0.25">
      <c r="A74" s="239" t="s">
        <v>159</v>
      </c>
      <c r="B74" s="40" t="s">
        <v>37</v>
      </c>
      <c r="C74" s="40">
        <v>20</v>
      </c>
      <c r="D74" s="40" t="s">
        <v>38</v>
      </c>
      <c r="E74" s="41" t="s">
        <v>160</v>
      </c>
      <c r="F74" s="240">
        <v>50000000</v>
      </c>
      <c r="G74" s="240">
        <v>0</v>
      </c>
      <c r="H74" s="240">
        <v>0</v>
      </c>
      <c r="I74" s="240">
        <v>0</v>
      </c>
      <c r="J74" s="240">
        <v>0</v>
      </c>
      <c r="K74" s="240">
        <f t="shared" si="73"/>
        <v>0</v>
      </c>
      <c r="L74" s="240">
        <f t="shared" si="74"/>
        <v>50000000</v>
      </c>
      <c r="M74" s="371">
        <f t="shared" si="25"/>
        <v>9.4192268750927066E-6</v>
      </c>
      <c r="N74" s="240">
        <v>0</v>
      </c>
      <c r="O74" s="240">
        <v>30372434.719999999</v>
      </c>
      <c r="P74" s="240">
        <f t="shared" si="75"/>
        <v>19627565.280000001</v>
      </c>
      <c r="Q74" s="240">
        <v>126.72</v>
      </c>
      <c r="R74" s="240">
        <f t="shared" si="76"/>
        <v>49999873.280000001</v>
      </c>
      <c r="S74" s="240">
        <f t="shared" si="60"/>
        <v>30372308</v>
      </c>
      <c r="T74" s="240">
        <v>126.72</v>
      </c>
      <c r="U74" s="240">
        <f t="shared" si="77"/>
        <v>0</v>
      </c>
      <c r="V74" s="240">
        <v>126.72</v>
      </c>
      <c r="W74" s="44">
        <f t="shared" si="23"/>
        <v>0</v>
      </c>
      <c r="X74" s="45">
        <f t="shared" si="70"/>
        <v>2.5343999999999998E-6</v>
      </c>
      <c r="Y74" s="45">
        <f t="shared" si="71"/>
        <v>2.5343999999999998E-6</v>
      </c>
      <c r="Z74" s="45">
        <f t="shared" si="72"/>
        <v>2.5343999999999998E-6</v>
      </c>
      <c r="AA74" s="45">
        <f t="shared" ref="AA74:AA137" si="78">+T74/Q74</f>
        <v>1</v>
      </c>
      <c r="AB74" s="45">
        <f t="shared" ref="AB74:AB137" si="79">+V74/T74</f>
        <v>1</v>
      </c>
    </row>
    <row r="75" spans="1:28" ht="62.25" customHeight="1" x14ac:dyDescent="0.25">
      <c r="A75" s="239" t="s">
        <v>161</v>
      </c>
      <c r="B75" s="40" t="s">
        <v>37</v>
      </c>
      <c r="C75" s="40">
        <v>20</v>
      </c>
      <c r="D75" s="40" t="s">
        <v>38</v>
      </c>
      <c r="E75" s="41" t="s">
        <v>162</v>
      </c>
      <c r="F75" s="240">
        <v>3000000</v>
      </c>
      <c r="G75" s="240">
        <v>0</v>
      </c>
      <c r="H75" s="240">
        <v>0</v>
      </c>
      <c r="I75" s="240">
        <v>0</v>
      </c>
      <c r="J75" s="240">
        <v>0</v>
      </c>
      <c r="K75" s="240">
        <f t="shared" si="73"/>
        <v>0</v>
      </c>
      <c r="L75" s="240">
        <f t="shared" si="74"/>
        <v>3000000</v>
      </c>
      <c r="M75" s="373">
        <f t="shared" si="25"/>
        <v>5.6515361250556239E-7</v>
      </c>
      <c r="N75" s="240">
        <v>0</v>
      </c>
      <c r="O75" s="240">
        <v>3000000</v>
      </c>
      <c r="P75" s="240">
        <f t="shared" si="75"/>
        <v>0</v>
      </c>
      <c r="Q75" s="240">
        <v>518253</v>
      </c>
      <c r="R75" s="240">
        <f t="shared" si="76"/>
        <v>2481747</v>
      </c>
      <c r="S75" s="240">
        <f t="shared" si="60"/>
        <v>2481747</v>
      </c>
      <c r="T75" s="240">
        <v>518253</v>
      </c>
      <c r="U75" s="240">
        <f t="shared" si="77"/>
        <v>0</v>
      </c>
      <c r="V75" s="240">
        <v>518253</v>
      </c>
      <c r="W75" s="44">
        <f t="shared" si="23"/>
        <v>0</v>
      </c>
      <c r="X75" s="45">
        <f t="shared" si="70"/>
        <v>0.17275099999999999</v>
      </c>
      <c r="Y75" s="45">
        <f t="shared" si="71"/>
        <v>0.17275099999999999</v>
      </c>
      <c r="Z75" s="45">
        <f t="shared" si="72"/>
        <v>0.17275099999999999</v>
      </c>
      <c r="AA75" s="45">
        <f t="shared" si="78"/>
        <v>1</v>
      </c>
      <c r="AB75" s="45">
        <f t="shared" si="79"/>
        <v>1</v>
      </c>
    </row>
    <row r="76" spans="1:28" ht="33" customHeight="1" x14ac:dyDescent="0.25">
      <c r="A76" s="239" t="s">
        <v>163</v>
      </c>
      <c r="B76" s="40" t="s">
        <v>37</v>
      </c>
      <c r="C76" s="40">
        <v>20</v>
      </c>
      <c r="D76" s="40" t="s">
        <v>38</v>
      </c>
      <c r="E76" s="41" t="s">
        <v>164</v>
      </c>
      <c r="F76" s="240">
        <v>210000000</v>
      </c>
      <c r="G76" s="240">
        <v>0</v>
      </c>
      <c r="H76" s="240">
        <v>0</v>
      </c>
      <c r="I76" s="240">
        <v>0</v>
      </c>
      <c r="J76" s="240">
        <v>82000000</v>
      </c>
      <c r="K76" s="240">
        <f t="shared" si="73"/>
        <v>-82000000</v>
      </c>
      <c r="L76" s="241">
        <f t="shared" si="74"/>
        <v>128000000</v>
      </c>
      <c r="M76" s="371">
        <f t="shared" si="25"/>
        <v>2.4113220800237331E-5</v>
      </c>
      <c r="N76" s="240">
        <v>0</v>
      </c>
      <c r="O76" s="240">
        <v>98000000</v>
      </c>
      <c r="P76" s="240">
        <f t="shared" si="75"/>
        <v>30000000</v>
      </c>
      <c r="Q76" s="240">
        <v>98000000</v>
      </c>
      <c r="R76" s="240">
        <f t="shared" si="76"/>
        <v>30000000</v>
      </c>
      <c r="S76" s="240">
        <f t="shared" si="60"/>
        <v>0</v>
      </c>
      <c r="T76" s="240">
        <v>0</v>
      </c>
      <c r="U76" s="240">
        <f t="shared" si="77"/>
        <v>98000000</v>
      </c>
      <c r="V76" s="240">
        <v>0</v>
      </c>
      <c r="W76" s="44">
        <f t="shared" si="23"/>
        <v>0</v>
      </c>
      <c r="X76" s="45">
        <f t="shared" si="70"/>
        <v>0.765625</v>
      </c>
      <c r="Y76" s="45">
        <f t="shared" si="71"/>
        <v>0</v>
      </c>
      <c r="Z76" s="45">
        <f t="shared" si="72"/>
        <v>0</v>
      </c>
      <c r="AA76" s="45">
        <f t="shared" si="78"/>
        <v>0</v>
      </c>
      <c r="AB76" s="45" t="s">
        <v>46</v>
      </c>
    </row>
    <row r="77" spans="1:28" ht="33" customHeight="1" x14ac:dyDescent="0.25">
      <c r="A77" s="239" t="s">
        <v>165</v>
      </c>
      <c r="B77" s="40" t="s">
        <v>37</v>
      </c>
      <c r="C77" s="40">
        <v>20</v>
      </c>
      <c r="D77" s="40" t="s">
        <v>38</v>
      </c>
      <c r="E77" s="41" t="s">
        <v>166</v>
      </c>
      <c r="F77" s="240">
        <v>30000000</v>
      </c>
      <c r="G77" s="240">
        <v>0</v>
      </c>
      <c r="H77" s="240">
        <v>0</v>
      </c>
      <c r="I77" s="240">
        <v>82000000</v>
      </c>
      <c r="J77" s="240">
        <v>0</v>
      </c>
      <c r="K77" s="240">
        <f t="shared" si="73"/>
        <v>82000000</v>
      </c>
      <c r="L77" s="241">
        <f t="shared" si="74"/>
        <v>112000000</v>
      </c>
      <c r="M77" s="371">
        <f t="shared" si="25"/>
        <v>2.1099068200207664E-5</v>
      </c>
      <c r="N77" s="240">
        <v>0</v>
      </c>
      <c r="O77" s="240">
        <v>112000000</v>
      </c>
      <c r="P77" s="240">
        <f t="shared" si="75"/>
        <v>0</v>
      </c>
      <c r="Q77" s="240">
        <v>112000000</v>
      </c>
      <c r="R77" s="240">
        <f t="shared" si="76"/>
        <v>0</v>
      </c>
      <c r="S77" s="240">
        <f t="shared" si="60"/>
        <v>0</v>
      </c>
      <c r="T77" s="240">
        <v>0</v>
      </c>
      <c r="U77" s="240">
        <f t="shared" si="77"/>
        <v>112000000</v>
      </c>
      <c r="V77" s="240">
        <v>0</v>
      </c>
      <c r="W77" s="44">
        <f t="shared" si="23"/>
        <v>0</v>
      </c>
      <c r="X77" s="45">
        <f t="shared" si="70"/>
        <v>1</v>
      </c>
      <c r="Y77" s="45">
        <f t="shared" si="71"/>
        <v>0</v>
      </c>
      <c r="Z77" s="45">
        <f t="shared" si="72"/>
        <v>0</v>
      </c>
      <c r="AA77" s="45">
        <f t="shared" si="78"/>
        <v>0</v>
      </c>
      <c r="AB77" s="45" t="s">
        <v>46</v>
      </c>
    </row>
    <row r="78" spans="1:28" ht="26.25" customHeight="1" x14ac:dyDescent="0.25">
      <c r="A78" s="238" t="s">
        <v>167</v>
      </c>
      <c r="B78" s="40" t="s">
        <v>37</v>
      </c>
      <c r="C78" s="40">
        <v>20</v>
      </c>
      <c r="D78" s="40" t="s">
        <v>38</v>
      </c>
      <c r="E78" s="34" t="s">
        <v>168</v>
      </c>
      <c r="F78" s="244">
        <v>36000000</v>
      </c>
      <c r="G78" s="244">
        <v>0</v>
      </c>
      <c r="H78" s="244">
        <v>0</v>
      </c>
      <c r="I78" s="244">
        <v>0</v>
      </c>
      <c r="J78" s="244">
        <v>0</v>
      </c>
      <c r="K78" s="244">
        <f t="shared" si="73"/>
        <v>0</v>
      </c>
      <c r="L78" s="244">
        <f t="shared" si="74"/>
        <v>36000000</v>
      </c>
      <c r="M78" s="374">
        <f t="shared" si="25"/>
        <v>6.7818433500667495E-6</v>
      </c>
      <c r="N78" s="244">
        <v>0</v>
      </c>
      <c r="O78" s="244">
        <v>7404439.7300000004</v>
      </c>
      <c r="P78" s="244">
        <f t="shared" si="75"/>
        <v>28595560.27</v>
      </c>
      <c r="Q78" s="244">
        <v>7404439.7300000004</v>
      </c>
      <c r="R78" s="244">
        <f t="shared" si="76"/>
        <v>28595560.27</v>
      </c>
      <c r="S78" s="244">
        <f t="shared" si="60"/>
        <v>0</v>
      </c>
      <c r="T78" s="244">
        <v>7404439.7300000004</v>
      </c>
      <c r="U78" s="244">
        <f t="shared" si="77"/>
        <v>0</v>
      </c>
      <c r="V78" s="244">
        <v>7404439.7300000004</v>
      </c>
      <c r="W78" s="47">
        <f t="shared" ref="W78:W137" si="80">+T78-V78</f>
        <v>0</v>
      </c>
      <c r="X78" s="37">
        <f t="shared" si="70"/>
        <v>0.2056788813888889</v>
      </c>
      <c r="Y78" s="37">
        <f t="shared" si="71"/>
        <v>0.2056788813888889</v>
      </c>
      <c r="Z78" s="37">
        <f t="shared" si="72"/>
        <v>0.2056788813888889</v>
      </c>
      <c r="AA78" s="37">
        <f t="shared" si="78"/>
        <v>1</v>
      </c>
      <c r="AB78" s="37">
        <f t="shared" si="79"/>
        <v>1</v>
      </c>
    </row>
    <row r="79" spans="1:28" ht="26.25" customHeight="1" x14ac:dyDescent="0.25">
      <c r="A79" s="238" t="s">
        <v>169</v>
      </c>
      <c r="B79" s="33"/>
      <c r="C79" s="33"/>
      <c r="D79" s="40"/>
      <c r="E79" s="34" t="s">
        <v>170</v>
      </c>
      <c r="F79" s="244">
        <f>+F80+F83+F88</f>
        <v>27177626000</v>
      </c>
      <c r="G79" s="244">
        <f t="shared" ref="G79:L79" si="81">+G80+G83+G88</f>
        <v>0</v>
      </c>
      <c r="H79" s="244">
        <f t="shared" si="81"/>
        <v>0</v>
      </c>
      <c r="I79" s="244">
        <f t="shared" si="81"/>
        <v>0</v>
      </c>
      <c r="J79" s="244">
        <f t="shared" si="81"/>
        <v>0</v>
      </c>
      <c r="K79" s="244">
        <f t="shared" si="81"/>
        <v>0</v>
      </c>
      <c r="L79" s="244">
        <f t="shared" si="81"/>
        <v>27177626000</v>
      </c>
      <c r="M79" s="36">
        <f t="shared" si="25"/>
        <v>5.1198445044083659E-3</v>
      </c>
      <c r="N79" s="244">
        <f t="shared" ref="N79:W79" si="82">+N80+N83+N88</f>
        <v>18767000000</v>
      </c>
      <c r="O79" s="244">
        <f t="shared" si="82"/>
        <v>6105885059.5300007</v>
      </c>
      <c r="P79" s="244">
        <f t="shared" si="82"/>
        <v>21071740940.470001</v>
      </c>
      <c r="Q79" s="244">
        <f t="shared" si="82"/>
        <v>5059554884.8400002</v>
      </c>
      <c r="R79" s="244">
        <f t="shared" si="82"/>
        <v>22118071115.16</v>
      </c>
      <c r="S79" s="244">
        <f t="shared" si="82"/>
        <v>1046330174.6900003</v>
      </c>
      <c r="T79" s="244">
        <f t="shared" si="82"/>
        <v>1924811934.8399999</v>
      </c>
      <c r="U79" s="244">
        <f t="shared" si="82"/>
        <v>3134742950</v>
      </c>
      <c r="V79" s="244">
        <f t="shared" si="82"/>
        <v>1924811934.8399999</v>
      </c>
      <c r="W79" s="244">
        <f t="shared" si="82"/>
        <v>0</v>
      </c>
      <c r="X79" s="37">
        <f t="shared" si="70"/>
        <v>0.18616618261065188</v>
      </c>
      <c r="Y79" s="37">
        <f t="shared" si="71"/>
        <v>7.0823402119081336E-2</v>
      </c>
      <c r="Z79" s="37">
        <f t="shared" si="72"/>
        <v>7.0823402119081336E-2</v>
      </c>
      <c r="AA79" s="37">
        <f t="shared" si="78"/>
        <v>0.38043108112283452</v>
      </c>
      <c r="AB79" s="37">
        <f t="shared" si="79"/>
        <v>1</v>
      </c>
    </row>
    <row r="80" spans="1:28" ht="26.25" customHeight="1" x14ac:dyDescent="0.25">
      <c r="A80" s="238" t="s">
        <v>171</v>
      </c>
      <c r="B80" s="33"/>
      <c r="C80" s="33"/>
      <c r="D80" s="40"/>
      <c r="E80" s="34" t="s">
        <v>172</v>
      </c>
      <c r="F80" s="244">
        <f t="shared" ref="F80:V81" si="83">+F81</f>
        <v>18767000000</v>
      </c>
      <c r="G80" s="244">
        <f t="shared" si="83"/>
        <v>0</v>
      </c>
      <c r="H80" s="244">
        <f t="shared" si="83"/>
        <v>0</v>
      </c>
      <c r="I80" s="244">
        <f t="shared" si="83"/>
        <v>0</v>
      </c>
      <c r="J80" s="244">
        <f t="shared" si="83"/>
        <v>0</v>
      </c>
      <c r="K80" s="244">
        <f t="shared" si="83"/>
        <v>0</v>
      </c>
      <c r="L80" s="244">
        <f t="shared" si="83"/>
        <v>18767000000</v>
      </c>
      <c r="M80" s="36">
        <f t="shared" ref="M80:M143" si="84">L80/$L$259</f>
        <v>3.5354126152972965E-3</v>
      </c>
      <c r="N80" s="244">
        <f t="shared" si="83"/>
        <v>18767000000</v>
      </c>
      <c r="O80" s="244">
        <f t="shared" si="83"/>
        <v>0</v>
      </c>
      <c r="P80" s="244">
        <f t="shared" si="83"/>
        <v>18767000000</v>
      </c>
      <c r="Q80" s="244">
        <f t="shared" si="83"/>
        <v>0</v>
      </c>
      <c r="R80" s="244">
        <f t="shared" si="83"/>
        <v>18767000000</v>
      </c>
      <c r="S80" s="244">
        <f t="shared" si="83"/>
        <v>0</v>
      </c>
      <c r="T80" s="244">
        <f t="shared" si="83"/>
        <v>0</v>
      </c>
      <c r="U80" s="244">
        <f t="shared" si="83"/>
        <v>0</v>
      </c>
      <c r="V80" s="244">
        <f t="shared" si="83"/>
        <v>0</v>
      </c>
      <c r="W80" s="244">
        <f t="shared" ref="W80:W81" si="85">+W81</f>
        <v>0</v>
      </c>
      <c r="X80" s="37">
        <f t="shared" si="70"/>
        <v>0</v>
      </c>
      <c r="Y80" s="37">
        <f t="shared" si="71"/>
        <v>0</v>
      </c>
      <c r="Z80" s="37">
        <f t="shared" si="72"/>
        <v>0</v>
      </c>
      <c r="AA80" s="37" t="s">
        <v>46</v>
      </c>
      <c r="AB80" s="37" t="s">
        <v>46</v>
      </c>
    </row>
    <row r="81" spans="1:28" ht="26.25" customHeight="1" x14ac:dyDescent="0.25">
      <c r="A81" s="238" t="s">
        <v>173</v>
      </c>
      <c r="B81" s="33"/>
      <c r="C81" s="33"/>
      <c r="D81" s="40"/>
      <c r="E81" s="34" t="s">
        <v>174</v>
      </c>
      <c r="F81" s="244">
        <f t="shared" si="83"/>
        <v>18767000000</v>
      </c>
      <c r="G81" s="244">
        <f t="shared" si="83"/>
        <v>0</v>
      </c>
      <c r="H81" s="244">
        <f t="shared" si="83"/>
        <v>0</v>
      </c>
      <c r="I81" s="244">
        <f t="shared" si="83"/>
        <v>0</v>
      </c>
      <c r="J81" s="244">
        <f t="shared" si="83"/>
        <v>0</v>
      </c>
      <c r="K81" s="244">
        <f t="shared" si="83"/>
        <v>0</v>
      </c>
      <c r="L81" s="244">
        <f t="shared" si="83"/>
        <v>18767000000</v>
      </c>
      <c r="M81" s="36">
        <f t="shared" si="84"/>
        <v>3.5354126152972965E-3</v>
      </c>
      <c r="N81" s="244">
        <f t="shared" si="83"/>
        <v>18767000000</v>
      </c>
      <c r="O81" s="244">
        <f t="shared" si="83"/>
        <v>0</v>
      </c>
      <c r="P81" s="244">
        <f t="shared" si="83"/>
        <v>18767000000</v>
      </c>
      <c r="Q81" s="244">
        <f t="shared" si="83"/>
        <v>0</v>
      </c>
      <c r="R81" s="244">
        <f t="shared" si="83"/>
        <v>18767000000</v>
      </c>
      <c r="S81" s="244">
        <f t="shared" si="83"/>
        <v>0</v>
      </c>
      <c r="T81" s="244">
        <f t="shared" si="83"/>
        <v>0</v>
      </c>
      <c r="U81" s="244">
        <f t="shared" si="83"/>
        <v>0</v>
      </c>
      <c r="V81" s="244">
        <f t="shared" si="83"/>
        <v>0</v>
      </c>
      <c r="W81" s="244">
        <f t="shared" si="85"/>
        <v>0</v>
      </c>
      <c r="X81" s="37">
        <f t="shared" si="70"/>
        <v>0</v>
      </c>
      <c r="Y81" s="37">
        <f t="shared" si="71"/>
        <v>0</v>
      </c>
      <c r="Z81" s="37">
        <f t="shared" si="72"/>
        <v>0</v>
      </c>
      <c r="AA81" s="37" t="s">
        <v>46</v>
      </c>
      <c r="AB81" s="37" t="s">
        <v>46</v>
      </c>
    </row>
    <row r="82" spans="1:28" ht="49.5" customHeight="1" x14ac:dyDescent="0.25">
      <c r="A82" s="239" t="s">
        <v>175</v>
      </c>
      <c r="B82" s="40" t="s">
        <v>37</v>
      </c>
      <c r="C82" s="40">
        <v>20</v>
      </c>
      <c r="D82" s="40" t="s">
        <v>38</v>
      </c>
      <c r="E82" s="41" t="s">
        <v>176</v>
      </c>
      <c r="F82" s="247">
        <v>18767000000</v>
      </c>
      <c r="G82" s="240">
        <v>0</v>
      </c>
      <c r="H82" s="240">
        <v>0</v>
      </c>
      <c r="I82" s="240">
        <v>0</v>
      </c>
      <c r="J82" s="240">
        <v>0</v>
      </c>
      <c r="K82" s="240">
        <f t="shared" si="73"/>
        <v>0</v>
      </c>
      <c r="L82" s="240">
        <f t="shared" si="74"/>
        <v>18767000000</v>
      </c>
      <c r="M82" s="43">
        <f t="shared" si="84"/>
        <v>3.5354126152972965E-3</v>
      </c>
      <c r="N82" s="240">
        <v>18767000000</v>
      </c>
      <c r="O82" s="240">
        <v>0</v>
      </c>
      <c r="P82" s="240">
        <f>L82-O82</f>
        <v>18767000000</v>
      </c>
      <c r="Q82" s="240">
        <v>0</v>
      </c>
      <c r="R82" s="240">
        <f>+L82-Q82</f>
        <v>18767000000</v>
      </c>
      <c r="S82" s="240">
        <f t="shared" ref="S82" si="86">O82-Q82</f>
        <v>0</v>
      </c>
      <c r="T82" s="240">
        <v>0</v>
      </c>
      <c r="U82" s="240">
        <f>+Q82-T82</f>
        <v>0</v>
      </c>
      <c r="V82" s="240">
        <v>0</v>
      </c>
      <c r="W82" s="44">
        <f t="shared" si="80"/>
        <v>0</v>
      </c>
      <c r="X82" s="45">
        <f t="shared" si="70"/>
        <v>0</v>
      </c>
      <c r="Y82" s="45">
        <f t="shared" si="71"/>
        <v>0</v>
      </c>
      <c r="Z82" s="45">
        <f t="shared" si="72"/>
        <v>0</v>
      </c>
      <c r="AA82" s="45" t="s">
        <v>46</v>
      </c>
      <c r="AB82" s="45" t="s">
        <v>46</v>
      </c>
    </row>
    <row r="83" spans="1:28" ht="31.5" customHeight="1" x14ac:dyDescent="0.25">
      <c r="A83" s="238" t="s">
        <v>177</v>
      </c>
      <c r="B83" s="33"/>
      <c r="C83" s="33"/>
      <c r="D83" s="40"/>
      <c r="E83" s="149" t="s">
        <v>514</v>
      </c>
      <c r="F83" s="244">
        <f t="shared" ref="F83:V84" si="87">+F84</f>
        <v>188000000</v>
      </c>
      <c r="G83" s="244">
        <f t="shared" si="87"/>
        <v>0</v>
      </c>
      <c r="H83" s="244">
        <f t="shared" si="87"/>
        <v>0</v>
      </c>
      <c r="I83" s="244">
        <f t="shared" si="87"/>
        <v>0</v>
      </c>
      <c r="J83" s="244">
        <f t="shared" si="87"/>
        <v>0</v>
      </c>
      <c r="K83" s="244">
        <f t="shared" si="87"/>
        <v>0</v>
      </c>
      <c r="L83" s="244">
        <f t="shared" si="87"/>
        <v>188000000</v>
      </c>
      <c r="M83" s="374">
        <f t="shared" si="84"/>
        <v>3.5416293050348576E-5</v>
      </c>
      <c r="N83" s="244">
        <f t="shared" si="87"/>
        <v>0</v>
      </c>
      <c r="O83" s="244">
        <f t="shared" si="87"/>
        <v>188000000</v>
      </c>
      <c r="P83" s="244">
        <f t="shared" si="87"/>
        <v>0</v>
      </c>
      <c r="Q83" s="244">
        <f t="shared" si="87"/>
        <v>16124701.870000001</v>
      </c>
      <c r="R83" s="244">
        <f t="shared" si="87"/>
        <v>171875298.13</v>
      </c>
      <c r="S83" s="244">
        <f t="shared" si="87"/>
        <v>171875298.13</v>
      </c>
      <c r="T83" s="244">
        <f t="shared" si="87"/>
        <v>9824840.870000001</v>
      </c>
      <c r="U83" s="244">
        <f t="shared" si="87"/>
        <v>6299861</v>
      </c>
      <c r="V83" s="244">
        <f t="shared" si="87"/>
        <v>9824840.870000001</v>
      </c>
      <c r="W83" s="244">
        <f t="shared" ref="W83:W84" si="88">+W84</f>
        <v>0</v>
      </c>
      <c r="X83" s="37">
        <f t="shared" si="70"/>
        <v>8.5769690797872347E-2</v>
      </c>
      <c r="Y83" s="37">
        <f t="shared" si="71"/>
        <v>5.2259791861702133E-2</v>
      </c>
      <c r="Z83" s="37">
        <f t="shared" si="72"/>
        <v>5.2259791861702133E-2</v>
      </c>
      <c r="AA83" s="37">
        <f t="shared" si="78"/>
        <v>0.60930372227713014</v>
      </c>
      <c r="AB83" s="37">
        <f t="shared" si="79"/>
        <v>1</v>
      </c>
    </row>
    <row r="84" spans="1:28" ht="31.5" customHeight="1" x14ac:dyDescent="0.25">
      <c r="A84" s="238" t="s">
        <v>179</v>
      </c>
      <c r="B84" s="40"/>
      <c r="C84" s="40"/>
      <c r="D84" s="40"/>
      <c r="E84" s="34" t="s">
        <v>180</v>
      </c>
      <c r="F84" s="244">
        <f t="shared" si="87"/>
        <v>188000000</v>
      </c>
      <c r="G84" s="244">
        <f t="shared" si="87"/>
        <v>0</v>
      </c>
      <c r="H84" s="244">
        <f t="shared" si="87"/>
        <v>0</v>
      </c>
      <c r="I84" s="244">
        <f t="shared" si="87"/>
        <v>0</v>
      </c>
      <c r="J84" s="244">
        <f t="shared" si="87"/>
        <v>0</v>
      </c>
      <c r="K84" s="244">
        <f t="shared" si="87"/>
        <v>0</v>
      </c>
      <c r="L84" s="244">
        <f t="shared" si="87"/>
        <v>188000000</v>
      </c>
      <c r="M84" s="374">
        <f t="shared" si="84"/>
        <v>3.5416293050348576E-5</v>
      </c>
      <c r="N84" s="244">
        <f t="shared" si="87"/>
        <v>0</v>
      </c>
      <c r="O84" s="244">
        <f t="shared" si="87"/>
        <v>188000000</v>
      </c>
      <c r="P84" s="244">
        <f t="shared" si="87"/>
        <v>0</v>
      </c>
      <c r="Q84" s="244">
        <f t="shared" si="87"/>
        <v>16124701.870000001</v>
      </c>
      <c r="R84" s="244">
        <f t="shared" si="87"/>
        <v>171875298.13</v>
      </c>
      <c r="S84" s="244">
        <f t="shared" si="87"/>
        <v>171875298.13</v>
      </c>
      <c r="T84" s="244">
        <f t="shared" si="87"/>
        <v>9824840.870000001</v>
      </c>
      <c r="U84" s="244">
        <f t="shared" si="87"/>
        <v>6299861</v>
      </c>
      <c r="V84" s="244">
        <f t="shared" si="87"/>
        <v>9824840.870000001</v>
      </c>
      <c r="W84" s="244">
        <f t="shared" si="88"/>
        <v>0</v>
      </c>
      <c r="X84" s="37">
        <f t="shared" si="70"/>
        <v>8.5769690797872347E-2</v>
      </c>
      <c r="Y84" s="37">
        <f t="shared" si="71"/>
        <v>5.2259791861702133E-2</v>
      </c>
      <c r="Z84" s="37">
        <f t="shared" si="72"/>
        <v>5.2259791861702133E-2</v>
      </c>
      <c r="AA84" s="37">
        <f t="shared" si="78"/>
        <v>0.60930372227713014</v>
      </c>
      <c r="AB84" s="37">
        <f t="shared" si="79"/>
        <v>1</v>
      </c>
    </row>
    <row r="85" spans="1:28" ht="34.5" customHeight="1" x14ac:dyDescent="0.25">
      <c r="A85" s="238" t="s">
        <v>181</v>
      </c>
      <c r="B85" s="40"/>
      <c r="C85" s="40"/>
      <c r="D85" s="40"/>
      <c r="E85" s="34" t="s">
        <v>182</v>
      </c>
      <c r="F85" s="244">
        <f>+F86+F87</f>
        <v>188000000</v>
      </c>
      <c r="G85" s="244">
        <f t="shared" ref="G85:L85" si="89">+G86+G87</f>
        <v>0</v>
      </c>
      <c r="H85" s="244">
        <f t="shared" si="89"/>
        <v>0</v>
      </c>
      <c r="I85" s="244">
        <f t="shared" si="89"/>
        <v>0</v>
      </c>
      <c r="J85" s="244">
        <f t="shared" si="89"/>
        <v>0</v>
      </c>
      <c r="K85" s="244">
        <f t="shared" si="89"/>
        <v>0</v>
      </c>
      <c r="L85" s="244">
        <f t="shared" si="89"/>
        <v>188000000</v>
      </c>
      <c r="M85" s="374">
        <f t="shared" si="84"/>
        <v>3.5416293050348576E-5</v>
      </c>
      <c r="N85" s="244">
        <f t="shared" ref="N85:W85" si="90">+N86+N87</f>
        <v>0</v>
      </c>
      <c r="O85" s="244">
        <f t="shared" si="90"/>
        <v>188000000</v>
      </c>
      <c r="P85" s="244">
        <f t="shared" si="90"/>
        <v>0</v>
      </c>
      <c r="Q85" s="244">
        <f t="shared" si="90"/>
        <v>16124701.870000001</v>
      </c>
      <c r="R85" s="244">
        <f t="shared" si="90"/>
        <v>171875298.13</v>
      </c>
      <c r="S85" s="244">
        <f t="shared" si="90"/>
        <v>171875298.13</v>
      </c>
      <c r="T85" s="244">
        <f t="shared" si="90"/>
        <v>9824840.870000001</v>
      </c>
      <c r="U85" s="244">
        <f t="shared" si="90"/>
        <v>6299861</v>
      </c>
      <c r="V85" s="244">
        <f t="shared" si="90"/>
        <v>9824840.870000001</v>
      </c>
      <c r="W85" s="244">
        <f t="shared" si="90"/>
        <v>0</v>
      </c>
      <c r="X85" s="37">
        <f t="shared" si="70"/>
        <v>8.5769690797872347E-2</v>
      </c>
      <c r="Y85" s="37">
        <f t="shared" si="71"/>
        <v>5.2259791861702133E-2</v>
      </c>
      <c r="Z85" s="37">
        <f t="shared" si="72"/>
        <v>5.2259791861702133E-2</v>
      </c>
      <c r="AA85" s="37">
        <f t="shared" si="78"/>
        <v>0.60930372227713014</v>
      </c>
      <c r="AB85" s="37">
        <f t="shared" si="79"/>
        <v>1</v>
      </c>
    </row>
    <row r="86" spans="1:28" ht="30" customHeight="1" x14ac:dyDescent="0.25">
      <c r="A86" s="239" t="s">
        <v>183</v>
      </c>
      <c r="B86" s="40" t="s">
        <v>37</v>
      </c>
      <c r="C86" s="40">
        <v>20</v>
      </c>
      <c r="D86" s="40" t="s">
        <v>38</v>
      </c>
      <c r="E86" s="41" t="s">
        <v>184</v>
      </c>
      <c r="F86" s="240">
        <v>68000000</v>
      </c>
      <c r="G86" s="240">
        <v>0</v>
      </c>
      <c r="H86" s="240">
        <v>0</v>
      </c>
      <c r="I86" s="240">
        <v>0</v>
      </c>
      <c r="J86" s="240">
        <v>0</v>
      </c>
      <c r="K86" s="240">
        <f t="shared" si="73"/>
        <v>0</v>
      </c>
      <c r="L86" s="240">
        <f t="shared" si="74"/>
        <v>68000000</v>
      </c>
      <c r="M86" s="371">
        <f t="shared" si="84"/>
        <v>1.2810148550126082E-5</v>
      </c>
      <c r="N86" s="240">
        <v>0</v>
      </c>
      <c r="O86" s="240">
        <v>68000000</v>
      </c>
      <c r="P86" s="240">
        <f>L86-O86</f>
        <v>0</v>
      </c>
      <c r="Q86" s="240">
        <v>13248596.98</v>
      </c>
      <c r="R86" s="240">
        <f>+L86-Q86</f>
        <v>54751403.019999996</v>
      </c>
      <c r="S86" s="240">
        <f t="shared" ref="S86:S87" si="91">O86-Q86</f>
        <v>54751403.019999996</v>
      </c>
      <c r="T86" s="240">
        <v>9796162.9800000004</v>
      </c>
      <c r="U86" s="240">
        <f>+Q86-T86</f>
        <v>3452434</v>
      </c>
      <c r="V86" s="240">
        <v>9796162.9800000004</v>
      </c>
      <c r="W86" s="44">
        <f t="shared" si="80"/>
        <v>0</v>
      </c>
      <c r="X86" s="45">
        <f t="shared" si="70"/>
        <v>0.19483230852941177</v>
      </c>
      <c r="Y86" s="45">
        <f t="shared" si="71"/>
        <v>0.14406122029411766</v>
      </c>
      <c r="Z86" s="45">
        <f t="shared" si="72"/>
        <v>0.14406122029411766</v>
      </c>
      <c r="AA86" s="45">
        <f t="shared" si="78"/>
        <v>0.7394113501065982</v>
      </c>
      <c r="AB86" s="45">
        <f t="shared" si="79"/>
        <v>1</v>
      </c>
    </row>
    <row r="87" spans="1:28" ht="37.5" customHeight="1" x14ac:dyDescent="0.25">
      <c r="A87" s="239" t="s">
        <v>185</v>
      </c>
      <c r="B87" s="40" t="s">
        <v>37</v>
      </c>
      <c r="C87" s="40">
        <v>20</v>
      </c>
      <c r="D87" s="40" t="s">
        <v>38</v>
      </c>
      <c r="E87" s="41" t="s">
        <v>186</v>
      </c>
      <c r="F87" s="240">
        <v>120000000</v>
      </c>
      <c r="G87" s="240">
        <v>0</v>
      </c>
      <c r="H87" s="240">
        <v>0</v>
      </c>
      <c r="I87" s="240">
        <v>0</v>
      </c>
      <c r="J87" s="240">
        <v>0</v>
      </c>
      <c r="K87" s="240">
        <f t="shared" si="73"/>
        <v>0</v>
      </c>
      <c r="L87" s="240">
        <f t="shared" si="74"/>
        <v>120000000</v>
      </c>
      <c r="M87" s="371">
        <f t="shared" si="84"/>
        <v>2.2606144500222497E-5</v>
      </c>
      <c r="N87" s="240">
        <v>0</v>
      </c>
      <c r="O87" s="240">
        <v>120000000</v>
      </c>
      <c r="P87" s="240">
        <f>L87-O87</f>
        <v>0</v>
      </c>
      <c r="Q87" s="240">
        <v>2876104.89</v>
      </c>
      <c r="R87" s="240">
        <f>+L87-Q87</f>
        <v>117123895.11</v>
      </c>
      <c r="S87" s="240">
        <f t="shared" si="91"/>
        <v>117123895.11</v>
      </c>
      <c r="T87" s="240">
        <v>28677.89</v>
      </c>
      <c r="U87" s="240">
        <f>+Q87-T87</f>
        <v>2847427</v>
      </c>
      <c r="V87" s="240">
        <v>28677.89</v>
      </c>
      <c r="W87" s="44">
        <f t="shared" si="80"/>
        <v>0</v>
      </c>
      <c r="X87" s="45">
        <f t="shared" si="70"/>
        <v>2.3967540750000002E-2</v>
      </c>
      <c r="Y87" s="45">
        <f t="shared" si="71"/>
        <v>2.3898241666666666E-4</v>
      </c>
      <c r="Z87" s="45">
        <f t="shared" si="72"/>
        <v>2.3898241666666666E-4</v>
      </c>
      <c r="AA87" s="45">
        <f t="shared" si="78"/>
        <v>9.9710862770376919E-3</v>
      </c>
      <c r="AB87" s="45">
        <f t="shared" si="79"/>
        <v>1</v>
      </c>
    </row>
    <row r="88" spans="1:28" ht="29.25" customHeight="1" x14ac:dyDescent="0.25">
      <c r="A88" s="238" t="s">
        <v>187</v>
      </c>
      <c r="B88" s="33"/>
      <c r="C88" s="33"/>
      <c r="D88" s="40"/>
      <c r="E88" s="34" t="s">
        <v>188</v>
      </c>
      <c r="F88" s="244">
        <f>+F89</f>
        <v>8222626000</v>
      </c>
      <c r="G88" s="244">
        <f t="shared" ref="G88:L88" si="92">+G89</f>
        <v>0</v>
      </c>
      <c r="H88" s="244">
        <f t="shared" si="92"/>
        <v>0</v>
      </c>
      <c r="I88" s="244">
        <f t="shared" si="92"/>
        <v>0</v>
      </c>
      <c r="J88" s="244">
        <f t="shared" si="92"/>
        <v>0</v>
      </c>
      <c r="K88" s="244">
        <f t="shared" si="92"/>
        <v>0</v>
      </c>
      <c r="L88" s="244">
        <f t="shared" si="92"/>
        <v>8222626000</v>
      </c>
      <c r="M88" s="36">
        <f t="shared" si="84"/>
        <v>1.5490155960607209E-3</v>
      </c>
      <c r="N88" s="244">
        <f t="shared" ref="N88:W88" si="93">+N89</f>
        <v>0</v>
      </c>
      <c r="O88" s="244">
        <f t="shared" si="93"/>
        <v>5917885059.5300007</v>
      </c>
      <c r="P88" s="244">
        <f t="shared" si="93"/>
        <v>2304740940.4699993</v>
      </c>
      <c r="Q88" s="244">
        <f t="shared" si="93"/>
        <v>5043430182.9700003</v>
      </c>
      <c r="R88" s="244">
        <f t="shared" si="93"/>
        <v>3179195817.0299997</v>
      </c>
      <c r="S88" s="244">
        <f t="shared" si="93"/>
        <v>874454876.5600003</v>
      </c>
      <c r="T88" s="244">
        <f t="shared" si="93"/>
        <v>1914987093.97</v>
      </c>
      <c r="U88" s="244">
        <f t="shared" si="93"/>
        <v>3128443089</v>
      </c>
      <c r="V88" s="244">
        <f t="shared" si="93"/>
        <v>1914987093.97</v>
      </c>
      <c r="W88" s="244">
        <f t="shared" si="93"/>
        <v>0</v>
      </c>
      <c r="X88" s="37">
        <f t="shared" si="70"/>
        <v>0.61336003643726467</v>
      </c>
      <c r="Y88" s="37">
        <f t="shared" si="71"/>
        <v>0.23289239884800791</v>
      </c>
      <c r="Z88" s="37">
        <f t="shared" si="72"/>
        <v>0.23289239884800791</v>
      </c>
      <c r="AA88" s="37">
        <f t="shared" si="78"/>
        <v>0.37969933646276688</v>
      </c>
      <c r="AB88" s="37">
        <f t="shared" si="79"/>
        <v>1</v>
      </c>
    </row>
    <row r="89" spans="1:28" ht="29.25" customHeight="1" x14ac:dyDescent="0.25">
      <c r="A89" s="238" t="s">
        <v>189</v>
      </c>
      <c r="B89" s="33"/>
      <c r="C89" s="33"/>
      <c r="D89" s="40"/>
      <c r="E89" s="34" t="s">
        <v>190</v>
      </c>
      <c r="F89" s="244">
        <f>+F90+F91+F92</f>
        <v>8222626000</v>
      </c>
      <c r="G89" s="244">
        <f t="shared" ref="G89:L89" si="94">+G90+G91+G92</f>
        <v>0</v>
      </c>
      <c r="H89" s="244">
        <f t="shared" si="94"/>
        <v>0</v>
      </c>
      <c r="I89" s="244">
        <f t="shared" si="94"/>
        <v>0</v>
      </c>
      <c r="J89" s="244">
        <f t="shared" si="94"/>
        <v>0</v>
      </c>
      <c r="K89" s="244">
        <f t="shared" si="94"/>
        <v>0</v>
      </c>
      <c r="L89" s="244">
        <f t="shared" si="94"/>
        <v>8222626000</v>
      </c>
      <c r="M89" s="36">
        <f t="shared" si="84"/>
        <v>1.5490155960607209E-3</v>
      </c>
      <c r="N89" s="244">
        <f t="shared" ref="N89:W89" si="95">+N90+N91+N92</f>
        <v>0</v>
      </c>
      <c r="O89" s="244">
        <f t="shared" si="95"/>
        <v>5917885059.5300007</v>
      </c>
      <c r="P89" s="244">
        <f t="shared" si="95"/>
        <v>2304740940.4699993</v>
      </c>
      <c r="Q89" s="244">
        <f t="shared" si="95"/>
        <v>5043430182.9700003</v>
      </c>
      <c r="R89" s="244">
        <f t="shared" si="95"/>
        <v>3179195817.0299997</v>
      </c>
      <c r="S89" s="244">
        <f t="shared" si="95"/>
        <v>874454876.5600003</v>
      </c>
      <c r="T89" s="244">
        <f t="shared" si="95"/>
        <v>1914987093.97</v>
      </c>
      <c r="U89" s="244">
        <f t="shared" si="95"/>
        <v>3128443089</v>
      </c>
      <c r="V89" s="244">
        <f t="shared" si="95"/>
        <v>1914987093.97</v>
      </c>
      <c r="W89" s="244">
        <f t="shared" si="95"/>
        <v>0</v>
      </c>
      <c r="X89" s="37">
        <f t="shared" si="70"/>
        <v>0.61336003643726467</v>
      </c>
      <c r="Y89" s="37">
        <f t="shared" si="71"/>
        <v>0.23289239884800791</v>
      </c>
      <c r="Z89" s="37">
        <f t="shared" si="72"/>
        <v>0.23289239884800791</v>
      </c>
      <c r="AA89" s="37">
        <f t="shared" si="78"/>
        <v>0.37969933646276688</v>
      </c>
      <c r="AB89" s="37">
        <f t="shared" si="79"/>
        <v>1</v>
      </c>
    </row>
    <row r="90" spans="1:28" ht="24.75" customHeight="1" x14ac:dyDescent="0.25">
      <c r="A90" s="239" t="s">
        <v>191</v>
      </c>
      <c r="B90" s="40" t="s">
        <v>192</v>
      </c>
      <c r="C90" s="40">
        <v>10</v>
      </c>
      <c r="D90" s="40" t="s">
        <v>38</v>
      </c>
      <c r="E90" s="41" t="s">
        <v>193</v>
      </c>
      <c r="F90" s="240">
        <v>1408779000</v>
      </c>
      <c r="G90" s="240">
        <v>0</v>
      </c>
      <c r="H90" s="240">
        <v>0</v>
      </c>
      <c r="I90" s="240">
        <v>0</v>
      </c>
      <c r="J90" s="240">
        <v>0</v>
      </c>
      <c r="K90" s="240">
        <f t="shared" si="73"/>
        <v>0</v>
      </c>
      <c r="L90" s="240">
        <f t="shared" si="74"/>
        <v>1408779000</v>
      </c>
      <c r="M90" s="43">
        <f t="shared" si="84"/>
        <v>2.653921803573246E-4</v>
      </c>
      <c r="N90" s="240">
        <v>0</v>
      </c>
      <c r="O90" s="240">
        <v>882524834</v>
      </c>
      <c r="P90" s="240">
        <f>L90-O90</f>
        <v>526254166</v>
      </c>
      <c r="Q90" s="240">
        <v>882524834</v>
      </c>
      <c r="R90" s="240">
        <f>+L90-Q90</f>
        <v>526254166</v>
      </c>
      <c r="S90" s="240">
        <f t="shared" ref="S90:S92" si="96">O90-Q90</f>
        <v>0</v>
      </c>
      <c r="T90" s="240">
        <v>882524834</v>
      </c>
      <c r="U90" s="240">
        <f>+Q90-T90</f>
        <v>0</v>
      </c>
      <c r="V90" s="240">
        <v>882524834</v>
      </c>
      <c r="W90" s="44">
        <f t="shared" si="80"/>
        <v>0</v>
      </c>
      <c r="X90" s="45">
        <f t="shared" si="70"/>
        <v>0.62644661369881294</v>
      </c>
      <c r="Y90" s="45">
        <f t="shared" si="71"/>
        <v>0.62644661369881294</v>
      </c>
      <c r="Z90" s="45">
        <f t="shared" si="72"/>
        <v>0.62644661369881294</v>
      </c>
      <c r="AA90" s="45">
        <f t="shared" si="78"/>
        <v>1</v>
      </c>
      <c r="AB90" s="45">
        <f t="shared" si="79"/>
        <v>1</v>
      </c>
    </row>
    <row r="91" spans="1:28" ht="24.75" customHeight="1" x14ac:dyDescent="0.25">
      <c r="A91" s="239" t="s">
        <v>191</v>
      </c>
      <c r="B91" s="40" t="s">
        <v>37</v>
      </c>
      <c r="C91" s="40">
        <v>20</v>
      </c>
      <c r="D91" s="40" t="s">
        <v>38</v>
      </c>
      <c r="E91" s="41" t="s">
        <v>193</v>
      </c>
      <c r="F91" s="240">
        <v>848378000</v>
      </c>
      <c r="G91" s="240">
        <v>0</v>
      </c>
      <c r="H91" s="240">
        <v>0</v>
      </c>
      <c r="I91" s="240">
        <v>0</v>
      </c>
      <c r="J91" s="240">
        <v>0</v>
      </c>
      <c r="K91" s="240">
        <f t="shared" si="73"/>
        <v>0</v>
      </c>
      <c r="L91" s="240">
        <f t="shared" si="74"/>
        <v>848378000</v>
      </c>
      <c r="M91" s="43">
        <f t="shared" si="84"/>
        <v>1.5982129715674801E-4</v>
      </c>
      <c r="N91" s="240">
        <v>0</v>
      </c>
      <c r="O91" s="240">
        <v>8968387.5099999998</v>
      </c>
      <c r="P91" s="240">
        <f>L91-O91</f>
        <v>839409612.49000001</v>
      </c>
      <c r="Q91" s="240">
        <v>4251907.6100000003</v>
      </c>
      <c r="R91" s="240">
        <f>+L91-Q91</f>
        <v>844126092.38999999</v>
      </c>
      <c r="S91" s="240">
        <f t="shared" si="96"/>
        <v>4716479.8999999994</v>
      </c>
      <c r="T91" s="240">
        <v>4251907.6100000003</v>
      </c>
      <c r="U91" s="240">
        <f>+Q91-T91</f>
        <v>0</v>
      </c>
      <c r="V91" s="240">
        <v>4251907.6100000003</v>
      </c>
      <c r="W91" s="44">
        <f t="shared" si="80"/>
        <v>0</v>
      </c>
      <c r="X91" s="45">
        <f t="shared" si="70"/>
        <v>5.0118079558875879E-3</v>
      </c>
      <c r="Y91" s="45">
        <f t="shared" si="71"/>
        <v>5.0118079558875879E-3</v>
      </c>
      <c r="Z91" s="45">
        <f t="shared" si="72"/>
        <v>5.0118079558875879E-3</v>
      </c>
      <c r="AA91" s="45">
        <f t="shared" si="78"/>
        <v>1</v>
      </c>
      <c r="AB91" s="45">
        <f t="shared" si="79"/>
        <v>1</v>
      </c>
    </row>
    <row r="92" spans="1:28" ht="24.75" customHeight="1" x14ac:dyDescent="0.25">
      <c r="A92" s="239" t="s">
        <v>194</v>
      </c>
      <c r="B92" s="40" t="s">
        <v>37</v>
      </c>
      <c r="C92" s="40">
        <v>20</v>
      </c>
      <c r="D92" s="40" t="s">
        <v>38</v>
      </c>
      <c r="E92" s="41" t="s">
        <v>195</v>
      </c>
      <c r="F92" s="240">
        <v>5965469000</v>
      </c>
      <c r="G92" s="240">
        <v>0</v>
      </c>
      <c r="H92" s="240">
        <v>0</v>
      </c>
      <c r="I92" s="240">
        <v>0</v>
      </c>
      <c r="J92" s="240">
        <v>0</v>
      </c>
      <c r="K92" s="240">
        <f t="shared" si="73"/>
        <v>0</v>
      </c>
      <c r="L92" s="240">
        <f t="shared" si="74"/>
        <v>5965469000</v>
      </c>
      <c r="M92" s="43">
        <f t="shared" si="84"/>
        <v>1.1238021185466483E-3</v>
      </c>
      <c r="N92" s="240">
        <v>0</v>
      </c>
      <c r="O92" s="240">
        <v>5026391838.0200005</v>
      </c>
      <c r="P92" s="240">
        <f>L92-O92</f>
        <v>939077161.97999954</v>
      </c>
      <c r="Q92" s="240">
        <v>4156653441.3600001</v>
      </c>
      <c r="R92" s="240">
        <f>+L92-Q92</f>
        <v>1808815558.6399999</v>
      </c>
      <c r="S92" s="240">
        <f t="shared" si="96"/>
        <v>869738396.66000032</v>
      </c>
      <c r="T92" s="240">
        <v>1028210352.36</v>
      </c>
      <c r="U92" s="240">
        <f>+Q92-T92</f>
        <v>3128443089</v>
      </c>
      <c r="V92" s="240">
        <v>1028210352.36</v>
      </c>
      <c r="W92" s="44">
        <f t="shared" si="80"/>
        <v>0</v>
      </c>
      <c r="X92" s="45">
        <f t="shared" si="70"/>
        <v>0.69678569134463697</v>
      </c>
      <c r="Y92" s="45">
        <f t="shared" si="71"/>
        <v>0.17236035462760765</v>
      </c>
      <c r="Z92" s="45">
        <f t="shared" si="72"/>
        <v>0.17236035462760765</v>
      </c>
      <c r="AA92" s="45">
        <f t="shared" si="78"/>
        <v>0.24736494559036024</v>
      </c>
      <c r="AB92" s="45">
        <f t="shared" si="79"/>
        <v>1</v>
      </c>
    </row>
    <row r="93" spans="1:28" ht="33" customHeight="1" x14ac:dyDescent="0.25">
      <c r="A93" s="238" t="s">
        <v>196</v>
      </c>
      <c r="B93" s="33"/>
      <c r="C93" s="33"/>
      <c r="D93" s="40"/>
      <c r="E93" s="34" t="s">
        <v>197</v>
      </c>
      <c r="F93" s="244">
        <f t="shared" ref="F93:V94" si="97">+F94</f>
        <v>6122200000</v>
      </c>
      <c r="G93" s="244">
        <f t="shared" si="97"/>
        <v>0</v>
      </c>
      <c r="H93" s="244">
        <f t="shared" si="97"/>
        <v>0</v>
      </c>
      <c r="I93" s="244">
        <f t="shared" si="97"/>
        <v>0</v>
      </c>
      <c r="J93" s="244">
        <f t="shared" si="97"/>
        <v>0</v>
      </c>
      <c r="K93" s="244">
        <f t="shared" si="97"/>
        <v>0</v>
      </c>
      <c r="L93" s="244">
        <f t="shared" si="97"/>
        <v>6122200000</v>
      </c>
      <c r="M93" s="36">
        <f t="shared" si="84"/>
        <v>1.1533278154938515E-3</v>
      </c>
      <c r="N93" s="244">
        <f t="shared" si="97"/>
        <v>0</v>
      </c>
      <c r="O93" s="244">
        <f t="shared" si="97"/>
        <v>4640071275.4499998</v>
      </c>
      <c r="P93" s="244">
        <f t="shared" si="97"/>
        <v>1482128724.5500002</v>
      </c>
      <c r="Q93" s="244">
        <f t="shared" si="97"/>
        <v>4640071275.4499998</v>
      </c>
      <c r="R93" s="244">
        <f t="shared" si="97"/>
        <v>1482128724.5500002</v>
      </c>
      <c r="S93" s="244">
        <f t="shared" si="97"/>
        <v>0</v>
      </c>
      <c r="T93" s="244">
        <f t="shared" si="97"/>
        <v>4640071275.4499998</v>
      </c>
      <c r="U93" s="244">
        <f t="shared" si="97"/>
        <v>0</v>
      </c>
      <c r="V93" s="244">
        <f t="shared" si="97"/>
        <v>4640071275.4499998</v>
      </c>
      <c r="W93" s="244">
        <f t="shared" ref="W93:W94" si="98">+W94</f>
        <v>0</v>
      </c>
      <c r="X93" s="37">
        <f t="shared" si="70"/>
        <v>0.75790912996145177</v>
      </c>
      <c r="Y93" s="37">
        <f t="shared" si="71"/>
        <v>0.75790912996145177</v>
      </c>
      <c r="Z93" s="37">
        <f t="shared" si="72"/>
        <v>0.75790912996145177</v>
      </c>
      <c r="AA93" s="37">
        <f t="shared" si="78"/>
        <v>1</v>
      </c>
      <c r="AB93" s="37">
        <f t="shared" si="79"/>
        <v>1</v>
      </c>
    </row>
    <row r="94" spans="1:28" ht="33" customHeight="1" x14ac:dyDescent="0.25">
      <c r="A94" s="238" t="s">
        <v>198</v>
      </c>
      <c r="B94" s="33"/>
      <c r="C94" s="33"/>
      <c r="D94" s="40"/>
      <c r="E94" s="34" t="s">
        <v>199</v>
      </c>
      <c r="F94" s="244">
        <f t="shared" si="97"/>
        <v>6122200000</v>
      </c>
      <c r="G94" s="244">
        <f t="shared" si="97"/>
        <v>0</v>
      </c>
      <c r="H94" s="244">
        <f t="shared" si="97"/>
        <v>0</v>
      </c>
      <c r="I94" s="244">
        <f t="shared" si="97"/>
        <v>0</v>
      </c>
      <c r="J94" s="244">
        <f t="shared" si="97"/>
        <v>0</v>
      </c>
      <c r="K94" s="244">
        <f t="shared" si="97"/>
        <v>0</v>
      </c>
      <c r="L94" s="244">
        <f t="shared" si="97"/>
        <v>6122200000</v>
      </c>
      <c r="M94" s="36">
        <f t="shared" si="84"/>
        <v>1.1533278154938515E-3</v>
      </c>
      <c r="N94" s="244">
        <f t="shared" si="97"/>
        <v>0</v>
      </c>
      <c r="O94" s="244">
        <f t="shared" si="97"/>
        <v>4640071275.4499998</v>
      </c>
      <c r="P94" s="244">
        <f t="shared" si="97"/>
        <v>1482128724.5500002</v>
      </c>
      <c r="Q94" s="244">
        <f t="shared" si="97"/>
        <v>4640071275.4499998</v>
      </c>
      <c r="R94" s="244">
        <f t="shared" si="97"/>
        <v>1482128724.5500002</v>
      </c>
      <c r="S94" s="244">
        <f t="shared" si="97"/>
        <v>0</v>
      </c>
      <c r="T94" s="244">
        <f t="shared" si="97"/>
        <v>4640071275.4499998</v>
      </c>
      <c r="U94" s="244">
        <f t="shared" si="97"/>
        <v>0</v>
      </c>
      <c r="V94" s="244">
        <f t="shared" si="97"/>
        <v>4640071275.4499998</v>
      </c>
      <c r="W94" s="244">
        <f t="shared" si="98"/>
        <v>0</v>
      </c>
      <c r="X94" s="37">
        <f t="shared" si="70"/>
        <v>0.75790912996145177</v>
      </c>
      <c r="Y94" s="37">
        <f t="shared" si="71"/>
        <v>0.75790912996145177</v>
      </c>
      <c r="Z94" s="37">
        <f t="shared" si="72"/>
        <v>0.75790912996145177</v>
      </c>
      <c r="AA94" s="37">
        <f t="shared" si="78"/>
        <v>1</v>
      </c>
      <c r="AB94" s="37">
        <f t="shared" si="79"/>
        <v>1</v>
      </c>
    </row>
    <row r="95" spans="1:28" ht="28.5" customHeight="1" thickBot="1" x14ac:dyDescent="0.3">
      <c r="A95" s="248" t="s">
        <v>200</v>
      </c>
      <c r="B95" s="53" t="s">
        <v>37</v>
      </c>
      <c r="C95" s="53">
        <v>20</v>
      </c>
      <c r="D95" s="53" t="s">
        <v>38</v>
      </c>
      <c r="E95" s="54" t="s">
        <v>201</v>
      </c>
      <c r="F95" s="249">
        <v>6122200000</v>
      </c>
      <c r="G95" s="249">
        <v>0</v>
      </c>
      <c r="H95" s="249">
        <v>0</v>
      </c>
      <c r="I95" s="249">
        <v>0</v>
      </c>
      <c r="J95" s="249">
        <v>0</v>
      </c>
      <c r="K95" s="249">
        <f t="shared" si="73"/>
        <v>0</v>
      </c>
      <c r="L95" s="249">
        <f t="shared" si="74"/>
        <v>6122200000</v>
      </c>
      <c r="M95" s="250">
        <f t="shared" si="84"/>
        <v>1.1533278154938515E-3</v>
      </c>
      <c r="N95" s="249">
        <v>0</v>
      </c>
      <c r="O95" s="249">
        <v>4640071275.4499998</v>
      </c>
      <c r="P95" s="249">
        <f>L95-O95</f>
        <v>1482128724.5500002</v>
      </c>
      <c r="Q95" s="249">
        <v>4640071275.4499998</v>
      </c>
      <c r="R95" s="249">
        <f>+L95-Q95</f>
        <v>1482128724.5500002</v>
      </c>
      <c r="S95" s="240">
        <f t="shared" ref="S95" si="99">O95-Q95</f>
        <v>0</v>
      </c>
      <c r="T95" s="249">
        <v>4640071275.4499998</v>
      </c>
      <c r="U95" s="249">
        <f>+Q95-T95</f>
        <v>0</v>
      </c>
      <c r="V95" s="249">
        <v>4640071275.4499998</v>
      </c>
      <c r="W95" s="56">
        <f t="shared" si="80"/>
        <v>0</v>
      </c>
      <c r="X95" s="57">
        <f t="shared" si="70"/>
        <v>0.75790912996145177</v>
      </c>
      <c r="Y95" s="57">
        <f t="shared" si="71"/>
        <v>0.75790912996145177</v>
      </c>
      <c r="Z95" s="57">
        <f t="shared" si="72"/>
        <v>0.75790912996145177</v>
      </c>
      <c r="AA95" s="57">
        <f t="shared" si="78"/>
        <v>1</v>
      </c>
      <c r="AB95" s="57">
        <f t="shared" si="79"/>
        <v>1</v>
      </c>
    </row>
    <row r="96" spans="1:28" s="8" customFormat="1" ht="28.5" customHeight="1" thickBot="1" x14ac:dyDescent="0.3">
      <c r="A96" s="18" t="s">
        <v>202</v>
      </c>
      <c r="B96" s="19"/>
      <c r="C96" s="19"/>
      <c r="D96" s="19"/>
      <c r="E96" s="20" t="s">
        <v>203</v>
      </c>
      <c r="F96" s="21">
        <f>F97+F100</f>
        <v>969198470862</v>
      </c>
      <c r="G96" s="21">
        <f t="shared" ref="G96:L96" si="100">G97+G100</f>
        <v>0</v>
      </c>
      <c r="H96" s="21">
        <f t="shared" si="100"/>
        <v>0</v>
      </c>
      <c r="I96" s="21">
        <f t="shared" si="100"/>
        <v>0</v>
      </c>
      <c r="J96" s="21">
        <f t="shared" si="100"/>
        <v>0</v>
      </c>
      <c r="K96" s="21">
        <f t="shared" si="100"/>
        <v>0</v>
      </c>
      <c r="L96" s="21">
        <f t="shared" si="100"/>
        <v>969198470862</v>
      </c>
      <c r="M96" s="236">
        <f t="shared" si="84"/>
        <v>0.18258200568084212</v>
      </c>
      <c r="N96" s="21">
        <f t="shared" ref="N96:W96" si="101">N97+N100</f>
        <v>0</v>
      </c>
      <c r="O96" s="21">
        <f t="shared" si="101"/>
        <v>64166248238</v>
      </c>
      <c r="P96" s="21">
        <f t="shared" si="101"/>
        <v>905032222624</v>
      </c>
      <c r="Q96" s="21">
        <f t="shared" si="101"/>
        <v>64166248238</v>
      </c>
      <c r="R96" s="21">
        <f t="shared" si="101"/>
        <v>905032222624</v>
      </c>
      <c r="S96" s="21">
        <f t="shared" si="101"/>
        <v>0</v>
      </c>
      <c r="T96" s="21">
        <f t="shared" si="101"/>
        <v>64166248238</v>
      </c>
      <c r="U96" s="21">
        <f t="shared" si="101"/>
        <v>0</v>
      </c>
      <c r="V96" s="21">
        <f t="shared" si="101"/>
        <v>64166248238</v>
      </c>
      <c r="W96" s="21">
        <f t="shared" si="101"/>
        <v>0</v>
      </c>
      <c r="X96" s="23">
        <f t="shared" si="70"/>
        <v>6.6205478203995596E-2</v>
      </c>
      <c r="Y96" s="23">
        <f t="shared" si="71"/>
        <v>6.6205478203995596E-2</v>
      </c>
      <c r="Z96" s="23">
        <f t="shared" si="72"/>
        <v>6.6205478203995596E-2</v>
      </c>
      <c r="AA96" s="23">
        <f t="shared" si="78"/>
        <v>1</v>
      </c>
      <c r="AB96" s="24">
        <f t="shared" si="79"/>
        <v>1</v>
      </c>
    </row>
    <row r="97" spans="1:28" ht="23.25" customHeight="1" x14ac:dyDescent="0.25">
      <c r="A97" s="237" t="s">
        <v>496</v>
      </c>
      <c r="B97" s="26"/>
      <c r="C97" s="26"/>
      <c r="D97" s="59"/>
      <c r="E97" s="27" t="s">
        <v>204</v>
      </c>
      <c r="F97" s="60">
        <f>F98</f>
        <v>134836170862</v>
      </c>
      <c r="G97" s="60">
        <f t="shared" ref="G97:L97" si="102">G98</f>
        <v>0</v>
      </c>
      <c r="H97" s="60">
        <f t="shared" si="102"/>
        <v>0</v>
      </c>
      <c r="I97" s="60">
        <f t="shared" si="102"/>
        <v>0</v>
      </c>
      <c r="J97" s="60">
        <f t="shared" si="102"/>
        <v>0</v>
      </c>
      <c r="K97" s="60">
        <f t="shared" si="102"/>
        <v>0</v>
      </c>
      <c r="L97" s="60">
        <f t="shared" si="102"/>
        <v>134836170862</v>
      </c>
      <c r="M97" s="29">
        <f t="shared" si="84"/>
        <v>2.5401049686358854E-2</v>
      </c>
      <c r="N97" s="60">
        <f t="shared" ref="N97:W97" si="103">N98</f>
        <v>0</v>
      </c>
      <c r="O97" s="60">
        <f t="shared" si="103"/>
        <v>0</v>
      </c>
      <c r="P97" s="60">
        <f t="shared" si="103"/>
        <v>134836170862</v>
      </c>
      <c r="Q97" s="60">
        <f t="shared" si="103"/>
        <v>0</v>
      </c>
      <c r="R97" s="60">
        <f t="shared" si="103"/>
        <v>134836170862</v>
      </c>
      <c r="S97" s="60">
        <f t="shared" si="103"/>
        <v>0</v>
      </c>
      <c r="T97" s="60">
        <f t="shared" si="103"/>
        <v>0</v>
      </c>
      <c r="U97" s="60">
        <f t="shared" si="103"/>
        <v>0</v>
      </c>
      <c r="V97" s="60">
        <f t="shared" si="103"/>
        <v>0</v>
      </c>
      <c r="W97" s="60">
        <f t="shared" si="103"/>
        <v>0</v>
      </c>
      <c r="X97" s="30">
        <f t="shared" si="70"/>
        <v>0</v>
      </c>
      <c r="Y97" s="30">
        <f t="shared" si="71"/>
        <v>0</v>
      </c>
      <c r="Z97" s="30">
        <f t="shared" si="72"/>
        <v>0</v>
      </c>
      <c r="AA97" s="37" t="s">
        <v>46</v>
      </c>
      <c r="AB97" s="443" t="s">
        <v>46</v>
      </c>
    </row>
    <row r="98" spans="1:28" ht="23.25" customHeight="1" x14ac:dyDescent="0.25">
      <c r="A98" s="238" t="s">
        <v>497</v>
      </c>
      <c r="B98" s="33"/>
      <c r="C98" s="33"/>
      <c r="D98" s="40"/>
      <c r="E98" s="34" t="s">
        <v>205</v>
      </c>
      <c r="F98" s="47">
        <f t="shared" ref="F98:W98" si="104">+F99</f>
        <v>134836170862</v>
      </c>
      <c r="G98" s="47">
        <f t="shared" si="104"/>
        <v>0</v>
      </c>
      <c r="H98" s="47">
        <f t="shared" si="104"/>
        <v>0</v>
      </c>
      <c r="I98" s="47">
        <f t="shared" si="104"/>
        <v>0</v>
      </c>
      <c r="J98" s="47">
        <f t="shared" si="104"/>
        <v>0</v>
      </c>
      <c r="K98" s="47">
        <f t="shared" si="104"/>
        <v>0</v>
      </c>
      <c r="L98" s="47">
        <f t="shared" si="104"/>
        <v>134836170862</v>
      </c>
      <c r="M98" s="36">
        <f t="shared" si="84"/>
        <v>2.5401049686358854E-2</v>
      </c>
      <c r="N98" s="47">
        <f t="shared" si="104"/>
        <v>0</v>
      </c>
      <c r="O98" s="47">
        <f t="shared" si="104"/>
        <v>0</v>
      </c>
      <c r="P98" s="47">
        <f>+P99</f>
        <v>134836170862</v>
      </c>
      <c r="Q98" s="47">
        <f t="shared" si="104"/>
        <v>0</v>
      </c>
      <c r="R98" s="47">
        <f t="shared" si="104"/>
        <v>134836170862</v>
      </c>
      <c r="S98" s="47">
        <f t="shared" si="104"/>
        <v>0</v>
      </c>
      <c r="T98" s="47">
        <f t="shared" si="104"/>
        <v>0</v>
      </c>
      <c r="U98" s="47">
        <f t="shared" si="104"/>
        <v>0</v>
      </c>
      <c r="V98" s="47">
        <f t="shared" si="104"/>
        <v>0</v>
      </c>
      <c r="W98" s="47">
        <f t="shared" si="104"/>
        <v>0</v>
      </c>
      <c r="X98" s="37">
        <f t="shared" si="70"/>
        <v>0</v>
      </c>
      <c r="Y98" s="37">
        <f t="shared" si="71"/>
        <v>0</v>
      </c>
      <c r="Z98" s="37">
        <f t="shared" si="72"/>
        <v>0</v>
      </c>
      <c r="AA98" s="37" t="s">
        <v>46</v>
      </c>
      <c r="AB98" s="443" t="s">
        <v>46</v>
      </c>
    </row>
    <row r="99" spans="1:28" ht="23.25" customHeight="1" x14ac:dyDescent="0.25">
      <c r="A99" s="239" t="s">
        <v>498</v>
      </c>
      <c r="B99" s="40" t="s">
        <v>192</v>
      </c>
      <c r="C99" s="40">
        <v>11</v>
      </c>
      <c r="D99" s="40" t="s">
        <v>206</v>
      </c>
      <c r="E99" s="41" t="s">
        <v>207</v>
      </c>
      <c r="F99" s="44">
        <v>134836170862</v>
      </c>
      <c r="G99" s="44">
        <v>0</v>
      </c>
      <c r="H99" s="44">
        <v>0</v>
      </c>
      <c r="I99" s="44">
        <v>0</v>
      </c>
      <c r="J99" s="44">
        <v>0</v>
      </c>
      <c r="K99" s="44">
        <f t="shared" si="73"/>
        <v>0</v>
      </c>
      <c r="L99" s="44">
        <f t="shared" si="74"/>
        <v>134836170862</v>
      </c>
      <c r="M99" s="43">
        <f t="shared" si="84"/>
        <v>2.5401049686358854E-2</v>
      </c>
      <c r="N99" s="44">
        <v>0</v>
      </c>
      <c r="O99" s="44">
        <v>0</v>
      </c>
      <c r="P99" s="44">
        <f>L99-O99</f>
        <v>134836170862</v>
      </c>
      <c r="Q99" s="44">
        <v>0</v>
      </c>
      <c r="R99" s="44">
        <f>+L99-Q99</f>
        <v>134836170862</v>
      </c>
      <c r="S99" s="240">
        <f t="shared" ref="S99" si="105">O99-Q99</f>
        <v>0</v>
      </c>
      <c r="T99" s="44">
        <v>0</v>
      </c>
      <c r="U99" s="44">
        <f>+Q99-T99</f>
        <v>0</v>
      </c>
      <c r="V99" s="44">
        <v>0</v>
      </c>
      <c r="W99" s="44">
        <f t="shared" si="80"/>
        <v>0</v>
      </c>
      <c r="X99" s="45">
        <f t="shared" si="70"/>
        <v>0</v>
      </c>
      <c r="Y99" s="45">
        <f t="shared" si="71"/>
        <v>0</v>
      </c>
      <c r="Z99" s="45">
        <f t="shared" si="72"/>
        <v>0</v>
      </c>
      <c r="AA99" s="45" t="s">
        <v>46</v>
      </c>
      <c r="AB99" s="57" t="s">
        <v>46</v>
      </c>
    </row>
    <row r="100" spans="1:28" ht="23.25" customHeight="1" x14ac:dyDescent="0.25">
      <c r="A100" s="238" t="s">
        <v>208</v>
      </c>
      <c r="B100" s="33"/>
      <c r="C100" s="33"/>
      <c r="D100" s="40"/>
      <c r="E100" s="34" t="s">
        <v>209</v>
      </c>
      <c r="F100" s="47">
        <f>F101</f>
        <v>834362300000</v>
      </c>
      <c r="G100" s="47">
        <f t="shared" ref="G100:L100" si="106">G101</f>
        <v>0</v>
      </c>
      <c r="H100" s="47">
        <f t="shared" si="106"/>
        <v>0</v>
      </c>
      <c r="I100" s="47">
        <f t="shared" si="106"/>
        <v>0</v>
      </c>
      <c r="J100" s="47">
        <f t="shared" si="106"/>
        <v>0</v>
      </c>
      <c r="K100" s="47">
        <f t="shared" si="106"/>
        <v>0</v>
      </c>
      <c r="L100" s="47">
        <f t="shared" si="106"/>
        <v>834362300000</v>
      </c>
      <c r="M100" s="36">
        <f t="shared" si="84"/>
        <v>0.15718095599448328</v>
      </c>
      <c r="N100" s="47">
        <f t="shared" ref="N100:W100" si="107">N101</f>
        <v>0</v>
      </c>
      <c r="O100" s="47">
        <f t="shared" si="107"/>
        <v>64166248238</v>
      </c>
      <c r="P100" s="47">
        <f t="shared" si="107"/>
        <v>770196051762</v>
      </c>
      <c r="Q100" s="47">
        <f t="shared" si="107"/>
        <v>64166248238</v>
      </c>
      <c r="R100" s="47">
        <f t="shared" si="107"/>
        <v>770196051762</v>
      </c>
      <c r="S100" s="47">
        <f t="shared" si="107"/>
        <v>0</v>
      </c>
      <c r="T100" s="47">
        <f t="shared" si="107"/>
        <v>64166248238</v>
      </c>
      <c r="U100" s="47">
        <f t="shared" si="107"/>
        <v>0</v>
      </c>
      <c r="V100" s="47">
        <f t="shared" si="107"/>
        <v>64166248238</v>
      </c>
      <c r="W100" s="47">
        <f t="shared" si="107"/>
        <v>0</v>
      </c>
      <c r="X100" s="37">
        <f t="shared" si="70"/>
        <v>7.6904539236732058E-2</v>
      </c>
      <c r="Y100" s="37">
        <f t="shared" si="71"/>
        <v>7.6904539236732058E-2</v>
      </c>
      <c r="Z100" s="37">
        <f t="shared" si="72"/>
        <v>7.6904539236732058E-2</v>
      </c>
      <c r="AA100" s="37">
        <f t="shared" si="78"/>
        <v>1</v>
      </c>
      <c r="AB100" s="57">
        <f t="shared" si="79"/>
        <v>1</v>
      </c>
    </row>
    <row r="101" spans="1:28" ht="23.25" customHeight="1" x14ac:dyDescent="0.25">
      <c r="A101" s="238" t="s">
        <v>210</v>
      </c>
      <c r="B101" s="33"/>
      <c r="C101" s="33"/>
      <c r="D101" s="40"/>
      <c r="E101" s="34" t="s">
        <v>211</v>
      </c>
      <c r="F101" s="47">
        <f>+F102</f>
        <v>834362300000</v>
      </c>
      <c r="G101" s="47">
        <f t="shared" ref="G101:L101" si="108">+G102</f>
        <v>0</v>
      </c>
      <c r="H101" s="47">
        <f t="shared" si="108"/>
        <v>0</v>
      </c>
      <c r="I101" s="47">
        <f t="shared" si="108"/>
        <v>0</v>
      </c>
      <c r="J101" s="47">
        <f t="shared" si="108"/>
        <v>0</v>
      </c>
      <c r="K101" s="47">
        <f t="shared" si="108"/>
        <v>0</v>
      </c>
      <c r="L101" s="47">
        <f t="shared" si="108"/>
        <v>834362300000</v>
      </c>
      <c r="M101" s="36">
        <f t="shared" si="84"/>
        <v>0.15718095599448328</v>
      </c>
      <c r="N101" s="47">
        <f t="shared" ref="N101:W101" si="109">+N102</f>
        <v>0</v>
      </c>
      <c r="O101" s="47">
        <f t="shared" si="109"/>
        <v>64166248238</v>
      </c>
      <c r="P101" s="47">
        <f t="shared" si="109"/>
        <v>770196051762</v>
      </c>
      <c r="Q101" s="47">
        <f t="shared" si="109"/>
        <v>64166248238</v>
      </c>
      <c r="R101" s="47">
        <f t="shared" si="109"/>
        <v>770196051762</v>
      </c>
      <c r="S101" s="47">
        <f t="shared" si="109"/>
        <v>0</v>
      </c>
      <c r="T101" s="47">
        <f t="shared" si="109"/>
        <v>64166248238</v>
      </c>
      <c r="U101" s="47">
        <f t="shared" si="109"/>
        <v>0</v>
      </c>
      <c r="V101" s="47">
        <f t="shared" si="109"/>
        <v>64166248238</v>
      </c>
      <c r="W101" s="47">
        <f t="shared" si="109"/>
        <v>0</v>
      </c>
      <c r="X101" s="37">
        <f t="shared" si="70"/>
        <v>7.6904539236732058E-2</v>
      </c>
      <c r="Y101" s="37">
        <f t="shared" si="71"/>
        <v>7.6904539236732058E-2</v>
      </c>
      <c r="Z101" s="37">
        <f t="shared" si="72"/>
        <v>7.6904539236732058E-2</v>
      </c>
      <c r="AA101" s="37">
        <f t="shared" si="78"/>
        <v>1</v>
      </c>
      <c r="AB101" s="57">
        <f t="shared" si="79"/>
        <v>1</v>
      </c>
    </row>
    <row r="102" spans="1:28" ht="23.25" customHeight="1" thickBot="1" x14ac:dyDescent="0.3">
      <c r="A102" s="248" t="s">
        <v>212</v>
      </c>
      <c r="B102" s="53" t="s">
        <v>192</v>
      </c>
      <c r="C102" s="53">
        <v>11</v>
      </c>
      <c r="D102" s="53" t="s">
        <v>38</v>
      </c>
      <c r="E102" s="54" t="s">
        <v>213</v>
      </c>
      <c r="F102" s="56">
        <v>834362300000</v>
      </c>
      <c r="G102" s="56">
        <v>0</v>
      </c>
      <c r="H102" s="56">
        <v>0</v>
      </c>
      <c r="I102" s="56">
        <v>0</v>
      </c>
      <c r="J102" s="56">
        <v>0</v>
      </c>
      <c r="K102" s="56">
        <f t="shared" si="73"/>
        <v>0</v>
      </c>
      <c r="L102" s="56">
        <f t="shared" si="74"/>
        <v>834362300000</v>
      </c>
      <c r="M102" s="250">
        <f t="shared" si="84"/>
        <v>0.15718095599448328</v>
      </c>
      <c r="N102" s="56">
        <v>0</v>
      </c>
      <c r="O102" s="56">
        <v>64166248238</v>
      </c>
      <c r="P102" s="56">
        <f>L102-O102</f>
        <v>770196051762</v>
      </c>
      <c r="Q102" s="56">
        <v>64166248238</v>
      </c>
      <c r="R102" s="56">
        <f>+L102-Q102</f>
        <v>770196051762</v>
      </c>
      <c r="S102" s="240">
        <f t="shared" ref="S102" si="110">O102-Q102</f>
        <v>0</v>
      </c>
      <c r="T102" s="56">
        <v>64166248238</v>
      </c>
      <c r="U102" s="56">
        <f>+Q102-T102</f>
        <v>0</v>
      </c>
      <c r="V102" s="56">
        <v>64166248238</v>
      </c>
      <c r="W102" s="56">
        <f t="shared" si="80"/>
        <v>0</v>
      </c>
      <c r="X102" s="57">
        <f t="shared" si="70"/>
        <v>7.6904539236732058E-2</v>
      </c>
      <c r="Y102" s="57">
        <f t="shared" si="71"/>
        <v>7.6904539236732058E-2</v>
      </c>
      <c r="Z102" s="57">
        <f t="shared" si="72"/>
        <v>7.6904539236732058E-2</v>
      </c>
      <c r="AA102" s="37">
        <f t="shared" si="78"/>
        <v>1</v>
      </c>
      <c r="AB102" s="57">
        <f t="shared" si="79"/>
        <v>1</v>
      </c>
    </row>
    <row r="103" spans="1:28" s="8" customFormat="1" ht="24" customHeight="1" thickBot="1" x14ac:dyDescent="0.3">
      <c r="A103" s="18" t="s">
        <v>214</v>
      </c>
      <c r="B103" s="19"/>
      <c r="C103" s="19"/>
      <c r="D103" s="19"/>
      <c r="E103" s="20" t="s">
        <v>215</v>
      </c>
      <c r="F103" s="21">
        <f t="shared" ref="F103:L103" si="111">+F104+F208+F214+F226+F237</f>
        <v>4237527256305</v>
      </c>
      <c r="G103" s="21">
        <f t="shared" si="111"/>
        <v>0</v>
      </c>
      <c r="H103" s="21">
        <f t="shared" si="111"/>
        <v>0</v>
      </c>
      <c r="I103" s="21">
        <f t="shared" si="111"/>
        <v>21990000000</v>
      </c>
      <c r="J103" s="21">
        <f t="shared" si="111"/>
        <v>21990000000</v>
      </c>
      <c r="K103" s="21">
        <f t="shared" si="111"/>
        <v>0</v>
      </c>
      <c r="L103" s="21">
        <f t="shared" si="111"/>
        <v>4237527256305</v>
      </c>
      <c r="M103" s="236">
        <f t="shared" si="84"/>
        <v>0.79828461233051839</v>
      </c>
      <c r="N103" s="21">
        <f t="shared" ref="N103:W103" si="112">+N104+N208+N214+N226+N237</f>
        <v>0</v>
      </c>
      <c r="O103" s="21">
        <f t="shared" si="112"/>
        <v>4182821242087.4302</v>
      </c>
      <c r="P103" s="21">
        <f t="shared" si="112"/>
        <v>54706014217.569992</v>
      </c>
      <c r="Q103" s="21">
        <f t="shared" si="112"/>
        <v>4028478496710.5693</v>
      </c>
      <c r="R103" s="21">
        <f t="shared" si="112"/>
        <v>209048759594.42999</v>
      </c>
      <c r="S103" s="21">
        <f t="shared" si="112"/>
        <v>154342745376.86002</v>
      </c>
      <c r="T103" s="21">
        <f t="shared" si="112"/>
        <v>129028634122.16</v>
      </c>
      <c r="U103" s="21">
        <f t="shared" si="112"/>
        <v>3899449862588.4102</v>
      </c>
      <c r="V103" s="21">
        <f t="shared" si="112"/>
        <v>129009964522.16</v>
      </c>
      <c r="W103" s="21">
        <f t="shared" si="112"/>
        <v>18669600</v>
      </c>
      <c r="X103" s="23">
        <f t="shared" si="70"/>
        <v>0.95066727670402873</v>
      </c>
      <c r="Y103" s="23">
        <f t="shared" si="71"/>
        <v>3.044903933778333E-2</v>
      </c>
      <c r="Z103" s="23">
        <f t="shared" si="72"/>
        <v>3.0444633560812284E-2</v>
      </c>
      <c r="AA103" s="23">
        <f t="shared" si="78"/>
        <v>3.2029123210541542E-2</v>
      </c>
      <c r="AB103" s="23">
        <f t="shared" si="79"/>
        <v>0.99985530653620402</v>
      </c>
    </row>
    <row r="104" spans="1:28" ht="24" customHeight="1" x14ac:dyDescent="0.25">
      <c r="A104" s="237" t="s">
        <v>216</v>
      </c>
      <c r="B104" s="26"/>
      <c r="C104" s="26"/>
      <c r="D104" s="59"/>
      <c r="E104" s="27" t="s">
        <v>217</v>
      </c>
      <c r="F104" s="253">
        <f>+F105</f>
        <v>4013197084476</v>
      </c>
      <c r="G104" s="253">
        <f t="shared" ref="G104:L104" si="113">+G105</f>
        <v>0</v>
      </c>
      <c r="H104" s="253">
        <f t="shared" si="113"/>
        <v>0</v>
      </c>
      <c r="I104" s="253">
        <f t="shared" si="113"/>
        <v>0</v>
      </c>
      <c r="J104" s="253">
        <f t="shared" si="113"/>
        <v>0</v>
      </c>
      <c r="K104" s="253">
        <f t="shared" si="113"/>
        <v>0</v>
      </c>
      <c r="L104" s="253">
        <f t="shared" si="113"/>
        <v>4013197084476</v>
      </c>
      <c r="M104" s="29">
        <f t="shared" si="84"/>
        <v>0.7560242766628007</v>
      </c>
      <c r="N104" s="253">
        <f t="shared" ref="N104:W104" si="114">+N105</f>
        <v>0</v>
      </c>
      <c r="O104" s="253">
        <f t="shared" si="114"/>
        <v>3999744047162.8604</v>
      </c>
      <c r="P104" s="253">
        <f t="shared" si="114"/>
        <v>13453037313.139999</v>
      </c>
      <c r="Q104" s="253">
        <f t="shared" si="114"/>
        <v>3992760393802.1797</v>
      </c>
      <c r="R104" s="253">
        <f t="shared" si="114"/>
        <v>20436690673.82</v>
      </c>
      <c r="S104" s="253">
        <f t="shared" si="114"/>
        <v>6983653360.6800003</v>
      </c>
      <c r="T104" s="253">
        <f t="shared" si="114"/>
        <v>120076726970.98001</v>
      </c>
      <c r="U104" s="253">
        <f t="shared" si="114"/>
        <v>3872683666831.2002</v>
      </c>
      <c r="V104" s="253">
        <f t="shared" si="114"/>
        <v>120074031290.98001</v>
      </c>
      <c r="W104" s="253">
        <f t="shared" si="114"/>
        <v>2695680</v>
      </c>
      <c r="X104" s="30">
        <f t="shared" si="70"/>
        <v>0.9949076284459405</v>
      </c>
      <c r="Y104" s="30">
        <f t="shared" si="71"/>
        <v>2.9920466013360104E-2</v>
      </c>
      <c r="Z104" s="30">
        <f t="shared" si="72"/>
        <v>2.9919794309493271E-2</v>
      </c>
      <c r="AA104" s="30">
        <f t="shared" si="78"/>
        <v>3.0073612019737236E-2</v>
      </c>
      <c r="AB104" s="30">
        <f t="shared" si="79"/>
        <v>0.99997755035411107</v>
      </c>
    </row>
    <row r="105" spans="1:28" ht="24" customHeight="1" x14ac:dyDescent="0.25">
      <c r="A105" s="238" t="s">
        <v>218</v>
      </c>
      <c r="B105" s="33"/>
      <c r="C105" s="33"/>
      <c r="D105" s="40"/>
      <c r="E105" s="34" t="s">
        <v>219</v>
      </c>
      <c r="F105" s="244">
        <f t="shared" ref="F105:L105" si="115">+F106+F110+F114+F118+F122+F126+F130+F134+F138+F142+F148+F152+F156+F160+F164+F168+F172+F177+F180+F184+F188+F192+F196+F200</f>
        <v>4013197084476</v>
      </c>
      <c r="G105" s="244">
        <f t="shared" si="115"/>
        <v>0</v>
      </c>
      <c r="H105" s="244">
        <f t="shared" si="115"/>
        <v>0</v>
      </c>
      <c r="I105" s="244">
        <f t="shared" si="115"/>
        <v>0</v>
      </c>
      <c r="J105" s="244">
        <f t="shared" si="115"/>
        <v>0</v>
      </c>
      <c r="K105" s="244">
        <f t="shared" si="115"/>
        <v>0</v>
      </c>
      <c r="L105" s="244">
        <f t="shared" si="115"/>
        <v>4013197084476</v>
      </c>
      <c r="M105" s="36">
        <f t="shared" si="84"/>
        <v>0.7560242766628007</v>
      </c>
      <c r="N105" s="244">
        <f t="shared" ref="N105:W105" si="116">+N106+N110+N114+N118+N122+N126+N130+N134+N138+N142+N148+N152+N156+N160+N164+N168+N172+N177+N180+N184+N188+N192+N196+N200</f>
        <v>0</v>
      </c>
      <c r="O105" s="244">
        <f t="shared" si="116"/>
        <v>3999744047162.8604</v>
      </c>
      <c r="P105" s="244">
        <f t="shared" si="116"/>
        <v>13453037313.139999</v>
      </c>
      <c r="Q105" s="244">
        <f t="shared" si="116"/>
        <v>3992760393802.1797</v>
      </c>
      <c r="R105" s="244">
        <f t="shared" si="116"/>
        <v>20436690673.82</v>
      </c>
      <c r="S105" s="244">
        <f t="shared" si="116"/>
        <v>6983653360.6800003</v>
      </c>
      <c r="T105" s="244">
        <f t="shared" si="116"/>
        <v>120076726970.98001</v>
      </c>
      <c r="U105" s="244">
        <f t="shared" si="116"/>
        <v>3872683666831.2002</v>
      </c>
      <c r="V105" s="244">
        <f t="shared" si="116"/>
        <v>120074031290.98001</v>
      </c>
      <c r="W105" s="244">
        <f t="shared" si="116"/>
        <v>2695680</v>
      </c>
      <c r="X105" s="37">
        <f t="shared" si="70"/>
        <v>0.9949076284459405</v>
      </c>
      <c r="Y105" s="37">
        <f t="shared" si="71"/>
        <v>2.9920466013360104E-2</v>
      </c>
      <c r="Z105" s="37">
        <f t="shared" si="72"/>
        <v>2.9919794309493271E-2</v>
      </c>
      <c r="AA105" s="37">
        <f t="shared" si="78"/>
        <v>3.0073612019737236E-2</v>
      </c>
      <c r="AB105" s="37">
        <f t="shared" si="79"/>
        <v>0.99997755035411107</v>
      </c>
    </row>
    <row r="106" spans="1:28" ht="54" customHeight="1" x14ac:dyDescent="0.25">
      <c r="A106" s="238" t="s">
        <v>220</v>
      </c>
      <c r="B106" s="40"/>
      <c r="C106" s="40"/>
      <c r="D106" s="40"/>
      <c r="E106" s="34" t="s">
        <v>221</v>
      </c>
      <c r="F106" s="244">
        <f t="shared" ref="F106:V108" si="117">+F107</f>
        <v>197403295128</v>
      </c>
      <c r="G106" s="244">
        <f t="shared" si="117"/>
        <v>0</v>
      </c>
      <c r="H106" s="244">
        <f t="shared" si="117"/>
        <v>0</v>
      </c>
      <c r="I106" s="244">
        <f t="shared" si="117"/>
        <v>0</v>
      </c>
      <c r="J106" s="244">
        <f t="shared" si="117"/>
        <v>0</v>
      </c>
      <c r="K106" s="244">
        <f t="shared" si="117"/>
        <v>0</v>
      </c>
      <c r="L106" s="244">
        <f t="shared" si="117"/>
        <v>197403295128</v>
      </c>
      <c r="M106" s="36">
        <f t="shared" si="84"/>
        <v>3.7187728454030296E-2</v>
      </c>
      <c r="N106" s="244">
        <f t="shared" si="117"/>
        <v>0</v>
      </c>
      <c r="O106" s="244">
        <f t="shared" si="117"/>
        <v>197403295128</v>
      </c>
      <c r="P106" s="244">
        <f t="shared" si="117"/>
        <v>0</v>
      </c>
      <c r="Q106" s="244">
        <f t="shared" si="117"/>
        <v>197403295128</v>
      </c>
      <c r="R106" s="244">
        <f t="shared" si="117"/>
        <v>0</v>
      </c>
      <c r="S106" s="244">
        <f t="shared" si="117"/>
        <v>0</v>
      </c>
      <c r="T106" s="244">
        <f t="shared" si="117"/>
        <v>0</v>
      </c>
      <c r="U106" s="244">
        <f t="shared" si="117"/>
        <v>197403295128</v>
      </c>
      <c r="V106" s="244">
        <f t="shared" si="117"/>
        <v>0</v>
      </c>
      <c r="W106" s="244">
        <f t="shared" ref="W106:W108" si="118">+W107</f>
        <v>0</v>
      </c>
      <c r="X106" s="37">
        <f t="shared" si="70"/>
        <v>1</v>
      </c>
      <c r="Y106" s="37">
        <f t="shared" si="71"/>
        <v>0</v>
      </c>
      <c r="Z106" s="37">
        <f t="shared" si="72"/>
        <v>0</v>
      </c>
      <c r="AA106" s="37">
        <f t="shared" si="78"/>
        <v>0</v>
      </c>
      <c r="AB106" s="37" t="s">
        <v>46</v>
      </c>
    </row>
    <row r="107" spans="1:28" ht="54" customHeight="1" x14ac:dyDescent="0.25">
      <c r="A107" s="238" t="s">
        <v>222</v>
      </c>
      <c r="B107" s="68"/>
      <c r="C107" s="68"/>
      <c r="D107" s="40"/>
      <c r="E107" s="34" t="s">
        <v>221</v>
      </c>
      <c r="F107" s="244">
        <f t="shared" si="117"/>
        <v>197403295128</v>
      </c>
      <c r="G107" s="244">
        <f t="shared" si="117"/>
        <v>0</v>
      </c>
      <c r="H107" s="244">
        <f t="shared" si="117"/>
        <v>0</v>
      </c>
      <c r="I107" s="244">
        <f t="shared" si="117"/>
        <v>0</v>
      </c>
      <c r="J107" s="244">
        <f t="shared" si="117"/>
        <v>0</v>
      </c>
      <c r="K107" s="244">
        <f t="shared" si="117"/>
        <v>0</v>
      </c>
      <c r="L107" s="244">
        <f t="shared" si="117"/>
        <v>197403295128</v>
      </c>
      <c r="M107" s="36">
        <f t="shared" si="84"/>
        <v>3.7187728454030296E-2</v>
      </c>
      <c r="N107" s="244">
        <f t="shared" si="117"/>
        <v>0</v>
      </c>
      <c r="O107" s="244">
        <f t="shared" si="117"/>
        <v>197403295128</v>
      </c>
      <c r="P107" s="244">
        <f t="shared" si="117"/>
        <v>0</v>
      </c>
      <c r="Q107" s="244">
        <f t="shared" si="117"/>
        <v>197403295128</v>
      </c>
      <c r="R107" s="244">
        <f t="shared" si="117"/>
        <v>0</v>
      </c>
      <c r="S107" s="244">
        <f t="shared" si="117"/>
        <v>0</v>
      </c>
      <c r="T107" s="244">
        <f t="shared" si="117"/>
        <v>0</v>
      </c>
      <c r="U107" s="244">
        <f t="shared" si="117"/>
        <v>197403295128</v>
      </c>
      <c r="V107" s="244">
        <f t="shared" si="117"/>
        <v>0</v>
      </c>
      <c r="W107" s="244">
        <f t="shared" si="118"/>
        <v>0</v>
      </c>
      <c r="X107" s="37">
        <f t="shared" si="70"/>
        <v>1</v>
      </c>
      <c r="Y107" s="37">
        <f t="shared" si="71"/>
        <v>0</v>
      </c>
      <c r="Z107" s="37">
        <f t="shared" si="72"/>
        <v>0</v>
      </c>
      <c r="AA107" s="37">
        <f t="shared" si="78"/>
        <v>0</v>
      </c>
      <c r="AB107" s="37" t="s">
        <v>46</v>
      </c>
    </row>
    <row r="108" spans="1:28" ht="30" customHeight="1" x14ac:dyDescent="0.25">
      <c r="A108" s="238" t="s">
        <v>223</v>
      </c>
      <c r="B108" s="68"/>
      <c r="C108" s="68"/>
      <c r="D108" s="40"/>
      <c r="E108" s="34" t="s">
        <v>224</v>
      </c>
      <c r="F108" s="244">
        <f t="shared" si="117"/>
        <v>197403295128</v>
      </c>
      <c r="G108" s="244">
        <f t="shared" si="117"/>
        <v>0</v>
      </c>
      <c r="H108" s="244">
        <f t="shared" si="117"/>
        <v>0</v>
      </c>
      <c r="I108" s="244">
        <f t="shared" si="117"/>
        <v>0</v>
      </c>
      <c r="J108" s="244">
        <f t="shared" si="117"/>
        <v>0</v>
      </c>
      <c r="K108" s="244">
        <f t="shared" si="117"/>
        <v>0</v>
      </c>
      <c r="L108" s="244">
        <f t="shared" si="117"/>
        <v>197403295128</v>
      </c>
      <c r="M108" s="36">
        <f t="shared" si="84"/>
        <v>3.7187728454030296E-2</v>
      </c>
      <c r="N108" s="244">
        <f t="shared" si="117"/>
        <v>0</v>
      </c>
      <c r="O108" s="244">
        <f t="shared" si="117"/>
        <v>197403295128</v>
      </c>
      <c r="P108" s="244">
        <f t="shared" si="117"/>
        <v>0</v>
      </c>
      <c r="Q108" s="244">
        <f t="shared" si="117"/>
        <v>197403295128</v>
      </c>
      <c r="R108" s="244">
        <f t="shared" si="117"/>
        <v>0</v>
      </c>
      <c r="S108" s="244">
        <f t="shared" si="117"/>
        <v>0</v>
      </c>
      <c r="T108" s="244">
        <f t="shared" si="117"/>
        <v>0</v>
      </c>
      <c r="U108" s="244">
        <f t="shared" si="117"/>
        <v>197403295128</v>
      </c>
      <c r="V108" s="244">
        <f t="shared" si="117"/>
        <v>0</v>
      </c>
      <c r="W108" s="244">
        <f t="shared" si="118"/>
        <v>0</v>
      </c>
      <c r="X108" s="37">
        <f t="shared" si="70"/>
        <v>1</v>
      </c>
      <c r="Y108" s="37">
        <f t="shared" si="71"/>
        <v>0</v>
      </c>
      <c r="Z108" s="37">
        <f t="shared" si="72"/>
        <v>0</v>
      </c>
      <c r="AA108" s="37">
        <f t="shared" si="78"/>
        <v>0</v>
      </c>
      <c r="AB108" s="37" t="s">
        <v>46</v>
      </c>
    </row>
    <row r="109" spans="1:28" ht="30" customHeight="1" x14ac:dyDescent="0.25">
      <c r="A109" s="239" t="s">
        <v>225</v>
      </c>
      <c r="B109" s="40" t="s">
        <v>192</v>
      </c>
      <c r="C109" s="40">
        <v>11</v>
      </c>
      <c r="D109" s="40" t="s">
        <v>38</v>
      </c>
      <c r="E109" s="41" t="s">
        <v>226</v>
      </c>
      <c r="F109" s="240">
        <v>197403295128</v>
      </c>
      <c r="G109" s="240">
        <v>0</v>
      </c>
      <c r="H109" s="240">
        <v>0</v>
      </c>
      <c r="I109" s="240">
        <v>0</v>
      </c>
      <c r="J109" s="240">
        <v>0</v>
      </c>
      <c r="K109" s="240">
        <f t="shared" si="73"/>
        <v>0</v>
      </c>
      <c r="L109" s="240">
        <f t="shared" si="74"/>
        <v>197403295128</v>
      </c>
      <c r="M109" s="43">
        <f t="shared" si="84"/>
        <v>3.7187728454030296E-2</v>
      </c>
      <c r="N109" s="240">
        <v>0</v>
      </c>
      <c r="O109" s="240">
        <v>197403295128</v>
      </c>
      <c r="P109" s="240">
        <f>L109-O109</f>
        <v>0</v>
      </c>
      <c r="Q109" s="240">
        <v>197403295128</v>
      </c>
      <c r="R109" s="240">
        <f>+L109-Q109</f>
        <v>0</v>
      </c>
      <c r="S109" s="240">
        <f t="shared" ref="S109" si="119">O109-Q109</f>
        <v>0</v>
      </c>
      <c r="T109" s="240">
        <v>0</v>
      </c>
      <c r="U109" s="240">
        <f>+Q109-T109</f>
        <v>197403295128</v>
      </c>
      <c r="V109" s="240">
        <v>0</v>
      </c>
      <c r="W109" s="44">
        <f t="shared" si="80"/>
        <v>0</v>
      </c>
      <c r="X109" s="45">
        <f t="shared" si="70"/>
        <v>1</v>
      </c>
      <c r="Y109" s="45">
        <f t="shared" si="71"/>
        <v>0</v>
      </c>
      <c r="Z109" s="45">
        <f t="shared" si="72"/>
        <v>0</v>
      </c>
      <c r="AA109" s="45">
        <f t="shared" si="78"/>
        <v>0</v>
      </c>
      <c r="AB109" s="45" t="s">
        <v>46</v>
      </c>
    </row>
    <row r="110" spans="1:28" ht="49.5" customHeight="1" x14ac:dyDescent="0.25">
      <c r="A110" s="238" t="s">
        <v>227</v>
      </c>
      <c r="B110" s="68"/>
      <c r="C110" s="68"/>
      <c r="D110" s="40"/>
      <c r="E110" s="34" t="s">
        <v>228</v>
      </c>
      <c r="F110" s="244">
        <f t="shared" ref="F110:V112" si="120">+F111</f>
        <v>1740600000</v>
      </c>
      <c r="G110" s="244">
        <f t="shared" si="120"/>
        <v>0</v>
      </c>
      <c r="H110" s="244">
        <f t="shared" si="120"/>
        <v>0</v>
      </c>
      <c r="I110" s="244">
        <f t="shared" si="120"/>
        <v>0</v>
      </c>
      <c r="J110" s="244">
        <f t="shared" si="120"/>
        <v>0</v>
      </c>
      <c r="K110" s="244">
        <f t="shared" si="120"/>
        <v>0</v>
      </c>
      <c r="L110" s="244">
        <f t="shared" si="120"/>
        <v>1740600000</v>
      </c>
      <c r="M110" s="36">
        <f t="shared" si="84"/>
        <v>3.2790212597572733E-4</v>
      </c>
      <c r="N110" s="244">
        <f t="shared" si="120"/>
        <v>0</v>
      </c>
      <c r="O110" s="244">
        <f t="shared" si="120"/>
        <v>1740600000</v>
      </c>
      <c r="P110" s="244">
        <f t="shared" si="120"/>
        <v>0</v>
      </c>
      <c r="Q110" s="244">
        <f t="shared" si="120"/>
        <v>1740600000</v>
      </c>
      <c r="R110" s="244">
        <f t="shared" si="120"/>
        <v>0</v>
      </c>
      <c r="S110" s="244">
        <v>0</v>
      </c>
      <c r="T110" s="244">
        <f t="shared" si="120"/>
        <v>0</v>
      </c>
      <c r="U110" s="244">
        <f t="shared" si="120"/>
        <v>1740600000</v>
      </c>
      <c r="V110" s="244">
        <f t="shared" si="120"/>
        <v>0</v>
      </c>
      <c r="W110" s="244">
        <f t="shared" ref="W110:W112" si="121">+W111</f>
        <v>0</v>
      </c>
      <c r="X110" s="37">
        <f t="shared" si="70"/>
        <v>1</v>
      </c>
      <c r="Y110" s="37">
        <f t="shared" si="71"/>
        <v>0</v>
      </c>
      <c r="Z110" s="37">
        <f t="shared" si="72"/>
        <v>0</v>
      </c>
      <c r="AA110" s="37">
        <f t="shared" si="78"/>
        <v>0</v>
      </c>
      <c r="AB110" s="37" t="s">
        <v>46</v>
      </c>
    </row>
    <row r="111" spans="1:28" ht="49.5" customHeight="1" x14ac:dyDescent="0.25">
      <c r="A111" s="238" t="s">
        <v>229</v>
      </c>
      <c r="B111" s="40"/>
      <c r="C111" s="40"/>
      <c r="D111" s="40"/>
      <c r="E111" s="69" t="s">
        <v>228</v>
      </c>
      <c r="F111" s="244">
        <f t="shared" si="120"/>
        <v>1740600000</v>
      </c>
      <c r="G111" s="244">
        <f t="shared" si="120"/>
        <v>0</v>
      </c>
      <c r="H111" s="244">
        <f t="shared" si="120"/>
        <v>0</v>
      </c>
      <c r="I111" s="244">
        <f t="shared" si="120"/>
        <v>0</v>
      </c>
      <c r="J111" s="244">
        <f t="shared" si="120"/>
        <v>0</v>
      </c>
      <c r="K111" s="244">
        <f t="shared" si="120"/>
        <v>0</v>
      </c>
      <c r="L111" s="244">
        <f t="shared" si="120"/>
        <v>1740600000</v>
      </c>
      <c r="M111" s="36">
        <f t="shared" si="84"/>
        <v>3.2790212597572733E-4</v>
      </c>
      <c r="N111" s="244">
        <f t="shared" si="120"/>
        <v>0</v>
      </c>
      <c r="O111" s="244">
        <f t="shared" si="120"/>
        <v>1740600000</v>
      </c>
      <c r="P111" s="244">
        <f t="shared" si="120"/>
        <v>0</v>
      </c>
      <c r="Q111" s="244">
        <f t="shared" si="120"/>
        <v>1740600000</v>
      </c>
      <c r="R111" s="244">
        <f t="shared" si="120"/>
        <v>0</v>
      </c>
      <c r="S111" s="244">
        <v>0</v>
      </c>
      <c r="T111" s="244">
        <f t="shared" si="120"/>
        <v>0</v>
      </c>
      <c r="U111" s="244">
        <f t="shared" si="120"/>
        <v>1740600000</v>
      </c>
      <c r="V111" s="244">
        <f t="shared" si="120"/>
        <v>0</v>
      </c>
      <c r="W111" s="244">
        <f t="shared" si="121"/>
        <v>0</v>
      </c>
      <c r="X111" s="37">
        <f t="shared" si="70"/>
        <v>1</v>
      </c>
      <c r="Y111" s="37">
        <f t="shared" si="71"/>
        <v>0</v>
      </c>
      <c r="Z111" s="37">
        <f t="shared" si="72"/>
        <v>0</v>
      </c>
      <c r="AA111" s="37">
        <f t="shared" si="78"/>
        <v>0</v>
      </c>
      <c r="AB111" s="37" t="s">
        <v>46</v>
      </c>
    </row>
    <row r="112" spans="1:28" ht="32.25" customHeight="1" x14ac:dyDescent="0.25">
      <c r="A112" s="238" t="s">
        <v>230</v>
      </c>
      <c r="B112" s="40"/>
      <c r="C112" s="40"/>
      <c r="D112" s="40"/>
      <c r="E112" s="34" t="s">
        <v>224</v>
      </c>
      <c r="F112" s="244">
        <f t="shared" si="120"/>
        <v>1740600000</v>
      </c>
      <c r="G112" s="244">
        <f t="shared" si="120"/>
        <v>0</v>
      </c>
      <c r="H112" s="244">
        <f t="shared" si="120"/>
        <v>0</v>
      </c>
      <c r="I112" s="244">
        <f t="shared" si="120"/>
        <v>0</v>
      </c>
      <c r="J112" s="244">
        <f t="shared" si="120"/>
        <v>0</v>
      </c>
      <c r="K112" s="244">
        <f t="shared" si="120"/>
        <v>0</v>
      </c>
      <c r="L112" s="244">
        <f t="shared" si="120"/>
        <v>1740600000</v>
      </c>
      <c r="M112" s="36">
        <f t="shared" si="84"/>
        <v>3.2790212597572733E-4</v>
      </c>
      <c r="N112" s="244">
        <f t="shared" si="120"/>
        <v>0</v>
      </c>
      <c r="O112" s="244">
        <f t="shared" si="120"/>
        <v>1740600000</v>
      </c>
      <c r="P112" s="244">
        <f t="shared" si="120"/>
        <v>0</v>
      </c>
      <c r="Q112" s="244">
        <f t="shared" si="120"/>
        <v>1740600000</v>
      </c>
      <c r="R112" s="244">
        <f t="shared" si="120"/>
        <v>0</v>
      </c>
      <c r="S112" s="244">
        <v>0</v>
      </c>
      <c r="T112" s="244">
        <f t="shared" si="120"/>
        <v>0</v>
      </c>
      <c r="U112" s="244">
        <f t="shared" si="120"/>
        <v>1740600000</v>
      </c>
      <c r="V112" s="244">
        <f t="shared" si="120"/>
        <v>0</v>
      </c>
      <c r="W112" s="244">
        <f t="shared" si="121"/>
        <v>0</v>
      </c>
      <c r="X112" s="37">
        <f t="shared" si="70"/>
        <v>1</v>
      </c>
      <c r="Y112" s="37">
        <f t="shared" si="71"/>
        <v>0</v>
      </c>
      <c r="Z112" s="37">
        <f t="shared" si="72"/>
        <v>0</v>
      </c>
      <c r="AA112" s="37">
        <f t="shared" si="78"/>
        <v>0</v>
      </c>
      <c r="AB112" s="37" t="s">
        <v>46</v>
      </c>
    </row>
    <row r="113" spans="1:28" ht="30" customHeight="1" x14ac:dyDescent="0.25">
      <c r="A113" s="239" t="s">
        <v>231</v>
      </c>
      <c r="B113" s="40" t="s">
        <v>192</v>
      </c>
      <c r="C113" s="40">
        <v>11</v>
      </c>
      <c r="D113" s="40" t="s">
        <v>38</v>
      </c>
      <c r="E113" s="41" t="s">
        <v>226</v>
      </c>
      <c r="F113" s="240">
        <v>1740600000</v>
      </c>
      <c r="G113" s="240">
        <v>0</v>
      </c>
      <c r="H113" s="240">
        <v>0</v>
      </c>
      <c r="I113" s="240">
        <v>0</v>
      </c>
      <c r="J113" s="240">
        <v>0</v>
      </c>
      <c r="K113" s="240">
        <f t="shared" si="73"/>
        <v>0</v>
      </c>
      <c r="L113" s="240">
        <f t="shared" si="74"/>
        <v>1740600000</v>
      </c>
      <c r="M113" s="43">
        <f t="shared" si="84"/>
        <v>3.2790212597572733E-4</v>
      </c>
      <c r="N113" s="240">
        <v>0</v>
      </c>
      <c r="O113" s="240">
        <v>1740600000</v>
      </c>
      <c r="P113" s="240">
        <f>L113-O113</f>
        <v>0</v>
      </c>
      <c r="Q113" s="240">
        <v>1740600000</v>
      </c>
      <c r="R113" s="240">
        <f>+L113-Q113</f>
        <v>0</v>
      </c>
      <c r="S113" s="240">
        <f t="shared" ref="S113" si="122">O113-Q113</f>
        <v>0</v>
      </c>
      <c r="T113" s="240">
        <v>0</v>
      </c>
      <c r="U113" s="240">
        <f>+Q113-T113</f>
        <v>1740600000</v>
      </c>
      <c r="V113" s="240">
        <v>0</v>
      </c>
      <c r="W113" s="44">
        <f t="shared" si="80"/>
        <v>0</v>
      </c>
      <c r="X113" s="45">
        <f t="shared" si="70"/>
        <v>1</v>
      </c>
      <c r="Y113" s="45">
        <f t="shared" si="71"/>
        <v>0</v>
      </c>
      <c r="Z113" s="45">
        <f t="shared" si="72"/>
        <v>0</v>
      </c>
      <c r="AA113" s="45">
        <f t="shared" si="78"/>
        <v>0</v>
      </c>
      <c r="AB113" s="45" t="s">
        <v>46</v>
      </c>
    </row>
    <row r="114" spans="1:28" ht="87" customHeight="1" x14ac:dyDescent="0.25">
      <c r="A114" s="238" t="s">
        <v>232</v>
      </c>
      <c r="B114" s="40"/>
      <c r="C114" s="40"/>
      <c r="D114" s="40"/>
      <c r="E114" s="34" t="s">
        <v>233</v>
      </c>
      <c r="F114" s="244">
        <f t="shared" ref="F114:V116" si="123">+F115</f>
        <v>152413550265</v>
      </c>
      <c r="G114" s="244">
        <f t="shared" si="123"/>
        <v>0</v>
      </c>
      <c r="H114" s="244">
        <f t="shared" si="123"/>
        <v>0</v>
      </c>
      <c r="I114" s="244">
        <f t="shared" si="123"/>
        <v>0</v>
      </c>
      <c r="J114" s="244">
        <f t="shared" si="123"/>
        <v>0</v>
      </c>
      <c r="K114" s="244">
        <f t="shared" si="123"/>
        <v>0</v>
      </c>
      <c r="L114" s="244">
        <f t="shared" si="123"/>
        <v>152413550265</v>
      </c>
      <c r="M114" s="36">
        <f t="shared" si="84"/>
        <v>2.8712356175687626E-2</v>
      </c>
      <c r="N114" s="244">
        <f t="shared" si="123"/>
        <v>0</v>
      </c>
      <c r="O114" s="244">
        <f t="shared" si="123"/>
        <v>152413550265</v>
      </c>
      <c r="P114" s="244">
        <f t="shared" si="123"/>
        <v>0</v>
      </c>
      <c r="Q114" s="244">
        <f t="shared" si="123"/>
        <v>152413550265</v>
      </c>
      <c r="R114" s="244">
        <f t="shared" si="123"/>
        <v>0</v>
      </c>
      <c r="S114" s="244">
        <v>0</v>
      </c>
      <c r="T114" s="244">
        <f t="shared" si="123"/>
        <v>0</v>
      </c>
      <c r="U114" s="244">
        <f t="shared" si="123"/>
        <v>152413550265</v>
      </c>
      <c r="V114" s="244">
        <f t="shared" si="123"/>
        <v>0</v>
      </c>
      <c r="W114" s="244">
        <f t="shared" ref="W114:W116" si="124">+W115</f>
        <v>0</v>
      </c>
      <c r="X114" s="37">
        <f t="shared" si="70"/>
        <v>1</v>
      </c>
      <c r="Y114" s="37">
        <f t="shared" si="71"/>
        <v>0</v>
      </c>
      <c r="Z114" s="37">
        <f t="shared" si="72"/>
        <v>0</v>
      </c>
      <c r="AA114" s="37">
        <f t="shared" si="78"/>
        <v>0</v>
      </c>
      <c r="AB114" s="37" t="s">
        <v>46</v>
      </c>
    </row>
    <row r="115" spans="1:28" ht="84" customHeight="1" x14ac:dyDescent="0.25">
      <c r="A115" s="238" t="s">
        <v>234</v>
      </c>
      <c r="B115" s="68"/>
      <c r="C115" s="68"/>
      <c r="D115" s="40"/>
      <c r="E115" s="34" t="s">
        <v>233</v>
      </c>
      <c r="F115" s="244">
        <f t="shared" si="123"/>
        <v>152413550265</v>
      </c>
      <c r="G115" s="244">
        <f t="shared" si="123"/>
        <v>0</v>
      </c>
      <c r="H115" s="244">
        <f t="shared" si="123"/>
        <v>0</v>
      </c>
      <c r="I115" s="244">
        <f t="shared" si="123"/>
        <v>0</v>
      </c>
      <c r="J115" s="244">
        <f t="shared" si="123"/>
        <v>0</v>
      </c>
      <c r="K115" s="244">
        <f t="shared" si="123"/>
        <v>0</v>
      </c>
      <c r="L115" s="244">
        <f t="shared" si="123"/>
        <v>152413550265</v>
      </c>
      <c r="M115" s="36">
        <f t="shared" si="84"/>
        <v>2.8712356175687626E-2</v>
      </c>
      <c r="N115" s="244">
        <f t="shared" si="123"/>
        <v>0</v>
      </c>
      <c r="O115" s="244">
        <f t="shared" si="123"/>
        <v>152413550265</v>
      </c>
      <c r="P115" s="244">
        <f t="shared" si="123"/>
        <v>0</v>
      </c>
      <c r="Q115" s="244">
        <f t="shared" si="123"/>
        <v>152413550265</v>
      </c>
      <c r="R115" s="244">
        <f t="shared" si="123"/>
        <v>0</v>
      </c>
      <c r="S115" s="244">
        <v>0</v>
      </c>
      <c r="T115" s="244">
        <f t="shared" si="123"/>
        <v>0</v>
      </c>
      <c r="U115" s="244">
        <f t="shared" si="123"/>
        <v>152413550265</v>
      </c>
      <c r="V115" s="244">
        <f t="shared" si="123"/>
        <v>0</v>
      </c>
      <c r="W115" s="244">
        <f t="shared" si="124"/>
        <v>0</v>
      </c>
      <c r="X115" s="37">
        <f t="shared" si="70"/>
        <v>1</v>
      </c>
      <c r="Y115" s="37">
        <f t="shared" si="71"/>
        <v>0</v>
      </c>
      <c r="Z115" s="37">
        <f t="shared" si="72"/>
        <v>0</v>
      </c>
      <c r="AA115" s="37">
        <f t="shared" si="78"/>
        <v>0</v>
      </c>
      <c r="AB115" s="37" t="s">
        <v>46</v>
      </c>
    </row>
    <row r="116" spans="1:28" ht="32.25" customHeight="1" x14ac:dyDescent="0.25">
      <c r="A116" s="238" t="s">
        <v>235</v>
      </c>
      <c r="B116" s="68"/>
      <c r="C116" s="68"/>
      <c r="D116" s="40"/>
      <c r="E116" s="34" t="s">
        <v>236</v>
      </c>
      <c r="F116" s="244">
        <f t="shared" si="123"/>
        <v>152413550265</v>
      </c>
      <c r="G116" s="244">
        <f t="shared" si="123"/>
        <v>0</v>
      </c>
      <c r="H116" s="244">
        <f t="shared" si="123"/>
        <v>0</v>
      </c>
      <c r="I116" s="244">
        <f t="shared" si="123"/>
        <v>0</v>
      </c>
      <c r="J116" s="244">
        <f t="shared" si="123"/>
        <v>0</v>
      </c>
      <c r="K116" s="244">
        <f t="shared" si="123"/>
        <v>0</v>
      </c>
      <c r="L116" s="244">
        <f t="shared" si="123"/>
        <v>152413550265</v>
      </c>
      <c r="M116" s="36">
        <f t="shared" si="84"/>
        <v>2.8712356175687626E-2</v>
      </c>
      <c r="N116" s="244">
        <f t="shared" si="123"/>
        <v>0</v>
      </c>
      <c r="O116" s="244">
        <f t="shared" si="123"/>
        <v>152413550265</v>
      </c>
      <c r="P116" s="244">
        <f t="shared" si="123"/>
        <v>0</v>
      </c>
      <c r="Q116" s="244">
        <f t="shared" si="123"/>
        <v>152413550265</v>
      </c>
      <c r="R116" s="244">
        <f t="shared" si="123"/>
        <v>0</v>
      </c>
      <c r="S116" s="244">
        <v>0</v>
      </c>
      <c r="T116" s="244">
        <f t="shared" si="123"/>
        <v>0</v>
      </c>
      <c r="U116" s="244">
        <f t="shared" si="123"/>
        <v>152413550265</v>
      </c>
      <c r="V116" s="244">
        <f t="shared" si="123"/>
        <v>0</v>
      </c>
      <c r="W116" s="244">
        <f t="shared" si="124"/>
        <v>0</v>
      </c>
      <c r="X116" s="37">
        <f t="shared" si="70"/>
        <v>1</v>
      </c>
      <c r="Y116" s="37">
        <f t="shared" si="71"/>
        <v>0</v>
      </c>
      <c r="Z116" s="37">
        <f t="shared" si="72"/>
        <v>0</v>
      </c>
      <c r="AA116" s="37">
        <f t="shared" si="78"/>
        <v>0</v>
      </c>
      <c r="AB116" s="37" t="s">
        <v>46</v>
      </c>
    </row>
    <row r="117" spans="1:28" ht="30" customHeight="1" x14ac:dyDescent="0.25">
      <c r="A117" s="239" t="s">
        <v>237</v>
      </c>
      <c r="B117" s="40" t="s">
        <v>192</v>
      </c>
      <c r="C117" s="40">
        <v>11</v>
      </c>
      <c r="D117" s="40" t="s">
        <v>38</v>
      </c>
      <c r="E117" s="41" t="s">
        <v>226</v>
      </c>
      <c r="F117" s="240">
        <v>152413550265</v>
      </c>
      <c r="G117" s="240">
        <v>0</v>
      </c>
      <c r="H117" s="240">
        <v>0</v>
      </c>
      <c r="I117" s="240">
        <v>0</v>
      </c>
      <c r="J117" s="240">
        <v>0</v>
      </c>
      <c r="K117" s="240">
        <f t="shared" si="73"/>
        <v>0</v>
      </c>
      <c r="L117" s="240">
        <f t="shared" si="74"/>
        <v>152413550265</v>
      </c>
      <c r="M117" s="43">
        <f t="shared" si="84"/>
        <v>2.8712356175687626E-2</v>
      </c>
      <c r="N117" s="240">
        <v>0</v>
      </c>
      <c r="O117" s="240">
        <v>152413550265</v>
      </c>
      <c r="P117" s="240">
        <f>L117-O117</f>
        <v>0</v>
      </c>
      <c r="Q117" s="240">
        <v>152413550265</v>
      </c>
      <c r="R117" s="240">
        <f>+L117-Q117</f>
        <v>0</v>
      </c>
      <c r="S117" s="240">
        <f t="shared" ref="S117" si="125">O117-Q117</f>
        <v>0</v>
      </c>
      <c r="T117" s="240">
        <v>0</v>
      </c>
      <c r="U117" s="240">
        <f>+Q117-T117</f>
        <v>152413550265</v>
      </c>
      <c r="V117" s="240">
        <v>0</v>
      </c>
      <c r="W117" s="44">
        <f t="shared" si="80"/>
        <v>0</v>
      </c>
      <c r="X117" s="45">
        <f t="shared" si="70"/>
        <v>1</v>
      </c>
      <c r="Y117" s="45">
        <f t="shared" si="71"/>
        <v>0</v>
      </c>
      <c r="Z117" s="45">
        <f t="shared" si="72"/>
        <v>0</v>
      </c>
      <c r="AA117" s="45">
        <f t="shared" si="78"/>
        <v>0</v>
      </c>
      <c r="AB117" s="45" t="s">
        <v>46</v>
      </c>
    </row>
    <row r="118" spans="1:28" ht="80.25" customHeight="1" x14ac:dyDescent="0.25">
      <c r="A118" s="238" t="s">
        <v>238</v>
      </c>
      <c r="B118" s="40"/>
      <c r="C118" s="40"/>
      <c r="D118" s="40"/>
      <c r="E118" s="69" t="s">
        <v>239</v>
      </c>
      <c r="F118" s="244">
        <f t="shared" ref="F118:V120" si="126">+F119</f>
        <v>174246806812</v>
      </c>
      <c r="G118" s="244">
        <f t="shared" si="126"/>
        <v>0</v>
      </c>
      <c r="H118" s="244">
        <f t="shared" si="126"/>
        <v>0</v>
      </c>
      <c r="I118" s="244">
        <f t="shared" si="126"/>
        <v>0</v>
      </c>
      <c r="J118" s="244">
        <f t="shared" si="126"/>
        <v>0</v>
      </c>
      <c r="K118" s="244">
        <f t="shared" si="126"/>
        <v>0</v>
      </c>
      <c r="L118" s="244">
        <f t="shared" si="126"/>
        <v>174246806812</v>
      </c>
      <c r="M118" s="36">
        <f t="shared" si="84"/>
        <v>3.2825404112453549E-2</v>
      </c>
      <c r="N118" s="244">
        <f t="shared" si="126"/>
        <v>0</v>
      </c>
      <c r="O118" s="244">
        <f t="shared" si="126"/>
        <v>174246806812</v>
      </c>
      <c r="P118" s="244">
        <f t="shared" si="126"/>
        <v>0</v>
      </c>
      <c r="Q118" s="244">
        <f t="shared" si="126"/>
        <v>174246806812</v>
      </c>
      <c r="R118" s="244">
        <f t="shared" si="126"/>
        <v>0</v>
      </c>
      <c r="S118" s="244">
        <f t="shared" si="126"/>
        <v>0</v>
      </c>
      <c r="T118" s="244">
        <f t="shared" si="126"/>
        <v>0</v>
      </c>
      <c r="U118" s="244">
        <f t="shared" si="126"/>
        <v>174246806812</v>
      </c>
      <c r="V118" s="244">
        <f t="shared" si="126"/>
        <v>0</v>
      </c>
      <c r="W118" s="244">
        <f t="shared" ref="W118:W120" si="127">+W119</f>
        <v>0</v>
      </c>
      <c r="X118" s="37">
        <f t="shared" si="70"/>
        <v>1</v>
      </c>
      <c r="Y118" s="37">
        <f t="shared" si="71"/>
        <v>0</v>
      </c>
      <c r="Z118" s="37">
        <f t="shared" si="72"/>
        <v>0</v>
      </c>
      <c r="AA118" s="37">
        <f t="shared" si="78"/>
        <v>0</v>
      </c>
      <c r="AB118" s="37" t="s">
        <v>46</v>
      </c>
    </row>
    <row r="119" spans="1:28" ht="80.25" customHeight="1" x14ac:dyDescent="0.25">
      <c r="A119" s="238" t="s">
        <v>240</v>
      </c>
      <c r="B119" s="68"/>
      <c r="C119" s="68"/>
      <c r="D119" s="40"/>
      <c r="E119" s="69" t="s">
        <v>239</v>
      </c>
      <c r="F119" s="244">
        <f t="shared" si="126"/>
        <v>174246806812</v>
      </c>
      <c r="G119" s="244">
        <f t="shared" si="126"/>
        <v>0</v>
      </c>
      <c r="H119" s="244">
        <f t="shared" si="126"/>
        <v>0</v>
      </c>
      <c r="I119" s="244">
        <f t="shared" si="126"/>
        <v>0</v>
      </c>
      <c r="J119" s="244">
        <f t="shared" si="126"/>
        <v>0</v>
      </c>
      <c r="K119" s="244">
        <f t="shared" si="126"/>
        <v>0</v>
      </c>
      <c r="L119" s="244">
        <f t="shared" si="126"/>
        <v>174246806812</v>
      </c>
      <c r="M119" s="36">
        <f t="shared" si="84"/>
        <v>3.2825404112453549E-2</v>
      </c>
      <c r="N119" s="244">
        <f t="shared" si="126"/>
        <v>0</v>
      </c>
      <c r="O119" s="244">
        <f t="shared" si="126"/>
        <v>174246806812</v>
      </c>
      <c r="P119" s="244">
        <f t="shared" si="126"/>
        <v>0</v>
      </c>
      <c r="Q119" s="244">
        <f t="shared" si="126"/>
        <v>174246806812</v>
      </c>
      <c r="R119" s="244">
        <f t="shared" si="126"/>
        <v>0</v>
      </c>
      <c r="S119" s="244">
        <f t="shared" si="126"/>
        <v>0</v>
      </c>
      <c r="T119" s="244">
        <f t="shared" si="126"/>
        <v>0</v>
      </c>
      <c r="U119" s="244">
        <f t="shared" si="126"/>
        <v>174246806812</v>
      </c>
      <c r="V119" s="244">
        <f t="shared" si="126"/>
        <v>0</v>
      </c>
      <c r="W119" s="244">
        <f t="shared" si="127"/>
        <v>0</v>
      </c>
      <c r="X119" s="37">
        <f t="shared" si="70"/>
        <v>1</v>
      </c>
      <c r="Y119" s="37">
        <f t="shared" si="71"/>
        <v>0</v>
      </c>
      <c r="Z119" s="37">
        <f t="shared" si="72"/>
        <v>0</v>
      </c>
      <c r="AA119" s="37">
        <f t="shared" si="78"/>
        <v>0</v>
      </c>
      <c r="AB119" s="37" t="s">
        <v>46</v>
      </c>
    </row>
    <row r="120" spans="1:28" ht="28.5" customHeight="1" x14ac:dyDescent="0.25">
      <c r="A120" s="238" t="s">
        <v>241</v>
      </c>
      <c r="B120" s="68"/>
      <c r="C120" s="68"/>
      <c r="D120" s="40"/>
      <c r="E120" s="34" t="s">
        <v>236</v>
      </c>
      <c r="F120" s="244">
        <f t="shared" si="126"/>
        <v>174246806812</v>
      </c>
      <c r="G120" s="244">
        <f t="shared" si="126"/>
        <v>0</v>
      </c>
      <c r="H120" s="244">
        <f t="shared" si="126"/>
        <v>0</v>
      </c>
      <c r="I120" s="244">
        <f t="shared" si="126"/>
        <v>0</v>
      </c>
      <c r="J120" s="244">
        <f t="shared" si="126"/>
        <v>0</v>
      </c>
      <c r="K120" s="244">
        <f t="shared" si="126"/>
        <v>0</v>
      </c>
      <c r="L120" s="244">
        <f t="shared" si="126"/>
        <v>174246806812</v>
      </c>
      <c r="M120" s="36">
        <f t="shared" si="84"/>
        <v>3.2825404112453549E-2</v>
      </c>
      <c r="N120" s="244">
        <f t="shared" si="126"/>
        <v>0</v>
      </c>
      <c r="O120" s="244">
        <f t="shared" si="126"/>
        <v>174246806812</v>
      </c>
      <c r="P120" s="244">
        <f t="shared" si="126"/>
        <v>0</v>
      </c>
      <c r="Q120" s="244">
        <f t="shared" si="126"/>
        <v>174246806812</v>
      </c>
      <c r="R120" s="244">
        <f t="shared" si="126"/>
        <v>0</v>
      </c>
      <c r="S120" s="244">
        <f t="shared" si="126"/>
        <v>0</v>
      </c>
      <c r="T120" s="244">
        <f t="shared" si="126"/>
        <v>0</v>
      </c>
      <c r="U120" s="244">
        <f t="shared" si="126"/>
        <v>174246806812</v>
      </c>
      <c r="V120" s="244">
        <f t="shared" si="126"/>
        <v>0</v>
      </c>
      <c r="W120" s="244">
        <f t="shared" si="127"/>
        <v>0</v>
      </c>
      <c r="X120" s="37">
        <f t="shared" si="70"/>
        <v>1</v>
      </c>
      <c r="Y120" s="37">
        <f t="shared" si="71"/>
        <v>0</v>
      </c>
      <c r="Z120" s="37">
        <f t="shared" si="72"/>
        <v>0</v>
      </c>
      <c r="AA120" s="37">
        <f t="shared" si="78"/>
        <v>0</v>
      </c>
      <c r="AB120" s="37" t="s">
        <v>46</v>
      </c>
    </row>
    <row r="121" spans="1:28" ht="30" customHeight="1" x14ac:dyDescent="0.25">
      <c r="A121" s="239" t="s">
        <v>242</v>
      </c>
      <c r="B121" s="40" t="s">
        <v>192</v>
      </c>
      <c r="C121" s="40">
        <v>11</v>
      </c>
      <c r="D121" s="40" t="s">
        <v>38</v>
      </c>
      <c r="E121" s="41" t="s">
        <v>226</v>
      </c>
      <c r="F121" s="240">
        <v>174246806812</v>
      </c>
      <c r="G121" s="240">
        <v>0</v>
      </c>
      <c r="H121" s="240">
        <v>0</v>
      </c>
      <c r="I121" s="240">
        <v>0</v>
      </c>
      <c r="J121" s="240">
        <v>0</v>
      </c>
      <c r="K121" s="240">
        <f t="shared" si="73"/>
        <v>0</v>
      </c>
      <c r="L121" s="240">
        <f t="shared" si="74"/>
        <v>174246806812</v>
      </c>
      <c r="M121" s="43">
        <f t="shared" si="84"/>
        <v>3.2825404112453549E-2</v>
      </c>
      <c r="N121" s="240">
        <v>0</v>
      </c>
      <c r="O121" s="240">
        <v>174246806812</v>
      </c>
      <c r="P121" s="240">
        <f>L121-O121</f>
        <v>0</v>
      </c>
      <c r="Q121" s="240">
        <v>174246806812</v>
      </c>
      <c r="R121" s="240">
        <f>+L121-Q121</f>
        <v>0</v>
      </c>
      <c r="S121" s="240">
        <f t="shared" ref="S121" si="128">O121-Q121</f>
        <v>0</v>
      </c>
      <c r="T121" s="240">
        <v>0</v>
      </c>
      <c r="U121" s="240">
        <f>+Q121-T121</f>
        <v>174246806812</v>
      </c>
      <c r="V121" s="240">
        <v>0</v>
      </c>
      <c r="W121" s="44">
        <f t="shared" si="80"/>
        <v>0</v>
      </c>
      <c r="X121" s="45">
        <f t="shared" si="70"/>
        <v>1</v>
      </c>
      <c r="Y121" s="45">
        <f t="shared" si="71"/>
        <v>0</v>
      </c>
      <c r="Z121" s="45">
        <f t="shared" si="72"/>
        <v>0</v>
      </c>
      <c r="AA121" s="45">
        <f t="shared" si="78"/>
        <v>0</v>
      </c>
      <c r="AB121" s="45" t="s">
        <v>46</v>
      </c>
    </row>
    <row r="122" spans="1:28" ht="61.5" customHeight="1" x14ac:dyDescent="0.25">
      <c r="A122" s="238" t="s">
        <v>243</v>
      </c>
      <c r="B122" s="33"/>
      <c r="C122" s="33"/>
      <c r="D122" s="33"/>
      <c r="E122" s="34" t="s">
        <v>244</v>
      </c>
      <c r="F122" s="244">
        <f t="shared" ref="F122:V124" si="129">+F123</f>
        <v>251092107058</v>
      </c>
      <c r="G122" s="244">
        <f t="shared" si="129"/>
        <v>0</v>
      </c>
      <c r="H122" s="244">
        <f t="shared" si="129"/>
        <v>0</v>
      </c>
      <c r="I122" s="244">
        <f t="shared" si="129"/>
        <v>0</v>
      </c>
      <c r="J122" s="244">
        <f t="shared" si="129"/>
        <v>0</v>
      </c>
      <c r="K122" s="244">
        <f t="shared" si="129"/>
        <v>0</v>
      </c>
      <c r="L122" s="244">
        <f t="shared" si="129"/>
        <v>251092107058</v>
      </c>
      <c r="M122" s="36">
        <f t="shared" si="84"/>
        <v>4.7301870458487376E-2</v>
      </c>
      <c r="N122" s="244">
        <f t="shared" si="129"/>
        <v>0</v>
      </c>
      <c r="O122" s="244">
        <f t="shared" si="129"/>
        <v>251092107058</v>
      </c>
      <c r="P122" s="244">
        <f t="shared" si="129"/>
        <v>0</v>
      </c>
      <c r="Q122" s="244">
        <f t="shared" si="129"/>
        <v>251092107058</v>
      </c>
      <c r="R122" s="244">
        <f t="shared" si="129"/>
        <v>0</v>
      </c>
      <c r="S122" s="244">
        <v>0</v>
      </c>
      <c r="T122" s="244">
        <f t="shared" si="129"/>
        <v>0</v>
      </c>
      <c r="U122" s="244">
        <f t="shared" si="129"/>
        <v>251092107058</v>
      </c>
      <c r="V122" s="244">
        <f t="shared" si="129"/>
        <v>0</v>
      </c>
      <c r="W122" s="244">
        <f t="shared" ref="W122:W124" si="130">+W123</f>
        <v>0</v>
      </c>
      <c r="X122" s="37">
        <f t="shared" si="70"/>
        <v>1</v>
      </c>
      <c r="Y122" s="37">
        <f t="shared" si="71"/>
        <v>0</v>
      </c>
      <c r="Z122" s="37">
        <f t="shared" si="72"/>
        <v>0</v>
      </c>
      <c r="AA122" s="37">
        <f t="shared" si="78"/>
        <v>0</v>
      </c>
      <c r="AB122" s="37" t="s">
        <v>46</v>
      </c>
    </row>
    <row r="123" spans="1:28" ht="61.5" customHeight="1" x14ac:dyDescent="0.25">
      <c r="A123" s="238" t="s">
        <v>245</v>
      </c>
      <c r="B123" s="70"/>
      <c r="C123" s="70"/>
      <c r="D123" s="33"/>
      <c r="E123" s="69" t="s">
        <v>244</v>
      </c>
      <c r="F123" s="244">
        <f t="shared" si="129"/>
        <v>251092107058</v>
      </c>
      <c r="G123" s="244">
        <f t="shared" si="129"/>
        <v>0</v>
      </c>
      <c r="H123" s="244">
        <f t="shared" si="129"/>
        <v>0</v>
      </c>
      <c r="I123" s="244">
        <f t="shared" si="129"/>
        <v>0</v>
      </c>
      <c r="J123" s="244">
        <f t="shared" si="129"/>
        <v>0</v>
      </c>
      <c r="K123" s="244">
        <f t="shared" si="129"/>
        <v>0</v>
      </c>
      <c r="L123" s="244">
        <f t="shared" si="129"/>
        <v>251092107058</v>
      </c>
      <c r="M123" s="36">
        <f t="shared" si="84"/>
        <v>4.7301870458487376E-2</v>
      </c>
      <c r="N123" s="244">
        <f t="shared" si="129"/>
        <v>0</v>
      </c>
      <c r="O123" s="244">
        <f t="shared" si="129"/>
        <v>251092107058</v>
      </c>
      <c r="P123" s="244">
        <f t="shared" si="129"/>
        <v>0</v>
      </c>
      <c r="Q123" s="244">
        <f t="shared" si="129"/>
        <v>251092107058</v>
      </c>
      <c r="R123" s="244">
        <f t="shared" si="129"/>
        <v>0</v>
      </c>
      <c r="S123" s="244">
        <v>0</v>
      </c>
      <c r="T123" s="244">
        <f t="shared" si="129"/>
        <v>0</v>
      </c>
      <c r="U123" s="244">
        <f t="shared" si="129"/>
        <v>251092107058</v>
      </c>
      <c r="V123" s="244">
        <f t="shared" si="129"/>
        <v>0</v>
      </c>
      <c r="W123" s="244">
        <f t="shared" si="130"/>
        <v>0</v>
      </c>
      <c r="X123" s="37">
        <f t="shared" si="70"/>
        <v>1</v>
      </c>
      <c r="Y123" s="37">
        <f t="shared" si="71"/>
        <v>0</v>
      </c>
      <c r="Z123" s="37">
        <f t="shared" si="72"/>
        <v>0</v>
      </c>
      <c r="AA123" s="37">
        <f t="shared" si="78"/>
        <v>0</v>
      </c>
      <c r="AB123" s="37" t="s">
        <v>46</v>
      </c>
    </row>
    <row r="124" spans="1:28" ht="35.25" customHeight="1" x14ac:dyDescent="0.25">
      <c r="A124" s="238" t="s">
        <v>246</v>
      </c>
      <c r="B124" s="70"/>
      <c r="C124" s="70"/>
      <c r="D124" s="33"/>
      <c r="E124" s="34" t="s">
        <v>236</v>
      </c>
      <c r="F124" s="244">
        <f t="shared" si="129"/>
        <v>251092107058</v>
      </c>
      <c r="G124" s="244">
        <f t="shared" si="129"/>
        <v>0</v>
      </c>
      <c r="H124" s="244">
        <f t="shared" si="129"/>
        <v>0</v>
      </c>
      <c r="I124" s="244">
        <f t="shared" si="129"/>
        <v>0</v>
      </c>
      <c r="J124" s="244">
        <f t="shared" si="129"/>
        <v>0</v>
      </c>
      <c r="K124" s="244">
        <f t="shared" si="129"/>
        <v>0</v>
      </c>
      <c r="L124" s="244">
        <f t="shared" si="129"/>
        <v>251092107058</v>
      </c>
      <c r="M124" s="36">
        <f t="shared" si="84"/>
        <v>4.7301870458487376E-2</v>
      </c>
      <c r="N124" s="244">
        <f t="shared" si="129"/>
        <v>0</v>
      </c>
      <c r="O124" s="244">
        <f t="shared" si="129"/>
        <v>251092107058</v>
      </c>
      <c r="P124" s="244">
        <f t="shared" si="129"/>
        <v>0</v>
      </c>
      <c r="Q124" s="244">
        <f t="shared" si="129"/>
        <v>251092107058</v>
      </c>
      <c r="R124" s="244">
        <f t="shared" si="129"/>
        <v>0</v>
      </c>
      <c r="S124" s="244">
        <v>0</v>
      </c>
      <c r="T124" s="244">
        <f t="shared" si="129"/>
        <v>0</v>
      </c>
      <c r="U124" s="244">
        <f t="shared" si="129"/>
        <v>251092107058</v>
      </c>
      <c r="V124" s="244">
        <f t="shared" si="129"/>
        <v>0</v>
      </c>
      <c r="W124" s="244">
        <f t="shared" si="130"/>
        <v>0</v>
      </c>
      <c r="X124" s="37">
        <f t="shared" si="70"/>
        <v>1</v>
      </c>
      <c r="Y124" s="37">
        <f t="shared" si="71"/>
        <v>0</v>
      </c>
      <c r="Z124" s="37">
        <f t="shared" si="72"/>
        <v>0</v>
      </c>
      <c r="AA124" s="37">
        <f t="shared" si="78"/>
        <v>0</v>
      </c>
      <c r="AB124" s="37" t="s">
        <v>46</v>
      </c>
    </row>
    <row r="125" spans="1:28" ht="30" customHeight="1" x14ac:dyDescent="0.25">
      <c r="A125" s="239" t="s">
        <v>247</v>
      </c>
      <c r="B125" s="40" t="s">
        <v>192</v>
      </c>
      <c r="C125" s="40">
        <v>11</v>
      </c>
      <c r="D125" s="40" t="s">
        <v>38</v>
      </c>
      <c r="E125" s="41" t="s">
        <v>226</v>
      </c>
      <c r="F125" s="240">
        <v>251092107058</v>
      </c>
      <c r="G125" s="240">
        <v>0</v>
      </c>
      <c r="H125" s="240">
        <v>0</v>
      </c>
      <c r="I125" s="240">
        <v>0</v>
      </c>
      <c r="J125" s="240">
        <v>0</v>
      </c>
      <c r="K125" s="240">
        <f t="shared" si="73"/>
        <v>0</v>
      </c>
      <c r="L125" s="240">
        <f t="shared" si="74"/>
        <v>251092107058</v>
      </c>
      <c r="M125" s="43">
        <f t="shared" si="84"/>
        <v>4.7301870458487376E-2</v>
      </c>
      <c r="N125" s="240">
        <v>0</v>
      </c>
      <c r="O125" s="240">
        <v>251092107058</v>
      </c>
      <c r="P125" s="240">
        <f>L125-O125</f>
        <v>0</v>
      </c>
      <c r="Q125" s="240">
        <v>251092107058</v>
      </c>
      <c r="R125" s="240">
        <f>+L125-Q125</f>
        <v>0</v>
      </c>
      <c r="S125" s="240">
        <f t="shared" ref="S125" si="131">O125-Q125</f>
        <v>0</v>
      </c>
      <c r="T125" s="240">
        <v>0</v>
      </c>
      <c r="U125" s="240">
        <f>+Q125-T125</f>
        <v>251092107058</v>
      </c>
      <c r="V125" s="240">
        <v>0</v>
      </c>
      <c r="W125" s="44">
        <f t="shared" si="80"/>
        <v>0</v>
      </c>
      <c r="X125" s="45">
        <f t="shared" si="70"/>
        <v>1</v>
      </c>
      <c r="Y125" s="45">
        <f t="shared" si="71"/>
        <v>0</v>
      </c>
      <c r="Z125" s="45">
        <f t="shared" si="72"/>
        <v>0</v>
      </c>
      <c r="AA125" s="45">
        <f t="shared" si="78"/>
        <v>0</v>
      </c>
      <c r="AB125" s="45" t="s">
        <v>46</v>
      </c>
    </row>
    <row r="126" spans="1:28" ht="81.75" customHeight="1" x14ac:dyDescent="0.25">
      <c r="A126" s="238" t="s">
        <v>248</v>
      </c>
      <c r="B126" s="40"/>
      <c r="C126" s="40"/>
      <c r="D126" s="40"/>
      <c r="E126" s="34" t="s">
        <v>249</v>
      </c>
      <c r="F126" s="244">
        <f t="shared" ref="F126:V128" si="132">+F127</f>
        <v>242233026988</v>
      </c>
      <c r="G126" s="244">
        <f t="shared" si="132"/>
        <v>0</v>
      </c>
      <c r="H126" s="244">
        <f t="shared" si="132"/>
        <v>0</v>
      </c>
      <c r="I126" s="244">
        <f t="shared" si="132"/>
        <v>0</v>
      </c>
      <c r="J126" s="244">
        <f t="shared" si="132"/>
        <v>0</v>
      </c>
      <c r="K126" s="244">
        <f t="shared" si="132"/>
        <v>0</v>
      </c>
      <c r="L126" s="244">
        <f t="shared" si="132"/>
        <v>242233026988</v>
      </c>
      <c r="M126" s="36">
        <f t="shared" si="84"/>
        <v>4.5632956756808535E-2</v>
      </c>
      <c r="N126" s="244">
        <f t="shared" si="132"/>
        <v>0</v>
      </c>
      <c r="O126" s="244">
        <f t="shared" si="132"/>
        <v>242233026988</v>
      </c>
      <c r="P126" s="244">
        <f t="shared" si="132"/>
        <v>0</v>
      </c>
      <c r="Q126" s="244">
        <f t="shared" si="132"/>
        <v>242233026988</v>
      </c>
      <c r="R126" s="244">
        <f t="shared" si="132"/>
        <v>0</v>
      </c>
      <c r="S126" s="244">
        <v>0</v>
      </c>
      <c r="T126" s="244">
        <f t="shared" si="132"/>
        <v>8850428804</v>
      </c>
      <c r="U126" s="244">
        <f t="shared" si="132"/>
        <v>233382598184</v>
      </c>
      <c r="V126" s="244">
        <f t="shared" si="132"/>
        <v>8850428804</v>
      </c>
      <c r="W126" s="244">
        <f t="shared" ref="W126:W128" si="133">+W127</f>
        <v>0</v>
      </c>
      <c r="X126" s="37">
        <f t="shared" si="70"/>
        <v>1</v>
      </c>
      <c r="Y126" s="37">
        <f t="shared" si="71"/>
        <v>3.6536837746895853E-2</v>
      </c>
      <c r="Z126" s="37">
        <f t="shared" si="72"/>
        <v>3.6536837746895853E-2</v>
      </c>
      <c r="AA126" s="37">
        <f t="shared" si="78"/>
        <v>3.6536837746895853E-2</v>
      </c>
      <c r="AB126" s="37">
        <f t="shared" si="79"/>
        <v>1</v>
      </c>
    </row>
    <row r="127" spans="1:28" ht="78.75" customHeight="1" x14ac:dyDescent="0.25">
      <c r="A127" s="238" t="s">
        <v>250</v>
      </c>
      <c r="B127" s="68"/>
      <c r="C127" s="68"/>
      <c r="D127" s="40"/>
      <c r="E127" s="34" t="s">
        <v>249</v>
      </c>
      <c r="F127" s="244">
        <f t="shared" si="132"/>
        <v>242233026988</v>
      </c>
      <c r="G127" s="244">
        <f t="shared" si="132"/>
        <v>0</v>
      </c>
      <c r="H127" s="244">
        <f t="shared" si="132"/>
        <v>0</v>
      </c>
      <c r="I127" s="244">
        <f t="shared" si="132"/>
        <v>0</v>
      </c>
      <c r="J127" s="244">
        <f t="shared" si="132"/>
        <v>0</v>
      </c>
      <c r="K127" s="244">
        <f t="shared" si="132"/>
        <v>0</v>
      </c>
      <c r="L127" s="244">
        <f t="shared" si="132"/>
        <v>242233026988</v>
      </c>
      <c r="M127" s="36">
        <f t="shared" si="84"/>
        <v>4.5632956756808535E-2</v>
      </c>
      <c r="N127" s="244">
        <f t="shared" si="132"/>
        <v>0</v>
      </c>
      <c r="O127" s="244">
        <f t="shared" si="132"/>
        <v>242233026988</v>
      </c>
      <c r="P127" s="244">
        <f t="shared" si="132"/>
        <v>0</v>
      </c>
      <c r="Q127" s="244">
        <f t="shared" si="132"/>
        <v>242233026988</v>
      </c>
      <c r="R127" s="244">
        <f t="shared" si="132"/>
        <v>0</v>
      </c>
      <c r="S127" s="244">
        <v>0</v>
      </c>
      <c r="T127" s="244">
        <f t="shared" si="132"/>
        <v>8850428804</v>
      </c>
      <c r="U127" s="244">
        <f t="shared" si="132"/>
        <v>233382598184</v>
      </c>
      <c r="V127" s="244">
        <f t="shared" si="132"/>
        <v>8850428804</v>
      </c>
      <c r="W127" s="244">
        <f t="shared" si="133"/>
        <v>0</v>
      </c>
      <c r="X127" s="37">
        <f t="shared" si="70"/>
        <v>1</v>
      </c>
      <c r="Y127" s="37">
        <f t="shared" si="71"/>
        <v>3.6536837746895853E-2</v>
      </c>
      <c r="Z127" s="37">
        <f t="shared" si="72"/>
        <v>3.6536837746895853E-2</v>
      </c>
      <c r="AA127" s="37">
        <f t="shared" si="78"/>
        <v>3.6536837746895853E-2</v>
      </c>
      <c r="AB127" s="37">
        <f t="shared" si="79"/>
        <v>1</v>
      </c>
    </row>
    <row r="128" spans="1:28" ht="40.5" customHeight="1" x14ac:dyDescent="0.25">
      <c r="A128" s="238" t="s">
        <v>251</v>
      </c>
      <c r="B128" s="68"/>
      <c r="C128" s="68"/>
      <c r="D128" s="40"/>
      <c r="E128" s="34" t="s">
        <v>236</v>
      </c>
      <c r="F128" s="244">
        <f t="shared" si="132"/>
        <v>242233026988</v>
      </c>
      <c r="G128" s="244">
        <f t="shared" si="132"/>
        <v>0</v>
      </c>
      <c r="H128" s="244">
        <f t="shared" si="132"/>
        <v>0</v>
      </c>
      <c r="I128" s="244">
        <f t="shared" si="132"/>
        <v>0</v>
      </c>
      <c r="J128" s="244">
        <f t="shared" si="132"/>
        <v>0</v>
      </c>
      <c r="K128" s="244">
        <f t="shared" si="132"/>
        <v>0</v>
      </c>
      <c r="L128" s="244">
        <f t="shared" si="132"/>
        <v>242233026988</v>
      </c>
      <c r="M128" s="36">
        <f t="shared" si="84"/>
        <v>4.5632956756808535E-2</v>
      </c>
      <c r="N128" s="244">
        <f t="shared" si="132"/>
        <v>0</v>
      </c>
      <c r="O128" s="244">
        <f t="shared" si="132"/>
        <v>242233026988</v>
      </c>
      <c r="P128" s="244">
        <f t="shared" si="132"/>
        <v>0</v>
      </c>
      <c r="Q128" s="244">
        <f t="shared" si="132"/>
        <v>242233026988</v>
      </c>
      <c r="R128" s="244">
        <f t="shared" si="132"/>
        <v>0</v>
      </c>
      <c r="S128" s="244">
        <v>0</v>
      </c>
      <c r="T128" s="244">
        <f t="shared" si="132"/>
        <v>8850428804</v>
      </c>
      <c r="U128" s="244">
        <f t="shared" si="132"/>
        <v>233382598184</v>
      </c>
      <c r="V128" s="244">
        <f t="shared" si="132"/>
        <v>8850428804</v>
      </c>
      <c r="W128" s="244">
        <f t="shared" si="133"/>
        <v>0</v>
      </c>
      <c r="X128" s="37">
        <f t="shared" si="70"/>
        <v>1</v>
      </c>
      <c r="Y128" s="37">
        <f t="shared" si="71"/>
        <v>3.6536837746895853E-2</v>
      </c>
      <c r="Z128" s="37">
        <f t="shared" si="72"/>
        <v>3.6536837746895853E-2</v>
      </c>
      <c r="AA128" s="37">
        <f t="shared" si="78"/>
        <v>3.6536837746895853E-2</v>
      </c>
      <c r="AB128" s="37">
        <f t="shared" si="79"/>
        <v>1</v>
      </c>
    </row>
    <row r="129" spans="1:28" ht="30" customHeight="1" x14ac:dyDescent="0.25">
      <c r="A129" s="239" t="s">
        <v>252</v>
      </c>
      <c r="B129" s="40" t="s">
        <v>192</v>
      </c>
      <c r="C129" s="40">
        <v>11</v>
      </c>
      <c r="D129" s="40" t="s">
        <v>38</v>
      </c>
      <c r="E129" s="41" t="s">
        <v>226</v>
      </c>
      <c r="F129" s="240">
        <v>242233026988</v>
      </c>
      <c r="G129" s="240">
        <v>0</v>
      </c>
      <c r="H129" s="240">
        <v>0</v>
      </c>
      <c r="I129" s="240">
        <v>0</v>
      </c>
      <c r="J129" s="240">
        <v>0</v>
      </c>
      <c r="K129" s="240">
        <f t="shared" si="73"/>
        <v>0</v>
      </c>
      <c r="L129" s="240">
        <f t="shared" si="74"/>
        <v>242233026988</v>
      </c>
      <c r="M129" s="43">
        <f t="shared" si="84"/>
        <v>4.5632956756808535E-2</v>
      </c>
      <c r="N129" s="240">
        <v>0</v>
      </c>
      <c r="O129" s="240">
        <v>242233026988</v>
      </c>
      <c r="P129" s="240">
        <f>L129-O129</f>
        <v>0</v>
      </c>
      <c r="Q129" s="240">
        <v>242233026988</v>
      </c>
      <c r="R129" s="240">
        <f>+L129-Q129</f>
        <v>0</v>
      </c>
      <c r="S129" s="240">
        <f t="shared" ref="S129" si="134">O129-Q129</f>
        <v>0</v>
      </c>
      <c r="T129" s="240">
        <v>8850428804</v>
      </c>
      <c r="U129" s="240">
        <f>+Q129-T129</f>
        <v>233382598184</v>
      </c>
      <c r="V129" s="240">
        <v>8850428804</v>
      </c>
      <c r="W129" s="44">
        <f t="shared" si="80"/>
        <v>0</v>
      </c>
      <c r="X129" s="45">
        <f t="shared" si="70"/>
        <v>1</v>
      </c>
      <c r="Y129" s="45">
        <f t="shared" si="71"/>
        <v>3.6536837746895853E-2</v>
      </c>
      <c r="Z129" s="45">
        <f t="shared" si="72"/>
        <v>3.6536837746895853E-2</v>
      </c>
      <c r="AA129" s="45">
        <f t="shared" si="78"/>
        <v>3.6536837746895853E-2</v>
      </c>
      <c r="AB129" s="45">
        <f t="shared" si="79"/>
        <v>1</v>
      </c>
    </row>
    <row r="130" spans="1:28" ht="72.75" customHeight="1" x14ac:dyDescent="0.25">
      <c r="A130" s="238" t="s">
        <v>253</v>
      </c>
      <c r="B130" s="40"/>
      <c r="C130" s="40"/>
      <c r="D130" s="40"/>
      <c r="E130" s="34" t="s">
        <v>254</v>
      </c>
      <c r="F130" s="244">
        <f t="shared" ref="F130:V132" si="135">+F131</f>
        <v>172797196133</v>
      </c>
      <c r="G130" s="244">
        <f t="shared" si="135"/>
        <v>0</v>
      </c>
      <c r="H130" s="244">
        <f t="shared" si="135"/>
        <v>0</v>
      </c>
      <c r="I130" s="244">
        <f t="shared" si="135"/>
        <v>0</v>
      </c>
      <c r="J130" s="244">
        <f t="shared" si="135"/>
        <v>0</v>
      </c>
      <c r="K130" s="244">
        <f t="shared" si="135"/>
        <v>0</v>
      </c>
      <c r="L130" s="244">
        <f t="shared" si="135"/>
        <v>172797196133</v>
      </c>
      <c r="M130" s="36">
        <f t="shared" si="84"/>
        <v>3.2552319875132386E-2</v>
      </c>
      <c r="N130" s="244">
        <f t="shared" si="135"/>
        <v>0</v>
      </c>
      <c r="O130" s="244">
        <f t="shared" si="135"/>
        <v>172797196133</v>
      </c>
      <c r="P130" s="244">
        <f t="shared" si="135"/>
        <v>0</v>
      </c>
      <c r="Q130" s="244">
        <f t="shared" si="135"/>
        <v>172797196133</v>
      </c>
      <c r="R130" s="244">
        <f t="shared" si="135"/>
        <v>0</v>
      </c>
      <c r="S130" s="244">
        <v>0</v>
      </c>
      <c r="T130" s="244">
        <f t="shared" si="135"/>
        <v>11739643239</v>
      </c>
      <c r="U130" s="244">
        <f t="shared" si="135"/>
        <v>161057552894</v>
      </c>
      <c r="V130" s="244">
        <f t="shared" si="135"/>
        <v>11739643239</v>
      </c>
      <c r="W130" s="244">
        <f t="shared" ref="W130:W132" si="136">+W131</f>
        <v>0</v>
      </c>
      <c r="X130" s="37">
        <f t="shared" si="70"/>
        <v>1</v>
      </c>
      <c r="Y130" s="37">
        <f t="shared" si="71"/>
        <v>6.7938852607099781E-2</v>
      </c>
      <c r="Z130" s="37">
        <f t="shared" si="72"/>
        <v>6.7938852607099781E-2</v>
      </c>
      <c r="AA130" s="37">
        <f t="shared" si="78"/>
        <v>6.7938852607099781E-2</v>
      </c>
      <c r="AB130" s="37">
        <f t="shared" si="79"/>
        <v>1</v>
      </c>
    </row>
    <row r="131" spans="1:28" ht="72.75" customHeight="1" x14ac:dyDescent="0.25">
      <c r="A131" s="238" t="s">
        <v>255</v>
      </c>
      <c r="B131" s="68"/>
      <c r="C131" s="68"/>
      <c r="D131" s="40"/>
      <c r="E131" s="69" t="s">
        <v>254</v>
      </c>
      <c r="F131" s="244">
        <f t="shared" si="135"/>
        <v>172797196133</v>
      </c>
      <c r="G131" s="244">
        <f t="shared" si="135"/>
        <v>0</v>
      </c>
      <c r="H131" s="244">
        <f t="shared" si="135"/>
        <v>0</v>
      </c>
      <c r="I131" s="244">
        <f t="shared" si="135"/>
        <v>0</v>
      </c>
      <c r="J131" s="244">
        <f t="shared" si="135"/>
        <v>0</v>
      </c>
      <c r="K131" s="244">
        <f t="shared" si="135"/>
        <v>0</v>
      </c>
      <c r="L131" s="244">
        <f t="shared" si="135"/>
        <v>172797196133</v>
      </c>
      <c r="M131" s="36">
        <f t="shared" si="84"/>
        <v>3.2552319875132386E-2</v>
      </c>
      <c r="N131" s="244">
        <f t="shared" si="135"/>
        <v>0</v>
      </c>
      <c r="O131" s="244">
        <f t="shared" si="135"/>
        <v>172797196133</v>
      </c>
      <c r="P131" s="244">
        <f t="shared" si="135"/>
        <v>0</v>
      </c>
      <c r="Q131" s="244">
        <f t="shared" si="135"/>
        <v>172797196133</v>
      </c>
      <c r="R131" s="244">
        <f t="shared" si="135"/>
        <v>0</v>
      </c>
      <c r="S131" s="244">
        <v>0</v>
      </c>
      <c r="T131" s="244">
        <f t="shared" si="135"/>
        <v>11739643239</v>
      </c>
      <c r="U131" s="244">
        <f t="shared" si="135"/>
        <v>161057552894</v>
      </c>
      <c r="V131" s="244">
        <f t="shared" si="135"/>
        <v>11739643239</v>
      </c>
      <c r="W131" s="244">
        <f t="shared" si="136"/>
        <v>0</v>
      </c>
      <c r="X131" s="37">
        <f t="shared" si="70"/>
        <v>1</v>
      </c>
      <c r="Y131" s="37">
        <f t="shared" si="71"/>
        <v>6.7938852607099781E-2</v>
      </c>
      <c r="Z131" s="37">
        <f t="shared" si="72"/>
        <v>6.7938852607099781E-2</v>
      </c>
      <c r="AA131" s="37">
        <f t="shared" si="78"/>
        <v>6.7938852607099781E-2</v>
      </c>
      <c r="AB131" s="37">
        <f t="shared" si="79"/>
        <v>1</v>
      </c>
    </row>
    <row r="132" spans="1:28" ht="32.25" customHeight="1" x14ac:dyDescent="0.25">
      <c r="A132" s="238" t="s">
        <v>256</v>
      </c>
      <c r="B132" s="68"/>
      <c r="C132" s="68"/>
      <c r="D132" s="40"/>
      <c r="E132" s="34" t="s">
        <v>236</v>
      </c>
      <c r="F132" s="244">
        <f t="shared" si="135"/>
        <v>172797196133</v>
      </c>
      <c r="G132" s="244">
        <f t="shared" si="135"/>
        <v>0</v>
      </c>
      <c r="H132" s="244">
        <f t="shared" si="135"/>
        <v>0</v>
      </c>
      <c r="I132" s="244">
        <f t="shared" si="135"/>
        <v>0</v>
      </c>
      <c r="J132" s="244">
        <f t="shared" si="135"/>
        <v>0</v>
      </c>
      <c r="K132" s="244">
        <f t="shared" si="135"/>
        <v>0</v>
      </c>
      <c r="L132" s="244">
        <f t="shared" si="135"/>
        <v>172797196133</v>
      </c>
      <c r="M132" s="36">
        <f t="shared" si="84"/>
        <v>3.2552319875132386E-2</v>
      </c>
      <c r="N132" s="244">
        <f t="shared" si="135"/>
        <v>0</v>
      </c>
      <c r="O132" s="244">
        <f t="shared" si="135"/>
        <v>172797196133</v>
      </c>
      <c r="P132" s="244">
        <f t="shared" si="135"/>
        <v>0</v>
      </c>
      <c r="Q132" s="244">
        <f t="shared" si="135"/>
        <v>172797196133</v>
      </c>
      <c r="R132" s="244">
        <f t="shared" si="135"/>
        <v>0</v>
      </c>
      <c r="S132" s="244">
        <v>0</v>
      </c>
      <c r="T132" s="244">
        <f t="shared" si="135"/>
        <v>11739643239</v>
      </c>
      <c r="U132" s="244">
        <f t="shared" si="135"/>
        <v>161057552894</v>
      </c>
      <c r="V132" s="244">
        <f t="shared" si="135"/>
        <v>11739643239</v>
      </c>
      <c r="W132" s="244">
        <f t="shared" si="136"/>
        <v>0</v>
      </c>
      <c r="X132" s="37">
        <f t="shared" si="70"/>
        <v>1</v>
      </c>
      <c r="Y132" s="37">
        <f t="shared" si="71"/>
        <v>6.7938852607099781E-2</v>
      </c>
      <c r="Z132" s="37">
        <f t="shared" si="72"/>
        <v>6.7938852607099781E-2</v>
      </c>
      <c r="AA132" s="37">
        <f t="shared" si="78"/>
        <v>6.7938852607099781E-2</v>
      </c>
      <c r="AB132" s="37">
        <f t="shared" si="79"/>
        <v>1</v>
      </c>
    </row>
    <row r="133" spans="1:28" ht="30" customHeight="1" x14ac:dyDescent="0.25">
      <c r="A133" s="239" t="s">
        <v>257</v>
      </c>
      <c r="B133" s="40" t="s">
        <v>192</v>
      </c>
      <c r="C133" s="40">
        <v>11</v>
      </c>
      <c r="D133" s="40" t="s">
        <v>38</v>
      </c>
      <c r="E133" s="41" t="s">
        <v>226</v>
      </c>
      <c r="F133" s="240">
        <v>172797196133</v>
      </c>
      <c r="G133" s="240">
        <v>0</v>
      </c>
      <c r="H133" s="240">
        <v>0</v>
      </c>
      <c r="I133" s="240">
        <v>0</v>
      </c>
      <c r="J133" s="240">
        <v>0</v>
      </c>
      <c r="K133" s="240">
        <f t="shared" si="73"/>
        <v>0</v>
      </c>
      <c r="L133" s="240">
        <f t="shared" si="74"/>
        <v>172797196133</v>
      </c>
      <c r="M133" s="43">
        <f t="shared" si="84"/>
        <v>3.2552319875132386E-2</v>
      </c>
      <c r="N133" s="240">
        <v>0</v>
      </c>
      <c r="O133" s="240">
        <v>172797196133</v>
      </c>
      <c r="P133" s="240">
        <f>L133-O133</f>
        <v>0</v>
      </c>
      <c r="Q133" s="240">
        <v>172797196133</v>
      </c>
      <c r="R133" s="240">
        <f>+L133-Q133</f>
        <v>0</v>
      </c>
      <c r="S133" s="240">
        <f t="shared" ref="S133" si="137">O133-Q133</f>
        <v>0</v>
      </c>
      <c r="T133" s="240">
        <v>11739643239</v>
      </c>
      <c r="U133" s="240">
        <f>+Q133-T133</f>
        <v>161057552894</v>
      </c>
      <c r="V133" s="240">
        <v>11739643239</v>
      </c>
      <c r="W133" s="44">
        <f t="shared" si="80"/>
        <v>0</v>
      </c>
      <c r="X133" s="45">
        <f t="shared" si="70"/>
        <v>1</v>
      </c>
      <c r="Y133" s="45">
        <f t="shared" si="71"/>
        <v>6.7938852607099781E-2</v>
      </c>
      <c r="Z133" s="45">
        <f t="shared" si="72"/>
        <v>6.7938852607099781E-2</v>
      </c>
      <c r="AA133" s="45">
        <f t="shared" si="78"/>
        <v>6.7938852607099781E-2</v>
      </c>
      <c r="AB133" s="45">
        <f t="shared" si="79"/>
        <v>1</v>
      </c>
    </row>
    <row r="134" spans="1:28" ht="87" customHeight="1" x14ac:dyDescent="0.25">
      <c r="A134" s="238" t="s">
        <v>258</v>
      </c>
      <c r="B134" s="40"/>
      <c r="C134" s="40"/>
      <c r="D134" s="40"/>
      <c r="E134" s="34" t="s">
        <v>259</v>
      </c>
      <c r="F134" s="244">
        <f t="shared" ref="F134:V136" si="138">+F135</f>
        <v>186940477824</v>
      </c>
      <c r="G134" s="244">
        <f t="shared" si="138"/>
        <v>0</v>
      </c>
      <c r="H134" s="244">
        <f t="shared" si="138"/>
        <v>0</v>
      </c>
      <c r="I134" s="244">
        <f t="shared" si="138"/>
        <v>0</v>
      </c>
      <c r="J134" s="244">
        <f t="shared" si="138"/>
        <v>0</v>
      </c>
      <c r="K134" s="244">
        <f t="shared" si="138"/>
        <v>0</v>
      </c>
      <c r="L134" s="244">
        <f t="shared" si="138"/>
        <v>186940477824</v>
      </c>
      <c r="M134" s="36">
        <f t="shared" si="84"/>
        <v>3.5216695455249858E-2</v>
      </c>
      <c r="N134" s="244">
        <f t="shared" si="138"/>
        <v>0</v>
      </c>
      <c r="O134" s="244">
        <f t="shared" si="138"/>
        <v>186940477824</v>
      </c>
      <c r="P134" s="244">
        <f t="shared" si="138"/>
        <v>0</v>
      </c>
      <c r="Q134" s="244">
        <f t="shared" si="138"/>
        <v>186940477824</v>
      </c>
      <c r="R134" s="244">
        <f t="shared" si="138"/>
        <v>0</v>
      </c>
      <c r="S134" s="244">
        <v>0</v>
      </c>
      <c r="T134" s="244">
        <f t="shared" si="138"/>
        <v>17558442757</v>
      </c>
      <c r="U134" s="244">
        <f t="shared" si="138"/>
        <v>169382035067</v>
      </c>
      <c r="V134" s="244">
        <f t="shared" si="138"/>
        <v>17558442757</v>
      </c>
      <c r="W134" s="244">
        <f t="shared" ref="W134:W136" si="139">+W135</f>
        <v>0</v>
      </c>
      <c r="X134" s="37">
        <f t="shared" si="70"/>
        <v>1</v>
      </c>
      <c r="Y134" s="37">
        <f t="shared" si="71"/>
        <v>9.392531227790514E-2</v>
      </c>
      <c r="Z134" s="37">
        <f t="shared" si="72"/>
        <v>9.392531227790514E-2</v>
      </c>
      <c r="AA134" s="37">
        <f t="shared" si="78"/>
        <v>9.392531227790514E-2</v>
      </c>
      <c r="AB134" s="37">
        <f t="shared" si="79"/>
        <v>1</v>
      </c>
    </row>
    <row r="135" spans="1:28" ht="85.5" customHeight="1" x14ac:dyDescent="0.25">
      <c r="A135" s="238" t="s">
        <v>260</v>
      </c>
      <c r="B135" s="68"/>
      <c r="C135" s="68"/>
      <c r="D135" s="40"/>
      <c r="E135" s="69" t="s">
        <v>259</v>
      </c>
      <c r="F135" s="244">
        <f t="shared" si="138"/>
        <v>186940477824</v>
      </c>
      <c r="G135" s="244">
        <f t="shared" si="138"/>
        <v>0</v>
      </c>
      <c r="H135" s="244">
        <f t="shared" si="138"/>
        <v>0</v>
      </c>
      <c r="I135" s="244">
        <f t="shared" si="138"/>
        <v>0</v>
      </c>
      <c r="J135" s="244">
        <f t="shared" si="138"/>
        <v>0</v>
      </c>
      <c r="K135" s="244">
        <f t="shared" si="138"/>
        <v>0</v>
      </c>
      <c r="L135" s="244">
        <f t="shared" si="138"/>
        <v>186940477824</v>
      </c>
      <c r="M135" s="36">
        <f t="shared" si="84"/>
        <v>3.5216695455249858E-2</v>
      </c>
      <c r="N135" s="244">
        <f t="shared" si="138"/>
        <v>0</v>
      </c>
      <c r="O135" s="244">
        <f t="shared" si="138"/>
        <v>186940477824</v>
      </c>
      <c r="P135" s="244">
        <f t="shared" si="138"/>
        <v>0</v>
      </c>
      <c r="Q135" s="244">
        <f t="shared" si="138"/>
        <v>186940477824</v>
      </c>
      <c r="R135" s="244">
        <f t="shared" si="138"/>
        <v>0</v>
      </c>
      <c r="S135" s="244">
        <v>0</v>
      </c>
      <c r="T135" s="244">
        <f t="shared" si="138"/>
        <v>17558442757</v>
      </c>
      <c r="U135" s="244">
        <f t="shared" si="138"/>
        <v>169382035067</v>
      </c>
      <c r="V135" s="244">
        <f t="shared" si="138"/>
        <v>17558442757</v>
      </c>
      <c r="W135" s="244">
        <f t="shared" si="139"/>
        <v>0</v>
      </c>
      <c r="X135" s="37">
        <f t="shared" si="70"/>
        <v>1</v>
      </c>
      <c r="Y135" s="37">
        <f t="shared" si="71"/>
        <v>9.392531227790514E-2</v>
      </c>
      <c r="Z135" s="37">
        <f t="shared" si="72"/>
        <v>9.392531227790514E-2</v>
      </c>
      <c r="AA135" s="37">
        <f t="shared" si="78"/>
        <v>9.392531227790514E-2</v>
      </c>
      <c r="AB135" s="37">
        <f t="shared" si="79"/>
        <v>1</v>
      </c>
    </row>
    <row r="136" spans="1:28" ht="31.5" customHeight="1" x14ac:dyDescent="0.25">
      <c r="A136" s="238" t="s">
        <v>261</v>
      </c>
      <c r="B136" s="68"/>
      <c r="C136" s="68"/>
      <c r="D136" s="40"/>
      <c r="E136" s="34" t="s">
        <v>236</v>
      </c>
      <c r="F136" s="244">
        <f t="shared" si="138"/>
        <v>186940477824</v>
      </c>
      <c r="G136" s="244">
        <f t="shared" si="138"/>
        <v>0</v>
      </c>
      <c r="H136" s="244">
        <f t="shared" si="138"/>
        <v>0</v>
      </c>
      <c r="I136" s="244">
        <f t="shared" si="138"/>
        <v>0</v>
      </c>
      <c r="J136" s="244">
        <f t="shared" si="138"/>
        <v>0</v>
      </c>
      <c r="K136" s="244">
        <f t="shared" si="138"/>
        <v>0</v>
      </c>
      <c r="L136" s="244">
        <f t="shared" si="138"/>
        <v>186940477824</v>
      </c>
      <c r="M136" s="36">
        <f t="shared" si="84"/>
        <v>3.5216695455249858E-2</v>
      </c>
      <c r="N136" s="244">
        <f t="shared" si="138"/>
        <v>0</v>
      </c>
      <c r="O136" s="244">
        <f t="shared" si="138"/>
        <v>186940477824</v>
      </c>
      <c r="P136" s="244">
        <f t="shared" si="138"/>
        <v>0</v>
      </c>
      <c r="Q136" s="244">
        <f t="shared" si="138"/>
        <v>186940477824</v>
      </c>
      <c r="R136" s="244">
        <f t="shared" si="138"/>
        <v>0</v>
      </c>
      <c r="S136" s="244">
        <v>0</v>
      </c>
      <c r="T136" s="244">
        <f t="shared" si="138"/>
        <v>17558442757</v>
      </c>
      <c r="U136" s="244">
        <f t="shared" si="138"/>
        <v>169382035067</v>
      </c>
      <c r="V136" s="244">
        <f t="shared" si="138"/>
        <v>17558442757</v>
      </c>
      <c r="W136" s="244">
        <f t="shared" si="139"/>
        <v>0</v>
      </c>
      <c r="X136" s="37">
        <f t="shared" ref="X136:X200" si="140">+Q136/L136</f>
        <v>1</v>
      </c>
      <c r="Y136" s="37">
        <f t="shared" ref="Y136:Y200" si="141">+T136/L136</f>
        <v>9.392531227790514E-2</v>
      </c>
      <c r="Z136" s="37">
        <f t="shared" ref="Z136:Z200" si="142">+V136/L136</f>
        <v>9.392531227790514E-2</v>
      </c>
      <c r="AA136" s="37">
        <f t="shared" si="78"/>
        <v>9.392531227790514E-2</v>
      </c>
      <c r="AB136" s="37">
        <f t="shared" si="79"/>
        <v>1</v>
      </c>
    </row>
    <row r="137" spans="1:28" ht="30" customHeight="1" x14ac:dyDescent="0.25">
      <c r="A137" s="239" t="s">
        <v>262</v>
      </c>
      <c r="B137" s="40" t="s">
        <v>192</v>
      </c>
      <c r="C137" s="40">
        <v>11</v>
      </c>
      <c r="D137" s="40" t="s">
        <v>38</v>
      </c>
      <c r="E137" s="41" t="s">
        <v>226</v>
      </c>
      <c r="F137" s="240">
        <v>186940477824</v>
      </c>
      <c r="G137" s="240">
        <v>0</v>
      </c>
      <c r="H137" s="240">
        <v>0</v>
      </c>
      <c r="I137" s="240">
        <v>0</v>
      </c>
      <c r="J137" s="240">
        <v>0</v>
      </c>
      <c r="K137" s="240">
        <f t="shared" ref="K137:K200" si="143">+G137-H137+I137-J137</f>
        <v>0</v>
      </c>
      <c r="L137" s="240">
        <f t="shared" ref="L137:L200" si="144">+F137+K137</f>
        <v>186940477824</v>
      </c>
      <c r="M137" s="43">
        <f t="shared" si="84"/>
        <v>3.5216695455249858E-2</v>
      </c>
      <c r="N137" s="240">
        <v>0</v>
      </c>
      <c r="O137" s="240">
        <v>186940477824</v>
      </c>
      <c r="P137" s="240">
        <f>L137-O137</f>
        <v>0</v>
      </c>
      <c r="Q137" s="240">
        <v>186940477824</v>
      </c>
      <c r="R137" s="240">
        <f>+L137-Q137</f>
        <v>0</v>
      </c>
      <c r="S137" s="240">
        <f t="shared" ref="S137" si="145">O137-Q137</f>
        <v>0</v>
      </c>
      <c r="T137" s="240">
        <v>17558442757</v>
      </c>
      <c r="U137" s="240">
        <f>+Q137-T137</f>
        <v>169382035067</v>
      </c>
      <c r="V137" s="240">
        <v>17558442757</v>
      </c>
      <c r="W137" s="44">
        <f t="shared" si="80"/>
        <v>0</v>
      </c>
      <c r="X137" s="45">
        <f t="shared" si="140"/>
        <v>1</v>
      </c>
      <c r="Y137" s="45">
        <f t="shared" si="141"/>
        <v>9.392531227790514E-2</v>
      </c>
      <c r="Z137" s="45">
        <f t="shared" si="142"/>
        <v>9.392531227790514E-2</v>
      </c>
      <c r="AA137" s="45">
        <f t="shared" si="78"/>
        <v>9.392531227790514E-2</v>
      </c>
      <c r="AB137" s="45">
        <f t="shared" si="79"/>
        <v>1</v>
      </c>
    </row>
    <row r="138" spans="1:28" ht="65.25" customHeight="1" x14ac:dyDescent="0.25">
      <c r="A138" s="238" t="s">
        <v>263</v>
      </c>
      <c r="B138" s="40"/>
      <c r="C138" s="40"/>
      <c r="D138" s="40"/>
      <c r="E138" s="34" t="s">
        <v>264</v>
      </c>
      <c r="F138" s="244">
        <f t="shared" ref="F138:V140" si="146">+F139</f>
        <v>203096408219</v>
      </c>
      <c r="G138" s="244">
        <f t="shared" si="146"/>
        <v>0</v>
      </c>
      <c r="H138" s="244">
        <f t="shared" si="146"/>
        <v>0</v>
      </c>
      <c r="I138" s="244">
        <f t="shared" si="146"/>
        <v>0</v>
      </c>
      <c r="J138" s="244">
        <f t="shared" si="146"/>
        <v>0</v>
      </c>
      <c r="K138" s="244">
        <f t="shared" si="146"/>
        <v>0</v>
      </c>
      <c r="L138" s="244">
        <f t="shared" si="146"/>
        <v>203096408219</v>
      </c>
      <c r="M138" s="36">
        <f t="shared" si="84"/>
        <v>3.8260222930624081E-2</v>
      </c>
      <c r="N138" s="244">
        <f t="shared" si="146"/>
        <v>0</v>
      </c>
      <c r="O138" s="244">
        <f t="shared" si="146"/>
        <v>203096408219</v>
      </c>
      <c r="P138" s="244">
        <f t="shared" si="146"/>
        <v>0</v>
      </c>
      <c r="Q138" s="244">
        <f t="shared" si="146"/>
        <v>203096408219</v>
      </c>
      <c r="R138" s="244">
        <f t="shared" si="146"/>
        <v>0</v>
      </c>
      <c r="S138" s="244">
        <v>0</v>
      </c>
      <c r="T138" s="244">
        <f t="shared" si="146"/>
        <v>10481033855</v>
      </c>
      <c r="U138" s="244">
        <f t="shared" si="146"/>
        <v>192615374364</v>
      </c>
      <c r="V138" s="244">
        <f t="shared" si="146"/>
        <v>10481033855</v>
      </c>
      <c r="W138" s="244">
        <f t="shared" ref="W138:W140" si="147">+W139</f>
        <v>0</v>
      </c>
      <c r="X138" s="37">
        <f t="shared" si="140"/>
        <v>1</v>
      </c>
      <c r="Y138" s="37">
        <f t="shared" si="141"/>
        <v>5.1606199966363966E-2</v>
      </c>
      <c r="Z138" s="37">
        <f t="shared" si="142"/>
        <v>5.1606199966363966E-2</v>
      </c>
      <c r="AA138" s="37">
        <f t="shared" ref="AA138:AA201" si="148">+T138/Q138</f>
        <v>5.1606199966363966E-2</v>
      </c>
      <c r="AB138" s="37">
        <f t="shared" ref="AB138:AB191" si="149">+V138/T138</f>
        <v>1</v>
      </c>
    </row>
    <row r="139" spans="1:28" ht="63.75" customHeight="1" x14ac:dyDescent="0.25">
      <c r="A139" s="238" t="s">
        <v>265</v>
      </c>
      <c r="B139" s="68"/>
      <c r="C139" s="68"/>
      <c r="D139" s="40"/>
      <c r="E139" s="69" t="s">
        <v>264</v>
      </c>
      <c r="F139" s="244">
        <f t="shared" si="146"/>
        <v>203096408219</v>
      </c>
      <c r="G139" s="244">
        <f t="shared" si="146"/>
        <v>0</v>
      </c>
      <c r="H139" s="244">
        <f t="shared" si="146"/>
        <v>0</v>
      </c>
      <c r="I139" s="244">
        <f t="shared" si="146"/>
        <v>0</v>
      </c>
      <c r="J139" s="244">
        <f t="shared" si="146"/>
        <v>0</v>
      </c>
      <c r="K139" s="244">
        <f t="shared" si="146"/>
        <v>0</v>
      </c>
      <c r="L139" s="244">
        <f t="shared" si="146"/>
        <v>203096408219</v>
      </c>
      <c r="M139" s="36">
        <f t="shared" si="84"/>
        <v>3.8260222930624081E-2</v>
      </c>
      <c r="N139" s="244">
        <f t="shared" si="146"/>
        <v>0</v>
      </c>
      <c r="O139" s="244">
        <f t="shared" si="146"/>
        <v>203096408219</v>
      </c>
      <c r="P139" s="244">
        <f t="shared" si="146"/>
        <v>0</v>
      </c>
      <c r="Q139" s="244">
        <f t="shared" si="146"/>
        <v>203096408219</v>
      </c>
      <c r="R139" s="244">
        <f t="shared" si="146"/>
        <v>0</v>
      </c>
      <c r="S139" s="244">
        <v>0</v>
      </c>
      <c r="T139" s="244">
        <f t="shared" si="146"/>
        <v>10481033855</v>
      </c>
      <c r="U139" s="244">
        <f t="shared" si="146"/>
        <v>192615374364</v>
      </c>
      <c r="V139" s="244">
        <f t="shared" si="146"/>
        <v>10481033855</v>
      </c>
      <c r="W139" s="244">
        <f t="shared" si="147"/>
        <v>0</v>
      </c>
      <c r="X139" s="37">
        <f t="shared" si="140"/>
        <v>1</v>
      </c>
      <c r="Y139" s="37">
        <f t="shared" si="141"/>
        <v>5.1606199966363966E-2</v>
      </c>
      <c r="Z139" s="37">
        <f t="shared" si="142"/>
        <v>5.1606199966363966E-2</v>
      </c>
      <c r="AA139" s="37">
        <f t="shared" si="148"/>
        <v>5.1606199966363966E-2</v>
      </c>
      <c r="AB139" s="37">
        <f t="shared" si="149"/>
        <v>1</v>
      </c>
    </row>
    <row r="140" spans="1:28" ht="38.25" customHeight="1" x14ac:dyDescent="0.25">
      <c r="A140" s="238" t="s">
        <v>266</v>
      </c>
      <c r="B140" s="68"/>
      <c r="C140" s="68"/>
      <c r="D140" s="40"/>
      <c r="E140" s="34" t="s">
        <v>236</v>
      </c>
      <c r="F140" s="244">
        <f t="shared" si="146"/>
        <v>203096408219</v>
      </c>
      <c r="G140" s="244">
        <f t="shared" si="146"/>
        <v>0</v>
      </c>
      <c r="H140" s="244">
        <f t="shared" si="146"/>
        <v>0</v>
      </c>
      <c r="I140" s="244">
        <f t="shared" si="146"/>
        <v>0</v>
      </c>
      <c r="J140" s="244">
        <f t="shared" si="146"/>
        <v>0</v>
      </c>
      <c r="K140" s="244">
        <f t="shared" si="146"/>
        <v>0</v>
      </c>
      <c r="L140" s="244">
        <f t="shared" si="146"/>
        <v>203096408219</v>
      </c>
      <c r="M140" s="36">
        <f t="shared" si="84"/>
        <v>3.8260222930624081E-2</v>
      </c>
      <c r="N140" s="244">
        <f t="shared" si="146"/>
        <v>0</v>
      </c>
      <c r="O140" s="244">
        <f t="shared" si="146"/>
        <v>203096408219</v>
      </c>
      <c r="P140" s="244">
        <f t="shared" si="146"/>
        <v>0</v>
      </c>
      <c r="Q140" s="244">
        <f t="shared" si="146"/>
        <v>203096408219</v>
      </c>
      <c r="R140" s="244">
        <f t="shared" si="146"/>
        <v>0</v>
      </c>
      <c r="S140" s="244">
        <v>0</v>
      </c>
      <c r="T140" s="244">
        <f t="shared" si="146"/>
        <v>10481033855</v>
      </c>
      <c r="U140" s="244">
        <f t="shared" si="146"/>
        <v>192615374364</v>
      </c>
      <c r="V140" s="244">
        <f t="shared" si="146"/>
        <v>10481033855</v>
      </c>
      <c r="W140" s="244">
        <f t="shared" si="147"/>
        <v>0</v>
      </c>
      <c r="X140" s="37">
        <f t="shared" si="140"/>
        <v>1</v>
      </c>
      <c r="Y140" s="37">
        <f t="shared" si="141"/>
        <v>5.1606199966363966E-2</v>
      </c>
      <c r="Z140" s="37">
        <f t="shared" si="142"/>
        <v>5.1606199966363966E-2</v>
      </c>
      <c r="AA140" s="37">
        <f t="shared" si="148"/>
        <v>5.1606199966363966E-2</v>
      </c>
      <c r="AB140" s="37">
        <f t="shared" si="149"/>
        <v>1</v>
      </c>
    </row>
    <row r="141" spans="1:28" ht="30" customHeight="1" x14ac:dyDescent="0.25">
      <c r="A141" s="239" t="s">
        <v>267</v>
      </c>
      <c r="B141" s="40" t="s">
        <v>192</v>
      </c>
      <c r="C141" s="40">
        <v>11</v>
      </c>
      <c r="D141" s="40" t="s">
        <v>38</v>
      </c>
      <c r="E141" s="41" t="s">
        <v>226</v>
      </c>
      <c r="F141" s="240">
        <v>203096408219</v>
      </c>
      <c r="G141" s="240">
        <v>0</v>
      </c>
      <c r="H141" s="240">
        <v>0</v>
      </c>
      <c r="I141" s="240">
        <v>0</v>
      </c>
      <c r="J141" s="240">
        <v>0</v>
      </c>
      <c r="K141" s="240">
        <f t="shared" si="143"/>
        <v>0</v>
      </c>
      <c r="L141" s="240">
        <f t="shared" si="144"/>
        <v>203096408219</v>
      </c>
      <c r="M141" s="43">
        <f t="shared" si="84"/>
        <v>3.8260222930624081E-2</v>
      </c>
      <c r="N141" s="240">
        <v>0</v>
      </c>
      <c r="O141" s="240">
        <v>203096408219</v>
      </c>
      <c r="P141" s="240">
        <f>L141-O141</f>
        <v>0</v>
      </c>
      <c r="Q141" s="240">
        <v>203096408219</v>
      </c>
      <c r="R141" s="240">
        <f>+L141-Q141</f>
        <v>0</v>
      </c>
      <c r="S141" s="240">
        <f t="shared" ref="S141" si="150">O141-Q141</f>
        <v>0</v>
      </c>
      <c r="T141" s="240">
        <v>10481033855</v>
      </c>
      <c r="U141" s="240">
        <f>+Q141-T141</f>
        <v>192615374364</v>
      </c>
      <c r="V141" s="240">
        <v>10481033855</v>
      </c>
      <c r="W141" s="44">
        <f t="shared" ref="W141:W200" si="151">+T141-V141</f>
        <v>0</v>
      </c>
      <c r="X141" s="45">
        <f t="shared" si="140"/>
        <v>1</v>
      </c>
      <c r="Y141" s="45">
        <f t="shared" si="141"/>
        <v>5.1606199966363966E-2</v>
      </c>
      <c r="Z141" s="45">
        <f t="shared" si="142"/>
        <v>5.1606199966363966E-2</v>
      </c>
      <c r="AA141" s="45">
        <f t="shared" si="148"/>
        <v>5.1606199966363966E-2</v>
      </c>
      <c r="AB141" s="45">
        <f t="shared" si="149"/>
        <v>1</v>
      </c>
    </row>
    <row r="142" spans="1:28" ht="49.5" customHeight="1" x14ac:dyDescent="0.25">
      <c r="A142" s="254" t="s">
        <v>268</v>
      </c>
      <c r="B142" s="40"/>
      <c r="C142" s="40"/>
      <c r="D142" s="40"/>
      <c r="E142" s="34" t="s">
        <v>271</v>
      </c>
      <c r="F142" s="244">
        <f>+F143</f>
        <v>15000000000</v>
      </c>
      <c r="G142" s="244">
        <f>+G143</f>
        <v>0</v>
      </c>
      <c r="H142" s="244">
        <f t="shared" ref="H142:J142" si="152">+H143</f>
        <v>0</v>
      </c>
      <c r="I142" s="244">
        <f t="shared" si="152"/>
        <v>0</v>
      </c>
      <c r="J142" s="244">
        <f t="shared" si="152"/>
        <v>0</v>
      </c>
      <c r="K142" s="244">
        <f t="shared" si="143"/>
        <v>0</v>
      </c>
      <c r="L142" s="244">
        <f t="shared" si="144"/>
        <v>15000000000</v>
      </c>
      <c r="M142" s="36">
        <f t="shared" si="84"/>
        <v>2.8257680625278121E-3</v>
      </c>
      <c r="N142" s="244">
        <f>+N143</f>
        <v>0</v>
      </c>
      <c r="O142" s="244">
        <f t="shared" ref="O142:W142" si="153">+O143</f>
        <v>10623673636.860001</v>
      </c>
      <c r="P142" s="244">
        <f>L142-O142</f>
        <v>4376326363.1399994</v>
      </c>
      <c r="Q142" s="244">
        <f t="shared" si="153"/>
        <v>9209047276.1800003</v>
      </c>
      <c r="R142" s="244">
        <f>+L142-Q142</f>
        <v>5790952723.8199997</v>
      </c>
      <c r="S142" s="244">
        <f t="shared" si="153"/>
        <v>1414626360.6799998</v>
      </c>
      <c r="T142" s="244">
        <f t="shared" si="153"/>
        <v>2000128841.98</v>
      </c>
      <c r="U142" s="244">
        <f>+Q142-T142</f>
        <v>7208918434.2000008</v>
      </c>
      <c r="V142" s="244">
        <f t="shared" si="153"/>
        <v>1997433161.98</v>
      </c>
      <c r="W142" s="244">
        <f t="shared" si="153"/>
        <v>2695680</v>
      </c>
      <c r="X142" s="37">
        <f t="shared" si="140"/>
        <v>0.61393648507866672</v>
      </c>
      <c r="Y142" s="37">
        <f t="shared" si="141"/>
        <v>0.13334192279866666</v>
      </c>
      <c r="Z142" s="37">
        <f t="shared" si="142"/>
        <v>0.13316221079866666</v>
      </c>
      <c r="AA142" s="37">
        <f t="shared" si="148"/>
        <v>0.21719172266098652</v>
      </c>
      <c r="AB142" s="37">
        <f t="shared" si="149"/>
        <v>0.99865224682359388</v>
      </c>
    </row>
    <row r="143" spans="1:28" ht="49.5" customHeight="1" x14ac:dyDescent="0.25">
      <c r="A143" s="238" t="s">
        <v>270</v>
      </c>
      <c r="B143" s="68"/>
      <c r="C143" s="68"/>
      <c r="D143" s="40"/>
      <c r="E143" s="34" t="s">
        <v>271</v>
      </c>
      <c r="F143" s="244">
        <f t="shared" ref="F143:W143" si="154">+F144</f>
        <v>15000000000</v>
      </c>
      <c r="G143" s="244">
        <f t="shared" si="154"/>
        <v>0</v>
      </c>
      <c r="H143" s="244">
        <f t="shared" si="154"/>
        <v>0</v>
      </c>
      <c r="I143" s="244">
        <f t="shared" si="154"/>
        <v>0</v>
      </c>
      <c r="J143" s="244">
        <f t="shared" si="154"/>
        <v>0</v>
      </c>
      <c r="K143" s="244">
        <f t="shared" si="154"/>
        <v>0</v>
      </c>
      <c r="L143" s="244">
        <f t="shared" si="154"/>
        <v>15000000000</v>
      </c>
      <c r="M143" s="36">
        <f t="shared" si="84"/>
        <v>2.8257680625278121E-3</v>
      </c>
      <c r="N143" s="244">
        <f t="shared" si="154"/>
        <v>0</v>
      </c>
      <c r="O143" s="244">
        <f t="shared" si="154"/>
        <v>10623673636.860001</v>
      </c>
      <c r="P143" s="244">
        <f t="shared" si="154"/>
        <v>4376326363.1400003</v>
      </c>
      <c r="Q143" s="244">
        <f t="shared" si="154"/>
        <v>9209047276.1800003</v>
      </c>
      <c r="R143" s="244">
        <f t="shared" si="154"/>
        <v>5790952723.8199997</v>
      </c>
      <c r="S143" s="244">
        <f t="shared" si="154"/>
        <v>1414626360.6799998</v>
      </c>
      <c r="T143" s="244">
        <f t="shared" si="154"/>
        <v>2000128841.98</v>
      </c>
      <c r="U143" s="244">
        <f t="shared" si="154"/>
        <v>7208918434.2000008</v>
      </c>
      <c r="V143" s="244">
        <f t="shared" si="154"/>
        <v>1997433161.98</v>
      </c>
      <c r="W143" s="244">
        <f t="shared" si="154"/>
        <v>2695680</v>
      </c>
      <c r="X143" s="37">
        <f t="shared" si="140"/>
        <v>0.61393648507866672</v>
      </c>
      <c r="Y143" s="37">
        <f t="shared" si="141"/>
        <v>0.13334192279866666</v>
      </c>
      <c r="Z143" s="37">
        <f t="shared" si="142"/>
        <v>0.13316221079866666</v>
      </c>
      <c r="AA143" s="37">
        <f t="shared" si="148"/>
        <v>0.21719172266098652</v>
      </c>
      <c r="AB143" s="37">
        <f t="shared" si="149"/>
        <v>0.99865224682359388</v>
      </c>
    </row>
    <row r="144" spans="1:28" ht="49.5" customHeight="1" x14ac:dyDescent="0.25">
      <c r="A144" s="238" t="s">
        <v>272</v>
      </c>
      <c r="B144" s="68"/>
      <c r="C144" s="68"/>
      <c r="D144" s="40"/>
      <c r="E144" s="34" t="s">
        <v>273</v>
      </c>
      <c r="F144" s="244">
        <f>SUM(F145:F147)</f>
        <v>15000000000</v>
      </c>
      <c r="G144" s="244">
        <f>SUM(G145:G147)</f>
        <v>0</v>
      </c>
      <c r="H144" s="244">
        <f t="shared" ref="H144:L144" si="155">SUM(H145:H147)</f>
        <v>0</v>
      </c>
      <c r="I144" s="244">
        <f t="shared" si="155"/>
        <v>0</v>
      </c>
      <c r="J144" s="244">
        <f t="shared" si="155"/>
        <v>0</v>
      </c>
      <c r="K144" s="244">
        <f t="shared" si="155"/>
        <v>0</v>
      </c>
      <c r="L144" s="244">
        <f t="shared" si="155"/>
        <v>15000000000</v>
      </c>
      <c r="M144" s="36">
        <f t="shared" ref="M144:M208" si="156">L144/$L$259</f>
        <v>2.8257680625278121E-3</v>
      </c>
      <c r="N144" s="244">
        <f t="shared" ref="N144:W144" si="157">SUM(N145:N147)</f>
        <v>0</v>
      </c>
      <c r="O144" s="244">
        <f t="shared" si="157"/>
        <v>10623673636.860001</v>
      </c>
      <c r="P144" s="244">
        <f t="shared" si="157"/>
        <v>4376326363.1400003</v>
      </c>
      <c r="Q144" s="244">
        <f t="shared" si="157"/>
        <v>9209047276.1800003</v>
      </c>
      <c r="R144" s="244">
        <f t="shared" si="157"/>
        <v>5790952723.8199997</v>
      </c>
      <c r="S144" s="244">
        <f t="shared" si="157"/>
        <v>1414626360.6799998</v>
      </c>
      <c r="T144" s="244">
        <f t="shared" si="157"/>
        <v>2000128841.98</v>
      </c>
      <c r="U144" s="244">
        <f t="shared" si="157"/>
        <v>7208918434.2000008</v>
      </c>
      <c r="V144" s="244">
        <f t="shared" si="157"/>
        <v>1997433161.98</v>
      </c>
      <c r="W144" s="244">
        <f t="shared" si="157"/>
        <v>2695680</v>
      </c>
      <c r="X144" s="37">
        <f t="shared" si="140"/>
        <v>0.61393648507866672</v>
      </c>
      <c r="Y144" s="37">
        <f t="shared" si="141"/>
        <v>0.13334192279866666</v>
      </c>
      <c r="Z144" s="37">
        <f t="shared" si="142"/>
        <v>0.13316221079866666</v>
      </c>
      <c r="AA144" s="37">
        <f t="shared" si="148"/>
        <v>0.21719172266098652</v>
      </c>
      <c r="AB144" s="37">
        <f t="shared" si="149"/>
        <v>0.99865224682359388</v>
      </c>
    </row>
    <row r="145" spans="1:28" ht="30" customHeight="1" x14ac:dyDescent="0.25">
      <c r="A145" s="239" t="s">
        <v>274</v>
      </c>
      <c r="B145" s="40" t="s">
        <v>192</v>
      </c>
      <c r="C145" s="40">
        <v>11</v>
      </c>
      <c r="D145" s="40" t="s">
        <v>38</v>
      </c>
      <c r="E145" s="41" t="s">
        <v>226</v>
      </c>
      <c r="F145" s="240">
        <v>6455000000</v>
      </c>
      <c r="G145" s="240">
        <v>0</v>
      </c>
      <c r="H145" s="240">
        <v>0</v>
      </c>
      <c r="I145" s="240">
        <v>0</v>
      </c>
      <c r="J145" s="240">
        <v>0</v>
      </c>
      <c r="K145" s="240">
        <f t="shared" si="143"/>
        <v>0</v>
      </c>
      <c r="L145" s="240">
        <f t="shared" si="144"/>
        <v>6455000000</v>
      </c>
      <c r="M145" s="43">
        <f t="shared" si="156"/>
        <v>1.2160221895744685E-3</v>
      </c>
      <c r="N145" s="240">
        <v>0</v>
      </c>
      <c r="O145" s="240">
        <v>6285977712.3999996</v>
      </c>
      <c r="P145" s="240">
        <f>L145-O145</f>
        <v>169022287.60000038</v>
      </c>
      <c r="Q145" s="240">
        <v>6213113482.3999996</v>
      </c>
      <c r="R145" s="240">
        <f>+L145-Q145</f>
        <v>241886517.60000038</v>
      </c>
      <c r="S145" s="240">
        <f t="shared" ref="S145:S147" si="158">O145-Q145</f>
        <v>72864230</v>
      </c>
      <c r="T145" s="240">
        <v>1298727038.8099999</v>
      </c>
      <c r="U145" s="240">
        <f>+Q145-T145</f>
        <v>4914386443.5900002</v>
      </c>
      <c r="V145" s="240">
        <v>1296031358.8099999</v>
      </c>
      <c r="W145" s="44">
        <f t="shared" si="151"/>
        <v>2695680</v>
      </c>
      <c r="X145" s="45">
        <f t="shared" si="140"/>
        <v>0.96252726295894653</v>
      </c>
      <c r="Y145" s="45">
        <f t="shared" si="141"/>
        <v>0.2011970625577072</v>
      </c>
      <c r="Z145" s="45">
        <f t="shared" si="142"/>
        <v>0.20077945140356313</v>
      </c>
      <c r="AA145" s="45">
        <f t="shared" si="148"/>
        <v>0.20902998834464037</v>
      </c>
      <c r="AB145" s="45">
        <f t="shared" si="149"/>
        <v>0.99792436753879399</v>
      </c>
    </row>
    <row r="146" spans="1:28" ht="30" customHeight="1" x14ac:dyDescent="0.25">
      <c r="A146" s="239" t="s">
        <v>274</v>
      </c>
      <c r="B146" s="40" t="s">
        <v>192</v>
      </c>
      <c r="C146" s="40">
        <v>54</v>
      </c>
      <c r="D146" s="40" t="s">
        <v>38</v>
      </c>
      <c r="E146" s="41" t="s">
        <v>226</v>
      </c>
      <c r="F146" s="240">
        <v>1000000000</v>
      </c>
      <c r="G146" s="240">
        <v>0</v>
      </c>
      <c r="H146" s="240">
        <v>0</v>
      </c>
      <c r="I146" s="240">
        <v>0</v>
      </c>
      <c r="J146" s="240">
        <v>0</v>
      </c>
      <c r="K146" s="240">
        <f t="shared" si="143"/>
        <v>0</v>
      </c>
      <c r="L146" s="240">
        <f t="shared" si="144"/>
        <v>1000000000</v>
      </c>
      <c r="M146" s="43">
        <f t="shared" si="156"/>
        <v>1.8838453750185413E-4</v>
      </c>
      <c r="N146" s="240">
        <v>0</v>
      </c>
      <c r="O146" s="240">
        <v>800000000</v>
      </c>
      <c r="P146" s="240">
        <f>L146-O146</f>
        <v>200000000</v>
      </c>
      <c r="Q146" s="240">
        <v>42325777</v>
      </c>
      <c r="R146" s="240">
        <f>+L146-Q146</f>
        <v>957674223</v>
      </c>
      <c r="S146" s="240">
        <f t="shared" si="158"/>
        <v>757674223</v>
      </c>
      <c r="T146" s="240">
        <v>17080503</v>
      </c>
      <c r="U146" s="240">
        <f>+Q146-T146</f>
        <v>25245274</v>
      </c>
      <c r="V146" s="240">
        <v>17080503</v>
      </c>
      <c r="W146" s="44">
        <f t="shared" si="151"/>
        <v>0</v>
      </c>
      <c r="X146" s="45">
        <f t="shared" si="140"/>
        <v>4.2325777000000002E-2</v>
      </c>
      <c r="Y146" s="45">
        <f t="shared" si="141"/>
        <v>1.7080503E-2</v>
      </c>
      <c r="Z146" s="45">
        <f t="shared" si="142"/>
        <v>1.7080503E-2</v>
      </c>
      <c r="AA146" s="45">
        <f t="shared" si="148"/>
        <v>0.40354848063391724</v>
      </c>
      <c r="AB146" s="45">
        <f t="shared" si="149"/>
        <v>1</v>
      </c>
    </row>
    <row r="147" spans="1:28" ht="30" customHeight="1" x14ac:dyDescent="0.25">
      <c r="A147" s="239" t="s">
        <v>274</v>
      </c>
      <c r="B147" s="40" t="s">
        <v>37</v>
      </c>
      <c r="C147" s="40">
        <v>20</v>
      </c>
      <c r="D147" s="40" t="s">
        <v>38</v>
      </c>
      <c r="E147" s="41" t="s">
        <v>226</v>
      </c>
      <c r="F147" s="240">
        <v>7545000000</v>
      </c>
      <c r="G147" s="240">
        <v>0</v>
      </c>
      <c r="H147" s="240">
        <v>0</v>
      </c>
      <c r="I147" s="240">
        <v>0</v>
      </c>
      <c r="J147" s="240">
        <v>0</v>
      </c>
      <c r="K147" s="240">
        <f t="shared" si="143"/>
        <v>0</v>
      </c>
      <c r="L147" s="240">
        <f t="shared" si="144"/>
        <v>7545000000</v>
      </c>
      <c r="M147" s="43">
        <f t="shared" si="156"/>
        <v>1.4213613354514896E-3</v>
      </c>
      <c r="N147" s="240">
        <v>0</v>
      </c>
      <c r="O147" s="240">
        <v>3537695924.46</v>
      </c>
      <c r="P147" s="240">
        <f>L147-O147</f>
        <v>4007304075.54</v>
      </c>
      <c r="Q147" s="240">
        <v>2953608016.7800002</v>
      </c>
      <c r="R147" s="240">
        <f>+L147-Q147</f>
        <v>4591391983.2199993</v>
      </c>
      <c r="S147" s="240">
        <f t="shared" si="158"/>
        <v>584087907.67999983</v>
      </c>
      <c r="T147" s="240">
        <v>684321300.16999996</v>
      </c>
      <c r="U147" s="240">
        <f>+Q147-T147</f>
        <v>2269286716.6100001</v>
      </c>
      <c r="V147" s="240">
        <v>684321300.16999996</v>
      </c>
      <c r="W147" s="44">
        <f t="shared" si="151"/>
        <v>0</v>
      </c>
      <c r="X147" s="45">
        <f t="shared" si="140"/>
        <v>0.39146560858581847</v>
      </c>
      <c r="Y147" s="45">
        <f t="shared" si="141"/>
        <v>9.0698648133863483E-2</v>
      </c>
      <c r="Z147" s="45">
        <f t="shared" si="142"/>
        <v>9.0698648133863483E-2</v>
      </c>
      <c r="AA147" s="45">
        <f t="shared" si="148"/>
        <v>0.2316899521812788</v>
      </c>
      <c r="AB147" s="45">
        <f t="shared" si="149"/>
        <v>1</v>
      </c>
    </row>
    <row r="148" spans="1:28" ht="69.75" customHeight="1" x14ac:dyDescent="0.25">
      <c r="A148" s="238" t="s">
        <v>275</v>
      </c>
      <c r="B148" s="68"/>
      <c r="C148" s="68"/>
      <c r="D148" s="40"/>
      <c r="E148" s="34" t="s">
        <v>276</v>
      </c>
      <c r="F148" s="244">
        <f t="shared" ref="F148:V150" si="159">+F149</f>
        <v>232164420822</v>
      </c>
      <c r="G148" s="244">
        <f t="shared" si="159"/>
        <v>0</v>
      </c>
      <c r="H148" s="244">
        <f t="shared" si="159"/>
        <v>0</v>
      </c>
      <c r="I148" s="244">
        <f t="shared" si="159"/>
        <v>0</v>
      </c>
      <c r="J148" s="244">
        <f t="shared" si="159"/>
        <v>0</v>
      </c>
      <c r="K148" s="244">
        <f t="shared" si="159"/>
        <v>0</v>
      </c>
      <c r="L148" s="244">
        <f t="shared" si="159"/>
        <v>232164420822</v>
      </c>
      <c r="M148" s="36">
        <f t="shared" si="156"/>
        <v>4.3736187040938304E-2</v>
      </c>
      <c r="N148" s="244">
        <f t="shared" si="159"/>
        <v>0</v>
      </c>
      <c r="O148" s="244">
        <f t="shared" si="159"/>
        <v>232164420822</v>
      </c>
      <c r="P148" s="244">
        <f t="shared" si="159"/>
        <v>0</v>
      </c>
      <c r="Q148" s="244">
        <f t="shared" si="159"/>
        <v>232164420822</v>
      </c>
      <c r="R148" s="244">
        <f t="shared" si="159"/>
        <v>0</v>
      </c>
      <c r="S148" s="244">
        <f t="shared" si="159"/>
        <v>0</v>
      </c>
      <c r="T148" s="244">
        <f t="shared" si="159"/>
        <v>0</v>
      </c>
      <c r="U148" s="244">
        <f t="shared" si="159"/>
        <v>232164420822</v>
      </c>
      <c r="V148" s="244">
        <f t="shared" si="159"/>
        <v>0</v>
      </c>
      <c r="W148" s="244">
        <f t="shared" ref="W148:W150" si="160">+W149</f>
        <v>0</v>
      </c>
      <c r="X148" s="37">
        <f t="shared" si="140"/>
        <v>1</v>
      </c>
      <c r="Y148" s="37">
        <f t="shared" si="141"/>
        <v>0</v>
      </c>
      <c r="Z148" s="37">
        <f t="shared" si="142"/>
        <v>0</v>
      </c>
      <c r="AA148" s="37">
        <f t="shared" si="148"/>
        <v>0</v>
      </c>
      <c r="AB148" s="37" t="s">
        <v>46</v>
      </c>
    </row>
    <row r="149" spans="1:28" ht="70.5" customHeight="1" x14ac:dyDescent="0.25">
      <c r="A149" s="238" t="s">
        <v>277</v>
      </c>
      <c r="B149" s="40"/>
      <c r="C149" s="40"/>
      <c r="D149" s="40"/>
      <c r="E149" s="69" t="s">
        <v>276</v>
      </c>
      <c r="F149" s="244">
        <f t="shared" si="159"/>
        <v>232164420822</v>
      </c>
      <c r="G149" s="244">
        <f t="shared" si="159"/>
        <v>0</v>
      </c>
      <c r="H149" s="244">
        <f t="shared" si="159"/>
        <v>0</v>
      </c>
      <c r="I149" s="244">
        <f t="shared" si="159"/>
        <v>0</v>
      </c>
      <c r="J149" s="244">
        <f t="shared" si="159"/>
        <v>0</v>
      </c>
      <c r="K149" s="244">
        <f t="shared" si="159"/>
        <v>0</v>
      </c>
      <c r="L149" s="244">
        <f t="shared" si="159"/>
        <v>232164420822</v>
      </c>
      <c r="M149" s="36">
        <f t="shared" si="156"/>
        <v>4.3736187040938304E-2</v>
      </c>
      <c r="N149" s="244">
        <f t="shared" si="159"/>
        <v>0</v>
      </c>
      <c r="O149" s="244">
        <f t="shared" si="159"/>
        <v>232164420822</v>
      </c>
      <c r="P149" s="244">
        <f t="shared" si="159"/>
        <v>0</v>
      </c>
      <c r="Q149" s="244">
        <f t="shared" si="159"/>
        <v>232164420822</v>
      </c>
      <c r="R149" s="244">
        <f t="shared" si="159"/>
        <v>0</v>
      </c>
      <c r="S149" s="244">
        <f t="shared" si="159"/>
        <v>0</v>
      </c>
      <c r="T149" s="244">
        <f t="shared" si="159"/>
        <v>0</v>
      </c>
      <c r="U149" s="244">
        <f t="shared" si="159"/>
        <v>232164420822</v>
      </c>
      <c r="V149" s="244">
        <f t="shared" si="159"/>
        <v>0</v>
      </c>
      <c r="W149" s="244">
        <f t="shared" si="160"/>
        <v>0</v>
      </c>
      <c r="X149" s="37">
        <f t="shared" si="140"/>
        <v>1</v>
      </c>
      <c r="Y149" s="37">
        <f t="shared" si="141"/>
        <v>0</v>
      </c>
      <c r="Z149" s="37">
        <f t="shared" si="142"/>
        <v>0</v>
      </c>
      <c r="AA149" s="37">
        <f t="shared" si="148"/>
        <v>0</v>
      </c>
      <c r="AB149" s="37" t="s">
        <v>46</v>
      </c>
    </row>
    <row r="150" spans="1:28" ht="29.25" customHeight="1" x14ac:dyDescent="0.25">
      <c r="A150" s="238" t="s">
        <v>278</v>
      </c>
      <c r="B150" s="40"/>
      <c r="C150" s="40"/>
      <c r="D150" s="40"/>
      <c r="E150" s="34" t="s">
        <v>236</v>
      </c>
      <c r="F150" s="244">
        <f>+F151</f>
        <v>232164420822</v>
      </c>
      <c r="G150" s="244">
        <f t="shared" si="159"/>
        <v>0</v>
      </c>
      <c r="H150" s="244">
        <f t="shared" si="159"/>
        <v>0</v>
      </c>
      <c r="I150" s="244">
        <f t="shared" si="159"/>
        <v>0</v>
      </c>
      <c r="J150" s="244">
        <f t="shared" si="159"/>
        <v>0</v>
      </c>
      <c r="K150" s="244">
        <f t="shared" si="159"/>
        <v>0</v>
      </c>
      <c r="L150" s="244">
        <f t="shared" si="159"/>
        <v>232164420822</v>
      </c>
      <c r="M150" s="36">
        <f t="shared" si="156"/>
        <v>4.3736187040938304E-2</v>
      </c>
      <c r="N150" s="244">
        <f t="shared" si="159"/>
        <v>0</v>
      </c>
      <c r="O150" s="244">
        <f t="shared" si="159"/>
        <v>232164420822</v>
      </c>
      <c r="P150" s="244">
        <f t="shared" si="159"/>
        <v>0</v>
      </c>
      <c r="Q150" s="244">
        <f t="shared" si="159"/>
        <v>232164420822</v>
      </c>
      <c r="R150" s="244">
        <f t="shared" si="159"/>
        <v>0</v>
      </c>
      <c r="S150" s="244">
        <f t="shared" si="159"/>
        <v>0</v>
      </c>
      <c r="T150" s="244">
        <f t="shared" si="159"/>
        <v>0</v>
      </c>
      <c r="U150" s="244">
        <f t="shared" si="159"/>
        <v>232164420822</v>
      </c>
      <c r="V150" s="244">
        <f t="shared" si="159"/>
        <v>0</v>
      </c>
      <c r="W150" s="244">
        <f t="shared" si="160"/>
        <v>0</v>
      </c>
      <c r="X150" s="37">
        <f t="shared" si="140"/>
        <v>1</v>
      </c>
      <c r="Y150" s="37">
        <f t="shared" si="141"/>
        <v>0</v>
      </c>
      <c r="Z150" s="37">
        <f t="shared" si="142"/>
        <v>0</v>
      </c>
      <c r="AA150" s="37">
        <f t="shared" si="148"/>
        <v>0</v>
      </c>
      <c r="AB150" s="37" t="s">
        <v>46</v>
      </c>
    </row>
    <row r="151" spans="1:28" ht="30" customHeight="1" x14ac:dyDescent="0.25">
      <c r="A151" s="239" t="s">
        <v>279</v>
      </c>
      <c r="B151" s="40" t="s">
        <v>192</v>
      </c>
      <c r="C151" s="40">
        <v>11</v>
      </c>
      <c r="D151" s="40" t="s">
        <v>38</v>
      </c>
      <c r="E151" s="41" t="s">
        <v>226</v>
      </c>
      <c r="F151" s="240">
        <v>232164420822</v>
      </c>
      <c r="G151" s="240">
        <v>0</v>
      </c>
      <c r="H151" s="240">
        <v>0</v>
      </c>
      <c r="I151" s="240">
        <v>0</v>
      </c>
      <c r="J151" s="240">
        <v>0</v>
      </c>
      <c r="K151" s="240">
        <f t="shared" si="143"/>
        <v>0</v>
      </c>
      <c r="L151" s="240">
        <f t="shared" si="144"/>
        <v>232164420822</v>
      </c>
      <c r="M151" s="36">
        <f t="shared" si="156"/>
        <v>4.3736187040938304E-2</v>
      </c>
      <c r="N151" s="240">
        <v>0</v>
      </c>
      <c r="O151" s="240">
        <v>232164420822</v>
      </c>
      <c r="P151" s="240">
        <f>L151-O151</f>
        <v>0</v>
      </c>
      <c r="Q151" s="240">
        <v>232164420822</v>
      </c>
      <c r="R151" s="240">
        <f>+L151-Q151</f>
        <v>0</v>
      </c>
      <c r="S151" s="240">
        <f t="shared" ref="S151" si="161">O151-Q151</f>
        <v>0</v>
      </c>
      <c r="T151" s="240">
        <v>0</v>
      </c>
      <c r="U151" s="240">
        <f>+Q151-T151</f>
        <v>232164420822</v>
      </c>
      <c r="V151" s="240">
        <v>0</v>
      </c>
      <c r="W151" s="44">
        <f t="shared" si="151"/>
        <v>0</v>
      </c>
      <c r="X151" s="45">
        <f t="shared" si="140"/>
        <v>1</v>
      </c>
      <c r="Y151" s="45">
        <f t="shared" si="141"/>
        <v>0</v>
      </c>
      <c r="Z151" s="45">
        <f t="shared" si="142"/>
        <v>0</v>
      </c>
      <c r="AA151" s="45">
        <f t="shared" si="148"/>
        <v>0</v>
      </c>
      <c r="AB151" s="45" t="s">
        <v>46</v>
      </c>
    </row>
    <row r="152" spans="1:28" ht="49.5" customHeight="1" x14ac:dyDescent="0.25">
      <c r="A152" s="238" t="s">
        <v>280</v>
      </c>
      <c r="B152" s="68"/>
      <c r="C152" s="68"/>
      <c r="D152" s="68"/>
      <c r="E152" s="34" t="s">
        <v>281</v>
      </c>
      <c r="F152" s="244">
        <f t="shared" ref="F152:V154" si="162">+F153</f>
        <v>231825213115</v>
      </c>
      <c r="G152" s="244">
        <f t="shared" si="162"/>
        <v>0</v>
      </c>
      <c r="H152" s="244">
        <f t="shared" si="162"/>
        <v>0</v>
      </c>
      <c r="I152" s="244">
        <f t="shared" si="162"/>
        <v>0</v>
      </c>
      <c r="J152" s="244">
        <f t="shared" si="162"/>
        <v>0</v>
      </c>
      <c r="K152" s="244">
        <f t="shared" si="162"/>
        <v>0</v>
      </c>
      <c r="L152" s="244">
        <f t="shared" si="162"/>
        <v>231825213115</v>
      </c>
      <c r="M152" s="36">
        <f t="shared" si="156"/>
        <v>4.3672285553938046E-2</v>
      </c>
      <c r="N152" s="244">
        <f t="shared" si="162"/>
        <v>0</v>
      </c>
      <c r="O152" s="244">
        <f t="shared" si="162"/>
        <v>231825213115</v>
      </c>
      <c r="P152" s="244">
        <f t="shared" si="162"/>
        <v>0</v>
      </c>
      <c r="Q152" s="244">
        <f t="shared" si="162"/>
        <v>231825213115</v>
      </c>
      <c r="R152" s="244">
        <f t="shared" si="162"/>
        <v>0</v>
      </c>
      <c r="S152" s="244">
        <f t="shared" si="162"/>
        <v>0</v>
      </c>
      <c r="T152" s="244">
        <f t="shared" si="162"/>
        <v>0</v>
      </c>
      <c r="U152" s="244">
        <f t="shared" si="162"/>
        <v>231825213115</v>
      </c>
      <c r="V152" s="244">
        <f t="shared" si="162"/>
        <v>0</v>
      </c>
      <c r="W152" s="244">
        <f t="shared" ref="W152:W154" si="163">+W153</f>
        <v>0</v>
      </c>
      <c r="X152" s="37">
        <f t="shared" si="140"/>
        <v>1</v>
      </c>
      <c r="Y152" s="37">
        <f t="shared" si="141"/>
        <v>0</v>
      </c>
      <c r="Z152" s="37">
        <f t="shared" si="142"/>
        <v>0</v>
      </c>
      <c r="AA152" s="37">
        <f t="shared" si="148"/>
        <v>0</v>
      </c>
      <c r="AB152" s="37" t="s">
        <v>46</v>
      </c>
    </row>
    <row r="153" spans="1:28" ht="49.5" customHeight="1" x14ac:dyDescent="0.25">
      <c r="A153" s="238" t="s">
        <v>282</v>
      </c>
      <c r="B153" s="40"/>
      <c r="C153" s="40"/>
      <c r="D153" s="40"/>
      <c r="E153" s="34" t="s">
        <v>281</v>
      </c>
      <c r="F153" s="244">
        <f t="shared" si="162"/>
        <v>231825213115</v>
      </c>
      <c r="G153" s="244">
        <f t="shared" si="162"/>
        <v>0</v>
      </c>
      <c r="H153" s="244">
        <f t="shared" si="162"/>
        <v>0</v>
      </c>
      <c r="I153" s="244">
        <f t="shared" si="162"/>
        <v>0</v>
      </c>
      <c r="J153" s="244">
        <f t="shared" si="162"/>
        <v>0</v>
      </c>
      <c r="K153" s="244">
        <f t="shared" si="162"/>
        <v>0</v>
      </c>
      <c r="L153" s="244">
        <f t="shared" si="162"/>
        <v>231825213115</v>
      </c>
      <c r="M153" s="36">
        <f t="shared" si="156"/>
        <v>4.3672285553938046E-2</v>
      </c>
      <c r="N153" s="244">
        <f t="shared" si="162"/>
        <v>0</v>
      </c>
      <c r="O153" s="244">
        <f t="shared" si="162"/>
        <v>231825213115</v>
      </c>
      <c r="P153" s="244">
        <f t="shared" si="162"/>
        <v>0</v>
      </c>
      <c r="Q153" s="244">
        <f t="shared" si="162"/>
        <v>231825213115</v>
      </c>
      <c r="R153" s="244">
        <f t="shared" si="162"/>
        <v>0</v>
      </c>
      <c r="S153" s="244">
        <f t="shared" si="162"/>
        <v>0</v>
      </c>
      <c r="T153" s="244">
        <f t="shared" si="162"/>
        <v>0</v>
      </c>
      <c r="U153" s="244">
        <f t="shared" si="162"/>
        <v>231825213115</v>
      </c>
      <c r="V153" s="244">
        <f t="shared" si="162"/>
        <v>0</v>
      </c>
      <c r="W153" s="244">
        <f t="shared" si="163"/>
        <v>0</v>
      </c>
      <c r="X153" s="37">
        <f t="shared" si="140"/>
        <v>1</v>
      </c>
      <c r="Y153" s="37">
        <f t="shared" si="141"/>
        <v>0</v>
      </c>
      <c r="Z153" s="37">
        <f t="shared" si="142"/>
        <v>0</v>
      </c>
      <c r="AA153" s="37">
        <f t="shared" si="148"/>
        <v>0</v>
      </c>
      <c r="AB153" s="37" t="s">
        <v>46</v>
      </c>
    </row>
    <row r="154" spans="1:28" ht="32.25" customHeight="1" x14ac:dyDescent="0.25">
      <c r="A154" s="238" t="s">
        <v>283</v>
      </c>
      <c r="B154" s="40"/>
      <c r="C154" s="40"/>
      <c r="D154" s="40"/>
      <c r="E154" s="34" t="s">
        <v>236</v>
      </c>
      <c r="F154" s="244">
        <f t="shared" si="162"/>
        <v>231825213115</v>
      </c>
      <c r="G154" s="244">
        <f t="shared" si="162"/>
        <v>0</v>
      </c>
      <c r="H154" s="244">
        <f t="shared" si="162"/>
        <v>0</v>
      </c>
      <c r="I154" s="244">
        <f t="shared" si="162"/>
        <v>0</v>
      </c>
      <c r="J154" s="244">
        <f t="shared" si="162"/>
        <v>0</v>
      </c>
      <c r="K154" s="244">
        <f t="shared" si="162"/>
        <v>0</v>
      </c>
      <c r="L154" s="244">
        <f t="shared" si="162"/>
        <v>231825213115</v>
      </c>
      <c r="M154" s="36">
        <f t="shared" si="156"/>
        <v>4.3672285553938046E-2</v>
      </c>
      <c r="N154" s="244">
        <f t="shared" si="162"/>
        <v>0</v>
      </c>
      <c r="O154" s="244">
        <f t="shared" si="162"/>
        <v>231825213115</v>
      </c>
      <c r="P154" s="244">
        <f t="shared" si="162"/>
        <v>0</v>
      </c>
      <c r="Q154" s="244">
        <f t="shared" si="162"/>
        <v>231825213115</v>
      </c>
      <c r="R154" s="244">
        <f t="shared" si="162"/>
        <v>0</v>
      </c>
      <c r="S154" s="244">
        <f t="shared" si="162"/>
        <v>0</v>
      </c>
      <c r="T154" s="244">
        <f t="shared" si="162"/>
        <v>0</v>
      </c>
      <c r="U154" s="244">
        <f t="shared" si="162"/>
        <v>231825213115</v>
      </c>
      <c r="V154" s="244">
        <f t="shared" si="162"/>
        <v>0</v>
      </c>
      <c r="W154" s="244">
        <f t="shared" si="163"/>
        <v>0</v>
      </c>
      <c r="X154" s="37">
        <f t="shared" si="140"/>
        <v>1</v>
      </c>
      <c r="Y154" s="37">
        <f t="shared" si="141"/>
        <v>0</v>
      </c>
      <c r="Z154" s="37">
        <f t="shared" si="142"/>
        <v>0</v>
      </c>
      <c r="AA154" s="37">
        <f t="shared" si="148"/>
        <v>0</v>
      </c>
      <c r="AB154" s="37" t="s">
        <v>46</v>
      </c>
    </row>
    <row r="155" spans="1:28" ht="30" customHeight="1" x14ac:dyDescent="0.25">
      <c r="A155" s="239" t="s">
        <v>284</v>
      </c>
      <c r="B155" s="40" t="s">
        <v>192</v>
      </c>
      <c r="C155" s="40">
        <v>11</v>
      </c>
      <c r="D155" s="40" t="s">
        <v>38</v>
      </c>
      <c r="E155" s="41" t="s">
        <v>226</v>
      </c>
      <c r="F155" s="240">
        <v>231825213115</v>
      </c>
      <c r="G155" s="240">
        <v>0</v>
      </c>
      <c r="H155" s="240">
        <v>0</v>
      </c>
      <c r="I155" s="240">
        <v>0</v>
      </c>
      <c r="J155" s="240">
        <v>0</v>
      </c>
      <c r="K155" s="240">
        <f t="shared" si="143"/>
        <v>0</v>
      </c>
      <c r="L155" s="240">
        <f t="shared" si="144"/>
        <v>231825213115</v>
      </c>
      <c r="M155" s="43">
        <f t="shared" si="156"/>
        <v>4.3672285553938046E-2</v>
      </c>
      <c r="N155" s="240">
        <v>0</v>
      </c>
      <c r="O155" s="240">
        <v>231825213115</v>
      </c>
      <c r="P155" s="240">
        <f>L155-O155</f>
        <v>0</v>
      </c>
      <c r="Q155" s="240">
        <v>231825213115</v>
      </c>
      <c r="R155" s="240">
        <f>+L155-Q155</f>
        <v>0</v>
      </c>
      <c r="S155" s="240">
        <f t="shared" ref="S155" si="164">O155-Q155</f>
        <v>0</v>
      </c>
      <c r="T155" s="240">
        <v>0</v>
      </c>
      <c r="U155" s="240">
        <f>+Q155-T155</f>
        <v>231825213115</v>
      </c>
      <c r="V155" s="240">
        <v>0</v>
      </c>
      <c r="W155" s="44">
        <f t="shared" si="151"/>
        <v>0</v>
      </c>
      <c r="X155" s="45">
        <f t="shared" si="140"/>
        <v>1</v>
      </c>
      <c r="Y155" s="45">
        <f t="shared" si="141"/>
        <v>0</v>
      </c>
      <c r="Z155" s="45">
        <f t="shared" si="142"/>
        <v>0</v>
      </c>
      <c r="AA155" s="45">
        <f t="shared" si="148"/>
        <v>0</v>
      </c>
      <c r="AB155" s="45" t="s">
        <v>46</v>
      </c>
    </row>
    <row r="156" spans="1:28" ht="66.75" customHeight="1" x14ac:dyDescent="0.25">
      <c r="A156" s="238" t="s">
        <v>285</v>
      </c>
      <c r="B156" s="68"/>
      <c r="C156" s="68"/>
      <c r="D156" s="68"/>
      <c r="E156" s="34" t="s">
        <v>286</v>
      </c>
      <c r="F156" s="244">
        <f t="shared" ref="F156:V158" si="165">+F157</f>
        <v>126080065359</v>
      </c>
      <c r="G156" s="244">
        <f t="shared" si="165"/>
        <v>0</v>
      </c>
      <c r="H156" s="244">
        <f t="shared" si="165"/>
        <v>0</v>
      </c>
      <c r="I156" s="244">
        <f t="shared" si="165"/>
        <v>0</v>
      </c>
      <c r="J156" s="244">
        <f t="shared" si="165"/>
        <v>0</v>
      </c>
      <c r="K156" s="244">
        <f t="shared" si="165"/>
        <v>0</v>
      </c>
      <c r="L156" s="244">
        <f t="shared" si="165"/>
        <v>126080065359</v>
      </c>
      <c r="M156" s="36">
        <f t="shared" si="156"/>
        <v>2.3751534800858756E-2</v>
      </c>
      <c r="N156" s="244">
        <f t="shared" si="165"/>
        <v>0</v>
      </c>
      <c r="O156" s="244">
        <f t="shared" si="165"/>
        <v>126080065359</v>
      </c>
      <c r="P156" s="244">
        <f t="shared" si="165"/>
        <v>0</v>
      </c>
      <c r="Q156" s="244">
        <f t="shared" si="165"/>
        <v>126080065359</v>
      </c>
      <c r="R156" s="244">
        <f t="shared" si="165"/>
        <v>0</v>
      </c>
      <c r="S156" s="244">
        <f t="shared" si="165"/>
        <v>0</v>
      </c>
      <c r="T156" s="244">
        <f t="shared" si="165"/>
        <v>0</v>
      </c>
      <c r="U156" s="244">
        <f t="shared" si="165"/>
        <v>126080065359</v>
      </c>
      <c r="V156" s="244">
        <f t="shared" si="165"/>
        <v>0</v>
      </c>
      <c r="W156" s="244">
        <f t="shared" ref="W156:W158" si="166">+W157</f>
        <v>0</v>
      </c>
      <c r="X156" s="37">
        <f t="shared" si="140"/>
        <v>1</v>
      </c>
      <c r="Y156" s="37">
        <f t="shared" si="141"/>
        <v>0</v>
      </c>
      <c r="Z156" s="37">
        <f t="shared" si="142"/>
        <v>0</v>
      </c>
      <c r="AA156" s="37">
        <f t="shared" si="148"/>
        <v>0</v>
      </c>
      <c r="AB156" s="37" t="s">
        <v>46</v>
      </c>
    </row>
    <row r="157" spans="1:28" ht="66.75" customHeight="1" x14ac:dyDescent="0.25">
      <c r="A157" s="238" t="s">
        <v>287</v>
      </c>
      <c r="B157" s="40"/>
      <c r="C157" s="40"/>
      <c r="D157" s="40"/>
      <c r="E157" s="69" t="s">
        <v>286</v>
      </c>
      <c r="F157" s="244">
        <f t="shared" si="165"/>
        <v>126080065359</v>
      </c>
      <c r="G157" s="244">
        <f t="shared" si="165"/>
        <v>0</v>
      </c>
      <c r="H157" s="244">
        <f t="shared" si="165"/>
        <v>0</v>
      </c>
      <c r="I157" s="244">
        <f t="shared" si="165"/>
        <v>0</v>
      </c>
      <c r="J157" s="244">
        <f t="shared" si="165"/>
        <v>0</v>
      </c>
      <c r="K157" s="244">
        <f t="shared" si="165"/>
        <v>0</v>
      </c>
      <c r="L157" s="244">
        <f t="shared" si="165"/>
        <v>126080065359</v>
      </c>
      <c r="M157" s="36">
        <f t="shared" si="156"/>
        <v>2.3751534800858756E-2</v>
      </c>
      <c r="N157" s="244">
        <f t="shared" si="165"/>
        <v>0</v>
      </c>
      <c r="O157" s="244">
        <f t="shared" si="165"/>
        <v>126080065359</v>
      </c>
      <c r="P157" s="244">
        <f t="shared" si="165"/>
        <v>0</v>
      </c>
      <c r="Q157" s="244">
        <f t="shared" si="165"/>
        <v>126080065359</v>
      </c>
      <c r="R157" s="244">
        <f t="shared" si="165"/>
        <v>0</v>
      </c>
      <c r="S157" s="244">
        <f t="shared" si="165"/>
        <v>0</v>
      </c>
      <c r="T157" s="244">
        <f t="shared" si="165"/>
        <v>0</v>
      </c>
      <c r="U157" s="244">
        <f t="shared" si="165"/>
        <v>126080065359</v>
      </c>
      <c r="V157" s="244">
        <f t="shared" si="165"/>
        <v>0</v>
      </c>
      <c r="W157" s="244">
        <f t="shared" si="166"/>
        <v>0</v>
      </c>
      <c r="X157" s="37">
        <f t="shared" si="140"/>
        <v>1</v>
      </c>
      <c r="Y157" s="37">
        <f t="shared" si="141"/>
        <v>0</v>
      </c>
      <c r="Z157" s="37">
        <f t="shared" si="142"/>
        <v>0</v>
      </c>
      <c r="AA157" s="37">
        <f t="shared" si="148"/>
        <v>0</v>
      </c>
      <c r="AB157" s="37" t="s">
        <v>46</v>
      </c>
    </row>
    <row r="158" spans="1:28" ht="38.25" customHeight="1" x14ac:dyDescent="0.25">
      <c r="A158" s="238" t="s">
        <v>288</v>
      </c>
      <c r="B158" s="40"/>
      <c r="C158" s="40"/>
      <c r="D158" s="40"/>
      <c r="E158" s="34" t="s">
        <v>236</v>
      </c>
      <c r="F158" s="244">
        <f t="shared" si="165"/>
        <v>126080065359</v>
      </c>
      <c r="G158" s="244">
        <f t="shared" si="165"/>
        <v>0</v>
      </c>
      <c r="H158" s="244">
        <f t="shared" si="165"/>
        <v>0</v>
      </c>
      <c r="I158" s="244">
        <f t="shared" si="165"/>
        <v>0</v>
      </c>
      <c r="J158" s="244">
        <f t="shared" si="165"/>
        <v>0</v>
      </c>
      <c r="K158" s="244">
        <f t="shared" si="165"/>
        <v>0</v>
      </c>
      <c r="L158" s="244">
        <f t="shared" si="165"/>
        <v>126080065359</v>
      </c>
      <c r="M158" s="36">
        <f t="shared" si="156"/>
        <v>2.3751534800858756E-2</v>
      </c>
      <c r="N158" s="244">
        <f t="shared" si="165"/>
        <v>0</v>
      </c>
      <c r="O158" s="244">
        <f t="shared" si="165"/>
        <v>126080065359</v>
      </c>
      <c r="P158" s="244">
        <f t="shared" si="165"/>
        <v>0</v>
      </c>
      <c r="Q158" s="244">
        <f t="shared" si="165"/>
        <v>126080065359</v>
      </c>
      <c r="R158" s="244">
        <f t="shared" si="165"/>
        <v>0</v>
      </c>
      <c r="S158" s="244">
        <f t="shared" si="165"/>
        <v>0</v>
      </c>
      <c r="T158" s="244">
        <f t="shared" si="165"/>
        <v>0</v>
      </c>
      <c r="U158" s="244">
        <f t="shared" si="165"/>
        <v>126080065359</v>
      </c>
      <c r="V158" s="244">
        <f t="shared" si="165"/>
        <v>0</v>
      </c>
      <c r="W158" s="244">
        <f t="shared" si="166"/>
        <v>0</v>
      </c>
      <c r="X158" s="37">
        <f t="shared" si="140"/>
        <v>1</v>
      </c>
      <c r="Y158" s="37">
        <f t="shared" si="141"/>
        <v>0</v>
      </c>
      <c r="Z158" s="37">
        <f t="shared" si="142"/>
        <v>0</v>
      </c>
      <c r="AA158" s="37">
        <f t="shared" si="148"/>
        <v>0</v>
      </c>
      <c r="AB158" s="37" t="s">
        <v>46</v>
      </c>
    </row>
    <row r="159" spans="1:28" ht="30" customHeight="1" x14ac:dyDescent="0.25">
      <c r="A159" s="239" t="s">
        <v>289</v>
      </c>
      <c r="B159" s="40" t="s">
        <v>192</v>
      </c>
      <c r="C159" s="40">
        <v>11</v>
      </c>
      <c r="D159" s="40" t="s">
        <v>38</v>
      </c>
      <c r="E159" s="41" t="s">
        <v>226</v>
      </c>
      <c r="F159" s="240">
        <v>126080065359</v>
      </c>
      <c r="G159" s="240">
        <v>0</v>
      </c>
      <c r="H159" s="240">
        <v>0</v>
      </c>
      <c r="I159" s="240">
        <v>0</v>
      </c>
      <c r="J159" s="240">
        <v>0</v>
      </c>
      <c r="K159" s="240">
        <f t="shared" si="143"/>
        <v>0</v>
      </c>
      <c r="L159" s="240">
        <f t="shared" si="144"/>
        <v>126080065359</v>
      </c>
      <c r="M159" s="43">
        <f t="shared" si="156"/>
        <v>2.3751534800858756E-2</v>
      </c>
      <c r="N159" s="240">
        <v>0</v>
      </c>
      <c r="O159" s="240">
        <v>126080065359</v>
      </c>
      <c r="P159" s="240">
        <f>L159-O159</f>
        <v>0</v>
      </c>
      <c r="Q159" s="240">
        <v>126080065359</v>
      </c>
      <c r="R159" s="240">
        <f>+L159-Q159</f>
        <v>0</v>
      </c>
      <c r="S159" s="240">
        <f t="shared" ref="S159" si="167">O159-Q159</f>
        <v>0</v>
      </c>
      <c r="T159" s="240">
        <v>0</v>
      </c>
      <c r="U159" s="240">
        <f>+Q159-T159</f>
        <v>126080065359</v>
      </c>
      <c r="V159" s="240">
        <v>0</v>
      </c>
      <c r="W159" s="44">
        <f t="shared" si="151"/>
        <v>0</v>
      </c>
      <c r="X159" s="45">
        <f t="shared" si="140"/>
        <v>1</v>
      </c>
      <c r="Y159" s="45">
        <f t="shared" si="141"/>
        <v>0</v>
      </c>
      <c r="Z159" s="45">
        <f t="shared" si="142"/>
        <v>0</v>
      </c>
      <c r="AA159" s="45">
        <f t="shared" si="148"/>
        <v>0</v>
      </c>
      <c r="AB159" s="45" t="s">
        <v>46</v>
      </c>
    </row>
    <row r="160" spans="1:28" ht="67.5" customHeight="1" x14ac:dyDescent="0.25">
      <c r="A160" s="238" t="s">
        <v>290</v>
      </c>
      <c r="B160" s="68"/>
      <c r="C160" s="68"/>
      <c r="D160" s="68"/>
      <c r="E160" s="34" t="s">
        <v>291</v>
      </c>
      <c r="F160" s="244">
        <f t="shared" ref="F160:V162" si="168">+F161</f>
        <v>91282312485</v>
      </c>
      <c r="G160" s="244">
        <f t="shared" si="168"/>
        <v>0</v>
      </c>
      <c r="H160" s="244">
        <f t="shared" si="168"/>
        <v>0</v>
      </c>
      <c r="I160" s="244">
        <f t="shared" si="168"/>
        <v>0</v>
      </c>
      <c r="J160" s="244">
        <f t="shared" si="168"/>
        <v>0</v>
      </c>
      <c r="K160" s="244">
        <f t="shared" si="168"/>
        <v>0</v>
      </c>
      <c r="L160" s="244">
        <f t="shared" si="168"/>
        <v>91282312485</v>
      </c>
      <c r="M160" s="36">
        <f t="shared" si="156"/>
        <v>1.719617621958645E-2</v>
      </c>
      <c r="N160" s="244">
        <f t="shared" si="168"/>
        <v>0</v>
      </c>
      <c r="O160" s="244">
        <f t="shared" si="168"/>
        <v>91282312485</v>
      </c>
      <c r="P160" s="244">
        <f t="shared" si="168"/>
        <v>0</v>
      </c>
      <c r="Q160" s="244">
        <f t="shared" si="168"/>
        <v>91282312485</v>
      </c>
      <c r="R160" s="244">
        <f t="shared" si="168"/>
        <v>0</v>
      </c>
      <c r="S160" s="244">
        <f t="shared" si="168"/>
        <v>0</v>
      </c>
      <c r="T160" s="244">
        <f t="shared" si="168"/>
        <v>0</v>
      </c>
      <c r="U160" s="244">
        <f t="shared" si="168"/>
        <v>91282312485</v>
      </c>
      <c r="V160" s="244">
        <f t="shared" si="168"/>
        <v>0</v>
      </c>
      <c r="W160" s="244">
        <f t="shared" ref="W160:W162" si="169">+W161</f>
        <v>0</v>
      </c>
      <c r="X160" s="37">
        <f t="shared" si="140"/>
        <v>1</v>
      </c>
      <c r="Y160" s="37">
        <f t="shared" si="141"/>
        <v>0</v>
      </c>
      <c r="Z160" s="37">
        <f t="shared" si="142"/>
        <v>0</v>
      </c>
      <c r="AA160" s="37">
        <f t="shared" si="148"/>
        <v>0</v>
      </c>
      <c r="AB160" s="37" t="s">
        <v>46</v>
      </c>
    </row>
    <row r="161" spans="1:28" ht="67.5" customHeight="1" x14ac:dyDescent="0.25">
      <c r="A161" s="238" t="s">
        <v>292</v>
      </c>
      <c r="B161" s="40"/>
      <c r="C161" s="40"/>
      <c r="D161" s="40"/>
      <c r="E161" s="69" t="s">
        <v>291</v>
      </c>
      <c r="F161" s="244">
        <f t="shared" si="168"/>
        <v>91282312485</v>
      </c>
      <c r="G161" s="244">
        <f t="shared" si="168"/>
        <v>0</v>
      </c>
      <c r="H161" s="244">
        <f t="shared" si="168"/>
        <v>0</v>
      </c>
      <c r="I161" s="244">
        <f t="shared" si="168"/>
        <v>0</v>
      </c>
      <c r="J161" s="244">
        <f t="shared" si="168"/>
        <v>0</v>
      </c>
      <c r="K161" s="244">
        <f t="shared" si="168"/>
        <v>0</v>
      </c>
      <c r="L161" s="244">
        <f t="shared" si="168"/>
        <v>91282312485</v>
      </c>
      <c r="M161" s="36">
        <f t="shared" si="156"/>
        <v>1.719617621958645E-2</v>
      </c>
      <c r="N161" s="244">
        <f t="shared" si="168"/>
        <v>0</v>
      </c>
      <c r="O161" s="244">
        <f t="shared" si="168"/>
        <v>91282312485</v>
      </c>
      <c r="P161" s="244">
        <f t="shared" si="168"/>
        <v>0</v>
      </c>
      <c r="Q161" s="244">
        <f t="shared" si="168"/>
        <v>91282312485</v>
      </c>
      <c r="R161" s="244">
        <f t="shared" si="168"/>
        <v>0</v>
      </c>
      <c r="S161" s="244">
        <f t="shared" si="168"/>
        <v>0</v>
      </c>
      <c r="T161" s="244">
        <f t="shared" si="168"/>
        <v>0</v>
      </c>
      <c r="U161" s="244">
        <f t="shared" si="168"/>
        <v>91282312485</v>
      </c>
      <c r="V161" s="244">
        <f t="shared" si="168"/>
        <v>0</v>
      </c>
      <c r="W161" s="244">
        <f t="shared" si="169"/>
        <v>0</v>
      </c>
      <c r="X161" s="37">
        <f t="shared" si="140"/>
        <v>1</v>
      </c>
      <c r="Y161" s="37">
        <f t="shared" si="141"/>
        <v>0</v>
      </c>
      <c r="Z161" s="37">
        <f t="shared" si="142"/>
        <v>0</v>
      </c>
      <c r="AA161" s="37">
        <f t="shared" si="148"/>
        <v>0</v>
      </c>
      <c r="AB161" s="37" t="s">
        <v>46</v>
      </c>
    </row>
    <row r="162" spans="1:28" ht="32.25" customHeight="1" x14ac:dyDescent="0.25">
      <c r="A162" s="238" t="s">
        <v>293</v>
      </c>
      <c r="B162" s="40"/>
      <c r="C162" s="40"/>
      <c r="D162" s="40"/>
      <c r="E162" s="34" t="s">
        <v>236</v>
      </c>
      <c r="F162" s="244">
        <f t="shared" si="168"/>
        <v>91282312485</v>
      </c>
      <c r="G162" s="244">
        <f t="shared" si="168"/>
        <v>0</v>
      </c>
      <c r="H162" s="244">
        <f t="shared" si="168"/>
        <v>0</v>
      </c>
      <c r="I162" s="244">
        <f t="shared" si="168"/>
        <v>0</v>
      </c>
      <c r="J162" s="244">
        <f t="shared" si="168"/>
        <v>0</v>
      </c>
      <c r="K162" s="244">
        <f t="shared" si="168"/>
        <v>0</v>
      </c>
      <c r="L162" s="244">
        <f t="shared" si="168"/>
        <v>91282312485</v>
      </c>
      <c r="M162" s="36">
        <f t="shared" si="156"/>
        <v>1.719617621958645E-2</v>
      </c>
      <c r="N162" s="244">
        <f t="shared" si="168"/>
        <v>0</v>
      </c>
      <c r="O162" s="244">
        <f t="shared" si="168"/>
        <v>91282312485</v>
      </c>
      <c r="P162" s="244">
        <f t="shared" si="168"/>
        <v>0</v>
      </c>
      <c r="Q162" s="244">
        <f t="shared" si="168"/>
        <v>91282312485</v>
      </c>
      <c r="R162" s="244">
        <f t="shared" si="168"/>
        <v>0</v>
      </c>
      <c r="S162" s="244">
        <f t="shared" si="168"/>
        <v>0</v>
      </c>
      <c r="T162" s="244">
        <f t="shared" si="168"/>
        <v>0</v>
      </c>
      <c r="U162" s="244">
        <f t="shared" si="168"/>
        <v>91282312485</v>
      </c>
      <c r="V162" s="244">
        <f t="shared" si="168"/>
        <v>0</v>
      </c>
      <c r="W162" s="244">
        <f t="shared" si="169"/>
        <v>0</v>
      </c>
      <c r="X162" s="37">
        <f t="shared" si="140"/>
        <v>1</v>
      </c>
      <c r="Y162" s="37">
        <f t="shared" si="141"/>
        <v>0</v>
      </c>
      <c r="Z162" s="37">
        <f t="shared" si="142"/>
        <v>0</v>
      </c>
      <c r="AA162" s="37">
        <f t="shared" si="148"/>
        <v>0</v>
      </c>
      <c r="AB162" s="37" t="s">
        <v>46</v>
      </c>
    </row>
    <row r="163" spans="1:28" ht="30" customHeight="1" x14ac:dyDescent="0.25">
      <c r="A163" s="239" t="s">
        <v>294</v>
      </c>
      <c r="B163" s="40" t="s">
        <v>192</v>
      </c>
      <c r="C163" s="40">
        <v>11</v>
      </c>
      <c r="D163" s="40" t="s">
        <v>38</v>
      </c>
      <c r="E163" s="41" t="s">
        <v>226</v>
      </c>
      <c r="F163" s="240">
        <v>91282312485</v>
      </c>
      <c r="G163" s="240">
        <v>0</v>
      </c>
      <c r="H163" s="240">
        <v>0</v>
      </c>
      <c r="I163" s="240">
        <v>0</v>
      </c>
      <c r="J163" s="240">
        <v>0</v>
      </c>
      <c r="K163" s="240">
        <f t="shared" si="143"/>
        <v>0</v>
      </c>
      <c r="L163" s="240">
        <f t="shared" si="144"/>
        <v>91282312485</v>
      </c>
      <c r="M163" s="43">
        <f t="shared" si="156"/>
        <v>1.719617621958645E-2</v>
      </c>
      <c r="N163" s="240">
        <v>0</v>
      </c>
      <c r="O163" s="240">
        <v>91282312485</v>
      </c>
      <c r="P163" s="240">
        <f>L163-O163</f>
        <v>0</v>
      </c>
      <c r="Q163" s="240">
        <v>91282312485</v>
      </c>
      <c r="R163" s="240">
        <f>+L163-Q163</f>
        <v>0</v>
      </c>
      <c r="S163" s="240">
        <f t="shared" ref="S163" si="170">O163-Q163</f>
        <v>0</v>
      </c>
      <c r="T163" s="240">
        <v>0</v>
      </c>
      <c r="U163" s="240">
        <f>+Q163-T163</f>
        <v>91282312485</v>
      </c>
      <c r="V163" s="240">
        <v>0</v>
      </c>
      <c r="W163" s="44">
        <f t="shared" si="151"/>
        <v>0</v>
      </c>
      <c r="X163" s="45">
        <f t="shared" si="140"/>
        <v>1</v>
      </c>
      <c r="Y163" s="45">
        <f t="shared" si="141"/>
        <v>0</v>
      </c>
      <c r="Z163" s="45">
        <f t="shared" si="142"/>
        <v>0</v>
      </c>
      <c r="AA163" s="45">
        <f t="shared" si="148"/>
        <v>0</v>
      </c>
      <c r="AB163" s="45" t="s">
        <v>46</v>
      </c>
    </row>
    <row r="164" spans="1:28" ht="95.25" customHeight="1" x14ac:dyDescent="0.25">
      <c r="A164" s="238" t="s">
        <v>295</v>
      </c>
      <c r="B164" s="68"/>
      <c r="C164" s="68"/>
      <c r="D164" s="68"/>
      <c r="E164" s="34" t="s">
        <v>296</v>
      </c>
      <c r="F164" s="244">
        <f t="shared" ref="F164:V166" si="171">+F165</f>
        <v>175214577228</v>
      </c>
      <c r="G164" s="244">
        <f t="shared" si="171"/>
        <v>0</v>
      </c>
      <c r="H164" s="244">
        <f t="shared" si="171"/>
        <v>0</v>
      </c>
      <c r="I164" s="244">
        <f t="shared" si="171"/>
        <v>0</v>
      </c>
      <c r="J164" s="244">
        <f t="shared" si="171"/>
        <v>0</v>
      </c>
      <c r="K164" s="244">
        <f t="shared" si="171"/>
        <v>0</v>
      </c>
      <c r="L164" s="244">
        <f t="shared" si="171"/>
        <v>175214577228</v>
      </c>
      <c r="M164" s="36">
        <f t="shared" si="156"/>
        <v>3.3007717094679687E-2</v>
      </c>
      <c r="N164" s="244">
        <f t="shared" si="171"/>
        <v>0</v>
      </c>
      <c r="O164" s="244">
        <f t="shared" si="171"/>
        <v>175214577228</v>
      </c>
      <c r="P164" s="244">
        <f t="shared" si="171"/>
        <v>0</v>
      </c>
      <c r="Q164" s="244">
        <f t="shared" si="171"/>
        <v>175214577228</v>
      </c>
      <c r="R164" s="244">
        <f t="shared" si="171"/>
        <v>0</v>
      </c>
      <c r="S164" s="244">
        <f t="shared" si="171"/>
        <v>0</v>
      </c>
      <c r="T164" s="244">
        <f t="shared" si="171"/>
        <v>8358018752</v>
      </c>
      <c r="U164" s="244">
        <f t="shared" si="171"/>
        <v>166856558476</v>
      </c>
      <c r="V164" s="244">
        <f t="shared" si="171"/>
        <v>8358018752</v>
      </c>
      <c r="W164" s="244">
        <f t="shared" ref="W164:W166" si="172">+W165</f>
        <v>0</v>
      </c>
      <c r="X164" s="37">
        <f t="shared" si="140"/>
        <v>1</v>
      </c>
      <c r="Y164" s="37">
        <f t="shared" si="141"/>
        <v>4.770161754934369E-2</v>
      </c>
      <c r="Z164" s="37">
        <f t="shared" si="142"/>
        <v>4.770161754934369E-2</v>
      </c>
      <c r="AA164" s="37">
        <f t="shared" si="148"/>
        <v>4.770161754934369E-2</v>
      </c>
      <c r="AB164" s="37">
        <f t="shared" si="149"/>
        <v>1</v>
      </c>
    </row>
    <row r="165" spans="1:28" ht="95.25" customHeight="1" x14ac:dyDescent="0.25">
      <c r="A165" s="238" t="s">
        <v>297</v>
      </c>
      <c r="B165" s="40"/>
      <c r="C165" s="40"/>
      <c r="D165" s="40"/>
      <c r="E165" s="69" t="s">
        <v>296</v>
      </c>
      <c r="F165" s="244">
        <f t="shared" si="171"/>
        <v>175214577228</v>
      </c>
      <c r="G165" s="244">
        <f t="shared" si="171"/>
        <v>0</v>
      </c>
      <c r="H165" s="244">
        <f t="shared" si="171"/>
        <v>0</v>
      </c>
      <c r="I165" s="244">
        <f t="shared" si="171"/>
        <v>0</v>
      </c>
      <c r="J165" s="244">
        <f t="shared" si="171"/>
        <v>0</v>
      </c>
      <c r="K165" s="244">
        <f t="shared" si="171"/>
        <v>0</v>
      </c>
      <c r="L165" s="244">
        <f t="shared" si="171"/>
        <v>175214577228</v>
      </c>
      <c r="M165" s="36">
        <f t="shared" si="156"/>
        <v>3.3007717094679687E-2</v>
      </c>
      <c r="N165" s="244">
        <f t="shared" si="171"/>
        <v>0</v>
      </c>
      <c r="O165" s="244">
        <f t="shared" si="171"/>
        <v>175214577228</v>
      </c>
      <c r="P165" s="244">
        <f t="shared" si="171"/>
        <v>0</v>
      </c>
      <c r="Q165" s="244">
        <f t="shared" si="171"/>
        <v>175214577228</v>
      </c>
      <c r="R165" s="244">
        <f t="shared" si="171"/>
        <v>0</v>
      </c>
      <c r="S165" s="244">
        <f t="shared" si="171"/>
        <v>0</v>
      </c>
      <c r="T165" s="244">
        <f t="shared" si="171"/>
        <v>8358018752</v>
      </c>
      <c r="U165" s="244">
        <f t="shared" si="171"/>
        <v>166856558476</v>
      </c>
      <c r="V165" s="244">
        <f t="shared" si="171"/>
        <v>8358018752</v>
      </c>
      <c r="W165" s="244">
        <f t="shared" si="172"/>
        <v>0</v>
      </c>
      <c r="X165" s="37">
        <f t="shared" si="140"/>
        <v>1</v>
      </c>
      <c r="Y165" s="37">
        <f t="shared" si="141"/>
        <v>4.770161754934369E-2</v>
      </c>
      <c r="Z165" s="37">
        <f t="shared" si="142"/>
        <v>4.770161754934369E-2</v>
      </c>
      <c r="AA165" s="37">
        <f t="shared" si="148"/>
        <v>4.770161754934369E-2</v>
      </c>
      <c r="AB165" s="37">
        <f t="shared" si="149"/>
        <v>1</v>
      </c>
    </row>
    <row r="166" spans="1:28" ht="33" customHeight="1" x14ac:dyDescent="0.25">
      <c r="A166" s="238" t="s">
        <v>298</v>
      </c>
      <c r="B166" s="40"/>
      <c r="C166" s="40"/>
      <c r="D166" s="40"/>
      <c r="E166" s="34" t="s">
        <v>236</v>
      </c>
      <c r="F166" s="244">
        <f t="shared" si="171"/>
        <v>175214577228</v>
      </c>
      <c r="G166" s="244">
        <f t="shared" si="171"/>
        <v>0</v>
      </c>
      <c r="H166" s="244">
        <f t="shared" si="171"/>
        <v>0</v>
      </c>
      <c r="I166" s="244">
        <f t="shared" si="171"/>
        <v>0</v>
      </c>
      <c r="J166" s="244">
        <f t="shared" si="171"/>
        <v>0</v>
      </c>
      <c r="K166" s="244">
        <f t="shared" si="171"/>
        <v>0</v>
      </c>
      <c r="L166" s="244">
        <f t="shared" si="171"/>
        <v>175214577228</v>
      </c>
      <c r="M166" s="36">
        <f t="shared" si="156"/>
        <v>3.3007717094679687E-2</v>
      </c>
      <c r="N166" s="244">
        <f t="shared" si="171"/>
        <v>0</v>
      </c>
      <c r="O166" s="244">
        <f t="shared" si="171"/>
        <v>175214577228</v>
      </c>
      <c r="P166" s="244">
        <f t="shared" si="171"/>
        <v>0</v>
      </c>
      <c r="Q166" s="244">
        <f t="shared" si="171"/>
        <v>175214577228</v>
      </c>
      <c r="R166" s="244">
        <f t="shared" si="171"/>
        <v>0</v>
      </c>
      <c r="S166" s="244">
        <f t="shared" si="171"/>
        <v>0</v>
      </c>
      <c r="T166" s="244">
        <f t="shared" si="171"/>
        <v>8358018752</v>
      </c>
      <c r="U166" s="244">
        <f t="shared" si="171"/>
        <v>166856558476</v>
      </c>
      <c r="V166" s="244">
        <f t="shared" si="171"/>
        <v>8358018752</v>
      </c>
      <c r="W166" s="244">
        <f t="shared" si="172"/>
        <v>0</v>
      </c>
      <c r="X166" s="37">
        <f t="shared" si="140"/>
        <v>1</v>
      </c>
      <c r="Y166" s="37">
        <f t="shared" si="141"/>
        <v>4.770161754934369E-2</v>
      </c>
      <c r="Z166" s="37">
        <f t="shared" si="142"/>
        <v>4.770161754934369E-2</v>
      </c>
      <c r="AA166" s="37">
        <f t="shared" si="148"/>
        <v>4.770161754934369E-2</v>
      </c>
      <c r="AB166" s="37">
        <f t="shared" si="149"/>
        <v>1</v>
      </c>
    </row>
    <row r="167" spans="1:28" ht="30" customHeight="1" x14ac:dyDescent="0.25">
      <c r="A167" s="239" t="s">
        <v>299</v>
      </c>
      <c r="B167" s="40" t="s">
        <v>192</v>
      </c>
      <c r="C167" s="40">
        <v>11</v>
      </c>
      <c r="D167" s="40" t="s">
        <v>38</v>
      </c>
      <c r="E167" s="41" t="s">
        <v>226</v>
      </c>
      <c r="F167" s="240">
        <v>175214577228</v>
      </c>
      <c r="G167" s="240">
        <v>0</v>
      </c>
      <c r="H167" s="240">
        <v>0</v>
      </c>
      <c r="I167" s="240">
        <v>0</v>
      </c>
      <c r="J167" s="240">
        <v>0</v>
      </c>
      <c r="K167" s="240">
        <f t="shared" si="143"/>
        <v>0</v>
      </c>
      <c r="L167" s="240">
        <f t="shared" si="144"/>
        <v>175214577228</v>
      </c>
      <c r="M167" s="43">
        <f t="shared" si="156"/>
        <v>3.3007717094679687E-2</v>
      </c>
      <c r="N167" s="240">
        <v>0</v>
      </c>
      <c r="O167" s="240">
        <v>175214577228</v>
      </c>
      <c r="P167" s="240">
        <f>L167-O167</f>
        <v>0</v>
      </c>
      <c r="Q167" s="240">
        <v>175214577228</v>
      </c>
      <c r="R167" s="240">
        <f>+L167-Q167</f>
        <v>0</v>
      </c>
      <c r="S167" s="240">
        <f t="shared" ref="S167" si="173">O167-Q167</f>
        <v>0</v>
      </c>
      <c r="T167" s="240">
        <v>8358018752</v>
      </c>
      <c r="U167" s="240">
        <f>+Q167-T167</f>
        <v>166856558476</v>
      </c>
      <c r="V167" s="240">
        <v>8358018752</v>
      </c>
      <c r="W167" s="44">
        <f t="shared" si="151"/>
        <v>0</v>
      </c>
      <c r="X167" s="45">
        <f t="shared" si="140"/>
        <v>1</v>
      </c>
      <c r="Y167" s="45">
        <f t="shared" si="141"/>
        <v>4.770161754934369E-2</v>
      </c>
      <c r="Z167" s="45">
        <f t="shared" si="142"/>
        <v>4.770161754934369E-2</v>
      </c>
      <c r="AA167" s="45">
        <f t="shared" si="148"/>
        <v>4.770161754934369E-2</v>
      </c>
      <c r="AB167" s="45">
        <f t="shared" si="149"/>
        <v>1</v>
      </c>
    </row>
    <row r="168" spans="1:28" ht="53.25" customHeight="1" x14ac:dyDescent="0.25">
      <c r="A168" s="238" t="s">
        <v>300</v>
      </c>
      <c r="B168" s="68"/>
      <c r="C168" s="68"/>
      <c r="D168" s="68"/>
      <c r="E168" s="34" t="s">
        <v>301</v>
      </c>
      <c r="F168" s="244">
        <f>+F169</f>
        <v>109796058849</v>
      </c>
      <c r="G168" s="244">
        <f t="shared" ref="G168:L168" si="174">+G169</f>
        <v>0</v>
      </c>
      <c r="H168" s="244">
        <f t="shared" si="174"/>
        <v>0</v>
      </c>
      <c r="I168" s="244">
        <f t="shared" si="174"/>
        <v>0</v>
      </c>
      <c r="J168" s="244">
        <f t="shared" si="174"/>
        <v>0</v>
      </c>
      <c r="K168" s="244">
        <f t="shared" si="174"/>
        <v>0</v>
      </c>
      <c r="L168" s="244">
        <f t="shared" si="174"/>
        <v>109796058849</v>
      </c>
      <c r="M168" s="36">
        <f t="shared" si="156"/>
        <v>2.0683879765795225E-2</v>
      </c>
      <c r="N168" s="244">
        <f t="shared" ref="N168:W170" si="175">+N169</f>
        <v>0</v>
      </c>
      <c r="O168" s="244">
        <f t="shared" si="175"/>
        <v>109796058849</v>
      </c>
      <c r="P168" s="244">
        <f t="shared" si="175"/>
        <v>0</v>
      </c>
      <c r="Q168" s="244">
        <f t="shared" si="175"/>
        <v>109796058849</v>
      </c>
      <c r="R168" s="244">
        <f t="shared" si="175"/>
        <v>0</v>
      </c>
      <c r="S168" s="244">
        <f t="shared" si="175"/>
        <v>0</v>
      </c>
      <c r="T168" s="244">
        <f t="shared" si="175"/>
        <v>19071686158</v>
      </c>
      <c r="U168" s="244">
        <f t="shared" si="175"/>
        <v>90724372691</v>
      </c>
      <c r="V168" s="244">
        <f t="shared" si="175"/>
        <v>19071686158</v>
      </c>
      <c r="W168" s="244">
        <f t="shared" si="175"/>
        <v>0</v>
      </c>
      <c r="X168" s="37">
        <f t="shared" si="140"/>
        <v>1</v>
      </c>
      <c r="Y168" s="37">
        <f t="shared" si="141"/>
        <v>0.17370100856014198</v>
      </c>
      <c r="Z168" s="37">
        <f t="shared" si="142"/>
        <v>0.17370100856014198</v>
      </c>
      <c r="AA168" s="37">
        <f t="shared" si="148"/>
        <v>0.17370100856014198</v>
      </c>
      <c r="AB168" s="37">
        <f t="shared" si="149"/>
        <v>1</v>
      </c>
    </row>
    <row r="169" spans="1:28" ht="53.25" customHeight="1" x14ac:dyDescent="0.25">
      <c r="A169" s="238" t="s">
        <v>302</v>
      </c>
      <c r="B169" s="40"/>
      <c r="C169" s="40"/>
      <c r="D169" s="40"/>
      <c r="E169" s="69" t="s">
        <v>301</v>
      </c>
      <c r="F169" s="244">
        <f t="shared" ref="F169:V170" si="176">+F170</f>
        <v>109796058849</v>
      </c>
      <c r="G169" s="244">
        <f t="shared" si="176"/>
        <v>0</v>
      </c>
      <c r="H169" s="244">
        <f t="shared" si="176"/>
        <v>0</v>
      </c>
      <c r="I169" s="244">
        <f t="shared" si="176"/>
        <v>0</v>
      </c>
      <c r="J169" s="244">
        <f t="shared" si="176"/>
        <v>0</v>
      </c>
      <c r="K169" s="244">
        <f t="shared" si="176"/>
        <v>0</v>
      </c>
      <c r="L169" s="244">
        <f t="shared" si="176"/>
        <v>109796058849</v>
      </c>
      <c r="M169" s="36">
        <f t="shared" si="156"/>
        <v>2.0683879765795225E-2</v>
      </c>
      <c r="N169" s="244">
        <f t="shared" si="176"/>
        <v>0</v>
      </c>
      <c r="O169" s="244">
        <f t="shared" si="176"/>
        <v>109796058849</v>
      </c>
      <c r="P169" s="244">
        <f t="shared" si="176"/>
        <v>0</v>
      </c>
      <c r="Q169" s="244">
        <f t="shared" si="176"/>
        <v>109796058849</v>
      </c>
      <c r="R169" s="244">
        <f t="shared" si="176"/>
        <v>0</v>
      </c>
      <c r="S169" s="244">
        <f t="shared" si="176"/>
        <v>0</v>
      </c>
      <c r="T169" s="244">
        <f t="shared" si="176"/>
        <v>19071686158</v>
      </c>
      <c r="U169" s="244">
        <f t="shared" si="176"/>
        <v>90724372691</v>
      </c>
      <c r="V169" s="244">
        <f t="shared" si="176"/>
        <v>19071686158</v>
      </c>
      <c r="W169" s="244">
        <f t="shared" si="175"/>
        <v>0</v>
      </c>
      <c r="X169" s="37">
        <f t="shared" si="140"/>
        <v>1</v>
      </c>
      <c r="Y169" s="37">
        <f t="shared" si="141"/>
        <v>0.17370100856014198</v>
      </c>
      <c r="Z169" s="37">
        <f t="shared" si="142"/>
        <v>0.17370100856014198</v>
      </c>
      <c r="AA169" s="37">
        <f t="shared" si="148"/>
        <v>0.17370100856014198</v>
      </c>
      <c r="AB169" s="37">
        <f t="shared" si="149"/>
        <v>1</v>
      </c>
    </row>
    <row r="170" spans="1:28" ht="38.25" customHeight="1" x14ac:dyDescent="0.25">
      <c r="A170" s="238" t="s">
        <v>303</v>
      </c>
      <c r="B170" s="40"/>
      <c r="C170" s="40"/>
      <c r="D170" s="40"/>
      <c r="E170" s="34" t="s">
        <v>236</v>
      </c>
      <c r="F170" s="244">
        <f t="shared" si="176"/>
        <v>109796058849</v>
      </c>
      <c r="G170" s="244">
        <f t="shared" si="176"/>
        <v>0</v>
      </c>
      <c r="H170" s="244">
        <f t="shared" si="176"/>
        <v>0</v>
      </c>
      <c r="I170" s="244">
        <f t="shared" si="176"/>
        <v>0</v>
      </c>
      <c r="J170" s="244">
        <f t="shared" si="176"/>
        <v>0</v>
      </c>
      <c r="K170" s="244">
        <f t="shared" si="176"/>
        <v>0</v>
      </c>
      <c r="L170" s="244">
        <f t="shared" si="176"/>
        <v>109796058849</v>
      </c>
      <c r="M170" s="36">
        <f t="shared" si="156"/>
        <v>2.0683879765795225E-2</v>
      </c>
      <c r="N170" s="244">
        <f t="shared" si="175"/>
        <v>0</v>
      </c>
      <c r="O170" s="244">
        <f t="shared" si="175"/>
        <v>109796058849</v>
      </c>
      <c r="P170" s="244">
        <f t="shared" si="175"/>
        <v>0</v>
      </c>
      <c r="Q170" s="244">
        <f t="shared" si="175"/>
        <v>109796058849</v>
      </c>
      <c r="R170" s="244">
        <f t="shared" si="175"/>
        <v>0</v>
      </c>
      <c r="S170" s="244">
        <f t="shared" si="175"/>
        <v>0</v>
      </c>
      <c r="T170" s="244">
        <f t="shared" si="175"/>
        <v>19071686158</v>
      </c>
      <c r="U170" s="244">
        <f t="shared" si="175"/>
        <v>90724372691</v>
      </c>
      <c r="V170" s="244">
        <f t="shared" si="175"/>
        <v>19071686158</v>
      </c>
      <c r="W170" s="244">
        <f t="shared" si="175"/>
        <v>0</v>
      </c>
      <c r="X170" s="37">
        <f t="shared" si="140"/>
        <v>1</v>
      </c>
      <c r="Y170" s="37">
        <f t="shared" si="141"/>
        <v>0.17370100856014198</v>
      </c>
      <c r="Z170" s="37">
        <f t="shared" si="142"/>
        <v>0.17370100856014198</v>
      </c>
      <c r="AA170" s="37">
        <f t="shared" si="148"/>
        <v>0.17370100856014198</v>
      </c>
      <c r="AB170" s="37">
        <f t="shared" si="149"/>
        <v>1</v>
      </c>
    </row>
    <row r="171" spans="1:28" ht="38.25" customHeight="1" x14ac:dyDescent="0.25">
      <c r="A171" s="239" t="s">
        <v>304</v>
      </c>
      <c r="B171" s="68" t="s">
        <v>192</v>
      </c>
      <c r="C171" s="68">
        <v>11</v>
      </c>
      <c r="D171" s="40" t="s">
        <v>38</v>
      </c>
      <c r="E171" s="41" t="s">
        <v>226</v>
      </c>
      <c r="F171" s="240">
        <v>109796058849</v>
      </c>
      <c r="G171" s="240">
        <v>0</v>
      </c>
      <c r="H171" s="240">
        <v>0</v>
      </c>
      <c r="I171" s="240">
        <v>0</v>
      </c>
      <c r="J171" s="240">
        <v>0</v>
      </c>
      <c r="K171" s="240">
        <f t="shared" si="143"/>
        <v>0</v>
      </c>
      <c r="L171" s="240">
        <f t="shared" si="144"/>
        <v>109796058849</v>
      </c>
      <c r="M171" s="43">
        <f t="shared" si="156"/>
        <v>2.0683879765795225E-2</v>
      </c>
      <c r="N171" s="240">
        <v>0</v>
      </c>
      <c r="O171" s="240">
        <v>109796058849</v>
      </c>
      <c r="P171" s="240">
        <f>L171-O171</f>
        <v>0</v>
      </c>
      <c r="Q171" s="240">
        <v>109796058849</v>
      </c>
      <c r="R171" s="240">
        <f>+L171-Q171</f>
        <v>0</v>
      </c>
      <c r="S171" s="240">
        <f t="shared" ref="S171" si="177">O171-Q171</f>
        <v>0</v>
      </c>
      <c r="T171" s="240">
        <v>19071686158</v>
      </c>
      <c r="U171" s="240">
        <f>+Q171-T171</f>
        <v>90724372691</v>
      </c>
      <c r="V171" s="240">
        <v>19071686158</v>
      </c>
      <c r="W171" s="44">
        <f t="shared" si="151"/>
        <v>0</v>
      </c>
      <c r="X171" s="45">
        <f t="shared" si="140"/>
        <v>1</v>
      </c>
      <c r="Y171" s="45">
        <f t="shared" si="141"/>
        <v>0.17370100856014198</v>
      </c>
      <c r="Z171" s="45">
        <f t="shared" si="142"/>
        <v>0.17370100856014198</v>
      </c>
      <c r="AA171" s="45">
        <f t="shared" si="148"/>
        <v>0.17370100856014198</v>
      </c>
      <c r="AB171" s="45">
        <f t="shared" si="149"/>
        <v>1</v>
      </c>
    </row>
    <row r="172" spans="1:28" ht="69" customHeight="1" x14ac:dyDescent="0.25">
      <c r="A172" s="238" t="s">
        <v>305</v>
      </c>
      <c r="B172" s="68"/>
      <c r="C172" s="68"/>
      <c r="D172" s="68"/>
      <c r="E172" s="34" t="s">
        <v>306</v>
      </c>
      <c r="F172" s="244">
        <f t="shared" ref="F172:V174" si="178">+F173</f>
        <v>216924287600</v>
      </c>
      <c r="G172" s="244">
        <f t="shared" si="178"/>
        <v>0</v>
      </c>
      <c r="H172" s="244">
        <f t="shared" si="178"/>
        <v>0</v>
      </c>
      <c r="I172" s="244">
        <f t="shared" si="178"/>
        <v>0</v>
      </c>
      <c r="J172" s="244">
        <f t="shared" si="178"/>
        <v>0</v>
      </c>
      <c r="K172" s="244">
        <f t="shared" si="178"/>
        <v>0</v>
      </c>
      <c r="L172" s="244">
        <f t="shared" si="178"/>
        <v>216924287600</v>
      </c>
      <c r="M172" s="36">
        <f t="shared" si="156"/>
        <v>4.0865181592445191E-2</v>
      </c>
      <c r="N172" s="244">
        <f t="shared" si="178"/>
        <v>0</v>
      </c>
      <c r="O172" s="244">
        <f t="shared" si="178"/>
        <v>216924287600</v>
      </c>
      <c r="P172" s="244">
        <f t="shared" si="178"/>
        <v>0</v>
      </c>
      <c r="Q172" s="244">
        <f t="shared" si="178"/>
        <v>216924287600</v>
      </c>
      <c r="R172" s="244">
        <f t="shared" si="178"/>
        <v>0</v>
      </c>
      <c r="S172" s="244">
        <f t="shared" si="178"/>
        <v>0</v>
      </c>
      <c r="T172" s="244">
        <f t="shared" si="178"/>
        <v>14013027754</v>
      </c>
      <c r="U172" s="244">
        <f t="shared" si="178"/>
        <v>202911259846</v>
      </c>
      <c r="V172" s="244">
        <f t="shared" si="178"/>
        <v>14013027754</v>
      </c>
      <c r="W172" s="244">
        <f t="shared" ref="W172:W174" si="179">+W173</f>
        <v>0</v>
      </c>
      <c r="X172" s="37">
        <f t="shared" si="140"/>
        <v>1</v>
      </c>
      <c r="Y172" s="37">
        <f t="shared" si="141"/>
        <v>6.4598703580114922E-2</v>
      </c>
      <c r="Z172" s="37">
        <f t="shared" si="142"/>
        <v>6.4598703580114922E-2</v>
      </c>
      <c r="AA172" s="37">
        <f t="shared" si="148"/>
        <v>6.4598703580114922E-2</v>
      </c>
      <c r="AB172" s="37">
        <f t="shared" si="149"/>
        <v>1</v>
      </c>
    </row>
    <row r="173" spans="1:28" ht="69" customHeight="1" x14ac:dyDescent="0.25">
      <c r="A173" s="238" t="s">
        <v>307</v>
      </c>
      <c r="B173" s="40"/>
      <c r="C173" s="40"/>
      <c r="D173" s="40"/>
      <c r="E173" s="69" t="s">
        <v>306</v>
      </c>
      <c r="F173" s="244">
        <f t="shared" si="178"/>
        <v>216924287600</v>
      </c>
      <c r="G173" s="244">
        <f t="shared" si="178"/>
        <v>0</v>
      </c>
      <c r="H173" s="244">
        <f t="shared" si="178"/>
        <v>0</v>
      </c>
      <c r="I173" s="244">
        <f t="shared" si="178"/>
        <v>0</v>
      </c>
      <c r="J173" s="244">
        <f t="shared" si="178"/>
        <v>0</v>
      </c>
      <c r="K173" s="244">
        <f t="shared" si="178"/>
        <v>0</v>
      </c>
      <c r="L173" s="244">
        <f t="shared" si="178"/>
        <v>216924287600</v>
      </c>
      <c r="M173" s="36">
        <f t="shared" si="156"/>
        <v>4.0865181592445191E-2</v>
      </c>
      <c r="N173" s="244">
        <f t="shared" si="178"/>
        <v>0</v>
      </c>
      <c r="O173" s="244">
        <f t="shared" si="178"/>
        <v>216924287600</v>
      </c>
      <c r="P173" s="244">
        <f t="shared" si="178"/>
        <v>0</v>
      </c>
      <c r="Q173" s="244">
        <f t="shared" si="178"/>
        <v>216924287600</v>
      </c>
      <c r="R173" s="244">
        <f t="shared" si="178"/>
        <v>0</v>
      </c>
      <c r="S173" s="244">
        <f t="shared" si="178"/>
        <v>0</v>
      </c>
      <c r="T173" s="244">
        <f t="shared" si="178"/>
        <v>14013027754</v>
      </c>
      <c r="U173" s="244">
        <f t="shared" si="178"/>
        <v>202911259846</v>
      </c>
      <c r="V173" s="244">
        <f t="shared" si="178"/>
        <v>14013027754</v>
      </c>
      <c r="W173" s="244">
        <f t="shared" si="179"/>
        <v>0</v>
      </c>
      <c r="X173" s="37">
        <f t="shared" si="140"/>
        <v>1</v>
      </c>
      <c r="Y173" s="37">
        <f t="shared" si="141"/>
        <v>6.4598703580114922E-2</v>
      </c>
      <c r="Z173" s="37">
        <f t="shared" si="142"/>
        <v>6.4598703580114922E-2</v>
      </c>
      <c r="AA173" s="37">
        <f t="shared" si="148"/>
        <v>6.4598703580114922E-2</v>
      </c>
      <c r="AB173" s="37">
        <f t="shared" si="149"/>
        <v>1</v>
      </c>
    </row>
    <row r="174" spans="1:28" ht="29.25" customHeight="1" x14ac:dyDescent="0.25">
      <c r="A174" s="238" t="s">
        <v>308</v>
      </c>
      <c r="B174" s="40"/>
      <c r="C174" s="40"/>
      <c r="D174" s="40"/>
      <c r="E174" s="34" t="s">
        <v>236</v>
      </c>
      <c r="F174" s="244">
        <f t="shared" si="178"/>
        <v>216924287600</v>
      </c>
      <c r="G174" s="244">
        <f t="shared" si="178"/>
        <v>0</v>
      </c>
      <c r="H174" s="244">
        <f t="shared" si="178"/>
        <v>0</v>
      </c>
      <c r="I174" s="244">
        <f t="shared" si="178"/>
        <v>0</v>
      </c>
      <c r="J174" s="244">
        <f t="shared" si="178"/>
        <v>0</v>
      </c>
      <c r="K174" s="244">
        <f t="shared" si="178"/>
        <v>0</v>
      </c>
      <c r="L174" s="244">
        <f t="shared" si="178"/>
        <v>216924287600</v>
      </c>
      <c r="M174" s="36">
        <f t="shared" si="156"/>
        <v>4.0865181592445191E-2</v>
      </c>
      <c r="N174" s="244">
        <f t="shared" si="178"/>
        <v>0</v>
      </c>
      <c r="O174" s="244">
        <f t="shared" si="178"/>
        <v>216924287600</v>
      </c>
      <c r="P174" s="244">
        <f t="shared" si="178"/>
        <v>0</v>
      </c>
      <c r="Q174" s="244">
        <f t="shared" si="178"/>
        <v>216924287600</v>
      </c>
      <c r="R174" s="244">
        <f t="shared" si="178"/>
        <v>0</v>
      </c>
      <c r="S174" s="244">
        <f t="shared" si="178"/>
        <v>0</v>
      </c>
      <c r="T174" s="244">
        <f t="shared" si="178"/>
        <v>14013027754</v>
      </c>
      <c r="U174" s="244">
        <f t="shared" si="178"/>
        <v>202911259846</v>
      </c>
      <c r="V174" s="244">
        <f t="shared" si="178"/>
        <v>14013027754</v>
      </c>
      <c r="W174" s="244">
        <f t="shared" si="179"/>
        <v>0</v>
      </c>
      <c r="X174" s="37">
        <f t="shared" si="140"/>
        <v>1</v>
      </c>
      <c r="Y174" s="37">
        <f t="shared" si="141"/>
        <v>6.4598703580114922E-2</v>
      </c>
      <c r="Z174" s="37">
        <f t="shared" si="142"/>
        <v>6.4598703580114922E-2</v>
      </c>
      <c r="AA174" s="37">
        <f t="shared" si="148"/>
        <v>6.4598703580114922E-2</v>
      </c>
      <c r="AB174" s="37">
        <f t="shared" si="149"/>
        <v>1</v>
      </c>
    </row>
    <row r="175" spans="1:28" ht="30" customHeight="1" x14ac:dyDescent="0.25">
      <c r="A175" s="239" t="s">
        <v>309</v>
      </c>
      <c r="B175" s="40" t="s">
        <v>192</v>
      </c>
      <c r="C175" s="40">
        <v>11</v>
      </c>
      <c r="D175" s="40" t="s">
        <v>38</v>
      </c>
      <c r="E175" s="41" t="s">
        <v>226</v>
      </c>
      <c r="F175" s="240">
        <v>216924287600</v>
      </c>
      <c r="G175" s="240">
        <v>0</v>
      </c>
      <c r="H175" s="240">
        <v>0</v>
      </c>
      <c r="I175" s="240">
        <v>0</v>
      </c>
      <c r="J175" s="240">
        <v>0</v>
      </c>
      <c r="K175" s="240">
        <f t="shared" si="143"/>
        <v>0</v>
      </c>
      <c r="L175" s="240">
        <f t="shared" si="144"/>
        <v>216924287600</v>
      </c>
      <c r="M175" s="43">
        <f t="shared" si="156"/>
        <v>4.0865181592445191E-2</v>
      </c>
      <c r="N175" s="240">
        <v>0</v>
      </c>
      <c r="O175" s="240">
        <v>216924287600</v>
      </c>
      <c r="P175" s="240">
        <f>L175-O175</f>
        <v>0</v>
      </c>
      <c r="Q175" s="240">
        <v>216924287600</v>
      </c>
      <c r="R175" s="240">
        <f>+L175-Q175</f>
        <v>0</v>
      </c>
      <c r="S175" s="240">
        <f t="shared" ref="S175" si="180">O175-Q175</f>
        <v>0</v>
      </c>
      <c r="T175" s="240">
        <v>14013027754</v>
      </c>
      <c r="U175" s="240">
        <f>+Q175-T175</f>
        <v>202911259846</v>
      </c>
      <c r="V175" s="240">
        <v>14013027754</v>
      </c>
      <c r="W175" s="44">
        <f t="shared" si="151"/>
        <v>0</v>
      </c>
      <c r="X175" s="45">
        <f t="shared" si="140"/>
        <v>1</v>
      </c>
      <c r="Y175" s="45">
        <f t="shared" si="141"/>
        <v>6.4598703580114922E-2</v>
      </c>
      <c r="Z175" s="45">
        <f t="shared" si="142"/>
        <v>6.4598703580114922E-2</v>
      </c>
      <c r="AA175" s="45">
        <f t="shared" si="148"/>
        <v>6.4598703580114922E-2</v>
      </c>
      <c r="AB175" s="45">
        <f t="shared" si="149"/>
        <v>1</v>
      </c>
    </row>
    <row r="176" spans="1:28" ht="64.5" customHeight="1" x14ac:dyDescent="0.25">
      <c r="A176" s="238" t="s">
        <v>310</v>
      </c>
      <c r="B176" s="68"/>
      <c r="C176" s="68"/>
      <c r="D176" s="68"/>
      <c r="E176" s="34" t="s">
        <v>311</v>
      </c>
      <c r="F176" s="244">
        <f t="shared" ref="F176:V178" si="181">+F177</f>
        <v>263086153404</v>
      </c>
      <c r="G176" s="244">
        <f t="shared" si="181"/>
        <v>0</v>
      </c>
      <c r="H176" s="244">
        <f t="shared" si="181"/>
        <v>0</v>
      </c>
      <c r="I176" s="244">
        <f t="shared" si="181"/>
        <v>0</v>
      </c>
      <c r="J176" s="244">
        <f t="shared" si="181"/>
        <v>0</v>
      </c>
      <c r="K176" s="244">
        <f t="shared" si="181"/>
        <v>0</v>
      </c>
      <c r="L176" s="244">
        <f t="shared" si="181"/>
        <v>263086153404</v>
      </c>
      <c r="M176" s="36">
        <f t="shared" si="156"/>
        <v>4.9561363332154391E-2</v>
      </c>
      <c r="N176" s="244">
        <f t="shared" si="181"/>
        <v>0</v>
      </c>
      <c r="O176" s="244">
        <f t="shared" si="181"/>
        <v>263086153404</v>
      </c>
      <c r="P176" s="244">
        <f t="shared" si="181"/>
        <v>0</v>
      </c>
      <c r="Q176" s="244">
        <f t="shared" si="181"/>
        <v>263086153404</v>
      </c>
      <c r="R176" s="244">
        <f t="shared" si="181"/>
        <v>0</v>
      </c>
      <c r="S176" s="244">
        <f t="shared" si="181"/>
        <v>0</v>
      </c>
      <c r="T176" s="244">
        <f t="shared" si="181"/>
        <v>0</v>
      </c>
      <c r="U176" s="244">
        <f t="shared" si="181"/>
        <v>263086153404</v>
      </c>
      <c r="V176" s="244">
        <f t="shared" si="181"/>
        <v>0</v>
      </c>
      <c r="W176" s="244">
        <f t="shared" ref="W176:W178" si="182">+W177</f>
        <v>0</v>
      </c>
      <c r="X176" s="37">
        <f t="shared" si="140"/>
        <v>1</v>
      </c>
      <c r="Y176" s="37">
        <f t="shared" si="141"/>
        <v>0</v>
      </c>
      <c r="Z176" s="37">
        <f t="shared" si="142"/>
        <v>0</v>
      </c>
      <c r="AA176" s="37">
        <f t="shared" si="148"/>
        <v>0</v>
      </c>
      <c r="AB176" s="37" t="s">
        <v>46</v>
      </c>
    </row>
    <row r="177" spans="1:28" ht="64.5" customHeight="1" x14ac:dyDescent="0.25">
      <c r="A177" s="238" t="s">
        <v>312</v>
      </c>
      <c r="B177" s="40"/>
      <c r="C177" s="40"/>
      <c r="D177" s="40"/>
      <c r="E177" s="69" t="s">
        <v>311</v>
      </c>
      <c r="F177" s="244">
        <f t="shared" si="181"/>
        <v>263086153404</v>
      </c>
      <c r="G177" s="244">
        <f t="shared" si="181"/>
        <v>0</v>
      </c>
      <c r="H177" s="244">
        <f t="shared" si="181"/>
        <v>0</v>
      </c>
      <c r="I177" s="244">
        <f t="shared" si="181"/>
        <v>0</v>
      </c>
      <c r="J177" s="244">
        <f t="shared" si="181"/>
        <v>0</v>
      </c>
      <c r="K177" s="244">
        <f t="shared" si="181"/>
        <v>0</v>
      </c>
      <c r="L177" s="244">
        <f t="shared" si="181"/>
        <v>263086153404</v>
      </c>
      <c r="M177" s="36">
        <f t="shared" si="156"/>
        <v>4.9561363332154391E-2</v>
      </c>
      <c r="N177" s="244">
        <f t="shared" si="181"/>
        <v>0</v>
      </c>
      <c r="O177" s="244">
        <f t="shared" si="181"/>
        <v>263086153404</v>
      </c>
      <c r="P177" s="244">
        <f t="shared" si="181"/>
        <v>0</v>
      </c>
      <c r="Q177" s="244">
        <f t="shared" si="181"/>
        <v>263086153404</v>
      </c>
      <c r="R177" s="244">
        <f t="shared" si="181"/>
        <v>0</v>
      </c>
      <c r="S177" s="244">
        <f t="shared" si="181"/>
        <v>0</v>
      </c>
      <c r="T177" s="244">
        <f t="shared" si="181"/>
        <v>0</v>
      </c>
      <c r="U177" s="244">
        <f t="shared" si="181"/>
        <v>263086153404</v>
      </c>
      <c r="V177" s="244">
        <f t="shared" si="181"/>
        <v>0</v>
      </c>
      <c r="W177" s="244">
        <f t="shared" si="182"/>
        <v>0</v>
      </c>
      <c r="X177" s="37">
        <f t="shared" si="140"/>
        <v>1</v>
      </c>
      <c r="Y177" s="37">
        <f t="shared" si="141"/>
        <v>0</v>
      </c>
      <c r="Z177" s="37">
        <f t="shared" si="142"/>
        <v>0</v>
      </c>
      <c r="AA177" s="37">
        <f t="shared" si="148"/>
        <v>0</v>
      </c>
      <c r="AB177" s="37" t="s">
        <v>46</v>
      </c>
    </row>
    <row r="178" spans="1:28" ht="32.25" customHeight="1" x14ac:dyDescent="0.25">
      <c r="A178" s="238" t="s">
        <v>313</v>
      </c>
      <c r="B178" s="40"/>
      <c r="C178" s="40"/>
      <c r="D178" s="40"/>
      <c r="E178" s="34" t="s">
        <v>236</v>
      </c>
      <c r="F178" s="244">
        <f t="shared" si="181"/>
        <v>263086153404</v>
      </c>
      <c r="G178" s="244">
        <f t="shared" si="181"/>
        <v>0</v>
      </c>
      <c r="H178" s="244">
        <f t="shared" si="181"/>
        <v>0</v>
      </c>
      <c r="I178" s="244">
        <f t="shared" si="181"/>
        <v>0</v>
      </c>
      <c r="J178" s="244">
        <f t="shared" si="181"/>
        <v>0</v>
      </c>
      <c r="K178" s="244">
        <f t="shared" si="181"/>
        <v>0</v>
      </c>
      <c r="L178" s="244">
        <f t="shared" si="181"/>
        <v>263086153404</v>
      </c>
      <c r="M178" s="36">
        <f t="shared" si="156"/>
        <v>4.9561363332154391E-2</v>
      </c>
      <c r="N178" s="244">
        <f t="shared" si="181"/>
        <v>0</v>
      </c>
      <c r="O178" s="244">
        <f t="shared" si="181"/>
        <v>263086153404</v>
      </c>
      <c r="P178" s="244">
        <f t="shared" si="181"/>
        <v>0</v>
      </c>
      <c r="Q178" s="244">
        <f t="shared" si="181"/>
        <v>263086153404</v>
      </c>
      <c r="R178" s="244">
        <f t="shared" si="181"/>
        <v>0</v>
      </c>
      <c r="S178" s="244">
        <f t="shared" si="181"/>
        <v>0</v>
      </c>
      <c r="T178" s="244">
        <f t="shared" si="181"/>
        <v>0</v>
      </c>
      <c r="U178" s="244">
        <f t="shared" si="181"/>
        <v>263086153404</v>
      </c>
      <c r="V178" s="244">
        <f t="shared" si="181"/>
        <v>0</v>
      </c>
      <c r="W178" s="244">
        <f t="shared" si="182"/>
        <v>0</v>
      </c>
      <c r="X178" s="37">
        <f t="shared" si="140"/>
        <v>1</v>
      </c>
      <c r="Y178" s="37">
        <f t="shared" si="141"/>
        <v>0</v>
      </c>
      <c r="Z178" s="37">
        <f t="shared" si="142"/>
        <v>0</v>
      </c>
      <c r="AA178" s="37">
        <f t="shared" si="148"/>
        <v>0</v>
      </c>
      <c r="AB178" s="37" t="s">
        <v>46</v>
      </c>
    </row>
    <row r="179" spans="1:28" ht="30" customHeight="1" x14ac:dyDescent="0.25">
      <c r="A179" s="239" t="s">
        <v>314</v>
      </c>
      <c r="B179" s="40" t="s">
        <v>192</v>
      </c>
      <c r="C179" s="40">
        <v>11</v>
      </c>
      <c r="D179" s="40" t="s">
        <v>38</v>
      </c>
      <c r="E179" s="41" t="s">
        <v>226</v>
      </c>
      <c r="F179" s="240">
        <v>263086153404</v>
      </c>
      <c r="G179" s="240">
        <v>0</v>
      </c>
      <c r="H179" s="240">
        <v>0</v>
      </c>
      <c r="I179" s="240">
        <v>0</v>
      </c>
      <c r="J179" s="240">
        <v>0</v>
      </c>
      <c r="K179" s="240">
        <f t="shared" si="143"/>
        <v>0</v>
      </c>
      <c r="L179" s="240">
        <f t="shared" si="144"/>
        <v>263086153404</v>
      </c>
      <c r="M179" s="43">
        <f t="shared" si="156"/>
        <v>4.9561363332154391E-2</v>
      </c>
      <c r="N179" s="240">
        <v>0</v>
      </c>
      <c r="O179" s="240">
        <v>263086153404</v>
      </c>
      <c r="P179" s="240">
        <f>L179-O179</f>
        <v>0</v>
      </c>
      <c r="Q179" s="240">
        <v>263086153404</v>
      </c>
      <c r="R179" s="240">
        <f>+L179-Q179</f>
        <v>0</v>
      </c>
      <c r="S179" s="240">
        <f t="shared" ref="S179" si="183">O179-Q179</f>
        <v>0</v>
      </c>
      <c r="T179" s="240">
        <v>0</v>
      </c>
      <c r="U179" s="240">
        <f>+Q179-T179</f>
        <v>263086153404</v>
      </c>
      <c r="V179" s="240">
        <v>0</v>
      </c>
      <c r="W179" s="44">
        <f t="shared" si="151"/>
        <v>0</v>
      </c>
      <c r="X179" s="45">
        <f t="shared" si="140"/>
        <v>1</v>
      </c>
      <c r="Y179" s="45">
        <f t="shared" si="141"/>
        <v>0</v>
      </c>
      <c r="Z179" s="45">
        <f t="shared" si="142"/>
        <v>0</v>
      </c>
      <c r="AA179" s="45">
        <f t="shared" si="148"/>
        <v>0</v>
      </c>
      <c r="AB179" s="45" t="s">
        <v>46</v>
      </c>
    </row>
    <row r="180" spans="1:28" ht="70.5" customHeight="1" x14ac:dyDescent="0.25">
      <c r="A180" s="238" t="s">
        <v>315</v>
      </c>
      <c r="B180" s="68"/>
      <c r="C180" s="68"/>
      <c r="D180" s="68"/>
      <c r="E180" s="34" t="s">
        <v>316</v>
      </c>
      <c r="F180" s="244">
        <f t="shared" ref="F180:V182" si="184">+F181</f>
        <v>138383140985</v>
      </c>
      <c r="G180" s="244">
        <f t="shared" si="184"/>
        <v>0</v>
      </c>
      <c r="H180" s="244">
        <f t="shared" si="184"/>
        <v>0</v>
      </c>
      <c r="I180" s="244">
        <f t="shared" si="184"/>
        <v>0</v>
      </c>
      <c r="J180" s="244">
        <f t="shared" si="184"/>
        <v>0</v>
      </c>
      <c r="K180" s="244">
        <f t="shared" si="184"/>
        <v>0</v>
      </c>
      <c r="L180" s="244">
        <f t="shared" si="184"/>
        <v>138383140985</v>
      </c>
      <c r="M180" s="36">
        <f t="shared" si="156"/>
        <v>2.60692440125131E-2</v>
      </c>
      <c r="N180" s="244">
        <f t="shared" si="184"/>
        <v>0</v>
      </c>
      <c r="O180" s="244">
        <f t="shared" si="184"/>
        <v>138383140985</v>
      </c>
      <c r="P180" s="244">
        <f t="shared" si="184"/>
        <v>0</v>
      </c>
      <c r="Q180" s="244">
        <f t="shared" si="184"/>
        <v>138383140985</v>
      </c>
      <c r="R180" s="244">
        <f t="shared" si="184"/>
        <v>0</v>
      </c>
      <c r="S180" s="244">
        <f t="shared" si="184"/>
        <v>0</v>
      </c>
      <c r="T180" s="244">
        <f t="shared" si="184"/>
        <v>27914520438</v>
      </c>
      <c r="U180" s="244">
        <f t="shared" si="184"/>
        <v>110468620547</v>
      </c>
      <c r="V180" s="244">
        <f t="shared" si="184"/>
        <v>27914520438</v>
      </c>
      <c r="W180" s="244">
        <f t="shared" ref="W180:W182" si="185">+W181</f>
        <v>0</v>
      </c>
      <c r="X180" s="37">
        <f t="shared" si="140"/>
        <v>1</v>
      </c>
      <c r="Y180" s="37">
        <f t="shared" si="141"/>
        <v>0.20171908398166644</v>
      </c>
      <c r="Z180" s="37">
        <f t="shared" si="142"/>
        <v>0.20171908398166644</v>
      </c>
      <c r="AA180" s="37">
        <f t="shared" si="148"/>
        <v>0.20171908398166644</v>
      </c>
      <c r="AB180" s="37">
        <f t="shared" si="149"/>
        <v>1</v>
      </c>
    </row>
    <row r="181" spans="1:28" ht="70.5" customHeight="1" x14ac:dyDescent="0.25">
      <c r="A181" s="238" t="s">
        <v>317</v>
      </c>
      <c r="B181" s="40"/>
      <c r="C181" s="40"/>
      <c r="D181" s="40"/>
      <c r="E181" s="69" t="s">
        <v>316</v>
      </c>
      <c r="F181" s="244">
        <f t="shared" si="184"/>
        <v>138383140985</v>
      </c>
      <c r="G181" s="244">
        <f t="shared" si="184"/>
        <v>0</v>
      </c>
      <c r="H181" s="244">
        <f t="shared" si="184"/>
        <v>0</v>
      </c>
      <c r="I181" s="244">
        <f t="shared" si="184"/>
        <v>0</v>
      </c>
      <c r="J181" s="244">
        <f t="shared" si="184"/>
        <v>0</v>
      </c>
      <c r="K181" s="244">
        <f t="shared" si="184"/>
        <v>0</v>
      </c>
      <c r="L181" s="244">
        <f t="shared" si="184"/>
        <v>138383140985</v>
      </c>
      <c r="M181" s="36">
        <f t="shared" si="156"/>
        <v>2.60692440125131E-2</v>
      </c>
      <c r="N181" s="244">
        <f t="shared" si="184"/>
        <v>0</v>
      </c>
      <c r="O181" s="244">
        <f t="shared" si="184"/>
        <v>138383140985</v>
      </c>
      <c r="P181" s="244">
        <f t="shared" si="184"/>
        <v>0</v>
      </c>
      <c r="Q181" s="244">
        <f t="shared" si="184"/>
        <v>138383140985</v>
      </c>
      <c r="R181" s="244">
        <f t="shared" si="184"/>
        <v>0</v>
      </c>
      <c r="S181" s="244">
        <f t="shared" si="184"/>
        <v>0</v>
      </c>
      <c r="T181" s="244">
        <f t="shared" si="184"/>
        <v>27914520438</v>
      </c>
      <c r="U181" s="244">
        <f t="shared" si="184"/>
        <v>110468620547</v>
      </c>
      <c r="V181" s="244">
        <f t="shared" si="184"/>
        <v>27914520438</v>
      </c>
      <c r="W181" s="244">
        <f t="shared" si="185"/>
        <v>0</v>
      </c>
      <c r="X181" s="37">
        <f t="shared" si="140"/>
        <v>1</v>
      </c>
      <c r="Y181" s="37">
        <f t="shared" si="141"/>
        <v>0.20171908398166644</v>
      </c>
      <c r="Z181" s="37">
        <f t="shared" si="142"/>
        <v>0.20171908398166644</v>
      </c>
      <c r="AA181" s="37">
        <f t="shared" si="148"/>
        <v>0.20171908398166644</v>
      </c>
      <c r="AB181" s="37">
        <f t="shared" si="149"/>
        <v>1</v>
      </c>
    </row>
    <row r="182" spans="1:28" ht="32.25" customHeight="1" x14ac:dyDescent="0.25">
      <c r="A182" s="238" t="s">
        <v>318</v>
      </c>
      <c r="B182" s="40"/>
      <c r="C182" s="40"/>
      <c r="D182" s="40"/>
      <c r="E182" s="34" t="s">
        <v>236</v>
      </c>
      <c r="F182" s="244">
        <f t="shared" si="184"/>
        <v>138383140985</v>
      </c>
      <c r="G182" s="244">
        <f t="shared" si="184"/>
        <v>0</v>
      </c>
      <c r="H182" s="244">
        <f t="shared" si="184"/>
        <v>0</v>
      </c>
      <c r="I182" s="244">
        <f t="shared" si="184"/>
        <v>0</v>
      </c>
      <c r="J182" s="244">
        <f t="shared" si="184"/>
        <v>0</v>
      </c>
      <c r="K182" s="244">
        <f t="shared" si="184"/>
        <v>0</v>
      </c>
      <c r="L182" s="244">
        <f t="shared" si="184"/>
        <v>138383140985</v>
      </c>
      <c r="M182" s="36">
        <f t="shared" si="156"/>
        <v>2.60692440125131E-2</v>
      </c>
      <c r="N182" s="244">
        <f t="shared" si="184"/>
        <v>0</v>
      </c>
      <c r="O182" s="244">
        <f t="shared" si="184"/>
        <v>138383140985</v>
      </c>
      <c r="P182" s="244">
        <f t="shared" si="184"/>
        <v>0</v>
      </c>
      <c r="Q182" s="244">
        <f t="shared" si="184"/>
        <v>138383140985</v>
      </c>
      <c r="R182" s="244">
        <f t="shared" si="184"/>
        <v>0</v>
      </c>
      <c r="S182" s="244">
        <f t="shared" si="184"/>
        <v>0</v>
      </c>
      <c r="T182" s="244">
        <f t="shared" si="184"/>
        <v>27914520438</v>
      </c>
      <c r="U182" s="244">
        <f t="shared" si="184"/>
        <v>110468620547</v>
      </c>
      <c r="V182" s="244">
        <f t="shared" si="184"/>
        <v>27914520438</v>
      </c>
      <c r="W182" s="244">
        <f t="shared" si="185"/>
        <v>0</v>
      </c>
      <c r="X182" s="37">
        <f t="shared" si="140"/>
        <v>1</v>
      </c>
      <c r="Y182" s="37">
        <f t="shared" si="141"/>
        <v>0.20171908398166644</v>
      </c>
      <c r="Z182" s="37">
        <f t="shared" si="142"/>
        <v>0.20171908398166644</v>
      </c>
      <c r="AA182" s="37">
        <f t="shared" si="148"/>
        <v>0.20171908398166644</v>
      </c>
      <c r="AB182" s="37">
        <f t="shared" si="149"/>
        <v>1</v>
      </c>
    </row>
    <row r="183" spans="1:28" ht="30" customHeight="1" x14ac:dyDescent="0.25">
      <c r="A183" s="239" t="s">
        <v>319</v>
      </c>
      <c r="B183" s="40" t="s">
        <v>192</v>
      </c>
      <c r="C183" s="40">
        <v>11</v>
      </c>
      <c r="D183" s="40" t="s">
        <v>38</v>
      </c>
      <c r="E183" s="41" t="s">
        <v>226</v>
      </c>
      <c r="F183" s="240">
        <v>138383140985</v>
      </c>
      <c r="G183" s="240">
        <v>0</v>
      </c>
      <c r="H183" s="240">
        <v>0</v>
      </c>
      <c r="I183" s="240">
        <v>0</v>
      </c>
      <c r="J183" s="240">
        <v>0</v>
      </c>
      <c r="K183" s="240">
        <f t="shared" si="143"/>
        <v>0</v>
      </c>
      <c r="L183" s="240">
        <f t="shared" si="144"/>
        <v>138383140985</v>
      </c>
      <c r="M183" s="43">
        <f t="shared" si="156"/>
        <v>2.60692440125131E-2</v>
      </c>
      <c r="N183" s="240">
        <v>0</v>
      </c>
      <c r="O183" s="240">
        <v>138383140985</v>
      </c>
      <c r="P183" s="240">
        <f>L183-O183</f>
        <v>0</v>
      </c>
      <c r="Q183" s="240">
        <v>138383140985</v>
      </c>
      <c r="R183" s="240">
        <f>+L183-Q183</f>
        <v>0</v>
      </c>
      <c r="S183" s="240">
        <f t="shared" ref="S183" si="186">O183-Q183</f>
        <v>0</v>
      </c>
      <c r="T183" s="240">
        <v>27914520438</v>
      </c>
      <c r="U183" s="240">
        <f>+Q183-T183</f>
        <v>110468620547</v>
      </c>
      <c r="V183" s="240">
        <v>27914520438</v>
      </c>
      <c r="W183" s="44">
        <f t="shared" si="151"/>
        <v>0</v>
      </c>
      <c r="X183" s="45">
        <f t="shared" si="140"/>
        <v>1</v>
      </c>
      <c r="Y183" s="45">
        <f t="shared" si="141"/>
        <v>0.20171908398166644</v>
      </c>
      <c r="Z183" s="45">
        <f t="shared" si="142"/>
        <v>0.20171908398166644</v>
      </c>
      <c r="AA183" s="45">
        <f t="shared" si="148"/>
        <v>0.20171908398166644</v>
      </c>
      <c r="AB183" s="45">
        <f t="shared" si="149"/>
        <v>1</v>
      </c>
    </row>
    <row r="184" spans="1:28" ht="70.5" customHeight="1" x14ac:dyDescent="0.25">
      <c r="A184" s="238" t="s">
        <v>320</v>
      </c>
      <c r="B184" s="68"/>
      <c r="C184" s="68"/>
      <c r="D184" s="68"/>
      <c r="E184" s="34" t="s">
        <v>321</v>
      </c>
      <c r="F184" s="244">
        <f t="shared" ref="F184:V186" si="187">+F185</f>
        <v>325658709524</v>
      </c>
      <c r="G184" s="244">
        <f t="shared" si="187"/>
        <v>0</v>
      </c>
      <c r="H184" s="244">
        <f t="shared" si="187"/>
        <v>0</v>
      </c>
      <c r="I184" s="244">
        <f t="shared" si="187"/>
        <v>0</v>
      </c>
      <c r="J184" s="244">
        <f t="shared" si="187"/>
        <v>0</v>
      </c>
      <c r="K184" s="244">
        <f t="shared" si="187"/>
        <v>0</v>
      </c>
      <c r="L184" s="244">
        <f t="shared" si="187"/>
        <v>325658709524</v>
      </c>
      <c r="M184" s="36">
        <f t="shared" si="156"/>
        <v>6.1349065377129405E-2</v>
      </c>
      <c r="N184" s="244">
        <f t="shared" si="187"/>
        <v>0</v>
      </c>
      <c r="O184" s="244">
        <f t="shared" si="187"/>
        <v>325658709524</v>
      </c>
      <c r="P184" s="244">
        <f t="shared" si="187"/>
        <v>0</v>
      </c>
      <c r="Q184" s="244">
        <f t="shared" si="187"/>
        <v>325658709524</v>
      </c>
      <c r="R184" s="244">
        <f t="shared" si="187"/>
        <v>0</v>
      </c>
      <c r="S184" s="244">
        <f t="shared" si="187"/>
        <v>0</v>
      </c>
      <c r="T184" s="244">
        <f t="shared" si="187"/>
        <v>0</v>
      </c>
      <c r="U184" s="244">
        <f t="shared" si="187"/>
        <v>325658709524</v>
      </c>
      <c r="V184" s="244">
        <f t="shared" si="187"/>
        <v>0</v>
      </c>
      <c r="W184" s="244">
        <f t="shared" ref="W184:W186" si="188">+W185</f>
        <v>0</v>
      </c>
      <c r="X184" s="37">
        <f t="shared" si="140"/>
        <v>1</v>
      </c>
      <c r="Y184" s="37">
        <f t="shared" si="141"/>
        <v>0</v>
      </c>
      <c r="Z184" s="37">
        <f t="shared" si="142"/>
        <v>0</v>
      </c>
      <c r="AA184" s="37">
        <f t="shared" si="148"/>
        <v>0</v>
      </c>
      <c r="AB184" s="37" t="s">
        <v>46</v>
      </c>
    </row>
    <row r="185" spans="1:28" ht="70.5" customHeight="1" x14ac:dyDescent="0.25">
      <c r="A185" s="238" t="s">
        <v>322</v>
      </c>
      <c r="B185" s="40"/>
      <c r="C185" s="40"/>
      <c r="D185" s="40"/>
      <c r="E185" s="69" t="s">
        <v>321</v>
      </c>
      <c r="F185" s="244">
        <f t="shared" si="187"/>
        <v>325658709524</v>
      </c>
      <c r="G185" s="244">
        <f t="shared" si="187"/>
        <v>0</v>
      </c>
      <c r="H185" s="244">
        <f t="shared" si="187"/>
        <v>0</v>
      </c>
      <c r="I185" s="244">
        <f t="shared" si="187"/>
        <v>0</v>
      </c>
      <c r="J185" s="244">
        <f t="shared" si="187"/>
        <v>0</v>
      </c>
      <c r="K185" s="244">
        <f t="shared" si="187"/>
        <v>0</v>
      </c>
      <c r="L185" s="244">
        <f t="shared" si="187"/>
        <v>325658709524</v>
      </c>
      <c r="M185" s="36">
        <f t="shared" si="156"/>
        <v>6.1349065377129405E-2</v>
      </c>
      <c r="N185" s="244">
        <f t="shared" si="187"/>
        <v>0</v>
      </c>
      <c r="O185" s="244">
        <f t="shared" si="187"/>
        <v>325658709524</v>
      </c>
      <c r="P185" s="244">
        <f t="shared" si="187"/>
        <v>0</v>
      </c>
      <c r="Q185" s="244">
        <f t="shared" si="187"/>
        <v>325658709524</v>
      </c>
      <c r="R185" s="244">
        <f t="shared" si="187"/>
        <v>0</v>
      </c>
      <c r="S185" s="244">
        <f t="shared" si="187"/>
        <v>0</v>
      </c>
      <c r="T185" s="244">
        <f t="shared" si="187"/>
        <v>0</v>
      </c>
      <c r="U185" s="244">
        <f t="shared" si="187"/>
        <v>325658709524</v>
      </c>
      <c r="V185" s="244">
        <f t="shared" si="187"/>
        <v>0</v>
      </c>
      <c r="W185" s="244">
        <f t="shared" si="188"/>
        <v>0</v>
      </c>
      <c r="X185" s="37">
        <f t="shared" si="140"/>
        <v>1</v>
      </c>
      <c r="Y185" s="37">
        <f t="shared" si="141"/>
        <v>0</v>
      </c>
      <c r="Z185" s="37">
        <f t="shared" si="142"/>
        <v>0</v>
      </c>
      <c r="AA185" s="37">
        <f t="shared" si="148"/>
        <v>0</v>
      </c>
      <c r="AB185" s="37" t="s">
        <v>46</v>
      </c>
    </row>
    <row r="186" spans="1:28" ht="34.5" customHeight="1" x14ac:dyDescent="0.25">
      <c r="A186" s="238" t="s">
        <v>323</v>
      </c>
      <c r="B186" s="40"/>
      <c r="C186" s="40"/>
      <c r="D186" s="40"/>
      <c r="E186" s="34" t="s">
        <v>236</v>
      </c>
      <c r="F186" s="244">
        <f t="shared" si="187"/>
        <v>325658709524</v>
      </c>
      <c r="G186" s="244">
        <f t="shared" si="187"/>
        <v>0</v>
      </c>
      <c r="H186" s="244">
        <f t="shared" si="187"/>
        <v>0</v>
      </c>
      <c r="I186" s="244">
        <f t="shared" si="187"/>
        <v>0</v>
      </c>
      <c r="J186" s="244">
        <f t="shared" si="187"/>
        <v>0</v>
      </c>
      <c r="K186" s="244">
        <f t="shared" si="187"/>
        <v>0</v>
      </c>
      <c r="L186" s="244">
        <f t="shared" si="187"/>
        <v>325658709524</v>
      </c>
      <c r="M186" s="36">
        <f t="shared" si="156"/>
        <v>6.1349065377129405E-2</v>
      </c>
      <c r="N186" s="244">
        <f t="shared" si="187"/>
        <v>0</v>
      </c>
      <c r="O186" s="244">
        <f t="shared" si="187"/>
        <v>325658709524</v>
      </c>
      <c r="P186" s="244">
        <f t="shared" si="187"/>
        <v>0</v>
      </c>
      <c r="Q186" s="244">
        <f t="shared" si="187"/>
        <v>325658709524</v>
      </c>
      <c r="R186" s="244">
        <f t="shared" si="187"/>
        <v>0</v>
      </c>
      <c r="S186" s="244">
        <f t="shared" si="187"/>
        <v>0</v>
      </c>
      <c r="T186" s="244">
        <f t="shared" si="187"/>
        <v>0</v>
      </c>
      <c r="U186" s="244">
        <f t="shared" si="187"/>
        <v>325658709524</v>
      </c>
      <c r="V186" s="244">
        <f t="shared" si="187"/>
        <v>0</v>
      </c>
      <c r="W186" s="244">
        <f t="shared" si="188"/>
        <v>0</v>
      </c>
      <c r="X186" s="37">
        <f t="shared" si="140"/>
        <v>1</v>
      </c>
      <c r="Y186" s="37">
        <f t="shared" si="141"/>
        <v>0</v>
      </c>
      <c r="Z186" s="37">
        <f t="shared" si="142"/>
        <v>0</v>
      </c>
      <c r="AA186" s="37">
        <f t="shared" si="148"/>
        <v>0</v>
      </c>
      <c r="AB186" s="37" t="s">
        <v>46</v>
      </c>
    </row>
    <row r="187" spans="1:28" ht="30" customHeight="1" x14ac:dyDescent="0.25">
      <c r="A187" s="239" t="s">
        <v>324</v>
      </c>
      <c r="B187" s="40" t="s">
        <v>192</v>
      </c>
      <c r="C187" s="40">
        <v>11</v>
      </c>
      <c r="D187" s="40" t="s">
        <v>38</v>
      </c>
      <c r="E187" s="41" t="s">
        <v>226</v>
      </c>
      <c r="F187" s="240">
        <v>325658709524</v>
      </c>
      <c r="G187" s="240">
        <v>0</v>
      </c>
      <c r="H187" s="240">
        <v>0</v>
      </c>
      <c r="I187" s="240">
        <v>0</v>
      </c>
      <c r="J187" s="240">
        <v>0</v>
      </c>
      <c r="K187" s="240">
        <f t="shared" si="143"/>
        <v>0</v>
      </c>
      <c r="L187" s="240">
        <f t="shared" si="144"/>
        <v>325658709524</v>
      </c>
      <c r="M187" s="43">
        <f t="shared" si="156"/>
        <v>6.1349065377129405E-2</v>
      </c>
      <c r="N187" s="240">
        <v>0</v>
      </c>
      <c r="O187" s="240">
        <v>325658709524</v>
      </c>
      <c r="P187" s="240">
        <f>L187-O187</f>
        <v>0</v>
      </c>
      <c r="Q187" s="240">
        <v>325658709524</v>
      </c>
      <c r="R187" s="240">
        <f>+L187-Q187</f>
        <v>0</v>
      </c>
      <c r="S187" s="240">
        <f t="shared" ref="S187" si="189">O187-Q187</f>
        <v>0</v>
      </c>
      <c r="T187" s="240">
        <v>0</v>
      </c>
      <c r="U187" s="240">
        <f>+Q187-T187</f>
        <v>325658709524</v>
      </c>
      <c r="V187" s="240">
        <v>0</v>
      </c>
      <c r="W187" s="44">
        <f t="shared" si="151"/>
        <v>0</v>
      </c>
      <c r="X187" s="45">
        <f t="shared" si="140"/>
        <v>1</v>
      </c>
      <c r="Y187" s="45">
        <f t="shared" si="141"/>
        <v>0</v>
      </c>
      <c r="Z187" s="45">
        <f t="shared" si="142"/>
        <v>0</v>
      </c>
      <c r="AA187" s="45">
        <f t="shared" si="148"/>
        <v>0</v>
      </c>
      <c r="AB187" s="45" t="s">
        <v>46</v>
      </c>
    </row>
    <row r="188" spans="1:28" ht="65.25" customHeight="1" x14ac:dyDescent="0.25">
      <c r="A188" s="238" t="s">
        <v>325</v>
      </c>
      <c r="B188" s="68"/>
      <c r="C188" s="68"/>
      <c r="D188" s="68"/>
      <c r="E188" s="34" t="s">
        <v>326</v>
      </c>
      <c r="F188" s="244">
        <f>+F189</f>
        <v>101620433497</v>
      </c>
      <c r="G188" s="244">
        <f t="shared" ref="G188:L188" si="190">+G189</f>
        <v>0</v>
      </c>
      <c r="H188" s="244">
        <f t="shared" si="190"/>
        <v>0</v>
      </c>
      <c r="I188" s="244">
        <f t="shared" si="190"/>
        <v>0</v>
      </c>
      <c r="J188" s="244">
        <f t="shared" si="190"/>
        <v>0</v>
      </c>
      <c r="K188" s="244">
        <f t="shared" si="190"/>
        <v>0</v>
      </c>
      <c r="L188" s="244">
        <f t="shared" si="190"/>
        <v>101620433497</v>
      </c>
      <c r="M188" s="36">
        <f t="shared" si="156"/>
        <v>1.9143718365070273E-2</v>
      </c>
      <c r="N188" s="244">
        <f t="shared" ref="N188:W190" si="191">+N189</f>
        <v>0</v>
      </c>
      <c r="O188" s="244">
        <f t="shared" si="191"/>
        <v>101620433497</v>
      </c>
      <c r="P188" s="244">
        <f t="shared" si="191"/>
        <v>0</v>
      </c>
      <c r="Q188" s="244">
        <f t="shared" si="191"/>
        <v>101620433497</v>
      </c>
      <c r="R188" s="244">
        <f t="shared" si="191"/>
        <v>0</v>
      </c>
      <c r="S188" s="244">
        <f t="shared" si="191"/>
        <v>0</v>
      </c>
      <c r="T188" s="244">
        <f t="shared" si="191"/>
        <v>89796372</v>
      </c>
      <c r="U188" s="244">
        <f t="shared" si="191"/>
        <v>101530637125</v>
      </c>
      <c r="V188" s="244">
        <f t="shared" si="191"/>
        <v>89796372</v>
      </c>
      <c r="W188" s="244">
        <f t="shared" si="191"/>
        <v>0</v>
      </c>
      <c r="X188" s="37">
        <f t="shared" si="140"/>
        <v>1</v>
      </c>
      <c r="Y188" s="37">
        <f t="shared" si="141"/>
        <v>8.8364484297000104E-4</v>
      </c>
      <c r="Z188" s="37">
        <f t="shared" si="142"/>
        <v>8.8364484297000104E-4</v>
      </c>
      <c r="AA188" s="37">
        <f t="shared" si="148"/>
        <v>8.8364484297000104E-4</v>
      </c>
      <c r="AB188" s="37">
        <f t="shared" si="149"/>
        <v>1</v>
      </c>
    </row>
    <row r="189" spans="1:28" ht="65.25" customHeight="1" x14ac:dyDescent="0.25">
      <c r="A189" s="238" t="s">
        <v>327</v>
      </c>
      <c r="B189" s="40"/>
      <c r="C189" s="40"/>
      <c r="D189" s="40"/>
      <c r="E189" s="69" t="s">
        <v>326</v>
      </c>
      <c r="F189" s="244">
        <f t="shared" ref="F189:V190" si="192">+F190</f>
        <v>101620433497</v>
      </c>
      <c r="G189" s="244">
        <f t="shared" si="192"/>
        <v>0</v>
      </c>
      <c r="H189" s="244">
        <f t="shared" si="192"/>
        <v>0</v>
      </c>
      <c r="I189" s="244">
        <f t="shared" si="192"/>
        <v>0</v>
      </c>
      <c r="J189" s="244">
        <f t="shared" si="192"/>
        <v>0</v>
      </c>
      <c r="K189" s="244">
        <f t="shared" si="192"/>
        <v>0</v>
      </c>
      <c r="L189" s="244">
        <f t="shared" si="192"/>
        <v>101620433497</v>
      </c>
      <c r="M189" s="36">
        <f t="shared" si="156"/>
        <v>1.9143718365070273E-2</v>
      </c>
      <c r="N189" s="244">
        <f t="shared" si="192"/>
        <v>0</v>
      </c>
      <c r="O189" s="244">
        <f t="shared" si="192"/>
        <v>101620433497</v>
      </c>
      <c r="P189" s="244">
        <f t="shared" si="192"/>
        <v>0</v>
      </c>
      <c r="Q189" s="244">
        <f t="shared" si="192"/>
        <v>101620433497</v>
      </c>
      <c r="R189" s="244">
        <f t="shared" si="192"/>
        <v>0</v>
      </c>
      <c r="S189" s="244">
        <f t="shared" si="192"/>
        <v>0</v>
      </c>
      <c r="T189" s="244">
        <f t="shared" si="192"/>
        <v>89796372</v>
      </c>
      <c r="U189" s="244">
        <f t="shared" si="192"/>
        <v>101530637125</v>
      </c>
      <c r="V189" s="244">
        <f t="shared" si="192"/>
        <v>89796372</v>
      </c>
      <c r="W189" s="244">
        <f t="shared" si="191"/>
        <v>0</v>
      </c>
      <c r="X189" s="37">
        <f t="shared" si="140"/>
        <v>1</v>
      </c>
      <c r="Y189" s="37">
        <f t="shared" si="141"/>
        <v>8.8364484297000104E-4</v>
      </c>
      <c r="Z189" s="37">
        <f t="shared" si="142"/>
        <v>8.8364484297000104E-4</v>
      </c>
      <c r="AA189" s="37">
        <f t="shared" si="148"/>
        <v>8.8364484297000104E-4</v>
      </c>
      <c r="AB189" s="37">
        <f t="shared" si="149"/>
        <v>1</v>
      </c>
    </row>
    <row r="190" spans="1:28" ht="38.25" customHeight="1" x14ac:dyDescent="0.25">
      <c r="A190" s="238" t="s">
        <v>328</v>
      </c>
      <c r="B190" s="40"/>
      <c r="C190" s="40"/>
      <c r="D190" s="40"/>
      <c r="E190" s="34" t="s">
        <v>236</v>
      </c>
      <c r="F190" s="244">
        <f t="shared" si="192"/>
        <v>101620433497</v>
      </c>
      <c r="G190" s="244">
        <f t="shared" si="192"/>
        <v>0</v>
      </c>
      <c r="H190" s="244">
        <f t="shared" si="192"/>
        <v>0</v>
      </c>
      <c r="I190" s="244">
        <f t="shared" si="192"/>
        <v>0</v>
      </c>
      <c r="J190" s="244">
        <f t="shared" si="192"/>
        <v>0</v>
      </c>
      <c r="K190" s="244">
        <f t="shared" si="192"/>
        <v>0</v>
      </c>
      <c r="L190" s="244">
        <f t="shared" si="192"/>
        <v>101620433497</v>
      </c>
      <c r="M190" s="36">
        <f t="shared" si="156"/>
        <v>1.9143718365070273E-2</v>
      </c>
      <c r="N190" s="244">
        <f t="shared" si="191"/>
        <v>0</v>
      </c>
      <c r="O190" s="244">
        <f t="shared" si="191"/>
        <v>101620433497</v>
      </c>
      <c r="P190" s="244">
        <f t="shared" si="191"/>
        <v>0</v>
      </c>
      <c r="Q190" s="244">
        <f t="shared" si="191"/>
        <v>101620433497</v>
      </c>
      <c r="R190" s="244">
        <f t="shared" si="191"/>
        <v>0</v>
      </c>
      <c r="S190" s="244">
        <f t="shared" si="191"/>
        <v>0</v>
      </c>
      <c r="T190" s="244">
        <f t="shared" si="191"/>
        <v>89796372</v>
      </c>
      <c r="U190" s="244">
        <f t="shared" si="191"/>
        <v>101530637125</v>
      </c>
      <c r="V190" s="244">
        <f t="shared" si="191"/>
        <v>89796372</v>
      </c>
      <c r="W190" s="244">
        <f t="shared" si="191"/>
        <v>0</v>
      </c>
      <c r="X190" s="37">
        <f t="shared" si="140"/>
        <v>1</v>
      </c>
      <c r="Y190" s="37">
        <f t="shared" si="141"/>
        <v>8.8364484297000104E-4</v>
      </c>
      <c r="Z190" s="37">
        <f t="shared" si="142"/>
        <v>8.8364484297000104E-4</v>
      </c>
      <c r="AA190" s="37">
        <f t="shared" si="148"/>
        <v>8.8364484297000104E-4</v>
      </c>
      <c r="AB190" s="37">
        <f t="shared" si="149"/>
        <v>1</v>
      </c>
    </row>
    <row r="191" spans="1:28" ht="30" customHeight="1" x14ac:dyDescent="0.25">
      <c r="A191" s="239" t="s">
        <v>329</v>
      </c>
      <c r="B191" s="40" t="s">
        <v>192</v>
      </c>
      <c r="C191" s="40">
        <v>11</v>
      </c>
      <c r="D191" s="40" t="s">
        <v>38</v>
      </c>
      <c r="E191" s="41" t="s">
        <v>226</v>
      </c>
      <c r="F191" s="240">
        <v>101620433497</v>
      </c>
      <c r="G191" s="240">
        <v>0</v>
      </c>
      <c r="H191" s="240">
        <v>0</v>
      </c>
      <c r="I191" s="240">
        <v>0</v>
      </c>
      <c r="J191" s="240">
        <v>0</v>
      </c>
      <c r="K191" s="240">
        <f t="shared" si="143"/>
        <v>0</v>
      </c>
      <c r="L191" s="240">
        <f t="shared" si="144"/>
        <v>101620433497</v>
      </c>
      <c r="M191" s="43">
        <f t="shared" si="156"/>
        <v>1.9143718365070273E-2</v>
      </c>
      <c r="N191" s="240">
        <v>0</v>
      </c>
      <c r="O191" s="240">
        <v>101620433497</v>
      </c>
      <c r="P191" s="240">
        <f>L191-O191</f>
        <v>0</v>
      </c>
      <c r="Q191" s="240">
        <v>101620433497</v>
      </c>
      <c r="R191" s="240">
        <f>+L191-Q191</f>
        <v>0</v>
      </c>
      <c r="S191" s="240">
        <f t="shared" ref="S191" si="193">O191-Q191</f>
        <v>0</v>
      </c>
      <c r="T191" s="240">
        <v>89796372</v>
      </c>
      <c r="U191" s="240">
        <f>+Q191-T191</f>
        <v>101530637125</v>
      </c>
      <c r="V191" s="240">
        <v>89796372</v>
      </c>
      <c r="W191" s="44">
        <f t="shared" si="151"/>
        <v>0</v>
      </c>
      <c r="X191" s="45">
        <f t="shared" si="140"/>
        <v>1</v>
      </c>
      <c r="Y191" s="45">
        <f t="shared" si="141"/>
        <v>8.8364484297000104E-4</v>
      </c>
      <c r="Z191" s="45">
        <f t="shared" si="142"/>
        <v>8.8364484297000104E-4</v>
      </c>
      <c r="AA191" s="45">
        <f t="shared" si="148"/>
        <v>8.8364484297000104E-4</v>
      </c>
      <c r="AB191" s="45">
        <f t="shared" si="149"/>
        <v>1</v>
      </c>
    </row>
    <row r="192" spans="1:28" ht="64.5" customHeight="1" x14ac:dyDescent="0.25">
      <c r="A192" s="238" t="s">
        <v>330</v>
      </c>
      <c r="B192" s="68"/>
      <c r="C192" s="68"/>
      <c r="D192" s="68"/>
      <c r="E192" s="34" t="s">
        <v>331</v>
      </c>
      <c r="F192" s="244">
        <f t="shared" ref="F192:V194" si="194">+F193</f>
        <v>331558916195</v>
      </c>
      <c r="G192" s="244">
        <f t="shared" si="194"/>
        <v>0</v>
      </c>
      <c r="H192" s="244">
        <f t="shared" si="194"/>
        <v>0</v>
      </c>
      <c r="I192" s="244">
        <f t="shared" si="194"/>
        <v>0</v>
      </c>
      <c r="J192" s="244">
        <f t="shared" si="194"/>
        <v>0</v>
      </c>
      <c r="K192" s="244">
        <f t="shared" si="194"/>
        <v>0</v>
      </c>
      <c r="L192" s="244">
        <f t="shared" si="194"/>
        <v>331558916195</v>
      </c>
      <c r="M192" s="36">
        <f t="shared" si="156"/>
        <v>6.2460573082011091E-2</v>
      </c>
      <c r="N192" s="244">
        <f t="shared" si="194"/>
        <v>0</v>
      </c>
      <c r="O192" s="244">
        <f t="shared" si="194"/>
        <v>331558916195</v>
      </c>
      <c r="P192" s="244">
        <f t="shared" si="194"/>
        <v>0</v>
      </c>
      <c r="Q192" s="244">
        <f t="shared" si="194"/>
        <v>331558916195</v>
      </c>
      <c r="R192" s="244">
        <f t="shared" si="194"/>
        <v>0</v>
      </c>
      <c r="S192" s="244">
        <f t="shared" si="194"/>
        <v>0</v>
      </c>
      <c r="T192" s="244">
        <f t="shared" si="194"/>
        <v>0</v>
      </c>
      <c r="U192" s="244">
        <f t="shared" si="194"/>
        <v>331558916195</v>
      </c>
      <c r="V192" s="244">
        <f t="shared" si="194"/>
        <v>0</v>
      </c>
      <c r="W192" s="244">
        <f t="shared" ref="W192:W194" si="195">+W193</f>
        <v>0</v>
      </c>
      <c r="X192" s="37">
        <f t="shared" si="140"/>
        <v>1</v>
      </c>
      <c r="Y192" s="37">
        <f t="shared" si="141"/>
        <v>0</v>
      </c>
      <c r="Z192" s="37">
        <f t="shared" si="142"/>
        <v>0</v>
      </c>
      <c r="AA192" s="37">
        <f t="shared" si="148"/>
        <v>0</v>
      </c>
      <c r="AB192" s="37" t="s">
        <v>46</v>
      </c>
    </row>
    <row r="193" spans="1:28" ht="64.5" customHeight="1" x14ac:dyDescent="0.25">
      <c r="A193" s="238" t="s">
        <v>332</v>
      </c>
      <c r="B193" s="40"/>
      <c r="C193" s="40"/>
      <c r="D193" s="40"/>
      <c r="E193" s="34" t="s">
        <v>331</v>
      </c>
      <c r="F193" s="244">
        <f t="shared" si="194"/>
        <v>331558916195</v>
      </c>
      <c r="G193" s="244">
        <f t="shared" si="194"/>
        <v>0</v>
      </c>
      <c r="H193" s="244">
        <f t="shared" si="194"/>
        <v>0</v>
      </c>
      <c r="I193" s="244">
        <f t="shared" si="194"/>
        <v>0</v>
      </c>
      <c r="J193" s="244">
        <f t="shared" si="194"/>
        <v>0</v>
      </c>
      <c r="K193" s="244">
        <f t="shared" si="194"/>
        <v>0</v>
      </c>
      <c r="L193" s="244">
        <f t="shared" si="194"/>
        <v>331558916195</v>
      </c>
      <c r="M193" s="36">
        <f t="shared" si="156"/>
        <v>6.2460573082011091E-2</v>
      </c>
      <c r="N193" s="244">
        <f t="shared" si="194"/>
        <v>0</v>
      </c>
      <c r="O193" s="244">
        <f t="shared" si="194"/>
        <v>331558916195</v>
      </c>
      <c r="P193" s="244">
        <f t="shared" si="194"/>
        <v>0</v>
      </c>
      <c r="Q193" s="244">
        <f t="shared" si="194"/>
        <v>331558916195</v>
      </c>
      <c r="R193" s="244">
        <f t="shared" si="194"/>
        <v>0</v>
      </c>
      <c r="S193" s="244">
        <f t="shared" si="194"/>
        <v>0</v>
      </c>
      <c r="T193" s="244">
        <f t="shared" si="194"/>
        <v>0</v>
      </c>
      <c r="U193" s="244">
        <f t="shared" si="194"/>
        <v>331558916195</v>
      </c>
      <c r="V193" s="244">
        <f t="shared" si="194"/>
        <v>0</v>
      </c>
      <c r="W193" s="244">
        <f t="shared" si="195"/>
        <v>0</v>
      </c>
      <c r="X193" s="37">
        <f t="shared" si="140"/>
        <v>1</v>
      </c>
      <c r="Y193" s="37">
        <f t="shared" si="141"/>
        <v>0</v>
      </c>
      <c r="Z193" s="37">
        <f t="shared" si="142"/>
        <v>0</v>
      </c>
      <c r="AA193" s="37">
        <f t="shared" si="148"/>
        <v>0</v>
      </c>
      <c r="AB193" s="37" t="s">
        <v>46</v>
      </c>
    </row>
    <row r="194" spans="1:28" ht="38.25" customHeight="1" x14ac:dyDescent="0.25">
      <c r="A194" s="238" t="s">
        <v>333</v>
      </c>
      <c r="B194" s="40"/>
      <c r="C194" s="40"/>
      <c r="D194" s="40"/>
      <c r="E194" s="34" t="s">
        <v>236</v>
      </c>
      <c r="F194" s="244">
        <f t="shared" si="194"/>
        <v>331558916195</v>
      </c>
      <c r="G194" s="244">
        <f t="shared" si="194"/>
        <v>0</v>
      </c>
      <c r="H194" s="244">
        <f t="shared" si="194"/>
        <v>0</v>
      </c>
      <c r="I194" s="244">
        <f t="shared" si="194"/>
        <v>0</v>
      </c>
      <c r="J194" s="244">
        <f t="shared" si="194"/>
        <v>0</v>
      </c>
      <c r="K194" s="244">
        <f t="shared" si="194"/>
        <v>0</v>
      </c>
      <c r="L194" s="244">
        <f t="shared" si="194"/>
        <v>331558916195</v>
      </c>
      <c r="M194" s="36">
        <f t="shared" si="156"/>
        <v>6.2460573082011091E-2</v>
      </c>
      <c r="N194" s="244">
        <f t="shared" si="194"/>
        <v>0</v>
      </c>
      <c r="O194" s="244">
        <f t="shared" si="194"/>
        <v>331558916195</v>
      </c>
      <c r="P194" s="244">
        <f t="shared" si="194"/>
        <v>0</v>
      </c>
      <c r="Q194" s="244">
        <f t="shared" si="194"/>
        <v>331558916195</v>
      </c>
      <c r="R194" s="244">
        <f t="shared" si="194"/>
        <v>0</v>
      </c>
      <c r="S194" s="244">
        <f t="shared" si="194"/>
        <v>0</v>
      </c>
      <c r="T194" s="244">
        <f t="shared" si="194"/>
        <v>0</v>
      </c>
      <c r="U194" s="244">
        <f t="shared" si="194"/>
        <v>331558916195</v>
      </c>
      <c r="V194" s="244">
        <f t="shared" si="194"/>
        <v>0</v>
      </c>
      <c r="W194" s="244">
        <f t="shared" si="195"/>
        <v>0</v>
      </c>
      <c r="X194" s="37">
        <f t="shared" si="140"/>
        <v>1</v>
      </c>
      <c r="Y194" s="37">
        <f t="shared" si="141"/>
        <v>0</v>
      </c>
      <c r="Z194" s="37">
        <f t="shared" si="142"/>
        <v>0</v>
      </c>
      <c r="AA194" s="37">
        <f t="shared" si="148"/>
        <v>0</v>
      </c>
      <c r="AB194" s="37" t="s">
        <v>46</v>
      </c>
    </row>
    <row r="195" spans="1:28" ht="30" customHeight="1" x14ac:dyDescent="0.25">
      <c r="A195" s="239" t="s">
        <v>334</v>
      </c>
      <c r="B195" s="40" t="s">
        <v>192</v>
      </c>
      <c r="C195" s="40">
        <v>11</v>
      </c>
      <c r="D195" s="40" t="s">
        <v>38</v>
      </c>
      <c r="E195" s="41" t="s">
        <v>226</v>
      </c>
      <c r="F195" s="240">
        <v>331558916195</v>
      </c>
      <c r="G195" s="240">
        <v>0</v>
      </c>
      <c r="H195" s="240">
        <v>0</v>
      </c>
      <c r="I195" s="240">
        <v>0</v>
      </c>
      <c r="J195" s="240">
        <v>0</v>
      </c>
      <c r="K195" s="240">
        <f t="shared" si="143"/>
        <v>0</v>
      </c>
      <c r="L195" s="240">
        <f t="shared" si="144"/>
        <v>331558916195</v>
      </c>
      <c r="M195" s="43">
        <f t="shared" si="156"/>
        <v>6.2460573082011091E-2</v>
      </c>
      <c r="N195" s="240">
        <v>0</v>
      </c>
      <c r="O195" s="240">
        <v>331558916195</v>
      </c>
      <c r="P195" s="240">
        <f>L195-O195</f>
        <v>0</v>
      </c>
      <c r="Q195" s="240">
        <v>331558916195</v>
      </c>
      <c r="R195" s="240">
        <f>+L195-Q195</f>
        <v>0</v>
      </c>
      <c r="S195" s="240">
        <f t="shared" ref="S195" si="196">O195-Q195</f>
        <v>0</v>
      </c>
      <c r="T195" s="240">
        <v>0</v>
      </c>
      <c r="U195" s="240">
        <f>+Q195-T195</f>
        <v>331558916195</v>
      </c>
      <c r="V195" s="240">
        <v>0</v>
      </c>
      <c r="W195" s="44">
        <f t="shared" si="151"/>
        <v>0</v>
      </c>
      <c r="X195" s="45">
        <f t="shared" si="140"/>
        <v>1</v>
      </c>
      <c r="Y195" s="45">
        <f t="shared" si="141"/>
        <v>0</v>
      </c>
      <c r="Z195" s="45">
        <f t="shared" si="142"/>
        <v>0</v>
      </c>
      <c r="AA195" s="45">
        <f t="shared" si="148"/>
        <v>0</v>
      </c>
      <c r="AB195" s="45" t="s">
        <v>46</v>
      </c>
    </row>
    <row r="196" spans="1:28" ht="71.25" customHeight="1" x14ac:dyDescent="0.25">
      <c r="A196" s="238" t="s">
        <v>335</v>
      </c>
      <c r="B196" s="68"/>
      <c r="C196" s="68"/>
      <c r="D196" s="68"/>
      <c r="E196" s="34" t="s">
        <v>336</v>
      </c>
      <c r="F196" s="244">
        <f t="shared" ref="F196:V198" si="197">+F197</f>
        <v>57639326986</v>
      </c>
      <c r="G196" s="244">
        <f t="shared" si="197"/>
        <v>0</v>
      </c>
      <c r="H196" s="244">
        <f t="shared" si="197"/>
        <v>0</v>
      </c>
      <c r="I196" s="244">
        <f t="shared" si="197"/>
        <v>0</v>
      </c>
      <c r="J196" s="244">
        <f t="shared" si="197"/>
        <v>0</v>
      </c>
      <c r="K196" s="244">
        <f t="shared" si="197"/>
        <v>0</v>
      </c>
      <c r="L196" s="244">
        <f t="shared" si="197"/>
        <v>57639326986</v>
      </c>
      <c r="M196" s="36">
        <f t="shared" si="156"/>
        <v>1.085835795617575E-2</v>
      </c>
      <c r="N196" s="244">
        <f t="shared" si="197"/>
        <v>0</v>
      </c>
      <c r="O196" s="244">
        <f t="shared" si="197"/>
        <v>57639326986</v>
      </c>
      <c r="P196" s="244">
        <f t="shared" si="197"/>
        <v>0</v>
      </c>
      <c r="Q196" s="244">
        <f t="shared" si="197"/>
        <v>57639326986</v>
      </c>
      <c r="R196" s="244">
        <f t="shared" si="197"/>
        <v>0</v>
      </c>
      <c r="S196" s="244">
        <f t="shared" si="197"/>
        <v>0</v>
      </c>
      <c r="T196" s="244">
        <f t="shared" si="197"/>
        <v>0</v>
      </c>
      <c r="U196" s="244">
        <f t="shared" si="197"/>
        <v>57639326986</v>
      </c>
      <c r="V196" s="244">
        <f t="shared" si="197"/>
        <v>0</v>
      </c>
      <c r="W196" s="244">
        <f t="shared" ref="W196:W198" si="198">+W197</f>
        <v>0</v>
      </c>
      <c r="X196" s="37">
        <f t="shared" si="140"/>
        <v>1</v>
      </c>
      <c r="Y196" s="37">
        <f t="shared" si="141"/>
        <v>0</v>
      </c>
      <c r="Z196" s="37">
        <f t="shared" si="142"/>
        <v>0</v>
      </c>
      <c r="AA196" s="37">
        <f t="shared" si="148"/>
        <v>0</v>
      </c>
      <c r="AB196" s="37" t="s">
        <v>46</v>
      </c>
    </row>
    <row r="197" spans="1:28" ht="71.25" customHeight="1" x14ac:dyDescent="0.25">
      <c r="A197" s="238" t="s">
        <v>337</v>
      </c>
      <c r="B197" s="40"/>
      <c r="C197" s="40"/>
      <c r="D197" s="40"/>
      <c r="E197" s="69" t="s">
        <v>336</v>
      </c>
      <c r="F197" s="244">
        <f t="shared" si="197"/>
        <v>57639326986</v>
      </c>
      <c r="G197" s="244">
        <f t="shared" si="197"/>
        <v>0</v>
      </c>
      <c r="H197" s="244">
        <f t="shared" si="197"/>
        <v>0</v>
      </c>
      <c r="I197" s="244">
        <f t="shared" si="197"/>
        <v>0</v>
      </c>
      <c r="J197" s="244">
        <f t="shared" si="197"/>
        <v>0</v>
      </c>
      <c r="K197" s="244">
        <f t="shared" si="197"/>
        <v>0</v>
      </c>
      <c r="L197" s="244">
        <f t="shared" si="197"/>
        <v>57639326986</v>
      </c>
      <c r="M197" s="36">
        <f t="shared" si="156"/>
        <v>1.085835795617575E-2</v>
      </c>
      <c r="N197" s="244">
        <f t="shared" si="197"/>
        <v>0</v>
      </c>
      <c r="O197" s="244">
        <f t="shared" si="197"/>
        <v>57639326986</v>
      </c>
      <c r="P197" s="244">
        <f t="shared" si="197"/>
        <v>0</v>
      </c>
      <c r="Q197" s="244">
        <f t="shared" si="197"/>
        <v>57639326986</v>
      </c>
      <c r="R197" s="244">
        <f t="shared" si="197"/>
        <v>0</v>
      </c>
      <c r="S197" s="244">
        <f t="shared" si="197"/>
        <v>0</v>
      </c>
      <c r="T197" s="244">
        <f t="shared" si="197"/>
        <v>0</v>
      </c>
      <c r="U197" s="244">
        <f t="shared" si="197"/>
        <v>57639326986</v>
      </c>
      <c r="V197" s="244">
        <f t="shared" si="197"/>
        <v>0</v>
      </c>
      <c r="W197" s="244">
        <f t="shared" si="198"/>
        <v>0</v>
      </c>
      <c r="X197" s="37">
        <f t="shared" si="140"/>
        <v>1</v>
      </c>
      <c r="Y197" s="37">
        <f t="shared" si="141"/>
        <v>0</v>
      </c>
      <c r="Z197" s="37">
        <f t="shared" si="142"/>
        <v>0</v>
      </c>
      <c r="AA197" s="37">
        <f t="shared" si="148"/>
        <v>0</v>
      </c>
      <c r="AB197" s="37" t="s">
        <v>46</v>
      </c>
    </row>
    <row r="198" spans="1:28" ht="30.75" customHeight="1" x14ac:dyDescent="0.25">
      <c r="A198" s="238" t="s">
        <v>338</v>
      </c>
      <c r="B198" s="40"/>
      <c r="C198" s="40"/>
      <c r="D198" s="40"/>
      <c r="E198" s="34" t="s">
        <v>236</v>
      </c>
      <c r="F198" s="244">
        <f t="shared" si="197"/>
        <v>57639326986</v>
      </c>
      <c r="G198" s="244">
        <f t="shared" si="197"/>
        <v>0</v>
      </c>
      <c r="H198" s="244">
        <f t="shared" si="197"/>
        <v>0</v>
      </c>
      <c r="I198" s="244">
        <f t="shared" si="197"/>
        <v>0</v>
      </c>
      <c r="J198" s="244">
        <f t="shared" si="197"/>
        <v>0</v>
      </c>
      <c r="K198" s="244">
        <f t="shared" si="197"/>
        <v>0</v>
      </c>
      <c r="L198" s="244">
        <f t="shared" si="197"/>
        <v>57639326986</v>
      </c>
      <c r="M198" s="36">
        <f t="shared" si="156"/>
        <v>1.085835795617575E-2</v>
      </c>
      <c r="N198" s="244">
        <f t="shared" si="197"/>
        <v>0</v>
      </c>
      <c r="O198" s="244">
        <f t="shared" si="197"/>
        <v>57639326986</v>
      </c>
      <c r="P198" s="244">
        <f t="shared" si="197"/>
        <v>0</v>
      </c>
      <c r="Q198" s="244">
        <f t="shared" si="197"/>
        <v>57639326986</v>
      </c>
      <c r="R198" s="244">
        <f t="shared" si="197"/>
        <v>0</v>
      </c>
      <c r="S198" s="244">
        <f t="shared" si="197"/>
        <v>0</v>
      </c>
      <c r="T198" s="244">
        <f t="shared" si="197"/>
        <v>0</v>
      </c>
      <c r="U198" s="244">
        <f t="shared" si="197"/>
        <v>57639326986</v>
      </c>
      <c r="V198" s="244">
        <f t="shared" si="197"/>
        <v>0</v>
      </c>
      <c r="W198" s="244">
        <f t="shared" si="198"/>
        <v>0</v>
      </c>
      <c r="X198" s="37">
        <f t="shared" si="140"/>
        <v>1</v>
      </c>
      <c r="Y198" s="37">
        <f t="shared" si="141"/>
        <v>0</v>
      </c>
      <c r="Z198" s="37">
        <f t="shared" si="142"/>
        <v>0</v>
      </c>
      <c r="AA198" s="37">
        <f t="shared" si="148"/>
        <v>0</v>
      </c>
      <c r="AB198" s="37" t="s">
        <v>46</v>
      </c>
    </row>
    <row r="199" spans="1:28" ht="30" customHeight="1" x14ac:dyDescent="0.25">
      <c r="A199" s="239" t="s">
        <v>339</v>
      </c>
      <c r="B199" s="40" t="s">
        <v>192</v>
      </c>
      <c r="C199" s="40">
        <v>11</v>
      </c>
      <c r="D199" s="40" t="s">
        <v>38</v>
      </c>
      <c r="E199" s="41" t="s">
        <v>226</v>
      </c>
      <c r="F199" s="240">
        <v>57639326986</v>
      </c>
      <c r="G199" s="240">
        <v>0</v>
      </c>
      <c r="H199" s="240">
        <v>0</v>
      </c>
      <c r="I199" s="240">
        <v>0</v>
      </c>
      <c r="J199" s="240">
        <v>0</v>
      </c>
      <c r="K199" s="240">
        <f t="shared" si="143"/>
        <v>0</v>
      </c>
      <c r="L199" s="240">
        <f t="shared" si="144"/>
        <v>57639326986</v>
      </c>
      <c r="M199" s="43">
        <f t="shared" si="156"/>
        <v>1.085835795617575E-2</v>
      </c>
      <c r="N199" s="240">
        <v>0</v>
      </c>
      <c r="O199" s="240">
        <v>57639326986</v>
      </c>
      <c r="P199" s="240">
        <f>L199-O199</f>
        <v>0</v>
      </c>
      <c r="Q199" s="240">
        <v>57639326986</v>
      </c>
      <c r="R199" s="240">
        <f>+L199-Q199</f>
        <v>0</v>
      </c>
      <c r="S199" s="240">
        <f t="shared" ref="S199" si="199">O199-Q199</f>
        <v>0</v>
      </c>
      <c r="T199" s="240">
        <v>0</v>
      </c>
      <c r="U199" s="240">
        <f>+Q199-T199</f>
        <v>57639326986</v>
      </c>
      <c r="V199" s="240">
        <v>0</v>
      </c>
      <c r="W199" s="44">
        <f t="shared" si="151"/>
        <v>0</v>
      </c>
      <c r="X199" s="45">
        <f t="shared" si="140"/>
        <v>1</v>
      </c>
      <c r="Y199" s="45">
        <f t="shared" si="141"/>
        <v>0</v>
      </c>
      <c r="Z199" s="45">
        <f t="shared" si="142"/>
        <v>0</v>
      </c>
      <c r="AA199" s="45">
        <f t="shared" si="148"/>
        <v>0</v>
      </c>
      <c r="AB199" s="45" t="s">
        <v>46</v>
      </c>
    </row>
    <row r="200" spans="1:28" s="8" customFormat="1" ht="73.5" customHeight="1" x14ac:dyDescent="0.25">
      <c r="A200" s="254" t="s">
        <v>340</v>
      </c>
      <c r="B200" s="72"/>
      <c r="C200" s="33"/>
      <c r="D200" s="33"/>
      <c r="E200" s="69" t="s">
        <v>472</v>
      </c>
      <c r="F200" s="242">
        <f>+F201</f>
        <v>15000000000</v>
      </c>
      <c r="G200" s="242">
        <f t="shared" ref="G200:J200" si="200">+G201</f>
        <v>0</v>
      </c>
      <c r="H200" s="242">
        <f t="shared" si="200"/>
        <v>0</v>
      </c>
      <c r="I200" s="242">
        <f t="shared" si="200"/>
        <v>0</v>
      </c>
      <c r="J200" s="242">
        <f t="shared" si="200"/>
        <v>0</v>
      </c>
      <c r="K200" s="243">
        <f t="shared" si="143"/>
        <v>0</v>
      </c>
      <c r="L200" s="243">
        <f t="shared" si="144"/>
        <v>15000000000</v>
      </c>
      <c r="M200" s="36">
        <f t="shared" si="156"/>
        <v>2.8257680625278121E-3</v>
      </c>
      <c r="N200" s="243">
        <v>0</v>
      </c>
      <c r="O200" s="243">
        <f>+O201</f>
        <v>5923289050</v>
      </c>
      <c r="P200" s="243">
        <f>L200-O200</f>
        <v>9076710950</v>
      </c>
      <c r="Q200" s="243">
        <f>+Q201</f>
        <v>354262050</v>
      </c>
      <c r="R200" s="243">
        <f>+L200-Q200</f>
        <v>14645737950</v>
      </c>
      <c r="S200" s="243">
        <f>+S201</f>
        <v>5569027000</v>
      </c>
      <c r="T200" s="243">
        <v>0</v>
      </c>
      <c r="U200" s="243">
        <f>+Q200-T200</f>
        <v>354262050</v>
      </c>
      <c r="V200" s="243">
        <f>+V201</f>
        <v>0</v>
      </c>
      <c r="W200" s="73">
        <f t="shared" si="151"/>
        <v>0</v>
      </c>
      <c r="X200" s="37">
        <f t="shared" si="140"/>
        <v>2.3617470000000002E-2</v>
      </c>
      <c r="Y200" s="37">
        <f t="shared" si="141"/>
        <v>0</v>
      </c>
      <c r="Z200" s="37">
        <f t="shared" si="142"/>
        <v>0</v>
      </c>
      <c r="AA200" s="37">
        <f t="shared" si="148"/>
        <v>0</v>
      </c>
      <c r="AB200" s="37" t="s">
        <v>46</v>
      </c>
    </row>
    <row r="201" spans="1:28" s="8" customFormat="1" ht="57" customHeight="1" x14ac:dyDescent="0.25">
      <c r="A201" s="254" t="s">
        <v>471</v>
      </c>
      <c r="B201" s="72"/>
      <c r="C201" s="33"/>
      <c r="D201" s="33"/>
      <c r="E201" s="69" t="s">
        <v>472</v>
      </c>
      <c r="F201" s="242">
        <f>+F202+F204+F206</f>
        <v>15000000000</v>
      </c>
      <c r="G201" s="242">
        <f t="shared" ref="G201:L201" si="201">+G202+G204+G206</f>
        <v>0</v>
      </c>
      <c r="H201" s="242">
        <f t="shared" si="201"/>
        <v>0</v>
      </c>
      <c r="I201" s="242">
        <f t="shared" si="201"/>
        <v>0</v>
      </c>
      <c r="J201" s="242">
        <f t="shared" si="201"/>
        <v>0</v>
      </c>
      <c r="K201" s="242">
        <f t="shared" si="201"/>
        <v>0</v>
      </c>
      <c r="L201" s="242">
        <f t="shared" si="201"/>
        <v>15000000000</v>
      </c>
      <c r="M201" s="36">
        <f t="shared" si="156"/>
        <v>2.8257680625278121E-3</v>
      </c>
      <c r="N201" s="242">
        <f t="shared" ref="N201:W201" si="202">+N202+N204+N206</f>
        <v>2.8257680625278121E-3</v>
      </c>
      <c r="O201" s="242">
        <f t="shared" si="202"/>
        <v>5923289050</v>
      </c>
      <c r="P201" s="242">
        <f t="shared" si="202"/>
        <v>9076710950</v>
      </c>
      <c r="Q201" s="242">
        <f t="shared" si="202"/>
        <v>354262050</v>
      </c>
      <c r="R201" s="242">
        <f t="shared" si="202"/>
        <v>14645737950</v>
      </c>
      <c r="S201" s="242">
        <f t="shared" si="202"/>
        <v>5569027000</v>
      </c>
      <c r="T201" s="242">
        <f t="shared" si="202"/>
        <v>0</v>
      </c>
      <c r="U201" s="242">
        <f t="shared" si="202"/>
        <v>354262050</v>
      </c>
      <c r="V201" s="242">
        <f t="shared" si="202"/>
        <v>0</v>
      </c>
      <c r="W201" s="242">
        <f t="shared" si="202"/>
        <v>0</v>
      </c>
      <c r="X201" s="37">
        <f t="shared" ref="X201:X259" si="203">+Q201/L201</f>
        <v>2.3617470000000002E-2</v>
      </c>
      <c r="Y201" s="37">
        <f t="shared" ref="Y201:Y259" si="204">+T201/L201</f>
        <v>0</v>
      </c>
      <c r="Z201" s="37">
        <f t="shared" ref="Z201:Z259" si="205">+V201/L201</f>
        <v>0</v>
      </c>
      <c r="AA201" s="37">
        <f t="shared" si="148"/>
        <v>0</v>
      </c>
      <c r="AB201" s="37" t="s">
        <v>46</v>
      </c>
    </row>
    <row r="202" spans="1:28" s="8" customFormat="1" ht="36.75" customHeight="1" x14ac:dyDescent="0.25">
      <c r="A202" s="254" t="s">
        <v>473</v>
      </c>
      <c r="B202" s="72"/>
      <c r="C202" s="33"/>
      <c r="D202" s="33"/>
      <c r="E202" s="69" t="s">
        <v>474</v>
      </c>
      <c r="F202" s="242">
        <f>+F203</f>
        <v>3974737950</v>
      </c>
      <c r="G202" s="242">
        <f t="shared" ref="G202:L202" si="206">+G203</f>
        <v>0</v>
      </c>
      <c r="H202" s="242">
        <f t="shared" si="206"/>
        <v>0</v>
      </c>
      <c r="I202" s="242">
        <f t="shared" si="206"/>
        <v>0</v>
      </c>
      <c r="J202" s="242">
        <f t="shared" si="206"/>
        <v>0</v>
      </c>
      <c r="K202" s="242">
        <f t="shared" si="206"/>
        <v>0</v>
      </c>
      <c r="L202" s="242">
        <f t="shared" si="206"/>
        <v>3974737950</v>
      </c>
      <c r="M202" s="36">
        <f t="shared" si="156"/>
        <v>7.4877917040181785E-4</v>
      </c>
      <c r="N202" s="242">
        <f t="shared" ref="N202:W202" si="207">+N203</f>
        <v>7.4877917040181785E-4</v>
      </c>
      <c r="O202" s="242">
        <f t="shared" si="207"/>
        <v>10000</v>
      </c>
      <c r="P202" s="242">
        <f t="shared" si="207"/>
        <v>3974727950</v>
      </c>
      <c r="Q202" s="242">
        <f t="shared" si="207"/>
        <v>0</v>
      </c>
      <c r="R202" s="242">
        <f t="shared" si="207"/>
        <v>3974737950</v>
      </c>
      <c r="S202" s="242">
        <f t="shared" si="207"/>
        <v>10000</v>
      </c>
      <c r="T202" s="242">
        <f t="shared" si="207"/>
        <v>0</v>
      </c>
      <c r="U202" s="242">
        <f t="shared" si="207"/>
        <v>0</v>
      </c>
      <c r="V202" s="242">
        <f t="shared" si="207"/>
        <v>0</v>
      </c>
      <c r="W202" s="242">
        <f t="shared" si="207"/>
        <v>0</v>
      </c>
      <c r="X202" s="37">
        <f t="shared" si="203"/>
        <v>0</v>
      </c>
      <c r="Y202" s="37">
        <f t="shared" si="204"/>
        <v>0</v>
      </c>
      <c r="Z202" s="37">
        <f t="shared" si="205"/>
        <v>0</v>
      </c>
      <c r="AA202" s="37" t="s">
        <v>46</v>
      </c>
      <c r="AB202" s="443" t="s">
        <v>46</v>
      </c>
    </row>
    <row r="203" spans="1:28" ht="36" customHeight="1" x14ac:dyDescent="0.25">
      <c r="A203" s="255" t="s">
        <v>475</v>
      </c>
      <c r="B203" s="77" t="s">
        <v>192</v>
      </c>
      <c r="C203" s="40">
        <v>54</v>
      </c>
      <c r="D203" s="40" t="s">
        <v>38</v>
      </c>
      <c r="E203" s="41" t="s">
        <v>226</v>
      </c>
      <c r="F203" s="247">
        <v>3974737950</v>
      </c>
      <c r="G203" s="247">
        <v>0</v>
      </c>
      <c r="H203" s="247">
        <v>0</v>
      </c>
      <c r="I203" s="247">
        <v>0</v>
      </c>
      <c r="J203" s="247">
        <v>0</v>
      </c>
      <c r="K203" s="247">
        <f t="shared" ref="K203:K258" si="208">+G203-H203+I203-J203</f>
        <v>0</v>
      </c>
      <c r="L203" s="240">
        <f t="shared" ref="L203:L258" si="209">+F203+K203</f>
        <v>3974737950</v>
      </c>
      <c r="M203" s="43">
        <f t="shared" si="156"/>
        <v>7.4877917040181785E-4</v>
      </c>
      <c r="N203" s="240">
        <f>H203+M203</f>
        <v>7.4877917040181785E-4</v>
      </c>
      <c r="O203" s="247">
        <v>10000</v>
      </c>
      <c r="P203" s="247">
        <f>L203-O203</f>
        <v>3974727950</v>
      </c>
      <c r="Q203" s="247">
        <v>0</v>
      </c>
      <c r="R203" s="247">
        <f>+L203-Q203</f>
        <v>3974737950</v>
      </c>
      <c r="S203" s="240">
        <f t="shared" ref="S203:S207" si="210">O203-Q203</f>
        <v>10000</v>
      </c>
      <c r="T203" s="247">
        <v>0</v>
      </c>
      <c r="U203" s="247">
        <f>+Q203-T203</f>
        <v>0</v>
      </c>
      <c r="V203" s="247">
        <v>0</v>
      </c>
      <c r="W203" s="44">
        <f t="shared" ref="W203" si="211">+T203-V203</f>
        <v>0</v>
      </c>
      <c r="X203" s="45">
        <f t="shared" si="203"/>
        <v>0</v>
      </c>
      <c r="Y203" s="45">
        <f t="shared" si="204"/>
        <v>0</v>
      </c>
      <c r="Z203" s="45">
        <f t="shared" si="205"/>
        <v>0</v>
      </c>
      <c r="AA203" s="45" t="s">
        <v>46</v>
      </c>
      <c r="AB203" s="45" t="s">
        <v>46</v>
      </c>
    </row>
    <row r="204" spans="1:28" s="8" customFormat="1" ht="36.75" customHeight="1" x14ac:dyDescent="0.25">
      <c r="A204" s="254" t="s">
        <v>476</v>
      </c>
      <c r="B204" s="72"/>
      <c r="C204" s="33"/>
      <c r="D204" s="33"/>
      <c r="E204" s="69" t="s">
        <v>477</v>
      </c>
      <c r="F204" s="242">
        <f>+F205</f>
        <v>5396885000</v>
      </c>
      <c r="G204" s="242">
        <f t="shared" ref="G204:L204" si="212">+G205</f>
        <v>0</v>
      </c>
      <c r="H204" s="242">
        <f t="shared" si="212"/>
        <v>0</v>
      </c>
      <c r="I204" s="242">
        <f t="shared" si="212"/>
        <v>0</v>
      </c>
      <c r="J204" s="242">
        <f t="shared" si="212"/>
        <v>0</v>
      </c>
      <c r="K204" s="242">
        <f t="shared" si="212"/>
        <v>0</v>
      </c>
      <c r="L204" s="242">
        <f t="shared" si="212"/>
        <v>5396885000</v>
      </c>
      <c r="M204" s="36">
        <f t="shared" si="156"/>
        <v>1.0166896846756941E-3</v>
      </c>
      <c r="N204" s="242">
        <f t="shared" ref="N204:W204" si="213">+N205</f>
        <v>1.0166896846756941E-3</v>
      </c>
      <c r="O204" s="242">
        <f t="shared" si="213"/>
        <v>5396885000</v>
      </c>
      <c r="P204" s="242">
        <f t="shared" si="213"/>
        <v>0</v>
      </c>
      <c r="Q204" s="242">
        <f t="shared" si="213"/>
        <v>0</v>
      </c>
      <c r="R204" s="242">
        <f t="shared" si="213"/>
        <v>5396885000</v>
      </c>
      <c r="S204" s="242">
        <f t="shared" si="213"/>
        <v>5396885000</v>
      </c>
      <c r="T204" s="242">
        <f t="shared" si="213"/>
        <v>0</v>
      </c>
      <c r="U204" s="242">
        <f t="shared" si="213"/>
        <v>0</v>
      </c>
      <c r="V204" s="242">
        <f t="shared" si="213"/>
        <v>0</v>
      </c>
      <c r="W204" s="242">
        <f t="shared" si="213"/>
        <v>0</v>
      </c>
      <c r="X204" s="37">
        <f t="shared" si="203"/>
        <v>0</v>
      </c>
      <c r="Y204" s="37">
        <f t="shared" si="204"/>
        <v>0</v>
      </c>
      <c r="Z204" s="37">
        <f t="shared" si="205"/>
        <v>0</v>
      </c>
      <c r="AA204" s="37" t="s">
        <v>46</v>
      </c>
      <c r="AB204" s="37" t="s">
        <v>46</v>
      </c>
    </row>
    <row r="205" spans="1:28" ht="39" customHeight="1" x14ac:dyDescent="0.25">
      <c r="A205" s="255" t="s">
        <v>478</v>
      </c>
      <c r="B205" s="77" t="s">
        <v>192</v>
      </c>
      <c r="C205" s="40">
        <v>54</v>
      </c>
      <c r="D205" s="40" t="s">
        <v>38</v>
      </c>
      <c r="E205" s="41" t="s">
        <v>226</v>
      </c>
      <c r="F205" s="247">
        <v>5396885000</v>
      </c>
      <c r="G205" s="247">
        <v>0</v>
      </c>
      <c r="H205" s="247">
        <v>0</v>
      </c>
      <c r="I205" s="247">
        <v>0</v>
      </c>
      <c r="J205" s="247">
        <v>0</v>
      </c>
      <c r="K205" s="247">
        <f t="shared" si="208"/>
        <v>0</v>
      </c>
      <c r="L205" s="240">
        <f t="shared" si="209"/>
        <v>5396885000</v>
      </c>
      <c r="M205" s="36">
        <f t="shared" si="156"/>
        <v>1.0166896846756941E-3</v>
      </c>
      <c r="N205" s="240">
        <f>H205+M205</f>
        <v>1.0166896846756941E-3</v>
      </c>
      <c r="O205" s="240">
        <v>5396885000</v>
      </c>
      <c r="P205" s="240">
        <f>L205-O205</f>
        <v>0</v>
      </c>
      <c r="Q205" s="240">
        <v>0</v>
      </c>
      <c r="R205" s="240">
        <f>+L205-Q205</f>
        <v>5396885000</v>
      </c>
      <c r="S205" s="240">
        <f t="shared" si="210"/>
        <v>5396885000</v>
      </c>
      <c r="T205" s="240">
        <v>0</v>
      </c>
      <c r="U205" s="240">
        <f>+Q205-T205</f>
        <v>0</v>
      </c>
      <c r="V205" s="240">
        <v>0</v>
      </c>
      <c r="W205" s="44">
        <f t="shared" ref="W205" si="214">+T205-V205</f>
        <v>0</v>
      </c>
      <c r="X205" s="45">
        <f t="shared" si="203"/>
        <v>0</v>
      </c>
      <c r="Y205" s="45">
        <f t="shared" si="204"/>
        <v>0</v>
      </c>
      <c r="Z205" s="45">
        <f t="shared" si="205"/>
        <v>0</v>
      </c>
      <c r="AA205" s="45" t="s">
        <v>46</v>
      </c>
      <c r="AB205" s="45" t="s">
        <v>46</v>
      </c>
    </row>
    <row r="206" spans="1:28" ht="45" customHeight="1" x14ac:dyDescent="0.25">
      <c r="A206" s="254" t="s">
        <v>479</v>
      </c>
      <c r="B206" s="72"/>
      <c r="C206" s="33"/>
      <c r="D206" s="33"/>
      <c r="E206" s="69" t="s">
        <v>236</v>
      </c>
      <c r="F206" s="242">
        <f>+F207</f>
        <v>5628377050</v>
      </c>
      <c r="G206" s="242">
        <f t="shared" ref="G206:L206" si="215">+G207</f>
        <v>0</v>
      </c>
      <c r="H206" s="242">
        <f t="shared" si="215"/>
        <v>0</v>
      </c>
      <c r="I206" s="242">
        <f t="shared" si="215"/>
        <v>0</v>
      </c>
      <c r="J206" s="242">
        <f t="shared" si="215"/>
        <v>0</v>
      </c>
      <c r="K206" s="242">
        <f t="shared" si="215"/>
        <v>0</v>
      </c>
      <c r="L206" s="242">
        <f t="shared" si="215"/>
        <v>5628377050</v>
      </c>
      <c r="M206" s="36">
        <f t="shared" si="156"/>
        <v>1.0602992074503002E-3</v>
      </c>
      <c r="N206" s="242">
        <f t="shared" ref="N206:W206" si="216">+N207</f>
        <v>1.0602992074503002E-3</v>
      </c>
      <c r="O206" s="242">
        <f t="shared" si="216"/>
        <v>526394050</v>
      </c>
      <c r="P206" s="242">
        <f t="shared" si="216"/>
        <v>5101983000</v>
      </c>
      <c r="Q206" s="242">
        <f t="shared" si="216"/>
        <v>354262050</v>
      </c>
      <c r="R206" s="242">
        <f t="shared" si="216"/>
        <v>5274115000</v>
      </c>
      <c r="S206" s="242">
        <f t="shared" si="216"/>
        <v>172132000</v>
      </c>
      <c r="T206" s="242">
        <f t="shared" si="216"/>
        <v>0</v>
      </c>
      <c r="U206" s="242">
        <f t="shared" si="216"/>
        <v>354262050</v>
      </c>
      <c r="V206" s="242">
        <f t="shared" si="216"/>
        <v>0</v>
      </c>
      <c r="W206" s="242">
        <f t="shared" si="216"/>
        <v>0</v>
      </c>
      <c r="X206" s="37">
        <f t="shared" si="203"/>
        <v>6.2942131782020544E-2</v>
      </c>
      <c r="Y206" s="37">
        <f t="shared" si="204"/>
        <v>0</v>
      </c>
      <c r="Z206" s="37">
        <f t="shared" si="205"/>
        <v>0</v>
      </c>
      <c r="AA206" s="37">
        <f t="shared" ref="AA206:AA258" si="217">+T206/Q206</f>
        <v>0</v>
      </c>
      <c r="AB206" s="37" t="s">
        <v>46</v>
      </c>
    </row>
    <row r="207" spans="1:28" ht="41.25" customHeight="1" x14ac:dyDescent="0.25">
      <c r="A207" s="255" t="s">
        <v>480</v>
      </c>
      <c r="B207" s="77" t="s">
        <v>192</v>
      </c>
      <c r="C207" s="40">
        <v>54</v>
      </c>
      <c r="D207" s="40" t="s">
        <v>38</v>
      </c>
      <c r="E207" s="41" t="s">
        <v>226</v>
      </c>
      <c r="F207" s="247">
        <v>5628377050</v>
      </c>
      <c r="G207" s="247">
        <v>0</v>
      </c>
      <c r="H207" s="247">
        <v>0</v>
      </c>
      <c r="I207" s="247">
        <v>0</v>
      </c>
      <c r="J207" s="247">
        <v>0</v>
      </c>
      <c r="K207" s="247">
        <f t="shared" si="208"/>
        <v>0</v>
      </c>
      <c r="L207" s="240">
        <f t="shared" si="209"/>
        <v>5628377050</v>
      </c>
      <c r="M207" s="43">
        <f t="shared" si="156"/>
        <v>1.0602992074503002E-3</v>
      </c>
      <c r="N207" s="240">
        <f>H207+M207</f>
        <v>1.0602992074503002E-3</v>
      </c>
      <c r="O207" s="247">
        <v>526394050</v>
      </c>
      <c r="P207" s="247">
        <f>L207-O207</f>
        <v>5101983000</v>
      </c>
      <c r="Q207" s="247">
        <v>354262050</v>
      </c>
      <c r="R207" s="247">
        <f>+L207-Q207</f>
        <v>5274115000</v>
      </c>
      <c r="S207" s="240">
        <f t="shared" si="210"/>
        <v>172132000</v>
      </c>
      <c r="T207" s="247">
        <v>0</v>
      </c>
      <c r="U207" s="247">
        <v>354262050</v>
      </c>
      <c r="V207" s="247">
        <v>0</v>
      </c>
      <c r="W207" s="44">
        <f>+T207-V207</f>
        <v>0</v>
      </c>
      <c r="X207" s="45">
        <f t="shared" si="203"/>
        <v>6.2942131782020544E-2</v>
      </c>
      <c r="Y207" s="45">
        <f t="shared" si="204"/>
        <v>0</v>
      </c>
      <c r="Z207" s="45">
        <f t="shared" si="205"/>
        <v>0</v>
      </c>
      <c r="AA207" s="45">
        <f t="shared" si="217"/>
        <v>0</v>
      </c>
      <c r="AB207" s="45" t="s">
        <v>46</v>
      </c>
    </row>
    <row r="208" spans="1:28" ht="35.25" customHeight="1" x14ac:dyDescent="0.25">
      <c r="A208" s="238" t="s">
        <v>342</v>
      </c>
      <c r="B208" s="68"/>
      <c r="C208" s="68"/>
      <c r="D208" s="68"/>
      <c r="E208" s="69" t="s">
        <v>343</v>
      </c>
      <c r="F208" s="244">
        <f t="shared" ref="F208:V212" si="218">+F209</f>
        <v>2500000000</v>
      </c>
      <c r="G208" s="244">
        <f t="shared" si="218"/>
        <v>0</v>
      </c>
      <c r="H208" s="244">
        <f t="shared" si="218"/>
        <v>0</v>
      </c>
      <c r="I208" s="244">
        <f t="shared" si="218"/>
        <v>0</v>
      </c>
      <c r="J208" s="244">
        <f t="shared" si="218"/>
        <v>0</v>
      </c>
      <c r="K208" s="244">
        <f t="shared" si="218"/>
        <v>0</v>
      </c>
      <c r="L208" s="244">
        <f t="shared" si="218"/>
        <v>2500000000</v>
      </c>
      <c r="M208" s="36">
        <f t="shared" si="156"/>
        <v>4.7096134375463537E-4</v>
      </c>
      <c r="N208" s="244">
        <f t="shared" si="218"/>
        <v>0</v>
      </c>
      <c r="O208" s="244">
        <f t="shared" si="218"/>
        <v>2006783093.0899999</v>
      </c>
      <c r="P208" s="244">
        <f t="shared" si="218"/>
        <v>493216906.91000009</v>
      </c>
      <c r="Q208" s="244">
        <f t="shared" si="218"/>
        <v>1827853430.8599999</v>
      </c>
      <c r="R208" s="244">
        <f t="shared" si="218"/>
        <v>672146569.1400001</v>
      </c>
      <c r="S208" s="244">
        <f t="shared" si="218"/>
        <v>178929662.23000002</v>
      </c>
      <c r="T208" s="244">
        <f t="shared" si="218"/>
        <v>410890344.25999999</v>
      </c>
      <c r="U208" s="244">
        <f t="shared" si="218"/>
        <v>1416963086.5999999</v>
      </c>
      <c r="V208" s="244">
        <f t="shared" si="218"/>
        <v>410890344.25999999</v>
      </c>
      <c r="W208" s="244">
        <f t="shared" ref="W208:W212" si="219">+W209</f>
        <v>0</v>
      </c>
      <c r="X208" s="37">
        <f t="shared" si="203"/>
        <v>0.73114137234400001</v>
      </c>
      <c r="Y208" s="37">
        <f t="shared" si="204"/>
        <v>0.16435613770399998</v>
      </c>
      <c r="Z208" s="37">
        <f t="shared" si="205"/>
        <v>0.16435613770399998</v>
      </c>
      <c r="AA208" s="37">
        <f t="shared" si="217"/>
        <v>0.2247939234748583</v>
      </c>
      <c r="AB208" s="37">
        <f t="shared" ref="AB208:AB258" si="220">+V208/T208</f>
        <v>1</v>
      </c>
    </row>
    <row r="209" spans="1:28" ht="33" customHeight="1" x14ac:dyDescent="0.25">
      <c r="A209" s="238" t="s">
        <v>344</v>
      </c>
      <c r="B209" s="40"/>
      <c r="C209" s="40"/>
      <c r="D209" s="40"/>
      <c r="E209" s="34" t="s">
        <v>219</v>
      </c>
      <c r="F209" s="244">
        <f t="shared" si="218"/>
        <v>2500000000</v>
      </c>
      <c r="G209" s="244">
        <f t="shared" si="218"/>
        <v>0</v>
      </c>
      <c r="H209" s="244">
        <f t="shared" si="218"/>
        <v>0</v>
      </c>
      <c r="I209" s="244">
        <f t="shared" si="218"/>
        <v>0</v>
      </c>
      <c r="J209" s="244">
        <f t="shared" si="218"/>
        <v>0</v>
      </c>
      <c r="K209" s="244">
        <f t="shared" si="218"/>
        <v>0</v>
      </c>
      <c r="L209" s="244">
        <f t="shared" si="218"/>
        <v>2500000000</v>
      </c>
      <c r="M209" s="36">
        <f t="shared" ref="M209:M259" si="221">L209/$L$259</f>
        <v>4.7096134375463537E-4</v>
      </c>
      <c r="N209" s="244">
        <f t="shared" si="218"/>
        <v>0</v>
      </c>
      <c r="O209" s="244">
        <f t="shared" si="218"/>
        <v>2006783093.0899999</v>
      </c>
      <c r="P209" s="244">
        <f t="shared" si="218"/>
        <v>493216906.91000009</v>
      </c>
      <c r="Q209" s="244">
        <f t="shared" si="218"/>
        <v>1827853430.8599999</v>
      </c>
      <c r="R209" s="244">
        <f t="shared" si="218"/>
        <v>672146569.1400001</v>
      </c>
      <c r="S209" s="244">
        <f t="shared" si="218"/>
        <v>178929662.23000002</v>
      </c>
      <c r="T209" s="244">
        <f t="shared" si="218"/>
        <v>410890344.25999999</v>
      </c>
      <c r="U209" s="244">
        <f t="shared" si="218"/>
        <v>1416963086.5999999</v>
      </c>
      <c r="V209" s="244">
        <f t="shared" si="218"/>
        <v>410890344.25999999</v>
      </c>
      <c r="W209" s="244">
        <f t="shared" si="219"/>
        <v>0</v>
      </c>
      <c r="X209" s="37">
        <f t="shared" si="203"/>
        <v>0.73114137234400001</v>
      </c>
      <c r="Y209" s="37">
        <f t="shared" si="204"/>
        <v>0.16435613770399998</v>
      </c>
      <c r="Z209" s="37">
        <f t="shared" si="205"/>
        <v>0.16435613770399998</v>
      </c>
      <c r="AA209" s="37">
        <f t="shared" si="217"/>
        <v>0.2247939234748583</v>
      </c>
      <c r="AB209" s="37">
        <f t="shared" si="220"/>
        <v>1</v>
      </c>
    </row>
    <row r="210" spans="1:28" ht="51.75" customHeight="1" x14ac:dyDescent="0.25">
      <c r="A210" s="238" t="s">
        <v>345</v>
      </c>
      <c r="B210" s="40"/>
      <c r="C210" s="40"/>
      <c r="D210" s="40"/>
      <c r="E210" s="34" t="s">
        <v>346</v>
      </c>
      <c r="F210" s="244">
        <f t="shared" si="218"/>
        <v>2500000000</v>
      </c>
      <c r="G210" s="244">
        <f t="shared" si="218"/>
        <v>0</v>
      </c>
      <c r="H210" s="244">
        <f t="shared" si="218"/>
        <v>0</v>
      </c>
      <c r="I210" s="244">
        <f t="shared" si="218"/>
        <v>0</v>
      </c>
      <c r="J210" s="244">
        <f t="shared" si="218"/>
        <v>0</v>
      </c>
      <c r="K210" s="244">
        <f t="shared" si="218"/>
        <v>0</v>
      </c>
      <c r="L210" s="244">
        <f t="shared" si="218"/>
        <v>2500000000</v>
      </c>
      <c r="M210" s="36">
        <f t="shared" si="221"/>
        <v>4.7096134375463537E-4</v>
      </c>
      <c r="N210" s="244">
        <f t="shared" si="218"/>
        <v>0</v>
      </c>
      <c r="O210" s="244">
        <f t="shared" si="218"/>
        <v>2006783093.0899999</v>
      </c>
      <c r="P210" s="244">
        <f t="shared" si="218"/>
        <v>493216906.91000009</v>
      </c>
      <c r="Q210" s="244">
        <f t="shared" si="218"/>
        <v>1827853430.8599999</v>
      </c>
      <c r="R210" s="244">
        <f t="shared" si="218"/>
        <v>672146569.1400001</v>
      </c>
      <c r="S210" s="244">
        <f t="shared" si="218"/>
        <v>178929662.23000002</v>
      </c>
      <c r="T210" s="244">
        <f t="shared" si="218"/>
        <v>410890344.25999999</v>
      </c>
      <c r="U210" s="244">
        <f t="shared" si="218"/>
        <v>1416963086.5999999</v>
      </c>
      <c r="V210" s="244">
        <f t="shared" si="218"/>
        <v>410890344.25999999</v>
      </c>
      <c r="W210" s="244">
        <f t="shared" si="219"/>
        <v>0</v>
      </c>
      <c r="X210" s="37">
        <f t="shared" si="203"/>
        <v>0.73114137234400001</v>
      </c>
      <c r="Y210" s="37">
        <f t="shared" si="204"/>
        <v>0.16435613770399998</v>
      </c>
      <c r="Z210" s="37">
        <f t="shared" si="205"/>
        <v>0.16435613770399998</v>
      </c>
      <c r="AA210" s="37">
        <f t="shared" si="217"/>
        <v>0.2247939234748583</v>
      </c>
      <c r="AB210" s="37">
        <f t="shared" si="220"/>
        <v>1</v>
      </c>
    </row>
    <row r="211" spans="1:28" ht="51.75" customHeight="1" x14ac:dyDescent="0.25">
      <c r="A211" s="238" t="s">
        <v>347</v>
      </c>
      <c r="B211" s="40"/>
      <c r="C211" s="40"/>
      <c r="D211" s="40"/>
      <c r="E211" s="34" t="s">
        <v>346</v>
      </c>
      <c r="F211" s="244">
        <f t="shared" si="218"/>
        <v>2500000000</v>
      </c>
      <c r="G211" s="244">
        <f t="shared" si="218"/>
        <v>0</v>
      </c>
      <c r="H211" s="244">
        <f t="shared" si="218"/>
        <v>0</v>
      </c>
      <c r="I211" s="244">
        <f t="shared" si="218"/>
        <v>0</v>
      </c>
      <c r="J211" s="244">
        <f t="shared" si="218"/>
        <v>0</v>
      </c>
      <c r="K211" s="244">
        <f t="shared" si="218"/>
        <v>0</v>
      </c>
      <c r="L211" s="244">
        <f t="shared" si="218"/>
        <v>2500000000</v>
      </c>
      <c r="M211" s="36">
        <f t="shared" si="221"/>
        <v>4.7096134375463537E-4</v>
      </c>
      <c r="N211" s="244">
        <f t="shared" si="218"/>
        <v>0</v>
      </c>
      <c r="O211" s="244">
        <f t="shared" si="218"/>
        <v>2006783093.0899999</v>
      </c>
      <c r="P211" s="244">
        <f t="shared" si="218"/>
        <v>493216906.91000009</v>
      </c>
      <c r="Q211" s="244">
        <f t="shared" si="218"/>
        <v>1827853430.8599999</v>
      </c>
      <c r="R211" s="244">
        <f t="shared" si="218"/>
        <v>672146569.1400001</v>
      </c>
      <c r="S211" s="244">
        <f t="shared" si="218"/>
        <v>178929662.23000002</v>
      </c>
      <c r="T211" s="244">
        <f t="shared" si="218"/>
        <v>410890344.25999999</v>
      </c>
      <c r="U211" s="244">
        <f t="shared" si="218"/>
        <v>1416963086.5999999</v>
      </c>
      <c r="V211" s="244">
        <f t="shared" si="218"/>
        <v>410890344.25999999</v>
      </c>
      <c r="W211" s="244">
        <f t="shared" si="219"/>
        <v>0</v>
      </c>
      <c r="X211" s="37">
        <f t="shared" si="203"/>
        <v>0.73114137234400001</v>
      </c>
      <c r="Y211" s="37">
        <f t="shared" si="204"/>
        <v>0.16435613770399998</v>
      </c>
      <c r="Z211" s="37">
        <f t="shared" si="205"/>
        <v>0.16435613770399998</v>
      </c>
      <c r="AA211" s="37">
        <f t="shared" si="217"/>
        <v>0.2247939234748583</v>
      </c>
      <c r="AB211" s="37">
        <f t="shared" si="220"/>
        <v>1</v>
      </c>
    </row>
    <row r="212" spans="1:28" ht="29.25" customHeight="1" x14ac:dyDescent="0.25">
      <c r="A212" s="238" t="s">
        <v>348</v>
      </c>
      <c r="B212" s="40"/>
      <c r="C212" s="40"/>
      <c r="D212" s="40"/>
      <c r="E212" s="69" t="s">
        <v>349</v>
      </c>
      <c r="F212" s="244">
        <f t="shared" si="218"/>
        <v>2500000000</v>
      </c>
      <c r="G212" s="244">
        <f t="shared" si="218"/>
        <v>0</v>
      </c>
      <c r="H212" s="244">
        <f t="shared" si="218"/>
        <v>0</v>
      </c>
      <c r="I212" s="244">
        <f t="shared" si="218"/>
        <v>0</v>
      </c>
      <c r="J212" s="244">
        <f t="shared" si="218"/>
        <v>0</v>
      </c>
      <c r="K212" s="244">
        <f t="shared" si="218"/>
        <v>0</v>
      </c>
      <c r="L212" s="244">
        <f t="shared" si="218"/>
        <v>2500000000</v>
      </c>
      <c r="M212" s="36">
        <f t="shared" si="221"/>
        <v>4.7096134375463537E-4</v>
      </c>
      <c r="N212" s="244">
        <f t="shared" si="218"/>
        <v>0</v>
      </c>
      <c r="O212" s="244">
        <f t="shared" si="218"/>
        <v>2006783093.0899999</v>
      </c>
      <c r="P212" s="244">
        <f t="shared" si="218"/>
        <v>493216906.91000009</v>
      </c>
      <c r="Q212" s="244">
        <f t="shared" si="218"/>
        <v>1827853430.8599999</v>
      </c>
      <c r="R212" s="244">
        <f t="shared" si="218"/>
        <v>672146569.1400001</v>
      </c>
      <c r="S212" s="244">
        <f t="shared" si="218"/>
        <v>178929662.23000002</v>
      </c>
      <c r="T212" s="244">
        <f t="shared" si="218"/>
        <v>410890344.25999999</v>
      </c>
      <c r="U212" s="244">
        <f t="shared" si="218"/>
        <v>1416963086.5999999</v>
      </c>
      <c r="V212" s="244">
        <f t="shared" si="218"/>
        <v>410890344.25999999</v>
      </c>
      <c r="W212" s="244">
        <f t="shared" si="219"/>
        <v>0</v>
      </c>
      <c r="X212" s="37">
        <f t="shared" si="203"/>
        <v>0.73114137234400001</v>
      </c>
      <c r="Y212" s="37">
        <f t="shared" si="204"/>
        <v>0.16435613770399998</v>
      </c>
      <c r="Z212" s="37">
        <f t="shared" si="205"/>
        <v>0.16435613770399998</v>
      </c>
      <c r="AA212" s="37">
        <f t="shared" si="217"/>
        <v>0.2247939234748583</v>
      </c>
      <c r="AB212" s="37">
        <f t="shared" si="220"/>
        <v>1</v>
      </c>
    </row>
    <row r="213" spans="1:28" ht="30" customHeight="1" x14ac:dyDescent="0.25">
      <c r="A213" s="239" t="s">
        <v>350</v>
      </c>
      <c r="B213" s="40" t="s">
        <v>192</v>
      </c>
      <c r="C213" s="40">
        <v>11</v>
      </c>
      <c r="D213" s="40" t="s">
        <v>38</v>
      </c>
      <c r="E213" s="41" t="s">
        <v>226</v>
      </c>
      <c r="F213" s="240">
        <v>2500000000</v>
      </c>
      <c r="G213" s="240">
        <v>0</v>
      </c>
      <c r="H213" s="240">
        <v>0</v>
      </c>
      <c r="I213" s="240">
        <v>0</v>
      </c>
      <c r="J213" s="240">
        <v>0</v>
      </c>
      <c r="K213" s="240">
        <f t="shared" si="208"/>
        <v>0</v>
      </c>
      <c r="L213" s="240">
        <f t="shared" si="209"/>
        <v>2500000000</v>
      </c>
      <c r="M213" s="43">
        <f t="shared" si="221"/>
        <v>4.7096134375463537E-4</v>
      </c>
      <c r="N213" s="240">
        <v>0</v>
      </c>
      <c r="O213" s="240">
        <v>2006783093.0899999</v>
      </c>
      <c r="P213" s="240">
        <f>L213-O213</f>
        <v>493216906.91000009</v>
      </c>
      <c r="Q213" s="240">
        <v>1827853430.8599999</v>
      </c>
      <c r="R213" s="240">
        <f>+L213-Q213</f>
        <v>672146569.1400001</v>
      </c>
      <c r="S213" s="240">
        <f t="shared" ref="S213" si="222">O213-Q213</f>
        <v>178929662.23000002</v>
      </c>
      <c r="T213" s="240">
        <v>410890344.25999999</v>
      </c>
      <c r="U213" s="240">
        <f>+Q213-T213</f>
        <v>1416963086.5999999</v>
      </c>
      <c r="V213" s="240">
        <v>410890344.25999999</v>
      </c>
      <c r="W213" s="44">
        <f t="shared" ref="W213:W258" si="223">+T213-V213</f>
        <v>0</v>
      </c>
      <c r="X213" s="45">
        <f t="shared" si="203"/>
        <v>0.73114137234400001</v>
      </c>
      <c r="Y213" s="45">
        <f t="shared" si="204"/>
        <v>0.16435613770399998</v>
      </c>
      <c r="Z213" s="45">
        <f t="shared" si="205"/>
        <v>0.16435613770399998</v>
      </c>
      <c r="AA213" s="45">
        <f t="shared" si="217"/>
        <v>0.2247939234748583</v>
      </c>
      <c r="AB213" s="45">
        <f t="shared" si="220"/>
        <v>1</v>
      </c>
    </row>
    <row r="214" spans="1:28" ht="29.25" customHeight="1" x14ac:dyDescent="0.25">
      <c r="A214" s="238" t="s">
        <v>351</v>
      </c>
      <c r="B214" s="40"/>
      <c r="C214" s="40"/>
      <c r="D214" s="40"/>
      <c r="E214" s="34" t="s">
        <v>352</v>
      </c>
      <c r="F214" s="244">
        <f>+F215</f>
        <v>177265214000</v>
      </c>
      <c r="G214" s="244">
        <f t="shared" ref="G214:L214" si="224">+G215</f>
        <v>0</v>
      </c>
      <c r="H214" s="244">
        <f t="shared" si="224"/>
        <v>0</v>
      </c>
      <c r="I214" s="244">
        <f t="shared" si="224"/>
        <v>20000000000</v>
      </c>
      <c r="J214" s="244">
        <f t="shared" si="224"/>
        <v>20000000000</v>
      </c>
      <c r="K214" s="244">
        <f t="shared" si="224"/>
        <v>0</v>
      </c>
      <c r="L214" s="244">
        <f t="shared" si="224"/>
        <v>177265214000</v>
      </c>
      <c r="M214" s="36">
        <f t="shared" si="221"/>
        <v>3.3394025354557197E-2</v>
      </c>
      <c r="N214" s="244">
        <f t="shared" ref="N214:W214" si="225">+N215</f>
        <v>0</v>
      </c>
      <c r="O214" s="244">
        <f t="shared" si="225"/>
        <v>150726630770.33002</v>
      </c>
      <c r="P214" s="244">
        <f t="shared" si="225"/>
        <v>26538583229.669994</v>
      </c>
      <c r="Q214" s="244">
        <f t="shared" si="225"/>
        <v>21211135498.279999</v>
      </c>
      <c r="R214" s="244">
        <f t="shared" si="225"/>
        <v>156054078501.72</v>
      </c>
      <c r="S214" s="244">
        <f t="shared" si="225"/>
        <v>129515495272.05</v>
      </c>
      <c r="T214" s="244">
        <f t="shared" si="225"/>
        <v>6225807248.1599998</v>
      </c>
      <c r="U214" s="244">
        <f t="shared" si="225"/>
        <v>14985328250.120001</v>
      </c>
      <c r="V214" s="244">
        <f t="shared" si="225"/>
        <v>6225807248.1599998</v>
      </c>
      <c r="W214" s="244">
        <f t="shared" si="225"/>
        <v>0</v>
      </c>
      <c r="X214" s="37">
        <f t="shared" si="203"/>
        <v>0.1196576306182667</v>
      </c>
      <c r="Y214" s="37">
        <f t="shared" si="204"/>
        <v>3.5121426859079076E-2</v>
      </c>
      <c r="Z214" s="37">
        <f t="shared" si="205"/>
        <v>3.5121426859079076E-2</v>
      </c>
      <c r="AA214" s="37">
        <f t="shared" si="217"/>
        <v>0.2935159812007635</v>
      </c>
      <c r="AB214" s="37">
        <f t="shared" si="220"/>
        <v>1</v>
      </c>
    </row>
    <row r="215" spans="1:28" ht="29.25" customHeight="1" x14ac:dyDescent="0.25">
      <c r="A215" s="238" t="s">
        <v>353</v>
      </c>
      <c r="B215" s="40"/>
      <c r="C215" s="40"/>
      <c r="D215" s="40"/>
      <c r="E215" s="34" t="s">
        <v>219</v>
      </c>
      <c r="F215" s="244">
        <f>+F216+F222</f>
        <v>177265214000</v>
      </c>
      <c r="G215" s="244">
        <f t="shared" ref="G215:L215" si="226">+G216+G222</f>
        <v>0</v>
      </c>
      <c r="H215" s="244">
        <f t="shared" si="226"/>
        <v>0</v>
      </c>
      <c r="I215" s="244">
        <f t="shared" si="226"/>
        <v>20000000000</v>
      </c>
      <c r="J215" s="244">
        <f t="shared" si="226"/>
        <v>20000000000</v>
      </c>
      <c r="K215" s="244">
        <f t="shared" si="226"/>
        <v>0</v>
      </c>
      <c r="L215" s="244">
        <f t="shared" si="226"/>
        <v>177265214000</v>
      </c>
      <c r="M215" s="36">
        <f t="shared" si="221"/>
        <v>3.3394025354557197E-2</v>
      </c>
      <c r="N215" s="244">
        <f t="shared" ref="N215:W215" si="227">+N216+N222</f>
        <v>0</v>
      </c>
      <c r="O215" s="244">
        <f t="shared" si="227"/>
        <v>150726630770.33002</v>
      </c>
      <c r="P215" s="244">
        <f t="shared" si="227"/>
        <v>26538583229.669994</v>
      </c>
      <c r="Q215" s="244">
        <f t="shared" si="227"/>
        <v>21211135498.279999</v>
      </c>
      <c r="R215" s="244">
        <f t="shared" si="227"/>
        <v>156054078501.72</v>
      </c>
      <c r="S215" s="244">
        <f t="shared" si="227"/>
        <v>129515495272.05</v>
      </c>
      <c r="T215" s="244">
        <f t="shared" si="227"/>
        <v>6225807248.1599998</v>
      </c>
      <c r="U215" s="244">
        <f t="shared" si="227"/>
        <v>14985328250.120001</v>
      </c>
      <c r="V215" s="244">
        <f t="shared" si="227"/>
        <v>6225807248.1599998</v>
      </c>
      <c r="W215" s="244">
        <f t="shared" si="227"/>
        <v>0</v>
      </c>
      <c r="X215" s="37">
        <f t="shared" si="203"/>
        <v>0.1196576306182667</v>
      </c>
      <c r="Y215" s="37">
        <f t="shared" si="204"/>
        <v>3.5121426859079076E-2</v>
      </c>
      <c r="Z215" s="37">
        <f t="shared" si="205"/>
        <v>3.5121426859079076E-2</v>
      </c>
      <c r="AA215" s="37">
        <f t="shared" si="217"/>
        <v>0.2935159812007635</v>
      </c>
      <c r="AB215" s="37">
        <f t="shared" si="220"/>
        <v>1</v>
      </c>
    </row>
    <row r="216" spans="1:28" ht="49.5" customHeight="1" x14ac:dyDescent="0.25">
      <c r="A216" s="238" t="s">
        <v>354</v>
      </c>
      <c r="B216" s="40"/>
      <c r="C216" s="40"/>
      <c r="D216" s="40"/>
      <c r="E216" s="69" t="s">
        <v>355</v>
      </c>
      <c r="F216" s="244">
        <f>+F217</f>
        <v>176465214000</v>
      </c>
      <c r="G216" s="244">
        <f t="shared" ref="G216:L216" si="228">+G217</f>
        <v>0</v>
      </c>
      <c r="H216" s="244">
        <f t="shared" si="228"/>
        <v>0</v>
      </c>
      <c r="I216" s="244">
        <f t="shared" si="228"/>
        <v>20000000000</v>
      </c>
      <c r="J216" s="244">
        <f t="shared" si="228"/>
        <v>20000000000</v>
      </c>
      <c r="K216" s="244">
        <f t="shared" si="228"/>
        <v>0</v>
      </c>
      <c r="L216" s="244">
        <f t="shared" si="228"/>
        <v>176465214000</v>
      </c>
      <c r="M216" s="36">
        <f t="shared" si="221"/>
        <v>3.3243317724555715E-2</v>
      </c>
      <c r="N216" s="244">
        <f t="shared" ref="N216:W216" si="229">+N217</f>
        <v>0</v>
      </c>
      <c r="O216" s="244">
        <f t="shared" si="229"/>
        <v>150081930666.57001</v>
      </c>
      <c r="P216" s="244">
        <f t="shared" si="229"/>
        <v>26383283333.429993</v>
      </c>
      <c r="Q216" s="244">
        <f t="shared" si="229"/>
        <v>20682551605.529999</v>
      </c>
      <c r="R216" s="244">
        <f t="shared" si="229"/>
        <v>155782662394.47</v>
      </c>
      <c r="S216" s="244">
        <f t="shared" si="229"/>
        <v>129399379061.04001</v>
      </c>
      <c r="T216" s="244">
        <f t="shared" si="229"/>
        <v>6104120296.6099997</v>
      </c>
      <c r="U216" s="244">
        <f t="shared" si="229"/>
        <v>14578431308.92</v>
      </c>
      <c r="V216" s="244">
        <f t="shared" si="229"/>
        <v>6104120296.6099997</v>
      </c>
      <c r="W216" s="244">
        <f t="shared" si="229"/>
        <v>0</v>
      </c>
      <c r="X216" s="37">
        <f t="shared" si="203"/>
        <v>0.11720469511645507</v>
      </c>
      <c r="Y216" s="37">
        <f t="shared" si="204"/>
        <v>3.4591068450521921E-2</v>
      </c>
      <c r="Z216" s="37">
        <f t="shared" si="205"/>
        <v>3.4591068450521921E-2</v>
      </c>
      <c r="AA216" s="37">
        <f t="shared" si="217"/>
        <v>0.29513381197017829</v>
      </c>
      <c r="AB216" s="37">
        <f t="shared" si="220"/>
        <v>1</v>
      </c>
    </row>
    <row r="217" spans="1:28" ht="49.5" customHeight="1" x14ac:dyDescent="0.25">
      <c r="A217" s="238" t="s">
        <v>356</v>
      </c>
      <c r="B217" s="68"/>
      <c r="C217" s="68"/>
      <c r="D217" s="68"/>
      <c r="E217" s="34" t="s">
        <v>355</v>
      </c>
      <c r="F217" s="244">
        <f>+F218+F220</f>
        <v>176465214000</v>
      </c>
      <c r="G217" s="244">
        <f t="shared" ref="G217:L217" si="230">+G218+G220</f>
        <v>0</v>
      </c>
      <c r="H217" s="244">
        <f t="shared" si="230"/>
        <v>0</v>
      </c>
      <c r="I217" s="244">
        <f t="shared" si="230"/>
        <v>20000000000</v>
      </c>
      <c r="J217" s="244">
        <f t="shared" si="230"/>
        <v>20000000000</v>
      </c>
      <c r="K217" s="244">
        <f t="shared" si="230"/>
        <v>0</v>
      </c>
      <c r="L217" s="244">
        <f t="shared" si="230"/>
        <v>176465214000</v>
      </c>
      <c r="M217" s="36">
        <f t="shared" si="221"/>
        <v>3.3243317724555715E-2</v>
      </c>
      <c r="N217" s="244">
        <f t="shared" ref="N217:W217" si="231">+N218+N220</f>
        <v>0</v>
      </c>
      <c r="O217" s="244">
        <f t="shared" si="231"/>
        <v>150081930666.57001</v>
      </c>
      <c r="P217" s="244">
        <f t="shared" si="231"/>
        <v>26383283333.429993</v>
      </c>
      <c r="Q217" s="244">
        <f t="shared" si="231"/>
        <v>20682551605.529999</v>
      </c>
      <c r="R217" s="244">
        <f t="shared" si="231"/>
        <v>155782662394.47</v>
      </c>
      <c r="S217" s="244">
        <f t="shared" si="231"/>
        <v>129399379061.04001</v>
      </c>
      <c r="T217" s="244">
        <f t="shared" si="231"/>
        <v>6104120296.6099997</v>
      </c>
      <c r="U217" s="244">
        <f t="shared" si="231"/>
        <v>14578431308.92</v>
      </c>
      <c r="V217" s="244">
        <f t="shared" si="231"/>
        <v>6104120296.6099997</v>
      </c>
      <c r="W217" s="244">
        <f t="shared" si="231"/>
        <v>0</v>
      </c>
      <c r="X217" s="37">
        <f t="shared" si="203"/>
        <v>0.11720469511645507</v>
      </c>
      <c r="Y217" s="37">
        <f t="shared" si="204"/>
        <v>3.4591068450521921E-2</v>
      </c>
      <c r="Z217" s="37">
        <f t="shared" si="205"/>
        <v>3.4591068450521921E-2</v>
      </c>
      <c r="AA217" s="37">
        <f t="shared" si="217"/>
        <v>0.29513381197017829</v>
      </c>
      <c r="AB217" s="37">
        <f t="shared" si="220"/>
        <v>1</v>
      </c>
    </row>
    <row r="218" spans="1:28" ht="36.75" customHeight="1" x14ac:dyDescent="0.25">
      <c r="A218" s="238" t="s">
        <v>357</v>
      </c>
      <c r="B218" s="68"/>
      <c r="C218" s="68"/>
      <c r="D218" s="68"/>
      <c r="E218" s="34" t="s">
        <v>358</v>
      </c>
      <c r="F218" s="244">
        <f>+F219</f>
        <v>114613483443</v>
      </c>
      <c r="G218" s="244">
        <f t="shared" ref="G218:L218" si="232">+G219</f>
        <v>0</v>
      </c>
      <c r="H218" s="244">
        <f t="shared" si="232"/>
        <v>0</v>
      </c>
      <c r="I218" s="244">
        <f t="shared" si="232"/>
        <v>20000000000</v>
      </c>
      <c r="J218" s="244">
        <f t="shared" si="232"/>
        <v>0</v>
      </c>
      <c r="K218" s="244">
        <f t="shared" si="232"/>
        <v>20000000000</v>
      </c>
      <c r="L218" s="244">
        <f t="shared" si="232"/>
        <v>134613483443</v>
      </c>
      <c r="M218" s="36">
        <f t="shared" si="221"/>
        <v>2.5359098819923057E-2</v>
      </c>
      <c r="N218" s="244">
        <f t="shared" ref="N218:W218" si="233">+N219</f>
        <v>0</v>
      </c>
      <c r="O218" s="244">
        <f t="shared" si="233"/>
        <v>125457144155.57001</v>
      </c>
      <c r="P218" s="244">
        <f t="shared" si="233"/>
        <v>9156339287.4299927</v>
      </c>
      <c r="Q218" s="244">
        <f t="shared" si="233"/>
        <v>15264432660.530001</v>
      </c>
      <c r="R218" s="244">
        <f t="shared" si="233"/>
        <v>119349050782.47</v>
      </c>
      <c r="S218" s="244">
        <f t="shared" si="233"/>
        <v>110192711495.04001</v>
      </c>
      <c r="T218" s="244">
        <f t="shared" si="233"/>
        <v>5478021980.5299997</v>
      </c>
      <c r="U218" s="244">
        <f t="shared" si="233"/>
        <v>9786410680</v>
      </c>
      <c r="V218" s="244">
        <f t="shared" si="233"/>
        <v>5478021980.5299997</v>
      </c>
      <c r="W218" s="244">
        <f t="shared" si="233"/>
        <v>0</v>
      </c>
      <c r="X218" s="37">
        <f t="shared" si="203"/>
        <v>0.11339452980572699</v>
      </c>
      <c r="Y218" s="37">
        <f t="shared" si="204"/>
        <v>4.0694452297191937E-2</v>
      </c>
      <c r="Z218" s="37">
        <f t="shared" si="205"/>
        <v>4.0694452297191937E-2</v>
      </c>
      <c r="AA218" s="37">
        <f t="shared" si="217"/>
        <v>0.35887491545590111</v>
      </c>
      <c r="AB218" s="37">
        <f t="shared" si="220"/>
        <v>1</v>
      </c>
    </row>
    <row r="219" spans="1:28" ht="30" customHeight="1" x14ac:dyDescent="0.25">
      <c r="A219" s="239" t="s">
        <v>359</v>
      </c>
      <c r="B219" s="40" t="s">
        <v>37</v>
      </c>
      <c r="C219" s="40">
        <v>20</v>
      </c>
      <c r="D219" s="40" t="s">
        <v>38</v>
      </c>
      <c r="E219" s="41" t="s">
        <v>226</v>
      </c>
      <c r="F219" s="240">
        <v>114613483443</v>
      </c>
      <c r="G219" s="240">
        <v>0</v>
      </c>
      <c r="H219" s="240">
        <v>0</v>
      </c>
      <c r="I219" s="240">
        <v>20000000000</v>
      </c>
      <c r="J219" s="240">
        <v>0</v>
      </c>
      <c r="K219" s="240">
        <f t="shared" si="208"/>
        <v>20000000000</v>
      </c>
      <c r="L219" s="240">
        <f t="shared" si="209"/>
        <v>134613483443</v>
      </c>
      <c r="M219" s="43">
        <f t="shared" si="221"/>
        <v>2.5359098819923057E-2</v>
      </c>
      <c r="N219" s="240">
        <v>0</v>
      </c>
      <c r="O219" s="240">
        <v>125457144155.57001</v>
      </c>
      <c r="P219" s="240">
        <f>L219-O219</f>
        <v>9156339287.4299927</v>
      </c>
      <c r="Q219" s="240">
        <v>15264432660.530001</v>
      </c>
      <c r="R219" s="240">
        <f>+L219-Q219</f>
        <v>119349050782.47</v>
      </c>
      <c r="S219" s="240">
        <f t="shared" ref="S219:S221" si="234">O219-Q219</f>
        <v>110192711495.04001</v>
      </c>
      <c r="T219" s="240">
        <v>5478021980.5299997</v>
      </c>
      <c r="U219" s="240">
        <f>+Q219-T219</f>
        <v>9786410680</v>
      </c>
      <c r="V219" s="240">
        <v>5478021980.5299997</v>
      </c>
      <c r="W219" s="44">
        <f t="shared" si="223"/>
        <v>0</v>
      </c>
      <c r="X219" s="45">
        <f t="shared" si="203"/>
        <v>0.11339452980572699</v>
      </c>
      <c r="Y219" s="45">
        <f t="shared" si="204"/>
        <v>4.0694452297191937E-2</v>
      </c>
      <c r="Z219" s="45">
        <f t="shared" si="205"/>
        <v>4.0694452297191937E-2</v>
      </c>
      <c r="AA219" s="45">
        <f t="shared" si="217"/>
        <v>0.35887491545590111</v>
      </c>
      <c r="AB219" s="45">
        <f t="shared" si="220"/>
        <v>1</v>
      </c>
    </row>
    <row r="220" spans="1:28" ht="36.75" customHeight="1" x14ac:dyDescent="0.25">
      <c r="A220" s="238" t="s">
        <v>360</v>
      </c>
      <c r="B220" s="40"/>
      <c r="C220" s="40"/>
      <c r="D220" s="40"/>
      <c r="E220" s="34" t="s">
        <v>361</v>
      </c>
      <c r="F220" s="244">
        <f>+F221</f>
        <v>61851730557</v>
      </c>
      <c r="G220" s="244">
        <f t="shared" ref="G220:L220" si="235">+G221</f>
        <v>0</v>
      </c>
      <c r="H220" s="244">
        <f t="shared" si="235"/>
        <v>0</v>
      </c>
      <c r="I220" s="244">
        <f t="shared" si="235"/>
        <v>0</v>
      </c>
      <c r="J220" s="244">
        <f t="shared" si="235"/>
        <v>20000000000</v>
      </c>
      <c r="K220" s="244">
        <f t="shared" si="235"/>
        <v>-20000000000</v>
      </c>
      <c r="L220" s="244">
        <f t="shared" si="235"/>
        <v>41851730557</v>
      </c>
      <c r="M220" s="36">
        <f t="shared" si="221"/>
        <v>7.8842189046326623E-3</v>
      </c>
      <c r="N220" s="244">
        <f t="shared" ref="N220:W220" si="236">+N221</f>
        <v>0</v>
      </c>
      <c r="O220" s="244">
        <f t="shared" si="236"/>
        <v>24624786511</v>
      </c>
      <c r="P220" s="244">
        <f t="shared" si="236"/>
        <v>17226944046</v>
      </c>
      <c r="Q220" s="244">
        <f t="shared" si="236"/>
        <v>5418118945</v>
      </c>
      <c r="R220" s="244">
        <f t="shared" si="236"/>
        <v>36433611612</v>
      </c>
      <c r="S220" s="244">
        <f t="shared" si="236"/>
        <v>19206667566</v>
      </c>
      <c r="T220" s="244">
        <f t="shared" si="236"/>
        <v>626098316.08000004</v>
      </c>
      <c r="U220" s="244">
        <f t="shared" si="236"/>
        <v>4792020628.9200001</v>
      </c>
      <c r="V220" s="244">
        <f t="shared" si="236"/>
        <v>626098316.08000004</v>
      </c>
      <c r="W220" s="244">
        <f t="shared" si="236"/>
        <v>0</v>
      </c>
      <c r="X220" s="37">
        <f t="shared" si="203"/>
        <v>0.12945985441679139</v>
      </c>
      <c r="Y220" s="37">
        <f t="shared" si="204"/>
        <v>1.4959914625926517E-2</v>
      </c>
      <c r="Z220" s="37">
        <f t="shared" si="205"/>
        <v>1.4959914625926517E-2</v>
      </c>
      <c r="AA220" s="37">
        <f t="shared" si="217"/>
        <v>0.11555639926616636</v>
      </c>
      <c r="AB220" s="45">
        <f t="shared" si="220"/>
        <v>1</v>
      </c>
    </row>
    <row r="221" spans="1:28" ht="30" customHeight="1" x14ac:dyDescent="0.25">
      <c r="A221" s="239" t="s">
        <v>362</v>
      </c>
      <c r="B221" s="40" t="s">
        <v>37</v>
      </c>
      <c r="C221" s="40">
        <v>20</v>
      </c>
      <c r="D221" s="40" t="s">
        <v>38</v>
      </c>
      <c r="E221" s="41" t="s">
        <v>226</v>
      </c>
      <c r="F221" s="240">
        <v>61851730557</v>
      </c>
      <c r="G221" s="240">
        <v>0</v>
      </c>
      <c r="H221" s="240">
        <v>0</v>
      </c>
      <c r="I221" s="240">
        <v>0</v>
      </c>
      <c r="J221" s="240">
        <v>20000000000</v>
      </c>
      <c r="K221" s="240">
        <f t="shared" si="208"/>
        <v>-20000000000</v>
      </c>
      <c r="L221" s="240">
        <f t="shared" si="209"/>
        <v>41851730557</v>
      </c>
      <c r="M221" s="36">
        <f t="shared" si="221"/>
        <v>7.8842189046326623E-3</v>
      </c>
      <c r="N221" s="240">
        <v>0</v>
      </c>
      <c r="O221" s="240">
        <v>24624786511</v>
      </c>
      <c r="P221" s="240">
        <f>L221-O221</f>
        <v>17226944046</v>
      </c>
      <c r="Q221" s="240">
        <v>5418118945</v>
      </c>
      <c r="R221" s="240">
        <f>+L221-Q221</f>
        <v>36433611612</v>
      </c>
      <c r="S221" s="240">
        <f t="shared" si="234"/>
        <v>19206667566</v>
      </c>
      <c r="T221" s="240">
        <v>626098316.08000004</v>
      </c>
      <c r="U221" s="240">
        <f>+Q221-T221</f>
        <v>4792020628.9200001</v>
      </c>
      <c r="V221" s="240">
        <v>626098316.08000004</v>
      </c>
      <c r="W221" s="44">
        <f t="shared" si="223"/>
        <v>0</v>
      </c>
      <c r="X221" s="45">
        <f t="shared" si="203"/>
        <v>0.12945985441679139</v>
      </c>
      <c r="Y221" s="45">
        <f t="shared" si="204"/>
        <v>1.4959914625926517E-2</v>
      </c>
      <c r="Z221" s="45">
        <f t="shared" si="205"/>
        <v>1.4959914625926517E-2</v>
      </c>
      <c r="AA221" s="45">
        <f t="shared" si="217"/>
        <v>0.11555639926616636</v>
      </c>
      <c r="AB221" s="45">
        <f t="shared" si="220"/>
        <v>1</v>
      </c>
    </row>
    <row r="222" spans="1:28" ht="39" customHeight="1" x14ac:dyDescent="0.25">
      <c r="A222" s="238" t="s">
        <v>363</v>
      </c>
      <c r="B222" s="40"/>
      <c r="C222" s="40"/>
      <c r="D222" s="40"/>
      <c r="E222" s="34" t="s">
        <v>364</v>
      </c>
      <c r="F222" s="244">
        <f t="shared" ref="F222:V224" si="237">+F223</f>
        <v>800000000</v>
      </c>
      <c r="G222" s="244">
        <f t="shared" si="237"/>
        <v>0</v>
      </c>
      <c r="H222" s="244">
        <f t="shared" si="237"/>
        <v>0</v>
      </c>
      <c r="I222" s="244">
        <f t="shared" si="237"/>
        <v>0</v>
      </c>
      <c r="J222" s="244">
        <f t="shared" si="237"/>
        <v>0</v>
      </c>
      <c r="K222" s="244">
        <f t="shared" si="237"/>
        <v>0</v>
      </c>
      <c r="L222" s="244">
        <f t="shared" si="237"/>
        <v>800000000</v>
      </c>
      <c r="M222" s="36">
        <f t="shared" si="221"/>
        <v>1.5070763000148331E-4</v>
      </c>
      <c r="N222" s="244">
        <f t="shared" si="237"/>
        <v>0</v>
      </c>
      <c r="O222" s="244">
        <f t="shared" si="237"/>
        <v>644700103.75999999</v>
      </c>
      <c r="P222" s="244">
        <f t="shared" si="237"/>
        <v>155299896.24000001</v>
      </c>
      <c r="Q222" s="244">
        <f t="shared" si="237"/>
        <v>528583892.75</v>
      </c>
      <c r="R222" s="244">
        <f t="shared" si="237"/>
        <v>271416107.25</v>
      </c>
      <c r="S222" s="244">
        <f t="shared" si="237"/>
        <v>116116211.00999999</v>
      </c>
      <c r="T222" s="244">
        <f t="shared" si="237"/>
        <v>121686951.55</v>
      </c>
      <c r="U222" s="244">
        <f t="shared" si="237"/>
        <v>406896941.19999999</v>
      </c>
      <c r="V222" s="244">
        <f t="shared" si="237"/>
        <v>121686951.55</v>
      </c>
      <c r="W222" s="244">
        <f t="shared" ref="W222:W224" si="238">+W223</f>
        <v>0</v>
      </c>
      <c r="X222" s="37">
        <f t="shared" si="203"/>
        <v>0.66072986593750005</v>
      </c>
      <c r="Y222" s="37">
        <f t="shared" si="204"/>
        <v>0.1521086894375</v>
      </c>
      <c r="Z222" s="37">
        <f t="shared" si="205"/>
        <v>0.1521086894375</v>
      </c>
      <c r="AA222" s="37">
        <f t="shared" si="217"/>
        <v>0.23021312835870555</v>
      </c>
      <c r="AB222" s="37">
        <f t="shared" si="220"/>
        <v>1</v>
      </c>
    </row>
    <row r="223" spans="1:28" ht="39" customHeight="1" x14ac:dyDescent="0.25">
      <c r="A223" s="238" t="s">
        <v>365</v>
      </c>
      <c r="B223" s="40"/>
      <c r="C223" s="40"/>
      <c r="D223" s="40"/>
      <c r="E223" s="34" t="s">
        <v>364</v>
      </c>
      <c r="F223" s="244">
        <f t="shared" si="237"/>
        <v>800000000</v>
      </c>
      <c r="G223" s="244">
        <f t="shared" si="237"/>
        <v>0</v>
      </c>
      <c r="H223" s="244">
        <f t="shared" si="237"/>
        <v>0</v>
      </c>
      <c r="I223" s="244">
        <f t="shared" si="237"/>
        <v>0</v>
      </c>
      <c r="J223" s="244">
        <f t="shared" si="237"/>
        <v>0</v>
      </c>
      <c r="K223" s="244">
        <f t="shared" si="237"/>
        <v>0</v>
      </c>
      <c r="L223" s="244">
        <f t="shared" si="237"/>
        <v>800000000</v>
      </c>
      <c r="M223" s="36">
        <f t="shared" si="221"/>
        <v>1.5070763000148331E-4</v>
      </c>
      <c r="N223" s="244">
        <f t="shared" si="237"/>
        <v>0</v>
      </c>
      <c r="O223" s="244">
        <f t="shared" si="237"/>
        <v>644700103.75999999</v>
      </c>
      <c r="P223" s="244">
        <f t="shared" si="237"/>
        <v>155299896.24000001</v>
      </c>
      <c r="Q223" s="244">
        <f t="shared" si="237"/>
        <v>528583892.75</v>
      </c>
      <c r="R223" s="244">
        <f t="shared" si="237"/>
        <v>271416107.25</v>
      </c>
      <c r="S223" s="244">
        <f t="shared" si="237"/>
        <v>116116211.00999999</v>
      </c>
      <c r="T223" s="244">
        <f t="shared" si="237"/>
        <v>121686951.55</v>
      </c>
      <c r="U223" s="244">
        <f t="shared" si="237"/>
        <v>406896941.19999999</v>
      </c>
      <c r="V223" s="244">
        <f t="shared" si="237"/>
        <v>121686951.55</v>
      </c>
      <c r="W223" s="244">
        <f t="shared" si="238"/>
        <v>0</v>
      </c>
      <c r="X223" s="37">
        <f t="shared" si="203"/>
        <v>0.66072986593750005</v>
      </c>
      <c r="Y223" s="37">
        <f t="shared" si="204"/>
        <v>0.1521086894375</v>
      </c>
      <c r="Z223" s="37">
        <f t="shared" si="205"/>
        <v>0.1521086894375</v>
      </c>
      <c r="AA223" s="37">
        <f t="shared" si="217"/>
        <v>0.23021312835870555</v>
      </c>
      <c r="AB223" s="37">
        <f t="shared" si="220"/>
        <v>1</v>
      </c>
    </row>
    <row r="224" spans="1:28" ht="39" customHeight="1" x14ac:dyDescent="0.25">
      <c r="A224" s="238" t="s">
        <v>366</v>
      </c>
      <c r="B224" s="40"/>
      <c r="C224" s="40"/>
      <c r="D224" s="40"/>
      <c r="E224" s="34" t="s">
        <v>349</v>
      </c>
      <c r="F224" s="35">
        <f t="shared" si="237"/>
        <v>800000000</v>
      </c>
      <c r="G224" s="35">
        <f t="shared" si="237"/>
        <v>0</v>
      </c>
      <c r="H224" s="35">
        <f t="shared" si="237"/>
        <v>0</v>
      </c>
      <c r="I224" s="35">
        <f t="shared" si="237"/>
        <v>0</v>
      </c>
      <c r="J224" s="35">
        <f t="shared" si="237"/>
        <v>0</v>
      </c>
      <c r="K224" s="35">
        <f t="shared" si="237"/>
        <v>0</v>
      </c>
      <c r="L224" s="35">
        <f t="shared" si="237"/>
        <v>800000000</v>
      </c>
      <c r="M224" s="36">
        <f t="shared" si="221"/>
        <v>1.5070763000148331E-4</v>
      </c>
      <c r="N224" s="35">
        <f t="shared" si="237"/>
        <v>0</v>
      </c>
      <c r="O224" s="35">
        <f t="shared" si="237"/>
        <v>644700103.75999999</v>
      </c>
      <c r="P224" s="35">
        <f t="shared" si="237"/>
        <v>155299896.24000001</v>
      </c>
      <c r="Q224" s="35">
        <f t="shared" si="237"/>
        <v>528583892.75</v>
      </c>
      <c r="R224" s="35">
        <f t="shared" si="237"/>
        <v>271416107.25</v>
      </c>
      <c r="S224" s="35">
        <f t="shared" si="237"/>
        <v>116116211.00999999</v>
      </c>
      <c r="T224" s="35">
        <f t="shared" si="237"/>
        <v>121686951.55</v>
      </c>
      <c r="U224" s="35">
        <f t="shared" si="237"/>
        <v>406896941.19999999</v>
      </c>
      <c r="V224" s="35">
        <f t="shared" si="237"/>
        <v>121686951.55</v>
      </c>
      <c r="W224" s="35">
        <f t="shared" si="238"/>
        <v>0</v>
      </c>
      <c r="X224" s="37">
        <f t="shared" si="203"/>
        <v>0.66072986593750005</v>
      </c>
      <c r="Y224" s="37">
        <f t="shared" si="204"/>
        <v>0.1521086894375</v>
      </c>
      <c r="Z224" s="37">
        <f t="shared" si="205"/>
        <v>0.1521086894375</v>
      </c>
      <c r="AA224" s="37">
        <f t="shared" si="217"/>
        <v>0.23021312835870555</v>
      </c>
      <c r="AB224" s="37">
        <f t="shared" si="220"/>
        <v>1</v>
      </c>
    </row>
    <row r="225" spans="1:28" ht="30" customHeight="1" x14ac:dyDescent="0.25">
      <c r="A225" s="239" t="s">
        <v>367</v>
      </c>
      <c r="B225" s="40" t="s">
        <v>192</v>
      </c>
      <c r="C225" s="40">
        <v>11</v>
      </c>
      <c r="D225" s="40" t="s">
        <v>38</v>
      </c>
      <c r="E225" s="41" t="s">
        <v>226</v>
      </c>
      <c r="F225" s="240">
        <v>800000000</v>
      </c>
      <c r="G225" s="240">
        <v>0</v>
      </c>
      <c r="H225" s="240">
        <v>0</v>
      </c>
      <c r="I225" s="240">
        <v>0</v>
      </c>
      <c r="J225" s="240">
        <v>0</v>
      </c>
      <c r="K225" s="240">
        <f t="shared" si="208"/>
        <v>0</v>
      </c>
      <c r="L225" s="240">
        <f t="shared" si="209"/>
        <v>800000000</v>
      </c>
      <c r="M225" s="43">
        <f t="shared" si="221"/>
        <v>1.5070763000148331E-4</v>
      </c>
      <c r="N225" s="240">
        <v>0</v>
      </c>
      <c r="O225" s="240">
        <v>644700103.75999999</v>
      </c>
      <c r="P225" s="240">
        <f>L225-O225</f>
        <v>155299896.24000001</v>
      </c>
      <c r="Q225" s="240">
        <v>528583892.75</v>
      </c>
      <c r="R225" s="240">
        <f>+L225-Q225</f>
        <v>271416107.25</v>
      </c>
      <c r="S225" s="240">
        <f t="shared" ref="S225" si="239">O225-Q225</f>
        <v>116116211.00999999</v>
      </c>
      <c r="T225" s="240">
        <v>121686951.55</v>
      </c>
      <c r="U225" s="240">
        <f>+Q225-T225</f>
        <v>406896941.19999999</v>
      </c>
      <c r="V225" s="240">
        <v>121686951.55</v>
      </c>
      <c r="W225" s="44">
        <f t="shared" si="223"/>
        <v>0</v>
      </c>
      <c r="X225" s="45">
        <f t="shared" si="203"/>
        <v>0.66072986593750005</v>
      </c>
      <c r="Y225" s="45">
        <f t="shared" si="204"/>
        <v>0.1521086894375</v>
      </c>
      <c r="Z225" s="45">
        <f t="shared" si="205"/>
        <v>0.1521086894375</v>
      </c>
      <c r="AA225" s="45">
        <f t="shared" si="217"/>
        <v>0.23021312835870555</v>
      </c>
      <c r="AB225" s="45">
        <f t="shared" si="220"/>
        <v>1</v>
      </c>
    </row>
    <row r="226" spans="1:28" ht="34.5" customHeight="1" x14ac:dyDescent="0.25">
      <c r="A226" s="238" t="s">
        <v>368</v>
      </c>
      <c r="B226" s="40"/>
      <c r="C226" s="40"/>
      <c r="D226" s="40"/>
      <c r="E226" s="34" t="s">
        <v>369</v>
      </c>
      <c r="F226" s="242">
        <f t="shared" ref="F226:W226" si="240">+F227</f>
        <v>4650000000</v>
      </c>
      <c r="G226" s="242">
        <f t="shared" si="240"/>
        <v>0</v>
      </c>
      <c r="H226" s="242">
        <f t="shared" si="240"/>
        <v>0</v>
      </c>
      <c r="I226" s="242">
        <f t="shared" si="240"/>
        <v>0</v>
      </c>
      <c r="J226" s="242">
        <f t="shared" si="240"/>
        <v>0</v>
      </c>
      <c r="K226" s="242">
        <f t="shared" si="240"/>
        <v>0</v>
      </c>
      <c r="L226" s="242">
        <f t="shared" si="240"/>
        <v>4650000000</v>
      </c>
      <c r="M226" s="36">
        <f t="shared" si="221"/>
        <v>8.7598809938362174E-4</v>
      </c>
      <c r="N226" s="242">
        <f t="shared" si="240"/>
        <v>0</v>
      </c>
      <c r="O226" s="242">
        <f t="shared" si="240"/>
        <v>3731603069.6199999</v>
      </c>
      <c r="P226" s="242">
        <f t="shared" si="240"/>
        <v>918396930.38000011</v>
      </c>
      <c r="Q226" s="242">
        <f t="shared" si="240"/>
        <v>2500020977.5999999</v>
      </c>
      <c r="R226" s="242">
        <f t="shared" si="240"/>
        <v>2149979022.4000001</v>
      </c>
      <c r="S226" s="242">
        <f t="shared" si="240"/>
        <v>1231582092.02</v>
      </c>
      <c r="T226" s="242">
        <f t="shared" si="240"/>
        <v>538808548.19999993</v>
      </c>
      <c r="U226" s="242">
        <f t="shared" si="240"/>
        <v>1961212429.4000001</v>
      </c>
      <c r="V226" s="242">
        <f t="shared" si="240"/>
        <v>538134628.19999993</v>
      </c>
      <c r="W226" s="242">
        <f t="shared" si="240"/>
        <v>673920</v>
      </c>
      <c r="X226" s="37">
        <f t="shared" si="203"/>
        <v>0.5376389199139785</v>
      </c>
      <c r="Y226" s="37">
        <f t="shared" si="204"/>
        <v>0.11587280606451611</v>
      </c>
      <c r="Z226" s="37">
        <f t="shared" si="205"/>
        <v>0.11572787703225805</v>
      </c>
      <c r="AA226" s="37">
        <f t="shared" si="217"/>
        <v>0.21552161082954263</v>
      </c>
      <c r="AB226" s="37">
        <f t="shared" si="220"/>
        <v>0.99874924033360024</v>
      </c>
    </row>
    <row r="227" spans="1:28" ht="34.5" customHeight="1" x14ac:dyDescent="0.25">
      <c r="A227" s="238" t="s">
        <v>370</v>
      </c>
      <c r="B227" s="40"/>
      <c r="C227" s="40"/>
      <c r="D227" s="40"/>
      <c r="E227" s="69" t="s">
        <v>219</v>
      </c>
      <c r="F227" s="242">
        <f>F228+F233</f>
        <v>4650000000</v>
      </c>
      <c r="G227" s="242">
        <f t="shared" ref="G227:L227" si="241">G228+G233</f>
        <v>0</v>
      </c>
      <c r="H227" s="242">
        <f t="shared" si="241"/>
        <v>0</v>
      </c>
      <c r="I227" s="242">
        <f t="shared" si="241"/>
        <v>0</v>
      </c>
      <c r="J227" s="242">
        <f t="shared" si="241"/>
        <v>0</v>
      </c>
      <c r="K227" s="242">
        <f t="shared" si="241"/>
        <v>0</v>
      </c>
      <c r="L227" s="242">
        <f t="shared" si="241"/>
        <v>4650000000</v>
      </c>
      <c r="M227" s="36">
        <f t="shared" si="221"/>
        <v>8.7598809938362174E-4</v>
      </c>
      <c r="N227" s="242">
        <f t="shared" ref="N227:W227" si="242">N228+N233</f>
        <v>0</v>
      </c>
      <c r="O227" s="242">
        <f t="shared" si="242"/>
        <v>3731603069.6199999</v>
      </c>
      <c r="P227" s="242">
        <f t="shared" si="242"/>
        <v>918396930.38000011</v>
      </c>
      <c r="Q227" s="242">
        <f t="shared" si="242"/>
        <v>2500020977.5999999</v>
      </c>
      <c r="R227" s="242">
        <f t="shared" si="242"/>
        <v>2149979022.4000001</v>
      </c>
      <c r="S227" s="242">
        <f t="shared" si="242"/>
        <v>1231582092.02</v>
      </c>
      <c r="T227" s="242">
        <f t="shared" si="242"/>
        <v>538808548.19999993</v>
      </c>
      <c r="U227" s="242">
        <f t="shared" si="242"/>
        <v>1961212429.4000001</v>
      </c>
      <c r="V227" s="242">
        <f t="shared" si="242"/>
        <v>538134628.19999993</v>
      </c>
      <c r="W227" s="242">
        <f t="shared" si="242"/>
        <v>673920</v>
      </c>
      <c r="X227" s="37">
        <f t="shared" si="203"/>
        <v>0.5376389199139785</v>
      </c>
      <c r="Y227" s="37">
        <f t="shared" si="204"/>
        <v>0.11587280606451611</v>
      </c>
      <c r="Z227" s="37">
        <f t="shared" si="205"/>
        <v>0.11572787703225805</v>
      </c>
      <c r="AA227" s="37">
        <f t="shared" si="217"/>
        <v>0.21552161082954263</v>
      </c>
      <c r="AB227" s="37">
        <f t="shared" si="220"/>
        <v>0.99874924033360024</v>
      </c>
    </row>
    <row r="228" spans="1:28" ht="34.5" customHeight="1" x14ac:dyDescent="0.25">
      <c r="A228" s="238" t="s">
        <v>371</v>
      </c>
      <c r="B228" s="68"/>
      <c r="C228" s="68"/>
      <c r="D228" s="68"/>
      <c r="E228" s="34" t="s">
        <v>374</v>
      </c>
      <c r="F228" s="242">
        <f>F229</f>
        <v>1000000000</v>
      </c>
      <c r="G228" s="242">
        <f t="shared" ref="G228:L228" si="243">G229</f>
        <v>0</v>
      </c>
      <c r="H228" s="242">
        <f t="shared" si="243"/>
        <v>0</v>
      </c>
      <c r="I228" s="242">
        <f t="shared" si="243"/>
        <v>0</v>
      </c>
      <c r="J228" s="242">
        <f t="shared" si="243"/>
        <v>0</v>
      </c>
      <c r="K228" s="242">
        <f t="shared" si="243"/>
        <v>0</v>
      </c>
      <c r="L228" s="242">
        <f t="shared" si="243"/>
        <v>1000000000</v>
      </c>
      <c r="M228" s="36">
        <f t="shared" si="221"/>
        <v>1.8838453750185413E-4</v>
      </c>
      <c r="N228" s="242">
        <f t="shared" ref="N228:W228" si="244">N229</f>
        <v>0</v>
      </c>
      <c r="O228" s="242">
        <f t="shared" si="244"/>
        <v>998201665.51999998</v>
      </c>
      <c r="P228" s="242">
        <f t="shared" si="244"/>
        <v>1798334.4800000191</v>
      </c>
      <c r="Q228" s="242">
        <f t="shared" si="244"/>
        <v>1665.52</v>
      </c>
      <c r="R228" s="242">
        <f t="shared" si="244"/>
        <v>999998334.48000002</v>
      </c>
      <c r="S228" s="242">
        <f t="shared" si="244"/>
        <v>998200000</v>
      </c>
      <c r="T228" s="242">
        <f t="shared" si="244"/>
        <v>1665.52</v>
      </c>
      <c r="U228" s="242">
        <f t="shared" si="244"/>
        <v>0</v>
      </c>
      <c r="V228" s="242">
        <f t="shared" si="244"/>
        <v>1665.52</v>
      </c>
      <c r="W228" s="242">
        <f t="shared" si="244"/>
        <v>0</v>
      </c>
      <c r="X228" s="37">
        <f t="shared" si="203"/>
        <v>1.6655199999999999E-6</v>
      </c>
      <c r="Y228" s="37">
        <f t="shared" si="204"/>
        <v>1.6655199999999999E-6</v>
      </c>
      <c r="Z228" s="37">
        <f t="shared" si="205"/>
        <v>1.6655199999999999E-6</v>
      </c>
      <c r="AA228" s="37">
        <f t="shared" si="217"/>
        <v>1</v>
      </c>
      <c r="AB228" s="37">
        <f t="shared" si="220"/>
        <v>1</v>
      </c>
    </row>
    <row r="229" spans="1:28" ht="43.5" customHeight="1" x14ac:dyDescent="0.25">
      <c r="A229" s="238" t="s">
        <v>373</v>
      </c>
      <c r="B229" s="68"/>
      <c r="C229" s="68"/>
      <c r="D229" s="68"/>
      <c r="E229" s="34" t="s">
        <v>374</v>
      </c>
      <c r="F229" s="242">
        <f t="shared" ref="F229:W229" si="245">+F230</f>
        <v>1000000000</v>
      </c>
      <c r="G229" s="242">
        <f t="shared" si="245"/>
        <v>0</v>
      </c>
      <c r="H229" s="242">
        <f t="shared" si="245"/>
        <v>0</v>
      </c>
      <c r="I229" s="242">
        <f t="shared" si="245"/>
        <v>0</v>
      </c>
      <c r="J229" s="242">
        <f t="shared" si="245"/>
        <v>0</v>
      </c>
      <c r="K229" s="242">
        <f t="shared" si="245"/>
        <v>0</v>
      </c>
      <c r="L229" s="242">
        <f t="shared" si="245"/>
        <v>1000000000</v>
      </c>
      <c r="M229" s="36">
        <f t="shared" si="221"/>
        <v>1.8838453750185413E-4</v>
      </c>
      <c r="N229" s="242">
        <f t="shared" si="245"/>
        <v>0</v>
      </c>
      <c r="O229" s="242">
        <f t="shared" si="245"/>
        <v>998201665.51999998</v>
      </c>
      <c r="P229" s="242">
        <f t="shared" si="245"/>
        <v>1798334.4800000191</v>
      </c>
      <c r="Q229" s="242">
        <f t="shared" si="245"/>
        <v>1665.52</v>
      </c>
      <c r="R229" s="242">
        <f t="shared" si="245"/>
        <v>999998334.48000002</v>
      </c>
      <c r="S229" s="242">
        <f t="shared" si="245"/>
        <v>998200000</v>
      </c>
      <c r="T229" s="242">
        <f t="shared" si="245"/>
        <v>1665.52</v>
      </c>
      <c r="U229" s="242">
        <f t="shared" si="245"/>
        <v>0</v>
      </c>
      <c r="V229" s="242">
        <f t="shared" si="245"/>
        <v>1665.52</v>
      </c>
      <c r="W229" s="242">
        <f t="shared" si="245"/>
        <v>0</v>
      </c>
      <c r="X229" s="37">
        <f t="shared" si="203"/>
        <v>1.6655199999999999E-6</v>
      </c>
      <c r="Y229" s="37">
        <f t="shared" si="204"/>
        <v>1.6655199999999999E-6</v>
      </c>
      <c r="Z229" s="37">
        <f t="shared" si="205"/>
        <v>1.6655199999999999E-6</v>
      </c>
      <c r="AA229" s="37">
        <f t="shared" si="217"/>
        <v>1</v>
      </c>
      <c r="AB229" s="37">
        <f t="shared" si="220"/>
        <v>1</v>
      </c>
    </row>
    <row r="230" spans="1:28" ht="33.75" customHeight="1" x14ac:dyDescent="0.25">
      <c r="A230" s="238" t="s">
        <v>375</v>
      </c>
      <c r="B230" s="40"/>
      <c r="C230" s="40"/>
      <c r="D230" s="40"/>
      <c r="E230" s="34" t="s">
        <v>376</v>
      </c>
      <c r="F230" s="242">
        <f>+F231+F232</f>
        <v>1000000000</v>
      </c>
      <c r="G230" s="242">
        <f t="shared" ref="G230:L230" si="246">+G231+G232</f>
        <v>0</v>
      </c>
      <c r="H230" s="242">
        <f t="shared" si="246"/>
        <v>0</v>
      </c>
      <c r="I230" s="242">
        <f t="shared" si="246"/>
        <v>0</v>
      </c>
      <c r="J230" s="242">
        <f t="shared" si="246"/>
        <v>0</v>
      </c>
      <c r="K230" s="242">
        <f t="shared" si="246"/>
        <v>0</v>
      </c>
      <c r="L230" s="242">
        <f t="shared" si="246"/>
        <v>1000000000</v>
      </c>
      <c r="M230" s="36">
        <f t="shared" si="221"/>
        <v>1.8838453750185413E-4</v>
      </c>
      <c r="N230" s="242">
        <f t="shared" ref="N230:W230" si="247">+N231+N232</f>
        <v>0</v>
      </c>
      <c r="O230" s="242">
        <f t="shared" si="247"/>
        <v>998201665.51999998</v>
      </c>
      <c r="P230" s="242">
        <f t="shared" si="247"/>
        <v>1798334.4800000191</v>
      </c>
      <c r="Q230" s="242">
        <f t="shared" si="247"/>
        <v>1665.52</v>
      </c>
      <c r="R230" s="242">
        <f t="shared" si="247"/>
        <v>999998334.48000002</v>
      </c>
      <c r="S230" s="242">
        <f t="shared" si="247"/>
        <v>998200000</v>
      </c>
      <c r="T230" s="242">
        <f t="shared" si="247"/>
        <v>1665.52</v>
      </c>
      <c r="U230" s="242">
        <f t="shared" si="247"/>
        <v>0</v>
      </c>
      <c r="V230" s="242">
        <f t="shared" si="247"/>
        <v>1665.52</v>
      </c>
      <c r="W230" s="242">
        <f t="shared" si="247"/>
        <v>0</v>
      </c>
      <c r="X230" s="37">
        <f t="shared" si="203"/>
        <v>1.6655199999999999E-6</v>
      </c>
      <c r="Y230" s="37">
        <f t="shared" si="204"/>
        <v>1.6655199999999999E-6</v>
      </c>
      <c r="Z230" s="37">
        <f t="shared" si="205"/>
        <v>1.6655199999999999E-6</v>
      </c>
      <c r="AA230" s="37">
        <f t="shared" si="217"/>
        <v>1</v>
      </c>
      <c r="AB230" s="37">
        <f t="shared" si="220"/>
        <v>1</v>
      </c>
    </row>
    <row r="231" spans="1:28" ht="41.25" customHeight="1" x14ac:dyDescent="0.25">
      <c r="A231" s="239" t="s">
        <v>377</v>
      </c>
      <c r="B231" s="40" t="s">
        <v>192</v>
      </c>
      <c r="C231" s="40">
        <v>11</v>
      </c>
      <c r="D231" s="40" t="s">
        <v>38</v>
      </c>
      <c r="E231" s="41" t="s">
        <v>226</v>
      </c>
      <c r="F231" s="247">
        <v>500000000</v>
      </c>
      <c r="G231" s="240">
        <v>0</v>
      </c>
      <c r="H231" s="240">
        <v>0</v>
      </c>
      <c r="I231" s="240">
        <v>0</v>
      </c>
      <c r="J231" s="240">
        <v>0</v>
      </c>
      <c r="K231" s="240">
        <f t="shared" si="208"/>
        <v>0</v>
      </c>
      <c r="L231" s="240">
        <f t="shared" si="209"/>
        <v>500000000</v>
      </c>
      <c r="M231" s="43">
        <f t="shared" si="221"/>
        <v>9.4192268750927066E-5</v>
      </c>
      <c r="N231" s="240">
        <v>0</v>
      </c>
      <c r="O231" s="240">
        <v>498201665.51999998</v>
      </c>
      <c r="P231" s="240">
        <f>L231-O231</f>
        <v>1798334.4800000191</v>
      </c>
      <c r="Q231" s="240">
        <v>1665.52</v>
      </c>
      <c r="R231" s="240">
        <f>+L231-Q231</f>
        <v>499998334.48000002</v>
      </c>
      <c r="S231" s="240">
        <f t="shared" ref="S231:S232" si="248">O231-Q231</f>
        <v>498200000</v>
      </c>
      <c r="T231" s="240">
        <v>1665.52</v>
      </c>
      <c r="U231" s="240">
        <f>+Q231-T231</f>
        <v>0</v>
      </c>
      <c r="V231" s="240">
        <v>1665.52</v>
      </c>
      <c r="W231" s="44">
        <f t="shared" si="223"/>
        <v>0</v>
      </c>
      <c r="X231" s="45">
        <f t="shared" si="203"/>
        <v>3.3310399999999998E-6</v>
      </c>
      <c r="Y231" s="45">
        <f t="shared" si="204"/>
        <v>3.3310399999999998E-6</v>
      </c>
      <c r="Z231" s="45">
        <f t="shared" si="205"/>
        <v>3.3310399999999998E-6</v>
      </c>
      <c r="AA231" s="45">
        <f t="shared" si="217"/>
        <v>1</v>
      </c>
      <c r="AB231" s="45">
        <f t="shared" si="220"/>
        <v>1</v>
      </c>
    </row>
    <row r="232" spans="1:28" s="256" customFormat="1" ht="48.75" customHeight="1" x14ac:dyDescent="0.25">
      <c r="A232" s="255" t="s">
        <v>377</v>
      </c>
      <c r="B232" s="77" t="s">
        <v>192</v>
      </c>
      <c r="C232" s="68">
        <v>54</v>
      </c>
      <c r="D232" s="68" t="s">
        <v>38</v>
      </c>
      <c r="E232" s="78" t="s">
        <v>226</v>
      </c>
      <c r="F232" s="247">
        <v>500000000</v>
      </c>
      <c r="G232" s="240">
        <v>0</v>
      </c>
      <c r="H232" s="240">
        <v>0</v>
      </c>
      <c r="I232" s="240">
        <v>0</v>
      </c>
      <c r="J232" s="240">
        <v>0</v>
      </c>
      <c r="K232" s="240">
        <f t="shared" si="208"/>
        <v>0</v>
      </c>
      <c r="L232" s="240">
        <f t="shared" si="209"/>
        <v>500000000</v>
      </c>
      <c r="M232" s="43">
        <f t="shared" si="221"/>
        <v>9.4192268750927066E-5</v>
      </c>
      <c r="N232" s="240">
        <v>0</v>
      </c>
      <c r="O232" s="241">
        <v>500000000</v>
      </c>
      <c r="P232" s="241">
        <f>L232-O232</f>
        <v>0</v>
      </c>
      <c r="Q232" s="241">
        <v>0</v>
      </c>
      <c r="R232" s="241">
        <f>+L232-Q232</f>
        <v>500000000</v>
      </c>
      <c r="S232" s="240">
        <f t="shared" si="248"/>
        <v>500000000</v>
      </c>
      <c r="T232" s="241">
        <v>0</v>
      </c>
      <c r="U232" s="241">
        <f>+Q232-T232</f>
        <v>0</v>
      </c>
      <c r="V232" s="241">
        <v>0</v>
      </c>
      <c r="W232" s="44">
        <f t="shared" si="223"/>
        <v>0</v>
      </c>
      <c r="X232" s="45">
        <f t="shared" si="203"/>
        <v>0</v>
      </c>
      <c r="Y232" s="45">
        <f t="shared" si="204"/>
        <v>0</v>
      </c>
      <c r="Z232" s="45">
        <f t="shared" si="205"/>
        <v>0</v>
      </c>
      <c r="AA232" s="45" t="s">
        <v>46</v>
      </c>
      <c r="AB232" s="45" t="s">
        <v>46</v>
      </c>
    </row>
    <row r="233" spans="1:28" ht="49.5" customHeight="1" x14ac:dyDescent="0.25">
      <c r="A233" s="238" t="s">
        <v>378</v>
      </c>
      <c r="B233" s="68"/>
      <c r="C233" s="68"/>
      <c r="D233" s="68"/>
      <c r="E233" s="34" t="s">
        <v>379</v>
      </c>
      <c r="F233" s="244">
        <f t="shared" ref="F233:V235" si="249">+F234</f>
        <v>3650000000</v>
      </c>
      <c r="G233" s="244">
        <f t="shared" si="249"/>
        <v>0</v>
      </c>
      <c r="H233" s="244">
        <f t="shared" si="249"/>
        <v>0</v>
      </c>
      <c r="I233" s="244">
        <f t="shared" si="249"/>
        <v>0</v>
      </c>
      <c r="J233" s="244">
        <f t="shared" si="249"/>
        <v>0</v>
      </c>
      <c r="K233" s="244">
        <f t="shared" si="249"/>
        <v>0</v>
      </c>
      <c r="L233" s="244">
        <f t="shared" si="249"/>
        <v>3650000000</v>
      </c>
      <c r="M233" s="36">
        <f t="shared" si="221"/>
        <v>6.8760356188176763E-4</v>
      </c>
      <c r="N233" s="244">
        <f t="shared" si="249"/>
        <v>0</v>
      </c>
      <c r="O233" s="244">
        <f t="shared" si="249"/>
        <v>2733401404.0999999</v>
      </c>
      <c r="P233" s="244">
        <f t="shared" si="249"/>
        <v>916598595.9000001</v>
      </c>
      <c r="Q233" s="244">
        <f t="shared" si="249"/>
        <v>2500019312.0799999</v>
      </c>
      <c r="R233" s="244">
        <f t="shared" si="249"/>
        <v>1149980687.9200001</v>
      </c>
      <c r="S233" s="244">
        <f t="shared" si="249"/>
        <v>233382092.01999998</v>
      </c>
      <c r="T233" s="244">
        <f t="shared" si="249"/>
        <v>538806882.67999995</v>
      </c>
      <c r="U233" s="244">
        <f t="shared" si="249"/>
        <v>1961212429.4000001</v>
      </c>
      <c r="V233" s="244">
        <f t="shared" si="249"/>
        <v>538132962.67999995</v>
      </c>
      <c r="W233" s="244">
        <f t="shared" ref="W233:W235" si="250">+W234</f>
        <v>673920</v>
      </c>
      <c r="X233" s="37">
        <f t="shared" si="203"/>
        <v>0.68493679783013695</v>
      </c>
      <c r="Y233" s="37">
        <f t="shared" si="204"/>
        <v>0.1476183240219178</v>
      </c>
      <c r="Z233" s="37">
        <f t="shared" si="205"/>
        <v>0.14743368840547943</v>
      </c>
      <c r="AA233" s="37">
        <f t="shared" si="217"/>
        <v>0.21552108820780114</v>
      </c>
      <c r="AB233" s="37">
        <f t="shared" si="220"/>
        <v>0.99874923646734437</v>
      </c>
    </row>
    <row r="234" spans="1:28" ht="49.5" customHeight="1" x14ac:dyDescent="0.25">
      <c r="A234" s="238" t="s">
        <v>380</v>
      </c>
      <c r="B234" s="68"/>
      <c r="C234" s="68"/>
      <c r="D234" s="68"/>
      <c r="E234" s="34" t="s">
        <v>379</v>
      </c>
      <c r="F234" s="244">
        <f t="shared" si="249"/>
        <v>3650000000</v>
      </c>
      <c r="G234" s="244">
        <f t="shared" si="249"/>
        <v>0</v>
      </c>
      <c r="H234" s="244">
        <f t="shared" si="249"/>
        <v>0</v>
      </c>
      <c r="I234" s="244">
        <f t="shared" si="249"/>
        <v>0</v>
      </c>
      <c r="J234" s="244">
        <f t="shared" si="249"/>
        <v>0</v>
      </c>
      <c r="K234" s="244">
        <f t="shared" si="249"/>
        <v>0</v>
      </c>
      <c r="L234" s="244">
        <f t="shared" si="249"/>
        <v>3650000000</v>
      </c>
      <c r="M234" s="36">
        <f t="shared" si="221"/>
        <v>6.8760356188176763E-4</v>
      </c>
      <c r="N234" s="244">
        <f t="shared" si="249"/>
        <v>0</v>
      </c>
      <c r="O234" s="244">
        <f t="shared" si="249"/>
        <v>2733401404.0999999</v>
      </c>
      <c r="P234" s="244">
        <f t="shared" si="249"/>
        <v>916598595.9000001</v>
      </c>
      <c r="Q234" s="244">
        <f t="shared" si="249"/>
        <v>2500019312.0799999</v>
      </c>
      <c r="R234" s="244">
        <f t="shared" si="249"/>
        <v>1149980687.9200001</v>
      </c>
      <c r="S234" s="244">
        <f t="shared" si="249"/>
        <v>233382092.01999998</v>
      </c>
      <c r="T234" s="244">
        <f t="shared" si="249"/>
        <v>538806882.67999995</v>
      </c>
      <c r="U234" s="244">
        <f t="shared" si="249"/>
        <v>1961212429.4000001</v>
      </c>
      <c r="V234" s="244">
        <f t="shared" si="249"/>
        <v>538132962.67999995</v>
      </c>
      <c r="W234" s="244">
        <f t="shared" si="250"/>
        <v>673920</v>
      </c>
      <c r="X234" s="37">
        <f t="shared" si="203"/>
        <v>0.68493679783013695</v>
      </c>
      <c r="Y234" s="37">
        <f t="shared" si="204"/>
        <v>0.1476183240219178</v>
      </c>
      <c r="Z234" s="37">
        <f t="shared" si="205"/>
        <v>0.14743368840547943</v>
      </c>
      <c r="AA234" s="37">
        <f t="shared" si="217"/>
        <v>0.21552108820780114</v>
      </c>
      <c r="AB234" s="37">
        <f t="shared" si="220"/>
        <v>0.99874923646734437</v>
      </c>
    </row>
    <row r="235" spans="1:28" ht="34.5" customHeight="1" x14ac:dyDescent="0.25">
      <c r="A235" s="238" t="s">
        <v>381</v>
      </c>
      <c r="B235" s="68"/>
      <c r="C235" s="68"/>
      <c r="D235" s="68"/>
      <c r="E235" s="34" t="s">
        <v>349</v>
      </c>
      <c r="F235" s="244">
        <f t="shared" si="249"/>
        <v>3650000000</v>
      </c>
      <c r="G235" s="244">
        <f t="shared" si="249"/>
        <v>0</v>
      </c>
      <c r="H235" s="244">
        <f t="shared" si="249"/>
        <v>0</v>
      </c>
      <c r="I235" s="244">
        <f t="shared" si="249"/>
        <v>0</v>
      </c>
      <c r="J235" s="244">
        <f t="shared" si="249"/>
        <v>0</v>
      </c>
      <c r="K235" s="244">
        <f t="shared" si="249"/>
        <v>0</v>
      </c>
      <c r="L235" s="244">
        <f t="shared" si="249"/>
        <v>3650000000</v>
      </c>
      <c r="M235" s="36">
        <f t="shared" si="221"/>
        <v>6.8760356188176763E-4</v>
      </c>
      <c r="N235" s="244">
        <f t="shared" si="249"/>
        <v>0</v>
      </c>
      <c r="O235" s="244">
        <f t="shared" si="249"/>
        <v>2733401404.0999999</v>
      </c>
      <c r="P235" s="244">
        <f t="shared" si="249"/>
        <v>916598595.9000001</v>
      </c>
      <c r="Q235" s="244">
        <f t="shared" si="249"/>
        <v>2500019312.0799999</v>
      </c>
      <c r="R235" s="244">
        <f t="shared" si="249"/>
        <v>1149980687.9200001</v>
      </c>
      <c r="S235" s="244">
        <f t="shared" si="249"/>
        <v>233382092.01999998</v>
      </c>
      <c r="T235" s="244">
        <f t="shared" si="249"/>
        <v>538806882.67999995</v>
      </c>
      <c r="U235" s="244">
        <f t="shared" si="249"/>
        <v>1961212429.4000001</v>
      </c>
      <c r="V235" s="244">
        <f t="shared" si="249"/>
        <v>538132962.67999995</v>
      </c>
      <c r="W235" s="244">
        <f t="shared" si="250"/>
        <v>673920</v>
      </c>
      <c r="X235" s="37">
        <f t="shared" si="203"/>
        <v>0.68493679783013695</v>
      </c>
      <c r="Y235" s="37">
        <f t="shared" si="204"/>
        <v>0.1476183240219178</v>
      </c>
      <c r="Z235" s="37">
        <f t="shared" si="205"/>
        <v>0.14743368840547943</v>
      </c>
      <c r="AA235" s="37">
        <f t="shared" si="217"/>
        <v>0.21552108820780114</v>
      </c>
      <c r="AB235" s="37">
        <f t="shared" si="220"/>
        <v>0.99874923646734437</v>
      </c>
    </row>
    <row r="236" spans="1:28" ht="30" customHeight="1" x14ac:dyDescent="0.25">
      <c r="A236" s="239" t="s">
        <v>382</v>
      </c>
      <c r="B236" s="40" t="s">
        <v>192</v>
      </c>
      <c r="C236" s="40">
        <v>11</v>
      </c>
      <c r="D236" s="40" t="s">
        <v>38</v>
      </c>
      <c r="E236" s="41" t="s">
        <v>226</v>
      </c>
      <c r="F236" s="240">
        <v>3650000000</v>
      </c>
      <c r="G236" s="240">
        <v>0</v>
      </c>
      <c r="H236" s="240">
        <v>0</v>
      </c>
      <c r="I236" s="240">
        <v>0</v>
      </c>
      <c r="J236" s="240">
        <v>0</v>
      </c>
      <c r="K236" s="240">
        <f t="shared" si="208"/>
        <v>0</v>
      </c>
      <c r="L236" s="240">
        <f t="shared" si="209"/>
        <v>3650000000</v>
      </c>
      <c r="M236" s="43">
        <f t="shared" si="221"/>
        <v>6.8760356188176763E-4</v>
      </c>
      <c r="N236" s="240">
        <v>0</v>
      </c>
      <c r="O236" s="240">
        <v>2733401404.0999999</v>
      </c>
      <c r="P236" s="240">
        <f>L236-O236</f>
        <v>916598595.9000001</v>
      </c>
      <c r="Q236" s="240">
        <v>2500019312.0799999</v>
      </c>
      <c r="R236" s="240">
        <f>+L236-Q236</f>
        <v>1149980687.9200001</v>
      </c>
      <c r="S236" s="240">
        <f t="shared" ref="S236" si="251">O236-Q236</f>
        <v>233382092.01999998</v>
      </c>
      <c r="T236" s="240">
        <v>538806882.67999995</v>
      </c>
      <c r="U236" s="240">
        <f>+Q236-T236</f>
        <v>1961212429.4000001</v>
      </c>
      <c r="V236" s="240">
        <v>538132962.67999995</v>
      </c>
      <c r="W236" s="44">
        <f t="shared" si="223"/>
        <v>673920</v>
      </c>
      <c r="X236" s="45">
        <f t="shared" si="203"/>
        <v>0.68493679783013695</v>
      </c>
      <c r="Y236" s="45">
        <f t="shared" si="204"/>
        <v>0.1476183240219178</v>
      </c>
      <c r="Z236" s="45">
        <f t="shared" si="205"/>
        <v>0.14743368840547943</v>
      </c>
      <c r="AA236" s="45">
        <f t="shared" si="217"/>
        <v>0.21552108820780114</v>
      </c>
      <c r="AB236" s="45">
        <f t="shared" si="220"/>
        <v>0.99874923646734437</v>
      </c>
    </row>
    <row r="237" spans="1:28" ht="34.5" customHeight="1" x14ac:dyDescent="0.25">
      <c r="A237" s="257" t="s">
        <v>383</v>
      </c>
      <c r="B237" s="70"/>
      <c r="C237" s="70"/>
      <c r="D237" s="70"/>
      <c r="E237" s="69" t="s">
        <v>384</v>
      </c>
      <c r="F237" s="243">
        <f>+F238</f>
        <v>39914957829</v>
      </c>
      <c r="G237" s="243">
        <f t="shared" ref="G237:L237" si="252">+G238</f>
        <v>0</v>
      </c>
      <c r="H237" s="243">
        <f t="shared" si="252"/>
        <v>0</v>
      </c>
      <c r="I237" s="243">
        <f t="shared" si="252"/>
        <v>1990000000</v>
      </c>
      <c r="J237" s="243">
        <f t="shared" si="252"/>
        <v>1990000000</v>
      </c>
      <c r="K237" s="243">
        <f t="shared" si="252"/>
        <v>0</v>
      </c>
      <c r="L237" s="243">
        <f t="shared" si="252"/>
        <v>39914957829</v>
      </c>
      <c r="M237" s="36">
        <f t="shared" si="221"/>
        <v>7.5193608700221768E-3</v>
      </c>
      <c r="N237" s="243">
        <f t="shared" ref="N237:W237" si="253">+N238</f>
        <v>0</v>
      </c>
      <c r="O237" s="243">
        <f t="shared" si="253"/>
        <v>26612177991.529999</v>
      </c>
      <c r="P237" s="243">
        <f t="shared" si="253"/>
        <v>13302779837.469999</v>
      </c>
      <c r="Q237" s="243">
        <f t="shared" si="253"/>
        <v>10179093001.650002</v>
      </c>
      <c r="R237" s="243">
        <f t="shared" si="253"/>
        <v>29735864827.349998</v>
      </c>
      <c r="S237" s="243">
        <f t="shared" si="253"/>
        <v>16433084989.879999</v>
      </c>
      <c r="T237" s="243">
        <f t="shared" si="253"/>
        <v>1776401010.5599999</v>
      </c>
      <c r="U237" s="243">
        <f t="shared" si="253"/>
        <v>8402691991.0900002</v>
      </c>
      <c r="V237" s="243">
        <f t="shared" si="253"/>
        <v>1761101010.5599999</v>
      </c>
      <c r="W237" s="243">
        <f t="shared" si="253"/>
        <v>15300000</v>
      </c>
      <c r="X237" s="37">
        <f t="shared" si="203"/>
        <v>0.25501951036146242</v>
      </c>
      <c r="Y237" s="37">
        <f t="shared" si="204"/>
        <v>4.4504644553810986E-2</v>
      </c>
      <c r="Z237" s="37">
        <f t="shared" si="205"/>
        <v>4.41213296054263E-2</v>
      </c>
      <c r="AA237" s="37">
        <f t="shared" si="217"/>
        <v>0.17451466552786682</v>
      </c>
      <c r="AB237" s="37">
        <f t="shared" si="220"/>
        <v>0.99138707988283747</v>
      </c>
    </row>
    <row r="238" spans="1:28" ht="34.5" customHeight="1" x14ac:dyDescent="0.25">
      <c r="A238" s="257" t="s">
        <v>385</v>
      </c>
      <c r="B238" s="70"/>
      <c r="C238" s="70"/>
      <c r="D238" s="70"/>
      <c r="E238" s="69" t="s">
        <v>219</v>
      </c>
      <c r="F238" s="243">
        <f>+F239+F243+F250+F255</f>
        <v>39914957829</v>
      </c>
      <c r="G238" s="243">
        <f t="shared" ref="G238:L238" si="254">+G239+G243+G250+G255</f>
        <v>0</v>
      </c>
      <c r="H238" s="243">
        <f t="shared" si="254"/>
        <v>0</v>
      </c>
      <c r="I238" s="243">
        <f t="shared" si="254"/>
        <v>1990000000</v>
      </c>
      <c r="J238" s="243">
        <f t="shared" si="254"/>
        <v>1990000000</v>
      </c>
      <c r="K238" s="243">
        <f t="shared" si="254"/>
        <v>0</v>
      </c>
      <c r="L238" s="243">
        <f t="shared" si="254"/>
        <v>39914957829</v>
      </c>
      <c r="M238" s="36">
        <f t="shared" si="221"/>
        <v>7.5193608700221768E-3</v>
      </c>
      <c r="N238" s="243">
        <f t="shared" ref="N238:W238" si="255">+N239+N243+N250+N255</f>
        <v>0</v>
      </c>
      <c r="O238" s="243">
        <f t="shared" si="255"/>
        <v>26612177991.529999</v>
      </c>
      <c r="P238" s="243">
        <f t="shared" si="255"/>
        <v>13302779837.469999</v>
      </c>
      <c r="Q238" s="243">
        <f t="shared" si="255"/>
        <v>10179093001.650002</v>
      </c>
      <c r="R238" s="243">
        <f t="shared" si="255"/>
        <v>29735864827.349998</v>
      </c>
      <c r="S238" s="243">
        <f t="shared" si="255"/>
        <v>16433084989.879999</v>
      </c>
      <c r="T238" s="243">
        <f t="shared" si="255"/>
        <v>1776401010.5599999</v>
      </c>
      <c r="U238" s="243">
        <f t="shared" si="255"/>
        <v>8402691991.0900002</v>
      </c>
      <c r="V238" s="243">
        <f t="shared" si="255"/>
        <v>1761101010.5599999</v>
      </c>
      <c r="W238" s="243">
        <f t="shared" si="255"/>
        <v>15300000</v>
      </c>
      <c r="X238" s="37">
        <f t="shared" si="203"/>
        <v>0.25501951036146242</v>
      </c>
      <c r="Y238" s="37">
        <f t="shared" si="204"/>
        <v>4.4504644553810986E-2</v>
      </c>
      <c r="Z238" s="37">
        <f t="shared" si="205"/>
        <v>4.41213296054263E-2</v>
      </c>
      <c r="AA238" s="37">
        <f t="shared" si="217"/>
        <v>0.17451466552786682</v>
      </c>
      <c r="AB238" s="37">
        <f t="shared" si="220"/>
        <v>0.99138707988283747</v>
      </c>
    </row>
    <row r="239" spans="1:28" ht="66" customHeight="1" x14ac:dyDescent="0.25">
      <c r="A239" s="254" t="s">
        <v>386</v>
      </c>
      <c r="B239" s="70"/>
      <c r="C239" s="70"/>
      <c r="D239" s="70"/>
      <c r="E239" s="69" t="s">
        <v>389</v>
      </c>
      <c r="F239" s="243">
        <f>+F240</f>
        <v>50000000</v>
      </c>
      <c r="G239" s="243">
        <f t="shared" ref="G239:L241" si="256">+G240</f>
        <v>0</v>
      </c>
      <c r="H239" s="243">
        <f t="shared" si="256"/>
        <v>0</v>
      </c>
      <c r="I239" s="243">
        <f t="shared" si="256"/>
        <v>0</v>
      </c>
      <c r="J239" s="243">
        <f t="shared" si="256"/>
        <v>0</v>
      </c>
      <c r="K239" s="243">
        <f t="shared" si="256"/>
        <v>0</v>
      </c>
      <c r="L239" s="243">
        <f t="shared" si="256"/>
        <v>50000000</v>
      </c>
      <c r="M239" s="374">
        <f t="shared" si="221"/>
        <v>9.4192268750927066E-6</v>
      </c>
      <c r="N239" s="243">
        <f t="shared" ref="N239:W241" si="257">+N240</f>
        <v>0</v>
      </c>
      <c r="O239" s="243">
        <f t="shared" si="257"/>
        <v>24949159</v>
      </c>
      <c r="P239" s="243">
        <f t="shared" si="257"/>
        <v>25050841</v>
      </c>
      <c r="Q239" s="243">
        <f t="shared" si="257"/>
        <v>3897250</v>
      </c>
      <c r="R239" s="243">
        <f t="shared" si="257"/>
        <v>46102750</v>
      </c>
      <c r="S239" s="243">
        <f t="shared" si="257"/>
        <v>21051909</v>
      </c>
      <c r="T239" s="243">
        <f t="shared" si="257"/>
        <v>0</v>
      </c>
      <c r="U239" s="243">
        <f t="shared" si="257"/>
        <v>3897250</v>
      </c>
      <c r="V239" s="243">
        <f t="shared" si="257"/>
        <v>0</v>
      </c>
      <c r="W239" s="243">
        <f t="shared" si="257"/>
        <v>0</v>
      </c>
      <c r="X239" s="37">
        <f t="shared" si="203"/>
        <v>7.7945E-2</v>
      </c>
      <c r="Y239" s="37">
        <f t="shared" si="204"/>
        <v>0</v>
      </c>
      <c r="Z239" s="37">
        <f t="shared" si="205"/>
        <v>0</v>
      </c>
      <c r="AA239" s="37">
        <f t="shared" si="217"/>
        <v>0</v>
      </c>
      <c r="AB239" s="37" t="s">
        <v>46</v>
      </c>
    </row>
    <row r="240" spans="1:28" ht="49.5" customHeight="1" x14ac:dyDescent="0.25">
      <c r="A240" s="254" t="s">
        <v>388</v>
      </c>
      <c r="B240" s="70"/>
      <c r="C240" s="70"/>
      <c r="D240" s="70"/>
      <c r="E240" s="69" t="s">
        <v>389</v>
      </c>
      <c r="F240" s="243">
        <f>+F241</f>
        <v>50000000</v>
      </c>
      <c r="G240" s="243">
        <f t="shared" si="256"/>
        <v>0</v>
      </c>
      <c r="H240" s="243">
        <f t="shared" si="256"/>
        <v>0</v>
      </c>
      <c r="I240" s="243">
        <f t="shared" si="256"/>
        <v>0</v>
      </c>
      <c r="J240" s="243">
        <f t="shared" si="256"/>
        <v>0</v>
      </c>
      <c r="K240" s="243">
        <f t="shared" si="256"/>
        <v>0</v>
      </c>
      <c r="L240" s="243">
        <f t="shared" si="256"/>
        <v>50000000</v>
      </c>
      <c r="M240" s="374">
        <f t="shared" si="221"/>
        <v>9.4192268750927066E-6</v>
      </c>
      <c r="N240" s="243">
        <f t="shared" si="257"/>
        <v>0</v>
      </c>
      <c r="O240" s="243">
        <f t="shared" si="257"/>
        <v>24949159</v>
      </c>
      <c r="P240" s="243">
        <f t="shared" si="257"/>
        <v>25050841</v>
      </c>
      <c r="Q240" s="243">
        <f t="shared" si="257"/>
        <v>3897250</v>
      </c>
      <c r="R240" s="243">
        <f t="shared" si="257"/>
        <v>46102750</v>
      </c>
      <c r="S240" s="243">
        <f t="shared" si="257"/>
        <v>21051909</v>
      </c>
      <c r="T240" s="243">
        <f t="shared" si="257"/>
        <v>0</v>
      </c>
      <c r="U240" s="243">
        <f t="shared" si="257"/>
        <v>3897250</v>
      </c>
      <c r="V240" s="243">
        <f t="shared" si="257"/>
        <v>0</v>
      </c>
      <c r="W240" s="243">
        <f t="shared" si="257"/>
        <v>0</v>
      </c>
      <c r="X240" s="37">
        <f t="shared" si="203"/>
        <v>7.7945E-2</v>
      </c>
      <c r="Y240" s="37">
        <f t="shared" si="204"/>
        <v>0</v>
      </c>
      <c r="Z240" s="37">
        <f t="shared" si="205"/>
        <v>0</v>
      </c>
      <c r="AA240" s="37">
        <f t="shared" si="217"/>
        <v>0</v>
      </c>
      <c r="AB240" s="37" t="s">
        <v>46</v>
      </c>
    </row>
    <row r="241" spans="1:28" ht="35.25" customHeight="1" x14ac:dyDescent="0.25">
      <c r="A241" s="254" t="s">
        <v>390</v>
      </c>
      <c r="B241" s="70"/>
      <c r="C241" s="70"/>
      <c r="D241" s="70"/>
      <c r="E241" s="69" t="s">
        <v>391</v>
      </c>
      <c r="F241" s="243">
        <f>+F242</f>
        <v>50000000</v>
      </c>
      <c r="G241" s="243">
        <f t="shared" si="256"/>
        <v>0</v>
      </c>
      <c r="H241" s="243">
        <f t="shared" si="256"/>
        <v>0</v>
      </c>
      <c r="I241" s="243">
        <f t="shared" si="256"/>
        <v>0</v>
      </c>
      <c r="J241" s="243">
        <f t="shared" si="256"/>
        <v>0</v>
      </c>
      <c r="K241" s="243">
        <f t="shared" si="256"/>
        <v>0</v>
      </c>
      <c r="L241" s="243">
        <f t="shared" si="256"/>
        <v>50000000</v>
      </c>
      <c r="M241" s="374">
        <f t="shared" si="221"/>
        <v>9.4192268750927066E-6</v>
      </c>
      <c r="N241" s="243">
        <f t="shared" si="257"/>
        <v>0</v>
      </c>
      <c r="O241" s="243">
        <f t="shared" si="257"/>
        <v>24949159</v>
      </c>
      <c r="P241" s="243">
        <f t="shared" si="257"/>
        <v>25050841</v>
      </c>
      <c r="Q241" s="243">
        <f t="shared" si="257"/>
        <v>3897250</v>
      </c>
      <c r="R241" s="243">
        <f t="shared" si="257"/>
        <v>46102750</v>
      </c>
      <c r="S241" s="243">
        <f t="shared" si="257"/>
        <v>21051909</v>
      </c>
      <c r="T241" s="243">
        <f t="shared" si="257"/>
        <v>0</v>
      </c>
      <c r="U241" s="243">
        <f t="shared" si="257"/>
        <v>3897250</v>
      </c>
      <c r="V241" s="243">
        <f t="shared" si="257"/>
        <v>0</v>
      </c>
      <c r="W241" s="243">
        <f t="shared" si="257"/>
        <v>0</v>
      </c>
      <c r="X241" s="37">
        <f t="shared" si="203"/>
        <v>7.7945E-2</v>
      </c>
      <c r="Y241" s="37">
        <f t="shared" si="204"/>
        <v>0</v>
      </c>
      <c r="Z241" s="37">
        <f t="shared" si="205"/>
        <v>0</v>
      </c>
      <c r="AA241" s="37">
        <f t="shared" si="217"/>
        <v>0</v>
      </c>
      <c r="AB241" s="37" t="s">
        <v>46</v>
      </c>
    </row>
    <row r="242" spans="1:28" ht="48" customHeight="1" x14ac:dyDescent="0.25">
      <c r="A242" s="239" t="s">
        <v>392</v>
      </c>
      <c r="B242" s="77" t="s">
        <v>192</v>
      </c>
      <c r="C242" s="40">
        <v>54</v>
      </c>
      <c r="D242" s="40" t="s">
        <v>38</v>
      </c>
      <c r="E242" s="41" t="s">
        <v>226</v>
      </c>
      <c r="F242" s="240">
        <v>50000000</v>
      </c>
      <c r="G242" s="240">
        <v>0</v>
      </c>
      <c r="H242" s="240">
        <v>0</v>
      </c>
      <c r="I242" s="240">
        <v>0</v>
      </c>
      <c r="J242" s="240">
        <v>0</v>
      </c>
      <c r="K242" s="240">
        <f t="shared" si="208"/>
        <v>0</v>
      </c>
      <c r="L242" s="240">
        <f t="shared" si="209"/>
        <v>50000000</v>
      </c>
      <c r="M242" s="371">
        <f t="shared" si="221"/>
        <v>9.4192268750927066E-6</v>
      </c>
      <c r="N242" s="240">
        <v>0</v>
      </c>
      <c r="O242" s="240">
        <v>24949159</v>
      </c>
      <c r="P242" s="240">
        <f>L242-O242</f>
        <v>25050841</v>
      </c>
      <c r="Q242" s="240">
        <v>3897250</v>
      </c>
      <c r="R242" s="240">
        <f>+L242-Q242</f>
        <v>46102750</v>
      </c>
      <c r="S242" s="240">
        <f t="shared" ref="S242" si="258">O242-Q242</f>
        <v>21051909</v>
      </c>
      <c r="T242" s="240">
        <v>0</v>
      </c>
      <c r="U242" s="240">
        <f>+Q242-T242</f>
        <v>3897250</v>
      </c>
      <c r="V242" s="240">
        <v>0</v>
      </c>
      <c r="W242" s="44">
        <f t="shared" si="223"/>
        <v>0</v>
      </c>
      <c r="X242" s="45">
        <f t="shared" si="203"/>
        <v>7.7945E-2</v>
      </c>
      <c r="Y242" s="45">
        <f t="shared" si="204"/>
        <v>0</v>
      </c>
      <c r="Z242" s="45">
        <f t="shared" si="205"/>
        <v>0</v>
      </c>
      <c r="AA242" s="45">
        <f t="shared" si="217"/>
        <v>0</v>
      </c>
      <c r="AB242" s="45" t="s">
        <v>46</v>
      </c>
    </row>
    <row r="243" spans="1:28" ht="64.5" customHeight="1" x14ac:dyDescent="0.25">
      <c r="A243" s="254" t="s">
        <v>393</v>
      </c>
      <c r="B243" s="68"/>
      <c r="C243" s="68"/>
      <c r="D243" s="68"/>
      <c r="E243" s="69" t="s">
        <v>396</v>
      </c>
      <c r="F243" s="242">
        <f>+F244</f>
        <v>34364957829</v>
      </c>
      <c r="G243" s="243">
        <f t="shared" ref="G243:V243" si="259">+G244</f>
        <v>0</v>
      </c>
      <c r="H243" s="243">
        <f t="shared" si="259"/>
        <v>0</v>
      </c>
      <c r="I243" s="243">
        <f t="shared" si="259"/>
        <v>1990000000</v>
      </c>
      <c r="J243" s="243">
        <f t="shared" si="259"/>
        <v>1990000000</v>
      </c>
      <c r="K243" s="243">
        <f t="shared" si="208"/>
        <v>0</v>
      </c>
      <c r="L243" s="244">
        <f t="shared" si="209"/>
        <v>34364957829</v>
      </c>
      <c r="M243" s="36">
        <f t="shared" si="221"/>
        <v>6.473826686886887E-3</v>
      </c>
      <c r="N243" s="243">
        <v>0</v>
      </c>
      <c r="O243" s="243">
        <f t="shared" si="259"/>
        <v>23140842788.360001</v>
      </c>
      <c r="P243" s="243">
        <f>L243-O243</f>
        <v>11224115040.639999</v>
      </c>
      <c r="Q243" s="243">
        <f t="shared" si="259"/>
        <v>6977467017.8400002</v>
      </c>
      <c r="R243" s="243">
        <f>L243-Q243</f>
        <v>27387490811.16</v>
      </c>
      <c r="S243" s="243">
        <f t="shared" si="259"/>
        <v>16163375770.52</v>
      </c>
      <c r="T243" s="243">
        <f t="shared" si="259"/>
        <v>1365506619.45</v>
      </c>
      <c r="U243" s="243">
        <f>Q243-T243</f>
        <v>5611960398.3900003</v>
      </c>
      <c r="V243" s="243">
        <f t="shared" si="259"/>
        <v>1350206619.45</v>
      </c>
      <c r="W243" s="243">
        <f>T243-V243</f>
        <v>15300000</v>
      </c>
      <c r="X243" s="37">
        <f t="shared" si="203"/>
        <v>0.20304017402145144</v>
      </c>
      <c r="Y243" s="37">
        <f t="shared" si="204"/>
        <v>3.973543707647656E-2</v>
      </c>
      <c r="Z243" s="37">
        <f t="shared" si="205"/>
        <v>3.9290216102362968E-2</v>
      </c>
      <c r="AA243" s="37">
        <f t="shared" si="217"/>
        <v>0.19570233953935867</v>
      </c>
      <c r="AB243" s="37">
        <f t="shared" si="220"/>
        <v>0.98879536738814011</v>
      </c>
    </row>
    <row r="244" spans="1:28" ht="49.5" customHeight="1" x14ac:dyDescent="0.25">
      <c r="A244" s="254" t="s">
        <v>395</v>
      </c>
      <c r="B244" s="68"/>
      <c r="C244" s="68"/>
      <c r="D244" s="68"/>
      <c r="E244" s="69" t="s">
        <v>396</v>
      </c>
      <c r="F244" s="243">
        <f>F245+F248</f>
        <v>34364957829</v>
      </c>
      <c r="G244" s="243">
        <f t="shared" ref="G244:L244" si="260">G245+G248</f>
        <v>0</v>
      </c>
      <c r="H244" s="243">
        <f t="shared" si="260"/>
        <v>0</v>
      </c>
      <c r="I244" s="243">
        <f t="shared" si="260"/>
        <v>1990000000</v>
      </c>
      <c r="J244" s="243">
        <f t="shared" si="260"/>
        <v>1990000000</v>
      </c>
      <c r="K244" s="243">
        <f t="shared" si="260"/>
        <v>0</v>
      </c>
      <c r="L244" s="243">
        <f t="shared" si="260"/>
        <v>34364957829</v>
      </c>
      <c r="M244" s="36">
        <f t="shared" si="221"/>
        <v>6.473826686886887E-3</v>
      </c>
      <c r="N244" s="243">
        <f t="shared" ref="N244:W244" si="261">N245+N248</f>
        <v>0</v>
      </c>
      <c r="O244" s="243">
        <f t="shared" si="261"/>
        <v>23140842788.360001</v>
      </c>
      <c r="P244" s="243">
        <f t="shared" si="261"/>
        <v>11224115040.639999</v>
      </c>
      <c r="Q244" s="243">
        <f t="shared" si="261"/>
        <v>6977467017.8400002</v>
      </c>
      <c r="R244" s="243">
        <f t="shared" si="261"/>
        <v>27387490811.16</v>
      </c>
      <c r="S244" s="243">
        <f t="shared" si="261"/>
        <v>16163375770.52</v>
      </c>
      <c r="T244" s="243">
        <f t="shared" si="261"/>
        <v>1365506619.45</v>
      </c>
      <c r="U244" s="243">
        <f t="shared" si="261"/>
        <v>5611960398.3900003</v>
      </c>
      <c r="V244" s="243">
        <f t="shared" si="261"/>
        <v>1350206619.45</v>
      </c>
      <c r="W244" s="243">
        <f t="shared" si="261"/>
        <v>15300000</v>
      </c>
      <c r="X244" s="37">
        <f t="shared" si="203"/>
        <v>0.20304017402145144</v>
      </c>
      <c r="Y244" s="37">
        <f t="shared" si="204"/>
        <v>3.973543707647656E-2</v>
      </c>
      <c r="Z244" s="37">
        <f t="shared" si="205"/>
        <v>3.9290216102362968E-2</v>
      </c>
      <c r="AA244" s="37">
        <f t="shared" si="217"/>
        <v>0.19570233953935867</v>
      </c>
      <c r="AB244" s="37">
        <f t="shared" si="220"/>
        <v>0.98879536738814011</v>
      </c>
    </row>
    <row r="245" spans="1:28" ht="34.5" customHeight="1" x14ac:dyDescent="0.25">
      <c r="A245" s="254" t="s">
        <v>397</v>
      </c>
      <c r="B245" s="68"/>
      <c r="C245" s="68"/>
      <c r="D245" s="68"/>
      <c r="E245" s="69" t="s">
        <v>349</v>
      </c>
      <c r="F245" s="243">
        <f>+F246+F247</f>
        <v>13870400807</v>
      </c>
      <c r="G245" s="243">
        <f t="shared" ref="G245:L245" si="262">+G246+G247</f>
        <v>0</v>
      </c>
      <c r="H245" s="243">
        <f t="shared" si="262"/>
        <v>0</v>
      </c>
      <c r="I245" s="243">
        <f t="shared" si="262"/>
        <v>1990000000</v>
      </c>
      <c r="J245" s="243">
        <f t="shared" si="262"/>
        <v>0</v>
      </c>
      <c r="K245" s="243">
        <f t="shared" si="262"/>
        <v>1990000000</v>
      </c>
      <c r="L245" s="243">
        <f t="shared" si="262"/>
        <v>15860400807</v>
      </c>
      <c r="M245" s="36">
        <f t="shared" si="221"/>
        <v>2.9878542706207292E-3</v>
      </c>
      <c r="N245" s="243">
        <f t="shared" ref="N245:W245" si="263">+N246+N247</f>
        <v>0</v>
      </c>
      <c r="O245" s="243">
        <f t="shared" si="263"/>
        <v>9145168788.3600006</v>
      </c>
      <c r="P245" s="243">
        <f t="shared" si="263"/>
        <v>6715232018.6400003</v>
      </c>
      <c r="Q245" s="243">
        <f t="shared" si="263"/>
        <v>6977467017.8400002</v>
      </c>
      <c r="R245" s="243">
        <f t="shared" si="263"/>
        <v>8882933789.1599998</v>
      </c>
      <c r="S245" s="243">
        <f t="shared" si="263"/>
        <v>2167701770.5199995</v>
      </c>
      <c r="T245" s="243">
        <f t="shared" si="263"/>
        <v>1365506619.45</v>
      </c>
      <c r="U245" s="243">
        <f t="shared" si="263"/>
        <v>5611960398.3900003</v>
      </c>
      <c r="V245" s="243">
        <f t="shared" si="263"/>
        <v>1350206619.45</v>
      </c>
      <c r="W245" s="243">
        <f t="shared" si="263"/>
        <v>15300000</v>
      </c>
      <c r="X245" s="37">
        <f t="shared" si="203"/>
        <v>0.43993005616607683</v>
      </c>
      <c r="Y245" s="37">
        <f t="shared" si="204"/>
        <v>8.6095341225382691E-2</v>
      </c>
      <c r="Z245" s="37">
        <f t="shared" si="205"/>
        <v>8.5130674557359565E-2</v>
      </c>
      <c r="AA245" s="37">
        <f t="shared" si="217"/>
        <v>0.19570233953935867</v>
      </c>
      <c r="AB245" s="37">
        <f t="shared" si="220"/>
        <v>0.98879536738814011</v>
      </c>
    </row>
    <row r="246" spans="1:28" ht="32.25" customHeight="1" x14ac:dyDescent="0.25">
      <c r="A246" s="239" t="s">
        <v>398</v>
      </c>
      <c r="B246" s="68" t="s">
        <v>192</v>
      </c>
      <c r="C246" s="40">
        <v>11</v>
      </c>
      <c r="D246" s="40" t="s">
        <v>38</v>
      </c>
      <c r="E246" s="78" t="s">
        <v>226</v>
      </c>
      <c r="F246" s="241">
        <v>5414957829</v>
      </c>
      <c r="G246" s="240">
        <v>0</v>
      </c>
      <c r="H246" s="240">
        <v>0</v>
      </c>
      <c r="I246" s="240">
        <v>0</v>
      </c>
      <c r="J246" s="240">
        <v>0</v>
      </c>
      <c r="K246" s="240">
        <f t="shared" si="208"/>
        <v>0</v>
      </c>
      <c r="L246" s="240">
        <f t="shared" si="209"/>
        <v>5414957829</v>
      </c>
      <c r="M246" s="43">
        <f t="shared" si="221"/>
        <v>1.0200943262082091E-3</v>
      </c>
      <c r="N246" s="240">
        <v>0</v>
      </c>
      <c r="O246" s="240">
        <v>5352981812.3599997</v>
      </c>
      <c r="P246" s="240">
        <f>L246-O246</f>
        <v>61976016.640000343</v>
      </c>
      <c r="Q246" s="240">
        <v>5204687468.8400002</v>
      </c>
      <c r="R246" s="240">
        <f>+L246-Q246</f>
        <v>210270360.15999985</v>
      </c>
      <c r="S246" s="240">
        <f t="shared" ref="S246:S249" si="264">O246-Q246</f>
        <v>148294343.5199995</v>
      </c>
      <c r="T246" s="240">
        <v>1193982507.45</v>
      </c>
      <c r="U246" s="240">
        <f>+Q246-T246</f>
        <v>4010704961.3900003</v>
      </c>
      <c r="V246" s="240">
        <v>1193982507.45</v>
      </c>
      <c r="W246" s="44">
        <f t="shared" si="223"/>
        <v>0</v>
      </c>
      <c r="X246" s="45">
        <f t="shared" si="203"/>
        <v>0.96116860614612931</v>
      </c>
      <c r="Y246" s="45">
        <f t="shared" si="204"/>
        <v>0.22049710176053156</v>
      </c>
      <c r="Z246" s="45">
        <f t="shared" si="205"/>
        <v>0.22049710176053156</v>
      </c>
      <c r="AA246" s="45">
        <f t="shared" si="217"/>
        <v>0.22940522646139022</v>
      </c>
      <c r="AB246" s="45">
        <f t="shared" si="220"/>
        <v>1</v>
      </c>
    </row>
    <row r="247" spans="1:28" ht="48.75" customHeight="1" x14ac:dyDescent="0.25">
      <c r="A247" s="239" t="s">
        <v>398</v>
      </c>
      <c r="B247" s="77" t="s">
        <v>192</v>
      </c>
      <c r="C247" s="40">
        <v>54</v>
      </c>
      <c r="D247" s="40" t="s">
        <v>38</v>
      </c>
      <c r="E247" s="78" t="s">
        <v>226</v>
      </c>
      <c r="F247" s="247">
        <f>2010523584+6444919394</f>
        <v>8455442978</v>
      </c>
      <c r="G247" s="240">
        <v>0</v>
      </c>
      <c r="H247" s="240">
        <v>0</v>
      </c>
      <c r="I247" s="240">
        <v>1990000000</v>
      </c>
      <c r="J247" s="240">
        <v>0</v>
      </c>
      <c r="K247" s="240">
        <f t="shared" si="208"/>
        <v>1990000000</v>
      </c>
      <c r="L247" s="241">
        <f t="shared" si="209"/>
        <v>10445442978</v>
      </c>
      <c r="M247" s="36">
        <f t="shared" si="221"/>
        <v>1.9677599444125199E-3</v>
      </c>
      <c r="N247" s="240">
        <v>0</v>
      </c>
      <c r="O247" s="240">
        <v>3792186976</v>
      </c>
      <c r="P247" s="240">
        <f>L247-O247</f>
        <v>6653256002</v>
      </c>
      <c r="Q247" s="240">
        <v>1772779549</v>
      </c>
      <c r="R247" s="240">
        <f>+L247-Q247</f>
        <v>8672663429</v>
      </c>
      <c r="S247" s="240">
        <f t="shared" si="264"/>
        <v>2019407427</v>
      </c>
      <c r="T247" s="240">
        <v>171524112</v>
      </c>
      <c r="U247" s="240">
        <f>+Q247-T247</f>
        <v>1601255437</v>
      </c>
      <c r="V247" s="240">
        <v>156224112</v>
      </c>
      <c r="W247" s="44">
        <f t="shared" si="223"/>
        <v>15300000</v>
      </c>
      <c r="X247" s="45">
        <f t="shared" si="203"/>
        <v>0.16971798637298541</v>
      </c>
      <c r="Y247" s="45">
        <f t="shared" si="204"/>
        <v>1.6420951448517879E-2</v>
      </c>
      <c r="Z247" s="45">
        <f t="shared" si="205"/>
        <v>1.4956197868203038E-2</v>
      </c>
      <c r="AA247" s="45">
        <f t="shared" si="217"/>
        <v>9.6754338178570667E-2</v>
      </c>
      <c r="AB247" s="45">
        <f t="shared" si="220"/>
        <v>0.91079971310389296</v>
      </c>
    </row>
    <row r="248" spans="1:28" ht="30.75" customHeight="1" x14ac:dyDescent="0.25">
      <c r="A248" s="238" t="s">
        <v>399</v>
      </c>
      <c r="B248" s="68"/>
      <c r="C248" s="40"/>
      <c r="D248" s="40"/>
      <c r="E248" s="34" t="s">
        <v>400</v>
      </c>
      <c r="F248" s="244">
        <f>+F249</f>
        <v>20494557022</v>
      </c>
      <c r="G248" s="244">
        <f t="shared" ref="G248:L248" si="265">+G249</f>
        <v>0</v>
      </c>
      <c r="H248" s="244">
        <f t="shared" si="265"/>
        <v>0</v>
      </c>
      <c r="I248" s="244">
        <f t="shared" si="265"/>
        <v>0</v>
      </c>
      <c r="J248" s="244">
        <f t="shared" si="265"/>
        <v>1990000000</v>
      </c>
      <c r="K248" s="244">
        <f t="shared" si="265"/>
        <v>-1990000000</v>
      </c>
      <c r="L248" s="244">
        <f t="shared" si="265"/>
        <v>18504557022</v>
      </c>
      <c r="M248" s="36">
        <f t="shared" si="221"/>
        <v>3.4859724162661573E-3</v>
      </c>
      <c r="N248" s="244">
        <f t="shared" ref="N248:W248" si="266">+N249</f>
        <v>0</v>
      </c>
      <c r="O248" s="244">
        <f t="shared" si="266"/>
        <v>13995674000</v>
      </c>
      <c r="P248" s="244">
        <f t="shared" si="266"/>
        <v>4508883022</v>
      </c>
      <c r="Q248" s="244">
        <f t="shared" si="266"/>
        <v>0</v>
      </c>
      <c r="R248" s="244">
        <f t="shared" si="266"/>
        <v>18504557022</v>
      </c>
      <c r="S248" s="244">
        <f t="shared" si="266"/>
        <v>13995674000</v>
      </c>
      <c r="T248" s="244">
        <f t="shared" si="266"/>
        <v>0</v>
      </c>
      <c r="U248" s="244">
        <f t="shared" si="266"/>
        <v>0</v>
      </c>
      <c r="V248" s="244">
        <f t="shared" si="266"/>
        <v>0</v>
      </c>
      <c r="W248" s="244">
        <f t="shared" si="266"/>
        <v>0</v>
      </c>
      <c r="X248" s="37">
        <f t="shared" si="203"/>
        <v>0</v>
      </c>
      <c r="Y248" s="37">
        <f t="shared" si="204"/>
        <v>0</v>
      </c>
      <c r="Z248" s="37">
        <f t="shared" si="205"/>
        <v>0</v>
      </c>
      <c r="AA248" s="37" t="s">
        <v>46</v>
      </c>
      <c r="AB248" s="45" t="s">
        <v>46</v>
      </c>
    </row>
    <row r="249" spans="1:28" ht="48" customHeight="1" x14ac:dyDescent="0.25">
      <c r="A249" s="239" t="s">
        <v>401</v>
      </c>
      <c r="B249" s="77" t="s">
        <v>192</v>
      </c>
      <c r="C249" s="40">
        <v>54</v>
      </c>
      <c r="D249" s="40" t="s">
        <v>38</v>
      </c>
      <c r="E249" s="78" t="s">
        <v>226</v>
      </c>
      <c r="F249" s="247">
        <v>20494557022</v>
      </c>
      <c r="G249" s="240">
        <v>0</v>
      </c>
      <c r="H249" s="240">
        <v>0</v>
      </c>
      <c r="I249" s="240">
        <v>0</v>
      </c>
      <c r="J249" s="240">
        <v>1990000000</v>
      </c>
      <c r="K249" s="240">
        <f t="shared" si="208"/>
        <v>-1990000000</v>
      </c>
      <c r="L249" s="241">
        <f t="shared" si="209"/>
        <v>18504557022</v>
      </c>
      <c r="M249" s="43">
        <f t="shared" si="221"/>
        <v>3.4859724162661573E-3</v>
      </c>
      <c r="N249" s="258">
        <v>0</v>
      </c>
      <c r="O249" s="240">
        <v>13995674000</v>
      </c>
      <c r="P249" s="240">
        <f>L249-O249</f>
        <v>4508883022</v>
      </c>
      <c r="Q249" s="240">
        <v>0</v>
      </c>
      <c r="R249" s="240">
        <f>+L249-Q249</f>
        <v>18504557022</v>
      </c>
      <c r="S249" s="240">
        <f t="shared" si="264"/>
        <v>13995674000</v>
      </c>
      <c r="T249" s="240">
        <v>0</v>
      </c>
      <c r="U249" s="240">
        <f>+Q249-T249</f>
        <v>0</v>
      </c>
      <c r="V249" s="240">
        <v>0</v>
      </c>
      <c r="W249" s="44">
        <f t="shared" si="223"/>
        <v>0</v>
      </c>
      <c r="X249" s="37">
        <f t="shared" si="203"/>
        <v>0</v>
      </c>
      <c r="Y249" s="37">
        <f t="shared" si="204"/>
        <v>0</v>
      </c>
      <c r="Z249" s="37">
        <f t="shared" si="205"/>
        <v>0</v>
      </c>
      <c r="AA249" s="37" t="s">
        <v>46</v>
      </c>
      <c r="AB249" s="45" t="s">
        <v>46</v>
      </c>
    </row>
    <row r="250" spans="1:28" ht="66" customHeight="1" x14ac:dyDescent="0.25">
      <c r="A250" s="254" t="s">
        <v>402</v>
      </c>
      <c r="B250" s="68"/>
      <c r="C250" s="68"/>
      <c r="D250" s="68"/>
      <c r="E250" s="69" t="s">
        <v>405</v>
      </c>
      <c r="F250" s="243">
        <f>+F251</f>
        <v>4000000000</v>
      </c>
      <c r="G250" s="243">
        <f t="shared" ref="G250:L251" si="267">+G251</f>
        <v>0</v>
      </c>
      <c r="H250" s="243">
        <f t="shared" si="267"/>
        <v>0</v>
      </c>
      <c r="I250" s="243">
        <f t="shared" si="267"/>
        <v>0</v>
      </c>
      <c r="J250" s="243">
        <f t="shared" si="267"/>
        <v>0</v>
      </c>
      <c r="K250" s="243">
        <f t="shared" si="267"/>
        <v>0</v>
      </c>
      <c r="L250" s="243">
        <f t="shared" si="267"/>
        <v>4000000000</v>
      </c>
      <c r="M250" s="36">
        <f t="shared" si="221"/>
        <v>7.5353815000741653E-4</v>
      </c>
      <c r="N250" s="243">
        <f t="shared" ref="N250:W251" si="268">+N251</f>
        <v>0</v>
      </c>
      <c r="O250" s="243">
        <f t="shared" si="268"/>
        <v>2761648774.4200001</v>
      </c>
      <c r="P250" s="243">
        <f t="shared" si="268"/>
        <v>1238351225.5799999</v>
      </c>
      <c r="Q250" s="243">
        <f t="shared" si="268"/>
        <v>2513490588.9499998</v>
      </c>
      <c r="R250" s="243">
        <f t="shared" si="268"/>
        <v>1486509411.05</v>
      </c>
      <c r="S250" s="243">
        <f t="shared" si="268"/>
        <v>248158185.47000003</v>
      </c>
      <c r="T250" s="243">
        <f t="shared" si="268"/>
        <v>320840278.25</v>
      </c>
      <c r="U250" s="243">
        <f t="shared" si="268"/>
        <v>2192650310.6999998</v>
      </c>
      <c r="V250" s="243">
        <f t="shared" si="268"/>
        <v>320840278.25</v>
      </c>
      <c r="W250" s="243">
        <f t="shared" si="268"/>
        <v>0</v>
      </c>
      <c r="X250" s="37">
        <f t="shared" si="203"/>
        <v>0.62837264723749997</v>
      </c>
      <c r="Y250" s="37">
        <f t="shared" si="204"/>
        <v>8.02100695625E-2</v>
      </c>
      <c r="Z250" s="37">
        <f t="shared" si="205"/>
        <v>8.02100695625E-2</v>
      </c>
      <c r="AA250" s="37">
        <f t="shared" si="217"/>
        <v>0.12764729641738173</v>
      </c>
      <c r="AB250" s="37">
        <f t="shared" si="220"/>
        <v>1</v>
      </c>
    </row>
    <row r="251" spans="1:28" ht="60.75" customHeight="1" x14ac:dyDescent="0.25">
      <c r="A251" s="254" t="s">
        <v>404</v>
      </c>
      <c r="B251" s="68"/>
      <c r="C251" s="68"/>
      <c r="D251" s="68"/>
      <c r="E251" s="69" t="s">
        <v>405</v>
      </c>
      <c r="F251" s="243">
        <f>+F252</f>
        <v>4000000000</v>
      </c>
      <c r="G251" s="243">
        <f t="shared" si="267"/>
        <v>0</v>
      </c>
      <c r="H251" s="243">
        <f t="shared" si="267"/>
        <v>0</v>
      </c>
      <c r="I251" s="243">
        <f t="shared" si="267"/>
        <v>0</v>
      </c>
      <c r="J251" s="243">
        <f t="shared" si="267"/>
        <v>0</v>
      </c>
      <c r="K251" s="243">
        <f t="shared" si="267"/>
        <v>0</v>
      </c>
      <c r="L251" s="243">
        <f t="shared" si="267"/>
        <v>4000000000</v>
      </c>
      <c r="M251" s="36">
        <f t="shared" si="221"/>
        <v>7.5353815000741653E-4</v>
      </c>
      <c r="N251" s="243">
        <f t="shared" si="268"/>
        <v>0</v>
      </c>
      <c r="O251" s="243">
        <f t="shared" si="268"/>
        <v>2761648774.4200001</v>
      </c>
      <c r="P251" s="243">
        <f t="shared" si="268"/>
        <v>1238351225.5799999</v>
      </c>
      <c r="Q251" s="243">
        <f t="shared" si="268"/>
        <v>2513490588.9499998</v>
      </c>
      <c r="R251" s="243">
        <f t="shared" si="268"/>
        <v>1486509411.05</v>
      </c>
      <c r="S251" s="243">
        <f t="shared" si="268"/>
        <v>248158185.47000003</v>
      </c>
      <c r="T251" s="243">
        <f t="shared" si="268"/>
        <v>320840278.25</v>
      </c>
      <c r="U251" s="243">
        <f t="shared" si="268"/>
        <v>2192650310.6999998</v>
      </c>
      <c r="V251" s="243">
        <f t="shared" si="268"/>
        <v>320840278.25</v>
      </c>
      <c r="W251" s="243">
        <f t="shared" si="268"/>
        <v>0</v>
      </c>
      <c r="X251" s="37">
        <f t="shared" si="203"/>
        <v>0.62837264723749997</v>
      </c>
      <c r="Y251" s="37">
        <f t="shared" si="204"/>
        <v>8.02100695625E-2</v>
      </c>
      <c r="Z251" s="37">
        <f t="shared" si="205"/>
        <v>8.02100695625E-2</v>
      </c>
      <c r="AA251" s="37">
        <f t="shared" si="217"/>
        <v>0.12764729641738173</v>
      </c>
      <c r="AB251" s="37">
        <f t="shared" si="220"/>
        <v>1</v>
      </c>
    </row>
    <row r="252" spans="1:28" ht="35.25" customHeight="1" x14ac:dyDescent="0.25">
      <c r="A252" s="254" t="s">
        <v>406</v>
      </c>
      <c r="B252" s="68"/>
      <c r="C252" s="68"/>
      <c r="D252" s="68"/>
      <c r="E252" s="69" t="s">
        <v>407</v>
      </c>
      <c r="F252" s="243">
        <f>+F253+F254</f>
        <v>4000000000</v>
      </c>
      <c r="G252" s="243">
        <f t="shared" ref="G252:L252" si="269">+G253+G254</f>
        <v>0</v>
      </c>
      <c r="H252" s="243">
        <f t="shared" si="269"/>
        <v>0</v>
      </c>
      <c r="I252" s="243">
        <f t="shared" si="269"/>
        <v>0</v>
      </c>
      <c r="J252" s="243">
        <f t="shared" si="269"/>
        <v>0</v>
      </c>
      <c r="K252" s="243">
        <f t="shared" si="269"/>
        <v>0</v>
      </c>
      <c r="L252" s="243">
        <f t="shared" si="269"/>
        <v>4000000000</v>
      </c>
      <c r="M252" s="36">
        <f t="shared" si="221"/>
        <v>7.5353815000741653E-4</v>
      </c>
      <c r="N252" s="243">
        <f t="shared" ref="N252:W252" si="270">+N253+N254</f>
        <v>0</v>
      </c>
      <c r="O252" s="243">
        <f t="shared" si="270"/>
        <v>2761648774.4200001</v>
      </c>
      <c r="P252" s="243">
        <f t="shared" si="270"/>
        <v>1238351225.5799999</v>
      </c>
      <c r="Q252" s="243">
        <f t="shared" si="270"/>
        <v>2513490588.9499998</v>
      </c>
      <c r="R252" s="243">
        <f t="shared" si="270"/>
        <v>1486509411.05</v>
      </c>
      <c r="S252" s="243">
        <f t="shared" si="270"/>
        <v>248158185.47000003</v>
      </c>
      <c r="T252" s="243">
        <f t="shared" si="270"/>
        <v>320840278.25</v>
      </c>
      <c r="U252" s="243">
        <f t="shared" si="270"/>
        <v>2192650310.6999998</v>
      </c>
      <c r="V252" s="243">
        <f t="shared" si="270"/>
        <v>320840278.25</v>
      </c>
      <c r="W252" s="243">
        <f t="shared" si="270"/>
        <v>0</v>
      </c>
      <c r="X252" s="37">
        <f t="shared" si="203"/>
        <v>0.62837264723749997</v>
      </c>
      <c r="Y252" s="37">
        <f t="shared" si="204"/>
        <v>8.02100695625E-2</v>
      </c>
      <c r="Z252" s="37">
        <f t="shared" si="205"/>
        <v>8.02100695625E-2</v>
      </c>
      <c r="AA252" s="37">
        <f t="shared" si="217"/>
        <v>0.12764729641738173</v>
      </c>
      <c r="AB252" s="37">
        <f t="shared" si="220"/>
        <v>1</v>
      </c>
    </row>
    <row r="253" spans="1:28" ht="35.25" customHeight="1" x14ac:dyDescent="0.25">
      <c r="A253" s="239" t="s">
        <v>408</v>
      </c>
      <c r="B253" s="40" t="s">
        <v>192</v>
      </c>
      <c r="C253" s="40">
        <v>11</v>
      </c>
      <c r="D253" s="40" t="s">
        <v>38</v>
      </c>
      <c r="E253" s="78" t="s">
        <v>226</v>
      </c>
      <c r="F253" s="241">
        <v>1000000000</v>
      </c>
      <c r="G253" s="240">
        <v>0</v>
      </c>
      <c r="H253" s="240">
        <v>0</v>
      </c>
      <c r="I253" s="240">
        <v>0</v>
      </c>
      <c r="J253" s="240">
        <v>0</v>
      </c>
      <c r="K253" s="240">
        <f t="shared" si="208"/>
        <v>0</v>
      </c>
      <c r="L253" s="240">
        <f t="shared" si="209"/>
        <v>1000000000</v>
      </c>
      <c r="M253" s="43">
        <f t="shared" si="221"/>
        <v>1.8838453750185413E-4</v>
      </c>
      <c r="N253" s="240">
        <v>0</v>
      </c>
      <c r="O253" s="240">
        <v>999524738.22000003</v>
      </c>
      <c r="P253" s="240">
        <f>L253-O253</f>
        <v>475261.77999997139</v>
      </c>
      <c r="Q253" s="240">
        <v>975944810.95000005</v>
      </c>
      <c r="R253" s="240">
        <f>+L253-Q253</f>
        <v>24055189.049999952</v>
      </c>
      <c r="S253" s="240">
        <f t="shared" ref="S253:S254" si="271">O253-Q253</f>
        <v>23579927.269999981</v>
      </c>
      <c r="T253" s="240">
        <v>106258233.25</v>
      </c>
      <c r="U253" s="240">
        <f>+Q253-T253</f>
        <v>869686577.70000005</v>
      </c>
      <c r="V253" s="240">
        <v>106258233.25</v>
      </c>
      <c r="W253" s="44">
        <f t="shared" si="223"/>
        <v>0</v>
      </c>
      <c r="X253" s="45">
        <f t="shared" si="203"/>
        <v>0.97594481095000007</v>
      </c>
      <c r="Y253" s="45">
        <f t="shared" si="204"/>
        <v>0.10625823325</v>
      </c>
      <c r="Z253" s="45">
        <f t="shared" si="205"/>
        <v>0.10625823325</v>
      </c>
      <c r="AA253" s="45">
        <f t="shared" si="217"/>
        <v>0.10887729721782788</v>
      </c>
      <c r="AB253" s="45">
        <f t="shared" si="220"/>
        <v>1</v>
      </c>
    </row>
    <row r="254" spans="1:28" ht="48.75" customHeight="1" x14ac:dyDescent="0.25">
      <c r="A254" s="239" t="s">
        <v>408</v>
      </c>
      <c r="B254" s="77" t="s">
        <v>192</v>
      </c>
      <c r="C254" s="40">
        <v>54</v>
      </c>
      <c r="D254" s="40" t="s">
        <v>38</v>
      </c>
      <c r="E254" s="78" t="s">
        <v>226</v>
      </c>
      <c r="F254" s="241">
        <v>3000000000</v>
      </c>
      <c r="G254" s="240">
        <v>0</v>
      </c>
      <c r="H254" s="240">
        <v>0</v>
      </c>
      <c r="I254" s="240">
        <v>0</v>
      </c>
      <c r="J254" s="240">
        <v>0</v>
      </c>
      <c r="K254" s="240">
        <f t="shared" si="208"/>
        <v>0</v>
      </c>
      <c r="L254" s="240">
        <f t="shared" si="209"/>
        <v>3000000000</v>
      </c>
      <c r="M254" s="43">
        <f t="shared" si="221"/>
        <v>5.6515361250556242E-4</v>
      </c>
      <c r="N254" s="240">
        <v>0</v>
      </c>
      <c r="O254" s="240">
        <v>1762124036.2</v>
      </c>
      <c r="P254" s="240">
        <f>L254-O254</f>
        <v>1237875963.8</v>
      </c>
      <c r="Q254" s="240">
        <v>1537545778</v>
      </c>
      <c r="R254" s="240">
        <f>+L254-Q254</f>
        <v>1462454222</v>
      </c>
      <c r="S254" s="240">
        <f t="shared" si="271"/>
        <v>224578258.20000005</v>
      </c>
      <c r="T254" s="240">
        <v>214582045</v>
      </c>
      <c r="U254" s="240">
        <f>+Q254-T254</f>
        <v>1322963733</v>
      </c>
      <c r="V254" s="240">
        <v>214582045</v>
      </c>
      <c r="W254" s="44">
        <f t="shared" si="223"/>
        <v>0</v>
      </c>
      <c r="X254" s="45">
        <f t="shared" si="203"/>
        <v>0.51251525933333331</v>
      </c>
      <c r="Y254" s="45">
        <f t="shared" si="204"/>
        <v>7.1527348333333338E-2</v>
      </c>
      <c r="Z254" s="45">
        <f t="shared" si="205"/>
        <v>7.1527348333333338E-2</v>
      </c>
      <c r="AA254" s="45">
        <f t="shared" si="217"/>
        <v>0.13956140237926626</v>
      </c>
      <c r="AB254" s="45">
        <f t="shared" si="220"/>
        <v>1</v>
      </c>
    </row>
    <row r="255" spans="1:28" ht="72" customHeight="1" x14ac:dyDescent="0.25">
      <c r="A255" s="254" t="s">
        <v>409</v>
      </c>
      <c r="B255" s="72"/>
      <c r="C255" s="70"/>
      <c r="D255" s="70"/>
      <c r="E255" s="69" t="s">
        <v>412</v>
      </c>
      <c r="F255" s="243">
        <f>+F256</f>
        <v>1500000000</v>
      </c>
      <c r="G255" s="243">
        <f t="shared" ref="G255:L257" si="272">+G256</f>
        <v>0</v>
      </c>
      <c r="H255" s="243">
        <f t="shared" si="272"/>
        <v>0</v>
      </c>
      <c r="I255" s="243">
        <f t="shared" si="272"/>
        <v>0</v>
      </c>
      <c r="J255" s="243">
        <f t="shared" si="272"/>
        <v>0</v>
      </c>
      <c r="K255" s="243">
        <f t="shared" si="272"/>
        <v>0</v>
      </c>
      <c r="L255" s="243">
        <f t="shared" si="272"/>
        <v>1500000000</v>
      </c>
      <c r="M255" s="36">
        <f t="shared" si="221"/>
        <v>2.8257680625278121E-4</v>
      </c>
      <c r="N255" s="243">
        <f t="shared" ref="N255:W257" si="273">+N256</f>
        <v>0</v>
      </c>
      <c r="O255" s="243">
        <f t="shared" si="273"/>
        <v>684737269.75</v>
      </c>
      <c r="P255" s="243">
        <f t="shared" si="273"/>
        <v>815262730.25</v>
      </c>
      <c r="Q255" s="243">
        <f t="shared" si="273"/>
        <v>684238144.86000001</v>
      </c>
      <c r="R255" s="243">
        <f t="shared" si="273"/>
        <v>815761855.13999999</v>
      </c>
      <c r="S255" s="243">
        <f t="shared" si="273"/>
        <v>499124.88999998569</v>
      </c>
      <c r="T255" s="243">
        <f t="shared" si="273"/>
        <v>90054112.859999999</v>
      </c>
      <c r="U255" s="243">
        <f t="shared" si="273"/>
        <v>594184032</v>
      </c>
      <c r="V255" s="243">
        <f t="shared" si="273"/>
        <v>90054112.859999999</v>
      </c>
      <c r="W255" s="243">
        <f t="shared" si="273"/>
        <v>0</v>
      </c>
      <c r="X255" s="37">
        <f t="shared" si="203"/>
        <v>0.45615876323999999</v>
      </c>
      <c r="Y255" s="37">
        <f t="shared" si="204"/>
        <v>6.003607524E-2</v>
      </c>
      <c r="Z255" s="37">
        <f t="shared" si="205"/>
        <v>6.003607524E-2</v>
      </c>
      <c r="AA255" s="37">
        <f t="shared" si="217"/>
        <v>0.1316122369623601</v>
      </c>
      <c r="AB255" s="37">
        <f t="shared" si="220"/>
        <v>1</v>
      </c>
    </row>
    <row r="256" spans="1:28" ht="49.5" customHeight="1" x14ac:dyDescent="0.25">
      <c r="A256" s="254" t="s">
        <v>411</v>
      </c>
      <c r="B256" s="82"/>
      <c r="C256" s="83"/>
      <c r="D256" s="83"/>
      <c r="E256" s="69" t="s">
        <v>412</v>
      </c>
      <c r="F256" s="243">
        <f>+F257</f>
        <v>1500000000</v>
      </c>
      <c r="G256" s="243">
        <f t="shared" si="272"/>
        <v>0</v>
      </c>
      <c r="H256" s="243">
        <f t="shared" si="272"/>
        <v>0</v>
      </c>
      <c r="I256" s="243">
        <f t="shared" si="272"/>
        <v>0</v>
      </c>
      <c r="J256" s="243">
        <f t="shared" si="272"/>
        <v>0</v>
      </c>
      <c r="K256" s="243">
        <f t="shared" si="272"/>
        <v>0</v>
      </c>
      <c r="L256" s="243">
        <f t="shared" si="272"/>
        <v>1500000000</v>
      </c>
      <c r="M256" s="36">
        <f t="shared" si="221"/>
        <v>2.8257680625278121E-4</v>
      </c>
      <c r="N256" s="243">
        <f t="shared" si="273"/>
        <v>0</v>
      </c>
      <c r="O256" s="243">
        <f t="shared" si="273"/>
        <v>684737269.75</v>
      </c>
      <c r="P256" s="243">
        <f t="shared" si="273"/>
        <v>815262730.25</v>
      </c>
      <c r="Q256" s="243">
        <f t="shared" si="273"/>
        <v>684238144.86000001</v>
      </c>
      <c r="R256" s="243">
        <f t="shared" si="273"/>
        <v>815761855.13999999</v>
      </c>
      <c r="S256" s="243">
        <f t="shared" si="273"/>
        <v>499124.88999998569</v>
      </c>
      <c r="T256" s="243">
        <f t="shared" si="273"/>
        <v>90054112.859999999</v>
      </c>
      <c r="U256" s="243">
        <f t="shared" si="273"/>
        <v>594184032</v>
      </c>
      <c r="V256" s="243">
        <f t="shared" si="273"/>
        <v>90054112.859999999</v>
      </c>
      <c r="W256" s="243">
        <f t="shared" si="273"/>
        <v>0</v>
      </c>
      <c r="X256" s="37">
        <f t="shared" si="203"/>
        <v>0.45615876323999999</v>
      </c>
      <c r="Y256" s="37">
        <f t="shared" si="204"/>
        <v>6.003607524E-2</v>
      </c>
      <c r="Z256" s="37">
        <f t="shared" si="205"/>
        <v>6.003607524E-2</v>
      </c>
      <c r="AA256" s="37">
        <f t="shared" si="217"/>
        <v>0.1316122369623601</v>
      </c>
      <c r="AB256" s="37">
        <f t="shared" si="220"/>
        <v>1</v>
      </c>
    </row>
    <row r="257" spans="1:28" ht="41.25" customHeight="1" x14ac:dyDescent="0.25">
      <c r="A257" s="254" t="s">
        <v>413</v>
      </c>
      <c r="B257" s="82"/>
      <c r="C257" s="83"/>
      <c r="D257" s="83"/>
      <c r="E257" s="69" t="s">
        <v>414</v>
      </c>
      <c r="F257" s="243">
        <f>+F258</f>
        <v>1500000000</v>
      </c>
      <c r="G257" s="243">
        <f t="shared" si="272"/>
        <v>0</v>
      </c>
      <c r="H257" s="243">
        <f t="shared" si="272"/>
        <v>0</v>
      </c>
      <c r="I257" s="243">
        <f t="shared" si="272"/>
        <v>0</v>
      </c>
      <c r="J257" s="243">
        <f t="shared" si="272"/>
        <v>0</v>
      </c>
      <c r="K257" s="243">
        <f t="shared" si="272"/>
        <v>0</v>
      </c>
      <c r="L257" s="243">
        <f t="shared" si="272"/>
        <v>1500000000</v>
      </c>
      <c r="M257" s="36">
        <f t="shared" si="221"/>
        <v>2.8257680625278121E-4</v>
      </c>
      <c r="N257" s="243">
        <f t="shared" si="273"/>
        <v>0</v>
      </c>
      <c r="O257" s="243">
        <f t="shared" si="273"/>
        <v>684737269.75</v>
      </c>
      <c r="P257" s="243">
        <f t="shared" si="273"/>
        <v>815262730.25</v>
      </c>
      <c r="Q257" s="243">
        <f t="shared" si="273"/>
        <v>684238144.86000001</v>
      </c>
      <c r="R257" s="243">
        <f t="shared" si="273"/>
        <v>815761855.13999999</v>
      </c>
      <c r="S257" s="243">
        <f t="shared" si="273"/>
        <v>499124.88999998569</v>
      </c>
      <c r="T257" s="243">
        <f t="shared" si="273"/>
        <v>90054112.859999999</v>
      </c>
      <c r="U257" s="243">
        <f t="shared" si="273"/>
        <v>594184032</v>
      </c>
      <c r="V257" s="243">
        <f t="shared" si="273"/>
        <v>90054112.859999999</v>
      </c>
      <c r="W257" s="243">
        <f t="shared" si="273"/>
        <v>0</v>
      </c>
      <c r="X257" s="37">
        <f t="shared" si="203"/>
        <v>0.45615876323999999</v>
      </c>
      <c r="Y257" s="37">
        <f t="shared" si="204"/>
        <v>6.003607524E-2</v>
      </c>
      <c r="Z257" s="37">
        <f t="shared" si="205"/>
        <v>6.003607524E-2</v>
      </c>
      <c r="AA257" s="37">
        <f t="shared" si="217"/>
        <v>0.1316122369623601</v>
      </c>
      <c r="AB257" s="37">
        <f t="shared" si="220"/>
        <v>1</v>
      </c>
    </row>
    <row r="258" spans="1:28" ht="55.5" customHeight="1" thickBot="1" x14ac:dyDescent="0.3">
      <c r="A258" s="248" t="s">
        <v>439</v>
      </c>
      <c r="B258" s="84" t="s">
        <v>192</v>
      </c>
      <c r="C258" s="53">
        <v>54</v>
      </c>
      <c r="D258" s="53" t="s">
        <v>38</v>
      </c>
      <c r="E258" s="85" t="s">
        <v>226</v>
      </c>
      <c r="F258" s="259">
        <v>1500000000</v>
      </c>
      <c r="G258" s="249">
        <v>0</v>
      </c>
      <c r="H258" s="249">
        <v>0</v>
      </c>
      <c r="I258" s="249">
        <v>0</v>
      </c>
      <c r="J258" s="249">
        <v>0</v>
      </c>
      <c r="K258" s="249">
        <f t="shared" si="208"/>
        <v>0</v>
      </c>
      <c r="L258" s="249">
        <f t="shared" si="209"/>
        <v>1500000000</v>
      </c>
      <c r="M258" s="250">
        <f t="shared" si="221"/>
        <v>2.8257680625278121E-4</v>
      </c>
      <c r="N258" s="249">
        <v>0</v>
      </c>
      <c r="O258" s="249">
        <v>684737269.75</v>
      </c>
      <c r="P258" s="249">
        <f>L258-O258</f>
        <v>815262730.25</v>
      </c>
      <c r="Q258" s="249">
        <v>684238144.86000001</v>
      </c>
      <c r="R258" s="249">
        <f>+L258-Q258</f>
        <v>815761855.13999999</v>
      </c>
      <c r="S258" s="249">
        <f t="shared" ref="S258" si="274">O258-Q258</f>
        <v>499124.88999998569</v>
      </c>
      <c r="T258" s="249">
        <v>90054112.859999999</v>
      </c>
      <c r="U258" s="249">
        <f>+Q258-T258</f>
        <v>594184032</v>
      </c>
      <c r="V258" s="249">
        <v>90054112.859999999</v>
      </c>
      <c r="W258" s="56">
        <f t="shared" si="223"/>
        <v>0</v>
      </c>
      <c r="X258" s="57">
        <f t="shared" si="203"/>
        <v>0.45615876323999999</v>
      </c>
      <c r="Y258" s="57">
        <f t="shared" si="204"/>
        <v>6.003607524E-2</v>
      </c>
      <c r="Z258" s="57">
        <f t="shared" si="205"/>
        <v>6.003607524E-2</v>
      </c>
      <c r="AA258" s="57">
        <f t="shared" si="217"/>
        <v>0.1316122369623601</v>
      </c>
      <c r="AB258" s="57">
        <f t="shared" si="220"/>
        <v>1</v>
      </c>
    </row>
    <row r="259" spans="1:28" s="262" customFormat="1" ht="33" customHeight="1" thickBot="1" x14ac:dyDescent="0.3">
      <c r="A259" s="545" t="s">
        <v>415</v>
      </c>
      <c r="B259" s="546"/>
      <c r="C259" s="546"/>
      <c r="D259" s="546"/>
      <c r="E259" s="546"/>
      <c r="F259" s="391">
        <f>+F8+F96+F103</f>
        <v>5308291292167</v>
      </c>
      <c r="G259" s="391">
        <f t="shared" ref="G259:W259" si="275">+G8+G96+G103</f>
        <v>0</v>
      </c>
      <c r="H259" s="391">
        <f t="shared" si="275"/>
        <v>0</v>
      </c>
      <c r="I259" s="391">
        <f t="shared" si="275"/>
        <v>22130881568</v>
      </c>
      <c r="J259" s="391">
        <f t="shared" si="275"/>
        <v>22130881568</v>
      </c>
      <c r="K259" s="391">
        <f t="shared" si="275"/>
        <v>0</v>
      </c>
      <c r="L259" s="391">
        <f t="shared" si="275"/>
        <v>5308291292167</v>
      </c>
      <c r="M259" s="392">
        <f t="shared" si="221"/>
        <v>1</v>
      </c>
      <c r="N259" s="391">
        <f t="shared" si="275"/>
        <v>23357358000</v>
      </c>
      <c r="O259" s="391">
        <f t="shared" si="275"/>
        <v>4320221638193.0303</v>
      </c>
      <c r="P259" s="391">
        <f t="shared" si="275"/>
        <v>988069653973.96997</v>
      </c>
      <c r="Q259" s="391">
        <f t="shared" si="275"/>
        <v>4132963646886.8394</v>
      </c>
      <c r="R259" s="391">
        <f t="shared" si="275"/>
        <v>1175327645280.1599</v>
      </c>
      <c r="S259" s="391">
        <f t="shared" si="275"/>
        <v>187257991306.19</v>
      </c>
      <c r="T259" s="391">
        <f t="shared" si="275"/>
        <v>219125231317.98999</v>
      </c>
      <c r="U259" s="391">
        <f t="shared" si="275"/>
        <v>3913838415568.8501</v>
      </c>
      <c r="V259" s="391">
        <f t="shared" si="275"/>
        <v>218202212342.98999</v>
      </c>
      <c r="W259" s="391">
        <f t="shared" si="275"/>
        <v>923018974.99999988</v>
      </c>
      <c r="X259" s="393">
        <f t="shared" si="203"/>
        <v>0.7785864451307537</v>
      </c>
      <c r="Y259" s="393">
        <f t="shared" si="204"/>
        <v>4.1279805356826349E-2</v>
      </c>
      <c r="Z259" s="393">
        <f t="shared" si="205"/>
        <v>4.1105922854115538E-2</v>
      </c>
      <c r="AA259" s="393">
        <f t="shared" ref="AA259" si="276">+T259/Q259</f>
        <v>5.3018910892924591E-2</v>
      </c>
      <c r="AB259" s="394">
        <f t="shared" ref="AB259" si="277">+V259/T259</f>
        <v>0.99578771020823009</v>
      </c>
    </row>
    <row r="260" spans="1:28" s="87" customFormat="1" ht="21" customHeight="1" x14ac:dyDescent="0.25">
      <c r="A260" s="86" t="s">
        <v>467</v>
      </c>
      <c r="E260" s="88"/>
      <c r="F260" s="88"/>
      <c r="G260" s="88"/>
      <c r="H260" s="88"/>
      <c r="I260" s="88"/>
      <c r="J260" s="88"/>
      <c r="K260" s="88"/>
      <c r="L260" s="88"/>
      <c r="M260" s="89"/>
      <c r="N260" s="90"/>
      <c r="O260" s="89"/>
      <c r="P260" s="89"/>
      <c r="Q260" s="89"/>
      <c r="R260" s="89"/>
      <c r="S260" s="89"/>
      <c r="T260" s="89"/>
      <c r="U260" s="89"/>
      <c r="V260" s="89"/>
      <c r="W260" s="89"/>
      <c r="X260" s="92"/>
      <c r="Y260" s="92"/>
      <c r="Z260" s="92"/>
      <c r="AA260" s="92"/>
      <c r="AB260" s="92"/>
    </row>
    <row r="261" spans="1:28" s="262" customFormat="1" ht="261.75" customHeight="1" x14ac:dyDescent="0.25">
      <c r="A261" s="541" t="s">
        <v>504</v>
      </c>
      <c r="B261" s="541"/>
      <c r="C261" s="541"/>
      <c r="D261" s="541"/>
      <c r="E261" s="541"/>
      <c r="F261" s="541"/>
      <c r="G261" s="541"/>
      <c r="H261" s="541"/>
      <c r="I261" s="541"/>
      <c r="J261" s="541"/>
      <c r="K261" s="541"/>
      <c r="L261" s="541"/>
      <c r="M261" s="541"/>
      <c r="N261" s="541"/>
      <c r="O261" s="263"/>
      <c r="P261" s="263"/>
      <c r="Q261" s="263"/>
      <c r="R261" s="263"/>
      <c r="S261" s="263"/>
      <c r="T261" s="263"/>
      <c r="U261" s="263"/>
      <c r="V261" s="263"/>
      <c r="W261" s="263"/>
      <c r="X261" s="264"/>
      <c r="Y261" s="264"/>
      <c r="Z261" s="264"/>
      <c r="AA261" s="264"/>
      <c r="AB261" s="264"/>
    </row>
    <row r="262" spans="1:28" s="87" customFormat="1" ht="15.75" customHeight="1" x14ac:dyDescent="0.25">
      <c r="A262" s="86" t="s">
        <v>500</v>
      </c>
      <c r="E262" s="88"/>
      <c r="F262" s="88"/>
      <c r="G262" s="88"/>
      <c r="H262" s="88"/>
      <c r="I262" s="88"/>
      <c r="J262" s="88"/>
      <c r="K262" s="88"/>
      <c r="L262" s="88"/>
      <c r="M262" s="89"/>
      <c r="N262" s="90"/>
      <c r="O262" s="89"/>
      <c r="P262" s="89"/>
      <c r="Q262" s="89"/>
      <c r="R262" s="89"/>
      <c r="S262" s="89"/>
      <c r="T262" s="89"/>
      <c r="U262" s="89"/>
      <c r="V262" s="89"/>
      <c r="W262" s="89"/>
      <c r="X262" s="92"/>
      <c r="Y262" s="92"/>
      <c r="Z262" s="92"/>
      <c r="AA262" s="92"/>
      <c r="AB262" s="92"/>
    </row>
    <row r="263" spans="1:28" x14ac:dyDescent="0.25">
      <c r="A263" s="86" t="s">
        <v>521</v>
      </c>
      <c r="M263" s="11"/>
      <c r="N263" s="12"/>
      <c r="O263" s="11"/>
      <c r="P263" s="11"/>
      <c r="Q263" s="11"/>
      <c r="R263" s="11"/>
      <c r="S263" s="11"/>
      <c r="T263" s="11"/>
      <c r="U263" s="11"/>
      <c r="V263" s="11"/>
      <c r="W263" s="11"/>
    </row>
    <row r="264" spans="1:28" x14ac:dyDescent="0.25">
      <c r="M264" s="11"/>
      <c r="N264" s="12"/>
      <c r="O264" s="11"/>
      <c r="P264" s="11"/>
      <c r="Q264" s="11"/>
      <c r="R264" s="11"/>
      <c r="S264" s="11"/>
      <c r="T264" s="11"/>
      <c r="U264" s="11"/>
      <c r="V264" s="11"/>
      <c r="W264" s="11"/>
    </row>
    <row r="265" spans="1:28" x14ac:dyDescent="0.25">
      <c r="M265" s="11"/>
      <c r="N265" s="12"/>
      <c r="O265" s="11"/>
      <c r="P265" s="11"/>
      <c r="Q265" s="11"/>
      <c r="R265" s="11"/>
      <c r="S265" s="11"/>
      <c r="T265" s="11"/>
      <c r="U265" s="11"/>
      <c r="V265" s="11"/>
      <c r="W265" s="11"/>
    </row>
  </sheetData>
  <mergeCells count="22">
    <mergeCell ref="F6:F7"/>
    <mergeCell ref="A6:A7"/>
    <mergeCell ref="B6:B7"/>
    <mergeCell ref="C6:C7"/>
    <mergeCell ref="D6:D7"/>
    <mergeCell ref="E6:E7"/>
    <mergeCell ref="W6:W7"/>
    <mergeCell ref="X6:AB6"/>
    <mergeCell ref="A259:E259"/>
    <mergeCell ref="A261:N261"/>
    <mergeCell ref="Q6:Q7"/>
    <mergeCell ref="R6:R7"/>
    <mergeCell ref="S6:S7"/>
    <mergeCell ref="T6:T7"/>
    <mergeCell ref="U6:U7"/>
    <mergeCell ref="V6:V7"/>
    <mergeCell ref="G6:K6"/>
    <mergeCell ref="L6:L7"/>
    <mergeCell ref="M6:M7"/>
    <mergeCell ref="N6:N7"/>
    <mergeCell ref="O6:O7"/>
    <mergeCell ref="P6:P7"/>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2B3A8-A296-4092-8CA4-86A8A541F738}">
  <dimension ref="A1:AB266"/>
  <sheetViews>
    <sheetView zoomScale="75" zoomScaleNormal="75" zoomScaleSheetLayoutView="89" workbookViewId="0">
      <pane xSplit="5" ySplit="6" topLeftCell="X60" activePane="bottomRight" state="frozen"/>
      <selection activeCell="K7" sqref="K7:K8"/>
      <selection pane="topRight" activeCell="K7" sqref="K7:K8"/>
      <selection pane="bottomLeft" activeCell="K7" sqref="K7:K8"/>
      <selection pane="bottomRight" activeCell="AB6" sqref="AB6"/>
    </sheetView>
  </sheetViews>
  <sheetFormatPr baseColWidth="10" defaultRowHeight="15.75" x14ac:dyDescent="0.25"/>
  <cols>
    <col min="1" max="1" width="32.5703125" style="409" customWidth="1"/>
    <col min="2" max="2" width="16.140625" style="411" customWidth="1"/>
    <col min="3" max="3" width="11" style="409" customWidth="1"/>
    <col min="4" max="4" width="9.5703125" style="409" customWidth="1"/>
    <col min="5" max="5" width="49.28515625" style="412" customWidth="1"/>
    <col min="6" max="6" width="26" style="412" customWidth="1"/>
    <col min="7" max="7" width="14.85546875" style="412" customWidth="1"/>
    <col min="8" max="8" width="17.28515625" style="412" customWidth="1"/>
    <col min="9" max="10" width="21.5703125" style="412" bestFit="1" customWidth="1"/>
    <col min="11" max="11" width="21" style="412" customWidth="1"/>
    <col min="12" max="12" width="26.7109375" style="412" bestFit="1" customWidth="1"/>
    <col min="13" max="13" width="16.140625" style="93" customWidth="1"/>
    <col min="14" max="14" width="25.140625" style="265" customWidth="1"/>
    <col min="15" max="16" width="27.42578125" style="93" bestFit="1"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2.7109375" style="93" customWidth="1"/>
    <col min="24" max="28" width="16.85546875" style="436" customWidth="1"/>
    <col min="29" max="113" width="11.42578125" style="409"/>
    <col min="114" max="114" width="15.42578125" style="409" customWidth="1"/>
    <col min="115" max="115" width="9.5703125" style="409" customWidth="1"/>
    <col min="116" max="116" width="14.42578125" style="409" customWidth="1"/>
    <col min="117" max="117" width="49.85546875" style="409" customWidth="1"/>
    <col min="118" max="118" width="22.5703125" style="409" customWidth="1"/>
    <col min="119" max="119" width="23" style="409" customWidth="1"/>
    <col min="120" max="120" width="22.85546875" style="409" customWidth="1"/>
    <col min="121" max="121" width="23.42578125" style="409" customWidth="1"/>
    <col min="122" max="122" width="22.42578125" style="409" customWidth="1"/>
    <col min="123" max="123" width="13.85546875" style="409" customWidth="1"/>
    <col min="124" max="124" width="20.7109375" style="409" customWidth="1"/>
    <col min="125" max="125" width="18.140625" style="409" customWidth="1"/>
    <col min="126" max="126" width="14.85546875" style="409" bestFit="1" customWidth="1"/>
    <col min="127" max="127" width="11.42578125" style="409"/>
    <col min="128" max="128" width="17.42578125" style="409" customWidth="1"/>
    <col min="129" max="131" width="18.140625" style="409" customWidth="1"/>
    <col min="132" max="135" width="11.42578125" style="409"/>
    <col min="136" max="136" width="34" style="409" customWidth="1"/>
    <col min="137" max="137" width="9.5703125" style="409" customWidth="1"/>
    <col min="138" max="138" width="16.7109375" style="409" customWidth="1"/>
    <col min="139" max="139" width="55.140625" style="409" customWidth="1"/>
    <col min="140" max="140" width="22.5703125" style="409" customWidth="1"/>
    <col min="141" max="141" width="23" style="409" customWidth="1"/>
    <col min="142" max="142" width="22.85546875" style="409" customWidth="1"/>
    <col min="143" max="143" width="23.42578125" style="409" customWidth="1"/>
    <col min="144" max="144" width="28.7109375" style="409" customWidth="1"/>
    <col min="145" max="145" width="12.7109375" style="409" customWidth="1"/>
    <col min="146" max="146" width="11.42578125" style="409"/>
    <col min="147" max="147" width="25.28515625" style="409" customWidth="1"/>
    <col min="148" max="148" width="15.85546875" style="409" bestFit="1" customWidth="1"/>
    <col min="149" max="150" width="18" style="409" bestFit="1" customWidth="1"/>
    <col min="151" max="369" width="11.42578125" style="409"/>
    <col min="370" max="370" width="15.42578125" style="409" customWidth="1"/>
    <col min="371" max="371" width="9.5703125" style="409" customWidth="1"/>
    <col min="372" max="372" width="14.42578125" style="409" customWidth="1"/>
    <col min="373" max="373" width="49.85546875" style="409" customWidth="1"/>
    <col min="374" max="374" width="22.5703125" style="409" customWidth="1"/>
    <col min="375" max="375" width="23" style="409" customWidth="1"/>
    <col min="376" max="376" width="22.85546875" style="409" customWidth="1"/>
    <col min="377" max="377" width="23.42578125" style="409" customWidth="1"/>
    <col min="378" max="378" width="22.42578125" style="409" customWidth="1"/>
    <col min="379" max="379" width="13.85546875" style="409" customWidth="1"/>
    <col min="380" max="380" width="20.7109375" style="409" customWidth="1"/>
    <col min="381" max="381" width="18.140625" style="409" customWidth="1"/>
    <col min="382" max="382" width="14.85546875" style="409" bestFit="1" customWidth="1"/>
    <col min="383" max="383" width="11.42578125" style="409"/>
    <col min="384" max="384" width="17.42578125" style="409" customWidth="1"/>
    <col min="385" max="387" width="18.140625" style="409" customWidth="1"/>
    <col min="388" max="391" width="11.42578125" style="409"/>
    <col min="392" max="392" width="34" style="409" customWidth="1"/>
    <col min="393" max="393" width="9.5703125" style="409" customWidth="1"/>
    <col min="394" max="394" width="16.7109375" style="409" customWidth="1"/>
    <col min="395" max="395" width="55.140625" style="409" customWidth="1"/>
    <col min="396" max="396" width="22.5703125" style="409" customWidth="1"/>
    <col min="397" max="397" width="23" style="409" customWidth="1"/>
    <col min="398" max="398" width="22.85546875" style="409" customWidth="1"/>
    <col min="399" max="399" width="23.42578125" style="409" customWidth="1"/>
    <col min="400" max="400" width="28.7109375" style="409" customWidth="1"/>
    <col min="401" max="401" width="12.7109375" style="409" customWidth="1"/>
    <col min="402" max="402" width="11.42578125" style="409"/>
    <col min="403" max="403" width="25.28515625" style="409" customWidth="1"/>
    <col min="404" max="404" width="15.85546875" style="409" bestFit="1" customWidth="1"/>
    <col min="405" max="406" width="18" style="409" bestFit="1" customWidth="1"/>
    <col min="407" max="625" width="11.42578125" style="409"/>
    <col min="626" max="626" width="15.42578125" style="409" customWidth="1"/>
    <col min="627" max="627" width="9.5703125" style="409" customWidth="1"/>
    <col min="628" max="628" width="14.42578125" style="409" customWidth="1"/>
    <col min="629" max="629" width="49.85546875" style="409" customWidth="1"/>
    <col min="630" max="630" width="22.5703125" style="409" customWidth="1"/>
    <col min="631" max="631" width="23" style="409" customWidth="1"/>
    <col min="632" max="632" width="22.85546875" style="409" customWidth="1"/>
    <col min="633" max="633" width="23.42578125" style="409" customWidth="1"/>
    <col min="634" max="634" width="22.42578125" style="409" customWidth="1"/>
    <col min="635" max="635" width="13.85546875" style="409" customWidth="1"/>
    <col min="636" max="636" width="20.7109375" style="409" customWidth="1"/>
    <col min="637" max="637" width="18.140625" style="409" customWidth="1"/>
    <col min="638" max="638" width="14.85546875" style="409" bestFit="1" customWidth="1"/>
    <col min="639" max="639" width="11.42578125" style="409"/>
    <col min="640" max="640" width="17.42578125" style="409" customWidth="1"/>
    <col min="641" max="643" width="18.140625" style="409" customWidth="1"/>
    <col min="644" max="647" width="11.42578125" style="409"/>
    <col min="648" max="648" width="34" style="409" customWidth="1"/>
    <col min="649" max="649" width="9.5703125" style="409" customWidth="1"/>
    <col min="650" max="650" width="16.7109375" style="409" customWidth="1"/>
    <col min="651" max="651" width="55.140625" style="409" customWidth="1"/>
    <col min="652" max="652" width="22.5703125" style="409" customWidth="1"/>
    <col min="653" max="653" width="23" style="409" customWidth="1"/>
    <col min="654" max="654" width="22.85546875" style="409" customWidth="1"/>
    <col min="655" max="655" width="23.42578125" style="409" customWidth="1"/>
    <col min="656" max="656" width="28.7109375" style="409" customWidth="1"/>
    <col min="657" max="657" width="12.7109375" style="409" customWidth="1"/>
    <col min="658" max="658" width="11.42578125" style="409"/>
    <col min="659" max="659" width="25.28515625" style="409" customWidth="1"/>
    <col min="660" max="660" width="15.85546875" style="409" bestFit="1" customWidth="1"/>
    <col min="661" max="662" width="18" style="409" bestFit="1" customWidth="1"/>
    <col min="663" max="881" width="11.42578125" style="409"/>
    <col min="882" max="882" width="15.42578125" style="409" customWidth="1"/>
    <col min="883" max="883" width="9.5703125" style="409" customWidth="1"/>
    <col min="884" max="884" width="14.42578125" style="409" customWidth="1"/>
    <col min="885" max="885" width="49.85546875" style="409" customWidth="1"/>
    <col min="886" max="886" width="22.5703125" style="409" customWidth="1"/>
    <col min="887" max="887" width="23" style="409" customWidth="1"/>
    <col min="888" max="888" width="22.85546875" style="409" customWidth="1"/>
    <col min="889" max="889" width="23.42578125" style="409" customWidth="1"/>
    <col min="890" max="890" width="22.42578125" style="409" customWidth="1"/>
    <col min="891" max="891" width="13.85546875" style="409" customWidth="1"/>
    <col min="892" max="892" width="20.7109375" style="409" customWidth="1"/>
    <col min="893" max="893" width="18.140625" style="409" customWidth="1"/>
    <col min="894" max="894" width="14.85546875" style="409" bestFit="1" customWidth="1"/>
    <col min="895" max="895" width="11.42578125" style="409"/>
    <col min="896" max="896" width="17.42578125" style="409" customWidth="1"/>
    <col min="897" max="899" width="18.140625" style="409" customWidth="1"/>
    <col min="900" max="903" width="11.42578125" style="409"/>
    <col min="904" max="904" width="34" style="409" customWidth="1"/>
    <col min="905" max="905" width="9.5703125" style="409" customWidth="1"/>
    <col min="906" max="906" width="16.7109375" style="409" customWidth="1"/>
    <col min="907" max="907" width="55.140625" style="409" customWidth="1"/>
    <col min="908" max="908" width="22.5703125" style="409" customWidth="1"/>
    <col min="909" max="909" width="23" style="409" customWidth="1"/>
    <col min="910" max="910" width="22.85546875" style="409" customWidth="1"/>
    <col min="911" max="911" width="23.42578125" style="409" customWidth="1"/>
    <col min="912" max="912" width="28.7109375" style="409" customWidth="1"/>
    <col min="913" max="913" width="12.7109375" style="409" customWidth="1"/>
    <col min="914" max="914" width="11.42578125" style="409"/>
    <col min="915" max="915" width="25.28515625" style="409" customWidth="1"/>
    <col min="916" max="916" width="15.85546875" style="409" bestFit="1" customWidth="1"/>
    <col min="917" max="918" width="18" style="409" bestFit="1" customWidth="1"/>
    <col min="919" max="1137" width="11.42578125" style="409"/>
    <col min="1138" max="1138" width="15.42578125" style="409" customWidth="1"/>
    <col min="1139" max="1139" width="9.5703125" style="409" customWidth="1"/>
    <col min="1140" max="1140" width="14.42578125" style="409" customWidth="1"/>
    <col min="1141" max="1141" width="49.85546875" style="409" customWidth="1"/>
    <col min="1142" max="1142" width="22.5703125" style="409" customWidth="1"/>
    <col min="1143" max="1143" width="23" style="409" customWidth="1"/>
    <col min="1144" max="1144" width="22.85546875" style="409" customWidth="1"/>
    <col min="1145" max="1145" width="23.42578125" style="409" customWidth="1"/>
    <col min="1146" max="1146" width="22.42578125" style="409" customWidth="1"/>
    <col min="1147" max="1147" width="13.85546875" style="409" customWidth="1"/>
    <col min="1148" max="1148" width="20.7109375" style="409" customWidth="1"/>
    <col min="1149" max="1149" width="18.140625" style="409" customWidth="1"/>
    <col min="1150" max="1150" width="14.85546875" style="409" bestFit="1" customWidth="1"/>
    <col min="1151" max="1151" width="11.42578125" style="409"/>
    <col min="1152" max="1152" width="17.42578125" style="409" customWidth="1"/>
    <col min="1153" max="1155" width="18.140625" style="409" customWidth="1"/>
    <col min="1156" max="1159" width="11.42578125" style="409"/>
    <col min="1160" max="1160" width="34" style="409" customWidth="1"/>
    <col min="1161" max="1161" width="9.5703125" style="409" customWidth="1"/>
    <col min="1162" max="1162" width="16.7109375" style="409" customWidth="1"/>
    <col min="1163" max="1163" width="55.140625" style="409" customWidth="1"/>
    <col min="1164" max="1164" width="22.5703125" style="409" customWidth="1"/>
    <col min="1165" max="1165" width="23" style="409" customWidth="1"/>
    <col min="1166" max="1166" width="22.85546875" style="409" customWidth="1"/>
    <col min="1167" max="1167" width="23.42578125" style="409" customWidth="1"/>
    <col min="1168" max="1168" width="28.7109375" style="409" customWidth="1"/>
    <col min="1169" max="1169" width="12.7109375" style="409" customWidth="1"/>
    <col min="1170" max="1170" width="11.42578125" style="409"/>
    <col min="1171" max="1171" width="25.28515625" style="409" customWidth="1"/>
    <col min="1172" max="1172" width="15.85546875" style="409" bestFit="1" customWidth="1"/>
    <col min="1173" max="1174" width="18" style="409" bestFit="1" customWidth="1"/>
    <col min="1175" max="1393" width="11.42578125" style="409"/>
    <col min="1394" max="1394" width="15.42578125" style="409" customWidth="1"/>
    <col min="1395" max="1395" width="9.5703125" style="409" customWidth="1"/>
    <col min="1396" max="1396" width="14.42578125" style="409" customWidth="1"/>
    <col min="1397" max="1397" width="49.85546875" style="409" customWidth="1"/>
    <col min="1398" max="1398" width="22.5703125" style="409" customWidth="1"/>
    <col min="1399" max="1399" width="23" style="409" customWidth="1"/>
    <col min="1400" max="1400" width="22.85546875" style="409" customWidth="1"/>
    <col min="1401" max="1401" width="23.42578125" style="409" customWidth="1"/>
    <col min="1402" max="1402" width="22.42578125" style="409" customWidth="1"/>
    <col min="1403" max="1403" width="13.85546875" style="409" customWidth="1"/>
    <col min="1404" max="1404" width="20.7109375" style="409" customWidth="1"/>
    <col min="1405" max="1405" width="18.140625" style="409" customWidth="1"/>
    <col min="1406" max="1406" width="14.85546875" style="409" bestFit="1" customWidth="1"/>
    <col min="1407" max="1407" width="11.42578125" style="409"/>
    <col min="1408" max="1408" width="17.42578125" style="409" customWidth="1"/>
    <col min="1409" max="1411" width="18.140625" style="409" customWidth="1"/>
    <col min="1412" max="1415" width="11.42578125" style="409"/>
    <col min="1416" max="1416" width="34" style="409" customWidth="1"/>
    <col min="1417" max="1417" width="9.5703125" style="409" customWidth="1"/>
    <col min="1418" max="1418" width="16.7109375" style="409" customWidth="1"/>
    <col min="1419" max="1419" width="55.140625" style="409" customWidth="1"/>
    <col min="1420" max="1420" width="22.5703125" style="409" customWidth="1"/>
    <col min="1421" max="1421" width="23" style="409" customWidth="1"/>
    <col min="1422" max="1422" width="22.85546875" style="409" customWidth="1"/>
    <col min="1423" max="1423" width="23.42578125" style="409" customWidth="1"/>
    <col min="1424" max="1424" width="28.7109375" style="409" customWidth="1"/>
    <col min="1425" max="1425" width="12.7109375" style="409" customWidth="1"/>
    <col min="1426" max="1426" width="11.42578125" style="409"/>
    <col min="1427" max="1427" width="25.28515625" style="409" customWidth="1"/>
    <col min="1428" max="1428" width="15.85546875" style="409" bestFit="1" customWidth="1"/>
    <col min="1429" max="1430" width="18" style="409" bestFit="1" customWidth="1"/>
    <col min="1431" max="1649" width="11.42578125" style="409"/>
    <col min="1650" max="1650" width="15.42578125" style="409" customWidth="1"/>
    <col min="1651" max="1651" width="9.5703125" style="409" customWidth="1"/>
    <col min="1652" max="1652" width="14.42578125" style="409" customWidth="1"/>
    <col min="1653" max="1653" width="49.85546875" style="409" customWidth="1"/>
    <col min="1654" max="1654" width="22.5703125" style="409" customWidth="1"/>
    <col min="1655" max="1655" width="23" style="409" customWidth="1"/>
    <col min="1656" max="1656" width="22.85546875" style="409" customWidth="1"/>
    <col min="1657" max="1657" width="23.42578125" style="409" customWidth="1"/>
    <col min="1658" max="1658" width="22.42578125" style="409" customWidth="1"/>
    <col min="1659" max="1659" width="13.85546875" style="409" customWidth="1"/>
    <col min="1660" max="1660" width="20.7109375" style="409" customWidth="1"/>
    <col min="1661" max="1661" width="18.140625" style="409" customWidth="1"/>
    <col min="1662" max="1662" width="14.85546875" style="409" bestFit="1" customWidth="1"/>
    <col min="1663" max="1663" width="11.42578125" style="409"/>
    <col min="1664" max="1664" width="17.42578125" style="409" customWidth="1"/>
    <col min="1665" max="1667" width="18.140625" style="409" customWidth="1"/>
    <col min="1668" max="1671" width="11.42578125" style="409"/>
    <col min="1672" max="1672" width="34" style="409" customWidth="1"/>
    <col min="1673" max="1673" width="9.5703125" style="409" customWidth="1"/>
    <col min="1674" max="1674" width="16.7109375" style="409" customWidth="1"/>
    <col min="1675" max="1675" width="55.140625" style="409" customWidth="1"/>
    <col min="1676" max="1676" width="22.5703125" style="409" customWidth="1"/>
    <col min="1677" max="1677" width="23" style="409" customWidth="1"/>
    <col min="1678" max="1678" width="22.85546875" style="409" customWidth="1"/>
    <col min="1679" max="1679" width="23.42578125" style="409" customWidth="1"/>
    <col min="1680" max="1680" width="28.7109375" style="409" customWidth="1"/>
    <col min="1681" max="1681" width="12.7109375" style="409" customWidth="1"/>
    <col min="1682" max="1682" width="11.42578125" style="409"/>
    <col min="1683" max="1683" width="25.28515625" style="409" customWidth="1"/>
    <col min="1684" max="1684" width="15.85546875" style="409" bestFit="1" customWidth="1"/>
    <col min="1685" max="1686" width="18" style="409" bestFit="1" customWidth="1"/>
    <col min="1687" max="1905" width="11.42578125" style="409"/>
    <col min="1906" max="1906" width="15.42578125" style="409" customWidth="1"/>
    <col min="1907" max="1907" width="9.5703125" style="409" customWidth="1"/>
    <col min="1908" max="1908" width="14.42578125" style="409" customWidth="1"/>
    <col min="1909" max="1909" width="49.85546875" style="409" customWidth="1"/>
    <col min="1910" max="1910" width="22.5703125" style="409" customWidth="1"/>
    <col min="1911" max="1911" width="23" style="409" customWidth="1"/>
    <col min="1912" max="1912" width="22.85546875" style="409" customWidth="1"/>
    <col min="1913" max="1913" width="23.42578125" style="409" customWidth="1"/>
    <col min="1914" max="1914" width="22.42578125" style="409" customWidth="1"/>
    <col min="1915" max="1915" width="13.85546875" style="409" customWidth="1"/>
    <col min="1916" max="1916" width="20.7109375" style="409" customWidth="1"/>
    <col min="1917" max="1917" width="18.140625" style="409" customWidth="1"/>
    <col min="1918" max="1918" width="14.85546875" style="409" bestFit="1" customWidth="1"/>
    <col min="1919" max="1919" width="11.42578125" style="409"/>
    <col min="1920" max="1920" width="17.42578125" style="409" customWidth="1"/>
    <col min="1921" max="1923" width="18.140625" style="409" customWidth="1"/>
    <col min="1924" max="1927" width="11.42578125" style="409"/>
    <col min="1928" max="1928" width="34" style="409" customWidth="1"/>
    <col min="1929" max="1929" width="9.5703125" style="409" customWidth="1"/>
    <col min="1930" max="1930" width="16.7109375" style="409" customWidth="1"/>
    <col min="1931" max="1931" width="55.140625" style="409" customWidth="1"/>
    <col min="1932" max="1932" width="22.5703125" style="409" customWidth="1"/>
    <col min="1933" max="1933" width="23" style="409" customWidth="1"/>
    <col min="1934" max="1934" width="22.85546875" style="409" customWidth="1"/>
    <col min="1935" max="1935" width="23.42578125" style="409" customWidth="1"/>
    <col min="1936" max="1936" width="28.7109375" style="409" customWidth="1"/>
    <col min="1937" max="1937" width="12.7109375" style="409" customWidth="1"/>
    <col min="1938" max="1938" width="11.42578125" style="409"/>
    <col min="1939" max="1939" width="25.28515625" style="409" customWidth="1"/>
    <col min="1940" max="1940" width="15.85546875" style="409" bestFit="1" customWidth="1"/>
    <col min="1941" max="1942" width="18" style="409" bestFit="1" customWidth="1"/>
    <col min="1943" max="2161" width="11.42578125" style="409"/>
    <col min="2162" max="2162" width="15.42578125" style="409" customWidth="1"/>
    <col min="2163" max="2163" width="9.5703125" style="409" customWidth="1"/>
    <col min="2164" max="2164" width="14.42578125" style="409" customWidth="1"/>
    <col min="2165" max="2165" width="49.85546875" style="409" customWidth="1"/>
    <col min="2166" max="2166" width="22.5703125" style="409" customWidth="1"/>
    <col min="2167" max="2167" width="23" style="409" customWidth="1"/>
    <col min="2168" max="2168" width="22.85546875" style="409" customWidth="1"/>
    <col min="2169" max="2169" width="23.42578125" style="409" customWidth="1"/>
    <col min="2170" max="2170" width="22.42578125" style="409" customWidth="1"/>
    <col min="2171" max="2171" width="13.85546875" style="409" customWidth="1"/>
    <col min="2172" max="2172" width="20.7109375" style="409" customWidth="1"/>
    <col min="2173" max="2173" width="18.140625" style="409" customWidth="1"/>
    <col min="2174" max="2174" width="14.85546875" style="409" bestFit="1" customWidth="1"/>
    <col min="2175" max="2175" width="11.42578125" style="409"/>
    <col min="2176" max="2176" width="17.42578125" style="409" customWidth="1"/>
    <col min="2177" max="2179" width="18.140625" style="409" customWidth="1"/>
    <col min="2180" max="2183" width="11.42578125" style="409"/>
    <col min="2184" max="2184" width="34" style="409" customWidth="1"/>
    <col min="2185" max="2185" width="9.5703125" style="409" customWidth="1"/>
    <col min="2186" max="2186" width="16.7109375" style="409" customWidth="1"/>
    <col min="2187" max="2187" width="55.140625" style="409" customWidth="1"/>
    <col min="2188" max="2188" width="22.5703125" style="409" customWidth="1"/>
    <col min="2189" max="2189" width="23" style="409" customWidth="1"/>
    <col min="2190" max="2190" width="22.85546875" style="409" customWidth="1"/>
    <col min="2191" max="2191" width="23.42578125" style="409" customWidth="1"/>
    <col min="2192" max="2192" width="28.7109375" style="409" customWidth="1"/>
    <col min="2193" max="2193" width="12.7109375" style="409" customWidth="1"/>
    <col min="2194" max="2194" width="11.42578125" style="409"/>
    <col min="2195" max="2195" width="25.28515625" style="409" customWidth="1"/>
    <col min="2196" max="2196" width="15.85546875" style="409" bestFit="1" customWidth="1"/>
    <col min="2197" max="2198" width="18" style="409" bestFit="1" customWidth="1"/>
    <col min="2199" max="2417" width="11.42578125" style="409"/>
    <col min="2418" max="2418" width="15.42578125" style="409" customWidth="1"/>
    <col min="2419" max="2419" width="9.5703125" style="409" customWidth="1"/>
    <col min="2420" max="2420" width="14.42578125" style="409" customWidth="1"/>
    <col min="2421" max="2421" width="49.85546875" style="409" customWidth="1"/>
    <col min="2422" max="2422" width="22.5703125" style="409" customWidth="1"/>
    <col min="2423" max="2423" width="23" style="409" customWidth="1"/>
    <col min="2424" max="2424" width="22.85546875" style="409" customWidth="1"/>
    <col min="2425" max="2425" width="23.42578125" style="409" customWidth="1"/>
    <col min="2426" max="2426" width="22.42578125" style="409" customWidth="1"/>
    <col min="2427" max="2427" width="13.85546875" style="409" customWidth="1"/>
    <col min="2428" max="2428" width="20.7109375" style="409" customWidth="1"/>
    <col min="2429" max="2429" width="18.140625" style="409" customWidth="1"/>
    <col min="2430" max="2430" width="14.85546875" style="409" bestFit="1" customWidth="1"/>
    <col min="2431" max="2431" width="11.42578125" style="409"/>
    <col min="2432" max="2432" width="17.42578125" style="409" customWidth="1"/>
    <col min="2433" max="2435" width="18.140625" style="409" customWidth="1"/>
    <col min="2436" max="2439" width="11.42578125" style="409"/>
    <col min="2440" max="2440" width="34" style="409" customWidth="1"/>
    <col min="2441" max="2441" width="9.5703125" style="409" customWidth="1"/>
    <col min="2442" max="2442" width="16.7109375" style="409" customWidth="1"/>
    <col min="2443" max="2443" width="55.140625" style="409" customWidth="1"/>
    <col min="2444" max="2444" width="22.5703125" style="409" customWidth="1"/>
    <col min="2445" max="2445" width="23" style="409" customWidth="1"/>
    <col min="2446" max="2446" width="22.85546875" style="409" customWidth="1"/>
    <col min="2447" max="2447" width="23.42578125" style="409" customWidth="1"/>
    <col min="2448" max="2448" width="28.7109375" style="409" customWidth="1"/>
    <col min="2449" max="2449" width="12.7109375" style="409" customWidth="1"/>
    <col min="2450" max="2450" width="11.42578125" style="409"/>
    <col min="2451" max="2451" width="25.28515625" style="409" customWidth="1"/>
    <col min="2452" max="2452" width="15.85546875" style="409" bestFit="1" customWidth="1"/>
    <col min="2453" max="2454" width="18" style="409" bestFit="1" customWidth="1"/>
    <col min="2455" max="2673" width="11.42578125" style="409"/>
    <col min="2674" max="2674" width="15.42578125" style="409" customWidth="1"/>
    <col min="2675" max="2675" width="9.5703125" style="409" customWidth="1"/>
    <col min="2676" max="2676" width="14.42578125" style="409" customWidth="1"/>
    <col min="2677" max="2677" width="49.85546875" style="409" customWidth="1"/>
    <col min="2678" max="2678" width="22.5703125" style="409" customWidth="1"/>
    <col min="2679" max="2679" width="23" style="409" customWidth="1"/>
    <col min="2680" max="2680" width="22.85546875" style="409" customWidth="1"/>
    <col min="2681" max="2681" width="23.42578125" style="409" customWidth="1"/>
    <col min="2682" max="2682" width="22.42578125" style="409" customWidth="1"/>
    <col min="2683" max="2683" width="13.85546875" style="409" customWidth="1"/>
    <col min="2684" max="2684" width="20.7109375" style="409" customWidth="1"/>
    <col min="2685" max="2685" width="18.140625" style="409" customWidth="1"/>
    <col min="2686" max="2686" width="14.85546875" style="409" bestFit="1" customWidth="1"/>
    <col min="2687" max="2687" width="11.42578125" style="409"/>
    <col min="2688" max="2688" width="17.42578125" style="409" customWidth="1"/>
    <col min="2689" max="2691" width="18.140625" style="409" customWidth="1"/>
    <col min="2692" max="2695" width="11.42578125" style="409"/>
    <col min="2696" max="2696" width="34" style="409" customWidth="1"/>
    <col min="2697" max="2697" width="9.5703125" style="409" customWidth="1"/>
    <col min="2698" max="2698" width="16.7109375" style="409" customWidth="1"/>
    <col min="2699" max="2699" width="55.140625" style="409" customWidth="1"/>
    <col min="2700" max="2700" width="22.5703125" style="409" customWidth="1"/>
    <col min="2701" max="2701" width="23" style="409" customWidth="1"/>
    <col min="2702" max="2702" width="22.85546875" style="409" customWidth="1"/>
    <col min="2703" max="2703" width="23.42578125" style="409" customWidth="1"/>
    <col min="2704" max="2704" width="28.7109375" style="409" customWidth="1"/>
    <col min="2705" max="2705" width="12.7109375" style="409" customWidth="1"/>
    <col min="2706" max="2706" width="11.42578125" style="409"/>
    <col min="2707" max="2707" width="25.28515625" style="409" customWidth="1"/>
    <col min="2708" max="2708" width="15.85546875" style="409" bestFit="1" customWidth="1"/>
    <col min="2709" max="2710" width="18" style="409" bestFit="1" customWidth="1"/>
    <col min="2711" max="2929" width="11.42578125" style="409"/>
    <col min="2930" max="2930" width="15.42578125" style="409" customWidth="1"/>
    <col min="2931" max="2931" width="9.5703125" style="409" customWidth="1"/>
    <col min="2932" max="2932" width="14.42578125" style="409" customWidth="1"/>
    <col min="2933" max="2933" width="49.85546875" style="409" customWidth="1"/>
    <col min="2934" max="2934" width="22.5703125" style="409" customWidth="1"/>
    <col min="2935" max="2935" width="23" style="409" customWidth="1"/>
    <col min="2936" max="2936" width="22.85546875" style="409" customWidth="1"/>
    <col min="2937" max="2937" width="23.42578125" style="409" customWidth="1"/>
    <col min="2938" max="2938" width="22.42578125" style="409" customWidth="1"/>
    <col min="2939" max="2939" width="13.85546875" style="409" customWidth="1"/>
    <col min="2940" max="2940" width="20.7109375" style="409" customWidth="1"/>
    <col min="2941" max="2941" width="18.140625" style="409" customWidth="1"/>
    <col min="2942" max="2942" width="14.85546875" style="409" bestFit="1" customWidth="1"/>
    <col min="2943" max="2943" width="11.42578125" style="409"/>
    <col min="2944" max="2944" width="17.42578125" style="409" customWidth="1"/>
    <col min="2945" max="2947" width="18.140625" style="409" customWidth="1"/>
    <col min="2948" max="2951" width="11.42578125" style="409"/>
    <col min="2952" max="2952" width="34" style="409" customWidth="1"/>
    <col min="2953" max="2953" width="9.5703125" style="409" customWidth="1"/>
    <col min="2954" max="2954" width="16.7109375" style="409" customWidth="1"/>
    <col min="2955" max="2955" width="55.140625" style="409" customWidth="1"/>
    <col min="2956" max="2956" width="22.5703125" style="409" customWidth="1"/>
    <col min="2957" max="2957" width="23" style="409" customWidth="1"/>
    <col min="2958" max="2958" width="22.85546875" style="409" customWidth="1"/>
    <col min="2959" max="2959" width="23.42578125" style="409" customWidth="1"/>
    <col min="2960" max="2960" width="28.7109375" style="409" customWidth="1"/>
    <col min="2961" max="2961" width="12.7109375" style="409" customWidth="1"/>
    <col min="2962" max="2962" width="11.42578125" style="409"/>
    <col min="2963" max="2963" width="25.28515625" style="409" customWidth="1"/>
    <col min="2964" max="2964" width="15.85546875" style="409" bestFit="1" customWidth="1"/>
    <col min="2965" max="2966" width="18" style="409" bestFit="1" customWidth="1"/>
    <col min="2967" max="3185" width="11.42578125" style="409"/>
    <col min="3186" max="3186" width="15.42578125" style="409" customWidth="1"/>
    <col min="3187" max="3187" width="9.5703125" style="409" customWidth="1"/>
    <col min="3188" max="3188" width="14.42578125" style="409" customWidth="1"/>
    <col min="3189" max="3189" width="49.85546875" style="409" customWidth="1"/>
    <col min="3190" max="3190" width="22.5703125" style="409" customWidth="1"/>
    <col min="3191" max="3191" width="23" style="409" customWidth="1"/>
    <col min="3192" max="3192" width="22.85546875" style="409" customWidth="1"/>
    <col min="3193" max="3193" width="23.42578125" style="409" customWidth="1"/>
    <col min="3194" max="3194" width="22.42578125" style="409" customWidth="1"/>
    <col min="3195" max="3195" width="13.85546875" style="409" customWidth="1"/>
    <col min="3196" max="3196" width="20.7109375" style="409" customWidth="1"/>
    <col min="3197" max="3197" width="18.140625" style="409" customWidth="1"/>
    <col min="3198" max="3198" width="14.85546875" style="409" bestFit="1" customWidth="1"/>
    <col min="3199" max="3199" width="11.42578125" style="409"/>
    <col min="3200" max="3200" width="17.42578125" style="409" customWidth="1"/>
    <col min="3201" max="3203" width="18.140625" style="409" customWidth="1"/>
    <col min="3204" max="3207" width="11.42578125" style="409"/>
    <col min="3208" max="3208" width="34" style="409" customWidth="1"/>
    <col min="3209" max="3209" width="9.5703125" style="409" customWidth="1"/>
    <col min="3210" max="3210" width="16.7109375" style="409" customWidth="1"/>
    <col min="3211" max="3211" width="55.140625" style="409" customWidth="1"/>
    <col min="3212" max="3212" width="22.5703125" style="409" customWidth="1"/>
    <col min="3213" max="3213" width="23" style="409" customWidth="1"/>
    <col min="3214" max="3214" width="22.85546875" style="409" customWidth="1"/>
    <col min="3215" max="3215" width="23.42578125" style="409" customWidth="1"/>
    <col min="3216" max="3216" width="28.7109375" style="409" customWidth="1"/>
    <col min="3217" max="3217" width="12.7109375" style="409" customWidth="1"/>
    <col min="3218" max="3218" width="11.42578125" style="409"/>
    <col min="3219" max="3219" width="25.28515625" style="409" customWidth="1"/>
    <col min="3220" max="3220" width="15.85546875" style="409" bestFit="1" customWidth="1"/>
    <col min="3221" max="3222" width="18" style="409" bestFit="1" customWidth="1"/>
    <col min="3223" max="3441" width="11.42578125" style="409"/>
    <col min="3442" max="3442" width="15.42578125" style="409" customWidth="1"/>
    <col min="3443" max="3443" width="9.5703125" style="409" customWidth="1"/>
    <col min="3444" max="3444" width="14.42578125" style="409" customWidth="1"/>
    <col min="3445" max="3445" width="49.85546875" style="409" customWidth="1"/>
    <col min="3446" max="3446" width="22.5703125" style="409" customWidth="1"/>
    <col min="3447" max="3447" width="23" style="409" customWidth="1"/>
    <col min="3448" max="3448" width="22.85546875" style="409" customWidth="1"/>
    <col min="3449" max="3449" width="23.42578125" style="409" customWidth="1"/>
    <col min="3450" max="3450" width="22.42578125" style="409" customWidth="1"/>
    <col min="3451" max="3451" width="13.85546875" style="409" customWidth="1"/>
    <col min="3452" max="3452" width="20.7109375" style="409" customWidth="1"/>
    <col min="3453" max="3453" width="18.140625" style="409" customWidth="1"/>
    <col min="3454" max="3454" width="14.85546875" style="409" bestFit="1" customWidth="1"/>
    <col min="3455" max="3455" width="11.42578125" style="409"/>
    <col min="3456" max="3456" width="17.42578125" style="409" customWidth="1"/>
    <col min="3457" max="3459" width="18.140625" style="409" customWidth="1"/>
    <col min="3460" max="3463" width="11.42578125" style="409"/>
    <col min="3464" max="3464" width="34" style="409" customWidth="1"/>
    <col min="3465" max="3465" width="9.5703125" style="409" customWidth="1"/>
    <col min="3466" max="3466" width="16.7109375" style="409" customWidth="1"/>
    <col min="3467" max="3467" width="55.140625" style="409" customWidth="1"/>
    <col min="3468" max="3468" width="22.5703125" style="409" customWidth="1"/>
    <col min="3469" max="3469" width="23" style="409" customWidth="1"/>
    <col min="3470" max="3470" width="22.85546875" style="409" customWidth="1"/>
    <col min="3471" max="3471" width="23.42578125" style="409" customWidth="1"/>
    <col min="3472" max="3472" width="28.7109375" style="409" customWidth="1"/>
    <col min="3473" max="3473" width="12.7109375" style="409" customWidth="1"/>
    <col min="3474" max="3474" width="11.42578125" style="409"/>
    <col min="3475" max="3475" width="25.28515625" style="409" customWidth="1"/>
    <col min="3476" max="3476" width="15.85546875" style="409" bestFit="1" customWidth="1"/>
    <col min="3477" max="3478" width="18" style="409" bestFit="1" customWidth="1"/>
    <col min="3479" max="3697" width="11.42578125" style="409"/>
    <col min="3698" max="3698" width="15.42578125" style="409" customWidth="1"/>
    <col min="3699" max="3699" width="9.5703125" style="409" customWidth="1"/>
    <col min="3700" max="3700" width="14.42578125" style="409" customWidth="1"/>
    <col min="3701" max="3701" width="49.85546875" style="409" customWidth="1"/>
    <col min="3702" max="3702" width="22.5703125" style="409" customWidth="1"/>
    <col min="3703" max="3703" width="23" style="409" customWidth="1"/>
    <col min="3704" max="3704" width="22.85546875" style="409" customWidth="1"/>
    <col min="3705" max="3705" width="23.42578125" style="409" customWidth="1"/>
    <col min="3706" max="3706" width="22.42578125" style="409" customWidth="1"/>
    <col min="3707" max="3707" width="13.85546875" style="409" customWidth="1"/>
    <col min="3708" max="3708" width="20.7109375" style="409" customWidth="1"/>
    <col min="3709" max="3709" width="18.140625" style="409" customWidth="1"/>
    <col min="3710" max="3710" width="14.85546875" style="409" bestFit="1" customWidth="1"/>
    <col min="3711" max="3711" width="11.42578125" style="409"/>
    <col min="3712" max="3712" width="17.42578125" style="409" customWidth="1"/>
    <col min="3713" max="3715" width="18.140625" style="409" customWidth="1"/>
    <col min="3716" max="3719" width="11.42578125" style="409"/>
    <col min="3720" max="3720" width="34" style="409" customWidth="1"/>
    <col min="3721" max="3721" width="9.5703125" style="409" customWidth="1"/>
    <col min="3722" max="3722" width="16.7109375" style="409" customWidth="1"/>
    <col min="3723" max="3723" width="55.140625" style="409" customWidth="1"/>
    <col min="3724" max="3724" width="22.5703125" style="409" customWidth="1"/>
    <col min="3725" max="3725" width="23" style="409" customWidth="1"/>
    <col min="3726" max="3726" width="22.85546875" style="409" customWidth="1"/>
    <col min="3727" max="3727" width="23.42578125" style="409" customWidth="1"/>
    <col min="3728" max="3728" width="28.7109375" style="409" customWidth="1"/>
    <col min="3729" max="3729" width="12.7109375" style="409" customWidth="1"/>
    <col min="3730" max="3730" width="11.42578125" style="409"/>
    <col min="3731" max="3731" width="25.28515625" style="409" customWidth="1"/>
    <col min="3732" max="3732" width="15.85546875" style="409" bestFit="1" customWidth="1"/>
    <col min="3733" max="3734" width="18" style="409" bestFit="1" customWidth="1"/>
    <col min="3735" max="3953" width="11.42578125" style="409"/>
    <col min="3954" max="3954" width="15.42578125" style="409" customWidth="1"/>
    <col min="3955" max="3955" width="9.5703125" style="409" customWidth="1"/>
    <col min="3956" max="3956" width="14.42578125" style="409" customWidth="1"/>
    <col min="3957" max="3957" width="49.85546875" style="409" customWidth="1"/>
    <col min="3958" max="3958" width="22.5703125" style="409" customWidth="1"/>
    <col min="3959" max="3959" width="23" style="409" customWidth="1"/>
    <col min="3960" max="3960" width="22.85546875" style="409" customWidth="1"/>
    <col min="3961" max="3961" width="23.42578125" style="409" customWidth="1"/>
    <col min="3962" max="3962" width="22.42578125" style="409" customWidth="1"/>
    <col min="3963" max="3963" width="13.85546875" style="409" customWidth="1"/>
    <col min="3964" max="3964" width="20.7109375" style="409" customWidth="1"/>
    <col min="3965" max="3965" width="18.140625" style="409" customWidth="1"/>
    <col min="3966" max="3966" width="14.85546875" style="409" bestFit="1" customWidth="1"/>
    <col min="3967" max="3967" width="11.42578125" style="409"/>
    <col min="3968" max="3968" width="17.42578125" style="409" customWidth="1"/>
    <col min="3969" max="3971" width="18.140625" style="409" customWidth="1"/>
    <col min="3972" max="3975" width="11.42578125" style="409"/>
    <col min="3976" max="3976" width="34" style="409" customWidth="1"/>
    <col min="3977" max="3977" width="9.5703125" style="409" customWidth="1"/>
    <col min="3978" max="3978" width="16.7109375" style="409" customWidth="1"/>
    <col min="3979" max="3979" width="55.140625" style="409" customWidth="1"/>
    <col min="3980" max="3980" width="22.5703125" style="409" customWidth="1"/>
    <col min="3981" max="3981" width="23" style="409" customWidth="1"/>
    <col min="3982" max="3982" width="22.85546875" style="409" customWidth="1"/>
    <col min="3983" max="3983" width="23.42578125" style="409" customWidth="1"/>
    <col min="3984" max="3984" width="28.7109375" style="409" customWidth="1"/>
    <col min="3985" max="3985" width="12.7109375" style="409" customWidth="1"/>
    <col min="3986" max="3986" width="11.42578125" style="409"/>
    <col min="3987" max="3987" width="25.28515625" style="409" customWidth="1"/>
    <col min="3988" max="3988" width="15.85546875" style="409" bestFit="1" customWidth="1"/>
    <col min="3989" max="3990" width="18" style="409" bestFit="1" customWidth="1"/>
    <col min="3991" max="4209" width="11.42578125" style="409"/>
    <col min="4210" max="4210" width="15.42578125" style="409" customWidth="1"/>
    <col min="4211" max="4211" width="9.5703125" style="409" customWidth="1"/>
    <col min="4212" max="4212" width="14.42578125" style="409" customWidth="1"/>
    <col min="4213" max="4213" width="49.85546875" style="409" customWidth="1"/>
    <col min="4214" max="4214" width="22.5703125" style="409" customWidth="1"/>
    <col min="4215" max="4215" width="23" style="409" customWidth="1"/>
    <col min="4216" max="4216" width="22.85546875" style="409" customWidth="1"/>
    <col min="4217" max="4217" width="23.42578125" style="409" customWidth="1"/>
    <col min="4218" max="4218" width="22.42578125" style="409" customWidth="1"/>
    <col min="4219" max="4219" width="13.85546875" style="409" customWidth="1"/>
    <col min="4220" max="4220" width="20.7109375" style="409" customWidth="1"/>
    <col min="4221" max="4221" width="18.140625" style="409" customWidth="1"/>
    <col min="4222" max="4222" width="14.85546875" style="409" bestFit="1" customWidth="1"/>
    <col min="4223" max="4223" width="11.42578125" style="409"/>
    <col min="4224" max="4224" width="17.42578125" style="409" customWidth="1"/>
    <col min="4225" max="4227" width="18.140625" style="409" customWidth="1"/>
    <col min="4228" max="4231" width="11.42578125" style="409"/>
    <col min="4232" max="4232" width="34" style="409" customWidth="1"/>
    <col min="4233" max="4233" width="9.5703125" style="409" customWidth="1"/>
    <col min="4234" max="4234" width="16.7109375" style="409" customWidth="1"/>
    <col min="4235" max="4235" width="55.140625" style="409" customWidth="1"/>
    <col min="4236" max="4236" width="22.5703125" style="409" customWidth="1"/>
    <col min="4237" max="4237" width="23" style="409" customWidth="1"/>
    <col min="4238" max="4238" width="22.85546875" style="409" customWidth="1"/>
    <col min="4239" max="4239" width="23.42578125" style="409" customWidth="1"/>
    <col min="4240" max="4240" width="28.7109375" style="409" customWidth="1"/>
    <col min="4241" max="4241" width="12.7109375" style="409" customWidth="1"/>
    <col min="4242" max="4242" width="11.42578125" style="409"/>
    <col min="4243" max="4243" width="25.28515625" style="409" customWidth="1"/>
    <col min="4244" max="4244" width="15.85546875" style="409" bestFit="1" customWidth="1"/>
    <col min="4245" max="4246" width="18" style="409" bestFit="1" customWidth="1"/>
    <col min="4247" max="4465" width="11.42578125" style="409"/>
    <col min="4466" max="4466" width="15.42578125" style="409" customWidth="1"/>
    <col min="4467" max="4467" width="9.5703125" style="409" customWidth="1"/>
    <col min="4468" max="4468" width="14.42578125" style="409" customWidth="1"/>
    <col min="4469" max="4469" width="49.85546875" style="409" customWidth="1"/>
    <col min="4470" max="4470" width="22.5703125" style="409" customWidth="1"/>
    <col min="4471" max="4471" width="23" style="409" customWidth="1"/>
    <col min="4472" max="4472" width="22.85546875" style="409" customWidth="1"/>
    <col min="4473" max="4473" width="23.42578125" style="409" customWidth="1"/>
    <col min="4474" max="4474" width="22.42578125" style="409" customWidth="1"/>
    <col min="4475" max="4475" width="13.85546875" style="409" customWidth="1"/>
    <col min="4476" max="4476" width="20.7109375" style="409" customWidth="1"/>
    <col min="4477" max="4477" width="18.140625" style="409" customWidth="1"/>
    <col min="4478" max="4478" width="14.85546875" style="409" bestFit="1" customWidth="1"/>
    <col min="4479" max="4479" width="11.42578125" style="409"/>
    <col min="4480" max="4480" width="17.42578125" style="409" customWidth="1"/>
    <col min="4481" max="4483" width="18.140625" style="409" customWidth="1"/>
    <col min="4484" max="4487" width="11.42578125" style="409"/>
    <col min="4488" max="4488" width="34" style="409" customWidth="1"/>
    <col min="4489" max="4489" width="9.5703125" style="409" customWidth="1"/>
    <col min="4490" max="4490" width="16.7109375" style="409" customWidth="1"/>
    <col min="4491" max="4491" width="55.140625" style="409" customWidth="1"/>
    <col min="4492" max="4492" width="22.5703125" style="409" customWidth="1"/>
    <col min="4493" max="4493" width="23" style="409" customWidth="1"/>
    <col min="4494" max="4494" width="22.85546875" style="409" customWidth="1"/>
    <col min="4495" max="4495" width="23.42578125" style="409" customWidth="1"/>
    <col min="4496" max="4496" width="28.7109375" style="409" customWidth="1"/>
    <col min="4497" max="4497" width="12.7109375" style="409" customWidth="1"/>
    <col min="4498" max="4498" width="11.42578125" style="409"/>
    <col min="4499" max="4499" width="25.28515625" style="409" customWidth="1"/>
    <col min="4500" max="4500" width="15.85546875" style="409" bestFit="1" customWidth="1"/>
    <col min="4501" max="4502" width="18" style="409" bestFit="1" customWidth="1"/>
    <col min="4503" max="4721" width="11.42578125" style="409"/>
    <col min="4722" max="4722" width="15.42578125" style="409" customWidth="1"/>
    <col min="4723" max="4723" width="9.5703125" style="409" customWidth="1"/>
    <col min="4724" max="4724" width="14.42578125" style="409" customWidth="1"/>
    <col min="4725" max="4725" width="49.85546875" style="409" customWidth="1"/>
    <col min="4726" max="4726" width="22.5703125" style="409" customWidth="1"/>
    <col min="4727" max="4727" width="23" style="409" customWidth="1"/>
    <col min="4728" max="4728" width="22.85546875" style="409" customWidth="1"/>
    <col min="4729" max="4729" width="23.42578125" style="409" customWidth="1"/>
    <col min="4730" max="4730" width="22.42578125" style="409" customWidth="1"/>
    <col min="4731" max="4731" width="13.85546875" style="409" customWidth="1"/>
    <col min="4732" max="4732" width="20.7109375" style="409" customWidth="1"/>
    <col min="4733" max="4733" width="18.140625" style="409" customWidth="1"/>
    <col min="4734" max="4734" width="14.85546875" style="409" bestFit="1" customWidth="1"/>
    <col min="4735" max="4735" width="11.42578125" style="409"/>
    <col min="4736" max="4736" width="17.42578125" style="409" customWidth="1"/>
    <col min="4737" max="4739" width="18.140625" style="409" customWidth="1"/>
    <col min="4740" max="4743" width="11.42578125" style="409"/>
    <col min="4744" max="4744" width="34" style="409" customWidth="1"/>
    <col min="4745" max="4745" width="9.5703125" style="409" customWidth="1"/>
    <col min="4746" max="4746" width="16.7109375" style="409" customWidth="1"/>
    <col min="4747" max="4747" width="55.140625" style="409" customWidth="1"/>
    <col min="4748" max="4748" width="22.5703125" style="409" customWidth="1"/>
    <col min="4749" max="4749" width="23" style="409" customWidth="1"/>
    <col min="4750" max="4750" width="22.85546875" style="409" customWidth="1"/>
    <col min="4751" max="4751" width="23.42578125" style="409" customWidth="1"/>
    <col min="4752" max="4752" width="28.7109375" style="409" customWidth="1"/>
    <col min="4753" max="4753" width="12.7109375" style="409" customWidth="1"/>
    <col min="4754" max="4754" width="11.42578125" style="409"/>
    <col min="4755" max="4755" width="25.28515625" style="409" customWidth="1"/>
    <col min="4756" max="4756" width="15.85546875" style="409" bestFit="1" customWidth="1"/>
    <col min="4757" max="4758" width="18" style="409" bestFit="1" customWidth="1"/>
    <col min="4759" max="4977" width="11.42578125" style="409"/>
    <col min="4978" max="4978" width="15.42578125" style="409" customWidth="1"/>
    <col min="4979" max="4979" width="9.5703125" style="409" customWidth="1"/>
    <col min="4980" max="4980" width="14.42578125" style="409" customWidth="1"/>
    <col min="4981" max="4981" width="49.85546875" style="409" customWidth="1"/>
    <col min="4982" max="4982" width="22.5703125" style="409" customWidth="1"/>
    <col min="4983" max="4983" width="23" style="409" customWidth="1"/>
    <col min="4984" max="4984" width="22.85546875" style="409" customWidth="1"/>
    <col min="4985" max="4985" width="23.42578125" style="409" customWidth="1"/>
    <col min="4986" max="4986" width="22.42578125" style="409" customWidth="1"/>
    <col min="4987" max="4987" width="13.85546875" style="409" customWidth="1"/>
    <col min="4988" max="4988" width="20.7109375" style="409" customWidth="1"/>
    <col min="4989" max="4989" width="18.140625" style="409" customWidth="1"/>
    <col min="4990" max="4990" width="14.85546875" style="409" bestFit="1" customWidth="1"/>
    <col min="4991" max="4991" width="11.42578125" style="409"/>
    <col min="4992" max="4992" width="17.42578125" style="409" customWidth="1"/>
    <col min="4993" max="4995" width="18.140625" style="409" customWidth="1"/>
    <col min="4996" max="4999" width="11.42578125" style="409"/>
    <col min="5000" max="5000" width="34" style="409" customWidth="1"/>
    <col min="5001" max="5001" width="9.5703125" style="409" customWidth="1"/>
    <col min="5002" max="5002" width="16.7109375" style="409" customWidth="1"/>
    <col min="5003" max="5003" width="55.140625" style="409" customWidth="1"/>
    <col min="5004" max="5004" width="22.5703125" style="409" customWidth="1"/>
    <col min="5005" max="5005" width="23" style="409" customWidth="1"/>
    <col min="5006" max="5006" width="22.85546875" style="409" customWidth="1"/>
    <col min="5007" max="5007" width="23.42578125" style="409" customWidth="1"/>
    <col min="5008" max="5008" width="28.7109375" style="409" customWidth="1"/>
    <col min="5009" max="5009" width="12.7109375" style="409" customWidth="1"/>
    <col min="5010" max="5010" width="11.42578125" style="409"/>
    <col min="5011" max="5011" width="25.28515625" style="409" customWidth="1"/>
    <col min="5012" max="5012" width="15.85546875" style="409" bestFit="1" customWidth="1"/>
    <col min="5013" max="5014" width="18" style="409" bestFit="1" customWidth="1"/>
    <col min="5015" max="5233" width="11.42578125" style="409"/>
    <col min="5234" max="5234" width="15.42578125" style="409" customWidth="1"/>
    <col min="5235" max="5235" width="9.5703125" style="409" customWidth="1"/>
    <col min="5236" max="5236" width="14.42578125" style="409" customWidth="1"/>
    <col min="5237" max="5237" width="49.85546875" style="409" customWidth="1"/>
    <col min="5238" max="5238" width="22.5703125" style="409" customWidth="1"/>
    <col min="5239" max="5239" width="23" style="409" customWidth="1"/>
    <col min="5240" max="5240" width="22.85546875" style="409" customWidth="1"/>
    <col min="5241" max="5241" width="23.42578125" style="409" customWidth="1"/>
    <col min="5242" max="5242" width="22.42578125" style="409" customWidth="1"/>
    <col min="5243" max="5243" width="13.85546875" style="409" customWidth="1"/>
    <col min="5244" max="5244" width="20.7109375" style="409" customWidth="1"/>
    <col min="5245" max="5245" width="18.140625" style="409" customWidth="1"/>
    <col min="5246" max="5246" width="14.85546875" style="409" bestFit="1" customWidth="1"/>
    <col min="5247" max="5247" width="11.42578125" style="409"/>
    <col min="5248" max="5248" width="17.42578125" style="409" customWidth="1"/>
    <col min="5249" max="5251" width="18.140625" style="409" customWidth="1"/>
    <col min="5252" max="5255" width="11.42578125" style="409"/>
    <col min="5256" max="5256" width="34" style="409" customWidth="1"/>
    <col min="5257" max="5257" width="9.5703125" style="409" customWidth="1"/>
    <col min="5258" max="5258" width="16.7109375" style="409" customWidth="1"/>
    <col min="5259" max="5259" width="55.140625" style="409" customWidth="1"/>
    <col min="5260" max="5260" width="22.5703125" style="409" customWidth="1"/>
    <col min="5261" max="5261" width="23" style="409" customWidth="1"/>
    <col min="5262" max="5262" width="22.85546875" style="409" customWidth="1"/>
    <col min="5263" max="5263" width="23.42578125" style="409" customWidth="1"/>
    <col min="5264" max="5264" width="28.7109375" style="409" customWidth="1"/>
    <col min="5265" max="5265" width="12.7109375" style="409" customWidth="1"/>
    <col min="5266" max="5266" width="11.42578125" style="409"/>
    <col min="5267" max="5267" width="25.28515625" style="409" customWidth="1"/>
    <col min="5268" max="5268" width="15.85546875" style="409" bestFit="1" customWidth="1"/>
    <col min="5269" max="5270" width="18" style="409" bestFit="1" customWidth="1"/>
    <col min="5271" max="5489" width="11.42578125" style="409"/>
    <col min="5490" max="5490" width="15.42578125" style="409" customWidth="1"/>
    <col min="5491" max="5491" width="9.5703125" style="409" customWidth="1"/>
    <col min="5492" max="5492" width="14.42578125" style="409" customWidth="1"/>
    <col min="5493" max="5493" width="49.85546875" style="409" customWidth="1"/>
    <col min="5494" max="5494" width="22.5703125" style="409" customWidth="1"/>
    <col min="5495" max="5495" width="23" style="409" customWidth="1"/>
    <col min="5496" max="5496" width="22.85546875" style="409" customWidth="1"/>
    <col min="5497" max="5497" width="23.42578125" style="409" customWidth="1"/>
    <col min="5498" max="5498" width="22.42578125" style="409" customWidth="1"/>
    <col min="5499" max="5499" width="13.85546875" style="409" customWidth="1"/>
    <col min="5500" max="5500" width="20.7109375" style="409" customWidth="1"/>
    <col min="5501" max="5501" width="18.140625" style="409" customWidth="1"/>
    <col min="5502" max="5502" width="14.85546875" style="409" bestFit="1" customWidth="1"/>
    <col min="5503" max="5503" width="11.42578125" style="409"/>
    <col min="5504" max="5504" width="17.42578125" style="409" customWidth="1"/>
    <col min="5505" max="5507" width="18.140625" style="409" customWidth="1"/>
    <col min="5508" max="5511" width="11.42578125" style="409"/>
    <col min="5512" max="5512" width="34" style="409" customWidth="1"/>
    <col min="5513" max="5513" width="9.5703125" style="409" customWidth="1"/>
    <col min="5514" max="5514" width="16.7109375" style="409" customWidth="1"/>
    <col min="5515" max="5515" width="55.140625" style="409" customWidth="1"/>
    <col min="5516" max="5516" width="22.5703125" style="409" customWidth="1"/>
    <col min="5517" max="5517" width="23" style="409" customWidth="1"/>
    <col min="5518" max="5518" width="22.85546875" style="409" customWidth="1"/>
    <col min="5519" max="5519" width="23.42578125" style="409" customWidth="1"/>
    <col min="5520" max="5520" width="28.7109375" style="409" customWidth="1"/>
    <col min="5521" max="5521" width="12.7109375" style="409" customWidth="1"/>
    <col min="5522" max="5522" width="11.42578125" style="409"/>
    <col min="5523" max="5523" width="25.28515625" style="409" customWidth="1"/>
    <col min="5524" max="5524" width="15.85546875" style="409" bestFit="1" customWidth="1"/>
    <col min="5525" max="5526" width="18" style="409" bestFit="1" customWidth="1"/>
    <col min="5527" max="5745" width="11.42578125" style="409"/>
    <col min="5746" max="5746" width="15.42578125" style="409" customWidth="1"/>
    <col min="5747" max="5747" width="9.5703125" style="409" customWidth="1"/>
    <col min="5748" max="5748" width="14.42578125" style="409" customWidth="1"/>
    <col min="5749" max="5749" width="49.85546875" style="409" customWidth="1"/>
    <col min="5750" max="5750" width="22.5703125" style="409" customWidth="1"/>
    <col min="5751" max="5751" width="23" style="409" customWidth="1"/>
    <col min="5752" max="5752" width="22.85546875" style="409" customWidth="1"/>
    <col min="5753" max="5753" width="23.42578125" style="409" customWidth="1"/>
    <col min="5754" max="5754" width="22.42578125" style="409" customWidth="1"/>
    <col min="5755" max="5755" width="13.85546875" style="409" customWidth="1"/>
    <col min="5756" max="5756" width="20.7109375" style="409" customWidth="1"/>
    <col min="5757" max="5757" width="18.140625" style="409" customWidth="1"/>
    <col min="5758" max="5758" width="14.85546875" style="409" bestFit="1" customWidth="1"/>
    <col min="5759" max="5759" width="11.42578125" style="409"/>
    <col min="5760" max="5760" width="17.42578125" style="409" customWidth="1"/>
    <col min="5761" max="5763" width="18.140625" style="409" customWidth="1"/>
    <col min="5764" max="5767" width="11.42578125" style="409"/>
    <col min="5768" max="5768" width="34" style="409" customWidth="1"/>
    <col min="5769" max="5769" width="9.5703125" style="409" customWidth="1"/>
    <col min="5770" max="5770" width="16.7109375" style="409" customWidth="1"/>
    <col min="5771" max="5771" width="55.140625" style="409" customWidth="1"/>
    <col min="5772" max="5772" width="22.5703125" style="409" customWidth="1"/>
    <col min="5773" max="5773" width="23" style="409" customWidth="1"/>
    <col min="5774" max="5774" width="22.85546875" style="409" customWidth="1"/>
    <col min="5775" max="5775" width="23.42578125" style="409" customWidth="1"/>
    <col min="5776" max="5776" width="28.7109375" style="409" customWidth="1"/>
    <col min="5777" max="5777" width="12.7109375" style="409" customWidth="1"/>
    <col min="5778" max="5778" width="11.42578125" style="409"/>
    <col min="5779" max="5779" width="25.28515625" style="409" customWidth="1"/>
    <col min="5780" max="5780" width="15.85546875" style="409" bestFit="1" customWidth="1"/>
    <col min="5781" max="5782" width="18" style="409" bestFit="1" customWidth="1"/>
    <col min="5783" max="6001" width="11.42578125" style="409"/>
    <col min="6002" max="6002" width="15.42578125" style="409" customWidth="1"/>
    <col min="6003" max="6003" width="9.5703125" style="409" customWidth="1"/>
    <col min="6004" max="6004" width="14.42578125" style="409" customWidth="1"/>
    <col min="6005" max="6005" width="49.85546875" style="409" customWidth="1"/>
    <col min="6006" max="6006" width="22.5703125" style="409" customWidth="1"/>
    <col min="6007" max="6007" width="23" style="409" customWidth="1"/>
    <col min="6008" max="6008" width="22.85546875" style="409" customWidth="1"/>
    <col min="6009" max="6009" width="23.42578125" style="409" customWidth="1"/>
    <col min="6010" max="6010" width="22.42578125" style="409" customWidth="1"/>
    <col min="6011" max="6011" width="13.85546875" style="409" customWidth="1"/>
    <col min="6012" max="6012" width="20.7109375" style="409" customWidth="1"/>
    <col min="6013" max="6013" width="18.140625" style="409" customWidth="1"/>
    <col min="6014" max="6014" width="14.85546875" style="409" bestFit="1" customWidth="1"/>
    <col min="6015" max="6015" width="11.42578125" style="409"/>
    <col min="6016" max="6016" width="17.42578125" style="409" customWidth="1"/>
    <col min="6017" max="6019" width="18.140625" style="409" customWidth="1"/>
    <col min="6020" max="6023" width="11.42578125" style="409"/>
    <col min="6024" max="6024" width="34" style="409" customWidth="1"/>
    <col min="6025" max="6025" width="9.5703125" style="409" customWidth="1"/>
    <col min="6026" max="6026" width="16.7109375" style="409" customWidth="1"/>
    <col min="6027" max="6027" width="55.140625" style="409" customWidth="1"/>
    <col min="6028" max="6028" width="22.5703125" style="409" customWidth="1"/>
    <col min="6029" max="6029" width="23" style="409" customWidth="1"/>
    <col min="6030" max="6030" width="22.85546875" style="409" customWidth="1"/>
    <col min="6031" max="6031" width="23.42578125" style="409" customWidth="1"/>
    <col min="6032" max="6032" width="28.7109375" style="409" customWidth="1"/>
    <col min="6033" max="6033" width="12.7109375" style="409" customWidth="1"/>
    <col min="6034" max="6034" width="11.42578125" style="409"/>
    <col min="6035" max="6035" width="25.28515625" style="409" customWidth="1"/>
    <col min="6036" max="6036" width="15.85546875" style="409" bestFit="1" customWidth="1"/>
    <col min="6037" max="6038" width="18" style="409" bestFit="1" customWidth="1"/>
    <col min="6039" max="6257" width="11.42578125" style="409"/>
    <col min="6258" max="6258" width="15.42578125" style="409" customWidth="1"/>
    <col min="6259" max="6259" width="9.5703125" style="409" customWidth="1"/>
    <col min="6260" max="6260" width="14.42578125" style="409" customWidth="1"/>
    <col min="6261" max="6261" width="49.85546875" style="409" customWidth="1"/>
    <col min="6262" max="6262" width="22.5703125" style="409" customWidth="1"/>
    <col min="6263" max="6263" width="23" style="409" customWidth="1"/>
    <col min="6264" max="6264" width="22.85546875" style="409" customWidth="1"/>
    <col min="6265" max="6265" width="23.42578125" style="409" customWidth="1"/>
    <col min="6266" max="6266" width="22.42578125" style="409" customWidth="1"/>
    <col min="6267" max="6267" width="13.85546875" style="409" customWidth="1"/>
    <col min="6268" max="6268" width="20.7109375" style="409" customWidth="1"/>
    <col min="6269" max="6269" width="18.140625" style="409" customWidth="1"/>
    <col min="6270" max="6270" width="14.85546875" style="409" bestFit="1" customWidth="1"/>
    <col min="6271" max="6271" width="11.42578125" style="409"/>
    <col min="6272" max="6272" width="17.42578125" style="409" customWidth="1"/>
    <col min="6273" max="6275" width="18.140625" style="409" customWidth="1"/>
    <col min="6276" max="6279" width="11.42578125" style="409"/>
    <col min="6280" max="6280" width="34" style="409" customWidth="1"/>
    <col min="6281" max="6281" width="9.5703125" style="409" customWidth="1"/>
    <col min="6282" max="6282" width="16.7109375" style="409" customWidth="1"/>
    <col min="6283" max="6283" width="55.140625" style="409" customWidth="1"/>
    <col min="6284" max="6284" width="22.5703125" style="409" customWidth="1"/>
    <col min="6285" max="6285" width="23" style="409" customWidth="1"/>
    <col min="6286" max="6286" width="22.85546875" style="409" customWidth="1"/>
    <col min="6287" max="6287" width="23.42578125" style="409" customWidth="1"/>
    <col min="6288" max="6288" width="28.7109375" style="409" customWidth="1"/>
    <col min="6289" max="6289" width="12.7109375" style="409" customWidth="1"/>
    <col min="6290" max="6290" width="11.42578125" style="409"/>
    <col min="6291" max="6291" width="25.28515625" style="409" customWidth="1"/>
    <col min="6292" max="6292" width="15.85546875" style="409" bestFit="1" customWidth="1"/>
    <col min="6293" max="6294" width="18" style="409" bestFit="1" customWidth="1"/>
    <col min="6295" max="6513" width="11.42578125" style="409"/>
    <col min="6514" max="6514" width="15.42578125" style="409" customWidth="1"/>
    <col min="6515" max="6515" width="9.5703125" style="409" customWidth="1"/>
    <col min="6516" max="6516" width="14.42578125" style="409" customWidth="1"/>
    <col min="6517" max="6517" width="49.85546875" style="409" customWidth="1"/>
    <col min="6518" max="6518" width="22.5703125" style="409" customWidth="1"/>
    <col min="6519" max="6519" width="23" style="409" customWidth="1"/>
    <col min="6520" max="6520" width="22.85546875" style="409" customWidth="1"/>
    <col min="6521" max="6521" width="23.42578125" style="409" customWidth="1"/>
    <col min="6522" max="6522" width="22.42578125" style="409" customWidth="1"/>
    <col min="6523" max="6523" width="13.85546875" style="409" customWidth="1"/>
    <col min="6524" max="6524" width="20.7109375" style="409" customWidth="1"/>
    <col min="6525" max="6525" width="18.140625" style="409" customWidth="1"/>
    <col min="6526" max="6526" width="14.85546875" style="409" bestFit="1" customWidth="1"/>
    <col min="6527" max="6527" width="11.42578125" style="409"/>
    <col min="6528" max="6528" width="17.42578125" style="409" customWidth="1"/>
    <col min="6529" max="6531" width="18.140625" style="409" customWidth="1"/>
    <col min="6532" max="6535" width="11.42578125" style="409"/>
    <col min="6536" max="6536" width="34" style="409" customWidth="1"/>
    <col min="6537" max="6537" width="9.5703125" style="409" customWidth="1"/>
    <col min="6538" max="6538" width="16.7109375" style="409" customWidth="1"/>
    <col min="6539" max="6539" width="55.140625" style="409" customWidth="1"/>
    <col min="6540" max="6540" width="22.5703125" style="409" customWidth="1"/>
    <col min="6541" max="6541" width="23" style="409" customWidth="1"/>
    <col min="6542" max="6542" width="22.85546875" style="409" customWidth="1"/>
    <col min="6543" max="6543" width="23.42578125" style="409" customWidth="1"/>
    <col min="6544" max="6544" width="28.7109375" style="409" customWidth="1"/>
    <col min="6545" max="6545" width="12.7109375" style="409" customWidth="1"/>
    <col min="6546" max="6546" width="11.42578125" style="409"/>
    <col min="6547" max="6547" width="25.28515625" style="409" customWidth="1"/>
    <col min="6548" max="6548" width="15.85546875" style="409" bestFit="1" customWidth="1"/>
    <col min="6549" max="6550" width="18" style="409" bestFit="1" customWidth="1"/>
    <col min="6551" max="6769" width="11.42578125" style="409"/>
    <col min="6770" max="6770" width="15.42578125" style="409" customWidth="1"/>
    <col min="6771" max="6771" width="9.5703125" style="409" customWidth="1"/>
    <col min="6772" max="6772" width="14.42578125" style="409" customWidth="1"/>
    <col min="6773" max="6773" width="49.85546875" style="409" customWidth="1"/>
    <col min="6774" max="6774" width="22.5703125" style="409" customWidth="1"/>
    <col min="6775" max="6775" width="23" style="409" customWidth="1"/>
    <col min="6776" max="6776" width="22.85546875" style="409" customWidth="1"/>
    <col min="6777" max="6777" width="23.42578125" style="409" customWidth="1"/>
    <col min="6778" max="6778" width="22.42578125" style="409" customWidth="1"/>
    <col min="6779" max="6779" width="13.85546875" style="409" customWidth="1"/>
    <col min="6780" max="6780" width="20.7109375" style="409" customWidth="1"/>
    <col min="6781" max="6781" width="18.140625" style="409" customWidth="1"/>
    <col min="6782" max="6782" width="14.85546875" style="409" bestFit="1" customWidth="1"/>
    <col min="6783" max="6783" width="11.42578125" style="409"/>
    <col min="6784" max="6784" width="17.42578125" style="409" customWidth="1"/>
    <col min="6785" max="6787" width="18.140625" style="409" customWidth="1"/>
    <col min="6788" max="6791" width="11.42578125" style="409"/>
    <col min="6792" max="6792" width="34" style="409" customWidth="1"/>
    <col min="6793" max="6793" width="9.5703125" style="409" customWidth="1"/>
    <col min="6794" max="6794" width="16.7109375" style="409" customWidth="1"/>
    <col min="6795" max="6795" width="55.140625" style="409" customWidth="1"/>
    <col min="6796" max="6796" width="22.5703125" style="409" customWidth="1"/>
    <col min="6797" max="6797" width="23" style="409" customWidth="1"/>
    <col min="6798" max="6798" width="22.85546875" style="409" customWidth="1"/>
    <col min="6799" max="6799" width="23.42578125" style="409" customWidth="1"/>
    <col min="6800" max="6800" width="28.7109375" style="409" customWidth="1"/>
    <col min="6801" max="6801" width="12.7109375" style="409" customWidth="1"/>
    <col min="6802" max="6802" width="11.42578125" style="409"/>
    <col min="6803" max="6803" width="25.28515625" style="409" customWidth="1"/>
    <col min="6804" max="6804" width="15.85546875" style="409" bestFit="1" customWidth="1"/>
    <col min="6805" max="6806" width="18" style="409" bestFit="1" customWidth="1"/>
    <col min="6807" max="7025" width="11.42578125" style="409"/>
    <col min="7026" max="7026" width="15.42578125" style="409" customWidth="1"/>
    <col min="7027" max="7027" width="9.5703125" style="409" customWidth="1"/>
    <col min="7028" max="7028" width="14.42578125" style="409" customWidth="1"/>
    <col min="7029" max="7029" width="49.85546875" style="409" customWidth="1"/>
    <col min="7030" max="7030" width="22.5703125" style="409" customWidth="1"/>
    <col min="7031" max="7031" width="23" style="409" customWidth="1"/>
    <col min="7032" max="7032" width="22.85546875" style="409" customWidth="1"/>
    <col min="7033" max="7033" width="23.42578125" style="409" customWidth="1"/>
    <col min="7034" max="7034" width="22.42578125" style="409" customWidth="1"/>
    <col min="7035" max="7035" width="13.85546875" style="409" customWidth="1"/>
    <col min="7036" max="7036" width="20.7109375" style="409" customWidth="1"/>
    <col min="7037" max="7037" width="18.140625" style="409" customWidth="1"/>
    <col min="7038" max="7038" width="14.85546875" style="409" bestFit="1" customWidth="1"/>
    <col min="7039" max="7039" width="11.42578125" style="409"/>
    <col min="7040" max="7040" width="17.42578125" style="409" customWidth="1"/>
    <col min="7041" max="7043" width="18.140625" style="409" customWidth="1"/>
    <col min="7044" max="7047" width="11.42578125" style="409"/>
    <col min="7048" max="7048" width="34" style="409" customWidth="1"/>
    <col min="7049" max="7049" width="9.5703125" style="409" customWidth="1"/>
    <col min="7050" max="7050" width="16.7109375" style="409" customWidth="1"/>
    <col min="7051" max="7051" width="55.140625" style="409" customWidth="1"/>
    <col min="7052" max="7052" width="22.5703125" style="409" customWidth="1"/>
    <col min="7053" max="7053" width="23" style="409" customWidth="1"/>
    <col min="7054" max="7054" width="22.85546875" style="409" customWidth="1"/>
    <col min="7055" max="7055" width="23.42578125" style="409" customWidth="1"/>
    <col min="7056" max="7056" width="28.7109375" style="409" customWidth="1"/>
    <col min="7057" max="7057" width="12.7109375" style="409" customWidth="1"/>
    <col min="7058" max="7058" width="11.42578125" style="409"/>
    <col min="7059" max="7059" width="25.28515625" style="409" customWidth="1"/>
    <col min="7060" max="7060" width="15.85546875" style="409" bestFit="1" customWidth="1"/>
    <col min="7061" max="7062" width="18" style="409" bestFit="1" customWidth="1"/>
    <col min="7063" max="7281" width="11.42578125" style="409"/>
    <col min="7282" max="7282" width="15.42578125" style="409" customWidth="1"/>
    <col min="7283" max="7283" width="9.5703125" style="409" customWidth="1"/>
    <col min="7284" max="7284" width="14.42578125" style="409" customWidth="1"/>
    <col min="7285" max="7285" width="49.85546875" style="409" customWidth="1"/>
    <col min="7286" max="7286" width="22.5703125" style="409" customWidth="1"/>
    <col min="7287" max="7287" width="23" style="409" customWidth="1"/>
    <col min="7288" max="7288" width="22.85546875" style="409" customWidth="1"/>
    <col min="7289" max="7289" width="23.42578125" style="409" customWidth="1"/>
    <col min="7290" max="7290" width="22.42578125" style="409" customWidth="1"/>
    <col min="7291" max="7291" width="13.85546875" style="409" customWidth="1"/>
    <col min="7292" max="7292" width="20.7109375" style="409" customWidth="1"/>
    <col min="7293" max="7293" width="18.140625" style="409" customWidth="1"/>
    <col min="7294" max="7294" width="14.85546875" style="409" bestFit="1" customWidth="1"/>
    <col min="7295" max="7295" width="11.42578125" style="409"/>
    <col min="7296" max="7296" width="17.42578125" style="409" customWidth="1"/>
    <col min="7297" max="7299" width="18.140625" style="409" customWidth="1"/>
    <col min="7300" max="7303" width="11.42578125" style="409"/>
    <col min="7304" max="7304" width="34" style="409" customWidth="1"/>
    <col min="7305" max="7305" width="9.5703125" style="409" customWidth="1"/>
    <col min="7306" max="7306" width="16.7109375" style="409" customWidth="1"/>
    <col min="7307" max="7307" width="55.140625" style="409" customWidth="1"/>
    <col min="7308" max="7308" width="22.5703125" style="409" customWidth="1"/>
    <col min="7309" max="7309" width="23" style="409" customWidth="1"/>
    <col min="7310" max="7310" width="22.85546875" style="409" customWidth="1"/>
    <col min="7311" max="7311" width="23.42578125" style="409" customWidth="1"/>
    <col min="7312" max="7312" width="28.7109375" style="409" customWidth="1"/>
    <col min="7313" max="7313" width="12.7109375" style="409" customWidth="1"/>
    <col min="7314" max="7314" width="11.42578125" style="409"/>
    <col min="7315" max="7315" width="25.28515625" style="409" customWidth="1"/>
    <col min="7316" max="7316" width="15.85546875" style="409" bestFit="1" customWidth="1"/>
    <col min="7317" max="7318" width="18" style="409" bestFit="1" customWidth="1"/>
    <col min="7319" max="7537" width="11.42578125" style="409"/>
    <col min="7538" max="7538" width="15.42578125" style="409" customWidth="1"/>
    <col min="7539" max="7539" width="9.5703125" style="409" customWidth="1"/>
    <col min="7540" max="7540" width="14.42578125" style="409" customWidth="1"/>
    <col min="7541" max="7541" width="49.85546875" style="409" customWidth="1"/>
    <col min="7542" max="7542" width="22.5703125" style="409" customWidth="1"/>
    <col min="7543" max="7543" width="23" style="409" customWidth="1"/>
    <col min="7544" max="7544" width="22.85546875" style="409" customWidth="1"/>
    <col min="7545" max="7545" width="23.42578125" style="409" customWidth="1"/>
    <col min="7546" max="7546" width="22.42578125" style="409" customWidth="1"/>
    <col min="7547" max="7547" width="13.85546875" style="409" customWidth="1"/>
    <col min="7548" max="7548" width="20.7109375" style="409" customWidth="1"/>
    <col min="7549" max="7549" width="18.140625" style="409" customWidth="1"/>
    <col min="7550" max="7550" width="14.85546875" style="409" bestFit="1" customWidth="1"/>
    <col min="7551" max="7551" width="11.42578125" style="409"/>
    <col min="7552" max="7552" width="17.42578125" style="409" customWidth="1"/>
    <col min="7553" max="7555" width="18.140625" style="409" customWidth="1"/>
    <col min="7556" max="7559" width="11.42578125" style="409"/>
    <col min="7560" max="7560" width="34" style="409" customWidth="1"/>
    <col min="7561" max="7561" width="9.5703125" style="409" customWidth="1"/>
    <col min="7562" max="7562" width="16.7109375" style="409" customWidth="1"/>
    <col min="7563" max="7563" width="55.140625" style="409" customWidth="1"/>
    <col min="7564" max="7564" width="22.5703125" style="409" customWidth="1"/>
    <col min="7565" max="7565" width="23" style="409" customWidth="1"/>
    <col min="7566" max="7566" width="22.85546875" style="409" customWidth="1"/>
    <col min="7567" max="7567" width="23.42578125" style="409" customWidth="1"/>
    <col min="7568" max="7568" width="28.7109375" style="409" customWidth="1"/>
    <col min="7569" max="7569" width="12.7109375" style="409" customWidth="1"/>
    <col min="7570" max="7570" width="11.42578125" style="409"/>
    <col min="7571" max="7571" width="25.28515625" style="409" customWidth="1"/>
    <col min="7572" max="7572" width="15.85546875" style="409" bestFit="1" customWidth="1"/>
    <col min="7573" max="7574" width="18" style="409" bestFit="1" customWidth="1"/>
    <col min="7575" max="7793" width="11.42578125" style="409"/>
    <col min="7794" max="7794" width="15.42578125" style="409" customWidth="1"/>
    <col min="7795" max="7795" width="9.5703125" style="409" customWidth="1"/>
    <col min="7796" max="7796" width="14.42578125" style="409" customWidth="1"/>
    <col min="7797" max="7797" width="49.85546875" style="409" customWidth="1"/>
    <col min="7798" max="7798" width="22.5703125" style="409" customWidth="1"/>
    <col min="7799" max="7799" width="23" style="409" customWidth="1"/>
    <col min="7800" max="7800" width="22.85546875" style="409" customWidth="1"/>
    <col min="7801" max="7801" width="23.42578125" style="409" customWidth="1"/>
    <col min="7802" max="7802" width="22.42578125" style="409" customWidth="1"/>
    <col min="7803" max="7803" width="13.85546875" style="409" customWidth="1"/>
    <col min="7804" max="7804" width="20.7109375" style="409" customWidth="1"/>
    <col min="7805" max="7805" width="18.140625" style="409" customWidth="1"/>
    <col min="7806" max="7806" width="14.85546875" style="409" bestFit="1" customWidth="1"/>
    <col min="7807" max="7807" width="11.42578125" style="409"/>
    <col min="7808" max="7808" width="17.42578125" style="409" customWidth="1"/>
    <col min="7809" max="7811" width="18.140625" style="409" customWidth="1"/>
    <col min="7812" max="7815" width="11.42578125" style="409"/>
    <col min="7816" max="7816" width="34" style="409" customWidth="1"/>
    <col min="7817" max="7817" width="9.5703125" style="409" customWidth="1"/>
    <col min="7818" max="7818" width="16.7109375" style="409" customWidth="1"/>
    <col min="7819" max="7819" width="55.140625" style="409" customWidth="1"/>
    <col min="7820" max="7820" width="22.5703125" style="409" customWidth="1"/>
    <col min="7821" max="7821" width="23" style="409" customWidth="1"/>
    <col min="7822" max="7822" width="22.85546875" style="409" customWidth="1"/>
    <col min="7823" max="7823" width="23.42578125" style="409" customWidth="1"/>
    <col min="7824" max="7824" width="28.7109375" style="409" customWidth="1"/>
    <col min="7825" max="7825" width="12.7109375" style="409" customWidth="1"/>
    <col min="7826" max="7826" width="11.42578125" style="409"/>
    <col min="7827" max="7827" width="25.28515625" style="409" customWidth="1"/>
    <col min="7828" max="7828" width="15.85546875" style="409" bestFit="1" customWidth="1"/>
    <col min="7829" max="7830" width="18" style="409" bestFit="1" customWidth="1"/>
    <col min="7831" max="8049" width="11.42578125" style="409"/>
    <col min="8050" max="8050" width="15.42578125" style="409" customWidth="1"/>
    <col min="8051" max="8051" width="9.5703125" style="409" customWidth="1"/>
    <col min="8052" max="8052" width="14.42578125" style="409" customWidth="1"/>
    <col min="8053" max="8053" width="49.85546875" style="409" customWidth="1"/>
    <col min="8054" max="8054" width="22.5703125" style="409" customWidth="1"/>
    <col min="8055" max="8055" width="23" style="409" customWidth="1"/>
    <col min="8056" max="8056" width="22.85546875" style="409" customWidth="1"/>
    <col min="8057" max="8057" width="23.42578125" style="409" customWidth="1"/>
    <col min="8058" max="8058" width="22.42578125" style="409" customWidth="1"/>
    <col min="8059" max="8059" width="13.85546875" style="409" customWidth="1"/>
    <col min="8060" max="8060" width="20.7109375" style="409" customWidth="1"/>
    <col min="8061" max="8061" width="18.140625" style="409" customWidth="1"/>
    <col min="8062" max="8062" width="14.85546875" style="409" bestFit="1" customWidth="1"/>
    <col min="8063" max="8063" width="11.42578125" style="409"/>
    <col min="8064" max="8064" width="17.42578125" style="409" customWidth="1"/>
    <col min="8065" max="8067" width="18.140625" style="409" customWidth="1"/>
    <col min="8068" max="8071" width="11.42578125" style="409"/>
    <col min="8072" max="8072" width="34" style="409" customWidth="1"/>
    <col min="8073" max="8073" width="9.5703125" style="409" customWidth="1"/>
    <col min="8074" max="8074" width="16.7109375" style="409" customWidth="1"/>
    <col min="8075" max="8075" width="55.140625" style="409" customWidth="1"/>
    <col min="8076" max="8076" width="22.5703125" style="409" customWidth="1"/>
    <col min="8077" max="8077" width="23" style="409" customWidth="1"/>
    <col min="8078" max="8078" width="22.85546875" style="409" customWidth="1"/>
    <col min="8079" max="8079" width="23.42578125" style="409" customWidth="1"/>
    <col min="8080" max="8080" width="28.7109375" style="409" customWidth="1"/>
    <col min="8081" max="8081" width="12.7109375" style="409" customWidth="1"/>
    <col min="8082" max="8082" width="11.42578125" style="409"/>
    <col min="8083" max="8083" width="25.28515625" style="409" customWidth="1"/>
    <col min="8084" max="8084" width="15.85546875" style="409" bestFit="1" customWidth="1"/>
    <col min="8085" max="8086" width="18" style="409" bestFit="1" customWidth="1"/>
    <col min="8087" max="8305" width="11.42578125" style="409"/>
    <col min="8306" max="8306" width="15.42578125" style="409" customWidth="1"/>
    <col min="8307" max="8307" width="9.5703125" style="409" customWidth="1"/>
    <col min="8308" max="8308" width="14.42578125" style="409" customWidth="1"/>
    <col min="8309" max="8309" width="49.85546875" style="409" customWidth="1"/>
    <col min="8310" max="8310" width="22.5703125" style="409" customWidth="1"/>
    <col min="8311" max="8311" width="23" style="409" customWidth="1"/>
    <col min="8312" max="8312" width="22.85546875" style="409" customWidth="1"/>
    <col min="8313" max="8313" width="23.42578125" style="409" customWidth="1"/>
    <col min="8314" max="8314" width="22.42578125" style="409" customWidth="1"/>
    <col min="8315" max="8315" width="13.85546875" style="409" customWidth="1"/>
    <col min="8316" max="8316" width="20.7109375" style="409" customWidth="1"/>
    <col min="8317" max="8317" width="18.140625" style="409" customWidth="1"/>
    <col min="8318" max="8318" width="14.85546875" style="409" bestFit="1" customWidth="1"/>
    <col min="8319" max="8319" width="11.42578125" style="409"/>
    <col min="8320" max="8320" width="17.42578125" style="409" customWidth="1"/>
    <col min="8321" max="8323" width="18.140625" style="409" customWidth="1"/>
    <col min="8324" max="8327" width="11.42578125" style="409"/>
    <col min="8328" max="8328" width="34" style="409" customWidth="1"/>
    <col min="8329" max="8329" width="9.5703125" style="409" customWidth="1"/>
    <col min="8330" max="8330" width="16.7109375" style="409" customWidth="1"/>
    <col min="8331" max="8331" width="55.140625" style="409" customWidth="1"/>
    <col min="8332" max="8332" width="22.5703125" style="409" customWidth="1"/>
    <col min="8333" max="8333" width="23" style="409" customWidth="1"/>
    <col min="8334" max="8334" width="22.85546875" style="409" customWidth="1"/>
    <col min="8335" max="8335" width="23.42578125" style="409" customWidth="1"/>
    <col min="8336" max="8336" width="28.7109375" style="409" customWidth="1"/>
    <col min="8337" max="8337" width="12.7109375" style="409" customWidth="1"/>
    <col min="8338" max="8338" width="11.42578125" style="409"/>
    <col min="8339" max="8339" width="25.28515625" style="409" customWidth="1"/>
    <col min="8340" max="8340" width="15.85546875" style="409" bestFit="1" customWidth="1"/>
    <col min="8341" max="8342" width="18" style="409" bestFit="1" customWidth="1"/>
    <col min="8343" max="8561" width="11.42578125" style="409"/>
    <col min="8562" max="8562" width="15.42578125" style="409" customWidth="1"/>
    <col min="8563" max="8563" width="9.5703125" style="409" customWidth="1"/>
    <col min="8564" max="8564" width="14.42578125" style="409" customWidth="1"/>
    <col min="8565" max="8565" width="49.85546875" style="409" customWidth="1"/>
    <col min="8566" max="8566" width="22.5703125" style="409" customWidth="1"/>
    <col min="8567" max="8567" width="23" style="409" customWidth="1"/>
    <col min="8568" max="8568" width="22.85546875" style="409" customWidth="1"/>
    <col min="8569" max="8569" width="23.42578125" style="409" customWidth="1"/>
    <col min="8570" max="8570" width="22.42578125" style="409" customWidth="1"/>
    <col min="8571" max="8571" width="13.85546875" style="409" customWidth="1"/>
    <col min="8572" max="8572" width="20.7109375" style="409" customWidth="1"/>
    <col min="8573" max="8573" width="18.140625" style="409" customWidth="1"/>
    <col min="8574" max="8574" width="14.85546875" style="409" bestFit="1" customWidth="1"/>
    <col min="8575" max="8575" width="11.42578125" style="409"/>
    <col min="8576" max="8576" width="17.42578125" style="409" customWidth="1"/>
    <col min="8577" max="8579" width="18.140625" style="409" customWidth="1"/>
    <col min="8580" max="8583" width="11.42578125" style="409"/>
    <col min="8584" max="8584" width="34" style="409" customWidth="1"/>
    <col min="8585" max="8585" width="9.5703125" style="409" customWidth="1"/>
    <col min="8586" max="8586" width="16.7109375" style="409" customWidth="1"/>
    <col min="8587" max="8587" width="55.140625" style="409" customWidth="1"/>
    <col min="8588" max="8588" width="22.5703125" style="409" customWidth="1"/>
    <col min="8589" max="8589" width="23" style="409" customWidth="1"/>
    <col min="8590" max="8590" width="22.85546875" style="409" customWidth="1"/>
    <col min="8591" max="8591" width="23.42578125" style="409" customWidth="1"/>
    <col min="8592" max="8592" width="28.7109375" style="409" customWidth="1"/>
    <col min="8593" max="8593" width="12.7109375" style="409" customWidth="1"/>
    <col min="8594" max="8594" width="11.42578125" style="409"/>
    <col min="8595" max="8595" width="25.28515625" style="409" customWidth="1"/>
    <col min="8596" max="8596" width="15.85546875" style="409" bestFit="1" customWidth="1"/>
    <col min="8597" max="8598" width="18" style="409" bestFit="1" customWidth="1"/>
    <col min="8599" max="8817" width="11.42578125" style="409"/>
    <col min="8818" max="8818" width="15.42578125" style="409" customWidth="1"/>
    <col min="8819" max="8819" width="9.5703125" style="409" customWidth="1"/>
    <col min="8820" max="8820" width="14.42578125" style="409" customWidth="1"/>
    <col min="8821" max="8821" width="49.85546875" style="409" customWidth="1"/>
    <col min="8822" max="8822" width="22.5703125" style="409" customWidth="1"/>
    <col min="8823" max="8823" width="23" style="409" customWidth="1"/>
    <col min="8824" max="8824" width="22.85546875" style="409" customWidth="1"/>
    <col min="8825" max="8825" width="23.42578125" style="409" customWidth="1"/>
    <col min="8826" max="8826" width="22.42578125" style="409" customWidth="1"/>
    <col min="8827" max="8827" width="13.85546875" style="409" customWidth="1"/>
    <col min="8828" max="8828" width="20.7109375" style="409" customWidth="1"/>
    <col min="8829" max="8829" width="18.140625" style="409" customWidth="1"/>
    <col min="8830" max="8830" width="14.85546875" style="409" bestFit="1" customWidth="1"/>
    <col min="8831" max="8831" width="11.42578125" style="409"/>
    <col min="8832" max="8832" width="17.42578125" style="409" customWidth="1"/>
    <col min="8833" max="8835" width="18.140625" style="409" customWidth="1"/>
    <col min="8836" max="8839" width="11.42578125" style="409"/>
    <col min="8840" max="8840" width="34" style="409" customWidth="1"/>
    <col min="8841" max="8841" width="9.5703125" style="409" customWidth="1"/>
    <col min="8842" max="8842" width="16.7109375" style="409" customWidth="1"/>
    <col min="8843" max="8843" width="55.140625" style="409" customWidth="1"/>
    <col min="8844" max="8844" width="22.5703125" style="409" customWidth="1"/>
    <col min="8845" max="8845" width="23" style="409" customWidth="1"/>
    <col min="8846" max="8846" width="22.85546875" style="409" customWidth="1"/>
    <col min="8847" max="8847" width="23.42578125" style="409" customWidth="1"/>
    <col min="8848" max="8848" width="28.7109375" style="409" customWidth="1"/>
    <col min="8849" max="8849" width="12.7109375" style="409" customWidth="1"/>
    <col min="8850" max="8850" width="11.42578125" style="409"/>
    <col min="8851" max="8851" width="25.28515625" style="409" customWidth="1"/>
    <col min="8852" max="8852" width="15.85546875" style="409" bestFit="1" customWidth="1"/>
    <col min="8853" max="8854" width="18" style="409" bestFit="1" customWidth="1"/>
    <col min="8855" max="9073" width="11.42578125" style="409"/>
    <col min="9074" max="9074" width="15.42578125" style="409" customWidth="1"/>
    <col min="9075" max="9075" width="9.5703125" style="409" customWidth="1"/>
    <col min="9076" max="9076" width="14.42578125" style="409" customWidth="1"/>
    <col min="9077" max="9077" width="49.85546875" style="409" customWidth="1"/>
    <col min="9078" max="9078" width="22.5703125" style="409" customWidth="1"/>
    <col min="9079" max="9079" width="23" style="409" customWidth="1"/>
    <col min="9080" max="9080" width="22.85546875" style="409" customWidth="1"/>
    <col min="9081" max="9081" width="23.42578125" style="409" customWidth="1"/>
    <col min="9082" max="9082" width="22.42578125" style="409" customWidth="1"/>
    <col min="9083" max="9083" width="13.85546875" style="409" customWidth="1"/>
    <col min="9084" max="9084" width="20.7109375" style="409" customWidth="1"/>
    <col min="9085" max="9085" width="18.140625" style="409" customWidth="1"/>
    <col min="9086" max="9086" width="14.85546875" style="409" bestFit="1" customWidth="1"/>
    <col min="9087" max="9087" width="11.42578125" style="409"/>
    <col min="9088" max="9088" width="17.42578125" style="409" customWidth="1"/>
    <col min="9089" max="9091" width="18.140625" style="409" customWidth="1"/>
    <col min="9092" max="9095" width="11.42578125" style="409"/>
    <col min="9096" max="9096" width="34" style="409" customWidth="1"/>
    <col min="9097" max="9097" width="9.5703125" style="409" customWidth="1"/>
    <col min="9098" max="9098" width="16.7109375" style="409" customWidth="1"/>
    <col min="9099" max="9099" width="55.140625" style="409" customWidth="1"/>
    <col min="9100" max="9100" width="22.5703125" style="409" customWidth="1"/>
    <col min="9101" max="9101" width="23" style="409" customWidth="1"/>
    <col min="9102" max="9102" width="22.85546875" style="409" customWidth="1"/>
    <col min="9103" max="9103" width="23.42578125" style="409" customWidth="1"/>
    <col min="9104" max="9104" width="28.7109375" style="409" customWidth="1"/>
    <col min="9105" max="9105" width="12.7109375" style="409" customWidth="1"/>
    <col min="9106" max="9106" width="11.42578125" style="409"/>
    <col min="9107" max="9107" width="25.28515625" style="409" customWidth="1"/>
    <col min="9108" max="9108" width="15.85546875" style="409" bestFit="1" customWidth="1"/>
    <col min="9109" max="9110" width="18" style="409" bestFit="1" customWidth="1"/>
    <col min="9111" max="9329" width="11.42578125" style="409"/>
    <col min="9330" max="9330" width="15.42578125" style="409" customWidth="1"/>
    <col min="9331" max="9331" width="9.5703125" style="409" customWidth="1"/>
    <col min="9332" max="9332" width="14.42578125" style="409" customWidth="1"/>
    <col min="9333" max="9333" width="49.85546875" style="409" customWidth="1"/>
    <col min="9334" max="9334" width="22.5703125" style="409" customWidth="1"/>
    <col min="9335" max="9335" width="23" style="409" customWidth="1"/>
    <col min="9336" max="9336" width="22.85546875" style="409" customWidth="1"/>
    <col min="9337" max="9337" width="23.42578125" style="409" customWidth="1"/>
    <col min="9338" max="9338" width="22.42578125" style="409" customWidth="1"/>
    <col min="9339" max="9339" width="13.85546875" style="409" customWidth="1"/>
    <col min="9340" max="9340" width="20.7109375" style="409" customWidth="1"/>
    <col min="9341" max="9341" width="18.140625" style="409" customWidth="1"/>
    <col min="9342" max="9342" width="14.85546875" style="409" bestFit="1" customWidth="1"/>
    <col min="9343" max="9343" width="11.42578125" style="409"/>
    <col min="9344" max="9344" width="17.42578125" style="409" customWidth="1"/>
    <col min="9345" max="9347" width="18.140625" style="409" customWidth="1"/>
    <col min="9348" max="9351" width="11.42578125" style="409"/>
    <col min="9352" max="9352" width="34" style="409" customWidth="1"/>
    <col min="9353" max="9353" width="9.5703125" style="409" customWidth="1"/>
    <col min="9354" max="9354" width="16.7109375" style="409" customWidth="1"/>
    <col min="9355" max="9355" width="55.140625" style="409" customWidth="1"/>
    <col min="9356" max="9356" width="22.5703125" style="409" customWidth="1"/>
    <col min="9357" max="9357" width="23" style="409" customWidth="1"/>
    <col min="9358" max="9358" width="22.85546875" style="409" customWidth="1"/>
    <col min="9359" max="9359" width="23.42578125" style="409" customWidth="1"/>
    <col min="9360" max="9360" width="28.7109375" style="409" customWidth="1"/>
    <col min="9361" max="9361" width="12.7109375" style="409" customWidth="1"/>
    <col min="9362" max="9362" width="11.42578125" style="409"/>
    <col min="9363" max="9363" width="25.28515625" style="409" customWidth="1"/>
    <col min="9364" max="9364" width="15.85546875" style="409" bestFit="1" customWidth="1"/>
    <col min="9365" max="9366" width="18" style="409" bestFit="1" customWidth="1"/>
    <col min="9367" max="9585" width="11.42578125" style="409"/>
    <col min="9586" max="9586" width="15.42578125" style="409" customWidth="1"/>
    <col min="9587" max="9587" width="9.5703125" style="409" customWidth="1"/>
    <col min="9588" max="9588" width="14.42578125" style="409" customWidth="1"/>
    <col min="9589" max="9589" width="49.85546875" style="409" customWidth="1"/>
    <col min="9590" max="9590" width="22.5703125" style="409" customWidth="1"/>
    <col min="9591" max="9591" width="23" style="409" customWidth="1"/>
    <col min="9592" max="9592" width="22.85546875" style="409" customWidth="1"/>
    <col min="9593" max="9593" width="23.42578125" style="409" customWidth="1"/>
    <col min="9594" max="9594" width="22.42578125" style="409" customWidth="1"/>
    <col min="9595" max="9595" width="13.85546875" style="409" customWidth="1"/>
    <col min="9596" max="9596" width="20.7109375" style="409" customWidth="1"/>
    <col min="9597" max="9597" width="18.140625" style="409" customWidth="1"/>
    <col min="9598" max="9598" width="14.85546875" style="409" bestFit="1" customWidth="1"/>
    <col min="9599" max="9599" width="11.42578125" style="409"/>
    <col min="9600" max="9600" width="17.42578125" style="409" customWidth="1"/>
    <col min="9601" max="9603" width="18.140625" style="409" customWidth="1"/>
    <col min="9604" max="9607" width="11.42578125" style="409"/>
    <col min="9608" max="9608" width="34" style="409" customWidth="1"/>
    <col min="9609" max="9609" width="9.5703125" style="409" customWidth="1"/>
    <col min="9610" max="9610" width="16.7109375" style="409" customWidth="1"/>
    <col min="9611" max="9611" width="55.140625" style="409" customWidth="1"/>
    <col min="9612" max="9612" width="22.5703125" style="409" customWidth="1"/>
    <col min="9613" max="9613" width="23" style="409" customWidth="1"/>
    <col min="9614" max="9614" width="22.85546875" style="409" customWidth="1"/>
    <col min="9615" max="9615" width="23.42578125" style="409" customWidth="1"/>
    <col min="9616" max="9616" width="28.7109375" style="409" customWidth="1"/>
    <col min="9617" max="9617" width="12.7109375" style="409" customWidth="1"/>
    <col min="9618" max="9618" width="11.42578125" style="409"/>
    <col min="9619" max="9619" width="25.28515625" style="409" customWidth="1"/>
    <col min="9620" max="9620" width="15.85546875" style="409" bestFit="1" customWidth="1"/>
    <col min="9621" max="9622" width="18" style="409" bestFit="1" customWidth="1"/>
    <col min="9623" max="9841" width="11.42578125" style="409"/>
    <col min="9842" max="9842" width="15.42578125" style="409" customWidth="1"/>
    <col min="9843" max="9843" width="9.5703125" style="409" customWidth="1"/>
    <col min="9844" max="9844" width="14.42578125" style="409" customWidth="1"/>
    <col min="9845" max="9845" width="49.85546875" style="409" customWidth="1"/>
    <col min="9846" max="9846" width="22.5703125" style="409" customWidth="1"/>
    <col min="9847" max="9847" width="23" style="409" customWidth="1"/>
    <col min="9848" max="9848" width="22.85546875" style="409" customWidth="1"/>
    <col min="9849" max="9849" width="23.42578125" style="409" customWidth="1"/>
    <col min="9850" max="9850" width="22.42578125" style="409" customWidth="1"/>
    <col min="9851" max="9851" width="13.85546875" style="409" customWidth="1"/>
    <col min="9852" max="9852" width="20.7109375" style="409" customWidth="1"/>
    <col min="9853" max="9853" width="18.140625" style="409" customWidth="1"/>
    <col min="9854" max="9854" width="14.85546875" style="409" bestFit="1" customWidth="1"/>
    <col min="9855" max="9855" width="11.42578125" style="409"/>
    <col min="9856" max="9856" width="17.42578125" style="409" customWidth="1"/>
    <col min="9857" max="9859" width="18.140625" style="409" customWidth="1"/>
    <col min="9860" max="9863" width="11.42578125" style="409"/>
    <col min="9864" max="9864" width="34" style="409" customWidth="1"/>
    <col min="9865" max="9865" width="9.5703125" style="409" customWidth="1"/>
    <col min="9866" max="9866" width="16.7109375" style="409" customWidth="1"/>
    <col min="9867" max="9867" width="55.140625" style="409" customWidth="1"/>
    <col min="9868" max="9868" width="22.5703125" style="409" customWidth="1"/>
    <col min="9869" max="9869" width="23" style="409" customWidth="1"/>
    <col min="9870" max="9870" width="22.85546875" style="409" customWidth="1"/>
    <col min="9871" max="9871" width="23.42578125" style="409" customWidth="1"/>
    <col min="9872" max="9872" width="28.7109375" style="409" customWidth="1"/>
    <col min="9873" max="9873" width="12.7109375" style="409" customWidth="1"/>
    <col min="9874" max="9874" width="11.42578125" style="409"/>
    <col min="9875" max="9875" width="25.28515625" style="409" customWidth="1"/>
    <col min="9876" max="9876" width="15.85546875" style="409" bestFit="1" customWidth="1"/>
    <col min="9877" max="9878" width="18" style="409" bestFit="1" customWidth="1"/>
    <col min="9879" max="10097" width="11.42578125" style="409"/>
    <col min="10098" max="10098" width="15.42578125" style="409" customWidth="1"/>
    <col min="10099" max="10099" width="9.5703125" style="409" customWidth="1"/>
    <col min="10100" max="10100" width="14.42578125" style="409" customWidth="1"/>
    <col min="10101" max="10101" width="49.85546875" style="409" customWidth="1"/>
    <col min="10102" max="10102" width="22.5703125" style="409" customWidth="1"/>
    <col min="10103" max="10103" width="23" style="409" customWidth="1"/>
    <col min="10104" max="10104" width="22.85546875" style="409" customWidth="1"/>
    <col min="10105" max="10105" width="23.42578125" style="409" customWidth="1"/>
    <col min="10106" max="10106" width="22.42578125" style="409" customWidth="1"/>
    <col min="10107" max="10107" width="13.85546875" style="409" customWidth="1"/>
    <col min="10108" max="10108" width="20.7109375" style="409" customWidth="1"/>
    <col min="10109" max="10109" width="18.140625" style="409" customWidth="1"/>
    <col min="10110" max="10110" width="14.85546875" style="409" bestFit="1" customWidth="1"/>
    <col min="10111" max="10111" width="11.42578125" style="409"/>
    <col min="10112" max="10112" width="17.42578125" style="409" customWidth="1"/>
    <col min="10113" max="10115" width="18.140625" style="409" customWidth="1"/>
    <col min="10116" max="10119" width="11.42578125" style="409"/>
    <col min="10120" max="10120" width="34" style="409" customWidth="1"/>
    <col min="10121" max="10121" width="9.5703125" style="409" customWidth="1"/>
    <col min="10122" max="10122" width="16.7109375" style="409" customWidth="1"/>
    <col min="10123" max="10123" width="55.140625" style="409" customWidth="1"/>
    <col min="10124" max="10124" width="22.5703125" style="409" customWidth="1"/>
    <col min="10125" max="10125" width="23" style="409" customWidth="1"/>
    <col min="10126" max="10126" width="22.85546875" style="409" customWidth="1"/>
    <col min="10127" max="10127" width="23.42578125" style="409" customWidth="1"/>
    <col min="10128" max="10128" width="28.7109375" style="409" customWidth="1"/>
    <col min="10129" max="10129" width="12.7109375" style="409" customWidth="1"/>
    <col min="10130" max="10130" width="11.42578125" style="409"/>
    <col min="10131" max="10131" width="25.28515625" style="409" customWidth="1"/>
    <col min="10132" max="10132" width="15.85546875" style="409" bestFit="1" customWidth="1"/>
    <col min="10133" max="10134" width="18" style="409" bestFit="1" customWidth="1"/>
    <col min="10135" max="10353" width="11.42578125" style="409"/>
    <col min="10354" max="10354" width="15.42578125" style="409" customWidth="1"/>
    <col min="10355" max="10355" width="9.5703125" style="409" customWidth="1"/>
    <col min="10356" max="10356" width="14.42578125" style="409" customWidth="1"/>
    <col min="10357" max="10357" width="49.85546875" style="409" customWidth="1"/>
    <col min="10358" max="10358" width="22.5703125" style="409" customWidth="1"/>
    <col min="10359" max="10359" width="23" style="409" customWidth="1"/>
    <col min="10360" max="10360" width="22.85546875" style="409" customWidth="1"/>
    <col min="10361" max="10361" width="23.42578125" style="409" customWidth="1"/>
    <col min="10362" max="10362" width="22.42578125" style="409" customWidth="1"/>
    <col min="10363" max="10363" width="13.85546875" style="409" customWidth="1"/>
    <col min="10364" max="10364" width="20.7109375" style="409" customWidth="1"/>
    <col min="10365" max="10365" width="18.140625" style="409" customWidth="1"/>
    <col min="10366" max="10366" width="14.85546875" style="409" bestFit="1" customWidth="1"/>
    <col min="10367" max="10367" width="11.42578125" style="409"/>
    <col min="10368" max="10368" width="17.42578125" style="409" customWidth="1"/>
    <col min="10369" max="10371" width="18.140625" style="409" customWidth="1"/>
    <col min="10372" max="10375" width="11.42578125" style="409"/>
    <col min="10376" max="10376" width="34" style="409" customWidth="1"/>
    <col min="10377" max="10377" width="9.5703125" style="409" customWidth="1"/>
    <col min="10378" max="10378" width="16.7109375" style="409" customWidth="1"/>
    <col min="10379" max="10379" width="55.140625" style="409" customWidth="1"/>
    <col min="10380" max="10380" width="22.5703125" style="409" customWidth="1"/>
    <col min="10381" max="10381" width="23" style="409" customWidth="1"/>
    <col min="10382" max="10382" width="22.85546875" style="409" customWidth="1"/>
    <col min="10383" max="10383" width="23.42578125" style="409" customWidth="1"/>
    <col min="10384" max="10384" width="28.7109375" style="409" customWidth="1"/>
    <col min="10385" max="10385" width="12.7109375" style="409" customWidth="1"/>
    <col min="10386" max="10386" width="11.42578125" style="409"/>
    <col min="10387" max="10387" width="25.28515625" style="409" customWidth="1"/>
    <col min="10388" max="10388" width="15.85546875" style="409" bestFit="1" customWidth="1"/>
    <col min="10389" max="10390" width="18" style="409" bestFit="1" customWidth="1"/>
    <col min="10391" max="10609" width="11.42578125" style="409"/>
    <col min="10610" max="10610" width="15.42578125" style="409" customWidth="1"/>
    <col min="10611" max="10611" width="9.5703125" style="409" customWidth="1"/>
    <col min="10612" max="10612" width="14.42578125" style="409" customWidth="1"/>
    <col min="10613" max="10613" width="49.85546875" style="409" customWidth="1"/>
    <col min="10614" max="10614" width="22.5703125" style="409" customWidth="1"/>
    <col min="10615" max="10615" width="23" style="409" customWidth="1"/>
    <col min="10616" max="10616" width="22.85546875" style="409" customWidth="1"/>
    <col min="10617" max="10617" width="23.42578125" style="409" customWidth="1"/>
    <col min="10618" max="10618" width="22.42578125" style="409" customWidth="1"/>
    <col min="10619" max="10619" width="13.85546875" style="409" customWidth="1"/>
    <col min="10620" max="10620" width="20.7109375" style="409" customWidth="1"/>
    <col min="10621" max="10621" width="18.140625" style="409" customWidth="1"/>
    <col min="10622" max="10622" width="14.85546875" style="409" bestFit="1" customWidth="1"/>
    <col min="10623" max="10623" width="11.42578125" style="409"/>
    <col min="10624" max="10624" width="17.42578125" style="409" customWidth="1"/>
    <col min="10625" max="10627" width="18.140625" style="409" customWidth="1"/>
    <col min="10628" max="10631" width="11.42578125" style="409"/>
    <col min="10632" max="10632" width="34" style="409" customWidth="1"/>
    <col min="10633" max="10633" width="9.5703125" style="409" customWidth="1"/>
    <col min="10634" max="10634" width="16.7109375" style="409" customWidth="1"/>
    <col min="10635" max="10635" width="55.140625" style="409" customWidth="1"/>
    <col min="10636" max="10636" width="22.5703125" style="409" customWidth="1"/>
    <col min="10637" max="10637" width="23" style="409" customWidth="1"/>
    <col min="10638" max="10638" width="22.85546875" style="409" customWidth="1"/>
    <col min="10639" max="10639" width="23.42578125" style="409" customWidth="1"/>
    <col min="10640" max="10640" width="28.7109375" style="409" customWidth="1"/>
    <col min="10641" max="10641" width="12.7109375" style="409" customWidth="1"/>
    <col min="10642" max="10642" width="11.42578125" style="409"/>
    <col min="10643" max="10643" width="25.28515625" style="409" customWidth="1"/>
    <col min="10644" max="10644" width="15.85546875" style="409" bestFit="1" customWidth="1"/>
    <col min="10645" max="10646" width="18" style="409" bestFit="1" customWidth="1"/>
    <col min="10647" max="10865" width="11.42578125" style="409"/>
    <col min="10866" max="10866" width="15.42578125" style="409" customWidth="1"/>
    <col min="10867" max="10867" width="9.5703125" style="409" customWidth="1"/>
    <col min="10868" max="10868" width="14.42578125" style="409" customWidth="1"/>
    <col min="10869" max="10869" width="49.85546875" style="409" customWidth="1"/>
    <col min="10870" max="10870" width="22.5703125" style="409" customWidth="1"/>
    <col min="10871" max="10871" width="23" style="409" customWidth="1"/>
    <col min="10872" max="10872" width="22.85546875" style="409" customWidth="1"/>
    <col min="10873" max="10873" width="23.42578125" style="409" customWidth="1"/>
    <col min="10874" max="10874" width="22.42578125" style="409" customWidth="1"/>
    <col min="10875" max="10875" width="13.85546875" style="409" customWidth="1"/>
    <col min="10876" max="10876" width="20.7109375" style="409" customWidth="1"/>
    <col min="10877" max="10877" width="18.140625" style="409" customWidth="1"/>
    <col min="10878" max="10878" width="14.85546875" style="409" bestFit="1" customWidth="1"/>
    <col min="10879" max="10879" width="11.42578125" style="409"/>
    <col min="10880" max="10880" width="17.42578125" style="409" customWidth="1"/>
    <col min="10881" max="10883" width="18.140625" style="409" customWidth="1"/>
    <col min="10884" max="10887" width="11.42578125" style="409"/>
    <col min="10888" max="10888" width="34" style="409" customWidth="1"/>
    <col min="10889" max="10889" width="9.5703125" style="409" customWidth="1"/>
    <col min="10890" max="10890" width="16.7109375" style="409" customWidth="1"/>
    <col min="10891" max="10891" width="55.140625" style="409" customWidth="1"/>
    <col min="10892" max="10892" width="22.5703125" style="409" customWidth="1"/>
    <col min="10893" max="10893" width="23" style="409" customWidth="1"/>
    <col min="10894" max="10894" width="22.85546875" style="409" customWidth="1"/>
    <col min="10895" max="10895" width="23.42578125" style="409" customWidth="1"/>
    <col min="10896" max="10896" width="28.7109375" style="409" customWidth="1"/>
    <col min="10897" max="10897" width="12.7109375" style="409" customWidth="1"/>
    <col min="10898" max="10898" width="11.42578125" style="409"/>
    <col min="10899" max="10899" width="25.28515625" style="409" customWidth="1"/>
    <col min="10900" max="10900" width="15.85546875" style="409" bestFit="1" customWidth="1"/>
    <col min="10901" max="10902" width="18" style="409" bestFit="1" customWidth="1"/>
    <col min="10903" max="11121" width="11.42578125" style="409"/>
    <col min="11122" max="11122" width="15.42578125" style="409" customWidth="1"/>
    <col min="11123" max="11123" width="9.5703125" style="409" customWidth="1"/>
    <col min="11124" max="11124" width="14.42578125" style="409" customWidth="1"/>
    <col min="11125" max="11125" width="49.85546875" style="409" customWidth="1"/>
    <col min="11126" max="11126" width="22.5703125" style="409" customWidth="1"/>
    <col min="11127" max="11127" width="23" style="409" customWidth="1"/>
    <col min="11128" max="11128" width="22.85546875" style="409" customWidth="1"/>
    <col min="11129" max="11129" width="23.42578125" style="409" customWidth="1"/>
    <col min="11130" max="11130" width="22.42578125" style="409" customWidth="1"/>
    <col min="11131" max="11131" width="13.85546875" style="409" customWidth="1"/>
    <col min="11132" max="11132" width="20.7109375" style="409" customWidth="1"/>
    <col min="11133" max="11133" width="18.140625" style="409" customWidth="1"/>
    <col min="11134" max="11134" width="14.85546875" style="409" bestFit="1" customWidth="1"/>
    <col min="11135" max="11135" width="11.42578125" style="409"/>
    <col min="11136" max="11136" width="17.42578125" style="409" customWidth="1"/>
    <col min="11137" max="11139" width="18.140625" style="409" customWidth="1"/>
    <col min="11140" max="11143" width="11.42578125" style="409"/>
    <col min="11144" max="11144" width="34" style="409" customWidth="1"/>
    <col min="11145" max="11145" width="9.5703125" style="409" customWidth="1"/>
    <col min="11146" max="11146" width="16.7109375" style="409" customWidth="1"/>
    <col min="11147" max="11147" width="55.140625" style="409" customWidth="1"/>
    <col min="11148" max="11148" width="22.5703125" style="409" customWidth="1"/>
    <col min="11149" max="11149" width="23" style="409" customWidth="1"/>
    <col min="11150" max="11150" width="22.85546875" style="409" customWidth="1"/>
    <col min="11151" max="11151" width="23.42578125" style="409" customWidth="1"/>
    <col min="11152" max="11152" width="28.7109375" style="409" customWidth="1"/>
    <col min="11153" max="11153" width="12.7109375" style="409" customWidth="1"/>
    <col min="11154" max="11154" width="11.42578125" style="409"/>
    <col min="11155" max="11155" width="25.28515625" style="409" customWidth="1"/>
    <col min="11156" max="11156" width="15.85546875" style="409" bestFit="1" customWidth="1"/>
    <col min="11157" max="11158" width="18" style="409" bestFit="1" customWidth="1"/>
    <col min="11159" max="11377" width="11.42578125" style="409"/>
    <col min="11378" max="11378" width="15.42578125" style="409" customWidth="1"/>
    <col min="11379" max="11379" width="9.5703125" style="409" customWidth="1"/>
    <col min="11380" max="11380" width="14.42578125" style="409" customWidth="1"/>
    <col min="11381" max="11381" width="49.85546875" style="409" customWidth="1"/>
    <col min="11382" max="11382" width="22.5703125" style="409" customWidth="1"/>
    <col min="11383" max="11383" width="23" style="409" customWidth="1"/>
    <col min="11384" max="11384" width="22.85546875" style="409" customWidth="1"/>
    <col min="11385" max="11385" width="23.42578125" style="409" customWidth="1"/>
    <col min="11386" max="11386" width="22.42578125" style="409" customWidth="1"/>
    <col min="11387" max="11387" width="13.85546875" style="409" customWidth="1"/>
    <col min="11388" max="11388" width="20.7109375" style="409" customWidth="1"/>
    <col min="11389" max="11389" width="18.140625" style="409" customWidth="1"/>
    <col min="11390" max="11390" width="14.85546875" style="409" bestFit="1" customWidth="1"/>
    <col min="11391" max="11391" width="11.42578125" style="409"/>
    <col min="11392" max="11392" width="17.42578125" style="409" customWidth="1"/>
    <col min="11393" max="11395" width="18.140625" style="409" customWidth="1"/>
    <col min="11396" max="11399" width="11.42578125" style="409"/>
    <col min="11400" max="11400" width="34" style="409" customWidth="1"/>
    <col min="11401" max="11401" width="9.5703125" style="409" customWidth="1"/>
    <col min="11402" max="11402" width="16.7109375" style="409" customWidth="1"/>
    <col min="11403" max="11403" width="55.140625" style="409" customWidth="1"/>
    <col min="11404" max="11404" width="22.5703125" style="409" customWidth="1"/>
    <col min="11405" max="11405" width="23" style="409" customWidth="1"/>
    <col min="11406" max="11406" width="22.85546875" style="409" customWidth="1"/>
    <col min="11407" max="11407" width="23.42578125" style="409" customWidth="1"/>
    <col min="11408" max="11408" width="28.7109375" style="409" customWidth="1"/>
    <col min="11409" max="11409" width="12.7109375" style="409" customWidth="1"/>
    <col min="11410" max="11410" width="11.42578125" style="409"/>
    <col min="11411" max="11411" width="25.28515625" style="409" customWidth="1"/>
    <col min="11412" max="11412" width="15.85546875" style="409" bestFit="1" customWidth="1"/>
    <col min="11413" max="11414" width="18" style="409" bestFit="1" customWidth="1"/>
    <col min="11415" max="11633" width="11.42578125" style="409"/>
    <col min="11634" max="11634" width="15.42578125" style="409" customWidth="1"/>
    <col min="11635" max="11635" width="9.5703125" style="409" customWidth="1"/>
    <col min="11636" max="11636" width="14.42578125" style="409" customWidth="1"/>
    <col min="11637" max="11637" width="49.85546875" style="409" customWidth="1"/>
    <col min="11638" max="11638" width="22.5703125" style="409" customWidth="1"/>
    <col min="11639" max="11639" width="23" style="409" customWidth="1"/>
    <col min="11640" max="11640" width="22.85546875" style="409" customWidth="1"/>
    <col min="11641" max="11641" width="23.42578125" style="409" customWidth="1"/>
    <col min="11642" max="11642" width="22.42578125" style="409" customWidth="1"/>
    <col min="11643" max="11643" width="13.85546875" style="409" customWidth="1"/>
    <col min="11644" max="11644" width="20.7109375" style="409" customWidth="1"/>
    <col min="11645" max="11645" width="18.140625" style="409" customWidth="1"/>
    <col min="11646" max="11646" width="14.85546875" style="409" bestFit="1" customWidth="1"/>
    <col min="11647" max="11647" width="11.42578125" style="409"/>
    <col min="11648" max="11648" width="17.42578125" style="409" customWidth="1"/>
    <col min="11649" max="11651" width="18.140625" style="409" customWidth="1"/>
    <col min="11652" max="11655" width="11.42578125" style="409"/>
    <col min="11656" max="11656" width="34" style="409" customWidth="1"/>
    <col min="11657" max="11657" width="9.5703125" style="409" customWidth="1"/>
    <col min="11658" max="11658" width="16.7109375" style="409" customWidth="1"/>
    <col min="11659" max="11659" width="55.140625" style="409" customWidth="1"/>
    <col min="11660" max="11660" width="22.5703125" style="409" customWidth="1"/>
    <col min="11661" max="11661" width="23" style="409" customWidth="1"/>
    <col min="11662" max="11662" width="22.85546875" style="409" customWidth="1"/>
    <col min="11663" max="11663" width="23.42578125" style="409" customWidth="1"/>
    <col min="11664" max="11664" width="28.7109375" style="409" customWidth="1"/>
    <col min="11665" max="11665" width="12.7109375" style="409" customWidth="1"/>
    <col min="11666" max="11666" width="11.42578125" style="409"/>
    <col min="11667" max="11667" width="25.28515625" style="409" customWidth="1"/>
    <col min="11668" max="11668" width="15.85546875" style="409" bestFit="1" customWidth="1"/>
    <col min="11669" max="11670" width="18" style="409" bestFit="1" customWidth="1"/>
    <col min="11671" max="11889" width="11.42578125" style="409"/>
    <col min="11890" max="11890" width="15.42578125" style="409" customWidth="1"/>
    <col min="11891" max="11891" width="9.5703125" style="409" customWidth="1"/>
    <col min="11892" max="11892" width="14.42578125" style="409" customWidth="1"/>
    <col min="11893" max="11893" width="49.85546875" style="409" customWidth="1"/>
    <col min="11894" max="11894" width="22.5703125" style="409" customWidth="1"/>
    <col min="11895" max="11895" width="23" style="409" customWidth="1"/>
    <col min="11896" max="11896" width="22.85546875" style="409" customWidth="1"/>
    <col min="11897" max="11897" width="23.42578125" style="409" customWidth="1"/>
    <col min="11898" max="11898" width="22.42578125" style="409" customWidth="1"/>
    <col min="11899" max="11899" width="13.85546875" style="409" customWidth="1"/>
    <col min="11900" max="11900" width="20.7109375" style="409" customWidth="1"/>
    <col min="11901" max="11901" width="18.140625" style="409" customWidth="1"/>
    <col min="11902" max="11902" width="14.85546875" style="409" bestFit="1" customWidth="1"/>
    <col min="11903" max="11903" width="11.42578125" style="409"/>
    <col min="11904" max="11904" width="17.42578125" style="409" customWidth="1"/>
    <col min="11905" max="11907" width="18.140625" style="409" customWidth="1"/>
    <col min="11908" max="11911" width="11.42578125" style="409"/>
    <col min="11912" max="11912" width="34" style="409" customWidth="1"/>
    <col min="11913" max="11913" width="9.5703125" style="409" customWidth="1"/>
    <col min="11914" max="11914" width="16.7109375" style="409" customWidth="1"/>
    <col min="11915" max="11915" width="55.140625" style="409" customWidth="1"/>
    <col min="11916" max="11916" width="22.5703125" style="409" customWidth="1"/>
    <col min="11917" max="11917" width="23" style="409" customWidth="1"/>
    <col min="11918" max="11918" width="22.85546875" style="409" customWidth="1"/>
    <col min="11919" max="11919" width="23.42578125" style="409" customWidth="1"/>
    <col min="11920" max="11920" width="28.7109375" style="409" customWidth="1"/>
    <col min="11921" max="11921" width="12.7109375" style="409" customWidth="1"/>
    <col min="11922" max="11922" width="11.42578125" style="409"/>
    <col min="11923" max="11923" width="25.28515625" style="409" customWidth="1"/>
    <col min="11924" max="11924" width="15.85546875" style="409" bestFit="1" customWidth="1"/>
    <col min="11925" max="11926" width="18" style="409" bestFit="1" customWidth="1"/>
    <col min="11927" max="12145" width="11.42578125" style="409"/>
    <col min="12146" max="12146" width="15.42578125" style="409" customWidth="1"/>
    <col min="12147" max="12147" width="9.5703125" style="409" customWidth="1"/>
    <col min="12148" max="12148" width="14.42578125" style="409" customWidth="1"/>
    <col min="12149" max="12149" width="49.85546875" style="409" customWidth="1"/>
    <col min="12150" max="12150" width="22.5703125" style="409" customWidth="1"/>
    <col min="12151" max="12151" width="23" style="409" customWidth="1"/>
    <col min="12152" max="12152" width="22.85546875" style="409" customWidth="1"/>
    <col min="12153" max="12153" width="23.42578125" style="409" customWidth="1"/>
    <col min="12154" max="12154" width="22.42578125" style="409" customWidth="1"/>
    <col min="12155" max="12155" width="13.85546875" style="409" customWidth="1"/>
    <col min="12156" max="12156" width="20.7109375" style="409" customWidth="1"/>
    <col min="12157" max="12157" width="18.140625" style="409" customWidth="1"/>
    <col min="12158" max="12158" width="14.85546875" style="409" bestFit="1" customWidth="1"/>
    <col min="12159" max="12159" width="11.42578125" style="409"/>
    <col min="12160" max="12160" width="17.42578125" style="409" customWidth="1"/>
    <col min="12161" max="12163" width="18.140625" style="409" customWidth="1"/>
    <col min="12164" max="12167" width="11.42578125" style="409"/>
    <col min="12168" max="12168" width="34" style="409" customWidth="1"/>
    <col min="12169" max="12169" width="9.5703125" style="409" customWidth="1"/>
    <col min="12170" max="12170" width="16.7109375" style="409" customWidth="1"/>
    <col min="12171" max="12171" width="55.140625" style="409" customWidth="1"/>
    <col min="12172" max="12172" width="22.5703125" style="409" customWidth="1"/>
    <col min="12173" max="12173" width="23" style="409" customWidth="1"/>
    <col min="12174" max="12174" width="22.85546875" style="409" customWidth="1"/>
    <col min="12175" max="12175" width="23.42578125" style="409" customWidth="1"/>
    <col min="12176" max="12176" width="28.7109375" style="409" customWidth="1"/>
    <col min="12177" max="12177" width="12.7109375" style="409" customWidth="1"/>
    <col min="12178" max="12178" width="11.42578125" style="409"/>
    <col min="12179" max="12179" width="25.28515625" style="409" customWidth="1"/>
    <col min="12180" max="12180" width="15.85546875" style="409" bestFit="1" customWidth="1"/>
    <col min="12181" max="12182" width="18" style="409" bestFit="1" customWidth="1"/>
    <col min="12183" max="12401" width="11.42578125" style="409"/>
    <col min="12402" max="12402" width="15.42578125" style="409" customWidth="1"/>
    <col min="12403" max="12403" width="9.5703125" style="409" customWidth="1"/>
    <col min="12404" max="12404" width="14.42578125" style="409" customWidth="1"/>
    <col min="12405" max="12405" width="49.85546875" style="409" customWidth="1"/>
    <col min="12406" max="12406" width="22.5703125" style="409" customWidth="1"/>
    <col min="12407" max="12407" width="23" style="409" customWidth="1"/>
    <col min="12408" max="12408" width="22.85546875" style="409" customWidth="1"/>
    <col min="12409" max="12409" width="23.42578125" style="409" customWidth="1"/>
    <col min="12410" max="12410" width="22.42578125" style="409" customWidth="1"/>
    <col min="12411" max="12411" width="13.85546875" style="409" customWidth="1"/>
    <col min="12412" max="12412" width="20.7109375" style="409" customWidth="1"/>
    <col min="12413" max="12413" width="18.140625" style="409" customWidth="1"/>
    <col min="12414" max="12414" width="14.85546875" style="409" bestFit="1" customWidth="1"/>
    <col min="12415" max="12415" width="11.42578125" style="409"/>
    <col min="12416" max="12416" width="17.42578125" style="409" customWidth="1"/>
    <col min="12417" max="12419" width="18.140625" style="409" customWidth="1"/>
    <col min="12420" max="12423" width="11.42578125" style="409"/>
    <col min="12424" max="12424" width="34" style="409" customWidth="1"/>
    <col min="12425" max="12425" width="9.5703125" style="409" customWidth="1"/>
    <col min="12426" max="12426" width="16.7109375" style="409" customWidth="1"/>
    <col min="12427" max="12427" width="55.140625" style="409" customWidth="1"/>
    <col min="12428" max="12428" width="22.5703125" style="409" customWidth="1"/>
    <col min="12429" max="12429" width="23" style="409" customWidth="1"/>
    <col min="12430" max="12430" width="22.85546875" style="409" customWidth="1"/>
    <col min="12431" max="12431" width="23.42578125" style="409" customWidth="1"/>
    <col min="12432" max="12432" width="28.7109375" style="409" customWidth="1"/>
    <col min="12433" max="12433" width="12.7109375" style="409" customWidth="1"/>
    <col min="12434" max="12434" width="11.42578125" style="409"/>
    <col min="12435" max="12435" width="25.28515625" style="409" customWidth="1"/>
    <col min="12436" max="12436" width="15.85546875" style="409" bestFit="1" customWidth="1"/>
    <col min="12437" max="12438" width="18" style="409" bestFit="1" customWidth="1"/>
    <col min="12439" max="12657" width="11.42578125" style="409"/>
    <col min="12658" max="12658" width="15.42578125" style="409" customWidth="1"/>
    <col min="12659" max="12659" width="9.5703125" style="409" customWidth="1"/>
    <col min="12660" max="12660" width="14.42578125" style="409" customWidth="1"/>
    <col min="12661" max="12661" width="49.85546875" style="409" customWidth="1"/>
    <col min="12662" max="12662" width="22.5703125" style="409" customWidth="1"/>
    <col min="12663" max="12663" width="23" style="409" customWidth="1"/>
    <col min="12664" max="12664" width="22.85546875" style="409" customWidth="1"/>
    <col min="12665" max="12665" width="23.42578125" style="409" customWidth="1"/>
    <col min="12666" max="12666" width="22.42578125" style="409" customWidth="1"/>
    <col min="12667" max="12667" width="13.85546875" style="409" customWidth="1"/>
    <col min="12668" max="12668" width="20.7109375" style="409" customWidth="1"/>
    <col min="12669" max="12669" width="18.140625" style="409" customWidth="1"/>
    <col min="12670" max="12670" width="14.85546875" style="409" bestFit="1" customWidth="1"/>
    <col min="12671" max="12671" width="11.42578125" style="409"/>
    <col min="12672" max="12672" width="17.42578125" style="409" customWidth="1"/>
    <col min="12673" max="12675" width="18.140625" style="409" customWidth="1"/>
    <col min="12676" max="12679" width="11.42578125" style="409"/>
    <col min="12680" max="12680" width="34" style="409" customWidth="1"/>
    <col min="12681" max="12681" width="9.5703125" style="409" customWidth="1"/>
    <col min="12682" max="12682" width="16.7109375" style="409" customWidth="1"/>
    <col min="12683" max="12683" width="55.140625" style="409" customWidth="1"/>
    <col min="12684" max="12684" width="22.5703125" style="409" customWidth="1"/>
    <col min="12685" max="12685" width="23" style="409" customWidth="1"/>
    <col min="12686" max="12686" width="22.85546875" style="409" customWidth="1"/>
    <col min="12687" max="12687" width="23.42578125" style="409" customWidth="1"/>
    <col min="12688" max="12688" width="28.7109375" style="409" customWidth="1"/>
    <col min="12689" max="12689" width="12.7109375" style="409" customWidth="1"/>
    <col min="12690" max="12690" width="11.42578125" style="409"/>
    <col min="12691" max="12691" width="25.28515625" style="409" customWidth="1"/>
    <col min="12692" max="12692" width="15.85546875" style="409" bestFit="1" customWidth="1"/>
    <col min="12693" max="12694" width="18" style="409" bestFit="1" customWidth="1"/>
    <col min="12695" max="12913" width="11.42578125" style="409"/>
    <col min="12914" max="12914" width="15.42578125" style="409" customWidth="1"/>
    <col min="12915" max="12915" width="9.5703125" style="409" customWidth="1"/>
    <col min="12916" max="12916" width="14.42578125" style="409" customWidth="1"/>
    <col min="12917" max="12917" width="49.85546875" style="409" customWidth="1"/>
    <col min="12918" max="12918" width="22.5703125" style="409" customWidth="1"/>
    <col min="12919" max="12919" width="23" style="409" customWidth="1"/>
    <col min="12920" max="12920" width="22.85546875" style="409" customWidth="1"/>
    <col min="12921" max="12921" width="23.42578125" style="409" customWidth="1"/>
    <col min="12922" max="12922" width="22.42578125" style="409" customWidth="1"/>
    <col min="12923" max="12923" width="13.85546875" style="409" customWidth="1"/>
    <col min="12924" max="12924" width="20.7109375" style="409" customWidth="1"/>
    <col min="12925" max="12925" width="18.140625" style="409" customWidth="1"/>
    <col min="12926" max="12926" width="14.85546875" style="409" bestFit="1" customWidth="1"/>
    <col min="12927" max="12927" width="11.42578125" style="409"/>
    <col min="12928" max="12928" width="17.42578125" style="409" customWidth="1"/>
    <col min="12929" max="12931" width="18.140625" style="409" customWidth="1"/>
    <col min="12932" max="12935" width="11.42578125" style="409"/>
    <col min="12936" max="12936" width="34" style="409" customWidth="1"/>
    <col min="12937" max="12937" width="9.5703125" style="409" customWidth="1"/>
    <col min="12938" max="12938" width="16.7109375" style="409" customWidth="1"/>
    <col min="12939" max="12939" width="55.140625" style="409" customWidth="1"/>
    <col min="12940" max="12940" width="22.5703125" style="409" customWidth="1"/>
    <col min="12941" max="12941" width="23" style="409" customWidth="1"/>
    <col min="12942" max="12942" width="22.85546875" style="409" customWidth="1"/>
    <col min="12943" max="12943" width="23.42578125" style="409" customWidth="1"/>
    <col min="12944" max="12944" width="28.7109375" style="409" customWidth="1"/>
    <col min="12945" max="12945" width="12.7109375" style="409" customWidth="1"/>
    <col min="12946" max="12946" width="11.42578125" style="409"/>
    <col min="12947" max="12947" width="25.28515625" style="409" customWidth="1"/>
    <col min="12948" max="12948" width="15.85546875" style="409" bestFit="1" customWidth="1"/>
    <col min="12949" max="12950" width="18" style="409" bestFit="1" customWidth="1"/>
    <col min="12951" max="13169" width="11.42578125" style="409"/>
    <col min="13170" max="13170" width="15.42578125" style="409" customWidth="1"/>
    <col min="13171" max="13171" width="9.5703125" style="409" customWidth="1"/>
    <col min="13172" max="13172" width="14.42578125" style="409" customWidth="1"/>
    <col min="13173" max="13173" width="49.85546875" style="409" customWidth="1"/>
    <col min="13174" max="13174" width="22.5703125" style="409" customWidth="1"/>
    <col min="13175" max="13175" width="23" style="409" customWidth="1"/>
    <col min="13176" max="13176" width="22.85546875" style="409" customWidth="1"/>
    <col min="13177" max="13177" width="23.42578125" style="409" customWidth="1"/>
    <col min="13178" max="13178" width="22.42578125" style="409" customWidth="1"/>
    <col min="13179" max="13179" width="13.85546875" style="409" customWidth="1"/>
    <col min="13180" max="13180" width="20.7109375" style="409" customWidth="1"/>
    <col min="13181" max="13181" width="18.140625" style="409" customWidth="1"/>
    <col min="13182" max="13182" width="14.85546875" style="409" bestFit="1" customWidth="1"/>
    <col min="13183" max="13183" width="11.42578125" style="409"/>
    <col min="13184" max="13184" width="17.42578125" style="409" customWidth="1"/>
    <col min="13185" max="13187" width="18.140625" style="409" customWidth="1"/>
    <col min="13188" max="13191" width="11.42578125" style="409"/>
    <col min="13192" max="13192" width="34" style="409" customWidth="1"/>
    <col min="13193" max="13193" width="9.5703125" style="409" customWidth="1"/>
    <col min="13194" max="13194" width="16.7109375" style="409" customWidth="1"/>
    <col min="13195" max="13195" width="55.140625" style="409" customWidth="1"/>
    <col min="13196" max="13196" width="22.5703125" style="409" customWidth="1"/>
    <col min="13197" max="13197" width="23" style="409" customWidth="1"/>
    <col min="13198" max="13198" width="22.85546875" style="409" customWidth="1"/>
    <col min="13199" max="13199" width="23.42578125" style="409" customWidth="1"/>
    <col min="13200" max="13200" width="28.7109375" style="409" customWidth="1"/>
    <col min="13201" max="13201" width="12.7109375" style="409" customWidth="1"/>
    <col min="13202" max="13202" width="11.42578125" style="409"/>
    <col min="13203" max="13203" width="25.28515625" style="409" customWidth="1"/>
    <col min="13204" max="13204" width="15.85546875" style="409" bestFit="1" customWidth="1"/>
    <col min="13205" max="13206" width="18" style="409" bestFit="1" customWidth="1"/>
    <col min="13207" max="13425" width="11.42578125" style="409"/>
    <col min="13426" max="13426" width="15.42578125" style="409" customWidth="1"/>
    <col min="13427" max="13427" width="9.5703125" style="409" customWidth="1"/>
    <col min="13428" max="13428" width="14.42578125" style="409" customWidth="1"/>
    <col min="13429" max="13429" width="49.85546875" style="409" customWidth="1"/>
    <col min="13430" max="13430" width="22.5703125" style="409" customWidth="1"/>
    <col min="13431" max="13431" width="23" style="409" customWidth="1"/>
    <col min="13432" max="13432" width="22.85546875" style="409" customWidth="1"/>
    <col min="13433" max="13433" width="23.42578125" style="409" customWidth="1"/>
    <col min="13434" max="13434" width="22.42578125" style="409" customWidth="1"/>
    <col min="13435" max="13435" width="13.85546875" style="409" customWidth="1"/>
    <col min="13436" max="13436" width="20.7109375" style="409" customWidth="1"/>
    <col min="13437" max="13437" width="18.140625" style="409" customWidth="1"/>
    <col min="13438" max="13438" width="14.85546875" style="409" bestFit="1" customWidth="1"/>
    <col min="13439" max="13439" width="11.42578125" style="409"/>
    <col min="13440" max="13440" width="17.42578125" style="409" customWidth="1"/>
    <col min="13441" max="13443" width="18.140625" style="409" customWidth="1"/>
    <col min="13444" max="13447" width="11.42578125" style="409"/>
    <col min="13448" max="13448" width="34" style="409" customWidth="1"/>
    <col min="13449" max="13449" width="9.5703125" style="409" customWidth="1"/>
    <col min="13450" max="13450" width="16.7109375" style="409" customWidth="1"/>
    <col min="13451" max="13451" width="55.140625" style="409" customWidth="1"/>
    <col min="13452" max="13452" width="22.5703125" style="409" customWidth="1"/>
    <col min="13453" max="13453" width="23" style="409" customWidth="1"/>
    <col min="13454" max="13454" width="22.85546875" style="409" customWidth="1"/>
    <col min="13455" max="13455" width="23.42578125" style="409" customWidth="1"/>
    <col min="13456" max="13456" width="28.7109375" style="409" customWidth="1"/>
    <col min="13457" max="13457" width="12.7109375" style="409" customWidth="1"/>
    <col min="13458" max="13458" width="11.42578125" style="409"/>
    <col min="13459" max="13459" width="25.28515625" style="409" customWidth="1"/>
    <col min="13460" max="13460" width="15.85546875" style="409" bestFit="1" customWidth="1"/>
    <col min="13461" max="13462" width="18" style="409" bestFit="1" customWidth="1"/>
    <col min="13463" max="13681" width="11.42578125" style="409"/>
    <col min="13682" max="13682" width="15.42578125" style="409" customWidth="1"/>
    <col min="13683" max="13683" width="9.5703125" style="409" customWidth="1"/>
    <col min="13684" max="13684" width="14.42578125" style="409" customWidth="1"/>
    <col min="13685" max="13685" width="49.85546875" style="409" customWidth="1"/>
    <col min="13686" max="13686" width="22.5703125" style="409" customWidth="1"/>
    <col min="13687" max="13687" width="23" style="409" customWidth="1"/>
    <col min="13688" max="13688" width="22.85546875" style="409" customWidth="1"/>
    <col min="13689" max="13689" width="23.42578125" style="409" customWidth="1"/>
    <col min="13690" max="13690" width="22.42578125" style="409" customWidth="1"/>
    <col min="13691" max="13691" width="13.85546875" style="409" customWidth="1"/>
    <col min="13692" max="13692" width="20.7109375" style="409" customWidth="1"/>
    <col min="13693" max="13693" width="18.140625" style="409" customWidth="1"/>
    <col min="13694" max="13694" width="14.85546875" style="409" bestFit="1" customWidth="1"/>
    <col min="13695" max="13695" width="11.42578125" style="409"/>
    <col min="13696" max="13696" width="17.42578125" style="409" customWidth="1"/>
    <col min="13697" max="13699" width="18.140625" style="409" customWidth="1"/>
    <col min="13700" max="13703" width="11.42578125" style="409"/>
    <col min="13704" max="13704" width="34" style="409" customWidth="1"/>
    <col min="13705" max="13705" width="9.5703125" style="409" customWidth="1"/>
    <col min="13706" max="13706" width="16.7109375" style="409" customWidth="1"/>
    <col min="13707" max="13707" width="55.140625" style="409" customWidth="1"/>
    <col min="13708" max="13708" width="22.5703125" style="409" customWidth="1"/>
    <col min="13709" max="13709" width="23" style="409" customWidth="1"/>
    <col min="13710" max="13710" width="22.85546875" style="409" customWidth="1"/>
    <col min="13711" max="13711" width="23.42578125" style="409" customWidth="1"/>
    <col min="13712" max="13712" width="28.7109375" style="409" customWidth="1"/>
    <col min="13713" max="13713" width="12.7109375" style="409" customWidth="1"/>
    <col min="13714" max="13714" width="11.42578125" style="409"/>
    <col min="13715" max="13715" width="25.28515625" style="409" customWidth="1"/>
    <col min="13716" max="13716" width="15.85546875" style="409" bestFit="1" customWidth="1"/>
    <col min="13717" max="13718" width="18" style="409" bestFit="1" customWidth="1"/>
    <col min="13719" max="13937" width="11.42578125" style="409"/>
    <col min="13938" max="13938" width="15.42578125" style="409" customWidth="1"/>
    <col min="13939" max="13939" width="9.5703125" style="409" customWidth="1"/>
    <col min="13940" max="13940" width="14.42578125" style="409" customWidth="1"/>
    <col min="13941" max="13941" width="49.85546875" style="409" customWidth="1"/>
    <col min="13942" max="13942" width="22.5703125" style="409" customWidth="1"/>
    <col min="13943" max="13943" width="23" style="409" customWidth="1"/>
    <col min="13944" max="13944" width="22.85546875" style="409" customWidth="1"/>
    <col min="13945" max="13945" width="23.42578125" style="409" customWidth="1"/>
    <col min="13946" max="13946" width="22.42578125" style="409" customWidth="1"/>
    <col min="13947" max="13947" width="13.85546875" style="409" customWidth="1"/>
    <col min="13948" max="13948" width="20.7109375" style="409" customWidth="1"/>
    <col min="13949" max="13949" width="18.140625" style="409" customWidth="1"/>
    <col min="13950" max="13950" width="14.85546875" style="409" bestFit="1" customWidth="1"/>
    <col min="13951" max="13951" width="11.42578125" style="409"/>
    <col min="13952" max="13952" width="17.42578125" style="409" customWidth="1"/>
    <col min="13953" max="13955" width="18.140625" style="409" customWidth="1"/>
    <col min="13956" max="13959" width="11.42578125" style="409"/>
    <col min="13960" max="13960" width="34" style="409" customWidth="1"/>
    <col min="13961" max="13961" width="9.5703125" style="409" customWidth="1"/>
    <col min="13962" max="13962" width="16.7109375" style="409" customWidth="1"/>
    <col min="13963" max="13963" width="55.140625" style="409" customWidth="1"/>
    <col min="13964" max="13964" width="22.5703125" style="409" customWidth="1"/>
    <col min="13965" max="13965" width="23" style="409" customWidth="1"/>
    <col min="13966" max="13966" width="22.85546875" style="409" customWidth="1"/>
    <col min="13967" max="13967" width="23.42578125" style="409" customWidth="1"/>
    <col min="13968" max="13968" width="28.7109375" style="409" customWidth="1"/>
    <col min="13969" max="13969" width="12.7109375" style="409" customWidth="1"/>
    <col min="13970" max="13970" width="11.42578125" style="409"/>
    <col min="13971" max="13971" width="25.28515625" style="409" customWidth="1"/>
    <col min="13972" max="13972" width="15.85546875" style="409" bestFit="1" customWidth="1"/>
    <col min="13973" max="13974" width="18" style="409" bestFit="1" customWidth="1"/>
    <col min="13975" max="14193" width="11.42578125" style="409"/>
    <col min="14194" max="14194" width="15.42578125" style="409" customWidth="1"/>
    <col min="14195" max="14195" width="9.5703125" style="409" customWidth="1"/>
    <col min="14196" max="14196" width="14.42578125" style="409" customWidth="1"/>
    <col min="14197" max="14197" width="49.85546875" style="409" customWidth="1"/>
    <col min="14198" max="14198" width="22.5703125" style="409" customWidth="1"/>
    <col min="14199" max="14199" width="23" style="409" customWidth="1"/>
    <col min="14200" max="14200" width="22.85546875" style="409" customWidth="1"/>
    <col min="14201" max="14201" width="23.42578125" style="409" customWidth="1"/>
    <col min="14202" max="14202" width="22.42578125" style="409" customWidth="1"/>
    <col min="14203" max="14203" width="13.85546875" style="409" customWidth="1"/>
    <col min="14204" max="14204" width="20.7109375" style="409" customWidth="1"/>
    <col min="14205" max="14205" width="18.140625" style="409" customWidth="1"/>
    <col min="14206" max="14206" width="14.85546875" style="409" bestFit="1" customWidth="1"/>
    <col min="14207" max="14207" width="11.42578125" style="409"/>
    <col min="14208" max="14208" width="17.42578125" style="409" customWidth="1"/>
    <col min="14209" max="14211" width="18.140625" style="409" customWidth="1"/>
    <col min="14212" max="14215" width="11.42578125" style="409"/>
    <col min="14216" max="14216" width="34" style="409" customWidth="1"/>
    <col min="14217" max="14217" width="9.5703125" style="409" customWidth="1"/>
    <col min="14218" max="14218" width="16.7109375" style="409" customWidth="1"/>
    <col min="14219" max="14219" width="55.140625" style="409" customWidth="1"/>
    <col min="14220" max="14220" width="22.5703125" style="409" customWidth="1"/>
    <col min="14221" max="14221" width="23" style="409" customWidth="1"/>
    <col min="14222" max="14222" width="22.85546875" style="409" customWidth="1"/>
    <col min="14223" max="14223" width="23.42578125" style="409" customWidth="1"/>
    <col min="14224" max="14224" width="28.7109375" style="409" customWidth="1"/>
    <col min="14225" max="14225" width="12.7109375" style="409" customWidth="1"/>
    <col min="14226" max="14226" width="11.42578125" style="409"/>
    <col min="14227" max="14227" width="25.28515625" style="409" customWidth="1"/>
    <col min="14228" max="14228" width="15.85546875" style="409" bestFit="1" customWidth="1"/>
    <col min="14229" max="14230" width="18" style="409" bestFit="1" customWidth="1"/>
    <col min="14231" max="14449" width="11.42578125" style="409"/>
    <col min="14450" max="14450" width="15.42578125" style="409" customWidth="1"/>
    <col min="14451" max="14451" width="9.5703125" style="409" customWidth="1"/>
    <col min="14452" max="14452" width="14.42578125" style="409" customWidth="1"/>
    <col min="14453" max="14453" width="49.85546875" style="409" customWidth="1"/>
    <col min="14454" max="14454" width="22.5703125" style="409" customWidth="1"/>
    <col min="14455" max="14455" width="23" style="409" customWidth="1"/>
    <col min="14456" max="14456" width="22.85546875" style="409" customWidth="1"/>
    <col min="14457" max="14457" width="23.42578125" style="409" customWidth="1"/>
    <col min="14458" max="14458" width="22.42578125" style="409" customWidth="1"/>
    <col min="14459" max="14459" width="13.85546875" style="409" customWidth="1"/>
    <col min="14460" max="14460" width="20.7109375" style="409" customWidth="1"/>
    <col min="14461" max="14461" width="18.140625" style="409" customWidth="1"/>
    <col min="14462" max="14462" width="14.85546875" style="409" bestFit="1" customWidth="1"/>
    <col min="14463" max="14463" width="11.42578125" style="409"/>
    <col min="14464" max="14464" width="17.42578125" style="409" customWidth="1"/>
    <col min="14465" max="14467" width="18.140625" style="409" customWidth="1"/>
    <col min="14468" max="14471" width="11.42578125" style="409"/>
    <col min="14472" max="14472" width="34" style="409" customWidth="1"/>
    <col min="14473" max="14473" width="9.5703125" style="409" customWidth="1"/>
    <col min="14474" max="14474" width="16.7109375" style="409" customWidth="1"/>
    <col min="14475" max="14475" width="55.140625" style="409" customWidth="1"/>
    <col min="14476" max="14476" width="22.5703125" style="409" customWidth="1"/>
    <col min="14477" max="14477" width="23" style="409" customWidth="1"/>
    <col min="14478" max="14478" width="22.85546875" style="409" customWidth="1"/>
    <col min="14479" max="14479" width="23.42578125" style="409" customWidth="1"/>
    <col min="14480" max="14480" width="28.7109375" style="409" customWidth="1"/>
    <col min="14481" max="14481" width="12.7109375" style="409" customWidth="1"/>
    <col min="14482" max="14482" width="11.42578125" style="409"/>
    <col min="14483" max="14483" width="25.28515625" style="409" customWidth="1"/>
    <col min="14484" max="14484" width="15.85546875" style="409" bestFit="1" customWidth="1"/>
    <col min="14485" max="14486" width="18" style="409" bestFit="1" customWidth="1"/>
    <col min="14487" max="14705" width="11.42578125" style="409"/>
    <col min="14706" max="14706" width="15.42578125" style="409" customWidth="1"/>
    <col min="14707" max="14707" width="9.5703125" style="409" customWidth="1"/>
    <col min="14708" max="14708" width="14.42578125" style="409" customWidth="1"/>
    <col min="14709" max="14709" width="49.85546875" style="409" customWidth="1"/>
    <col min="14710" max="14710" width="22.5703125" style="409" customWidth="1"/>
    <col min="14711" max="14711" width="23" style="409" customWidth="1"/>
    <col min="14712" max="14712" width="22.85546875" style="409" customWidth="1"/>
    <col min="14713" max="14713" width="23.42578125" style="409" customWidth="1"/>
    <col min="14714" max="14714" width="22.42578125" style="409" customWidth="1"/>
    <col min="14715" max="14715" width="13.85546875" style="409" customWidth="1"/>
    <col min="14716" max="14716" width="20.7109375" style="409" customWidth="1"/>
    <col min="14717" max="14717" width="18.140625" style="409" customWidth="1"/>
    <col min="14718" max="14718" width="14.85546875" style="409" bestFit="1" customWidth="1"/>
    <col min="14719" max="14719" width="11.42578125" style="409"/>
    <col min="14720" max="14720" width="17.42578125" style="409" customWidth="1"/>
    <col min="14721" max="14723" width="18.140625" style="409" customWidth="1"/>
    <col min="14724" max="14727" width="11.42578125" style="409"/>
    <col min="14728" max="14728" width="34" style="409" customWidth="1"/>
    <col min="14729" max="14729" width="9.5703125" style="409" customWidth="1"/>
    <col min="14730" max="14730" width="16.7109375" style="409" customWidth="1"/>
    <col min="14731" max="14731" width="55.140625" style="409" customWidth="1"/>
    <col min="14732" max="14732" width="22.5703125" style="409" customWidth="1"/>
    <col min="14733" max="14733" width="23" style="409" customWidth="1"/>
    <col min="14734" max="14734" width="22.85546875" style="409" customWidth="1"/>
    <col min="14735" max="14735" width="23.42578125" style="409" customWidth="1"/>
    <col min="14736" max="14736" width="28.7109375" style="409" customWidth="1"/>
    <col min="14737" max="14737" width="12.7109375" style="409" customWidth="1"/>
    <col min="14738" max="14738" width="11.42578125" style="409"/>
    <col min="14739" max="14739" width="25.28515625" style="409" customWidth="1"/>
    <col min="14740" max="14740" width="15.85546875" style="409" bestFit="1" customWidth="1"/>
    <col min="14741" max="14742" width="18" style="409" bestFit="1" customWidth="1"/>
    <col min="14743" max="14961" width="11.42578125" style="409"/>
    <col min="14962" max="14962" width="15.42578125" style="409" customWidth="1"/>
    <col min="14963" max="14963" width="9.5703125" style="409" customWidth="1"/>
    <col min="14964" max="14964" width="14.42578125" style="409" customWidth="1"/>
    <col min="14965" max="14965" width="49.85546875" style="409" customWidth="1"/>
    <col min="14966" max="14966" width="22.5703125" style="409" customWidth="1"/>
    <col min="14967" max="14967" width="23" style="409" customWidth="1"/>
    <col min="14968" max="14968" width="22.85546875" style="409" customWidth="1"/>
    <col min="14969" max="14969" width="23.42578125" style="409" customWidth="1"/>
    <col min="14970" max="14970" width="22.42578125" style="409" customWidth="1"/>
    <col min="14971" max="14971" width="13.85546875" style="409" customWidth="1"/>
    <col min="14972" max="14972" width="20.7109375" style="409" customWidth="1"/>
    <col min="14973" max="14973" width="18.140625" style="409" customWidth="1"/>
    <col min="14974" max="14974" width="14.85546875" style="409" bestFit="1" customWidth="1"/>
    <col min="14975" max="14975" width="11.42578125" style="409"/>
    <col min="14976" max="14976" width="17.42578125" style="409" customWidth="1"/>
    <col min="14977" max="14979" width="18.140625" style="409" customWidth="1"/>
    <col min="14980" max="14983" width="11.42578125" style="409"/>
    <col min="14984" max="14984" width="34" style="409" customWidth="1"/>
    <col min="14985" max="14985" width="9.5703125" style="409" customWidth="1"/>
    <col min="14986" max="14986" width="16.7109375" style="409" customWidth="1"/>
    <col min="14987" max="14987" width="55.140625" style="409" customWidth="1"/>
    <col min="14988" max="14988" width="22.5703125" style="409" customWidth="1"/>
    <col min="14989" max="14989" width="23" style="409" customWidth="1"/>
    <col min="14990" max="14990" width="22.85546875" style="409" customWidth="1"/>
    <col min="14991" max="14991" width="23.42578125" style="409" customWidth="1"/>
    <col min="14992" max="14992" width="28.7109375" style="409" customWidth="1"/>
    <col min="14993" max="14993" width="12.7109375" style="409" customWidth="1"/>
    <col min="14994" max="14994" width="11.42578125" style="409"/>
    <col min="14995" max="14995" width="25.28515625" style="409" customWidth="1"/>
    <col min="14996" max="14996" width="15.85546875" style="409" bestFit="1" customWidth="1"/>
    <col min="14997" max="14998" width="18" style="409" bestFit="1" customWidth="1"/>
    <col min="14999" max="15217" width="11.42578125" style="409"/>
    <col min="15218" max="15218" width="15.42578125" style="409" customWidth="1"/>
    <col min="15219" max="15219" width="9.5703125" style="409" customWidth="1"/>
    <col min="15220" max="15220" width="14.42578125" style="409" customWidth="1"/>
    <col min="15221" max="15221" width="49.85546875" style="409" customWidth="1"/>
    <col min="15222" max="15222" width="22.5703125" style="409" customWidth="1"/>
    <col min="15223" max="15223" width="23" style="409" customWidth="1"/>
    <col min="15224" max="15224" width="22.85546875" style="409" customWidth="1"/>
    <col min="15225" max="15225" width="23.42578125" style="409" customWidth="1"/>
    <col min="15226" max="15226" width="22.42578125" style="409" customWidth="1"/>
    <col min="15227" max="15227" width="13.85546875" style="409" customWidth="1"/>
    <col min="15228" max="15228" width="20.7109375" style="409" customWidth="1"/>
    <col min="15229" max="15229" width="18.140625" style="409" customWidth="1"/>
    <col min="15230" max="15230" width="14.85546875" style="409" bestFit="1" customWidth="1"/>
    <col min="15231" max="15231" width="11.42578125" style="409"/>
    <col min="15232" max="15232" width="17.42578125" style="409" customWidth="1"/>
    <col min="15233" max="15235" width="18.140625" style="409" customWidth="1"/>
    <col min="15236" max="15239" width="11.42578125" style="409"/>
    <col min="15240" max="15240" width="34" style="409" customWidth="1"/>
    <col min="15241" max="15241" width="9.5703125" style="409" customWidth="1"/>
    <col min="15242" max="15242" width="16.7109375" style="409" customWidth="1"/>
    <col min="15243" max="15243" width="55.140625" style="409" customWidth="1"/>
    <col min="15244" max="15244" width="22.5703125" style="409" customWidth="1"/>
    <col min="15245" max="15245" width="23" style="409" customWidth="1"/>
    <col min="15246" max="15246" width="22.85546875" style="409" customWidth="1"/>
    <col min="15247" max="15247" width="23.42578125" style="409" customWidth="1"/>
    <col min="15248" max="15248" width="28.7109375" style="409" customWidth="1"/>
    <col min="15249" max="15249" width="12.7109375" style="409" customWidth="1"/>
    <col min="15250" max="15250" width="11.42578125" style="409"/>
    <col min="15251" max="15251" width="25.28515625" style="409" customWidth="1"/>
    <col min="15252" max="15252" width="15.85546875" style="409" bestFit="1" customWidth="1"/>
    <col min="15253" max="15254" width="18" style="409" bestFit="1" customWidth="1"/>
    <col min="15255" max="15473" width="11.42578125" style="409"/>
    <col min="15474" max="15474" width="15.42578125" style="409" customWidth="1"/>
    <col min="15475" max="15475" width="9.5703125" style="409" customWidth="1"/>
    <col min="15476" max="15476" width="14.42578125" style="409" customWidth="1"/>
    <col min="15477" max="15477" width="49.85546875" style="409" customWidth="1"/>
    <col min="15478" max="15478" width="22.5703125" style="409" customWidth="1"/>
    <col min="15479" max="15479" width="23" style="409" customWidth="1"/>
    <col min="15480" max="15480" width="22.85546875" style="409" customWidth="1"/>
    <col min="15481" max="15481" width="23.42578125" style="409" customWidth="1"/>
    <col min="15482" max="15482" width="22.42578125" style="409" customWidth="1"/>
    <col min="15483" max="15483" width="13.85546875" style="409" customWidth="1"/>
    <col min="15484" max="15484" width="20.7109375" style="409" customWidth="1"/>
    <col min="15485" max="15485" width="18.140625" style="409" customWidth="1"/>
    <col min="15486" max="15486" width="14.85546875" style="409" bestFit="1" customWidth="1"/>
    <col min="15487" max="15487" width="11.42578125" style="409"/>
    <col min="15488" max="15488" width="17.42578125" style="409" customWidth="1"/>
    <col min="15489" max="15491" width="18.140625" style="409" customWidth="1"/>
    <col min="15492" max="15495" width="11.42578125" style="409"/>
    <col min="15496" max="15496" width="34" style="409" customWidth="1"/>
    <col min="15497" max="15497" width="9.5703125" style="409" customWidth="1"/>
    <col min="15498" max="15498" width="16.7109375" style="409" customWidth="1"/>
    <col min="15499" max="15499" width="55.140625" style="409" customWidth="1"/>
    <col min="15500" max="15500" width="22.5703125" style="409" customWidth="1"/>
    <col min="15501" max="15501" width="23" style="409" customWidth="1"/>
    <col min="15502" max="15502" width="22.85546875" style="409" customWidth="1"/>
    <col min="15503" max="15503" width="23.42578125" style="409" customWidth="1"/>
    <col min="15504" max="15504" width="28.7109375" style="409" customWidth="1"/>
    <col min="15505" max="15505" width="12.7109375" style="409" customWidth="1"/>
    <col min="15506" max="15506" width="11.42578125" style="409"/>
    <col min="15507" max="15507" width="25.28515625" style="409" customWidth="1"/>
    <col min="15508" max="15508" width="15.85546875" style="409" bestFit="1" customWidth="1"/>
    <col min="15509" max="15510" width="18" style="409" bestFit="1" customWidth="1"/>
    <col min="15511" max="15729" width="11.42578125" style="409"/>
    <col min="15730" max="15730" width="15.42578125" style="409" customWidth="1"/>
    <col min="15731" max="15731" width="9.5703125" style="409" customWidth="1"/>
    <col min="15732" max="15732" width="14.42578125" style="409" customWidth="1"/>
    <col min="15733" max="15733" width="49.85546875" style="409" customWidth="1"/>
    <col min="15734" max="15734" width="22.5703125" style="409" customWidth="1"/>
    <col min="15735" max="15735" width="23" style="409" customWidth="1"/>
    <col min="15736" max="15736" width="22.85546875" style="409" customWidth="1"/>
    <col min="15737" max="15737" width="23.42578125" style="409" customWidth="1"/>
    <col min="15738" max="15738" width="22.42578125" style="409" customWidth="1"/>
    <col min="15739" max="15739" width="13.85546875" style="409" customWidth="1"/>
    <col min="15740" max="15740" width="20.7109375" style="409" customWidth="1"/>
    <col min="15741" max="15741" width="18.140625" style="409" customWidth="1"/>
    <col min="15742" max="15742" width="14.85546875" style="409" bestFit="1" customWidth="1"/>
    <col min="15743" max="15743" width="11.42578125" style="409"/>
    <col min="15744" max="15744" width="17.42578125" style="409" customWidth="1"/>
    <col min="15745" max="15747" width="18.140625" style="409" customWidth="1"/>
    <col min="15748" max="15751" width="11.42578125" style="409"/>
    <col min="15752" max="15752" width="34" style="409" customWidth="1"/>
    <col min="15753" max="15753" width="9.5703125" style="409" customWidth="1"/>
    <col min="15754" max="15754" width="16.7109375" style="409" customWidth="1"/>
    <col min="15755" max="15755" width="55.140625" style="409" customWidth="1"/>
    <col min="15756" max="15756" width="22.5703125" style="409" customWidth="1"/>
    <col min="15757" max="15757" width="23" style="409" customWidth="1"/>
    <col min="15758" max="15758" width="22.85546875" style="409" customWidth="1"/>
    <col min="15759" max="15759" width="23.42578125" style="409" customWidth="1"/>
    <col min="15760" max="15760" width="28.7109375" style="409" customWidth="1"/>
    <col min="15761" max="15761" width="12.7109375" style="409" customWidth="1"/>
    <col min="15762" max="15762" width="11.42578125" style="409"/>
    <col min="15763" max="15763" width="25.28515625" style="409" customWidth="1"/>
    <col min="15764" max="15764" width="15.85546875" style="409" bestFit="1" customWidth="1"/>
    <col min="15765" max="15766" width="18" style="409" bestFit="1" customWidth="1"/>
    <col min="15767" max="15985" width="11.42578125" style="409"/>
    <col min="15986" max="15986" width="15.42578125" style="409" customWidth="1"/>
    <col min="15987" max="15987" width="9.5703125" style="409" customWidth="1"/>
    <col min="15988" max="15988" width="14.42578125" style="409" customWidth="1"/>
    <col min="15989" max="15989" width="49.85546875" style="409" customWidth="1"/>
    <col min="15990" max="15990" width="22.5703125" style="409" customWidth="1"/>
    <col min="15991" max="15991" width="23" style="409" customWidth="1"/>
    <col min="15992" max="15992" width="22.85546875" style="409" customWidth="1"/>
    <col min="15993" max="15993" width="23.42578125" style="409" customWidth="1"/>
    <col min="15994" max="15994" width="22.42578125" style="409" customWidth="1"/>
    <col min="15995" max="15995" width="13.85546875" style="409" customWidth="1"/>
    <col min="15996" max="15996" width="20.7109375" style="409" customWidth="1"/>
    <col min="15997" max="15997" width="18.140625" style="409" customWidth="1"/>
    <col min="15998" max="15998" width="14.85546875" style="409" bestFit="1" customWidth="1"/>
    <col min="15999" max="15999" width="11.42578125" style="409"/>
    <col min="16000" max="16000" width="17.42578125" style="409" customWidth="1"/>
    <col min="16001" max="16003" width="18.140625" style="409" customWidth="1"/>
    <col min="16004" max="16007" width="11.42578125" style="409"/>
    <col min="16008" max="16008" width="34" style="409" customWidth="1"/>
    <col min="16009" max="16009" width="9.5703125" style="409" customWidth="1"/>
    <col min="16010" max="16010" width="16.7109375" style="409" customWidth="1"/>
    <col min="16011" max="16011" width="55.140625" style="409" customWidth="1"/>
    <col min="16012" max="16012" width="22.5703125" style="409" customWidth="1"/>
    <col min="16013" max="16013" width="23" style="409" customWidth="1"/>
    <col min="16014" max="16014" width="22.85546875" style="409" customWidth="1"/>
    <col min="16015" max="16015" width="23.42578125" style="409" customWidth="1"/>
    <col min="16016" max="16016" width="28.7109375" style="409" customWidth="1"/>
    <col min="16017" max="16017" width="12.7109375" style="409" customWidth="1"/>
    <col min="16018" max="16018" width="11.42578125" style="409"/>
    <col min="16019" max="16019" width="25.28515625" style="409" customWidth="1"/>
    <col min="16020" max="16020" width="15.85546875" style="409" bestFit="1" customWidth="1"/>
    <col min="16021" max="16022" width="18" style="409" bestFit="1" customWidth="1"/>
    <col min="16023" max="16241" width="11.42578125" style="409"/>
    <col min="16242" max="16242" width="15.42578125" style="409" customWidth="1"/>
    <col min="16243" max="16243" width="9.5703125" style="409" customWidth="1"/>
    <col min="16244" max="16244" width="14.42578125" style="409" customWidth="1"/>
    <col min="16245" max="16245" width="49.85546875" style="409" customWidth="1"/>
    <col min="16246" max="16246" width="22.5703125" style="409" customWidth="1"/>
    <col min="16247" max="16247" width="23" style="409" customWidth="1"/>
    <col min="16248" max="16248" width="22.85546875" style="409" customWidth="1"/>
    <col min="16249" max="16249" width="23.42578125" style="409" customWidth="1"/>
    <col min="16250" max="16250" width="22.42578125" style="409" customWidth="1"/>
    <col min="16251" max="16251" width="13.85546875" style="409" customWidth="1"/>
    <col min="16252" max="16252" width="20.7109375" style="409" customWidth="1"/>
    <col min="16253" max="16253" width="18.140625" style="409" customWidth="1"/>
    <col min="16254" max="16254" width="14.85546875" style="409" bestFit="1" customWidth="1"/>
    <col min="16255" max="16255" width="11.42578125" style="409"/>
    <col min="16256" max="16256" width="17.42578125" style="409" customWidth="1"/>
    <col min="16257" max="16259" width="18.140625" style="409" customWidth="1"/>
    <col min="16260" max="16384" width="11.42578125" style="409"/>
  </cols>
  <sheetData>
    <row r="1" spans="1:28" s="404" customFormat="1" ht="23.25" x14ac:dyDescent="0.25">
      <c r="A1" s="400" t="s">
        <v>0</v>
      </c>
      <c r="B1" s="400"/>
      <c r="C1" s="400"/>
      <c r="D1" s="400"/>
      <c r="E1" s="400"/>
      <c r="F1" s="400"/>
      <c r="G1" s="400"/>
      <c r="H1" s="400"/>
      <c r="I1" s="400"/>
      <c r="J1" s="400"/>
      <c r="K1" s="400"/>
      <c r="L1" s="400"/>
      <c r="M1" s="400"/>
      <c r="N1" s="400"/>
      <c r="O1" s="400"/>
      <c r="P1" s="400"/>
      <c r="Q1" s="400"/>
      <c r="R1" s="401"/>
      <c r="S1" s="401"/>
      <c r="T1" s="401"/>
      <c r="U1" s="401"/>
      <c r="V1" s="400"/>
      <c r="W1" s="402"/>
      <c r="X1" s="403"/>
      <c r="Y1" s="403"/>
      <c r="Z1" s="403"/>
      <c r="AA1" s="403"/>
      <c r="AB1" s="403"/>
    </row>
    <row r="2" spans="1:28" s="404" customFormat="1" ht="24.95" customHeight="1" x14ac:dyDescent="0.25">
      <c r="A2" s="405" t="s">
        <v>1</v>
      </c>
      <c r="B2" s="405"/>
      <c r="C2" s="405"/>
      <c r="D2" s="405"/>
      <c r="E2" s="405"/>
      <c r="F2" s="405"/>
      <c r="G2" s="405"/>
      <c r="H2" s="405"/>
      <c r="I2" s="405"/>
      <c r="J2" s="405"/>
      <c r="K2" s="405"/>
      <c r="L2" s="405"/>
      <c r="M2" s="405"/>
      <c r="N2" s="405"/>
      <c r="O2" s="405"/>
      <c r="P2" s="405"/>
      <c r="Q2" s="405"/>
      <c r="R2" s="405"/>
      <c r="S2" s="405"/>
      <c r="T2" s="405"/>
      <c r="U2" s="405"/>
      <c r="V2" s="405"/>
      <c r="W2" s="402"/>
      <c r="X2" s="403"/>
      <c r="Y2" s="403"/>
      <c r="Z2" s="403"/>
      <c r="AA2" s="403"/>
      <c r="AB2" s="403"/>
    </row>
    <row r="3" spans="1:28" ht="24.95" customHeight="1" x14ac:dyDescent="0.25">
      <c r="A3" s="406" t="s">
        <v>509</v>
      </c>
      <c r="B3" s="407"/>
      <c r="C3" s="407"/>
      <c r="D3" s="407"/>
      <c r="E3" s="407"/>
      <c r="F3" s="407"/>
      <c r="G3" s="407"/>
      <c r="H3" s="407"/>
      <c r="I3" s="407"/>
      <c r="J3" s="407"/>
      <c r="K3" s="407"/>
      <c r="L3" s="407"/>
      <c r="M3" s="407"/>
      <c r="N3" s="407"/>
      <c r="O3" s="407"/>
      <c r="P3" s="408"/>
      <c r="Q3" s="407"/>
      <c r="R3" s="407"/>
      <c r="S3" s="407"/>
      <c r="T3" s="407"/>
      <c r="U3" s="407"/>
      <c r="V3" s="405"/>
      <c r="W3" s="407"/>
      <c r="X3" s="403"/>
      <c r="Y3" s="403"/>
      <c r="Z3" s="403"/>
      <c r="AA3" s="403"/>
      <c r="AB3" s="403"/>
    </row>
    <row r="4" spans="1:28" ht="15.75" customHeight="1" thickBot="1" x14ac:dyDescent="0.3">
      <c r="A4" s="410"/>
      <c r="M4" s="11"/>
      <c r="N4" s="12"/>
      <c r="O4" s="409"/>
      <c r="P4" s="409"/>
      <c r="Q4" s="410" t="s">
        <v>3</v>
      </c>
      <c r="R4" s="410"/>
      <c r="S4" s="413" t="s">
        <v>4</v>
      </c>
      <c r="T4" s="414" t="s">
        <v>5</v>
      </c>
      <c r="U4" s="413"/>
      <c r="W4" s="414"/>
      <c r="X4" s="415"/>
      <c r="Y4" s="415"/>
      <c r="Z4" s="415"/>
      <c r="AA4" s="415"/>
      <c r="AB4" s="415"/>
    </row>
    <row r="5" spans="1:28" ht="29.25" customHeight="1" x14ac:dyDescent="0.25">
      <c r="A5" s="537" t="s">
        <v>6</v>
      </c>
      <c r="B5" s="533" t="s">
        <v>7</v>
      </c>
      <c r="C5" s="533" t="s">
        <v>8</v>
      </c>
      <c r="D5" s="533" t="s">
        <v>9</v>
      </c>
      <c r="E5" s="533" t="s">
        <v>10</v>
      </c>
      <c r="F5" s="533" t="s">
        <v>11</v>
      </c>
      <c r="G5" s="533" t="s">
        <v>12</v>
      </c>
      <c r="H5" s="533"/>
      <c r="I5" s="533"/>
      <c r="J5" s="533"/>
      <c r="K5" s="533"/>
      <c r="L5" s="542" t="s">
        <v>13</v>
      </c>
      <c r="M5" s="534" t="s">
        <v>14</v>
      </c>
      <c r="N5" s="534" t="s">
        <v>15</v>
      </c>
      <c r="O5" s="525" t="s">
        <v>16</v>
      </c>
      <c r="P5" s="525" t="s">
        <v>17</v>
      </c>
      <c r="Q5" s="525" t="s">
        <v>18</v>
      </c>
      <c r="R5" s="525" t="s">
        <v>19</v>
      </c>
      <c r="S5" s="525" t="s">
        <v>456</v>
      </c>
      <c r="T5" s="525" t="s">
        <v>457</v>
      </c>
      <c r="U5" s="525" t="s">
        <v>458</v>
      </c>
      <c r="V5" s="525" t="s">
        <v>459</v>
      </c>
      <c r="W5" s="525" t="s">
        <v>460</v>
      </c>
      <c r="X5" s="527" t="s">
        <v>20</v>
      </c>
      <c r="Y5" s="527"/>
      <c r="Z5" s="527"/>
      <c r="AA5" s="527"/>
      <c r="AB5" s="528"/>
    </row>
    <row r="6" spans="1:28" ht="84.75" customHeight="1" thickBot="1" x14ac:dyDescent="0.3">
      <c r="A6" s="540"/>
      <c r="B6" s="539"/>
      <c r="C6" s="539"/>
      <c r="D6" s="539"/>
      <c r="E6" s="539"/>
      <c r="F6" s="539"/>
      <c r="G6" s="399" t="s">
        <v>21</v>
      </c>
      <c r="H6" s="399" t="s">
        <v>22</v>
      </c>
      <c r="I6" s="399" t="s">
        <v>23</v>
      </c>
      <c r="J6" s="399" t="s">
        <v>24</v>
      </c>
      <c r="K6" s="399" t="s">
        <v>25</v>
      </c>
      <c r="L6" s="543"/>
      <c r="M6" s="544"/>
      <c r="N6" s="544"/>
      <c r="O6" s="526"/>
      <c r="P6" s="526"/>
      <c r="Q6" s="526"/>
      <c r="R6" s="526"/>
      <c r="S6" s="526"/>
      <c r="T6" s="526"/>
      <c r="U6" s="526"/>
      <c r="V6" s="526"/>
      <c r="W6" s="526"/>
      <c r="X6" s="195" t="s">
        <v>461</v>
      </c>
      <c r="Y6" s="195" t="s">
        <v>462</v>
      </c>
      <c r="Z6" s="195" t="s">
        <v>463</v>
      </c>
      <c r="AA6" s="195" t="s">
        <v>464</v>
      </c>
      <c r="AB6" s="196" t="s">
        <v>465</v>
      </c>
    </row>
    <row r="7" spans="1:28" s="410" customFormat="1" ht="28.5" customHeight="1" thickBot="1" x14ac:dyDescent="0.3">
      <c r="A7" s="18" t="s">
        <v>26</v>
      </c>
      <c r="B7" s="19"/>
      <c r="C7" s="19"/>
      <c r="D7" s="19"/>
      <c r="E7" s="416" t="s">
        <v>27</v>
      </c>
      <c r="F7" s="21">
        <f>+F8+F36+F80+F94</f>
        <v>101565565000</v>
      </c>
      <c r="G7" s="21">
        <f t="shared" ref="G7:K7" si="0">+G8+G36+G80+G94</f>
        <v>0</v>
      </c>
      <c r="H7" s="21">
        <f t="shared" si="0"/>
        <v>0</v>
      </c>
      <c r="I7" s="21">
        <f t="shared" si="0"/>
        <v>322382568</v>
      </c>
      <c r="J7" s="21">
        <f t="shared" si="0"/>
        <v>322382568</v>
      </c>
      <c r="K7" s="21">
        <f t="shared" si="0"/>
        <v>0</v>
      </c>
      <c r="L7" s="21">
        <f>+F7+K7</f>
        <v>101565565000</v>
      </c>
      <c r="M7" s="236">
        <f>L7/$L$260</f>
        <v>1.9133381988639505E-2</v>
      </c>
      <c r="N7" s="21">
        <f t="shared" ref="N7:W7" si="1">+N8+N36+N80+N94</f>
        <v>23357358000</v>
      </c>
      <c r="O7" s="21">
        <f t="shared" si="1"/>
        <v>73741005298.949997</v>
      </c>
      <c r="P7" s="21">
        <f t="shared" si="1"/>
        <v>27824559701.049999</v>
      </c>
      <c r="Q7" s="21">
        <f t="shared" si="1"/>
        <v>44495561377.549988</v>
      </c>
      <c r="R7" s="21">
        <f t="shared" si="1"/>
        <v>57070003622.450005</v>
      </c>
      <c r="S7" s="21">
        <f t="shared" si="1"/>
        <v>29245443921.400002</v>
      </c>
      <c r="T7" s="21">
        <f t="shared" si="1"/>
        <v>31219874158.739998</v>
      </c>
      <c r="U7" s="21">
        <f t="shared" si="1"/>
        <v>13275687218.809999</v>
      </c>
      <c r="V7" s="21">
        <f t="shared" si="1"/>
        <v>30138451084.739998</v>
      </c>
      <c r="W7" s="21">
        <f t="shared" si="1"/>
        <v>1081423074</v>
      </c>
      <c r="X7" s="23">
        <f t="shared" ref="X7:X72" si="2">+Q7/L7</f>
        <v>0.43809692170323661</v>
      </c>
      <c r="Y7" s="23">
        <f t="shared" ref="Y7:Z72" si="3">+T7/L7</f>
        <v>0.30738640757563845</v>
      </c>
      <c r="Z7" s="23">
        <f t="shared" ref="Z7:Z72" si="4">+V7/L7</f>
        <v>0.2967388709425286</v>
      </c>
      <c r="AA7" s="23">
        <f t="shared" ref="AA7:AA33" si="5">+T7/Q7</f>
        <v>0.70164019044137349</v>
      </c>
      <c r="AB7" s="24">
        <f>+V7/T7</f>
        <v>0.96536106876980299</v>
      </c>
    </row>
    <row r="8" spans="1:28" ht="27" customHeight="1" x14ac:dyDescent="0.25">
      <c r="A8" s="237" t="s">
        <v>28</v>
      </c>
      <c r="B8" s="26"/>
      <c r="C8" s="26"/>
      <c r="D8" s="26"/>
      <c r="E8" s="417" t="s">
        <v>29</v>
      </c>
      <c r="F8" s="418">
        <f>+F9</f>
        <v>48846668000</v>
      </c>
      <c r="G8" s="418">
        <f t="shared" ref="G8:L8" si="6">+G9</f>
        <v>0</v>
      </c>
      <c r="H8" s="418">
        <f t="shared" si="6"/>
        <v>0</v>
      </c>
      <c r="I8" s="418">
        <f t="shared" si="6"/>
        <v>0</v>
      </c>
      <c r="J8" s="418">
        <f t="shared" si="6"/>
        <v>0</v>
      </c>
      <c r="K8" s="418">
        <f t="shared" si="6"/>
        <v>0</v>
      </c>
      <c r="L8" s="418">
        <f t="shared" si="6"/>
        <v>48846668000</v>
      </c>
      <c r="M8" s="29">
        <f>L8/$L$260</f>
        <v>9.2019569596866191E-3</v>
      </c>
      <c r="N8" s="418">
        <f t="shared" ref="N8:W8" si="7">+N9</f>
        <v>4590358000</v>
      </c>
      <c r="O8" s="418">
        <f t="shared" si="7"/>
        <v>44256310000</v>
      </c>
      <c r="P8" s="418">
        <f t="shared" si="7"/>
        <v>4590358000</v>
      </c>
      <c r="Q8" s="418">
        <f t="shared" si="7"/>
        <v>17966414455.909996</v>
      </c>
      <c r="R8" s="418">
        <f t="shared" si="7"/>
        <v>30880253544.09</v>
      </c>
      <c r="S8" s="418">
        <f t="shared" si="7"/>
        <v>26289895544.09</v>
      </c>
      <c r="T8" s="418">
        <f t="shared" si="7"/>
        <v>17966414455.909996</v>
      </c>
      <c r="U8" s="418">
        <f t="shared" si="7"/>
        <v>0</v>
      </c>
      <c r="V8" s="418">
        <f t="shared" si="7"/>
        <v>17040174741.909998</v>
      </c>
      <c r="W8" s="418">
        <f t="shared" si="7"/>
        <v>926239714</v>
      </c>
      <c r="X8" s="30">
        <f t="shared" si="2"/>
        <v>0.36781248735144012</v>
      </c>
      <c r="Y8" s="30">
        <f t="shared" si="3"/>
        <v>0.36781248735144012</v>
      </c>
      <c r="Z8" s="30">
        <f>+V8/L8</f>
        <v>0.34885029910146581</v>
      </c>
      <c r="AA8" s="30">
        <f t="shared" si="5"/>
        <v>1</v>
      </c>
      <c r="AB8" s="30">
        <f t="shared" ref="AB8:AB33" si="8">+V8/T8</f>
        <v>0.94844604546594358</v>
      </c>
    </row>
    <row r="9" spans="1:28" ht="35.25" customHeight="1" x14ac:dyDescent="0.25">
      <c r="A9" s="238" t="s">
        <v>30</v>
      </c>
      <c r="B9" s="33"/>
      <c r="C9" s="33"/>
      <c r="D9" s="33"/>
      <c r="E9" s="149" t="s">
        <v>31</v>
      </c>
      <c r="F9" s="419">
        <f>+F10+F20+F28+F35</f>
        <v>48846668000</v>
      </c>
      <c r="G9" s="419">
        <f t="shared" ref="G9:L9" si="9">+G10+G20+G28+G35</f>
        <v>0</v>
      </c>
      <c r="H9" s="419">
        <f t="shared" si="9"/>
        <v>0</v>
      </c>
      <c r="I9" s="419">
        <f t="shared" si="9"/>
        <v>0</v>
      </c>
      <c r="J9" s="419">
        <f t="shared" si="9"/>
        <v>0</v>
      </c>
      <c r="K9" s="419">
        <f t="shared" si="9"/>
        <v>0</v>
      </c>
      <c r="L9" s="419">
        <f t="shared" si="9"/>
        <v>48846668000</v>
      </c>
      <c r="M9" s="36">
        <f t="shared" ref="M9:M13" si="10">L9/$L$260</f>
        <v>9.2019569596866191E-3</v>
      </c>
      <c r="N9" s="419">
        <f t="shared" ref="N9:W9" si="11">+N10+N20+N28+N35</f>
        <v>4590358000</v>
      </c>
      <c r="O9" s="419">
        <f t="shared" si="11"/>
        <v>44256310000</v>
      </c>
      <c r="P9" s="419">
        <f t="shared" si="11"/>
        <v>4590358000</v>
      </c>
      <c r="Q9" s="419">
        <f t="shared" si="11"/>
        <v>17966414455.909996</v>
      </c>
      <c r="R9" s="419">
        <f t="shared" si="11"/>
        <v>30880253544.09</v>
      </c>
      <c r="S9" s="419">
        <f t="shared" si="11"/>
        <v>26289895544.09</v>
      </c>
      <c r="T9" s="419">
        <f t="shared" si="11"/>
        <v>17966414455.909996</v>
      </c>
      <c r="U9" s="419">
        <f t="shared" si="11"/>
        <v>0</v>
      </c>
      <c r="V9" s="419">
        <f t="shared" si="11"/>
        <v>17040174741.909998</v>
      </c>
      <c r="W9" s="419">
        <f t="shared" si="11"/>
        <v>926239714</v>
      </c>
      <c r="X9" s="37">
        <f t="shared" si="2"/>
        <v>0.36781248735144012</v>
      </c>
      <c r="Y9" s="37">
        <f t="shared" si="3"/>
        <v>0.36781248735144012</v>
      </c>
      <c r="Z9" s="37">
        <f t="shared" si="4"/>
        <v>0.34885029910146581</v>
      </c>
      <c r="AA9" s="37">
        <f t="shared" si="5"/>
        <v>1</v>
      </c>
      <c r="AB9" s="37">
        <f t="shared" si="8"/>
        <v>0.94844604546594358</v>
      </c>
    </row>
    <row r="10" spans="1:28" ht="27" customHeight="1" x14ac:dyDescent="0.25">
      <c r="A10" s="238" t="s">
        <v>32</v>
      </c>
      <c r="B10" s="33"/>
      <c r="C10" s="33"/>
      <c r="D10" s="33"/>
      <c r="E10" s="149" t="s">
        <v>33</v>
      </c>
      <c r="F10" s="419">
        <f>+F11</f>
        <v>28789591000</v>
      </c>
      <c r="G10" s="419">
        <f t="shared" ref="G10:L10" si="12">+G11</f>
        <v>0</v>
      </c>
      <c r="H10" s="419">
        <f t="shared" si="12"/>
        <v>0</v>
      </c>
      <c r="I10" s="419">
        <f t="shared" si="12"/>
        <v>0</v>
      </c>
      <c r="J10" s="419">
        <f t="shared" si="12"/>
        <v>0</v>
      </c>
      <c r="K10" s="419">
        <f t="shared" si="12"/>
        <v>0</v>
      </c>
      <c r="L10" s="419">
        <f t="shared" si="12"/>
        <v>28789591000</v>
      </c>
      <c r="M10" s="36">
        <f t="shared" si="10"/>
        <v>5.4235137854025429E-3</v>
      </c>
      <c r="N10" s="419">
        <f t="shared" ref="N10:W10" si="13">+N11</f>
        <v>0</v>
      </c>
      <c r="O10" s="419">
        <f t="shared" si="13"/>
        <v>28789591000</v>
      </c>
      <c r="P10" s="419">
        <f t="shared" si="13"/>
        <v>0</v>
      </c>
      <c r="Q10" s="419">
        <f t="shared" si="13"/>
        <v>11952766958.989998</v>
      </c>
      <c r="R10" s="419">
        <f t="shared" si="13"/>
        <v>16836824041.010002</v>
      </c>
      <c r="S10" s="419">
        <f t="shared" si="13"/>
        <v>16836824041.010002</v>
      </c>
      <c r="T10" s="419">
        <f t="shared" si="13"/>
        <v>11952766958.989998</v>
      </c>
      <c r="U10" s="419">
        <f t="shared" si="13"/>
        <v>0</v>
      </c>
      <c r="V10" s="419">
        <f t="shared" si="13"/>
        <v>11952766958.989998</v>
      </c>
      <c r="W10" s="419">
        <f t="shared" si="13"/>
        <v>0</v>
      </c>
      <c r="X10" s="37">
        <f t="shared" si="2"/>
        <v>0.41517668517729195</v>
      </c>
      <c r="Y10" s="37">
        <f t="shared" si="3"/>
        <v>0.41517668517729195</v>
      </c>
      <c r="Z10" s="37">
        <f t="shared" si="4"/>
        <v>0.41517668517729195</v>
      </c>
      <c r="AA10" s="37">
        <f t="shared" si="5"/>
        <v>1</v>
      </c>
      <c r="AB10" s="37">
        <f t="shared" si="8"/>
        <v>1</v>
      </c>
    </row>
    <row r="11" spans="1:28" ht="27" customHeight="1" x14ac:dyDescent="0.25">
      <c r="A11" s="238" t="s">
        <v>34</v>
      </c>
      <c r="B11" s="33"/>
      <c r="C11" s="33"/>
      <c r="D11" s="33"/>
      <c r="E11" s="149" t="s">
        <v>35</v>
      </c>
      <c r="F11" s="419">
        <f>SUM(F12:F19)</f>
        <v>28789591000</v>
      </c>
      <c r="G11" s="419">
        <f t="shared" ref="G11:L11" si="14">SUM(G12:G19)</f>
        <v>0</v>
      </c>
      <c r="H11" s="419">
        <f t="shared" si="14"/>
        <v>0</v>
      </c>
      <c r="I11" s="419">
        <f t="shared" si="14"/>
        <v>0</v>
      </c>
      <c r="J11" s="419">
        <f t="shared" si="14"/>
        <v>0</v>
      </c>
      <c r="K11" s="419">
        <f t="shared" si="14"/>
        <v>0</v>
      </c>
      <c r="L11" s="419">
        <f t="shared" si="14"/>
        <v>28789591000</v>
      </c>
      <c r="M11" s="36">
        <f t="shared" si="10"/>
        <v>5.4235137854025429E-3</v>
      </c>
      <c r="N11" s="419">
        <f t="shared" ref="N11:W11" si="15">SUM(N12:N19)</f>
        <v>0</v>
      </c>
      <c r="O11" s="419">
        <f t="shared" si="15"/>
        <v>28789591000</v>
      </c>
      <c r="P11" s="419">
        <f t="shared" si="15"/>
        <v>0</v>
      </c>
      <c r="Q11" s="419">
        <f t="shared" si="15"/>
        <v>11952766958.989998</v>
      </c>
      <c r="R11" s="419">
        <f t="shared" si="15"/>
        <v>16836824041.010002</v>
      </c>
      <c r="S11" s="419">
        <f t="shared" si="15"/>
        <v>16836824041.010002</v>
      </c>
      <c r="T11" s="419">
        <f t="shared" si="15"/>
        <v>11952766958.989998</v>
      </c>
      <c r="U11" s="419">
        <f t="shared" si="15"/>
        <v>0</v>
      </c>
      <c r="V11" s="419">
        <f t="shared" si="15"/>
        <v>11952766958.989998</v>
      </c>
      <c r="W11" s="419">
        <f t="shared" si="15"/>
        <v>0</v>
      </c>
      <c r="X11" s="37">
        <f t="shared" si="2"/>
        <v>0.41517668517729195</v>
      </c>
      <c r="Y11" s="37">
        <f t="shared" si="3"/>
        <v>0.41517668517729195</v>
      </c>
      <c r="Z11" s="37">
        <f t="shared" si="4"/>
        <v>0.41517668517729195</v>
      </c>
      <c r="AA11" s="37">
        <f t="shared" si="5"/>
        <v>1</v>
      </c>
      <c r="AB11" s="37">
        <f t="shared" si="8"/>
        <v>1</v>
      </c>
    </row>
    <row r="12" spans="1:28" ht="27" customHeight="1" x14ac:dyDescent="0.25">
      <c r="A12" s="239" t="s">
        <v>36</v>
      </c>
      <c r="B12" s="40" t="s">
        <v>37</v>
      </c>
      <c r="C12" s="40">
        <v>20</v>
      </c>
      <c r="D12" s="40" t="s">
        <v>38</v>
      </c>
      <c r="E12" s="151" t="s">
        <v>39</v>
      </c>
      <c r="F12" s="420">
        <v>22821279655</v>
      </c>
      <c r="G12" s="421">
        <v>0</v>
      </c>
      <c r="H12" s="421">
        <v>0</v>
      </c>
      <c r="I12" s="421">
        <v>0</v>
      </c>
      <c r="J12" s="421">
        <v>0</v>
      </c>
      <c r="K12" s="421">
        <f t="shared" ref="K12:K72" si="16">+G12-H12+I12-J12</f>
        <v>0</v>
      </c>
      <c r="L12" s="420">
        <f t="shared" ref="L12:L72" si="17">+F12+K12</f>
        <v>22821279655</v>
      </c>
      <c r="M12" s="36">
        <f t="shared" si="10"/>
        <v>4.2991762130076489E-3</v>
      </c>
      <c r="N12" s="421">
        <v>0</v>
      </c>
      <c r="O12" s="421">
        <v>22821279655</v>
      </c>
      <c r="P12" s="421">
        <f t="shared" ref="P12:P19" si="18">L12-O12</f>
        <v>0</v>
      </c>
      <c r="Q12" s="421">
        <v>10490092722.129999</v>
      </c>
      <c r="R12" s="421">
        <f t="shared" ref="R12:R19" si="19">+L12-Q12</f>
        <v>12331186932.870001</v>
      </c>
      <c r="S12" s="421">
        <f>O12-Q12</f>
        <v>12331186932.870001</v>
      </c>
      <c r="T12" s="421">
        <v>10490092722.129999</v>
      </c>
      <c r="U12" s="421">
        <f t="shared" ref="U12:U19" si="20">+Q12-T12</f>
        <v>0</v>
      </c>
      <c r="V12" s="421">
        <v>10490092722.129999</v>
      </c>
      <c r="W12" s="44">
        <f t="shared" ref="W12:W78" si="21">+T12-V12</f>
        <v>0</v>
      </c>
      <c r="X12" s="45">
        <f t="shared" si="2"/>
        <v>0.45966277442429421</v>
      </c>
      <c r="Y12" s="45">
        <f t="shared" si="3"/>
        <v>0.45966277442429421</v>
      </c>
      <c r="Z12" s="45">
        <f t="shared" si="4"/>
        <v>0.45966277442429421</v>
      </c>
      <c r="AA12" s="45">
        <f t="shared" si="5"/>
        <v>1</v>
      </c>
      <c r="AB12" s="45">
        <f t="shared" si="8"/>
        <v>1</v>
      </c>
    </row>
    <row r="13" spans="1:28" ht="27" customHeight="1" x14ac:dyDescent="0.25">
      <c r="A13" s="239" t="s">
        <v>40</v>
      </c>
      <c r="B13" s="40" t="s">
        <v>37</v>
      </c>
      <c r="C13" s="40">
        <v>20</v>
      </c>
      <c r="D13" s="40" t="s">
        <v>38</v>
      </c>
      <c r="E13" s="151" t="s">
        <v>41</v>
      </c>
      <c r="F13" s="420">
        <v>1516830834</v>
      </c>
      <c r="G13" s="421">
        <v>0</v>
      </c>
      <c r="H13" s="421">
        <v>0</v>
      </c>
      <c r="I13" s="421">
        <v>0</v>
      </c>
      <c r="J13" s="421">
        <v>0</v>
      </c>
      <c r="K13" s="421">
        <f t="shared" si="16"/>
        <v>0</v>
      </c>
      <c r="L13" s="420">
        <f t="shared" si="17"/>
        <v>1516830834</v>
      </c>
      <c r="M13" s="43">
        <f t="shared" si="10"/>
        <v>2.857474751316417E-4</v>
      </c>
      <c r="N13" s="421">
        <v>0</v>
      </c>
      <c r="O13" s="421">
        <v>1516830834</v>
      </c>
      <c r="P13" s="421">
        <f t="shared" si="18"/>
        <v>0</v>
      </c>
      <c r="Q13" s="421">
        <v>784567480.57000005</v>
      </c>
      <c r="R13" s="421">
        <f t="shared" si="19"/>
        <v>732263353.42999995</v>
      </c>
      <c r="S13" s="421">
        <f t="shared" ref="S13:S27" si="22">O13-Q13</f>
        <v>732263353.42999995</v>
      </c>
      <c r="T13" s="421">
        <v>784567480.57000005</v>
      </c>
      <c r="U13" s="421">
        <f t="shared" si="20"/>
        <v>0</v>
      </c>
      <c r="V13" s="421">
        <v>784567480.57000005</v>
      </c>
      <c r="W13" s="44">
        <f t="shared" si="21"/>
        <v>0</v>
      </c>
      <c r="X13" s="45">
        <f t="shared" si="2"/>
        <v>0.51724125260628773</v>
      </c>
      <c r="Y13" s="45">
        <f t="shared" si="3"/>
        <v>0.51724125260628773</v>
      </c>
      <c r="Z13" s="45">
        <f t="shared" si="4"/>
        <v>0.51724125260628773</v>
      </c>
      <c r="AA13" s="45">
        <f t="shared" si="5"/>
        <v>1</v>
      </c>
      <c r="AB13" s="45">
        <f t="shared" si="8"/>
        <v>1</v>
      </c>
    </row>
    <row r="14" spans="1:28" ht="27" customHeight="1" x14ac:dyDescent="0.25">
      <c r="A14" s="239" t="s">
        <v>42</v>
      </c>
      <c r="B14" s="40" t="s">
        <v>37</v>
      </c>
      <c r="C14" s="40">
        <v>20</v>
      </c>
      <c r="D14" s="40" t="s">
        <v>38</v>
      </c>
      <c r="E14" s="151" t="s">
        <v>43</v>
      </c>
      <c r="F14" s="420">
        <v>2475792</v>
      </c>
      <c r="G14" s="421">
        <v>0</v>
      </c>
      <c r="H14" s="421">
        <v>0</v>
      </c>
      <c r="I14" s="421">
        <v>0</v>
      </c>
      <c r="J14" s="421">
        <v>0</v>
      </c>
      <c r="K14" s="421">
        <f t="shared" si="16"/>
        <v>0</v>
      </c>
      <c r="L14" s="420">
        <f t="shared" si="17"/>
        <v>2475792</v>
      </c>
      <c r="M14" s="370">
        <f>+L14/L260</f>
        <v>4.6640093087079045E-7</v>
      </c>
      <c r="N14" s="421">
        <v>0</v>
      </c>
      <c r="O14" s="422">
        <v>2475792</v>
      </c>
      <c r="P14" s="422">
        <f t="shared" si="18"/>
        <v>0</v>
      </c>
      <c r="Q14" s="421">
        <v>955577.44</v>
      </c>
      <c r="R14" s="421">
        <f t="shared" si="19"/>
        <v>1520214.56</v>
      </c>
      <c r="S14" s="421">
        <f t="shared" si="22"/>
        <v>1520214.56</v>
      </c>
      <c r="T14" s="421">
        <v>955577.44</v>
      </c>
      <c r="U14" s="421">
        <f t="shared" si="20"/>
        <v>0</v>
      </c>
      <c r="V14" s="421">
        <v>955577.44</v>
      </c>
      <c r="W14" s="44">
        <f t="shared" si="21"/>
        <v>0</v>
      </c>
      <c r="X14" s="45">
        <f t="shared" si="2"/>
        <v>0.38596838506627373</v>
      </c>
      <c r="Y14" s="45">
        <f t="shared" si="3"/>
        <v>0.38596838506627373</v>
      </c>
      <c r="Z14" s="45">
        <f t="shared" si="4"/>
        <v>0.38596838506627373</v>
      </c>
      <c r="AA14" s="45">
        <f t="shared" si="5"/>
        <v>1</v>
      </c>
      <c r="AB14" s="45">
        <f t="shared" si="8"/>
        <v>1</v>
      </c>
    </row>
    <row r="15" spans="1:28" ht="27" customHeight="1" x14ac:dyDescent="0.25">
      <c r="A15" s="239" t="s">
        <v>44</v>
      </c>
      <c r="B15" s="40" t="s">
        <v>37</v>
      </c>
      <c r="C15" s="40">
        <v>20</v>
      </c>
      <c r="D15" s="40" t="s">
        <v>38</v>
      </c>
      <c r="E15" s="151" t="s">
        <v>45</v>
      </c>
      <c r="F15" s="420">
        <v>1222067257</v>
      </c>
      <c r="G15" s="421">
        <v>0</v>
      </c>
      <c r="H15" s="421">
        <v>0</v>
      </c>
      <c r="I15" s="421">
        <v>0</v>
      </c>
      <c r="J15" s="421">
        <v>0</v>
      </c>
      <c r="K15" s="421">
        <f t="shared" si="16"/>
        <v>0</v>
      </c>
      <c r="L15" s="420">
        <f t="shared" si="17"/>
        <v>1222067257</v>
      </c>
      <c r="M15" s="43">
        <f t="shared" ref="M15:M78" si="23">L15/$L$260</f>
        <v>2.3021857500610452E-4</v>
      </c>
      <c r="N15" s="421">
        <v>0</v>
      </c>
      <c r="O15" s="422">
        <v>1222067257</v>
      </c>
      <c r="P15" s="422">
        <f t="shared" si="18"/>
        <v>0</v>
      </c>
      <c r="Q15" s="421">
        <v>38202582.890000001</v>
      </c>
      <c r="R15" s="421">
        <f t="shared" si="19"/>
        <v>1183864674.1099999</v>
      </c>
      <c r="S15" s="421">
        <f t="shared" si="22"/>
        <v>1183864674.1099999</v>
      </c>
      <c r="T15" s="421">
        <v>38202582.890000001</v>
      </c>
      <c r="U15" s="421">
        <f t="shared" si="20"/>
        <v>0</v>
      </c>
      <c r="V15" s="421">
        <v>38202582.890000001</v>
      </c>
      <c r="W15" s="44">
        <f t="shared" si="21"/>
        <v>0</v>
      </c>
      <c r="X15" s="45">
        <f t="shared" si="2"/>
        <v>3.1260622253951771E-2</v>
      </c>
      <c r="Y15" s="45">
        <f t="shared" si="3"/>
        <v>3.1260622253951771E-2</v>
      </c>
      <c r="Z15" s="45">
        <f t="shared" si="4"/>
        <v>3.1260622253951771E-2</v>
      </c>
      <c r="AA15" s="45">
        <f t="shared" si="5"/>
        <v>1</v>
      </c>
      <c r="AB15" s="45">
        <f t="shared" si="8"/>
        <v>1</v>
      </c>
    </row>
    <row r="16" spans="1:28" ht="27" customHeight="1" x14ac:dyDescent="0.25">
      <c r="A16" s="239" t="s">
        <v>47</v>
      </c>
      <c r="B16" s="40" t="s">
        <v>37</v>
      </c>
      <c r="C16" s="40">
        <v>20</v>
      </c>
      <c r="D16" s="40" t="s">
        <v>38</v>
      </c>
      <c r="E16" s="151" t="s">
        <v>48</v>
      </c>
      <c r="F16" s="420">
        <v>883433667</v>
      </c>
      <c r="G16" s="421">
        <v>0</v>
      </c>
      <c r="H16" s="421">
        <v>0</v>
      </c>
      <c r="I16" s="421">
        <v>0</v>
      </c>
      <c r="J16" s="421">
        <v>0</v>
      </c>
      <c r="K16" s="421">
        <f t="shared" si="16"/>
        <v>0</v>
      </c>
      <c r="L16" s="420">
        <f t="shared" si="17"/>
        <v>883433667</v>
      </c>
      <c r="M16" s="43">
        <f t="shared" si="23"/>
        <v>1.6642524277136203E-4</v>
      </c>
      <c r="N16" s="421">
        <v>0</v>
      </c>
      <c r="O16" s="422">
        <v>883433667</v>
      </c>
      <c r="P16" s="422">
        <f t="shared" si="18"/>
        <v>0</v>
      </c>
      <c r="Q16" s="421">
        <v>284100292.69999999</v>
      </c>
      <c r="R16" s="421">
        <f t="shared" si="19"/>
        <v>599333374.29999995</v>
      </c>
      <c r="S16" s="421">
        <f t="shared" si="22"/>
        <v>599333374.29999995</v>
      </c>
      <c r="T16" s="421">
        <v>284100292.69999999</v>
      </c>
      <c r="U16" s="421">
        <f t="shared" si="20"/>
        <v>0</v>
      </c>
      <c r="V16" s="421">
        <v>284100292.69999999</v>
      </c>
      <c r="W16" s="44">
        <f t="shared" si="21"/>
        <v>0</v>
      </c>
      <c r="X16" s="45">
        <f t="shared" si="2"/>
        <v>0.32158644538051095</v>
      </c>
      <c r="Y16" s="45">
        <f t="shared" si="3"/>
        <v>0.32158644538051095</v>
      </c>
      <c r="Z16" s="45">
        <f t="shared" si="4"/>
        <v>0.32158644538051095</v>
      </c>
      <c r="AA16" s="45">
        <f t="shared" si="5"/>
        <v>1</v>
      </c>
      <c r="AB16" s="45">
        <f t="shared" si="8"/>
        <v>1</v>
      </c>
    </row>
    <row r="17" spans="1:28" ht="33.75" customHeight="1" x14ac:dyDescent="0.25">
      <c r="A17" s="239" t="s">
        <v>49</v>
      </c>
      <c r="B17" s="40" t="s">
        <v>37</v>
      </c>
      <c r="C17" s="40">
        <v>20</v>
      </c>
      <c r="D17" s="40" t="s">
        <v>38</v>
      </c>
      <c r="E17" s="151" t="s">
        <v>50</v>
      </c>
      <c r="F17" s="420">
        <v>76852744</v>
      </c>
      <c r="G17" s="421">
        <v>0</v>
      </c>
      <c r="H17" s="421">
        <v>0</v>
      </c>
      <c r="I17" s="421">
        <v>0</v>
      </c>
      <c r="J17" s="421">
        <v>0</v>
      </c>
      <c r="K17" s="421">
        <f t="shared" si="16"/>
        <v>0</v>
      </c>
      <c r="L17" s="420">
        <f t="shared" si="17"/>
        <v>76852744</v>
      </c>
      <c r="M17" s="371">
        <f t="shared" si="23"/>
        <v>1.4477868634188396E-5</v>
      </c>
      <c r="N17" s="421">
        <v>0</v>
      </c>
      <c r="O17" s="422">
        <v>76852744</v>
      </c>
      <c r="P17" s="422">
        <f t="shared" si="18"/>
        <v>0</v>
      </c>
      <c r="Q17" s="421">
        <v>23923197.73</v>
      </c>
      <c r="R17" s="421">
        <f t="shared" si="19"/>
        <v>52929546.269999996</v>
      </c>
      <c r="S17" s="421">
        <f t="shared" si="22"/>
        <v>52929546.269999996</v>
      </c>
      <c r="T17" s="421">
        <v>23923197.73</v>
      </c>
      <c r="U17" s="421">
        <f t="shared" si="20"/>
        <v>0</v>
      </c>
      <c r="V17" s="421">
        <v>23923197.73</v>
      </c>
      <c r="W17" s="44">
        <f t="shared" si="21"/>
        <v>0</v>
      </c>
      <c r="X17" s="45">
        <f t="shared" si="2"/>
        <v>0.31128618816785514</v>
      </c>
      <c r="Y17" s="45">
        <f t="shared" si="3"/>
        <v>0.31128618816785514</v>
      </c>
      <c r="Z17" s="45">
        <f t="shared" si="4"/>
        <v>0.31128618816785514</v>
      </c>
      <c r="AA17" s="45">
        <f t="shared" si="5"/>
        <v>1</v>
      </c>
      <c r="AB17" s="45">
        <f t="shared" si="8"/>
        <v>1</v>
      </c>
    </row>
    <row r="18" spans="1:28" ht="27" customHeight="1" x14ac:dyDescent="0.25">
      <c r="A18" s="239" t="s">
        <v>51</v>
      </c>
      <c r="B18" s="40" t="s">
        <v>37</v>
      </c>
      <c r="C18" s="40">
        <v>20</v>
      </c>
      <c r="D18" s="40" t="s">
        <v>38</v>
      </c>
      <c r="E18" s="151" t="s">
        <v>52</v>
      </c>
      <c r="F18" s="420">
        <v>1271900429</v>
      </c>
      <c r="G18" s="421">
        <v>0</v>
      </c>
      <c r="H18" s="421">
        <v>0</v>
      </c>
      <c r="I18" s="421">
        <v>0</v>
      </c>
      <c r="J18" s="421">
        <v>0</v>
      </c>
      <c r="K18" s="421">
        <f t="shared" si="16"/>
        <v>0</v>
      </c>
      <c r="L18" s="420">
        <f t="shared" si="17"/>
        <v>1271900429</v>
      </c>
      <c r="M18" s="43">
        <f t="shared" si="23"/>
        <v>2.3960637406557488E-4</v>
      </c>
      <c r="N18" s="421">
        <v>0</v>
      </c>
      <c r="O18" s="422">
        <v>1271900429</v>
      </c>
      <c r="P18" s="422">
        <f t="shared" si="18"/>
        <v>0</v>
      </c>
      <c r="Q18" s="421">
        <v>12892706.810000001</v>
      </c>
      <c r="R18" s="421">
        <f t="shared" si="19"/>
        <v>1259007722.1900001</v>
      </c>
      <c r="S18" s="421">
        <f t="shared" si="22"/>
        <v>1259007722.1900001</v>
      </c>
      <c r="T18" s="421">
        <v>12892706.810000001</v>
      </c>
      <c r="U18" s="421">
        <f t="shared" si="20"/>
        <v>0</v>
      </c>
      <c r="V18" s="421">
        <v>12892706.810000001</v>
      </c>
      <c r="W18" s="44">
        <f t="shared" si="21"/>
        <v>0</v>
      </c>
      <c r="X18" s="45">
        <f t="shared" si="2"/>
        <v>1.0136569275423996E-2</v>
      </c>
      <c r="Y18" s="45">
        <f t="shared" si="3"/>
        <v>1.0136569275423996E-2</v>
      </c>
      <c r="Z18" s="45">
        <f t="shared" si="4"/>
        <v>1.0136569275423996E-2</v>
      </c>
      <c r="AA18" s="45">
        <f t="shared" si="5"/>
        <v>1</v>
      </c>
      <c r="AB18" s="45">
        <f t="shared" si="8"/>
        <v>1</v>
      </c>
    </row>
    <row r="19" spans="1:28" ht="27" customHeight="1" x14ac:dyDescent="0.25">
      <c r="A19" s="239" t="s">
        <v>53</v>
      </c>
      <c r="B19" s="40" t="s">
        <v>37</v>
      </c>
      <c r="C19" s="40">
        <v>20</v>
      </c>
      <c r="D19" s="40" t="s">
        <v>38</v>
      </c>
      <c r="E19" s="151" t="s">
        <v>54</v>
      </c>
      <c r="F19" s="420">
        <v>994750622</v>
      </c>
      <c r="G19" s="421">
        <v>0</v>
      </c>
      <c r="H19" s="421">
        <v>0</v>
      </c>
      <c r="I19" s="421">
        <v>0</v>
      </c>
      <c r="J19" s="421">
        <v>0</v>
      </c>
      <c r="K19" s="421">
        <f t="shared" si="16"/>
        <v>0</v>
      </c>
      <c r="L19" s="420">
        <f t="shared" si="17"/>
        <v>994750622</v>
      </c>
      <c r="M19" s="43">
        <f t="shared" si="23"/>
        <v>1.8739563585515174E-4</v>
      </c>
      <c r="N19" s="421">
        <v>0</v>
      </c>
      <c r="O19" s="422">
        <v>994750622</v>
      </c>
      <c r="P19" s="422">
        <f t="shared" si="18"/>
        <v>0</v>
      </c>
      <c r="Q19" s="421">
        <v>318032398.72000003</v>
      </c>
      <c r="R19" s="421">
        <f t="shared" si="19"/>
        <v>676718223.27999997</v>
      </c>
      <c r="S19" s="421">
        <f t="shared" si="22"/>
        <v>676718223.27999997</v>
      </c>
      <c r="T19" s="421">
        <v>318032398.72000003</v>
      </c>
      <c r="U19" s="421">
        <f t="shared" si="20"/>
        <v>0</v>
      </c>
      <c r="V19" s="421">
        <v>318032398.72000003</v>
      </c>
      <c r="W19" s="44">
        <f t="shared" si="21"/>
        <v>0</v>
      </c>
      <c r="X19" s="45">
        <f t="shared" si="2"/>
        <v>0.31971068093486454</v>
      </c>
      <c r="Y19" s="45">
        <f t="shared" si="3"/>
        <v>0.31971068093486454</v>
      </c>
      <c r="Z19" s="45">
        <f t="shared" si="4"/>
        <v>0.31971068093486454</v>
      </c>
      <c r="AA19" s="45">
        <f t="shared" si="5"/>
        <v>1</v>
      </c>
      <c r="AB19" s="45">
        <f t="shared" si="8"/>
        <v>1</v>
      </c>
    </row>
    <row r="20" spans="1:28" ht="22.5" customHeight="1" x14ac:dyDescent="0.25">
      <c r="A20" s="238" t="s">
        <v>55</v>
      </c>
      <c r="B20" s="33"/>
      <c r="C20" s="33"/>
      <c r="D20" s="40"/>
      <c r="E20" s="149" t="s">
        <v>56</v>
      </c>
      <c r="F20" s="419">
        <f>SUM(F21:F27)</f>
        <v>10389288000</v>
      </c>
      <c r="G20" s="419">
        <f t="shared" ref="G20:L20" si="24">SUM(G21:G27)</f>
        <v>0</v>
      </c>
      <c r="H20" s="419">
        <f t="shared" si="24"/>
        <v>0</v>
      </c>
      <c r="I20" s="419">
        <f t="shared" si="24"/>
        <v>0</v>
      </c>
      <c r="J20" s="419">
        <f t="shared" si="24"/>
        <v>0</v>
      </c>
      <c r="K20" s="419">
        <f t="shared" si="24"/>
        <v>0</v>
      </c>
      <c r="L20" s="419">
        <f t="shared" si="24"/>
        <v>10389288000</v>
      </c>
      <c r="M20" s="36">
        <f t="shared" si="23"/>
        <v>1.9571812148535634E-3</v>
      </c>
      <c r="N20" s="419">
        <f t="shared" ref="N20:W20" si="25">SUM(N21:N27)</f>
        <v>0</v>
      </c>
      <c r="O20" s="419">
        <f t="shared" si="25"/>
        <v>10389288000</v>
      </c>
      <c r="P20" s="419">
        <f t="shared" si="25"/>
        <v>0</v>
      </c>
      <c r="Q20" s="419">
        <f t="shared" si="25"/>
        <v>4603930744.0799999</v>
      </c>
      <c r="R20" s="419">
        <f t="shared" si="25"/>
        <v>5785357255.9200001</v>
      </c>
      <c r="S20" s="419">
        <f t="shared" si="25"/>
        <v>5785357255.9200001</v>
      </c>
      <c r="T20" s="419">
        <f t="shared" si="25"/>
        <v>4603930744.0799999</v>
      </c>
      <c r="U20" s="419">
        <f t="shared" si="25"/>
        <v>0</v>
      </c>
      <c r="V20" s="419">
        <f t="shared" si="25"/>
        <v>3677691030.0800004</v>
      </c>
      <c r="W20" s="419">
        <f t="shared" si="25"/>
        <v>926239714</v>
      </c>
      <c r="X20" s="37">
        <f t="shared" si="2"/>
        <v>0.44314208481659184</v>
      </c>
      <c r="Y20" s="37">
        <f t="shared" si="3"/>
        <v>0.44314208481659184</v>
      </c>
      <c r="Z20" s="37">
        <f t="shared" si="4"/>
        <v>0.35398874591598584</v>
      </c>
      <c r="AA20" s="37">
        <f t="shared" si="5"/>
        <v>1</v>
      </c>
      <c r="AB20" s="37">
        <f t="shared" si="8"/>
        <v>0.79881545455673675</v>
      </c>
    </row>
    <row r="21" spans="1:28" ht="33.75" customHeight="1" x14ac:dyDescent="0.25">
      <c r="A21" s="239" t="s">
        <v>57</v>
      </c>
      <c r="B21" s="40" t="s">
        <v>37</v>
      </c>
      <c r="C21" s="40">
        <v>20</v>
      </c>
      <c r="D21" s="40" t="s">
        <v>38</v>
      </c>
      <c r="E21" s="151" t="s">
        <v>490</v>
      </c>
      <c r="F21" s="420">
        <v>3540437888</v>
      </c>
      <c r="G21" s="421">
        <v>0</v>
      </c>
      <c r="H21" s="421">
        <v>0</v>
      </c>
      <c r="I21" s="421">
        <v>0</v>
      </c>
      <c r="J21" s="421">
        <v>0</v>
      </c>
      <c r="K21" s="421">
        <f t="shared" si="16"/>
        <v>0</v>
      </c>
      <c r="L21" s="420">
        <f t="shared" si="17"/>
        <v>3540437888</v>
      </c>
      <c r="M21" s="43">
        <f t="shared" si="23"/>
        <v>6.6696375408492126E-4</v>
      </c>
      <c r="N21" s="421">
        <v>0</v>
      </c>
      <c r="O21" s="422">
        <v>3540437888</v>
      </c>
      <c r="P21" s="422">
        <f t="shared" ref="P21:P27" si="26">L21-O21</f>
        <v>0</v>
      </c>
      <c r="Q21" s="421">
        <v>1426435654.4000001</v>
      </c>
      <c r="R21" s="421">
        <f t="shared" ref="R21:R27" si="27">+L21-Q21</f>
        <v>2114002233.5999999</v>
      </c>
      <c r="S21" s="421">
        <f t="shared" si="22"/>
        <v>2114002233.5999999</v>
      </c>
      <c r="T21" s="421">
        <v>1426435654.4000001</v>
      </c>
      <c r="U21" s="421">
        <f t="shared" ref="U21:U27" si="28">+Q21-T21</f>
        <v>0</v>
      </c>
      <c r="V21" s="421">
        <v>1143988554.4000001</v>
      </c>
      <c r="W21" s="44">
        <f t="shared" si="21"/>
        <v>282447100</v>
      </c>
      <c r="X21" s="45">
        <f t="shared" si="2"/>
        <v>0.40289808761644347</v>
      </c>
      <c r="Y21" s="45">
        <f t="shared" si="3"/>
        <v>0.40289808761644347</v>
      </c>
      <c r="Z21" s="45">
        <f t="shared" si="4"/>
        <v>0.32312063947723746</v>
      </c>
      <c r="AA21" s="45">
        <f t="shared" si="5"/>
        <v>1</v>
      </c>
      <c r="AB21" s="45">
        <f t="shared" si="8"/>
        <v>0.80199099824183417</v>
      </c>
    </row>
    <row r="22" spans="1:28" ht="29.25" customHeight="1" x14ac:dyDescent="0.25">
      <c r="A22" s="239" t="s">
        <v>59</v>
      </c>
      <c r="B22" s="40" t="s">
        <v>37</v>
      </c>
      <c r="C22" s="40">
        <v>20</v>
      </c>
      <c r="D22" s="40" t="s">
        <v>38</v>
      </c>
      <c r="E22" s="151" t="s">
        <v>491</v>
      </c>
      <c r="F22" s="420">
        <v>2411282700</v>
      </c>
      <c r="G22" s="421">
        <v>0</v>
      </c>
      <c r="H22" s="421">
        <v>0</v>
      </c>
      <c r="I22" s="421">
        <v>0</v>
      </c>
      <c r="J22" s="421">
        <v>0</v>
      </c>
      <c r="K22" s="421">
        <f t="shared" si="16"/>
        <v>0</v>
      </c>
      <c r="L22" s="420">
        <f t="shared" si="17"/>
        <v>2411282700</v>
      </c>
      <c r="M22" s="43">
        <f t="shared" si="23"/>
        <v>4.542483762257221E-4</v>
      </c>
      <c r="N22" s="421">
        <v>0</v>
      </c>
      <c r="O22" s="422">
        <v>2411282700</v>
      </c>
      <c r="P22" s="422">
        <f t="shared" si="26"/>
        <v>0</v>
      </c>
      <c r="Q22" s="421">
        <v>1010472387.6</v>
      </c>
      <c r="R22" s="421">
        <f t="shared" si="27"/>
        <v>1400810312.4000001</v>
      </c>
      <c r="S22" s="421">
        <f t="shared" si="22"/>
        <v>1400810312.4000001</v>
      </c>
      <c r="T22" s="421">
        <v>1010472387.6</v>
      </c>
      <c r="U22" s="421">
        <f t="shared" si="28"/>
        <v>0</v>
      </c>
      <c r="V22" s="421">
        <v>810389887.60000002</v>
      </c>
      <c r="W22" s="44">
        <f t="shared" si="21"/>
        <v>200082500</v>
      </c>
      <c r="X22" s="45">
        <f t="shared" si="2"/>
        <v>0.41906010755188516</v>
      </c>
      <c r="Y22" s="45">
        <f t="shared" si="3"/>
        <v>0.41906010755188516</v>
      </c>
      <c r="Z22" s="45">
        <f t="shared" si="4"/>
        <v>0.33608248738316748</v>
      </c>
      <c r="AA22" s="45">
        <f t="shared" si="5"/>
        <v>1</v>
      </c>
      <c r="AB22" s="45">
        <f t="shared" si="8"/>
        <v>0.80199112568011754</v>
      </c>
    </row>
    <row r="23" spans="1:28" ht="21.75" customHeight="1" x14ac:dyDescent="0.25">
      <c r="A23" s="239" t="s">
        <v>61</v>
      </c>
      <c r="B23" s="40" t="s">
        <v>37</v>
      </c>
      <c r="C23" s="40">
        <v>20</v>
      </c>
      <c r="D23" s="40" t="s">
        <v>38</v>
      </c>
      <c r="E23" s="151" t="s">
        <v>62</v>
      </c>
      <c r="F23" s="420">
        <v>1539154912</v>
      </c>
      <c r="G23" s="421">
        <v>0</v>
      </c>
      <c r="H23" s="421">
        <v>0</v>
      </c>
      <c r="I23" s="421">
        <v>0</v>
      </c>
      <c r="J23" s="421">
        <v>0</v>
      </c>
      <c r="K23" s="421">
        <f t="shared" si="16"/>
        <v>0</v>
      </c>
      <c r="L23" s="420">
        <f t="shared" si="17"/>
        <v>1539154912</v>
      </c>
      <c r="M23" s="43">
        <f t="shared" si="23"/>
        <v>2.8995298624082702E-4</v>
      </c>
      <c r="N23" s="421">
        <v>0</v>
      </c>
      <c r="O23" s="422">
        <v>1539154912</v>
      </c>
      <c r="P23" s="422">
        <f t="shared" si="26"/>
        <v>0</v>
      </c>
      <c r="Q23" s="421">
        <v>1038705870.88</v>
      </c>
      <c r="R23" s="421">
        <f t="shared" si="27"/>
        <v>500449041.12</v>
      </c>
      <c r="S23" s="421">
        <f t="shared" si="22"/>
        <v>500449041.12</v>
      </c>
      <c r="T23" s="421">
        <v>1038705870.88</v>
      </c>
      <c r="U23" s="421">
        <f t="shared" si="28"/>
        <v>0</v>
      </c>
      <c r="V23" s="421">
        <v>827570556.88</v>
      </c>
      <c r="W23" s="44">
        <f t="shared" si="21"/>
        <v>211135314</v>
      </c>
      <c r="X23" s="45">
        <f t="shared" si="2"/>
        <v>0.67485466393391857</v>
      </c>
      <c r="Y23" s="45">
        <f t="shared" si="3"/>
        <v>0.67485466393391857</v>
      </c>
      <c r="Z23" s="45">
        <f t="shared" si="4"/>
        <v>0.53767853412795397</v>
      </c>
      <c r="AA23" s="45">
        <f t="shared" si="5"/>
        <v>1</v>
      </c>
      <c r="AB23" s="45">
        <f t="shared" si="8"/>
        <v>0.7967323378839436</v>
      </c>
    </row>
    <row r="24" spans="1:28" ht="21.75" customHeight="1" x14ac:dyDescent="0.25">
      <c r="A24" s="239" t="s">
        <v>63</v>
      </c>
      <c r="B24" s="40" t="s">
        <v>37</v>
      </c>
      <c r="C24" s="40">
        <v>20</v>
      </c>
      <c r="D24" s="40" t="s">
        <v>38</v>
      </c>
      <c r="E24" s="151" t="s">
        <v>64</v>
      </c>
      <c r="F24" s="420">
        <v>1254967000</v>
      </c>
      <c r="G24" s="421">
        <v>0</v>
      </c>
      <c r="H24" s="421">
        <v>0</v>
      </c>
      <c r="I24" s="421">
        <v>0</v>
      </c>
      <c r="J24" s="421">
        <v>0</v>
      </c>
      <c r="K24" s="421">
        <f t="shared" si="16"/>
        <v>0</v>
      </c>
      <c r="L24" s="420">
        <f t="shared" si="17"/>
        <v>1254967000</v>
      </c>
      <c r="M24" s="43">
        <f t="shared" si="23"/>
        <v>2.3641637787508938E-4</v>
      </c>
      <c r="N24" s="421">
        <v>0</v>
      </c>
      <c r="O24" s="422">
        <v>1254967000</v>
      </c>
      <c r="P24" s="422">
        <f t="shared" si="26"/>
        <v>0</v>
      </c>
      <c r="Q24" s="421">
        <v>474694873.60000002</v>
      </c>
      <c r="R24" s="421">
        <f t="shared" si="27"/>
        <v>780272126.39999998</v>
      </c>
      <c r="S24" s="421">
        <f t="shared" si="22"/>
        <v>780272126.39999998</v>
      </c>
      <c r="T24" s="421">
        <v>474694873.60000002</v>
      </c>
      <c r="U24" s="421">
        <f t="shared" si="28"/>
        <v>0</v>
      </c>
      <c r="V24" s="421">
        <v>376707173.60000002</v>
      </c>
      <c r="W24" s="44">
        <f t="shared" si="21"/>
        <v>97987700</v>
      </c>
      <c r="X24" s="45">
        <f t="shared" si="2"/>
        <v>0.37825287326280294</v>
      </c>
      <c r="Y24" s="45">
        <f t="shared" si="3"/>
        <v>0.37825287326280294</v>
      </c>
      <c r="Z24" s="45">
        <f t="shared" si="4"/>
        <v>0.30017297156020839</v>
      </c>
      <c r="AA24" s="45">
        <f t="shared" si="5"/>
        <v>1</v>
      </c>
      <c r="AB24" s="45">
        <f t="shared" si="8"/>
        <v>0.79357750536280491</v>
      </c>
    </row>
    <row r="25" spans="1:28" ht="36.75" customHeight="1" x14ac:dyDescent="0.25">
      <c r="A25" s="239" t="s">
        <v>65</v>
      </c>
      <c r="B25" s="40" t="s">
        <v>37</v>
      </c>
      <c r="C25" s="40">
        <v>20</v>
      </c>
      <c r="D25" s="40" t="s">
        <v>38</v>
      </c>
      <c r="E25" s="151" t="s">
        <v>66</v>
      </c>
      <c r="F25" s="420">
        <v>145133600</v>
      </c>
      <c r="G25" s="421">
        <v>0</v>
      </c>
      <c r="H25" s="421">
        <v>0</v>
      </c>
      <c r="I25" s="421">
        <v>0</v>
      </c>
      <c r="J25" s="421">
        <v>0</v>
      </c>
      <c r="K25" s="421">
        <f t="shared" si="16"/>
        <v>0</v>
      </c>
      <c r="L25" s="420">
        <f t="shared" si="17"/>
        <v>145133600</v>
      </c>
      <c r="M25" s="371">
        <f t="shared" si="23"/>
        <v>2.73409261119791E-5</v>
      </c>
      <c r="N25" s="421">
        <v>0</v>
      </c>
      <c r="O25" s="422">
        <v>145133600</v>
      </c>
      <c r="P25" s="422">
        <f t="shared" si="26"/>
        <v>0</v>
      </c>
      <c r="Q25" s="421">
        <v>60207892.399999999</v>
      </c>
      <c r="R25" s="421">
        <f t="shared" si="27"/>
        <v>84925707.599999994</v>
      </c>
      <c r="S25" s="421">
        <f t="shared" si="22"/>
        <v>84925707.599999994</v>
      </c>
      <c r="T25" s="421">
        <v>60207892.399999999</v>
      </c>
      <c r="U25" s="421">
        <f t="shared" si="28"/>
        <v>0</v>
      </c>
      <c r="V25" s="421">
        <v>48113792.399999999</v>
      </c>
      <c r="W25" s="44">
        <f t="shared" si="21"/>
        <v>12094100</v>
      </c>
      <c r="X25" s="45">
        <f t="shared" si="2"/>
        <v>0.41484461489276087</v>
      </c>
      <c r="Y25" s="45">
        <f t="shared" si="3"/>
        <v>0.41484461489276087</v>
      </c>
      <c r="Z25" s="45">
        <f t="shared" si="4"/>
        <v>0.33151380796727981</v>
      </c>
      <c r="AA25" s="45">
        <f t="shared" si="5"/>
        <v>1</v>
      </c>
      <c r="AB25" s="45">
        <f t="shared" si="8"/>
        <v>0.79912766386753642</v>
      </c>
    </row>
    <row r="26" spans="1:28" ht="21.75" customHeight="1" x14ac:dyDescent="0.25">
      <c r="A26" s="239" t="s">
        <v>67</v>
      </c>
      <c r="B26" s="40" t="s">
        <v>37</v>
      </c>
      <c r="C26" s="40">
        <v>20</v>
      </c>
      <c r="D26" s="40" t="s">
        <v>38</v>
      </c>
      <c r="E26" s="151" t="s">
        <v>68</v>
      </c>
      <c r="F26" s="420">
        <v>898748700</v>
      </c>
      <c r="G26" s="421">
        <v>0</v>
      </c>
      <c r="H26" s="421">
        <v>0</v>
      </c>
      <c r="I26" s="421">
        <v>0</v>
      </c>
      <c r="J26" s="421">
        <v>0</v>
      </c>
      <c r="K26" s="421">
        <f t="shared" si="16"/>
        <v>0</v>
      </c>
      <c r="L26" s="420">
        <f t="shared" si="17"/>
        <v>898748700</v>
      </c>
      <c r="M26" s="43">
        <f t="shared" si="23"/>
        <v>1.6931035817989266E-4</v>
      </c>
      <c r="N26" s="421">
        <v>0</v>
      </c>
      <c r="O26" s="422">
        <v>898748700</v>
      </c>
      <c r="P26" s="422">
        <f t="shared" si="26"/>
        <v>0</v>
      </c>
      <c r="Q26" s="421">
        <v>356031766.39999998</v>
      </c>
      <c r="R26" s="421">
        <f t="shared" si="27"/>
        <v>542716933.60000002</v>
      </c>
      <c r="S26" s="421">
        <f t="shared" si="22"/>
        <v>542716933.60000002</v>
      </c>
      <c r="T26" s="421">
        <v>356031766.39999998</v>
      </c>
      <c r="U26" s="421">
        <f t="shared" si="28"/>
        <v>0</v>
      </c>
      <c r="V26" s="421">
        <v>282539566.39999998</v>
      </c>
      <c r="W26" s="44">
        <f t="shared" si="21"/>
        <v>73492200</v>
      </c>
      <c r="X26" s="45">
        <f t="shared" si="2"/>
        <v>0.39614162045519508</v>
      </c>
      <c r="Y26" s="45">
        <f t="shared" si="3"/>
        <v>0.39614162045519508</v>
      </c>
      <c r="Z26" s="45">
        <f t="shared" si="4"/>
        <v>0.31436993054899548</v>
      </c>
      <c r="AA26" s="45">
        <f t="shared" si="5"/>
        <v>1</v>
      </c>
      <c r="AB26" s="45">
        <f t="shared" si="8"/>
        <v>0.79357965514394058</v>
      </c>
    </row>
    <row r="27" spans="1:28" ht="39.75" customHeight="1" x14ac:dyDescent="0.25">
      <c r="A27" s="239" t="s">
        <v>69</v>
      </c>
      <c r="B27" s="40" t="s">
        <v>37</v>
      </c>
      <c r="C27" s="40">
        <v>20</v>
      </c>
      <c r="D27" s="40" t="s">
        <v>38</v>
      </c>
      <c r="E27" s="151" t="s">
        <v>70</v>
      </c>
      <c r="F27" s="420">
        <v>599563200</v>
      </c>
      <c r="G27" s="421">
        <v>0</v>
      </c>
      <c r="H27" s="421">
        <v>0</v>
      </c>
      <c r="I27" s="421">
        <v>0</v>
      </c>
      <c r="J27" s="421">
        <v>0</v>
      </c>
      <c r="K27" s="421">
        <f t="shared" si="16"/>
        <v>0</v>
      </c>
      <c r="L27" s="420">
        <f t="shared" si="17"/>
        <v>599563200</v>
      </c>
      <c r="M27" s="43">
        <f t="shared" si="23"/>
        <v>1.1294843613513168E-4</v>
      </c>
      <c r="N27" s="421">
        <v>0</v>
      </c>
      <c r="O27" s="422">
        <v>599563200</v>
      </c>
      <c r="P27" s="422">
        <f t="shared" si="26"/>
        <v>0</v>
      </c>
      <c r="Q27" s="421">
        <v>237382298.80000001</v>
      </c>
      <c r="R27" s="421">
        <f t="shared" si="27"/>
        <v>362180901.19999999</v>
      </c>
      <c r="S27" s="421">
        <f t="shared" si="22"/>
        <v>362180901.19999999</v>
      </c>
      <c r="T27" s="421">
        <v>237382298.80000001</v>
      </c>
      <c r="U27" s="421">
        <f t="shared" si="28"/>
        <v>0</v>
      </c>
      <c r="V27" s="421">
        <v>188381498.80000001</v>
      </c>
      <c r="W27" s="44">
        <f t="shared" si="21"/>
        <v>49000800</v>
      </c>
      <c r="X27" s="45">
        <f t="shared" si="2"/>
        <v>0.39592539835667034</v>
      </c>
      <c r="Y27" s="45">
        <f t="shared" si="3"/>
        <v>0.39592539835667034</v>
      </c>
      <c r="Z27" s="45">
        <f t="shared" si="4"/>
        <v>0.31419790073840426</v>
      </c>
      <c r="AA27" s="45">
        <f t="shared" si="5"/>
        <v>1</v>
      </c>
      <c r="AB27" s="45">
        <f t="shared" si="8"/>
        <v>0.79357854293388452</v>
      </c>
    </row>
    <row r="28" spans="1:28" ht="41.25" customHeight="1" x14ac:dyDescent="0.25">
      <c r="A28" s="238" t="s">
        <v>71</v>
      </c>
      <c r="B28" s="33"/>
      <c r="C28" s="33"/>
      <c r="D28" s="40"/>
      <c r="E28" s="149" t="s">
        <v>72</v>
      </c>
      <c r="F28" s="419">
        <f>+F29+F33+F34</f>
        <v>5077431000</v>
      </c>
      <c r="G28" s="419">
        <f t="shared" ref="G28:L28" si="29">+G29+G33+G34</f>
        <v>0</v>
      </c>
      <c r="H28" s="419">
        <f t="shared" si="29"/>
        <v>0</v>
      </c>
      <c r="I28" s="419">
        <f t="shared" si="29"/>
        <v>0</v>
      </c>
      <c r="J28" s="419">
        <f t="shared" si="29"/>
        <v>0</v>
      </c>
      <c r="K28" s="419">
        <f t="shared" si="29"/>
        <v>0</v>
      </c>
      <c r="L28" s="419">
        <f t="shared" si="29"/>
        <v>5077431000</v>
      </c>
      <c r="M28" s="36">
        <f t="shared" si="23"/>
        <v>9.565094906325768E-4</v>
      </c>
      <c r="N28" s="419">
        <f t="shared" ref="N28:W28" si="30">+N29+N33+N34</f>
        <v>0</v>
      </c>
      <c r="O28" s="419">
        <f t="shared" si="30"/>
        <v>5077431000</v>
      </c>
      <c r="P28" s="419">
        <f t="shared" si="30"/>
        <v>0</v>
      </c>
      <c r="Q28" s="419">
        <f t="shared" si="30"/>
        <v>1409716752.8399999</v>
      </c>
      <c r="R28" s="419">
        <f t="shared" si="30"/>
        <v>3667714247.1599998</v>
      </c>
      <c r="S28" s="419">
        <f t="shared" si="30"/>
        <v>3667714247.1599998</v>
      </c>
      <c r="T28" s="419">
        <f t="shared" si="30"/>
        <v>1409716752.8399999</v>
      </c>
      <c r="U28" s="419">
        <f t="shared" si="30"/>
        <v>0</v>
      </c>
      <c r="V28" s="419">
        <f t="shared" si="30"/>
        <v>1409716752.8399999</v>
      </c>
      <c r="W28" s="419">
        <f t="shared" si="30"/>
        <v>0</v>
      </c>
      <c r="X28" s="37">
        <f t="shared" si="2"/>
        <v>0.27764370462936866</v>
      </c>
      <c r="Y28" s="37">
        <f t="shared" si="3"/>
        <v>0.27764370462936866</v>
      </c>
      <c r="Z28" s="37">
        <f t="shared" si="4"/>
        <v>0.27764370462936866</v>
      </c>
      <c r="AA28" s="37">
        <f t="shared" si="5"/>
        <v>1</v>
      </c>
      <c r="AB28" s="37">
        <f t="shared" si="8"/>
        <v>1</v>
      </c>
    </row>
    <row r="29" spans="1:28" s="410" customFormat="1" ht="39" customHeight="1" x14ac:dyDescent="0.25">
      <c r="A29" s="238" t="s">
        <v>73</v>
      </c>
      <c r="B29" s="33"/>
      <c r="C29" s="33"/>
      <c r="D29" s="33"/>
      <c r="E29" s="149" t="s">
        <v>74</v>
      </c>
      <c r="F29" s="419">
        <f>+F30+F31+F32</f>
        <v>2059834541</v>
      </c>
      <c r="G29" s="419">
        <f t="shared" ref="G29:L29" si="31">+G30+G31+G32</f>
        <v>0</v>
      </c>
      <c r="H29" s="419">
        <f t="shared" si="31"/>
        <v>0</v>
      </c>
      <c r="I29" s="419">
        <f t="shared" si="31"/>
        <v>0</v>
      </c>
      <c r="J29" s="419">
        <f t="shared" si="31"/>
        <v>0</v>
      </c>
      <c r="K29" s="419">
        <f t="shared" si="31"/>
        <v>0</v>
      </c>
      <c r="L29" s="419">
        <f t="shared" si="31"/>
        <v>2059834541</v>
      </c>
      <c r="M29" s="36">
        <f t="shared" si="23"/>
        <v>3.8804097733662903E-4</v>
      </c>
      <c r="N29" s="419">
        <f t="shared" ref="N29:W29" si="32">+N30+N31+N32</f>
        <v>0</v>
      </c>
      <c r="O29" s="419">
        <f t="shared" si="32"/>
        <v>2059834541</v>
      </c>
      <c r="P29" s="419">
        <f t="shared" si="32"/>
        <v>0</v>
      </c>
      <c r="Q29" s="419">
        <f t="shared" si="32"/>
        <v>495655147.78999996</v>
      </c>
      <c r="R29" s="419">
        <f t="shared" si="32"/>
        <v>1564179393.2099998</v>
      </c>
      <c r="S29" s="419">
        <f t="shared" si="32"/>
        <v>1564179393.2099998</v>
      </c>
      <c r="T29" s="419">
        <f t="shared" si="32"/>
        <v>495655147.78999996</v>
      </c>
      <c r="U29" s="419">
        <f t="shared" si="32"/>
        <v>0</v>
      </c>
      <c r="V29" s="419">
        <f t="shared" si="32"/>
        <v>495655147.78999996</v>
      </c>
      <c r="W29" s="419">
        <f t="shared" si="32"/>
        <v>0</v>
      </c>
      <c r="X29" s="37">
        <f t="shared" si="2"/>
        <v>0.24062862231127133</v>
      </c>
      <c r="Y29" s="37">
        <f t="shared" si="3"/>
        <v>0.24062862231127133</v>
      </c>
      <c r="Z29" s="37">
        <f t="shared" si="4"/>
        <v>0.24062862231127133</v>
      </c>
      <c r="AA29" s="37">
        <f t="shared" si="5"/>
        <v>1</v>
      </c>
      <c r="AB29" s="37">
        <f t="shared" si="8"/>
        <v>1</v>
      </c>
    </row>
    <row r="30" spans="1:28" ht="21.75" customHeight="1" x14ac:dyDescent="0.25">
      <c r="A30" s="239" t="s">
        <v>75</v>
      </c>
      <c r="B30" s="40" t="s">
        <v>37</v>
      </c>
      <c r="C30" s="40">
        <v>20</v>
      </c>
      <c r="D30" s="40" t="s">
        <v>38</v>
      </c>
      <c r="E30" s="151" t="s">
        <v>503</v>
      </c>
      <c r="F30" s="420">
        <v>1440417805</v>
      </c>
      <c r="G30" s="421">
        <v>0</v>
      </c>
      <c r="H30" s="421">
        <v>0</v>
      </c>
      <c r="I30" s="421">
        <v>0</v>
      </c>
      <c r="J30" s="421">
        <v>0</v>
      </c>
      <c r="K30" s="421">
        <f t="shared" si="16"/>
        <v>0</v>
      </c>
      <c r="L30" s="420">
        <f t="shared" si="17"/>
        <v>1440417805</v>
      </c>
      <c r="M30" s="43">
        <f t="shared" si="23"/>
        <v>2.7135244200436094E-4</v>
      </c>
      <c r="N30" s="421">
        <v>0</v>
      </c>
      <c r="O30" s="422">
        <v>1440417805</v>
      </c>
      <c r="P30" s="422">
        <f t="shared" ref="P30:P35" si="33">L30-O30</f>
        <v>0</v>
      </c>
      <c r="Q30" s="422">
        <v>257960247.30000001</v>
      </c>
      <c r="R30" s="422">
        <f t="shared" ref="R30:R35" si="34">+L30-Q30</f>
        <v>1182457557.7</v>
      </c>
      <c r="S30" s="421">
        <f t="shared" ref="S30:S35" si="35">O30-Q30</f>
        <v>1182457557.7</v>
      </c>
      <c r="T30" s="421">
        <v>257960247.30000001</v>
      </c>
      <c r="U30" s="421">
        <f t="shared" ref="U30:U35" si="36">+Q30-T30</f>
        <v>0</v>
      </c>
      <c r="V30" s="421">
        <v>257960247.30000001</v>
      </c>
      <c r="W30" s="44">
        <f t="shared" si="21"/>
        <v>0</v>
      </c>
      <c r="X30" s="45">
        <f t="shared" si="2"/>
        <v>0.17908709987099888</v>
      </c>
      <c r="Y30" s="45">
        <f t="shared" si="3"/>
        <v>0.17908709987099888</v>
      </c>
      <c r="Z30" s="45">
        <f t="shared" si="4"/>
        <v>0.17908709987099888</v>
      </c>
      <c r="AA30" s="45">
        <f t="shared" si="5"/>
        <v>1</v>
      </c>
      <c r="AB30" s="45">
        <f t="shared" si="8"/>
        <v>1</v>
      </c>
    </row>
    <row r="31" spans="1:28" ht="21.75" customHeight="1" x14ac:dyDescent="0.25">
      <c r="A31" s="239" t="s">
        <v>77</v>
      </c>
      <c r="B31" s="40" t="s">
        <v>37</v>
      </c>
      <c r="C31" s="40">
        <v>20</v>
      </c>
      <c r="D31" s="40" t="s">
        <v>38</v>
      </c>
      <c r="E31" s="151" t="s">
        <v>78</v>
      </c>
      <c r="F31" s="420">
        <v>510000000</v>
      </c>
      <c r="G31" s="421">
        <v>0</v>
      </c>
      <c r="H31" s="421">
        <v>0</v>
      </c>
      <c r="I31" s="421">
        <v>0</v>
      </c>
      <c r="J31" s="421">
        <v>0</v>
      </c>
      <c r="K31" s="421">
        <f t="shared" si="16"/>
        <v>0</v>
      </c>
      <c r="L31" s="420">
        <f t="shared" si="17"/>
        <v>510000000</v>
      </c>
      <c r="M31" s="43">
        <f t="shared" si="23"/>
        <v>9.6076114125945612E-5</v>
      </c>
      <c r="N31" s="421">
        <v>0</v>
      </c>
      <c r="O31" s="422">
        <v>510000000</v>
      </c>
      <c r="P31" s="422">
        <f t="shared" si="33"/>
        <v>0</v>
      </c>
      <c r="Q31" s="422">
        <v>201829559.58000001</v>
      </c>
      <c r="R31" s="422">
        <f t="shared" si="34"/>
        <v>308170440.41999996</v>
      </c>
      <c r="S31" s="421">
        <f t="shared" si="35"/>
        <v>308170440.41999996</v>
      </c>
      <c r="T31" s="421">
        <v>201829559.58000001</v>
      </c>
      <c r="U31" s="421">
        <f t="shared" si="36"/>
        <v>0</v>
      </c>
      <c r="V31" s="421">
        <v>201829559.58000001</v>
      </c>
      <c r="W31" s="44">
        <f t="shared" si="21"/>
        <v>0</v>
      </c>
      <c r="X31" s="45">
        <f t="shared" si="2"/>
        <v>0.39574423447058826</v>
      </c>
      <c r="Y31" s="45">
        <f t="shared" si="3"/>
        <v>0.39574423447058826</v>
      </c>
      <c r="Z31" s="45">
        <f t="shared" si="4"/>
        <v>0.39574423447058826</v>
      </c>
      <c r="AA31" s="45">
        <f t="shared" si="5"/>
        <v>1</v>
      </c>
      <c r="AB31" s="45">
        <f t="shared" si="8"/>
        <v>1</v>
      </c>
    </row>
    <row r="32" spans="1:28" ht="21.75" customHeight="1" x14ac:dyDescent="0.25">
      <c r="A32" s="239" t="s">
        <v>79</v>
      </c>
      <c r="B32" s="40" t="s">
        <v>37</v>
      </c>
      <c r="C32" s="40">
        <v>20</v>
      </c>
      <c r="D32" s="40" t="s">
        <v>38</v>
      </c>
      <c r="E32" s="151" t="s">
        <v>80</v>
      </c>
      <c r="F32" s="420">
        <v>109416736</v>
      </c>
      <c r="G32" s="421">
        <v>0</v>
      </c>
      <c r="H32" s="421">
        <v>0</v>
      </c>
      <c r="I32" s="421">
        <v>0</v>
      </c>
      <c r="J32" s="421">
        <v>0</v>
      </c>
      <c r="K32" s="421">
        <f t="shared" si="16"/>
        <v>0</v>
      </c>
      <c r="L32" s="420">
        <f t="shared" si="17"/>
        <v>109416736</v>
      </c>
      <c r="M32" s="371">
        <f t="shared" si="23"/>
        <v>2.0612421206322474E-5</v>
      </c>
      <c r="N32" s="421">
        <v>0</v>
      </c>
      <c r="O32" s="422">
        <v>109416736</v>
      </c>
      <c r="P32" s="422">
        <f t="shared" si="33"/>
        <v>0</v>
      </c>
      <c r="Q32" s="421">
        <v>35865340.909999996</v>
      </c>
      <c r="R32" s="421">
        <f t="shared" si="34"/>
        <v>73551395.090000004</v>
      </c>
      <c r="S32" s="421">
        <f t="shared" si="35"/>
        <v>73551395.090000004</v>
      </c>
      <c r="T32" s="421">
        <v>35865340.909999996</v>
      </c>
      <c r="U32" s="421">
        <f t="shared" si="36"/>
        <v>0</v>
      </c>
      <c r="V32" s="421">
        <v>35865340.909999996</v>
      </c>
      <c r="W32" s="44">
        <f t="shared" si="21"/>
        <v>0</v>
      </c>
      <c r="X32" s="45">
        <f t="shared" si="2"/>
        <v>0.32778660944519489</v>
      </c>
      <c r="Y32" s="45">
        <f t="shared" si="3"/>
        <v>0.32778660944519489</v>
      </c>
      <c r="Z32" s="45">
        <f t="shared" si="4"/>
        <v>0.32778660944519489</v>
      </c>
      <c r="AA32" s="45">
        <f t="shared" si="5"/>
        <v>1</v>
      </c>
      <c r="AB32" s="45">
        <f t="shared" si="8"/>
        <v>1</v>
      </c>
    </row>
    <row r="33" spans="1:28" ht="21.75" customHeight="1" x14ac:dyDescent="0.25">
      <c r="A33" s="239" t="s">
        <v>81</v>
      </c>
      <c r="B33" s="40" t="s">
        <v>37</v>
      </c>
      <c r="C33" s="40">
        <v>20</v>
      </c>
      <c r="D33" s="40" t="s">
        <v>38</v>
      </c>
      <c r="E33" s="151" t="s">
        <v>82</v>
      </c>
      <c r="F33" s="420">
        <v>2897220308</v>
      </c>
      <c r="G33" s="421">
        <v>0</v>
      </c>
      <c r="H33" s="421">
        <v>0</v>
      </c>
      <c r="I33" s="421">
        <v>0</v>
      </c>
      <c r="J33" s="421">
        <v>0</v>
      </c>
      <c r="K33" s="421">
        <f t="shared" si="16"/>
        <v>0</v>
      </c>
      <c r="L33" s="420">
        <f t="shared" si="17"/>
        <v>2897220308</v>
      </c>
      <c r="M33" s="43">
        <f t="shared" si="23"/>
        <v>5.4579150776355939E-4</v>
      </c>
      <c r="N33" s="421">
        <v>0</v>
      </c>
      <c r="O33" s="421">
        <v>2897220308</v>
      </c>
      <c r="P33" s="421">
        <f t="shared" si="33"/>
        <v>0</v>
      </c>
      <c r="Q33" s="421">
        <v>914061605.04999995</v>
      </c>
      <c r="R33" s="421">
        <f t="shared" si="34"/>
        <v>1983158702.95</v>
      </c>
      <c r="S33" s="421">
        <f t="shared" si="35"/>
        <v>1983158702.95</v>
      </c>
      <c r="T33" s="421">
        <v>914061605.04999995</v>
      </c>
      <c r="U33" s="421">
        <f t="shared" si="36"/>
        <v>0</v>
      </c>
      <c r="V33" s="421">
        <v>914061605.04999995</v>
      </c>
      <c r="W33" s="44">
        <f t="shared" si="21"/>
        <v>0</v>
      </c>
      <c r="X33" s="45">
        <f t="shared" si="2"/>
        <v>0.31549606446083212</v>
      </c>
      <c r="Y33" s="45">
        <f t="shared" si="3"/>
        <v>0.31549606446083212</v>
      </c>
      <c r="Z33" s="45">
        <f t="shared" si="4"/>
        <v>0.31549606446083212</v>
      </c>
      <c r="AA33" s="45">
        <f t="shared" si="5"/>
        <v>1</v>
      </c>
      <c r="AB33" s="45">
        <f t="shared" si="8"/>
        <v>1</v>
      </c>
    </row>
    <row r="34" spans="1:28" ht="21.75" customHeight="1" x14ac:dyDescent="0.25">
      <c r="A34" s="239" t="s">
        <v>83</v>
      </c>
      <c r="B34" s="40" t="s">
        <v>37</v>
      </c>
      <c r="C34" s="40">
        <v>20</v>
      </c>
      <c r="D34" s="40" t="s">
        <v>38</v>
      </c>
      <c r="E34" s="151" t="s">
        <v>84</v>
      </c>
      <c r="F34" s="420">
        <v>120376151</v>
      </c>
      <c r="G34" s="421">
        <v>0</v>
      </c>
      <c r="H34" s="421">
        <v>0</v>
      </c>
      <c r="I34" s="421">
        <v>0</v>
      </c>
      <c r="J34" s="421">
        <v>0</v>
      </c>
      <c r="K34" s="421">
        <f t="shared" si="16"/>
        <v>0</v>
      </c>
      <c r="L34" s="420">
        <f t="shared" si="17"/>
        <v>120376151</v>
      </c>
      <c r="M34" s="371">
        <f t="shared" si="23"/>
        <v>2.2677005532388356E-5</v>
      </c>
      <c r="N34" s="421">
        <v>0</v>
      </c>
      <c r="O34" s="421">
        <v>120376151</v>
      </c>
      <c r="P34" s="421">
        <f t="shared" si="33"/>
        <v>0</v>
      </c>
      <c r="Q34" s="421">
        <v>0</v>
      </c>
      <c r="R34" s="421">
        <f t="shared" si="34"/>
        <v>120376151</v>
      </c>
      <c r="S34" s="421">
        <f t="shared" si="35"/>
        <v>120376151</v>
      </c>
      <c r="T34" s="421">
        <v>0</v>
      </c>
      <c r="U34" s="421">
        <f t="shared" si="36"/>
        <v>0</v>
      </c>
      <c r="V34" s="421">
        <v>0</v>
      </c>
      <c r="W34" s="44">
        <f t="shared" si="21"/>
        <v>0</v>
      </c>
      <c r="X34" s="45">
        <f t="shared" si="2"/>
        <v>0</v>
      </c>
      <c r="Y34" s="45">
        <f t="shared" si="3"/>
        <v>0</v>
      </c>
      <c r="Z34" s="45">
        <f t="shared" si="3"/>
        <v>0</v>
      </c>
      <c r="AA34" s="45" t="s">
        <v>46</v>
      </c>
      <c r="AB34" s="45" t="s">
        <v>46</v>
      </c>
    </row>
    <row r="35" spans="1:28" s="410" customFormat="1" ht="38.25" customHeight="1" x14ac:dyDescent="0.25">
      <c r="A35" s="238" t="s">
        <v>85</v>
      </c>
      <c r="B35" s="33" t="s">
        <v>37</v>
      </c>
      <c r="C35" s="33">
        <v>20</v>
      </c>
      <c r="D35" s="33" t="s">
        <v>38</v>
      </c>
      <c r="E35" s="149" t="s">
        <v>86</v>
      </c>
      <c r="F35" s="423">
        <v>4590358000</v>
      </c>
      <c r="G35" s="424">
        <v>0</v>
      </c>
      <c r="H35" s="424">
        <v>0</v>
      </c>
      <c r="I35" s="424">
        <v>0</v>
      </c>
      <c r="J35" s="424">
        <v>0</v>
      </c>
      <c r="K35" s="424">
        <f t="shared" si="16"/>
        <v>0</v>
      </c>
      <c r="L35" s="424">
        <f t="shared" si="17"/>
        <v>4590358000</v>
      </c>
      <c r="M35" s="36">
        <f t="shared" si="23"/>
        <v>8.6475246879793622E-4</v>
      </c>
      <c r="N35" s="424">
        <v>4590358000</v>
      </c>
      <c r="O35" s="424">
        <v>0</v>
      </c>
      <c r="P35" s="424">
        <f t="shared" si="33"/>
        <v>4590358000</v>
      </c>
      <c r="Q35" s="424">
        <v>0</v>
      </c>
      <c r="R35" s="424">
        <f t="shared" si="34"/>
        <v>4590358000</v>
      </c>
      <c r="S35" s="425">
        <f t="shared" si="35"/>
        <v>0</v>
      </c>
      <c r="T35" s="424">
        <v>0</v>
      </c>
      <c r="U35" s="424">
        <f t="shared" si="36"/>
        <v>0</v>
      </c>
      <c r="V35" s="424">
        <v>0</v>
      </c>
      <c r="W35" s="47">
        <f t="shared" si="21"/>
        <v>0</v>
      </c>
      <c r="X35" s="45">
        <f t="shared" si="2"/>
        <v>0</v>
      </c>
      <c r="Y35" s="45">
        <f t="shared" si="3"/>
        <v>0</v>
      </c>
      <c r="Z35" s="45">
        <f t="shared" si="3"/>
        <v>0</v>
      </c>
      <c r="AA35" s="45" t="s">
        <v>46</v>
      </c>
      <c r="AB35" s="45" t="s">
        <v>46</v>
      </c>
    </row>
    <row r="36" spans="1:28" ht="27.75" customHeight="1" x14ac:dyDescent="0.25">
      <c r="A36" s="238" t="s">
        <v>87</v>
      </c>
      <c r="B36" s="33"/>
      <c r="C36" s="33"/>
      <c r="D36" s="40"/>
      <c r="E36" s="149" t="s">
        <v>88</v>
      </c>
      <c r="F36" s="425">
        <f>+F37+F41</f>
        <v>19419071000</v>
      </c>
      <c r="G36" s="425">
        <f t="shared" ref="G36:L36" si="37">+G37+G41</f>
        <v>0</v>
      </c>
      <c r="H36" s="425">
        <f t="shared" si="37"/>
        <v>0</v>
      </c>
      <c r="I36" s="425">
        <f t="shared" si="37"/>
        <v>322382568</v>
      </c>
      <c r="J36" s="425">
        <f t="shared" si="37"/>
        <v>322382568</v>
      </c>
      <c r="K36" s="425">
        <f t="shared" si="37"/>
        <v>0</v>
      </c>
      <c r="L36" s="425">
        <f t="shared" si="37"/>
        <v>19419071000</v>
      </c>
      <c r="M36" s="36">
        <f t="shared" si="23"/>
        <v>3.6582527090506683E-3</v>
      </c>
      <c r="N36" s="425">
        <f t="shared" ref="N36:W36" si="38">+N37+N41</f>
        <v>0</v>
      </c>
      <c r="O36" s="425">
        <f t="shared" si="38"/>
        <v>18373408963.970001</v>
      </c>
      <c r="P36" s="425">
        <f t="shared" si="38"/>
        <v>1045662036.0300006</v>
      </c>
      <c r="Q36" s="425">
        <f t="shared" si="38"/>
        <v>16547218719.349998</v>
      </c>
      <c r="R36" s="425">
        <f t="shared" si="38"/>
        <v>2871852280.6500001</v>
      </c>
      <c r="S36" s="425">
        <f t="shared" si="38"/>
        <v>1826190244.6199989</v>
      </c>
      <c r="T36" s="425">
        <f t="shared" si="38"/>
        <v>6603194589.5400009</v>
      </c>
      <c r="U36" s="425">
        <f t="shared" si="38"/>
        <v>9944024129.8099995</v>
      </c>
      <c r="V36" s="425">
        <f t="shared" si="38"/>
        <v>6448011229.5400009</v>
      </c>
      <c r="W36" s="425">
        <f t="shared" si="38"/>
        <v>155183360</v>
      </c>
      <c r="X36" s="37">
        <f t="shared" si="2"/>
        <v>0.8521117575269177</v>
      </c>
      <c r="Y36" s="37">
        <f t="shared" si="3"/>
        <v>0.34003658514560253</v>
      </c>
      <c r="Z36" s="37">
        <f>+V36/L36</f>
        <v>0.33204529864173221</v>
      </c>
      <c r="AA36" s="37">
        <f t="shared" ref="AA36:AA97" si="39">+T36/Q36</f>
        <v>0.39905162925164894</v>
      </c>
      <c r="AB36" s="37">
        <f t="shared" ref="AB36:AB97" si="40">+V36/T36</f>
        <v>0.97649874497931299</v>
      </c>
    </row>
    <row r="37" spans="1:28" ht="27.75" customHeight="1" x14ac:dyDescent="0.25">
      <c r="A37" s="238" t="s">
        <v>89</v>
      </c>
      <c r="B37" s="33"/>
      <c r="C37" s="33"/>
      <c r="D37" s="40"/>
      <c r="E37" s="149" t="s">
        <v>90</v>
      </c>
      <c r="F37" s="425">
        <f>+F38</f>
        <v>20000000</v>
      </c>
      <c r="G37" s="425">
        <f t="shared" ref="G37:L39" si="41">+G38</f>
        <v>0</v>
      </c>
      <c r="H37" s="425">
        <f t="shared" si="41"/>
        <v>0</v>
      </c>
      <c r="I37" s="425">
        <f t="shared" si="41"/>
        <v>0</v>
      </c>
      <c r="J37" s="425">
        <f t="shared" si="41"/>
        <v>0</v>
      </c>
      <c r="K37" s="425">
        <f t="shared" si="41"/>
        <v>0</v>
      </c>
      <c r="L37" s="425">
        <f t="shared" si="41"/>
        <v>20000000</v>
      </c>
      <c r="M37" s="372">
        <f t="shared" si="23"/>
        <v>3.7676907500370827E-6</v>
      </c>
      <c r="N37" s="425">
        <f t="shared" ref="N37:W39" si="42">+N38</f>
        <v>0</v>
      </c>
      <c r="O37" s="425">
        <f t="shared" si="42"/>
        <v>1000</v>
      </c>
      <c r="P37" s="425">
        <f t="shared" si="42"/>
        <v>19999000</v>
      </c>
      <c r="Q37" s="425">
        <f t="shared" si="42"/>
        <v>264.64</v>
      </c>
      <c r="R37" s="425">
        <f t="shared" si="42"/>
        <v>19999735.359999999</v>
      </c>
      <c r="S37" s="425">
        <f t="shared" si="42"/>
        <v>735.36</v>
      </c>
      <c r="T37" s="425">
        <f t="shared" si="42"/>
        <v>264.64</v>
      </c>
      <c r="U37" s="425">
        <f t="shared" si="42"/>
        <v>0</v>
      </c>
      <c r="V37" s="425">
        <f t="shared" si="42"/>
        <v>264.64</v>
      </c>
      <c r="W37" s="425">
        <f t="shared" si="42"/>
        <v>0</v>
      </c>
      <c r="X37" s="37">
        <f t="shared" si="2"/>
        <v>1.3232E-5</v>
      </c>
      <c r="Y37" s="37">
        <f t="shared" si="3"/>
        <v>1.3232E-5</v>
      </c>
      <c r="Z37" s="37">
        <f t="shared" ref="Z37:Z39" si="43">+V37/L37</f>
        <v>1.3232E-5</v>
      </c>
      <c r="AA37" s="37">
        <f t="shared" si="39"/>
        <v>1</v>
      </c>
      <c r="AB37" s="37">
        <f t="shared" si="40"/>
        <v>1</v>
      </c>
    </row>
    <row r="38" spans="1:28" ht="27.75" customHeight="1" x14ac:dyDescent="0.25">
      <c r="A38" s="238" t="s">
        <v>91</v>
      </c>
      <c r="B38" s="33"/>
      <c r="C38" s="33"/>
      <c r="D38" s="40"/>
      <c r="E38" s="149" t="s">
        <v>92</v>
      </c>
      <c r="F38" s="425">
        <f>+F39</f>
        <v>20000000</v>
      </c>
      <c r="G38" s="425">
        <f t="shared" si="41"/>
        <v>0</v>
      </c>
      <c r="H38" s="425">
        <f t="shared" si="41"/>
        <v>0</v>
      </c>
      <c r="I38" s="425">
        <f t="shared" si="41"/>
        <v>0</v>
      </c>
      <c r="J38" s="425">
        <f t="shared" si="41"/>
        <v>0</v>
      </c>
      <c r="K38" s="425">
        <f t="shared" si="41"/>
        <v>0</v>
      </c>
      <c r="L38" s="425">
        <f t="shared" si="41"/>
        <v>20000000</v>
      </c>
      <c r="M38" s="372">
        <f t="shared" si="23"/>
        <v>3.7676907500370827E-6</v>
      </c>
      <c r="N38" s="425">
        <f t="shared" si="42"/>
        <v>0</v>
      </c>
      <c r="O38" s="425">
        <f t="shared" si="42"/>
        <v>1000</v>
      </c>
      <c r="P38" s="425">
        <f t="shared" si="42"/>
        <v>19999000</v>
      </c>
      <c r="Q38" s="425">
        <f t="shared" si="42"/>
        <v>264.64</v>
      </c>
      <c r="R38" s="425">
        <f t="shared" si="42"/>
        <v>19999735.359999999</v>
      </c>
      <c r="S38" s="425">
        <f t="shared" si="42"/>
        <v>735.36</v>
      </c>
      <c r="T38" s="425">
        <f t="shared" si="42"/>
        <v>264.64</v>
      </c>
      <c r="U38" s="425">
        <f t="shared" si="42"/>
        <v>0</v>
      </c>
      <c r="V38" s="425">
        <f t="shared" si="42"/>
        <v>264.64</v>
      </c>
      <c r="W38" s="425">
        <f t="shared" si="42"/>
        <v>0</v>
      </c>
      <c r="X38" s="37">
        <f t="shared" si="2"/>
        <v>1.3232E-5</v>
      </c>
      <c r="Y38" s="37">
        <f t="shared" si="3"/>
        <v>1.3232E-5</v>
      </c>
      <c r="Z38" s="37">
        <f t="shared" si="43"/>
        <v>1.3232E-5</v>
      </c>
      <c r="AA38" s="37">
        <f t="shared" si="39"/>
        <v>1</v>
      </c>
      <c r="AB38" s="37">
        <f t="shared" si="40"/>
        <v>1</v>
      </c>
    </row>
    <row r="39" spans="1:28" ht="36" customHeight="1" x14ac:dyDescent="0.25">
      <c r="A39" s="238" t="s">
        <v>93</v>
      </c>
      <c r="B39" s="40"/>
      <c r="C39" s="40"/>
      <c r="D39" s="40"/>
      <c r="E39" s="149" t="s">
        <v>94</v>
      </c>
      <c r="F39" s="419">
        <f>+F40</f>
        <v>20000000</v>
      </c>
      <c r="G39" s="419">
        <f t="shared" si="41"/>
        <v>0</v>
      </c>
      <c r="H39" s="419">
        <f t="shared" si="41"/>
        <v>0</v>
      </c>
      <c r="I39" s="419">
        <f t="shared" si="41"/>
        <v>0</v>
      </c>
      <c r="J39" s="419">
        <f t="shared" si="41"/>
        <v>0</v>
      </c>
      <c r="K39" s="419">
        <f t="shared" si="41"/>
        <v>0</v>
      </c>
      <c r="L39" s="419">
        <f t="shared" si="41"/>
        <v>20000000</v>
      </c>
      <c r="M39" s="372">
        <f t="shared" si="23"/>
        <v>3.7676907500370827E-6</v>
      </c>
      <c r="N39" s="419">
        <f t="shared" si="42"/>
        <v>0</v>
      </c>
      <c r="O39" s="419">
        <f t="shared" si="42"/>
        <v>1000</v>
      </c>
      <c r="P39" s="419">
        <f t="shared" si="42"/>
        <v>19999000</v>
      </c>
      <c r="Q39" s="419">
        <f t="shared" si="42"/>
        <v>264.64</v>
      </c>
      <c r="R39" s="419">
        <f t="shared" si="42"/>
        <v>19999735.359999999</v>
      </c>
      <c r="S39" s="419">
        <f t="shared" si="42"/>
        <v>735.36</v>
      </c>
      <c r="T39" s="419">
        <f t="shared" si="42"/>
        <v>264.64</v>
      </c>
      <c r="U39" s="419">
        <f t="shared" si="42"/>
        <v>0</v>
      </c>
      <c r="V39" s="419">
        <f t="shared" si="42"/>
        <v>264.64</v>
      </c>
      <c r="W39" s="419">
        <f t="shared" si="42"/>
        <v>0</v>
      </c>
      <c r="X39" s="37">
        <f t="shared" si="2"/>
        <v>1.3232E-5</v>
      </c>
      <c r="Y39" s="37">
        <f t="shared" si="3"/>
        <v>1.3232E-5</v>
      </c>
      <c r="Z39" s="37">
        <f t="shared" si="43"/>
        <v>1.3232E-5</v>
      </c>
      <c r="AA39" s="37">
        <f t="shared" si="39"/>
        <v>1</v>
      </c>
      <c r="AB39" s="37">
        <f t="shared" si="40"/>
        <v>1</v>
      </c>
    </row>
    <row r="40" spans="1:28" ht="39.75" customHeight="1" x14ac:dyDescent="0.25">
      <c r="A40" s="239" t="s">
        <v>95</v>
      </c>
      <c r="B40" s="40" t="s">
        <v>37</v>
      </c>
      <c r="C40" s="40">
        <v>20</v>
      </c>
      <c r="D40" s="40" t="s">
        <v>38</v>
      </c>
      <c r="E40" s="151" t="s">
        <v>96</v>
      </c>
      <c r="F40" s="421">
        <v>20000000</v>
      </c>
      <c r="G40" s="421">
        <v>0</v>
      </c>
      <c r="H40" s="421">
        <v>0</v>
      </c>
      <c r="I40" s="421">
        <v>0</v>
      </c>
      <c r="J40" s="421">
        <v>0</v>
      </c>
      <c r="K40" s="421">
        <f t="shared" si="16"/>
        <v>0</v>
      </c>
      <c r="L40" s="421">
        <f t="shared" si="17"/>
        <v>20000000</v>
      </c>
      <c r="M40" s="373">
        <f t="shared" si="23"/>
        <v>3.7676907500370827E-6</v>
      </c>
      <c r="N40" s="421">
        <v>0</v>
      </c>
      <c r="O40" s="422">
        <v>1000</v>
      </c>
      <c r="P40" s="422">
        <f>L40-O40</f>
        <v>19999000</v>
      </c>
      <c r="Q40" s="422">
        <v>264.64</v>
      </c>
      <c r="R40" s="422">
        <f>+L40-Q40</f>
        <v>19999735.359999999</v>
      </c>
      <c r="S40" s="421">
        <f t="shared" ref="S40" si="44">O40-Q40</f>
        <v>735.36</v>
      </c>
      <c r="T40" s="422">
        <v>264.64</v>
      </c>
      <c r="U40" s="422">
        <f>+Q40-T40</f>
        <v>0</v>
      </c>
      <c r="V40" s="422">
        <v>264.64</v>
      </c>
      <c r="W40" s="44">
        <f t="shared" si="21"/>
        <v>0</v>
      </c>
      <c r="X40" s="437">
        <f t="shared" si="2"/>
        <v>1.3232E-5</v>
      </c>
      <c r="Y40" s="437">
        <f t="shared" si="3"/>
        <v>1.3232E-5</v>
      </c>
      <c r="Z40" s="437">
        <f t="shared" si="4"/>
        <v>1.3232E-5</v>
      </c>
      <c r="AA40" s="45">
        <f t="shared" si="39"/>
        <v>1</v>
      </c>
      <c r="AB40" s="45">
        <f t="shared" si="40"/>
        <v>1</v>
      </c>
    </row>
    <row r="41" spans="1:28" ht="30" customHeight="1" x14ac:dyDescent="0.25">
      <c r="A41" s="238" t="s">
        <v>97</v>
      </c>
      <c r="B41" s="33"/>
      <c r="C41" s="33"/>
      <c r="D41" s="40"/>
      <c r="E41" s="149" t="s">
        <v>98</v>
      </c>
      <c r="F41" s="424">
        <f>+F42+F55</f>
        <v>19399071000</v>
      </c>
      <c r="G41" s="424">
        <f t="shared" ref="G41:K41" si="45">+G42+G55</f>
        <v>0</v>
      </c>
      <c r="H41" s="424">
        <f t="shared" si="45"/>
        <v>0</v>
      </c>
      <c r="I41" s="424">
        <f t="shared" si="45"/>
        <v>322382568</v>
      </c>
      <c r="J41" s="424">
        <f t="shared" si="45"/>
        <v>322382568</v>
      </c>
      <c r="K41" s="424">
        <f t="shared" si="45"/>
        <v>0</v>
      </c>
      <c r="L41" s="424">
        <f>+L42+L55</f>
        <v>19399071000</v>
      </c>
      <c r="M41" s="36">
        <f t="shared" si="23"/>
        <v>3.6544850183006313E-3</v>
      </c>
      <c r="N41" s="424">
        <f t="shared" ref="N41:W41" si="46">+N42+N55</f>
        <v>0</v>
      </c>
      <c r="O41" s="424">
        <f t="shared" si="46"/>
        <v>18373407963.970001</v>
      </c>
      <c r="P41" s="424">
        <f t="shared" si="46"/>
        <v>1025663036.0300006</v>
      </c>
      <c r="Q41" s="424">
        <f t="shared" si="46"/>
        <v>16547218454.709999</v>
      </c>
      <c r="R41" s="424">
        <f t="shared" si="46"/>
        <v>2851852545.29</v>
      </c>
      <c r="S41" s="424">
        <f t="shared" si="46"/>
        <v>1826189509.259999</v>
      </c>
      <c r="T41" s="424">
        <f t="shared" si="46"/>
        <v>6603194324.9000006</v>
      </c>
      <c r="U41" s="424">
        <f t="shared" si="46"/>
        <v>9944024129.8099995</v>
      </c>
      <c r="V41" s="424">
        <f t="shared" si="46"/>
        <v>6448010964.9000006</v>
      </c>
      <c r="W41" s="424">
        <f t="shared" si="46"/>
        <v>155183360</v>
      </c>
      <c r="X41" s="37">
        <f t="shared" si="2"/>
        <v>0.85299025168318621</v>
      </c>
      <c r="Y41" s="37">
        <f t="shared" si="3"/>
        <v>0.34038714147187771</v>
      </c>
      <c r="Z41" s="37">
        <f t="shared" si="4"/>
        <v>0.33238761613378293</v>
      </c>
      <c r="AA41" s="37">
        <f t="shared" si="39"/>
        <v>0.39905161964066943</v>
      </c>
      <c r="AB41" s="37">
        <f t="shared" si="40"/>
        <v>0.97649874403743975</v>
      </c>
    </row>
    <row r="42" spans="1:28" ht="24.75" customHeight="1" x14ac:dyDescent="0.25">
      <c r="A42" s="238" t="s">
        <v>99</v>
      </c>
      <c r="B42" s="33"/>
      <c r="C42" s="33"/>
      <c r="D42" s="40"/>
      <c r="E42" s="149" t="s">
        <v>100</v>
      </c>
      <c r="F42" s="425">
        <f>+F43+F46+F53</f>
        <v>237491820</v>
      </c>
      <c r="G42" s="425">
        <f t="shared" ref="G42:K42" si="47">+G43+G46+G53</f>
        <v>0</v>
      </c>
      <c r="H42" s="425">
        <f t="shared" si="47"/>
        <v>0</v>
      </c>
      <c r="I42" s="425">
        <f t="shared" si="47"/>
        <v>123501000</v>
      </c>
      <c r="J42" s="425">
        <f t="shared" si="47"/>
        <v>0</v>
      </c>
      <c r="K42" s="425">
        <f t="shared" si="47"/>
        <v>123501000</v>
      </c>
      <c r="L42" s="425">
        <f>+L43+L46+L53</f>
        <v>360992820</v>
      </c>
      <c r="M42" s="374">
        <f t="shared" si="23"/>
        <v>6.8005465437190088E-5</v>
      </c>
      <c r="N42" s="425">
        <f t="shared" ref="N42:V42" si="48">+N43+N46+N53</f>
        <v>0</v>
      </c>
      <c r="O42" s="425">
        <f t="shared" si="48"/>
        <v>142800211.72</v>
      </c>
      <c r="P42" s="425">
        <f t="shared" si="48"/>
        <v>218192608.28</v>
      </c>
      <c r="Q42" s="425">
        <f t="shared" si="48"/>
        <v>141359446.75</v>
      </c>
      <c r="R42" s="425">
        <f t="shared" si="48"/>
        <v>219633373.25</v>
      </c>
      <c r="S42" s="425">
        <f t="shared" si="48"/>
        <v>1440764.9699999988</v>
      </c>
      <c r="T42" s="425">
        <f t="shared" si="48"/>
        <v>31227938.620000005</v>
      </c>
      <c r="U42" s="425">
        <f t="shared" si="48"/>
        <v>110131508.13</v>
      </c>
      <c r="V42" s="425">
        <f t="shared" si="48"/>
        <v>31227938.620000005</v>
      </c>
      <c r="W42" s="425">
        <f>+W43+W46+W53</f>
        <v>0</v>
      </c>
      <c r="X42" s="37">
        <f t="shared" si="2"/>
        <v>0.39158520313506512</v>
      </c>
      <c r="Y42" s="37">
        <f t="shared" si="3"/>
        <v>8.65057056259457E-2</v>
      </c>
      <c r="Z42" s="37">
        <f t="shared" si="4"/>
        <v>8.65057056259457E-2</v>
      </c>
      <c r="AA42" s="37">
        <f t="shared" si="39"/>
        <v>0.22091157922560278</v>
      </c>
      <c r="AB42" s="37">
        <f t="shared" si="40"/>
        <v>1</v>
      </c>
    </row>
    <row r="43" spans="1:28" ht="54.75" customHeight="1" x14ac:dyDescent="0.25">
      <c r="A43" s="238" t="s">
        <v>101</v>
      </c>
      <c r="B43" s="40"/>
      <c r="C43" s="40"/>
      <c r="D43" s="40"/>
      <c r="E43" s="149" t="s">
        <v>102</v>
      </c>
      <c r="F43" s="425">
        <f>+F44+F45</f>
        <v>39000000</v>
      </c>
      <c r="G43" s="425">
        <f t="shared" ref="G43:L43" si="49">+G44+G45</f>
        <v>0</v>
      </c>
      <c r="H43" s="425">
        <f t="shared" si="49"/>
        <v>0</v>
      </c>
      <c r="I43" s="425">
        <f t="shared" si="49"/>
        <v>0</v>
      </c>
      <c r="J43" s="425">
        <f t="shared" si="49"/>
        <v>0</v>
      </c>
      <c r="K43" s="425">
        <f t="shared" si="49"/>
        <v>0</v>
      </c>
      <c r="L43" s="425">
        <f t="shared" si="49"/>
        <v>39000000</v>
      </c>
      <c r="M43" s="374">
        <f t="shared" si="23"/>
        <v>7.3469969625723113E-6</v>
      </c>
      <c r="N43" s="425">
        <f t="shared" ref="N43:W43" si="50">+N44+N45</f>
        <v>0</v>
      </c>
      <c r="O43" s="425">
        <f t="shared" si="50"/>
        <v>26000710.27</v>
      </c>
      <c r="P43" s="425">
        <f t="shared" si="50"/>
        <v>12999289.730000002</v>
      </c>
      <c r="Q43" s="425">
        <f t="shared" si="50"/>
        <v>26000110.27</v>
      </c>
      <c r="R43" s="425">
        <f t="shared" si="50"/>
        <v>12999889.730000002</v>
      </c>
      <c r="S43" s="425">
        <f t="shared" si="50"/>
        <v>600</v>
      </c>
      <c r="T43" s="425">
        <f t="shared" si="50"/>
        <v>2018403.7400000002</v>
      </c>
      <c r="U43" s="425">
        <f t="shared" si="50"/>
        <v>23981706.529999997</v>
      </c>
      <c r="V43" s="425">
        <f t="shared" si="50"/>
        <v>2018403.7400000002</v>
      </c>
      <c r="W43" s="425">
        <f t="shared" si="50"/>
        <v>0</v>
      </c>
      <c r="X43" s="37">
        <f t="shared" si="2"/>
        <v>0.66666949410256404</v>
      </c>
      <c r="Y43" s="37">
        <f t="shared" si="3"/>
        <v>5.1753942051282059E-2</v>
      </c>
      <c r="Z43" s="37">
        <f t="shared" si="4"/>
        <v>5.1753942051282059E-2</v>
      </c>
      <c r="AA43" s="37">
        <f t="shared" si="39"/>
        <v>7.7630583833673883E-2</v>
      </c>
      <c r="AB43" s="37">
        <f t="shared" si="40"/>
        <v>1</v>
      </c>
    </row>
    <row r="44" spans="1:28" ht="48" customHeight="1" x14ac:dyDescent="0.25">
      <c r="A44" s="239" t="s">
        <v>103</v>
      </c>
      <c r="B44" s="40" t="s">
        <v>37</v>
      </c>
      <c r="C44" s="40">
        <v>20</v>
      </c>
      <c r="D44" s="40" t="s">
        <v>38</v>
      </c>
      <c r="E44" s="151" t="s">
        <v>104</v>
      </c>
      <c r="F44" s="421">
        <v>29000000</v>
      </c>
      <c r="G44" s="421">
        <v>0</v>
      </c>
      <c r="H44" s="421">
        <v>0</v>
      </c>
      <c r="I44" s="421">
        <v>0</v>
      </c>
      <c r="J44" s="421">
        <v>0</v>
      </c>
      <c r="K44" s="421">
        <f t="shared" si="16"/>
        <v>0</v>
      </c>
      <c r="L44" s="421">
        <f t="shared" si="17"/>
        <v>29000000</v>
      </c>
      <c r="M44" s="371">
        <f t="shared" si="23"/>
        <v>5.4631515875537701E-6</v>
      </c>
      <c r="N44" s="421">
        <v>0</v>
      </c>
      <c r="O44" s="421">
        <v>26000212.649999999</v>
      </c>
      <c r="P44" s="421">
        <f>L44-O44</f>
        <v>2999787.3500000015</v>
      </c>
      <c r="Q44" s="421">
        <v>26000012.649999999</v>
      </c>
      <c r="R44" s="421">
        <f>+L44-Q44</f>
        <v>2999987.3500000015</v>
      </c>
      <c r="S44" s="421">
        <f t="shared" ref="S44:S54" si="51">O44-Q44</f>
        <v>200</v>
      </c>
      <c r="T44" s="421">
        <v>2018306.12</v>
      </c>
      <c r="U44" s="421">
        <f>+Q44-T44</f>
        <v>23981706.529999997</v>
      </c>
      <c r="V44" s="421">
        <v>2018306.12</v>
      </c>
      <c r="W44" s="44">
        <f t="shared" si="21"/>
        <v>0</v>
      </c>
      <c r="X44" s="45">
        <f t="shared" si="2"/>
        <v>0.89655216034482754</v>
      </c>
      <c r="Y44" s="45">
        <f t="shared" si="3"/>
        <v>6.9596762758620687E-2</v>
      </c>
      <c r="Z44" s="45">
        <f t="shared" si="4"/>
        <v>6.9596762758620687E-2</v>
      </c>
      <c r="AA44" s="45">
        <f t="shared" si="39"/>
        <v>7.7627120692958601E-2</v>
      </c>
      <c r="AB44" s="45">
        <f t="shared" si="40"/>
        <v>1</v>
      </c>
    </row>
    <row r="45" spans="1:28" ht="30.75" customHeight="1" x14ac:dyDescent="0.25">
      <c r="A45" s="239" t="s">
        <v>105</v>
      </c>
      <c r="B45" s="40" t="s">
        <v>37</v>
      </c>
      <c r="C45" s="40">
        <v>20</v>
      </c>
      <c r="D45" s="40" t="s">
        <v>38</v>
      </c>
      <c r="E45" s="151" t="s">
        <v>106</v>
      </c>
      <c r="F45" s="421">
        <v>10000000</v>
      </c>
      <c r="G45" s="421">
        <v>0</v>
      </c>
      <c r="H45" s="421">
        <v>0</v>
      </c>
      <c r="I45" s="421">
        <v>0</v>
      </c>
      <c r="J45" s="421">
        <v>0</v>
      </c>
      <c r="K45" s="421">
        <f t="shared" si="16"/>
        <v>0</v>
      </c>
      <c r="L45" s="421">
        <f t="shared" si="17"/>
        <v>10000000</v>
      </c>
      <c r="M45" s="373">
        <f t="shared" si="23"/>
        <v>1.8838453750185414E-6</v>
      </c>
      <c r="N45" s="421">
        <v>0</v>
      </c>
      <c r="O45" s="421">
        <v>497.62</v>
      </c>
      <c r="P45" s="421">
        <f>L45-O45</f>
        <v>9999502.3800000008</v>
      </c>
      <c r="Q45" s="421">
        <v>97.62</v>
      </c>
      <c r="R45" s="421">
        <f>+L45-Q45</f>
        <v>9999902.3800000008</v>
      </c>
      <c r="S45" s="421">
        <f t="shared" si="51"/>
        <v>400</v>
      </c>
      <c r="T45" s="421">
        <v>97.62</v>
      </c>
      <c r="U45" s="421">
        <f>+Q45-T45</f>
        <v>0</v>
      </c>
      <c r="V45" s="421">
        <v>97.62</v>
      </c>
      <c r="W45" s="44">
        <f t="shared" si="21"/>
        <v>0</v>
      </c>
      <c r="X45" s="437">
        <f t="shared" si="2"/>
        <v>9.7620000000000007E-6</v>
      </c>
      <c r="Y45" s="437">
        <f t="shared" si="3"/>
        <v>9.7620000000000007E-6</v>
      </c>
      <c r="Z45" s="437">
        <f t="shared" si="4"/>
        <v>9.7620000000000007E-6</v>
      </c>
      <c r="AA45" s="45">
        <f t="shared" si="39"/>
        <v>1</v>
      </c>
      <c r="AB45" s="45">
        <f t="shared" si="40"/>
        <v>1</v>
      </c>
    </row>
    <row r="46" spans="1:28" ht="43.5" customHeight="1" x14ac:dyDescent="0.25">
      <c r="A46" s="245" t="s">
        <v>107</v>
      </c>
      <c r="B46" s="40"/>
      <c r="C46" s="40"/>
      <c r="D46" s="40"/>
      <c r="E46" s="149" t="s">
        <v>108</v>
      </c>
      <c r="F46" s="425">
        <f>+F47+F48+F50+F51+F52+F49</f>
        <v>198491820</v>
      </c>
      <c r="G46" s="425">
        <f t="shared" ref="G46:L46" si="52">+G47+G48+G50+G51+G52+G49</f>
        <v>0</v>
      </c>
      <c r="H46" s="425">
        <f t="shared" si="52"/>
        <v>0</v>
      </c>
      <c r="I46" s="425">
        <f t="shared" si="52"/>
        <v>23501000</v>
      </c>
      <c r="J46" s="425">
        <f t="shared" si="52"/>
        <v>0</v>
      </c>
      <c r="K46" s="425">
        <f t="shared" si="52"/>
        <v>23501000</v>
      </c>
      <c r="L46" s="425">
        <f t="shared" si="52"/>
        <v>221992820</v>
      </c>
      <c r="M46" s="374">
        <f t="shared" si="23"/>
        <v>4.1820014724432356E-5</v>
      </c>
      <c r="N46" s="425">
        <f t="shared" ref="N46:W46" si="53">+N47+N48+N50+N51+N52+N49</f>
        <v>0</v>
      </c>
      <c r="O46" s="425">
        <f t="shared" si="53"/>
        <v>116799501.45</v>
      </c>
      <c r="P46" s="425">
        <f t="shared" si="53"/>
        <v>105193318.55</v>
      </c>
      <c r="Q46" s="425">
        <f t="shared" si="53"/>
        <v>115359336.48</v>
      </c>
      <c r="R46" s="425">
        <f t="shared" si="53"/>
        <v>106633483.52</v>
      </c>
      <c r="S46" s="425">
        <f t="shared" si="53"/>
        <v>1440164.9699999988</v>
      </c>
      <c r="T46" s="425">
        <f t="shared" si="53"/>
        <v>29209534.880000003</v>
      </c>
      <c r="U46" s="425">
        <f t="shared" si="53"/>
        <v>86149801.599999994</v>
      </c>
      <c r="V46" s="425">
        <f t="shared" si="53"/>
        <v>29209534.880000003</v>
      </c>
      <c r="W46" s="425">
        <f t="shared" si="53"/>
        <v>0</v>
      </c>
      <c r="X46" s="37">
        <f t="shared" si="2"/>
        <v>0.51965345762083659</v>
      </c>
      <c r="Y46" s="37">
        <f t="shared" si="3"/>
        <v>0.13157873700599867</v>
      </c>
      <c r="Z46" s="37">
        <f t="shared" si="4"/>
        <v>0.13157873700599867</v>
      </c>
      <c r="AA46" s="37">
        <f t="shared" si="39"/>
        <v>0.25320477536782726</v>
      </c>
      <c r="AB46" s="37">
        <f t="shared" si="40"/>
        <v>1</v>
      </c>
    </row>
    <row r="47" spans="1:28" ht="38.25" customHeight="1" x14ac:dyDescent="0.25">
      <c r="A47" s="246" t="s">
        <v>109</v>
      </c>
      <c r="B47" s="40" t="s">
        <v>37</v>
      </c>
      <c r="C47" s="40">
        <v>20</v>
      </c>
      <c r="D47" s="40" t="s">
        <v>38</v>
      </c>
      <c r="E47" s="151" t="s">
        <v>110</v>
      </c>
      <c r="F47" s="421">
        <v>40000000</v>
      </c>
      <c r="G47" s="421">
        <v>0</v>
      </c>
      <c r="H47" s="421">
        <v>0</v>
      </c>
      <c r="I47" s="421">
        <v>0</v>
      </c>
      <c r="J47" s="421">
        <v>0</v>
      </c>
      <c r="K47" s="421">
        <f t="shared" si="16"/>
        <v>0</v>
      </c>
      <c r="L47" s="421">
        <f t="shared" si="17"/>
        <v>40000000</v>
      </c>
      <c r="M47" s="371">
        <f t="shared" si="23"/>
        <v>7.5353815000741655E-6</v>
      </c>
      <c r="N47" s="421">
        <v>0</v>
      </c>
      <c r="O47" s="421">
        <v>15506926.300000001</v>
      </c>
      <c r="P47" s="421">
        <f t="shared" ref="P47:P54" si="54">L47-O47</f>
        <v>24493073.699999999</v>
      </c>
      <c r="Q47" s="421">
        <v>15506626.300000001</v>
      </c>
      <c r="R47" s="421">
        <f t="shared" ref="R47:R54" si="55">+L47-Q47</f>
        <v>24493373.699999999</v>
      </c>
      <c r="S47" s="421">
        <f t="shared" si="51"/>
        <v>300</v>
      </c>
      <c r="T47" s="421">
        <v>955801.76</v>
      </c>
      <c r="U47" s="421">
        <f t="shared" ref="U47:U54" si="56">+Q47-T47</f>
        <v>14550824.540000001</v>
      </c>
      <c r="V47" s="421">
        <v>955801.76</v>
      </c>
      <c r="W47" s="44">
        <f t="shared" si="21"/>
        <v>0</v>
      </c>
      <c r="X47" s="45">
        <f t="shared" si="2"/>
        <v>0.38766565750000004</v>
      </c>
      <c r="Y47" s="45">
        <f t="shared" si="3"/>
        <v>2.3895044000000001E-2</v>
      </c>
      <c r="Z47" s="45">
        <f t="shared" si="4"/>
        <v>2.3895044000000001E-2</v>
      </c>
      <c r="AA47" s="45">
        <f t="shared" si="39"/>
        <v>6.1638279114264845E-2</v>
      </c>
      <c r="AB47" s="45">
        <f t="shared" si="40"/>
        <v>1</v>
      </c>
    </row>
    <row r="48" spans="1:28" ht="46.5" customHeight="1" x14ac:dyDescent="0.25">
      <c r="A48" s="246" t="s">
        <v>111</v>
      </c>
      <c r="B48" s="40" t="s">
        <v>37</v>
      </c>
      <c r="C48" s="40">
        <v>20</v>
      </c>
      <c r="D48" s="40" t="s">
        <v>38</v>
      </c>
      <c r="E48" s="151" t="s">
        <v>112</v>
      </c>
      <c r="F48" s="421">
        <v>82491820</v>
      </c>
      <c r="G48" s="421">
        <v>0</v>
      </c>
      <c r="H48" s="421">
        <v>0</v>
      </c>
      <c r="I48" s="421">
        <v>0</v>
      </c>
      <c r="J48" s="421">
        <v>0</v>
      </c>
      <c r="K48" s="421">
        <f t="shared" si="16"/>
        <v>0</v>
      </c>
      <c r="L48" s="421">
        <f t="shared" si="17"/>
        <v>82491820</v>
      </c>
      <c r="M48" s="371">
        <f t="shared" si="23"/>
        <v>1.55401833583862E-5</v>
      </c>
      <c r="N48" s="421">
        <v>0</v>
      </c>
      <c r="O48" s="421">
        <v>43288329.890000001</v>
      </c>
      <c r="P48" s="421">
        <f t="shared" si="54"/>
        <v>39203490.109999999</v>
      </c>
      <c r="Q48" s="421">
        <v>41851829.890000001</v>
      </c>
      <c r="R48" s="421">
        <f t="shared" si="55"/>
        <v>40639990.109999999</v>
      </c>
      <c r="S48" s="421">
        <f t="shared" si="51"/>
        <v>1436500</v>
      </c>
      <c r="T48" s="421">
        <v>13221303.890000001</v>
      </c>
      <c r="U48" s="421">
        <f t="shared" si="56"/>
        <v>28630526</v>
      </c>
      <c r="V48" s="421">
        <v>13221303.890000001</v>
      </c>
      <c r="W48" s="44">
        <f t="shared" si="21"/>
        <v>0</v>
      </c>
      <c r="X48" s="45">
        <f t="shared" si="2"/>
        <v>0.50734521180403103</v>
      </c>
      <c r="Y48" s="45">
        <f t="shared" si="3"/>
        <v>0.16027412039157338</v>
      </c>
      <c r="Z48" s="45">
        <f t="shared" si="4"/>
        <v>0.16027412039157338</v>
      </c>
      <c r="AA48" s="45">
        <f t="shared" si="39"/>
        <v>0.31590742686161671</v>
      </c>
      <c r="AB48" s="45">
        <f t="shared" si="40"/>
        <v>1</v>
      </c>
    </row>
    <row r="49" spans="1:28" ht="38.25" customHeight="1" x14ac:dyDescent="0.25">
      <c r="A49" s="246" t="s">
        <v>113</v>
      </c>
      <c r="B49" s="40" t="s">
        <v>37</v>
      </c>
      <c r="C49" s="40">
        <v>20</v>
      </c>
      <c r="D49" s="40" t="s">
        <v>38</v>
      </c>
      <c r="E49" s="151" t="s">
        <v>114</v>
      </c>
      <c r="F49" s="421">
        <v>2000000</v>
      </c>
      <c r="G49" s="421">
        <v>0</v>
      </c>
      <c r="H49" s="421">
        <v>0</v>
      </c>
      <c r="I49" s="421">
        <v>0</v>
      </c>
      <c r="J49" s="421">
        <v>0</v>
      </c>
      <c r="K49" s="421">
        <f t="shared" si="16"/>
        <v>0</v>
      </c>
      <c r="L49" s="421">
        <f t="shared" si="17"/>
        <v>2000000</v>
      </c>
      <c r="M49" s="370">
        <f t="shared" si="23"/>
        <v>3.7676907500370829E-7</v>
      </c>
      <c r="N49" s="421">
        <v>0</v>
      </c>
      <c r="O49" s="421">
        <v>210.04</v>
      </c>
      <c r="P49" s="421">
        <f t="shared" si="54"/>
        <v>1999789.96</v>
      </c>
      <c r="Q49" s="421">
        <v>10.039999999999999</v>
      </c>
      <c r="R49" s="421">
        <f t="shared" si="55"/>
        <v>1999989.96</v>
      </c>
      <c r="S49" s="421">
        <f t="shared" si="51"/>
        <v>200</v>
      </c>
      <c r="T49" s="421">
        <v>10.039999999999999</v>
      </c>
      <c r="U49" s="421">
        <f t="shared" si="56"/>
        <v>0</v>
      </c>
      <c r="V49" s="421">
        <v>10.039999999999999</v>
      </c>
      <c r="W49" s="44">
        <f t="shared" si="21"/>
        <v>0</v>
      </c>
      <c r="X49" s="437">
        <f t="shared" si="2"/>
        <v>5.0199999999999994E-6</v>
      </c>
      <c r="Y49" s="437">
        <f t="shared" si="3"/>
        <v>5.0199999999999994E-6</v>
      </c>
      <c r="Z49" s="437">
        <f t="shared" si="4"/>
        <v>5.0199999999999994E-6</v>
      </c>
      <c r="AA49" s="45">
        <f t="shared" si="39"/>
        <v>1</v>
      </c>
      <c r="AB49" s="45">
        <f t="shared" si="40"/>
        <v>1</v>
      </c>
    </row>
    <row r="50" spans="1:28" ht="45" customHeight="1" x14ac:dyDescent="0.25">
      <c r="A50" s="246" t="s">
        <v>115</v>
      </c>
      <c r="B50" s="40" t="s">
        <v>37</v>
      </c>
      <c r="C50" s="40">
        <v>20</v>
      </c>
      <c r="D50" s="40" t="s">
        <v>38</v>
      </c>
      <c r="E50" s="151" t="s">
        <v>116</v>
      </c>
      <c r="F50" s="421">
        <v>12000000</v>
      </c>
      <c r="G50" s="421">
        <v>0</v>
      </c>
      <c r="H50" s="421">
        <v>0</v>
      </c>
      <c r="I50" s="421">
        <v>0</v>
      </c>
      <c r="J50" s="421">
        <v>0</v>
      </c>
      <c r="K50" s="421">
        <f t="shared" si="16"/>
        <v>0</v>
      </c>
      <c r="L50" s="421">
        <f t="shared" si="17"/>
        <v>12000000</v>
      </c>
      <c r="M50" s="373">
        <f t="shared" si="23"/>
        <v>2.2606144500222496E-6</v>
      </c>
      <c r="N50" s="421">
        <v>0</v>
      </c>
      <c r="O50" s="421">
        <v>7500307.1200000001</v>
      </c>
      <c r="P50" s="421">
        <f t="shared" si="54"/>
        <v>4499692.88</v>
      </c>
      <c r="Q50" s="421">
        <v>7500007.1200000001</v>
      </c>
      <c r="R50" s="421">
        <f t="shared" si="55"/>
        <v>4499992.88</v>
      </c>
      <c r="S50" s="421">
        <f t="shared" si="51"/>
        <v>300</v>
      </c>
      <c r="T50" s="421">
        <v>687867.06</v>
      </c>
      <c r="U50" s="421">
        <f t="shared" si="56"/>
        <v>6812140.0600000005</v>
      </c>
      <c r="V50" s="421">
        <v>687867.06</v>
      </c>
      <c r="W50" s="44">
        <f t="shared" si="21"/>
        <v>0</v>
      </c>
      <c r="X50" s="45">
        <f t="shared" si="2"/>
        <v>0.62500059333333335</v>
      </c>
      <c r="Y50" s="45">
        <f t="shared" si="3"/>
        <v>5.7322255000000003E-2</v>
      </c>
      <c r="Z50" s="45">
        <f t="shared" si="4"/>
        <v>5.7322255000000003E-2</v>
      </c>
      <c r="AA50" s="45">
        <f t="shared" si="39"/>
        <v>9.17155209313988E-2</v>
      </c>
      <c r="AB50" s="45">
        <f t="shared" si="40"/>
        <v>1</v>
      </c>
    </row>
    <row r="51" spans="1:28" ht="38.25" customHeight="1" x14ac:dyDescent="0.25">
      <c r="A51" s="246" t="s">
        <v>117</v>
      </c>
      <c r="B51" s="40" t="s">
        <v>37</v>
      </c>
      <c r="C51" s="40">
        <v>20</v>
      </c>
      <c r="D51" s="40" t="s">
        <v>38</v>
      </c>
      <c r="E51" s="151" t="s">
        <v>118</v>
      </c>
      <c r="F51" s="421">
        <v>10000000</v>
      </c>
      <c r="G51" s="421">
        <v>0</v>
      </c>
      <c r="H51" s="421">
        <v>0</v>
      </c>
      <c r="I51" s="421">
        <v>23501000</v>
      </c>
      <c r="J51" s="421">
        <v>0</v>
      </c>
      <c r="K51" s="421">
        <f t="shared" si="16"/>
        <v>23501000</v>
      </c>
      <c r="L51" s="421">
        <f t="shared" si="17"/>
        <v>33501000</v>
      </c>
      <c r="M51" s="373">
        <f t="shared" si="23"/>
        <v>6.3110703908496155E-6</v>
      </c>
      <c r="N51" s="421">
        <v>0</v>
      </c>
      <c r="O51" s="421">
        <v>3500225.82</v>
      </c>
      <c r="P51" s="421">
        <f t="shared" si="54"/>
        <v>30000774.18</v>
      </c>
      <c r="Q51" s="421">
        <v>3500025.82</v>
      </c>
      <c r="R51" s="421">
        <f t="shared" si="55"/>
        <v>30000974.18</v>
      </c>
      <c r="S51" s="421">
        <f t="shared" si="51"/>
        <v>200</v>
      </c>
      <c r="T51" s="421">
        <v>25.82</v>
      </c>
      <c r="U51" s="421">
        <f t="shared" si="56"/>
        <v>3500000</v>
      </c>
      <c r="V51" s="421">
        <v>25.82</v>
      </c>
      <c r="W51" s="44">
        <f t="shared" si="21"/>
        <v>0</v>
      </c>
      <c r="X51" s="45">
        <f t="shared" si="2"/>
        <v>0.10447526402196949</v>
      </c>
      <c r="Y51" s="438">
        <f t="shared" si="3"/>
        <v>7.7072326199217933E-7</v>
      </c>
      <c r="Z51" s="438">
        <f t="shared" si="4"/>
        <v>7.7072326199217933E-7</v>
      </c>
      <c r="AA51" s="437">
        <f t="shared" si="39"/>
        <v>7.3770884353076006E-6</v>
      </c>
      <c r="AB51" s="45">
        <f t="shared" si="40"/>
        <v>1</v>
      </c>
    </row>
    <row r="52" spans="1:28" ht="25.5" customHeight="1" x14ac:dyDescent="0.25">
      <c r="A52" s="246" t="s">
        <v>119</v>
      </c>
      <c r="B52" s="40" t="s">
        <v>37</v>
      </c>
      <c r="C52" s="40">
        <v>20</v>
      </c>
      <c r="D52" s="40" t="s">
        <v>38</v>
      </c>
      <c r="E52" s="151" t="s">
        <v>120</v>
      </c>
      <c r="F52" s="421">
        <v>52000000</v>
      </c>
      <c r="G52" s="421">
        <v>0</v>
      </c>
      <c r="H52" s="421">
        <v>0</v>
      </c>
      <c r="I52" s="421">
        <v>0</v>
      </c>
      <c r="J52" s="421">
        <v>0</v>
      </c>
      <c r="K52" s="421">
        <f t="shared" si="16"/>
        <v>0</v>
      </c>
      <c r="L52" s="421">
        <f t="shared" si="17"/>
        <v>52000000</v>
      </c>
      <c r="M52" s="373">
        <f t="shared" si="23"/>
        <v>9.795995950096415E-6</v>
      </c>
      <c r="N52" s="421">
        <v>0</v>
      </c>
      <c r="O52" s="421">
        <v>47003502.280000001</v>
      </c>
      <c r="P52" s="421">
        <f t="shared" si="54"/>
        <v>4996497.7199999988</v>
      </c>
      <c r="Q52" s="421">
        <v>47000837.310000002</v>
      </c>
      <c r="R52" s="421">
        <f t="shared" si="55"/>
        <v>4999162.6899999976</v>
      </c>
      <c r="S52" s="421">
        <f t="shared" si="51"/>
        <v>2664.9699999988079</v>
      </c>
      <c r="T52" s="421">
        <v>14344526.310000001</v>
      </c>
      <c r="U52" s="421">
        <f t="shared" si="56"/>
        <v>32656311</v>
      </c>
      <c r="V52" s="421">
        <v>14344526.310000001</v>
      </c>
      <c r="W52" s="44">
        <f t="shared" si="21"/>
        <v>0</v>
      </c>
      <c r="X52" s="45">
        <f t="shared" si="2"/>
        <v>0.90386225596153846</v>
      </c>
      <c r="Y52" s="45">
        <f t="shared" si="3"/>
        <v>0.27585627519230771</v>
      </c>
      <c r="Z52" s="45">
        <f t="shared" si="4"/>
        <v>0.27585627519230771</v>
      </c>
      <c r="AA52" s="45">
        <f t="shared" si="39"/>
        <v>0.30519725032532619</v>
      </c>
      <c r="AB52" s="45">
        <f t="shared" si="40"/>
        <v>1</v>
      </c>
    </row>
    <row r="53" spans="1:28" s="410" customFormat="1" ht="32.25" customHeight="1" x14ac:dyDescent="0.25">
      <c r="A53" s="245" t="s">
        <v>510</v>
      </c>
      <c r="B53" s="33"/>
      <c r="C53" s="33"/>
      <c r="D53" s="33"/>
      <c r="E53" s="149" t="s">
        <v>511</v>
      </c>
      <c r="F53" s="425">
        <f>+F54</f>
        <v>0</v>
      </c>
      <c r="G53" s="425">
        <f t="shared" ref="G53:W53" si="57">+G54</f>
        <v>0</v>
      </c>
      <c r="H53" s="425">
        <f t="shared" si="57"/>
        <v>0</v>
      </c>
      <c r="I53" s="425">
        <f t="shared" si="57"/>
        <v>100000000</v>
      </c>
      <c r="J53" s="425">
        <f t="shared" si="57"/>
        <v>0</v>
      </c>
      <c r="K53" s="425">
        <f t="shared" si="57"/>
        <v>100000000</v>
      </c>
      <c r="L53" s="425">
        <f t="shared" si="57"/>
        <v>100000000</v>
      </c>
      <c r="M53" s="372">
        <f t="shared" si="23"/>
        <v>1.8838453750185413E-5</v>
      </c>
      <c r="N53" s="425">
        <f t="shared" si="57"/>
        <v>0</v>
      </c>
      <c r="O53" s="425">
        <f t="shared" si="57"/>
        <v>0</v>
      </c>
      <c r="P53" s="425">
        <f t="shared" si="57"/>
        <v>100000000</v>
      </c>
      <c r="Q53" s="425">
        <f t="shared" si="57"/>
        <v>0</v>
      </c>
      <c r="R53" s="425">
        <f t="shared" si="57"/>
        <v>100000000</v>
      </c>
      <c r="S53" s="425">
        <f t="shared" si="57"/>
        <v>0</v>
      </c>
      <c r="T53" s="425">
        <f t="shared" si="57"/>
        <v>0</v>
      </c>
      <c r="U53" s="425">
        <f t="shared" si="57"/>
        <v>0</v>
      </c>
      <c r="V53" s="425">
        <f t="shared" si="57"/>
        <v>0</v>
      </c>
      <c r="W53" s="47">
        <f t="shared" si="57"/>
        <v>0</v>
      </c>
      <c r="X53" s="37">
        <f t="shared" si="2"/>
        <v>0</v>
      </c>
      <c r="Y53" s="37">
        <f t="shared" si="3"/>
        <v>0</v>
      </c>
      <c r="Z53" s="37">
        <f t="shared" si="4"/>
        <v>0</v>
      </c>
      <c r="AA53" s="37" t="s">
        <v>46</v>
      </c>
      <c r="AB53" s="37" t="s">
        <v>46</v>
      </c>
    </row>
    <row r="54" spans="1:28" ht="32.25" customHeight="1" x14ac:dyDescent="0.25">
      <c r="A54" s="246" t="s">
        <v>512</v>
      </c>
      <c r="B54" s="40" t="s">
        <v>37</v>
      </c>
      <c r="C54" s="40">
        <v>20</v>
      </c>
      <c r="D54" s="40" t="s">
        <v>38</v>
      </c>
      <c r="E54" s="151" t="s">
        <v>452</v>
      </c>
      <c r="F54" s="421">
        <v>0</v>
      </c>
      <c r="G54" s="421">
        <v>0</v>
      </c>
      <c r="H54" s="421">
        <v>0</v>
      </c>
      <c r="I54" s="421">
        <v>100000000</v>
      </c>
      <c r="J54" s="421">
        <v>0</v>
      </c>
      <c r="K54" s="421">
        <f t="shared" si="16"/>
        <v>100000000</v>
      </c>
      <c r="L54" s="421">
        <f t="shared" si="17"/>
        <v>100000000</v>
      </c>
      <c r="M54" s="373">
        <f t="shared" si="23"/>
        <v>1.8838453750185413E-5</v>
      </c>
      <c r="N54" s="421">
        <v>0</v>
      </c>
      <c r="O54" s="421">
        <v>0</v>
      </c>
      <c r="P54" s="421">
        <f t="shared" si="54"/>
        <v>100000000</v>
      </c>
      <c r="Q54" s="421">
        <v>0</v>
      </c>
      <c r="R54" s="421">
        <f t="shared" si="55"/>
        <v>100000000</v>
      </c>
      <c r="S54" s="421">
        <f t="shared" si="51"/>
        <v>0</v>
      </c>
      <c r="T54" s="421">
        <v>0</v>
      </c>
      <c r="U54" s="421">
        <f t="shared" si="56"/>
        <v>0</v>
      </c>
      <c r="V54" s="421">
        <v>0</v>
      </c>
      <c r="W54" s="44">
        <f t="shared" si="21"/>
        <v>0</v>
      </c>
      <c r="X54" s="45">
        <f t="shared" si="2"/>
        <v>0</v>
      </c>
      <c r="Y54" s="45">
        <f t="shared" si="3"/>
        <v>0</v>
      </c>
      <c r="Z54" s="45">
        <f t="shared" si="4"/>
        <v>0</v>
      </c>
      <c r="AA54" s="45" t="s">
        <v>46</v>
      </c>
      <c r="AB54" s="45" t="s">
        <v>46</v>
      </c>
    </row>
    <row r="55" spans="1:28" ht="27.75" customHeight="1" x14ac:dyDescent="0.25">
      <c r="A55" s="238" t="s">
        <v>121</v>
      </c>
      <c r="B55" s="40"/>
      <c r="C55" s="40"/>
      <c r="D55" s="40"/>
      <c r="E55" s="149" t="s">
        <v>122</v>
      </c>
      <c r="F55" s="425">
        <f>+F56+F66+F73+F79+F62</f>
        <v>19161579180</v>
      </c>
      <c r="G55" s="425">
        <f t="shared" ref="G55:L55" si="58">+G56+G66+G73+G79+G62</f>
        <v>0</v>
      </c>
      <c r="H55" s="425">
        <f t="shared" si="58"/>
        <v>0</v>
      </c>
      <c r="I55" s="425">
        <f t="shared" si="58"/>
        <v>198881568</v>
      </c>
      <c r="J55" s="425">
        <f t="shared" si="58"/>
        <v>322382568</v>
      </c>
      <c r="K55" s="425">
        <f t="shared" si="58"/>
        <v>-123501000</v>
      </c>
      <c r="L55" s="425">
        <f t="shared" si="58"/>
        <v>19038078180</v>
      </c>
      <c r="M55" s="36">
        <f t="shared" si="23"/>
        <v>3.5864795528634413E-3</v>
      </c>
      <c r="N55" s="425">
        <f t="shared" ref="N55:W55" si="59">+N56+N66+N73+N79+N62</f>
        <v>0</v>
      </c>
      <c r="O55" s="425">
        <f t="shared" si="59"/>
        <v>18230607752.25</v>
      </c>
      <c r="P55" s="425">
        <f t="shared" si="59"/>
        <v>807470427.7500006</v>
      </c>
      <c r="Q55" s="425">
        <f t="shared" si="59"/>
        <v>16405859007.959999</v>
      </c>
      <c r="R55" s="425">
        <f t="shared" si="59"/>
        <v>2632219172.04</v>
      </c>
      <c r="S55" s="425">
        <f t="shared" si="59"/>
        <v>1824748744.289999</v>
      </c>
      <c r="T55" s="425">
        <f t="shared" si="59"/>
        <v>6571966386.2800007</v>
      </c>
      <c r="U55" s="425">
        <f t="shared" si="59"/>
        <v>9833892621.6800003</v>
      </c>
      <c r="V55" s="425">
        <f t="shared" si="59"/>
        <v>6416783026.2800007</v>
      </c>
      <c r="W55" s="425">
        <f t="shared" si="59"/>
        <v>155183360</v>
      </c>
      <c r="X55" s="37">
        <f t="shared" si="2"/>
        <v>0.86173923926810969</v>
      </c>
      <c r="Y55" s="37">
        <f t="shared" si="3"/>
        <v>0.34520114499708399</v>
      </c>
      <c r="Z55" s="37">
        <f t="shared" si="4"/>
        <v>0.33704993569261626</v>
      </c>
      <c r="AA55" s="37">
        <f t="shared" si="39"/>
        <v>0.40058654551958128</v>
      </c>
      <c r="AB55" s="37">
        <f t="shared" si="40"/>
        <v>0.97638707338431163</v>
      </c>
    </row>
    <row r="56" spans="1:28" ht="79.5" customHeight="1" x14ac:dyDescent="0.25">
      <c r="A56" s="238" t="s">
        <v>123</v>
      </c>
      <c r="B56" s="40"/>
      <c r="C56" s="40"/>
      <c r="D56" s="40"/>
      <c r="E56" s="149" t="s">
        <v>124</v>
      </c>
      <c r="F56" s="425">
        <f t="shared" ref="F56:L56" si="60">+F57+F59+F60+F61+F58</f>
        <v>853000000</v>
      </c>
      <c r="G56" s="425">
        <f t="shared" si="60"/>
        <v>0</v>
      </c>
      <c r="H56" s="425">
        <f t="shared" si="60"/>
        <v>0</v>
      </c>
      <c r="I56" s="425">
        <f t="shared" si="60"/>
        <v>3422220</v>
      </c>
      <c r="J56" s="425">
        <f t="shared" si="60"/>
        <v>0</v>
      </c>
      <c r="K56" s="425">
        <f t="shared" si="60"/>
        <v>3422220</v>
      </c>
      <c r="L56" s="425">
        <f t="shared" si="60"/>
        <v>856422220</v>
      </c>
      <c r="M56" s="36">
        <f t="shared" si="23"/>
        <v>1.6133670382101117E-4</v>
      </c>
      <c r="N56" s="425">
        <f t="shared" ref="N56:W56" si="61">+N57+N59+N60+N61+N58</f>
        <v>0</v>
      </c>
      <c r="O56" s="425">
        <f t="shared" si="61"/>
        <v>773099454</v>
      </c>
      <c r="P56" s="425">
        <f t="shared" si="61"/>
        <v>83322766</v>
      </c>
      <c r="Q56" s="425">
        <f t="shared" si="61"/>
        <v>492076735</v>
      </c>
      <c r="R56" s="425">
        <f t="shared" si="61"/>
        <v>364345485</v>
      </c>
      <c r="S56" s="425">
        <f t="shared" si="61"/>
        <v>281022719</v>
      </c>
      <c r="T56" s="425">
        <f t="shared" si="61"/>
        <v>101973281</v>
      </c>
      <c r="U56" s="425">
        <f t="shared" si="61"/>
        <v>390103454</v>
      </c>
      <c r="V56" s="425">
        <f t="shared" si="61"/>
        <v>101973281</v>
      </c>
      <c r="W56" s="425">
        <f t="shared" si="61"/>
        <v>0</v>
      </c>
      <c r="X56" s="37">
        <f t="shared" si="2"/>
        <v>0.57457259224311108</v>
      </c>
      <c r="Y56" s="37">
        <f t="shared" si="3"/>
        <v>0.11906893424600777</v>
      </c>
      <c r="Z56" s="37">
        <f t="shared" si="4"/>
        <v>0.11906893424600777</v>
      </c>
      <c r="AA56" s="37">
        <f t="shared" si="39"/>
        <v>0.2072304454710707</v>
      </c>
      <c r="AB56" s="37">
        <f t="shared" si="40"/>
        <v>1</v>
      </c>
    </row>
    <row r="57" spans="1:28" ht="36" customHeight="1" x14ac:dyDescent="0.25">
      <c r="A57" s="239" t="s">
        <v>125</v>
      </c>
      <c r="B57" s="40" t="s">
        <v>37</v>
      </c>
      <c r="C57" s="40">
        <v>20</v>
      </c>
      <c r="D57" s="40" t="s">
        <v>38</v>
      </c>
      <c r="E57" s="151" t="s">
        <v>126</v>
      </c>
      <c r="F57" s="421">
        <v>6000000</v>
      </c>
      <c r="G57" s="421">
        <v>0</v>
      </c>
      <c r="H57" s="421">
        <v>0</v>
      </c>
      <c r="I57" s="421">
        <v>0</v>
      </c>
      <c r="J57" s="421">
        <v>0</v>
      </c>
      <c r="K57" s="421">
        <f t="shared" si="16"/>
        <v>0</v>
      </c>
      <c r="L57" s="421">
        <f t="shared" si="17"/>
        <v>6000000</v>
      </c>
      <c r="M57" s="373">
        <f t="shared" si="23"/>
        <v>1.1303072250111248E-6</v>
      </c>
      <c r="N57" s="421">
        <v>0</v>
      </c>
      <c r="O57" s="421">
        <v>2203000</v>
      </c>
      <c r="P57" s="421">
        <f>L57-O57</f>
        <v>3797000</v>
      </c>
      <c r="Q57" s="421">
        <v>2200000</v>
      </c>
      <c r="R57" s="421">
        <f>+L57-Q57</f>
        <v>3800000</v>
      </c>
      <c r="S57" s="421">
        <f t="shared" ref="S57:S79" si="62">O57-Q57</f>
        <v>3000</v>
      </c>
      <c r="T57" s="421">
        <v>2200000</v>
      </c>
      <c r="U57" s="421">
        <f>+Q57-T57</f>
        <v>0</v>
      </c>
      <c r="V57" s="421">
        <v>2200000</v>
      </c>
      <c r="W57" s="44">
        <f t="shared" si="21"/>
        <v>0</v>
      </c>
      <c r="X57" s="45">
        <f t="shared" si="2"/>
        <v>0.36666666666666664</v>
      </c>
      <c r="Y57" s="45">
        <f t="shared" si="3"/>
        <v>0.36666666666666664</v>
      </c>
      <c r="Z57" s="45">
        <f t="shared" si="4"/>
        <v>0.36666666666666664</v>
      </c>
      <c r="AA57" s="45">
        <f t="shared" si="39"/>
        <v>1</v>
      </c>
      <c r="AB57" s="45">
        <f t="shared" si="40"/>
        <v>1</v>
      </c>
    </row>
    <row r="58" spans="1:28" ht="36" customHeight="1" x14ac:dyDescent="0.25">
      <c r="A58" s="239" t="s">
        <v>469</v>
      </c>
      <c r="B58" s="40" t="s">
        <v>37</v>
      </c>
      <c r="C58" s="40">
        <v>20</v>
      </c>
      <c r="D58" s="40" t="s">
        <v>38</v>
      </c>
      <c r="E58" s="151" t="s">
        <v>470</v>
      </c>
      <c r="F58" s="421">
        <v>0</v>
      </c>
      <c r="G58" s="421">
        <v>0</v>
      </c>
      <c r="H58" s="421">
        <v>0</v>
      </c>
      <c r="I58" s="421">
        <v>3422220</v>
      </c>
      <c r="J58" s="421">
        <v>0</v>
      </c>
      <c r="K58" s="421">
        <f t="shared" si="16"/>
        <v>3422220</v>
      </c>
      <c r="L58" s="421">
        <f t="shared" si="17"/>
        <v>3422220</v>
      </c>
      <c r="M58" s="373">
        <f t="shared" si="23"/>
        <v>6.4469333192959526E-7</v>
      </c>
      <c r="N58" s="421">
        <v>0</v>
      </c>
      <c r="O58" s="421">
        <v>3422220</v>
      </c>
      <c r="P58" s="421">
        <f>L58-O58</f>
        <v>0</v>
      </c>
      <c r="Q58" s="421">
        <v>3422220</v>
      </c>
      <c r="R58" s="421">
        <f>+L58-Q58</f>
        <v>0</v>
      </c>
      <c r="S58" s="421">
        <f t="shared" si="62"/>
        <v>0</v>
      </c>
      <c r="T58" s="421">
        <v>120000</v>
      </c>
      <c r="U58" s="421">
        <f>+Q58-T58</f>
        <v>3302220</v>
      </c>
      <c r="V58" s="421">
        <v>120000</v>
      </c>
      <c r="W58" s="44">
        <f t="shared" si="21"/>
        <v>0</v>
      </c>
      <c r="X58" s="45">
        <f t="shared" si="2"/>
        <v>1</v>
      </c>
      <c r="Y58" s="45">
        <f t="shared" si="3"/>
        <v>3.5064957834388205E-2</v>
      </c>
      <c r="Z58" s="45">
        <f t="shared" si="4"/>
        <v>3.5064957834388205E-2</v>
      </c>
      <c r="AA58" s="45">
        <f t="shared" si="39"/>
        <v>3.5064957834388205E-2</v>
      </c>
      <c r="AB58" s="45">
        <f t="shared" si="40"/>
        <v>1</v>
      </c>
    </row>
    <row r="59" spans="1:28" ht="36" customHeight="1" x14ac:dyDescent="0.25">
      <c r="A59" s="239" t="s">
        <v>127</v>
      </c>
      <c r="B59" s="40" t="s">
        <v>37</v>
      </c>
      <c r="C59" s="40">
        <v>20</v>
      </c>
      <c r="D59" s="40" t="s">
        <v>38</v>
      </c>
      <c r="E59" s="151" t="s">
        <v>128</v>
      </c>
      <c r="F59" s="421">
        <v>15000000</v>
      </c>
      <c r="G59" s="421">
        <v>0</v>
      </c>
      <c r="H59" s="421">
        <v>0</v>
      </c>
      <c r="I59" s="421">
        <v>0</v>
      </c>
      <c r="J59" s="421">
        <v>0</v>
      </c>
      <c r="K59" s="421">
        <f t="shared" si="16"/>
        <v>0</v>
      </c>
      <c r="L59" s="421">
        <f t="shared" si="17"/>
        <v>15000000</v>
      </c>
      <c r="M59" s="373">
        <f t="shared" si="23"/>
        <v>2.8257680625278122E-6</v>
      </c>
      <c r="N59" s="421">
        <v>0</v>
      </c>
      <c r="O59" s="421">
        <v>6837650</v>
      </c>
      <c r="P59" s="421">
        <f>L59-O59</f>
        <v>8162350</v>
      </c>
      <c r="Q59" s="421">
        <v>6328350</v>
      </c>
      <c r="R59" s="421">
        <f>+L59-Q59</f>
        <v>8671650</v>
      </c>
      <c r="S59" s="421">
        <f t="shared" si="62"/>
        <v>509300</v>
      </c>
      <c r="T59" s="421">
        <v>4158700</v>
      </c>
      <c r="U59" s="421">
        <f>+Q59-T59</f>
        <v>2169650</v>
      </c>
      <c r="V59" s="421">
        <v>4158700</v>
      </c>
      <c r="W59" s="44">
        <f t="shared" si="21"/>
        <v>0</v>
      </c>
      <c r="X59" s="45">
        <f t="shared" si="2"/>
        <v>0.42188999999999999</v>
      </c>
      <c r="Y59" s="45">
        <f t="shared" si="3"/>
        <v>0.27724666666666664</v>
      </c>
      <c r="Z59" s="45">
        <f t="shared" si="4"/>
        <v>0.27724666666666664</v>
      </c>
      <c r="AA59" s="45">
        <f t="shared" si="39"/>
        <v>0.65715391847796034</v>
      </c>
      <c r="AB59" s="45">
        <f t="shared" si="40"/>
        <v>1</v>
      </c>
    </row>
    <row r="60" spans="1:28" ht="36" customHeight="1" x14ac:dyDescent="0.25">
      <c r="A60" s="239" t="s">
        <v>129</v>
      </c>
      <c r="B60" s="40" t="s">
        <v>37</v>
      </c>
      <c r="C60" s="40">
        <v>20</v>
      </c>
      <c r="D60" s="40" t="s">
        <v>38</v>
      </c>
      <c r="E60" s="151" t="s">
        <v>130</v>
      </c>
      <c r="F60" s="421">
        <v>456000000</v>
      </c>
      <c r="G60" s="421">
        <v>0</v>
      </c>
      <c r="H60" s="421">
        <v>0</v>
      </c>
      <c r="I60" s="421">
        <v>0</v>
      </c>
      <c r="J60" s="421">
        <v>0</v>
      </c>
      <c r="K60" s="421">
        <f t="shared" si="16"/>
        <v>0</v>
      </c>
      <c r="L60" s="421">
        <f t="shared" si="17"/>
        <v>456000000</v>
      </c>
      <c r="M60" s="43">
        <f t="shared" si="23"/>
        <v>8.5903349100845488E-5</v>
      </c>
      <c r="N60" s="421">
        <v>0</v>
      </c>
      <c r="O60" s="421">
        <v>384636584</v>
      </c>
      <c r="P60" s="421">
        <f>L60-O60</f>
        <v>71363416</v>
      </c>
      <c r="Q60" s="421">
        <v>384631584</v>
      </c>
      <c r="R60" s="421">
        <f>+L60-Q60</f>
        <v>71368416</v>
      </c>
      <c r="S60" s="421">
        <f t="shared" si="62"/>
        <v>5000</v>
      </c>
      <c r="T60" s="421">
        <v>0</v>
      </c>
      <c r="U60" s="421">
        <f>+Q60-T60</f>
        <v>384631584</v>
      </c>
      <c r="V60" s="421">
        <v>0</v>
      </c>
      <c r="W60" s="44">
        <f t="shared" si="21"/>
        <v>0</v>
      </c>
      <c r="X60" s="45">
        <f t="shared" si="2"/>
        <v>0.84349031578947364</v>
      </c>
      <c r="Y60" s="45">
        <f t="shared" si="3"/>
        <v>0</v>
      </c>
      <c r="Z60" s="45">
        <f t="shared" si="4"/>
        <v>0</v>
      </c>
      <c r="AA60" s="45">
        <f t="shared" si="39"/>
        <v>0</v>
      </c>
      <c r="AB60" s="45" t="s">
        <v>46</v>
      </c>
    </row>
    <row r="61" spans="1:28" ht="36" customHeight="1" x14ac:dyDescent="0.25">
      <c r="A61" s="239" t="s">
        <v>131</v>
      </c>
      <c r="B61" s="40" t="s">
        <v>37</v>
      </c>
      <c r="C61" s="40">
        <v>20</v>
      </c>
      <c r="D61" s="40" t="s">
        <v>38</v>
      </c>
      <c r="E61" s="151" t="s">
        <v>132</v>
      </c>
      <c r="F61" s="421">
        <v>376000000</v>
      </c>
      <c r="G61" s="421">
        <v>0</v>
      </c>
      <c r="H61" s="421">
        <v>0</v>
      </c>
      <c r="I61" s="421">
        <v>0</v>
      </c>
      <c r="J61" s="421">
        <v>0</v>
      </c>
      <c r="K61" s="421">
        <f t="shared" si="16"/>
        <v>0</v>
      </c>
      <c r="L61" s="421">
        <f t="shared" si="17"/>
        <v>376000000</v>
      </c>
      <c r="M61" s="43">
        <f t="shared" si="23"/>
        <v>7.0832586100697152E-5</v>
      </c>
      <c r="N61" s="421">
        <v>0</v>
      </c>
      <c r="O61" s="421">
        <v>376000000</v>
      </c>
      <c r="P61" s="421">
        <f>L61-O61</f>
        <v>0</v>
      </c>
      <c r="Q61" s="421">
        <v>95494581</v>
      </c>
      <c r="R61" s="421">
        <f>+L61-Q61</f>
        <v>280505419</v>
      </c>
      <c r="S61" s="421">
        <f t="shared" si="62"/>
        <v>280505419</v>
      </c>
      <c r="T61" s="421">
        <v>95494581</v>
      </c>
      <c r="U61" s="421">
        <f>+Q61-T61</f>
        <v>0</v>
      </c>
      <c r="V61" s="421">
        <v>95494581</v>
      </c>
      <c r="W61" s="44">
        <f t="shared" si="21"/>
        <v>0</v>
      </c>
      <c r="X61" s="45">
        <f t="shared" si="2"/>
        <v>0.25397494946808513</v>
      </c>
      <c r="Y61" s="45">
        <f t="shared" si="3"/>
        <v>0.25397494946808513</v>
      </c>
      <c r="Z61" s="45">
        <f t="shared" si="4"/>
        <v>0.25397494946808513</v>
      </c>
      <c r="AA61" s="45">
        <f t="shared" si="39"/>
        <v>1</v>
      </c>
      <c r="AB61" s="45">
        <f t="shared" si="40"/>
        <v>1</v>
      </c>
    </row>
    <row r="62" spans="1:28" ht="49.5" customHeight="1" x14ac:dyDescent="0.25">
      <c r="A62" s="238" t="s">
        <v>133</v>
      </c>
      <c r="B62" s="40"/>
      <c r="C62" s="40"/>
      <c r="D62" s="40"/>
      <c r="E62" s="149" t="s">
        <v>134</v>
      </c>
      <c r="F62" s="425">
        <f>+F63+F64+F65</f>
        <v>9682389879</v>
      </c>
      <c r="G62" s="425">
        <f t="shared" ref="G62:L62" si="63">+G63+G64+G65</f>
        <v>0</v>
      </c>
      <c r="H62" s="425">
        <f t="shared" si="63"/>
        <v>0</v>
      </c>
      <c r="I62" s="425">
        <f t="shared" si="63"/>
        <v>55459348</v>
      </c>
      <c r="J62" s="425">
        <f t="shared" si="63"/>
        <v>3422220</v>
      </c>
      <c r="K62" s="425">
        <f t="shared" si="63"/>
        <v>52037128</v>
      </c>
      <c r="L62" s="425">
        <f t="shared" si="63"/>
        <v>9734427007</v>
      </c>
      <c r="M62" s="36">
        <f t="shared" si="23"/>
        <v>1.8338155295592534E-3</v>
      </c>
      <c r="N62" s="425">
        <f t="shared" ref="N62:W62" si="64">+N63+N64+N65</f>
        <v>0</v>
      </c>
      <c r="O62" s="425">
        <f t="shared" si="64"/>
        <v>9654256412.7799988</v>
      </c>
      <c r="P62" s="425">
        <f t="shared" si="64"/>
        <v>80170594.220000267</v>
      </c>
      <c r="Q62" s="425">
        <f t="shared" si="64"/>
        <v>8445204120.3000002</v>
      </c>
      <c r="R62" s="425">
        <f t="shared" si="64"/>
        <v>1289222886.6999998</v>
      </c>
      <c r="S62" s="425">
        <f t="shared" si="64"/>
        <v>1209052292.4799995</v>
      </c>
      <c r="T62" s="425">
        <f t="shared" si="64"/>
        <v>3919126203.1000004</v>
      </c>
      <c r="U62" s="425">
        <f t="shared" si="64"/>
        <v>4526077917.1999998</v>
      </c>
      <c r="V62" s="425">
        <f t="shared" si="64"/>
        <v>3919126203.1000004</v>
      </c>
      <c r="W62" s="425">
        <f t="shared" si="64"/>
        <v>0</v>
      </c>
      <c r="X62" s="37">
        <f t="shared" si="2"/>
        <v>0.8675604752315752</v>
      </c>
      <c r="Y62" s="37">
        <f t="shared" si="3"/>
        <v>0.40260471420472593</v>
      </c>
      <c r="Z62" s="37">
        <f t="shared" si="4"/>
        <v>0.40260471420472593</v>
      </c>
      <c r="AA62" s="37">
        <f t="shared" si="39"/>
        <v>0.46406530230328885</v>
      </c>
      <c r="AB62" s="37">
        <f t="shared" si="40"/>
        <v>1</v>
      </c>
    </row>
    <row r="63" spans="1:28" ht="28.5" customHeight="1" x14ac:dyDescent="0.25">
      <c r="A63" s="239" t="s">
        <v>135</v>
      </c>
      <c r="B63" s="40" t="s">
        <v>37</v>
      </c>
      <c r="C63" s="40">
        <v>20</v>
      </c>
      <c r="D63" s="40" t="s">
        <v>38</v>
      </c>
      <c r="E63" s="151" t="s">
        <v>136</v>
      </c>
      <c r="F63" s="421">
        <v>1764740547</v>
      </c>
      <c r="G63" s="421">
        <v>0</v>
      </c>
      <c r="H63" s="421">
        <v>0</v>
      </c>
      <c r="I63" s="421">
        <v>55459348</v>
      </c>
      <c r="J63" s="421">
        <v>0</v>
      </c>
      <c r="K63" s="421">
        <f t="shared" si="16"/>
        <v>55459348</v>
      </c>
      <c r="L63" s="421">
        <f t="shared" si="17"/>
        <v>1820199895</v>
      </c>
      <c r="M63" s="43">
        <f t="shared" si="23"/>
        <v>3.4289751538049847E-4</v>
      </c>
      <c r="N63" s="421">
        <v>0</v>
      </c>
      <c r="O63" s="421">
        <v>1820199895</v>
      </c>
      <c r="P63" s="421">
        <f>L63-O63</f>
        <v>0</v>
      </c>
      <c r="Q63" s="421">
        <v>1017898119</v>
      </c>
      <c r="R63" s="421">
        <f>+L63-Q63</f>
        <v>802301776</v>
      </c>
      <c r="S63" s="421">
        <f t="shared" si="62"/>
        <v>802301776</v>
      </c>
      <c r="T63" s="421">
        <v>1017381941</v>
      </c>
      <c r="U63" s="421">
        <f>+Q63-T63</f>
        <v>516178</v>
      </c>
      <c r="V63" s="421">
        <v>1017381941</v>
      </c>
      <c r="W63" s="44">
        <f t="shared" si="21"/>
        <v>0</v>
      </c>
      <c r="X63" s="45">
        <f t="shared" si="2"/>
        <v>0.55922325992662469</v>
      </c>
      <c r="Y63" s="45">
        <f t="shared" si="3"/>
        <v>0.5589396767875322</v>
      </c>
      <c r="Z63" s="45">
        <f t="shared" si="4"/>
        <v>0.5589396767875322</v>
      </c>
      <c r="AA63" s="45">
        <f t="shared" si="39"/>
        <v>0.99949289816891784</v>
      </c>
      <c r="AB63" s="45">
        <f t="shared" si="40"/>
        <v>1</v>
      </c>
    </row>
    <row r="64" spans="1:28" ht="28.5" customHeight="1" x14ac:dyDescent="0.25">
      <c r="A64" s="239" t="s">
        <v>137</v>
      </c>
      <c r="B64" s="40" t="s">
        <v>37</v>
      </c>
      <c r="C64" s="40">
        <v>20</v>
      </c>
      <c r="D64" s="40" t="s">
        <v>38</v>
      </c>
      <c r="E64" s="151" t="s">
        <v>138</v>
      </c>
      <c r="F64" s="421">
        <v>7916649332</v>
      </c>
      <c r="G64" s="421">
        <v>0</v>
      </c>
      <c r="H64" s="421">
        <v>0</v>
      </c>
      <c r="I64" s="421">
        <v>0</v>
      </c>
      <c r="J64" s="421">
        <v>3422220</v>
      </c>
      <c r="K64" s="421">
        <f t="shared" si="16"/>
        <v>-3422220</v>
      </c>
      <c r="L64" s="421">
        <f t="shared" si="17"/>
        <v>7913227112</v>
      </c>
      <c r="M64" s="43">
        <f t="shared" si="23"/>
        <v>1.4907296296412529E-3</v>
      </c>
      <c r="N64" s="421">
        <v>0</v>
      </c>
      <c r="O64" s="421">
        <v>7833056517.7799997</v>
      </c>
      <c r="P64" s="421">
        <f>L64-O64</f>
        <v>80170594.220000267</v>
      </c>
      <c r="Q64" s="421">
        <v>7426306001.3000002</v>
      </c>
      <c r="R64" s="421">
        <f>+L64-Q64</f>
        <v>486921110.69999981</v>
      </c>
      <c r="S64" s="421">
        <f t="shared" si="62"/>
        <v>406750516.47999954</v>
      </c>
      <c r="T64" s="421">
        <v>2900966139.5100002</v>
      </c>
      <c r="U64" s="421">
        <f>+Q64-T64</f>
        <v>4525339861.79</v>
      </c>
      <c r="V64" s="421">
        <v>2900966139.5100002</v>
      </c>
      <c r="W64" s="44">
        <f t="shared" si="21"/>
        <v>0</v>
      </c>
      <c r="X64" s="45">
        <f t="shared" si="2"/>
        <v>0.93846744143592076</v>
      </c>
      <c r="Y64" s="45">
        <f t="shared" si="3"/>
        <v>0.36659710361539288</v>
      </c>
      <c r="Z64" s="45">
        <f t="shared" si="4"/>
        <v>0.36659710361539288</v>
      </c>
      <c r="AA64" s="45">
        <f t="shared" si="39"/>
        <v>0.39063380084286536</v>
      </c>
      <c r="AB64" s="45">
        <f t="shared" si="40"/>
        <v>1</v>
      </c>
    </row>
    <row r="65" spans="1:28" ht="35.25" customHeight="1" x14ac:dyDescent="0.25">
      <c r="A65" s="239" t="s">
        <v>139</v>
      </c>
      <c r="B65" s="40" t="s">
        <v>37</v>
      </c>
      <c r="C65" s="40">
        <v>20</v>
      </c>
      <c r="D65" s="40" t="s">
        <v>38</v>
      </c>
      <c r="E65" s="151" t="s">
        <v>140</v>
      </c>
      <c r="F65" s="421">
        <v>1000000</v>
      </c>
      <c r="G65" s="421">
        <v>0</v>
      </c>
      <c r="H65" s="421">
        <v>0</v>
      </c>
      <c r="I65" s="421">
        <v>0</v>
      </c>
      <c r="J65" s="421">
        <v>0</v>
      </c>
      <c r="K65" s="421">
        <f t="shared" si="16"/>
        <v>0</v>
      </c>
      <c r="L65" s="421">
        <f t="shared" si="17"/>
        <v>1000000</v>
      </c>
      <c r="M65" s="370">
        <f t="shared" si="23"/>
        <v>1.8838453750185415E-7</v>
      </c>
      <c r="N65" s="421">
        <v>0</v>
      </c>
      <c r="O65" s="421">
        <v>1000000</v>
      </c>
      <c r="P65" s="421">
        <f>L65-O65</f>
        <v>0</v>
      </c>
      <c r="Q65" s="421">
        <v>1000000</v>
      </c>
      <c r="R65" s="421">
        <f>+L65-Q65</f>
        <v>0</v>
      </c>
      <c r="S65" s="421">
        <f t="shared" si="62"/>
        <v>0</v>
      </c>
      <c r="T65" s="421">
        <v>778122.59</v>
      </c>
      <c r="U65" s="421">
        <f>+Q65-T65</f>
        <v>221877.41000000003</v>
      </c>
      <c r="V65" s="421">
        <v>778122.59</v>
      </c>
      <c r="W65" s="44">
        <f t="shared" si="21"/>
        <v>0</v>
      </c>
      <c r="X65" s="45">
        <f t="shared" si="2"/>
        <v>1</v>
      </c>
      <c r="Y65" s="45">
        <f t="shared" si="3"/>
        <v>0.77812258999999995</v>
      </c>
      <c r="Z65" s="45">
        <f t="shared" si="4"/>
        <v>0.77812258999999995</v>
      </c>
      <c r="AA65" s="45">
        <f t="shared" si="39"/>
        <v>0.77812258999999995</v>
      </c>
      <c r="AB65" s="45">
        <f t="shared" si="40"/>
        <v>1</v>
      </c>
    </row>
    <row r="66" spans="1:28" ht="49.5" customHeight="1" x14ac:dyDescent="0.25">
      <c r="A66" s="238" t="s">
        <v>141</v>
      </c>
      <c r="B66" s="40"/>
      <c r="C66" s="40"/>
      <c r="D66" s="40"/>
      <c r="E66" s="149" t="s">
        <v>142</v>
      </c>
      <c r="F66" s="425">
        <f>SUM(F67:F72)</f>
        <v>8027189301</v>
      </c>
      <c r="G66" s="425">
        <f t="shared" ref="G66:L66" si="65">SUM(G67:G72)</f>
        <v>0</v>
      </c>
      <c r="H66" s="425">
        <f t="shared" si="65"/>
        <v>0</v>
      </c>
      <c r="I66" s="425">
        <f t="shared" si="65"/>
        <v>58000000</v>
      </c>
      <c r="J66" s="425">
        <f t="shared" si="65"/>
        <v>236960348</v>
      </c>
      <c r="K66" s="425">
        <f t="shared" si="65"/>
        <v>-178960348</v>
      </c>
      <c r="L66" s="425">
        <f t="shared" si="65"/>
        <v>7848228953</v>
      </c>
      <c r="M66" s="36">
        <f t="shared" si="23"/>
        <v>1.4784849815195659E-3</v>
      </c>
      <c r="N66" s="425">
        <f t="shared" ref="N66:W66" si="66">SUM(N67:N72)</f>
        <v>0</v>
      </c>
      <c r="O66" s="425">
        <f t="shared" si="66"/>
        <v>7294664071.6699991</v>
      </c>
      <c r="P66" s="425">
        <f t="shared" si="66"/>
        <v>553564881.3300004</v>
      </c>
      <c r="Q66" s="425">
        <f t="shared" si="66"/>
        <v>7043134386.21</v>
      </c>
      <c r="R66" s="425">
        <f t="shared" si="66"/>
        <v>805094566.78999996</v>
      </c>
      <c r="S66" s="425">
        <f t="shared" si="66"/>
        <v>251529685.4599995</v>
      </c>
      <c r="T66" s="425">
        <f t="shared" si="66"/>
        <v>2427993135.73</v>
      </c>
      <c r="U66" s="425">
        <f t="shared" si="66"/>
        <v>4615141250.4799995</v>
      </c>
      <c r="V66" s="425">
        <f t="shared" si="66"/>
        <v>2285009775.73</v>
      </c>
      <c r="W66" s="425">
        <f t="shared" si="66"/>
        <v>142983360</v>
      </c>
      <c r="X66" s="37">
        <f t="shared" si="2"/>
        <v>0.89741703872155121</v>
      </c>
      <c r="Y66" s="37">
        <f t="shared" si="3"/>
        <v>0.30936828554191137</v>
      </c>
      <c r="Z66" s="37">
        <f t="shared" si="4"/>
        <v>0.29114973447054582</v>
      </c>
      <c r="AA66" s="37">
        <f t="shared" si="39"/>
        <v>0.34473190522728814</v>
      </c>
      <c r="AB66" s="37">
        <f t="shared" si="40"/>
        <v>0.94111047601581843</v>
      </c>
    </row>
    <row r="67" spans="1:28" ht="32.25" customHeight="1" x14ac:dyDescent="0.25">
      <c r="A67" s="239" t="s">
        <v>143</v>
      </c>
      <c r="B67" s="40" t="s">
        <v>37</v>
      </c>
      <c r="C67" s="40">
        <v>20</v>
      </c>
      <c r="D67" s="40" t="s">
        <v>38</v>
      </c>
      <c r="E67" s="151" t="s">
        <v>144</v>
      </c>
      <c r="F67" s="421">
        <v>1901794484</v>
      </c>
      <c r="G67" s="421">
        <v>0</v>
      </c>
      <c r="H67" s="421">
        <v>0</v>
      </c>
      <c r="I67" s="421">
        <v>58000000</v>
      </c>
      <c r="J67" s="421">
        <v>0</v>
      </c>
      <c r="K67" s="421">
        <f t="shared" si="16"/>
        <v>58000000</v>
      </c>
      <c r="L67" s="421">
        <f t="shared" si="17"/>
        <v>1959794484</v>
      </c>
      <c r="M67" s="43">
        <f t="shared" si="23"/>
        <v>3.691949774670249E-4</v>
      </c>
      <c r="N67" s="421">
        <v>0</v>
      </c>
      <c r="O67" s="421">
        <v>1948213004.0899999</v>
      </c>
      <c r="P67" s="421">
        <f t="shared" ref="P67:P72" si="67">L67-O67</f>
        <v>11581479.910000086</v>
      </c>
      <c r="Q67" s="421">
        <v>1947769846.49</v>
      </c>
      <c r="R67" s="421">
        <f t="shared" ref="R67:R72" si="68">+L67-Q67</f>
        <v>12024637.50999999</v>
      </c>
      <c r="S67" s="421">
        <f t="shared" si="62"/>
        <v>443157.59999990463</v>
      </c>
      <c r="T67" s="421">
        <v>690269571.49000001</v>
      </c>
      <c r="U67" s="421">
        <f t="shared" ref="U67:U72" si="69">+Q67-T67</f>
        <v>1257500275</v>
      </c>
      <c r="V67" s="421">
        <v>594011331.49000001</v>
      </c>
      <c r="W67" s="44">
        <f t="shared" si="21"/>
        <v>96258240</v>
      </c>
      <c r="X67" s="45">
        <f t="shared" si="2"/>
        <v>0.99386433750672809</v>
      </c>
      <c r="Y67" s="45">
        <f t="shared" si="3"/>
        <v>0.35221528437060345</v>
      </c>
      <c r="Z67" s="45">
        <f t="shared" si="4"/>
        <v>0.3030987873165174</v>
      </c>
      <c r="AA67" s="45">
        <f t="shared" si="39"/>
        <v>0.35438969996065389</v>
      </c>
      <c r="AB67" s="45">
        <f t="shared" si="40"/>
        <v>0.86054978522054915</v>
      </c>
    </row>
    <row r="68" spans="1:28" ht="32.25" customHeight="1" x14ac:dyDescent="0.25">
      <c r="A68" s="239" t="s">
        <v>145</v>
      </c>
      <c r="B68" s="40" t="s">
        <v>37</v>
      </c>
      <c r="C68" s="40">
        <v>20</v>
      </c>
      <c r="D68" s="40" t="s">
        <v>38</v>
      </c>
      <c r="E68" s="151" t="s">
        <v>146</v>
      </c>
      <c r="F68" s="421">
        <v>3522762176</v>
      </c>
      <c r="G68" s="421">
        <v>0</v>
      </c>
      <c r="H68" s="421">
        <v>0</v>
      </c>
      <c r="I68" s="421">
        <v>0</v>
      </c>
      <c r="J68" s="421">
        <f>23501000+58000000</f>
        <v>81501000</v>
      </c>
      <c r="K68" s="421">
        <f t="shared" si="16"/>
        <v>-81501000</v>
      </c>
      <c r="L68" s="421">
        <f t="shared" si="17"/>
        <v>3441261176</v>
      </c>
      <c r="M68" s="43">
        <f t="shared" si="23"/>
        <v>6.4828039506384665E-4</v>
      </c>
      <c r="N68" s="421">
        <v>0</v>
      </c>
      <c r="O68" s="421">
        <v>3341366564.1999998</v>
      </c>
      <c r="P68" s="421">
        <f t="shared" si="67"/>
        <v>99894611.800000191</v>
      </c>
      <c r="Q68" s="421">
        <v>3251474639.48</v>
      </c>
      <c r="R68" s="421">
        <f t="shared" si="68"/>
        <v>189786536.51999998</v>
      </c>
      <c r="S68" s="421">
        <f t="shared" si="62"/>
        <v>89891924.71999979</v>
      </c>
      <c r="T68" s="421">
        <v>1014824512.48</v>
      </c>
      <c r="U68" s="421">
        <f t="shared" si="69"/>
        <v>2236650127</v>
      </c>
      <c r="V68" s="421">
        <v>973266112.48000002</v>
      </c>
      <c r="W68" s="44">
        <f t="shared" si="21"/>
        <v>41558400</v>
      </c>
      <c r="X68" s="45">
        <f t="shared" si="2"/>
        <v>0.94484971444666654</v>
      </c>
      <c r="Y68" s="45">
        <f t="shared" si="3"/>
        <v>0.29489900957171639</v>
      </c>
      <c r="Z68" s="45">
        <f t="shared" si="4"/>
        <v>0.28282250683782451</v>
      </c>
      <c r="AA68" s="45">
        <f t="shared" si="39"/>
        <v>0.31211207990301232</v>
      </c>
      <c r="AB68" s="45">
        <f t="shared" si="40"/>
        <v>0.95904868330541138</v>
      </c>
    </row>
    <row r="69" spans="1:28" ht="44.25" customHeight="1" x14ac:dyDescent="0.25">
      <c r="A69" s="239" t="s">
        <v>147</v>
      </c>
      <c r="B69" s="40" t="s">
        <v>37</v>
      </c>
      <c r="C69" s="40">
        <v>20</v>
      </c>
      <c r="D69" s="40" t="s">
        <v>38</v>
      </c>
      <c r="E69" s="151" t="s">
        <v>148</v>
      </c>
      <c r="F69" s="421">
        <v>438053756</v>
      </c>
      <c r="G69" s="421">
        <v>0</v>
      </c>
      <c r="H69" s="421">
        <v>0</v>
      </c>
      <c r="I69" s="421">
        <v>0</v>
      </c>
      <c r="J69" s="421">
        <v>0</v>
      </c>
      <c r="K69" s="421">
        <f t="shared" si="16"/>
        <v>0</v>
      </c>
      <c r="L69" s="421">
        <f t="shared" si="17"/>
        <v>438053756</v>
      </c>
      <c r="M69" s="43">
        <f t="shared" si="23"/>
        <v>8.2522554225010063E-5</v>
      </c>
      <c r="N69" s="421">
        <v>0</v>
      </c>
      <c r="O69" s="421">
        <v>288970451.94999999</v>
      </c>
      <c r="P69" s="421">
        <f t="shared" si="67"/>
        <v>149083304.05000001</v>
      </c>
      <c r="Q69" s="421">
        <v>234462009.06</v>
      </c>
      <c r="R69" s="421">
        <f t="shared" si="68"/>
        <v>203591746.94</v>
      </c>
      <c r="S69" s="421">
        <f t="shared" si="62"/>
        <v>54508442.889999986</v>
      </c>
      <c r="T69" s="421">
        <v>82444862.5</v>
      </c>
      <c r="U69" s="421">
        <f t="shared" si="69"/>
        <v>152017146.56</v>
      </c>
      <c r="V69" s="421">
        <v>82444862.5</v>
      </c>
      <c r="W69" s="44">
        <f t="shared" si="21"/>
        <v>0</v>
      </c>
      <c r="X69" s="45">
        <f t="shared" si="2"/>
        <v>0.53523570075267202</v>
      </c>
      <c r="Y69" s="45">
        <f t="shared" si="3"/>
        <v>0.18820718090133212</v>
      </c>
      <c r="Z69" s="45">
        <f t="shared" si="4"/>
        <v>0.18820718090133212</v>
      </c>
      <c r="AA69" s="45">
        <f t="shared" si="39"/>
        <v>0.35163420645645815</v>
      </c>
      <c r="AB69" s="45">
        <f t="shared" si="40"/>
        <v>1</v>
      </c>
    </row>
    <row r="70" spans="1:28" ht="32.25" customHeight="1" x14ac:dyDescent="0.25">
      <c r="A70" s="239" t="s">
        <v>149</v>
      </c>
      <c r="B70" s="40" t="s">
        <v>37</v>
      </c>
      <c r="C70" s="40">
        <v>20</v>
      </c>
      <c r="D70" s="40" t="s">
        <v>38</v>
      </c>
      <c r="E70" s="151" t="s">
        <v>150</v>
      </c>
      <c r="F70" s="421">
        <v>1485186461</v>
      </c>
      <c r="G70" s="421">
        <v>0</v>
      </c>
      <c r="H70" s="421">
        <v>0</v>
      </c>
      <c r="I70" s="421">
        <v>0</v>
      </c>
      <c r="J70" s="421">
        <v>100000000</v>
      </c>
      <c r="K70" s="421">
        <f t="shared" si="16"/>
        <v>-100000000</v>
      </c>
      <c r="L70" s="421">
        <f t="shared" si="17"/>
        <v>1385186461</v>
      </c>
      <c r="M70" s="43">
        <f t="shared" si="23"/>
        <v>2.6094771080931514E-4</v>
      </c>
      <c r="N70" s="421">
        <v>0</v>
      </c>
      <c r="O70" s="421">
        <v>1247529084.6099999</v>
      </c>
      <c r="P70" s="421">
        <f t="shared" si="67"/>
        <v>137657376.3900001</v>
      </c>
      <c r="Q70" s="421">
        <v>1247460434.6500001</v>
      </c>
      <c r="R70" s="421">
        <f t="shared" si="68"/>
        <v>137726026.3499999</v>
      </c>
      <c r="S70" s="421">
        <f t="shared" si="62"/>
        <v>68649.959999799728</v>
      </c>
      <c r="T70" s="421">
        <v>428041026.38</v>
      </c>
      <c r="U70" s="421">
        <f t="shared" si="69"/>
        <v>819419408.2700001</v>
      </c>
      <c r="V70" s="421">
        <v>422874306.38</v>
      </c>
      <c r="W70" s="44">
        <f t="shared" si="21"/>
        <v>5166720</v>
      </c>
      <c r="X70" s="45">
        <f t="shared" si="2"/>
        <v>0.90057221159195266</v>
      </c>
      <c r="Y70" s="45">
        <f t="shared" si="3"/>
        <v>0.30901329057965721</v>
      </c>
      <c r="Z70" s="45">
        <f t="shared" si="4"/>
        <v>0.30528330898839184</v>
      </c>
      <c r="AA70" s="45">
        <f t="shared" si="39"/>
        <v>0.34312994183266055</v>
      </c>
      <c r="AB70" s="45">
        <f t="shared" si="40"/>
        <v>0.98792938134062602</v>
      </c>
    </row>
    <row r="71" spans="1:28" ht="50.25" customHeight="1" x14ac:dyDescent="0.25">
      <c r="A71" s="239" t="s">
        <v>151</v>
      </c>
      <c r="B71" s="40" t="s">
        <v>37</v>
      </c>
      <c r="C71" s="40">
        <v>20</v>
      </c>
      <c r="D71" s="40" t="s">
        <v>38</v>
      </c>
      <c r="E71" s="151" t="s">
        <v>152</v>
      </c>
      <c r="F71" s="421">
        <v>160471120</v>
      </c>
      <c r="G71" s="421">
        <v>0</v>
      </c>
      <c r="H71" s="421">
        <v>0</v>
      </c>
      <c r="I71" s="421">
        <v>0</v>
      </c>
      <c r="J71" s="421">
        <v>0</v>
      </c>
      <c r="K71" s="421">
        <f t="shared" si="16"/>
        <v>0</v>
      </c>
      <c r="L71" s="421">
        <f t="shared" si="17"/>
        <v>160471120</v>
      </c>
      <c r="M71" s="371">
        <f t="shared" si="23"/>
        <v>3.0230277723604537E-5</v>
      </c>
      <c r="N71" s="421">
        <v>0</v>
      </c>
      <c r="O71" s="421">
        <v>102566038.25</v>
      </c>
      <c r="P71" s="421">
        <f t="shared" si="67"/>
        <v>57905081.75</v>
      </c>
      <c r="Q71" s="421">
        <v>102498527.95999999</v>
      </c>
      <c r="R71" s="421">
        <f t="shared" si="68"/>
        <v>57972592.040000007</v>
      </c>
      <c r="S71" s="421">
        <f t="shared" si="62"/>
        <v>67510.290000006557</v>
      </c>
      <c r="T71" s="421">
        <v>68801746.310000002</v>
      </c>
      <c r="U71" s="421">
        <f t="shared" si="69"/>
        <v>33696781.649999991</v>
      </c>
      <c r="V71" s="421">
        <v>68801746.310000002</v>
      </c>
      <c r="W71" s="44">
        <f t="shared" si="21"/>
        <v>0</v>
      </c>
      <c r="X71" s="45">
        <f t="shared" si="2"/>
        <v>0.63873504441172957</v>
      </c>
      <c r="Y71" s="45">
        <f t="shared" si="3"/>
        <v>0.42874846458353377</v>
      </c>
      <c r="Z71" s="45">
        <f t="shared" si="4"/>
        <v>0.42874846458353377</v>
      </c>
      <c r="AA71" s="45">
        <f t="shared" si="39"/>
        <v>0.67124618937795721</v>
      </c>
      <c r="AB71" s="45">
        <f t="shared" si="40"/>
        <v>1</v>
      </c>
    </row>
    <row r="72" spans="1:28" ht="49.5" customHeight="1" x14ac:dyDescent="0.25">
      <c r="A72" s="239" t="s">
        <v>153</v>
      </c>
      <c r="B72" s="40" t="s">
        <v>37</v>
      </c>
      <c r="C72" s="40">
        <v>20</v>
      </c>
      <c r="D72" s="40" t="s">
        <v>38</v>
      </c>
      <c r="E72" s="151" t="s">
        <v>154</v>
      </c>
      <c r="F72" s="421">
        <v>518921304</v>
      </c>
      <c r="G72" s="421">
        <v>0</v>
      </c>
      <c r="H72" s="421">
        <v>0</v>
      </c>
      <c r="I72" s="421">
        <v>0</v>
      </c>
      <c r="J72" s="421">
        <v>55459348</v>
      </c>
      <c r="K72" s="421">
        <f t="shared" si="16"/>
        <v>-55459348</v>
      </c>
      <c r="L72" s="421">
        <f t="shared" si="17"/>
        <v>463461956</v>
      </c>
      <c r="M72" s="43">
        <f t="shared" si="23"/>
        <v>8.7309066230764675E-5</v>
      </c>
      <c r="N72" s="421">
        <v>0</v>
      </c>
      <c r="O72" s="421">
        <v>366018928.56999999</v>
      </c>
      <c r="P72" s="421">
        <f t="shared" si="67"/>
        <v>97443027.430000007</v>
      </c>
      <c r="Q72" s="421">
        <v>259468928.56999999</v>
      </c>
      <c r="R72" s="421">
        <f t="shared" si="68"/>
        <v>203993027.43000001</v>
      </c>
      <c r="S72" s="421">
        <f t="shared" si="62"/>
        <v>106550000</v>
      </c>
      <c r="T72" s="421">
        <v>143611416.56999999</v>
      </c>
      <c r="U72" s="421">
        <f t="shared" si="69"/>
        <v>115857512</v>
      </c>
      <c r="V72" s="421">
        <v>143611416.56999999</v>
      </c>
      <c r="W72" s="44">
        <f t="shared" si="21"/>
        <v>0</v>
      </c>
      <c r="X72" s="45">
        <f t="shared" si="2"/>
        <v>0.55984946598292096</v>
      </c>
      <c r="Y72" s="45">
        <f t="shared" si="3"/>
        <v>0.309866677751647</v>
      </c>
      <c r="Z72" s="45">
        <f t="shared" si="4"/>
        <v>0.309866677751647</v>
      </c>
      <c r="AA72" s="45">
        <f t="shared" si="39"/>
        <v>0.55348213507289468</v>
      </c>
      <c r="AB72" s="45">
        <f t="shared" si="40"/>
        <v>1</v>
      </c>
    </row>
    <row r="73" spans="1:28" ht="32.25" customHeight="1" x14ac:dyDescent="0.25">
      <c r="A73" s="238" t="s">
        <v>155</v>
      </c>
      <c r="B73" s="40"/>
      <c r="C73" s="40"/>
      <c r="D73" s="40"/>
      <c r="E73" s="149" t="s">
        <v>156</v>
      </c>
      <c r="F73" s="425">
        <f>SUM(F74:F78)</f>
        <v>563000000</v>
      </c>
      <c r="G73" s="425">
        <f t="shared" ref="G73:L73" si="70">SUM(G74:G78)</f>
        <v>0</v>
      </c>
      <c r="H73" s="425">
        <f t="shared" si="70"/>
        <v>0</v>
      </c>
      <c r="I73" s="425">
        <f t="shared" si="70"/>
        <v>82000000</v>
      </c>
      <c r="J73" s="425">
        <f t="shared" si="70"/>
        <v>82000000</v>
      </c>
      <c r="K73" s="425">
        <f t="shared" si="70"/>
        <v>0</v>
      </c>
      <c r="L73" s="425">
        <f t="shared" si="70"/>
        <v>563000000</v>
      </c>
      <c r="M73" s="36">
        <f t="shared" si="23"/>
        <v>1.0606049461354389E-4</v>
      </c>
      <c r="N73" s="425">
        <f t="shared" ref="N73:W73" si="71">SUM(N74:N78)</f>
        <v>0</v>
      </c>
      <c r="O73" s="425">
        <f t="shared" si="71"/>
        <v>500551926.72000003</v>
      </c>
      <c r="P73" s="425">
        <f t="shared" si="71"/>
        <v>62448073.280000001</v>
      </c>
      <c r="Q73" s="425">
        <f t="shared" si="71"/>
        <v>418039326.72000003</v>
      </c>
      <c r="R73" s="425">
        <f t="shared" si="71"/>
        <v>144960673.28</v>
      </c>
      <c r="S73" s="425">
        <f t="shared" si="71"/>
        <v>82512600</v>
      </c>
      <c r="T73" s="425">
        <f t="shared" si="71"/>
        <v>115469326.72</v>
      </c>
      <c r="U73" s="425">
        <f t="shared" si="71"/>
        <v>302570000</v>
      </c>
      <c r="V73" s="425">
        <f t="shared" si="71"/>
        <v>103269326.72</v>
      </c>
      <c r="W73" s="425">
        <f t="shared" si="71"/>
        <v>12200000</v>
      </c>
      <c r="X73" s="37">
        <f t="shared" ref="X73:X136" si="72">+Q73/L73</f>
        <v>0.74252100660746012</v>
      </c>
      <c r="Y73" s="37">
        <f t="shared" ref="Y73:Y136" si="73">+T73/L73</f>
        <v>0.20509649506216696</v>
      </c>
      <c r="Z73" s="37">
        <f t="shared" ref="Z73:Z136" si="74">+V73/L73</f>
        <v>0.18342686806394315</v>
      </c>
      <c r="AA73" s="37">
        <f t="shared" si="39"/>
        <v>0.2762164211343221</v>
      </c>
      <c r="AB73" s="37">
        <f t="shared" si="40"/>
        <v>0.89434423542120745</v>
      </c>
    </row>
    <row r="74" spans="1:28" ht="33" customHeight="1" x14ac:dyDescent="0.25">
      <c r="A74" s="239" t="s">
        <v>157</v>
      </c>
      <c r="B74" s="40" t="s">
        <v>37</v>
      </c>
      <c r="C74" s="40">
        <v>20</v>
      </c>
      <c r="D74" s="40" t="s">
        <v>38</v>
      </c>
      <c r="E74" s="151" t="s">
        <v>158</v>
      </c>
      <c r="F74" s="421">
        <v>270000000</v>
      </c>
      <c r="G74" s="421">
        <v>0</v>
      </c>
      <c r="H74" s="421">
        <v>0</v>
      </c>
      <c r="I74" s="421">
        <v>0</v>
      </c>
      <c r="J74" s="421">
        <v>0</v>
      </c>
      <c r="K74" s="421">
        <f t="shared" ref="K74:K134" si="75">+G74-H74+I74-J74</f>
        <v>0</v>
      </c>
      <c r="L74" s="421">
        <f t="shared" ref="L74:L134" si="76">+F74+K74</f>
        <v>270000000</v>
      </c>
      <c r="M74" s="43">
        <f t="shared" si="23"/>
        <v>5.0863825125500617E-5</v>
      </c>
      <c r="N74" s="421">
        <v>0</v>
      </c>
      <c r="O74" s="421">
        <v>270000000</v>
      </c>
      <c r="P74" s="421">
        <f t="shared" ref="P74:P79" si="77">L74-O74</f>
        <v>0</v>
      </c>
      <c r="Q74" s="421">
        <v>207507000</v>
      </c>
      <c r="R74" s="421">
        <f t="shared" ref="R74:R79" si="78">+L74-Q74</f>
        <v>62493000</v>
      </c>
      <c r="S74" s="421">
        <f t="shared" si="62"/>
        <v>62493000</v>
      </c>
      <c r="T74" s="421">
        <v>114937000</v>
      </c>
      <c r="U74" s="421">
        <f t="shared" ref="U74:U79" si="79">+Q74-T74</f>
        <v>92570000</v>
      </c>
      <c r="V74" s="421">
        <v>102737000</v>
      </c>
      <c r="W74" s="44">
        <f t="shared" si="21"/>
        <v>12200000</v>
      </c>
      <c r="X74" s="45">
        <f t="shared" si="72"/>
        <v>0.76854444444444447</v>
      </c>
      <c r="Y74" s="45">
        <f t="shared" si="73"/>
        <v>0.42569259259259257</v>
      </c>
      <c r="Z74" s="45">
        <f t="shared" si="74"/>
        <v>0.38050740740740741</v>
      </c>
      <c r="AA74" s="45">
        <f t="shared" si="39"/>
        <v>0.55389456741218368</v>
      </c>
      <c r="AB74" s="45">
        <f t="shared" si="40"/>
        <v>0.89385489442042165</v>
      </c>
    </row>
    <row r="75" spans="1:28" ht="33" customHeight="1" x14ac:dyDescent="0.25">
      <c r="A75" s="239" t="s">
        <v>159</v>
      </c>
      <c r="B75" s="40" t="s">
        <v>37</v>
      </c>
      <c r="C75" s="40">
        <v>20</v>
      </c>
      <c r="D75" s="40" t="s">
        <v>38</v>
      </c>
      <c r="E75" s="151" t="s">
        <v>160</v>
      </c>
      <c r="F75" s="421">
        <v>50000000</v>
      </c>
      <c r="G75" s="421">
        <v>0</v>
      </c>
      <c r="H75" s="421">
        <v>0</v>
      </c>
      <c r="I75" s="421">
        <v>0</v>
      </c>
      <c r="J75" s="421">
        <v>0</v>
      </c>
      <c r="K75" s="421">
        <f t="shared" si="75"/>
        <v>0</v>
      </c>
      <c r="L75" s="421">
        <f t="shared" si="76"/>
        <v>50000000</v>
      </c>
      <c r="M75" s="371">
        <f t="shared" si="23"/>
        <v>9.4192268750927066E-6</v>
      </c>
      <c r="N75" s="421">
        <v>0</v>
      </c>
      <c r="O75" s="421">
        <v>17551926.719999999</v>
      </c>
      <c r="P75" s="421">
        <f t="shared" si="77"/>
        <v>32448073.280000001</v>
      </c>
      <c r="Q75" s="421">
        <v>126.72</v>
      </c>
      <c r="R75" s="421">
        <f t="shared" si="78"/>
        <v>49999873.280000001</v>
      </c>
      <c r="S75" s="421">
        <f t="shared" si="62"/>
        <v>17551800</v>
      </c>
      <c r="T75" s="421">
        <v>126.72</v>
      </c>
      <c r="U75" s="421">
        <f t="shared" si="79"/>
        <v>0</v>
      </c>
      <c r="V75" s="421">
        <v>126.72</v>
      </c>
      <c r="W75" s="44">
        <f t="shared" si="21"/>
        <v>0</v>
      </c>
      <c r="X75" s="45">
        <f t="shared" si="72"/>
        <v>2.5343999999999998E-6</v>
      </c>
      <c r="Y75" s="45">
        <f t="shared" si="73"/>
        <v>2.5343999999999998E-6</v>
      </c>
      <c r="Z75" s="45">
        <f t="shared" si="74"/>
        <v>2.5343999999999998E-6</v>
      </c>
      <c r="AA75" s="45">
        <f t="shared" si="39"/>
        <v>1</v>
      </c>
      <c r="AB75" s="45">
        <f t="shared" si="40"/>
        <v>1</v>
      </c>
    </row>
    <row r="76" spans="1:28" ht="62.25" customHeight="1" x14ac:dyDescent="0.25">
      <c r="A76" s="239" t="s">
        <v>161</v>
      </c>
      <c r="B76" s="40" t="s">
        <v>37</v>
      </c>
      <c r="C76" s="40">
        <v>20</v>
      </c>
      <c r="D76" s="40" t="s">
        <v>38</v>
      </c>
      <c r="E76" s="151" t="s">
        <v>162</v>
      </c>
      <c r="F76" s="421">
        <v>3000000</v>
      </c>
      <c r="G76" s="421">
        <v>0</v>
      </c>
      <c r="H76" s="421">
        <v>0</v>
      </c>
      <c r="I76" s="421">
        <v>0</v>
      </c>
      <c r="J76" s="421">
        <v>0</v>
      </c>
      <c r="K76" s="421">
        <f t="shared" si="75"/>
        <v>0</v>
      </c>
      <c r="L76" s="421">
        <f t="shared" si="76"/>
        <v>3000000</v>
      </c>
      <c r="M76" s="373">
        <f t="shared" si="23"/>
        <v>5.6515361250556239E-7</v>
      </c>
      <c r="N76" s="421">
        <v>0</v>
      </c>
      <c r="O76" s="421">
        <v>3000000</v>
      </c>
      <c r="P76" s="421">
        <f t="shared" si="77"/>
        <v>0</v>
      </c>
      <c r="Q76" s="421">
        <v>532200</v>
      </c>
      <c r="R76" s="421">
        <f t="shared" si="78"/>
        <v>2467800</v>
      </c>
      <c r="S76" s="421">
        <f t="shared" si="62"/>
        <v>2467800</v>
      </c>
      <c r="T76" s="421">
        <v>532200</v>
      </c>
      <c r="U76" s="421">
        <f t="shared" si="79"/>
        <v>0</v>
      </c>
      <c r="V76" s="421">
        <v>532200</v>
      </c>
      <c r="W76" s="44">
        <f t="shared" si="21"/>
        <v>0</v>
      </c>
      <c r="X76" s="45">
        <f t="shared" si="72"/>
        <v>0.1774</v>
      </c>
      <c r="Y76" s="45">
        <f t="shared" si="73"/>
        <v>0.1774</v>
      </c>
      <c r="Z76" s="45">
        <f t="shared" si="74"/>
        <v>0.1774</v>
      </c>
      <c r="AA76" s="45">
        <f t="shared" si="39"/>
        <v>1</v>
      </c>
      <c r="AB76" s="45">
        <f t="shared" si="40"/>
        <v>1</v>
      </c>
    </row>
    <row r="77" spans="1:28" ht="33" customHeight="1" x14ac:dyDescent="0.25">
      <c r="A77" s="239" t="s">
        <v>163</v>
      </c>
      <c r="B77" s="40" t="s">
        <v>37</v>
      </c>
      <c r="C77" s="40">
        <v>20</v>
      </c>
      <c r="D77" s="40" t="s">
        <v>38</v>
      </c>
      <c r="E77" s="151" t="s">
        <v>164</v>
      </c>
      <c r="F77" s="421">
        <v>210000000</v>
      </c>
      <c r="G77" s="421">
        <v>0</v>
      </c>
      <c r="H77" s="421">
        <v>0</v>
      </c>
      <c r="I77" s="421">
        <v>0</v>
      </c>
      <c r="J77" s="421">
        <v>82000000</v>
      </c>
      <c r="K77" s="421">
        <f t="shared" si="75"/>
        <v>-82000000</v>
      </c>
      <c r="L77" s="422">
        <f t="shared" si="76"/>
        <v>128000000</v>
      </c>
      <c r="M77" s="371">
        <f t="shared" si="23"/>
        <v>2.4113220800237331E-5</v>
      </c>
      <c r="N77" s="421">
        <v>0</v>
      </c>
      <c r="O77" s="421">
        <v>98000000</v>
      </c>
      <c r="P77" s="421">
        <f t="shared" si="77"/>
        <v>30000000</v>
      </c>
      <c r="Q77" s="421">
        <v>98000000</v>
      </c>
      <c r="R77" s="421">
        <f t="shared" si="78"/>
        <v>30000000</v>
      </c>
      <c r="S77" s="421">
        <f t="shared" si="62"/>
        <v>0</v>
      </c>
      <c r="T77" s="421">
        <v>0</v>
      </c>
      <c r="U77" s="421">
        <f t="shared" si="79"/>
        <v>98000000</v>
      </c>
      <c r="V77" s="421">
        <v>0</v>
      </c>
      <c r="W77" s="44">
        <f t="shared" si="21"/>
        <v>0</v>
      </c>
      <c r="X77" s="45">
        <f t="shared" si="72"/>
        <v>0.765625</v>
      </c>
      <c r="Y77" s="45">
        <f t="shared" si="73"/>
        <v>0</v>
      </c>
      <c r="Z77" s="45">
        <f t="shared" si="74"/>
        <v>0</v>
      </c>
      <c r="AA77" s="45">
        <f t="shared" si="39"/>
        <v>0</v>
      </c>
      <c r="AB77" s="45" t="s">
        <v>46</v>
      </c>
    </row>
    <row r="78" spans="1:28" ht="33" customHeight="1" x14ac:dyDescent="0.25">
      <c r="A78" s="239" t="s">
        <v>165</v>
      </c>
      <c r="B78" s="40" t="s">
        <v>37</v>
      </c>
      <c r="C78" s="40">
        <v>20</v>
      </c>
      <c r="D78" s="40" t="s">
        <v>38</v>
      </c>
      <c r="E78" s="151" t="s">
        <v>166</v>
      </c>
      <c r="F78" s="421">
        <v>30000000</v>
      </c>
      <c r="G78" s="421">
        <v>0</v>
      </c>
      <c r="H78" s="421">
        <v>0</v>
      </c>
      <c r="I78" s="421">
        <v>82000000</v>
      </c>
      <c r="J78" s="421">
        <v>0</v>
      </c>
      <c r="K78" s="421">
        <f t="shared" si="75"/>
        <v>82000000</v>
      </c>
      <c r="L78" s="422">
        <f t="shared" si="76"/>
        <v>112000000</v>
      </c>
      <c r="M78" s="371">
        <f t="shared" si="23"/>
        <v>2.1099068200207664E-5</v>
      </c>
      <c r="N78" s="421">
        <v>0</v>
      </c>
      <c r="O78" s="421">
        <v>112000000</v>
      </c>
      <c r="P78" s="421">
        <f t="shared" si="77"/>
        <v>0</v>
      </c>
      <c r="Q78" s="421">
        <v>112000000</v>
      </c>
      <c r="R78" s="421">
        <f t="shared" si="78"/>
        <v>0</v>
      </c>
      <c r="S78" s="421">
        <f t="shared" si="62"/>
        <v>0</v>
      </c>
      <c r="T78" s="421">
        <v>0</v>
      </c>
      <c r="U78" s="421">
        <f t="shared" si="79"/>
        <v>112000000</v>
      </c>
      <c r="V78" s="421">
        <v>0</v>
      </c>
      <c r="W78" s="44">
        <f t="shared" si="21"/>
        <v>0</v>
      </c>
      <c r="X78" s="45">
        <f t="shared" si="72"/>
        <v>1</v>
      </c>
      <c r="Y78" s="45">
        <f t="shared" si="73"/>
        <v>0</v>
      </c>
      <c r="Z78" s="45">
        <f t="shared" si="74"/>
        <v>0</v>
      </c>
      <c r="AA78" s="45">
        <f t="shared" si="39"/>
        <v>0</v>
      </c>
      <c r="AB78" s="45" t="s">
        <v>46</v>
      </c>
    </row>
    <row r="79" spans="1:28" ht="26.25" customHeight="1" x14ac:dyDescent="0.25">
      <c r="A79" s="238" t="s">
        <v>167</v>
      </c>
      <c r="B79" s="40" t="s">
        <v>37</v>
      </c>
      <c r="C79" s="40">
        <v>20</v>
      </c>
      <c r="D79" s="40" t="s">
        <v>38</v>
      </c>
      <c r="E79" s="149" t="s">
        <v>168</v>
      </c>
      <c r="F79" s="425">
        <v>36000000</v>
      </c>
      <c r="G79" s="425">
        <v>0</v>
      </c>
      <c r="H79" s="425">
        <v>0</v>
      </c>
      <c r="I79" s="425">
        <v>0</v>
      </c>
      <c r="J79" s="425">
        <v>0</v>
      </c>
      <c r="K79" s="425">
        <f t="shared" si="75"/>
        <v>0</v>
      </c>
      <c r="L79" s="425">
        <f t="shared" si="76"/>
        <v>36000000</v>
      </c>
      <c r="M79" s="374">
        <f t="shared" ref="M79:M142" si="80">L79/$L$260</f>
        <v>6.7818433500667495E-6</v>
      </c>
      <c r="N79" s="425">
        <v>0</v>
      </c>
      <c r="O79" s="425">
        <v>8035887.0800000001</v>
      </c>
      <c r="P79" s="425">
        <f t="shared" si="77"/>
        <v>27964112.920000002</v>
      </c>
      <c r="Q79" s="425">
        <v>7404439.7300000004</v>
      </c>
      <c r="R79" s="425">
        <f t="shared" si="78"/>
        <v>28595560.27</v>
      </c>
      <c r="S79" s="425">
        <f t="shared" si="62"/>
        <v>631447.34999999963</v>
      </c>
      <c r="T79" s="425">
        <v>7404439.7300000004</v>
      </c>
      <c r="U79" s="425">
        <f t="shared" si="79"/>
        <v>0</v>
      </c>
      <c r="V79" s="425">
        <v>7404439.7300000004</v>
      </c>
      <c r="W79" s="47">
        <f t="shared" ref="W79:W138" si="81">+T79-V79</f>
        <v>0</v>
      </c>
      <c r="X79" s="37">
        <f t="shared" si="72"/>
        <v>0.2056788813888889</v>
      </c>
      <c r="Y79" s="37">
        <f t="shared" si="73"/>
        <v>0.2056788813888889</v>
      </c>
      <c r="Z79" s="37">
        <f t="shared" si="74"/>
        <v>0.2056788813888889</v>
      </c>
      <c r="AA79" s="37">
        <f t="shared" si="39"/>
        <v>1</v>
      </c>
      <c r="AB79" s="37">
        <f t="shared" si="40"/>
        <v>1</v>
      </c>
    </row>
    <row r="80" spans="1:28" ht="26.25" customHeight="1" x14ac:dyDescent="0.25">
      <c r="A80" s="238" t="s">
        <v>169</v>
      </c>
      <c r="B80" s="33"/>
      <c r="C80" s="33"/>
      <c r="D80" s="40"/>
      <c r="E80" s="149" t="s">
        <v>170</v>
      </c>
      <c r="F80" s="425">
        <f>+F81+F84+F89</f>
        <v>27177626000</v>
      </c>
      <c r="G80" s="425">
        <f t="shared" ref="G80:L80" si="82">+G81+G84+G89</f>
        <v>0</v>
      </c>
      <c r="H80" s="425">
        <f t="shared" si="82"/>
        <v>0</v>
      </c>
      <c r="I80" s="425">
        <f t="shared" si="82"/>
        <v>0</v>
      </c>
      <c r="J80" s="425">
        <f t="shared" si="82"/>
        <v>0</v>
      </c>
      <c r="K80" s="425">
        <f t="shared" si="82"/>
        <v>0</v>
      </c>
      <c r="L80" s="425">
        <f t="shared" si="82"/>
        <v>27177626000</v>
      </c>
      <c r="M80" s="36">
        <f t="shared" si="80"/>
        <v>5.1198445044083659E-3</v>
      </c>
      <c r="N80" s="425">
        <f t="shared" ref="N80:W80" si="83">+N81+N84+N89</f>
        <v>18767000000</v>
      </c>
      <c r="O80" s="425">
        <f t="shared" si="83"/>
        <v>6471215059.5300007</v>
      </c>
      <c r="P80" s="425">
        <f t="shared" si="83"/>
        <v>20706410940.470001</v>
      </c>
      <c r="Q80" s="425">
        <f t="shared" si="83"/>
        <v>5341856926.8399992</v>
      </c>
      <c r="R80" s="425">
        <f t="shared" si="83"/>
        <v>21835769073.16</v>
      </c>
      <c r="S80" s="425">
        <f t="shared" si="83"/>
        <v>1129358132.6900008</v>
      </c>
      <c r="T80" s="425">
        <f t="shared" si="83"/>
        <v>2010193837.8399997</v>
      </c>
      <c r="U80" s="425">
        <f t="shared" si="83"/>
        <v>3331663089</v>
      </c>
      <c r="V80" s="425">
        <f t="shared" si="83"/>
        <v>2010193837.8399997</v>
      </c>
      <c r="W80" s="425">
        <f t="shared" si="83"/>
        <v>0</v>
      </c>
      <c r="X80" s="37">
        <f t="shared" si="72"/>
        <v>0.19655347846938503</v>
      </c>
      <c r="Y80" s="37">
        <f t="shared" si="73"/>
        <v>7.3965026887926111E-2</v>
      </c>
      <c r="Z80" s="37">
        <f t="shared" si="74"/>
        <v>7.3965026887926111E-2</v>
      </c>
      <c r="AA80" s="37">
        <f t="shared" si="39"/>
        <v>0.37630993592131629</v>
      </c>
      <c r="AB80" s="37">
        <f t="shared" si="40"/>
        <v>1</v>
      </c>
    </row>
    <row r="81" spans="1:28" ht="26.25" customHeight="1" x14ac:dyDescent="0.25">
      <c r="A81" s="238" t="s">
        <v>171</v>
      </c>
      <c r="B81" s="33"/>
      <c r="C81" s="33"/>
      <c r="D81" s="40"/>
      <c r="E81" s="149" t="s">
        <v>172</v>
      </c>
      <c r="F81" s="425">
        <f t="shared" ref="F81:V82" si="84">+F82</f>
        <v>18767000000</v>
      </c>
      <c r="G81" s="425">
        <f t="shared" si="84"/>
        <v>0</v>
      </c>
      <c r="H81" s="425">
        <f t="shared" si="84"/>
        <v>0</v>
      </c>
      <c r="I81" s="425">
        <f t="shared" si="84"/>
        <v>0</v>
      </c>
      <c r="J81" s="425">
        <f t="shared" si="84"/>
        <v>0</v>
      </c>
      <c r="K81" s="425">
        <f t="shared" si="84"/>
        <v>0</v>
      </c>
      <c r="L81" s="425">
        <f t="shared" si="84"/>
        <v>18767000000</v>
      </c>
      <c r="M81" s="36">
        <f t="shared" si="80"/>
        <v>3.5354126152972965E-3</v>
      </c>
      <c r="N81" s="425">
        <f t="shared" si="84"/>
        <v>18767000000</v>
      </c>
      <c r="O81" s="425">
        <f t="shared" si="84"/>
        <v>0</v>
      </c>
      <c r="P81" s="425">
        <f t="shared" si="84"/>
        <v>18767000000</v>
      </c>
      <c r="Q81" s="425">
        <f t="shared" si="84"/>
        <v>0</v>
      </c>
      <c r="R81" s="425">
        <f t="shared" si="84"/>
        <v>18767000000</v>
      </c>
      <c r="S81" s="425">
        <f t="shared" si="84"/>
        <v>0</v>
      </c>
      <c r="T81" s="425">
        <f t="shared" si="84"/>
        <v>0</v>
      </c>
      <c r="U81" s="425">
        <f t="shared" si="84"/>
        <v>0</v>
      </c>
      <c r="V81" s="425">
        <f t="shared" si="84"/>
        <v>0</v>
      </c>
      <c r="W81" s="425">
        <f t="shared" ref="W81:W82" si="85">+W82</f>
        <v>0</v>
      </c>
      <c r="X81" s="37">
        <f t="shared" si="72"/>
        <v>0</v>
      </c>
      <c r="Y81" s="37">
        <f t="shared" si="73"/>
        <v>0</v>
      </c>
      <c r="Z81" s="37">
        <f t="shared" si="74"/>
        <v>0</v>
      </c>
      <c r="AA81" s="37" t="s">
        <v>46</v>
      </c>
      <c r="AB81" s="37" t="s">
        <v>46</v>
      </c>
    </row>
    <row r="82" spans="1:28" ht="26.25" customHeight="1" x14ac:dyDescent="0.25">
      <c r="A82" s="238" t="s">
        <v>173</v>
      </c>
      <c r="B82" s="33"/>
      <c r="C82" s="33"/>
      <c r="D82" s="40"/>
      <c r="E82" s="149" t="s">
        <v>174</v>
      </c>
      <c r="F82" s="425">
        <f t="shared" si="84"/>
        <v>18767000000</v>
      </c>
      <c r="G82" s="425">
        <f t="shared" si="84"/>
        <v>0</v>
      </c>
      <c r="H82" s="425">
        <f t="shared" si="84"/>
        <v>0</v>
      </c>
      <c r="I82" s="425">
        <f t="shared" si="84"/>
        <v>0</v>
      </c>
      <c r="J82" s="425">
        <f t="shared" si="84"/>
        <v>0</v>
      </c>
      <c r="K82" s="425">
        <f t="shared" si="84"/>
        <v>0</v>
      </c>
      <c r="L82" s="425">
        <f t="shared" si="84"/>
        <v>18767000000</v>
      </c>
      <c r="M82" s="36">
        <f t="shared" si="80"/>
        <v>3.5354126152972965E-3</v>
      </c>
      <c r="N82" s="425">
        <f t="shared" si="84"/>
        <v>18767000000</v>
      </c>
      <c r="O82" s="425">
        <f t="shared" si="84"/>
        <v>0</v>
      </c>
      <c r="P82" s="425">
        <f t="shared" si="84"/>
        <v>18767000000</v>
      </c>
      <c r="Q82" s="425">
        <f t="shared" si="84"/>
        <v>0</v>
      </c>
      <c r="R82" s="425">
        <f t="shared" si="84"/>
        <v>18767000000</v>
      </c>
      <c r="S82" s="425">
        <f t="shared" si="84"/>
        <v>0</v>
      </c>
      <c r="T82" s="425">
        <f t="shared" si="84"/>
        <v>0</v>
      </c>
      <c r="U82" s="425">
        <f t="shared" si="84"/>
        <v>0</v>
      </c>
      <c r="V82" s="425">
        <f t="shared" si="84"/>
        <v>0</v>
      </c>
      <c r="W82" s="425">
        <f t="shared" si="85"/>
        <v>0</v>
      </c>
      <c r="X82" s="37">
        <f t="shared" si="72"/>
        <v>0</v>
      </c>
      <c r="Y82" s="37">
        <f t="shared" si="73"/>
        <v>0</v>
      </c>
      <c r="Z82" s="37">
        <f t="shared" si="74"/>
        <v>0</v>
      </c>
      <c r="AA82" s="37" t="s">
        <v>46</v>
      </c>
      <c r="AB82" s="37" t="s">
        <v>46</v>
      </c>
    </row>
    <row r="83" spans="1:28" s="410" customFormat="1" ht="49.5" customHeight="1" x14ac:dyDescent="0.25">
      <c r="A83" s="238" t="s">
        <v>175</v>
      </c>
      <c r="B83" s="33" t="s">
        <v>37</v>
      </c>
      <c r="C83" s="33">
        <v>20</v>
      </c>
      <c r="D83" s="33" t="s">
        <v>38</v>
      </c>
      <c r="E83" s="151" t="s">
        <v>176</v>
      </c>
      <c r="F83" s="423">
        <v>18767000000</v>
      </c>
      <c r="G83" s="425">
        <v>0</v>
      </c>
      <c r="H83" s="425">
        <v>0</v>
      </c>
      <c r="I83" s="425">
        <v>0</v>
      </c>
      <c r="J83" s="425">
        <v>0</v>
      </c>
      <c r="K83" s="425">
        <f t="shared" si="75"/>
        <v>0</v>
      </c>
      <c r="L83" s="425">
        <f t="shared" si="76"/>
        <v>18767000000</v>
      </c>
      <c r="M83" s="36">
        <f t="shared" si="80"/>
        <v>3.5354126152972965E-3</v>
      </c>
      <c r="N83" s="425">
        <v>18767000000</v>
      </c>
      <c r="O83" s="425">
        <v>0</v>
      </c>
      <c r="P83" s="425">
        <f>L83-O83</f>
        <v>18767000000</v>
      </c>
      <c r="Q83" s="425">
        <v>0</v>
      </c>
      <c r="R83" s="425">
        <f>+L83-Q83</f>
        <v>18767000000</v>
      </c>
      <c r="S83" s="425">
        <f t="shared" ref="S83" si="86">O83-Q83</f>
        <v>0</v>
      </c>
      <c r="T83" s="425">
        <v>0</v>
      </c>
      <c r="U83" s="425">
        <f>+Q83-T83</f>
        <v>0</v>
      </c>
      <c r="V83" s="425">
        <v>0</v>
      </c>
      <c r="W83" s="47">
        <f t="shared" si="81"/>
        <v>0</v>
      </c>
      <c r="X83" s="37">
        <f t="shared" si="72"/>
        <v>0</v>
      </c>
      <c r="Y83" s="37">
        <f t="shared" si="73"/>
        <v>0</v>
      </c>
      <c r="Z83" s="37">
        <f t="shared" si="74"/>
        <v>0</v>
      </c>
      <c r="AA83" s="37" t="s">
        <v>46</v>
      </c>
      <c r="AB83" s="37" t="s">
        <v>46</v>
      </c>
    </row>
    <row r="84" spans="1:28" ht="31.5" customHeight="1" x14ac:dyDescent="0.25">
      <c r="A84" s="238" t="s">
        <v>177</v>
      </c>
      <c r="B84" s="33"/>
      <c r="C84" s="33"/>
      <c r="D84" s="40"/>
      <c r="E84" s="149" t="s">
        <v>514</v>
      </c>
      <c r="F84" s="425">
        <f t="shared" ref="F84:V85" si="87">+F85</f>
        <v>188000000</v>
      </c>
      <c r="G84" s="425">
        <f t="shared" si="87"/>
        <v>0</v>
      </c>
      <c r="H84" s="425">
        <f t="shared" si="87"/>
        <v>0</v>
      </c>
      <c r="I84" s="425">
        <f t="shared" si="87"/>
        <v>0</v>
      </c>
      <c r="J84" s="425">
        <f t="shared" si="87"/>
        <v>0</v>
      </c>
      <c r="K84" s="425">
        <f t="shared" si="87"/>
        <v>0</v>
      </c>
      <c r="L84" s="425">
        <f t="shared" si="87"/>
        <v>188000000</v>
      </c>
      <c r="M84" s="374">
        <f t="shared" si="80"/>
        <v>3.5416293050348576E-5</v>
      </c>
      <c r="N84" s="425">
        <f t="shared" si="87"/>
        <v>0</v>
      </c>
      <c r="O84" s="425">
        <f t="shared" si="87"/>
        <v>188000000</v>
      </c>
      <c r="P84" s="425">
        <f t="shared" si="87"/>
        <v>0</v>
      </c>
      <c r="Q84" s="425">
        <f t="shared" si="87"/>
        <v>13918743.870000001</v>
      </c>
      <c r="R84" s="425">
        <f t="shared" si="87"/>
        <v>174081256.13</v>
      </c>
      <c r="S84" s="425">
        <f t="shared" si="87"/>
        <v>174081256.13</v>
      </c>
      <c r="T84" s="425">
        <f t="shared" si="87"/>
        <v>13918743.870000001</v>
      </c>
      <c r="U84" s="425">
        <f t="shared" si="87"/>
        <v>0</v>
      </c>
      <c r="V84" s="425">
        <f t="shared" si="87"/>
        <v>13918743.870000001</v>
      </c>
      <c r="W84" s="425">
        <f t="shared" ref="W84:W85" si="88">+W85</f>
        <v>0</v>
      </c>
      <c r="X84" s="37">
        <f t="shared" si="72"/>
        <v>7.4035871648936172E-2</v>
      </c>
      <c r="Y84" s="37">
        <f t="shared" si="73"/>
        <v>7.4035871648936172E-2</v>
      </c>
      <c r="Z84" s="37">
        <f t="shared" si="74"/>
        <v>7.4035871648936172E-2</v>
      </c>
      <c r="AA84" s="37">
        <f t="shared" si="39"/>
        <v>1</v>
      </c>
      <c r="AB84" s="37">
        <f t="shared" si="40"/>
        <v>1</v>
      </c>
    </row>
    <row r="85" spans="1:28" ht="31.5" customHeight="1" x14ac:dyDescent="0.25">
      <c r="A85" s="238" t="s">
        <v>179</v>
      </c>
      <c r="B85" s="40"/>
      <c r="C85" s="40"/>
      <c r="D85" s="40"/>
      <c r="E85" s="149" t="s">
        <v>180</v>
      </c>
      <c r="F85" s="425">
        <f t="shared" si="87"/>
        <v>188000000</v>
      </c>
      <c r="G85" s="425">
        <f t="shared" si="87"/>
        <v>0</v>
      </c>
      <c r="H85" s="425">
        <f t="shared" si="87"/>
        <v>0</v>
      </c>
      <c r="I85" s="425">
        <f t="shared" si="87"/>
        <v>0</v>
      </c>
      <c r="J85" s="425">
        <f t="shared" si="87"/>
        <v>0</v>
      </c>
      <c r="K85" s="425">
        <f t="shared" si="87"/>
        <v>0</v>
      </c>
      <c r="L85" s="425">
        <f t="shared" si="87"/>
        <v>188000000</v>
      </c>
      <c r="M85" s="374">
        <f t="shared" si="80"/>
        <v>3.5416293050348576E-5</v>
      </c>
      <c r="N85" s="425">
        <f t="shared" si="87"/>
        <v>0</v>
      </c>
      <c r="O85" s="425">
        <f t="shared" si="87"/>
        <v>188000000</v>
      </c>
      <c r="P85" s="425">
        <f t="shared" si="87"/>
        <v>0</v>
      </c>
      <c r="Q85" s="425">
        <f t="shared" si="87"/>
        <v>13918743.870000001</v>
      </c>
      <c r="R85" s="425">
        <f t="shared" si="87"/>
        <v>174081256.13</v>
      </c>
      <c r="S85" s="425">
        <f t="shared" si="87"/>
        <v>174081256.13</v>
      </c>
      <c r="T85" s="425">
        <f t="shared" si="87"/>
        <v>13918743.870000001</v>
      </c>
      <c r="U85" s="425">
        <f t="shared" si="87"/>
        <v>0</v>
      </c>
      <c r="V85" s="425">
        <f t="shared" si="87"/>
        <v>13918743.870000001</v>
      </c>
      <c r="W85" s="425">
        <f t="shared" si="88"/>
        <v>0</v>
      </c>
      <c r="X85" s="37">
        <f t="shared" si="72"/>
        <v>7.4035871648936172E-2</v>
      </c>
      <c r="Y85" s="37">
        <f t="shared" si="73"/>
        <v>7.4035871648936172E-2</v>
      </c>
      <c r="Z85" s="37">
        <f t="shared" si="74"/>
        <v>7.4035871648936172E-2</v>
      </c>
      <c r="AA85" s="37">
        <f t="shared" si="39"/>
        <v>1</v>
      </c>
      <c r="AB85" s="37">
        <f t="shared" si="40"/>
        <v>1</v>
      </c>
    </row>
    <row r="86" spans="1:28" ht="34.5" customHeight="1" x14ac:dyDescent="0.25">
      <c r="A86" s="238" t="s">
        <v>181</v>
      </c>
      <c r="B86" s="40"/>
      <c r="C86" s="40"/>
      <c r="D86" s="40"/>
      <c r="E86" s="149" t="s">
        <v>182</v>
      </c>
      <c r="F86" s="425">
        <f>+F87+F88</f>
        <v>188000000</v>
      </c>
      <c r="G86" s="425">
        <f t="shared" ref="G86:L86" si="89">+G87+G88</f>
        <v>0</v>
      </c>
      <c r="H86" s="425">
        <f t="shared" si="89"/>
        <v>0</v>
      </c>
      <c r="I86" s="425">
        <f t="shared" si="89"/>
        <v>0</v>
      </c>
      <c r="J86" s="425">
        <f t="shared" si="89"/>
        <v>0</v>
      </c>
      <c r="K86" s="425">
        <f t="shared" si="89"/>
        <v>0</v>
      </c>
      <c r="L86" s="425">
        <f t="shared" si="89"/>
        <v>188000000</v>
      </c>
      <c r="M86" s="374">
        <f t="shared" si="80"/>
        <v>3.5416293050348576E-5</v>
      </c>
      <c r="N86" s="425">
        <f t="shared" ref="N86:W86" si="90">+N87+N88</f>
        <v>0</v>
      </c>
      <c r="O86" s="425">
        <f t="shared" si="90"/>
        <v>188000000</v>
      </c>
      <c r="P86" s="425">
        <f t="shared" si="90"/>
        <v>0</v>
      </c>
      <c r="Q86" s="425">
        <f t="shared" si="90"/>
        <v>13918743.870000001</v>
      </c>
      <c r="R86" s="425">
        <f t="shared" si="90"/>
        <v>174081256.13</v>
      </c>
      <c r="S86" s="425">
        <f t="shared" si="90"/>
        <v>174081256.13</v>
      </c>
      <c r="T86" s="425">
        <f t="shared" si="90"/>
        <v>13918743.870000001</v>
      </c>
      <c r="U86" s="425">
        <f t="shared" si="90"/>
        <v>0</v>
      </c>
      <c r="V86" s="425">
        <f t="shared" si="90"/>
        <v>13918743.870000001</v>
      </c>
      <c r="W86" s="425">
        <f t="shared" si="90"/>
        <v>0</v>
      </c>
      <c r="X86" s="37">
        <f t="shared" si="72"/>
        <v>7.4035871648936172E-2</v>
      </c>
      <c r="Y86" s="37">
        <f t="shared" si="73"/>
        <v>7.4035871648936172E-2</v>
      </c>
      <c r="Z86" s="37">
        <f t="shared" si="74"/>
        <v>7.4035871648936172E-2</v>
      </c>
      <c r="AA86" s="37">
        <f t="shared" si="39"/>
        <v>1</v>
      </c>
      <c r="AB86" s="37">
        <f t="shared" si="40"/>
        <v>1</v>
      </c>
    </row>
    <row r="87" spans="1:28" ht="30" customHeight="1" x14ac:dyDescent="0.25">
      <c r="A87" s="239" t="s">
        <v>183</v>
      </c>
      <c r="B87" s="40" t="s">
        <v>37</v>
      </c>
      <c r="C87" s="40">
        <v>20</v>
      </c>
      <c r="D87" s="40" t="s">
        <v>38</v>
      </c>
      <c r="E87" s="151" t="s">
        <v>184</v>
      </c>
      <c r="F87" s="421">
        <v>68000000</v>
      </c>
      <c r="G87" s="421">
        <v>0</v>
      </c>
      <c r="H87" s="421">
        <v>0</v>
      </c>
      <c r="I87" s="421">
        <v>0</v>
      </c>
      <c r="J87" s="421">
        <v>0</v>
      </c>
      <c r="K87" s="421">
        <f t="shared" si="75"/>
        <v>0</v>
      </c>
      <c r="L87" s="421">
        <f t="shared" si="76"/>
        <v>68000000</v>
      </c>
      <c r="M87" s="371">
        <f t="shared" si="80"/>
        <v>1.2810148550126082E-5</v>
      </c>
      <c r="N87" s="421">
        <v>0</v>
      </c>
      <c r="O87" s="421">
        <v>68000000</v>
      </c>
      <c r="P87" s="421">
        <f>L87-O87</f>
        <v>0</v>
      </c>
      <c r="Q87" s="421">
        <v>13890065.98</v>
      </c>
      <c r="R87" s="421">
        <f>+L87-Q87</f>
        <v>54109934.019999996</v>
      </c>
      <c r="S87" s="421">
        <f t="shared" ref="S87:S88" si="91">O87-Q87</f>
        <v>54109934.019999996</v>
      </c>
      <c r="T87" s="421">
        <v>13890065.98</v>
      </c>
      <c r="U87" s="421">
        <f>+Q87-T87</f>
        <v>0</v>
      </c>
      <c r="V87" s="421">
        <v>13890065.98</v>
      </c>
      <c r="W87" s="44">
        <f t="shared" si="81"/>
        <v>0</v>
      </c>
      <c r="X87" s="45">
        <f t="shared" si="72"/>
        <v>0.2042656761764706</v>
      </c>
      <c r="Y87" s="45">
        <f t="shared" si="73"/>
        <v>0.2042656761764706</v>
      </c>
      <c r="Z87" s="45">
        <f t="shared" si="74"/>
        <v>0.2042656761764706</v>
      </c>
      <c r="AA87" s="45">
        <f t="shared" si="39"/>
        <v>1</v>
      </c>
      <c r="AB87" s="45">
        <f t="shared" si="40"/>
        <v>1</v>
      </c>
    </row>
    <row r="88" spans="1:28" ht="37.5" customHeight="1" x14ac:dyDescent="0.25">
      <c r="A88" s="239" t="s">
        <v>185</v>
      </c>
      <c r="B88" s="40" t="s">
        <v>37</v>
      </c>
      <c r="C88" s="40">
        <v>20</v>
      </c>
      <c r="D88" s="40" t="s">
        <v>38</v>
      </c>
      <c r="E88" s="151" t="s">
        <v>186</v>
      </c>
      <c r="F88" s="421">
        <v>120000000</v>
      </c>
      <c r="G88" s="421">
        <v>0</v>
      </c>
      <c r="H88" s="421">
        <v>0</v>
      </c>
      <c r="I88" s="421">
        <v>0</v>
      </c>
      <c r="J88" s="421">
        <v>0</v>
      </c>
      <c r="K88" s="421">
        <f t="shared" si="75"/>
        <v>0</v>
      </c>
      <c r="L88" s="421">
        <f t="shared" si="76"/>
        <v>120000000</v>
      </c>
      <c r="M88" s="371">
        <f t="shared" si="80"/>
        <v>2.2606144500222497E-5</v>
      </c>
      <c r="N88" s="421">
        <v>0</v>
      </c>
      <c r="O88" s="421">
        <v>120000000</v>
      </c>
      <c r="P88" s="421">
        <f>L88-O88</f>
        <v>0</v>
      </c>
      <c r="Q88" s="421">
        <v>28677.89</v>
      </c>
      <c r="R88" s="421">
        <f>+L88-Q88</f>
        <v>119971322.11</v>
      </c>
      <c r="S88" s="421">
        <f t="shared" si="91"/>
        <v>119971322.11</v>
      </c>
      <c r="T88" s="421">
        <v>28677.89</v>
      </c>
      <c r="U88" s="421">
        <f>+Q88-T88</f>
        <v>0</v>
      </c>
      <c r="V88" s="421">
        <v>28677.89</v>
      </c>
      <c r="W88" s="44">
        <f t="shared" si="81"/>
        <v>0</v>
      </c>
      <c r="X88" s="45">
        <f t="shared" si="72"/>
        <v>2.3898241666666666E-4</v>
      </c>
      <c r="Y88" s="45">
        <f t="shared" si="73"/>
        <v>2.3898241666666666E-4</v>
      </c>
      <c r="Z88" s="45">
        <f t="shared" si="74"/>
        <v>2.3898241666666666E-4</v>
      </c>
      <c r="AA88" s="45">
        <f t="shared" si="39"/>
        <v>1</v>
      </c>
      <c r="AB88" s="45">
        <f t="shared" si="40"/>
        <v>1</v>
      </c>
    </row>
    <row r="89" spans="1:28" ht="29.25" customHeight="1" x14ac:dyDescent="0.25">
      <c r="A89" s="238" t="s">
        <v>187</v>
      </c>
      <c r="B89" s="33"/>
      <c r="C89" s="33"/>
      <c r="D89" s="40"/>
      <c r="E89" s="149" t="s">
        <v>188</v>
      </c>
      <c r="F89" s="425">
        <f>+F90</f>
        <v>8222626000</v>
      </c>
      <c r="G89" s="425">
        <f t="shared" ref="G89:L89" si="92">+G90</f>
        <v>0</v>
      </c>
      <c r="H89" s="425">
        <f t="shared" si="92"/>
        <v>0</v>
      </c>
      <c r="I89" s="425">
        <f t="shared" si="92"/>
        <v>0</v>
      </c>
      <c r="J89" s="425">
        <f t="shared" si="92"/>
        <v>0</v>
      </c>
      <c r="K89" s="425">
        <f t="shared" si="92"/>
        <v>0</v>
      </c>
      <c r="L89" s="425">
        <f t="shared" si="92"/>
        <v>8222626000</v>
      </c>
      <c r="M89" s="36">
        <f t="shared" si="80"/>
        <v>1.5490155960607209E-3</v>
      </c>
      <c r="N89" s="425">
        <f t="shared" ref="N89:W89" si="93">+N90</f>
        <v>0</v>
      </c>
      <c r="O89" s="425">
        <f t="shared" si="93"/>
        <v>6283215059.5300007</v>
      </c>
      <c r="P89" s="425">
        <f t="shared" si="93"/>
        <v>1939410940.4699996</v>
      </c>
      <c r="Q89" s="425">
        <f t="shared" si="93"/>
        <v>5327938182.9699993</v>
      </c>
      <c r="R89" s="425">
        <f t="shared" si="93"/>
        <v>2894687817.0300002</v>
      </c>
      <c r="S89" s="425">
        <f t="shared" si="93"/>
        <v>955276876.56000078</v>
      </c>
      <c r="T89" s="425">
        <f t="shared" si="93"/>
        <v>1996275093.9699998</v>
      </c>
      <c r="U89" s="425">
        <f t="shared" si="93"/>
        <v>3331663089</v>
      </c>
      <c r="V89" s="425">
        <f t="shared" si="93"/>
        <v>1996275093.9699998</v>
      </c>
      <c r="W89" s="425">
        <f t="shared" si="93"/>
        <v>0</v>
      </c>
      <c r="X89" s="37">
        <f t="shared" si="72"/>
        <v>0.64796066159034826</v>
      </c>
      <c r="Y89" s="37">
        <f t="shared" si="73"/>
        <v>0.24277829174888896</v>
      </c>
      <c r="Z89" s="37">
        <f t="shared" si="74"/>
        <v>0.24277829174888896</v>
      </c>
      <c r="AA89" s="37">
        <f t="shared" si="39"/>
        <v>0.37468060353080124</v>
      </c>
      <c r="AB89" s="37">
        <f t="shared" si="40"/>
        <v>1</v>
      </c>
    </row>
    <row r="90" spans="1:28" ht="29.25" customHeight="1" x14ac:dyDescent="0.25">
      <c r="A90" s="238" t="s">
        <v>189</v>
      </c>
      <c r="B90" s="33"/>
      <c r="C90" s="33"/>
      <c r="D90" s="40"/>
      <c r="E90" s="149" t="s">
        <v>190</v>
      </c>
      <c r="F90" s="425">
        <f>+F91+F92+F93</f>
        <v>8222626000</v>
      </c>
      <c r="G90" s="425">
        <f t="shared" ref="G90:L90" si="94">+G91+G92+G93</f>
        <v>0</v>
      </c>
      <c r="H90" s="425">
        <f t="shared" si="94"/>
        <v>0</v>
      </c>
      <c r="I90" s="425">
        <f t="shared" si="94"/>
        <v>0</v>
      </c>
      <c r="J90" s="425">
        <f t="shared" si="94"/>
        <v>0</v>
      </c>
      <c r="K90" s="425">
        <f t="shared" si="94"/>
        <v>0</v>
      </c>
      <c r="L90" s="425">
        <f t="shared" si="94"/>
        <v>8222626000</v>
      </c>
      <c r="M90" s="36">
        <f t="shared" si="80"/>
        <v>1.5490155960607209E-3</v>
      </c>
      <c r="N90" s="425">
        <f t="shared" ref="N90:W90" si="95">+N91+N92+N93</f>
        <v>0</v>
      </c>
      <c r="O90" s="425">
        <f t="shared" si="95"/>
        <v>6283215059.5300007</v>
      </c>
      <c r="P90" s="425">
        <f t="shared" si="95"/>
        <v>1939410940.4699996</v>
      </c>
      <c r="Q90" s="425">
        <f t="shared" si="95"/>
        <v>5327938182.9699993</v>
      </c>
      <c r="R90" s="425">
        <f t="shared" si="95"/>
        <v>2894687817.0300002</v>
      </c>
      <c r="S90" s="425">
        <f t="shared" si="95"/>
        <v>955276876.56000078</v>
      </c>
      <c r="T90" s="425">
        <f t="shared" si="95"/>
        <v>1996275093.9699998</v>
      </c>
      <c r="U90" s="425">
        <f t="shared" si="95"/>
        <v>3331663089</v>
      </c>
      <c r="V90" s="425">
        <f t="shared" si="95"/>
        <v>1996275093.9699998</v>
      </c>
      <c r="W90" s="425">
        <f t="shared" si="95"/>
        <v>0</v>
      </c>
      <c r="X90" s="37">
        <f t="shared" si="72"/>
        <v>0.64796066159034826</v>
      </c>
      <c r="Y90" s="37">
        <f t="shared" si="73"/>
        <v>0.24277829174888896</v>
      </c>
      <c r="Z90" s="37">
        <f t="shared" si="74"/>
        <v>0.24277829174888896</v>
      </c>
      <c r="AA90" s="37">
        <f t="shared" si="39"/>
        <v>0.37468060353080124</v>
      </c>
      <c r="AB90" s="37">
        <f t="shared" si="40"/>
        <v>1</v>
      </c>
    </row>
    <row r="91" spans="1:28" ht="24.75" customHeight="1" x14ac:dyDescent="0.25">
      <c r="A91" s="239" t="s">
        <v>191</v>
      </c>
      <c r="B91" s="40" t="s">
        <v>192</v>
      </c>
      <c r="C91" s="40">
        <v>10</v>
      </c>
      <c r="D91" s="40" t="s">
        <v>38</v>
      </c>
      <c r="E91" s="151" t="s">
        <v>193</v>
      </c>
      <c r="F91" s="421">
        <v>1408779000</v>
      </c>
      <c r="G91" s="421">
        <v>0</v>
      </c>
      <c r="H91" s="421">
        <v>0</v>
      </c>
      <c r="I91" s="421">
        <v>0</v>
      </c>
      <c r="J91" s="421">
        <v>0</v>
      </c>
      <c r="K91" s="421">
        <f t="shared" si="75"/>
        <v>0</v>
      </c>
      <c r="L91" s="421">
        <f t="shared" si="76"/>
        <v>1408779000</v>
      </c>
      <c r="M91" s="43">
        <f t="shared" si="80"/>
        <v>2.653921803573246E-4</v>
      </c>
      <c r="N91" s="421">
        <v>0</v>
      </c>
      <c r="O91" s="421">
        <v>882524834</v>
      </c>
      <c r="P91" s="421">
        <f>L91-O91</f>
        <v>526254166</v>
      </c>
      <c r="Q91" s="421">
        <v>882524834</v>
      </c>
      <c r="R91" s="421">
        <f>+L91-Q91</f>
        <v>526254166</v>
      </c>
      <c r="S91" s="421">
        <f t="shared" ref="S91:S93" si="96">O91-Q91</f>
        <v>0</v>
      </c>
      <c r="T91" s="421">
        <v>882524834</v>
      </c>
      <c r="U91" s="421">
        <f>+Q91-T91</f>
        <v>0</v>
      </c>
      <c r="V91" s="421">
        <v>882524834</v>
      </c>
      <c r="W91" s="44">
        <f t="shared" si="81"/>
        <v>0</v>
      </c>
      <c r="X91" s="45">
        <f t="shared" si="72"/>
        <v>0.62644661369881294</v>
      </c>
      <c r="Y91" s="45">
        <f t="shared" si="73"/>
        <v>0.62644661369881294</v>
      </c>
      <c r="Z91" s="45">
        <f t="shared" si="74"/>
        <v>0.62644661369881294</v>
      </c>
      <c r="AA91" s="45">
        <f t="shared" si="39"/>
        <v>1</v>
      </c>
      <c r="AB91" s="45">
        <f t="shared" si="40"/>
        <v>1</v>
      </c>
    </row>
    <row r="92" spans="1:28" ht="24.75" customHeight="1" x14ac:dyDescent="0.25">
      <c r="A92" s="239" t="s">
        <v>191</v>
      </c>
      <c r="B92" s="40" t="s">
        <v>37</v>
      </c>
      <c r="C92" s="40">
        <v>20</v>
      </c>
      <c r="D92" s="40" t="s">
        <v>38</v>
      </c>
      <c r="E92" s="151" t="s">
        <v>193</v>
      </c>
      <c r="F92" s="421">
        <v>848378000</v>
      </c>
      <c r="G92" s="421">
        <v>0</v>
      </c>
      <c r="H92" s="421">
        <v>0</v>
      </c>
      <c r="I92" s="421">
        <v>0</v>
      </c>
      <c r="J92" s="421">
        <v>0</v>
      </c>
      <c r="K92" s="421">
        <f t="shared" si="75"/>
        <v>0</v>
      </c>
      <c r="L92" s="421">
        <f t="shared" si="76"/>
        <v>848378000</v>
      </c>
      <c r="M92" s="43">
        <f t="shared" si="80"/>
        <v>1.5982129715674801E-4</v>
      </c>
      <c r="N92" s="421">
        <v>0</v>
      </c>
      <c r="O92" s="421">
        <v>8968387.5099999998</v>
      </c>
      <c r="P92" s="421">
        <f>L92-O92</f>
        <v>839409612.49000001</v>
      </c>
      <c r="Q92" s="421">
        <v>4251907.6100000003</v>
      </c>
      <c r="R92" s="421">
        <f>+L92-Q92</f>
        <v>844126092.38999999</v>
      </c>
      <c r="S92" s="421">
        <f t="shared" si="96"/>
        <v>4716479.8999999994</v>
      </c>
      <c r="T92" s="421">
        <v>4251907.6100000003</v>
      </c>
      <c r="U92" s="421">
        <f>+Q92-T92</f>
        <v>0</v>
      </c>
      <c r="V92" s="421">
        <v>4251907.6100000003</v>
      </c>
      <c r="W92" s="44">
        <f t="shared" si="81"/>
        <v>0</v>
      </c>
      <c r="X92" s="45">
        <f t="shared" si="72"/>
        <v>5.0118079558875879E-3</v>
      </c>
      <c r="Y92" s="45">
        <f t="shared" si="73"/>
        <v>5.0118079558875879E-3</v>
      </c>
      <c r="Z92" s="45">
        <f t="shared" si="74"/>
        <v>5.0118079558875879E-3</v>
      </c>
      <c r="AA92" s="45">
        <f t="shared" si="39"/>
        <v>1</v>
      </c>
      <c r="AB92" s="45">
        <f t="shared" si="40"/>
        <v>1</v>
      </c>
    </row>
    <row r="93" spans="1:28" ht="24.75" customHeight="1" x14ac:dyDescent="0.25">
      <c r="A93" s="239" t="s">
        <v>194</v>
      </c>
      <c r="B93" s="40" t="s">
        <v>37</v>
      </c>
      <c r="C93" s="40">
        <v>20</v>
      </c>
      <c r="D93" s="40" t="s">
        <v>38</v>
      </c>
      <c r="E93" s="151" t="s">
        <v>195</v>
      </c>
      <c r="F93" s="421">
        <v>5965469000</v>
      </c>
      <c r="G93" s="421">
        <v>0</v>
      </c>
      <c r="H93" s="421">
        <v>0</v>
      </c>
      <c r="I93" s="421">
        <v>0</v>
      </c>
      <c r="J93" s="421">
        <v>0</v>
      </c>
      <c r="K93" s="421">
        <f t="shared" si="75"/>
        <v>0</v>
      </c>
      <c r="L93" s="421">
        <f t="shared" si="76"/>
        <v>5965469000</v>
      </c>
      <c r="M93" s="43">
        <f t="shared" si="80"/>
        <v>1.1238021185466483E-3</v>
      </c>
      <c r="N93" s="421">
        <v>0</v>
      </c>
      <c r="O93" s="421">
        <v>5391721838.0200005</v>
      </c>
      <c r="P93" s="421">
        <f>L93-O93</f>
        <v>573747161.97999954</v>
      </c>
      <c r="Q93" s="421">
        <v>4441161441.3599997</v>
      </c>
      <c r="R93" s="421">
        <f>+L93-Q93</f>
        <v>1524307558.6400003</v>
      </c>
      <c r="S93" s="421">
        <f t="shared" si="96"/>
        <v>950560396.6600008</v>
      </c>
      <c r="T93" s="421">
        <v>1109498352.3599999</v>
      </c>
      <c r="U93" s="421">
        <f>+Q93-T93</f>
        <v>3331663089</v>
      </c>
      <c r="V93" s="421">
        <v>1109498352.3599999</v>
      </c>
      <c r="W93" s="44">
        <f t="shared" si="81"/>
        <v>0</v>
      </c>
      <c r="X93" s="45">
        <f t="shared" si="72"/>
        <v>0.7444781695051973</v>
      </c>
      <c r="Y93" s="45">
        <f t="shared" si="73"/>
        <v>0.18598677695919633</v>
      </c>
      <c r="Z93" s="45">
        <f t="shared" si="74"/>
        <v>0.18598677695919633</v>
      </c>
      <c r="AA93" s="45">
        <f t="shared" si="39"/>
        <v>0.24982166647385881</v>
      </c>
      <c r="AB93" s="45">
        <f t="shared" si="40"/>
        <v>1</v>
      </c>
    </row>
    <row r="94" spans="1:28" ht="33" customHeight="1" x14ac:dyDescent="0.25">
      <c r="A94" s="238" t="s">
        <v>196</v>
      </c>
      <c r="B94" s="33"/>
      <c r="C94" s="33"/>
      <c r="D94" s="40"/>
      <c r="E94" s="149" t="s">
        <v>197</v>
      </c>
      <c r="F94" s="425">
        <f t="shared" ref="F94:V95" si="97">+F95</f>
        <v>6122200000</v>
      </c>
      <c r="G94" s="425">
        <f t="shared" si="97"/>
        <v>0</v>
      </c>
      <c r="H94" s="425">
        <f t="shared" si="97"/>
        <v>0</v>
      </c>
      <c r="I94" s="425">
        <f t="shared" si="97"/>
        <v>0</v>
      </c>
      <c r="J94" s="425">
        <f t="shared" si="97"/>
        <v>0</v>
      </c>
      <c r="K94" s="425">
        <f t="shared" si="97"/>
        <v>0</v>
      </c>
      <c r="L94" s="425">
        <f t="shared" si="97"/>
        <v>6122200000</v>
      </c>
      <c r="M94" s="36">
        <f t="shared" si="80"/>
        <v>1.1533278154938515E-3</v>
      </c>
      <c r="N94" s="425">
        <f t="shared" si="97"/>
        <v>0</v>
      </c>
      <c r="O94" s="425">
        <f t="shared" si="97"/>
        <v>4640071275.4499998</v>
      </c>
      <c r="P94" s="425">
        <f t="shared" si="97"/>
        <v>1482128724.5500002</v>
      </c>
      <c r="Q94" s="425">
        <f t="shared" si="97"/>
        <v>4640071275.4499998</v>
      </c>
      <c r="R94" s="425">
        <f t="shared" si="97"/>
        <v>1482128724.5500002</v>
      </c>
      <c r="S94" s="425">
        <f t="shared" si="97"/>
        <v>0</v>
      </c>
      <c r="T94" s="425">
        <f t="shared" si="97"/>
        <v>4640071275.4499998</v>
      </c>
      <c r="U94" s="425">
        <f t="shared" si="97"/>
        <v>0</v>
      </c>
      <c r="V94" s="425">
        <f t="shared" si="97"/>
        <v>4640071275.4499998</v>
      </c>
      <c r="W94" s="425">
        <f t="shared" ref="W94:W95" si="98">+W95</f>
        <v>0</v>
      </c>
      <c r="X94" s="37">
        <f t="shared" si="72"/>
        <v>0.75790912996145177</v>
      </c>
      <c r="Y94" s="37">
        <f t="shared" si="73"/>
        <v>0.75790912996145177</v>
      </c>
      <c r="Z94" s="37">
        <f t="shared" si="74"/>
        <v>0.75790912996145177</v>
      </c>
      <c r="AA94" s="37">
        <f t="shared" si="39"/>
        <v>1</v>
      </c>
      <c r="AB94" s="37">
        <f t="shared" si="40"/>
        <v>1</v>
      </c>
    </row>
    <row r="95" spans="1:28" ht="33" customHeight="1" x14ac:dyDescent="0.25">
      <c r="A95" s="238" t="s">
        <v>198</v>
      </c>
      <c r="B95" s="33"/>
      <c r="C95" s="33"/>
      <c r="D95" s="40"/>
      <c r="E95" s="149" t="s">
        <v>199</v>
      </c>
      <c r="F95" s="425">
        <f t="shared" si="97"/>
        <v>6122200000</v>
      </c>
      <c r="G95" s="425">
        <f t="shared" si="97"/>
        <v>0</v>
      </c>
      <c r="H95" s="425">
        <f t="shared" si="97"/>
        <v>0</v>
      </c>
      <c r="I95" s="425">
        <f t="shared" si="97"/>
        <v>0</v>
      </c>
      <c r="J95" s="425">
        <f t="shared" si="97"/>
        <v>0</v>
      </c>
      <c r="K95" s="425">
        <f t="shared" si="97"/>
        <v>0</v>
      </c>
      <c r="L95" s="425">
        <f t="shared" si="97"/>
        <v>6122200000</v>
      </c>
      <c r="M95" s="36">
        <f t="shared" si="80"/>
        <v>1.1533278154938515E-3</v>
      </c>
      <c r="N95" s="425">
        <f t="shared" si="97"/>
        <v>0</v>
      </c>
      <c r="O95" s="425">
        <f t="shared" si="97"/>
        <v>4640071275.4499998</v>
      </c>
      <c r="P95" s="425">
        <f t="shared" si="97"/>
        <v>1482128724.5500002</v>
      </c>
      <c r="Q95" s="425">
        <f t="shared" si="97"/>
        <v>4640071275.4499998</v>
      </c>
      <c r="R95" s="425">
        <f t="shared" si="97"/>
        <v>1482128724.5500002</v>
      </c>
      <c r="S95" s="425">
        <f t="shared" si="97"/>
        <v>0</v>
      </c>
      <c r="T95" s="425">
        <f t="shared" si="97"/>
        <v>4640071275.4499998</v>
      </c>
      <c r="U95" s="425">
        <f t="shared" si="97"/>
        <v>0</v>
      </c>
      <c r="V95" s="425">
        <f t="shared" si="97"/>
        <v>4640071275.4499998</v>
      </c>
      <c r="W95" s="425">
        <f t="shared" si="98"/>
        <v>0</v>
      </c>
      <c r="X95" s="37">
        <f t="shared" si="72"/>
        <v>0.75790912996145177</v>
      </c>
      <c r="Y95" s="37">
        <f t="shared" si="73"/>
        <v>0.75790912996145177</v>
      </c>
      <c r="Z95" s="37">
        <f t="shared" si="74"/>
        <v>0.75790912996145177</v>
      </c>
      <c r="AA95" s="37">
        <f t="shared" si="39"/>
        <v>1</v>
      </c>
      <c r="AB95" s="37">
        <f t="shared" si="40"/>
        <v>1</v>
      </c>
    </row>
    <row r="96" spans="1:28" ht="28.5" customHeight="1" thickBot="1" x14ac:dyDescent="0.3">
      <c r="A96" s="248" t="s">
        <v>200</v>
      </c>
      <c r="B96" s="53" t="s">
        <v>37</v>
      </c>
      <c r="C96" s="53">
        <v>20</v>
      </c>
      <c r="D96" s="53" t="s">
        <v>38</v>
      </c>
      <c r="E96" s="426" t="s">
        <v>201</v>
      </c>
      <c r="F96" s="427">
        <v>6122200000</v>
      </c>
      <c r="G96" s="427">
        <v>0</v>
      </c>
      <c r="H96" s="427">
        <v>0</v>
      </c>
      <c r="I96" s="427">
        <v>0</v>
      </c>
      <c r="J96" s="427">
        <v>0</v>
      </c>
      <c r="K96" s="427">
        <f t="shared" si="75"/>
        <v>0</v>
      </c>
      <c r="L96" s="427">
        <f t="shared" si="76"/>
        <v>6122200000</v>
      </c>
      <c r="M96" s="250">
        <f t="shared" si="80"/>
        <v>1.1533278154938515E-3</v>
      </c>
      <c r="N96" s="427">
        <v>0</v>
      </c>
      <c r="O96" s="427">
        <v>4640071275.4499998</v>
      </c>
      <c r="P96" s="427">
        <f>L96-O96</f>
        <v>1482128724.5500002</v>
      </c>
      <c r="Q96" s="427">
        <v>4640071275.4499998</v>
      </c>
      <c r="R96" s="427">
        <f>+L96-Q96</f>
        <v>1482128724.5500002</v>
      </c>
      <c r="S96" s="421">
        <f t="shared" ref="S96" si="99">O96-Q96</f>
        <v>0</v>
      </c>
      <c r="T96" s="427">
        <v>4640071275.4499998</v>
      </c>
      <c r="U96" s="427">
        <f>+Q96-T96</f>
        <v>0</v>
      </c>
      <c r="V96" s="427">
        <v>4640071275.4499998</v>
      </c>
      <c r="W96" s="56">
        <f t="shared" si="81"/>
        <v>0</v>
      </c>
      <c r="X96" s="57">
        <f t="shared" si="72"/>
        <v>0.75790912996145177</v>
      </c>
      <c r="Y96" s="57">
        <f t="shared" si="73"/>
        <v>0.75790912996145177</v>
      </c>
      <c r="Z96" s="57">
        <f t="shared" si="74"/>
        <v>0.75790912996145177</v>
      </c>
      <c r="AA96" s="57">
        <f t="shared" si="39"/>
        <v>1</v>
      </c>
      <c r="AB96" s="57">
        <f t="shared" si="40"/>
        <v>1</v>
      </c>
    </row>
    <row r="97" spans="1:28" s="410" customFormat="1" ht="28.5" customHeight="1" thickBot="1" x14ac:dyDescent="0.3">
      <c r="A97" s="18" t="s">
        <v>202</v>
      </c>
      <c r="B97" s="19"/>
      <c r="C97" s="19"/>
      <c r="D97" s="19"/>
      <c r="E97" s="416" t="s">
        <v>203</v>
      </c>
      <c r="F97" s="21">
        <f>F98+F101</f>
        <v>969198470862</v>
      </c>
      <c r="G97" s="21">
        <f t="shared" ref="G97:L97" si="100">G98+G101</f>
        <v>0</v>
      </c>
      <c r="H97" s="21">
        <f t="shared" si="100"/>
        <v>0</v>
      </c>
      <c r="I97" s="21">
        <f t="shared" si="100"/>
        <v>0</v>
      </c>
      <c r="J97" s="21">
        <f t="shared" si="100"/>
        <v>0</v>
      </c>
      <c r="K97" s="21">
        <f t="shared" si="100"/>
        <v>0</v>
      </c>
      <c r="L97" s="21">
        <f t="shared" si="100"/>
        <v>969198470862</v>
      </c>
      <c r="M97" s="236">
        <f t="shared" si="80"/>
        <v>0.18258200568084212</v>
      </c>
      <c r="N97" s="21">
        <f t="shared" ref="N97:W97" si="101">N98+N101</f>
        <v>0</v>
      </c>
      <c r="O97" s="21">
        <f t="shared" si="101"/>
        <v>64166248238</v>
      </c>
      <c r="P97" s="21">
        <f t="shared" si="101"/>
        <v>905032222624</v>
      </c>
      <c r="Q97" s="21">
        <f t="shared" si="101"/>
        <v>64166248238</v>
      </c>
      <c r="R97" s="21">
        <f t="shared" si="101"/>
        <v>905032222624</v>
      </c>
      <c r="S97" s="21">
        <f t="shared" si="101"/>
        <v>0</v>
      </c>
      <c r="T97" s="21">
        <f t="shared" si="101"/>
        <v>64166248238</v>
      </c>
      <c r="U97" s="21">
        <f t="shared" si="101"/>
        <v>0</v>
      </c>
      <c r="V97" s="21">
        <f t="shared" si="101"/>
        <v>64166248238</v>
      </c>
      <c r="W97" s="21">
        <f t="shared" si="101"/>
        <v>0</v>
      </c>
      <c r="X97" s="23">
        <f t="shared" si="72"/>
        <v>6.6205478203995596E-2</v>
      </c>
      <c r="Y97" s="23">
        <f t="shared" si="73"/>
        <v>6.6205478203995596E-2</v>
      </c>
      <c r="Z97" s="23">
        <f t="shared" si="74"/>
        <v>6.6205478203995596E-2</v>
      </c>
      <c r="AA97" s="23">
        <f t="shared" si="39"/>
        <v>1</v>
      </c>
      <c r="AB97" s="24">
        <f t="shared" si="40"/>
        <v>1</v>
      </c>
    </row>
    <row r="98" spans="1:28" ht="23.25" customHeight="1" x14ac:dyDescent="0.25">
      <c r="A98" s="237" t="s">
        <v>496</v>
      </c>
      <c r="B98" s="26"/>
      <c r="C98" s="26"/>
      <c r="D98" s="59"/>
      <c r="E98" s="417" t="s">
        <v>204</v>
      </c>
      <c r="F98" s="60">
        <f>F99</f>
        <v>134836170862</v>
      </c>
      <c r="G98" s="60">
        <f t="shared" ref="G98:L98" si="102">G99</f>
        <v>0</v>
      </c>
      <c r="H98" s="60">
        <f t="shared" si="102"/>
        <v>0</v>
      </c>
      <c r="I98" s="60">
        <f t="shared" si="102"/>
        <v>0</v>
      </c>
      <c r="J98" s="60">
        <f t="shared" si="102"/>
        <v>0</v>
      </c>
      <c r="K98" s="60">
        <f t="shared" si="102"/>
        <v>0</v>
      </c>
      <c r="L98" s="60">
        <f t="shared" si="102"/>
        <v>134836170862</v>
      </c>
      <c r="M98" s="29">
        <f t="shared" si="80"/>
        <v>2.5401049686358854E-2</v>
      </c>
      <c r="N98" s="60">
        <f t="shared" ref="N98:W98" si="103">N99</f>
        <v>0</v>
      </c>
      <c r="O98" s="60">
        <f t="shared" si="103"/>
        <v>0</v>
      </c>
      <c r="P98" s="60">
        <f t="shared" si="103"/>
        <v>134836170862</v>
      </c>
      <c r="Q98" s="60">
        <f t="shared" si="103"/>
        <v>0</v>
      </c>
      <c r="R98" s="60">
        <f t="shared" si="103"/>
        <v>134836170862</v>
      </c>
      <c r="S98" s="60">
        <f t="shared" si="103"/>
        <v>0</v>
      </c>
      <c r="T98" s="60">
        <f t="shared" si="103"/>
        <v>0</v>
      </c>
      <c r="U98" s="60">
        <f t="shared" si="103"/>
        <v>0</v>
      </c>
      <c r="V98" s="60">
        <f t="shared" si="103"/>
        <v>0</v>
      </c>
      <c r="W98" s="60">
        <f t="shared" si="103"/>
        <v>0</v>
      </c>
      <c r="X98" s="30">
        <f t="shared" si="72"/>
        <v>0</v>
      </c>
      <c r="Y98" s="30">
        <f t="shared" si="73"/>
        <v>0</v>
      </c>
      <c r="Z98" s="30">
        <f t="shared" si="74"/>
        <v>0</v>
      </c>
      <c r="AA98" s="37" t="s">
        <v>46</v>
      </c>
      <c r="AB98" s="443" t="s">
        <v>46</v>
      </c>
    </row>
    <row r="99" spans="1:28" ht="23.25" customHeight="1" x14ac:dyDescent="0.25">
      <c r="A99" s="238" t="s">
        <v>497</v>
      </c>
      <c r="B99" s="33"/>
      <c r="C99" s="33"/>
      <c r="D99" s="40"/>
      <c r="E99" s="149" t="s">
        <v>205</v>
      </c>
      <c r="F99" s="47">
        <f t="shared" ref="F99:W99" si="104">+F100</f>
        <v>134836170862</v>
      </c>
      <c r="G99" s="47">
        <f t="shared" si="104"/>
        <v>0</v>
      </c>
      <c r="H99" s="47">
        <f t="shared" si="104"/>
        <v>0</v>
      </c>
      <c r="I99" s="47">
        <f t="shared" si="104"/>
        <v>0</v>
      </c>
      <c r="J99" s="47">
        <f t="shared" si="104"/>
        <v>0</v>
      </c>
      <c r="K99" s="47">
        <f t="shared" si="104"/>
        <v>0</v>
      </c>
      <c r="L99" s="47">
        <f t="shared" si="104"/>
        <v>134836170862</v>
      </c>
      <c r="M99" s="36">
        <f t="shared" si="80"/>
        <v>2.5401049686358854E-2</v>
      </c>
      <c r="N99" s="47">
        <f t="shared" si="104"/>
        <v>0</v>
      </c>
      <c r="O99" s="47">
        <f t="shared" si="104"/>
        <v>0</v>
      </c>
      <c r="P99" s="47">
        <f>+P100</f>
        <v>134836170862</v>
      </c>
      <c r="Q99" s="47">
        <f t="shared" si="104"/>
        <v>0</v>
      </c>
      <c r="R99" s="47">
        <f t="shared" si="104"/>
        <v>134836170862</v>
      </c>
      <c r="S99" s="47">
        <f t="shared" si="104"/>
        <v>0</v>
      </c>
      <c r="T99" s="47">
        <f t="shared" si="104"/>
        <v>0</v>
      </c>
      <c r="U99" s="47">
        <f t="shared" si="104"/>
        <v>0</v>
      </c>
      <c r="V99" s="47">
        <f t="shared" si="104"/>
        <v>0</v>
      </c>
      <c r="W99" s="47">
        <f t="shared" si="104"/>
        <v>0</v>
      </c>
      <c r="X99" s="37">
        <f t="shared" si="72"/>
        <v>0</v>
      </c>
      <c r="Y99" s="37">
        <f t="shared" si="73"/>
        <v>0</v>
      </c>
      <c r="Z99" s="37">
        <f t="shared" si="74"/>
        <v>0</v>
      </c>
      <c r="AA99" s="37" t="s">
        <v>46</v>
      </c>
      <c r="AB99" s="443" t="s">
        <v>46</v>
      </c>
    </row>
    <row r="100" spans="1:28" ht="23.25" customHeight="1" x14ac:dyDescent="0.25">
      <c r="A100" s="239" t="s">
        <v>498</v>
      </c>
      <c r="B100" s="40" t="s">
        <v>192</v>
      </c>
      <c r="C100" s="40">
        <v>11</v>
      </c>
      <c r="D100" s="40" t="s">
        <v>206</v>
      </c>
      <c r="E100" s="151" t="s">
        <v>207</v>
      </c>
      <c r="F100" s="44">
        <v>134836170862</v>
      </c>
      <c r="G100" s="44">
        <v>0</v>
      </c>
      <c r="H100" s="44">
        <v>0</v>
      </c>
      <c r="I100" s="44">
        <v>0</v>
      </c>
      <c r="J100" s="44">
        <v>0</v>
      </c>
      <c r="K100" s="44">
        <f t="shared" si="75"/>
        <v>0</v>
      </c>
      <c r="L100" s="44">
        <f t="shared" si="76"/>
        <v>134836170862</v>
      </c>
      <c r="M100" s="43">
        <f t="shared" si="80"/>
        <v>2.5401049686358854E-2</v>
      </c>
      <c r="N100" s="44">
        <v>0</v>
      </c>
      <c r="O100" s="44">
        <v>0</v>
      </c>
      <c r="P100" s="44">
        <f>L100-O100</f>
        <v>134836170862</v>
      </c>
      <c r="Q100" s="44">
        <v>0</v>
      </c>
      <c r="R100" s="44">
        <f>+L100-Q100</f>
        <v>134836170862</v>
      </c>
      <c r="S100" s="421">
        <f t="shared" ref="S100" si="105">O100-Q100</f>
        <v>0</v>
      </c>
      <c r="T100" s="44">
        <v>0</v>
      </c>
      <c r="U100" s="44">
        <f>+Q100-T100</f>
        <v>0</v>
      </c>
      <c r="V100" s="44">
        <v>0</v>
      </c>
      <c r="W100" s="44">
        <f t="shared" si="81"/>
        <v>0</v>
      </c>
      <c r="X100" s="45">
        <f t="shared" si="72"/>
        <v>0</v>
      </c>
      <c r="Y100" s="45">
        <f t="shared" si="73"/>
        <v>0</v>
      </c>
      <c r="Z100" s="45">
        <f t="shared" si="74"/>
        <v>0</v>
      </c>
      <c r="AA100" s="45" t="s">
        <v>46</v>
      </c>
      <c r="AB100" s="443" t="s">
        <v>46</v>
      </c>
    </row>
    <row r="101" spans="1:28" ht="23.25" customHeight="1" x14ac:dyDescent="0.25">
      <c r="A101" s="238" t="s">
        <v>208</v>
      </c>
      <c r="B101" s="33"/>
      <c r="C101" s="33"/>
      <c r="D101" s="40"/>
      <c r="E101" s="149" t="s">
        <v>209</v>
      </c>
      <c r="F101" s="47">
        <f>F102</f>
        <v>834362300000</v>
      </c>
      <c r="G101" s="47">
        <f t="shared" ref="G101:L101" si="106">G102</f>
        <v>0</v>
      </c>
      <c r="H101" s="47">
        <f t="shared" si="106"/>
        <v>0</v>
      </c>
      <c r="I101" s="47">
        <f t="shared" si="106"/>
        <v>0</v>
      </c>
      <c r="J101" s="47">
        <f t="shared" si="106"/>
        <v>0</v>
      </c>
      <c r="K101" s="47">
        <f t="shared" si="106"/>
        <v>0</v>
      </c>
      <c r="L101" s="47">
        <f t="shared" si="106"/>
        <v>834362300000</v>
      </c>
      <c r="M101" s="36">
        <f t="shared" si="80"/>
        <v>0.15718095599448328</v>
      </c>
      <c r="N101" s="47">
        <f t="shared" ref="N101:W101" si="107">N102</f>
        <v>0</v>
      </c>
      <c r="O101" s="47">
        <f t="shared" si="107"/>
        <v>64166248238</v>
      </c>
      <c r="P101" s="47">
        <f t="shared" si="107"/>
        <v>770196051762</v>
      </c>
      <c r="Q101" s="47">
        <f t="shared" si="107"/>
        <v>64166248238</v>
      </c>
      <c r="R101" s="47">
        <f t="shared" si="107"/>
        <v>770196051762</v>
      </c>
      <c r="S101" s="47">
        <f t="shared" si="107"/>
        <v>0</v>
      </c>
      <c r="T101" s="47">
        <f t="shared" si="107"/>
        <v>64166248238</v>
      </c>
      <c r="U101" s="47">
        <f t="shared" si="107"/>
        <v>0</v>
      </c>
      <c r="V101" s="47">
        <f t="shared" si="107"/>
        <v>64166248238</v>
      </c>
      <c r="W101" s="47">
        <f t="shared" si="107"/>
        <v>0</v>
      </c>
      <c r="X101" s="37">
        <f t="shared" si="72"/>
        <v>7.6904539236732058E-2</v>
      </c>
      <c r="Y101" s="37">
        <f t="shared" si="73"/>
        <v>7.6904539236732058E-2</v>
      </c>
      <c r="Z101" s="37">
        <f t="shared" si="74"/>
        <v>7.6904539236732058E-2</v>
      </c>
      <c r="AA101" s="37">
        <f t="shared" ref="AA101:AA161" si="108">+T101/Q101</f>
        <v>1</v>
      </c>
      <c r="AB101" s="57">
        <f t="shared" ref="AB101:AB148" si="109">+V101/T101</f>
        <v>1</v>
      </c>
    </row>
    <row r="102" spans="1:28" ht="23.25" customHeight="1" x14ac:dyDescent="0.25">
      <c r="A102" s="238" t="s">
        <v>210</v>
      </c>
      <c r="B102" s="33"/>
      <c r="C102" s="33"/>
      <c r="D102" s="40"/>
      <c r="E102" s="149" t="s">
        <v>211</v>
      </c>
      <c r="F102" s="47">
        <f>+F103</f>
        <v>834362300000</v>
      </c>
      <c r="G102" s="47">
        <f t="shared" ref="G102:L102" si="110">+G103</f>
        <v>0</v>
      </c>
      <c r="H102" s="47">
        <f t="shared" si="110"/>
        <v>0</v>
      </c>
      <c r="I102" s="47">
        <f t="shared" si="110"/>
        <v>0</v>
      </c>
      <c r="J102" s="47">
        <f t="shared" si="110"/>
        <v>0</v>
      </c>
      <c r="K102" s="47">
        <f t="shared" si="110"/>
        <v>0</v>
      </c>
      <c r="L102" s="47">
        <f t="shared" si="110"/>
        <v>834362300000</v>
      </c>
      <c r="M102" s="36">
        <f t="shared" si="80"/>
        <v>0.15718095599448328</v>
      </c>
      <c r="N102" s="47">
        <f t="shared" ref="N102:W102" si="111">+N103</f>
        <v>0</v>
      </c>
      <c r="O102" s="47">
        <f t="shared" si="111"/>
        <v>64166248238</v>
      </c>
      <c r="P102" s="47">
        <f t="shared" si="111"/>
        <v>770196051762</v>
      </c>
      <c r="Q102" s="47">
        <f t="shared" si="111"/>
        <v>64166248238</v>
      </c>
      <c r="R102" s="47">
        <f t="shared" si="111"/>
        <v>770196051762</v>
      </c>
      <c r="S102" s="47">
        <f t="shared" si="111"/>
        <v>0</v>
      </c>
      <c r="T102" s="47">
        <f t="shared" si="111"/>
        <v>64166248238</v>
      </c>
      <c r="U102" s="47">
        <f t="shared" si="111"/>
        <v>0</v>
      </c>
      <c r="V102" s="47">
        <f t="shared" si="111"/>
        <v>64166248238</v>
      </c>
      <c r="W102" s="47">
        <f t="shared" si="111"/>
        <v>0</v>
      </c>
      <c r="X102" s="37">
        <f t="shared" si="72"/>
        <v>7.6904539236732058E-2</v>
      </c>
      <c r="Y102" s="37">
        <f t="shared" si="73"/>
        <v>7.6904539236732058E-2</v>
      </c>
      <c r="Z102" s="37">
        <f t="shared" si="74"/>
        <v>7.6904539236732058E-2</v>
      </c>
      <c r="AA102" s="37">
        <f t="shared" si="108"/>
        <v>1</v>
      </c>
      <c r="AB102" s="57">
        <f t="shared" si="109"/>
        <v>1</v>
      </c>
    </row>
    <row r="103" spans="1:28" ht="23.25" customHeight="1" thickBot="1" x14ac:dyDescent="0.3">
      <c r="A103" s="248" t="s">
        <v>212</v>
      </c>
      <c r="B103" s="53" t="s">
        <v>192</v>
      </c>
      <c r="C103" s="53">
        <v>11</v>
      </c>
      <c r="D103" s="53" t="s">
        <v>38</v>
      </c>
      <c r="E103" s="426" t="s">
        <v>213</v>
      </c>
      <c r="F103" s="56">
        <v>834362300000</v>
      </c>
      <c r="G103" s="56">
        <v>0</v>
      </c>
      <c r="H103" s="56">
        <v>0</v>
      </c>
      <c r="I103" s="56">
        <v>0</v>
      </c>
      <c r="J103" s="56">
        <v>0</v>
      </c>
      <c r="K103" s="56">
        <f t="shared" si="75"/>
        <v>0</v>
      </c>
      <c r="L103" s="56">
        <f t="shared" si="76"/>
        <v>834362300000</v>
      </c>
      <c r="M103" s="250">
        <f t="shared" si="80"/>
        <v>0.15718095599448328</v>
      </c>
      <c r="N103" s="56">
        <v>0</v>
      </c>
      <c r="O103" s="56">
        <v>64166248238</v>
      </c>
      <c r="P103" s="56">
        <f>L103-O103</f>
        <v>770196051762</v>
      </c>
      <c r="Q103" s="56">
        <v>64166248238</v>
      </c>
      <c r="R103" s="56">
        <f>+L103-Q103</f>
        <v>770196051762</v>
      </c>
      <c r="S103" s="421">
        <f t="shared" ref="S103" si="112">O103-Q103</f>
        <v>0</v>
      </c>
      <c r="T103" s="56">
        <v>64166248238</v>
      </c>
      <c r="U103" s="56">
        <f>+Q103-T103</f>
        <v>0</v>
      </c>
      <c r="V103" s="56">
        <v>64166248238</v>
      </c>
      <c r="W103" s="56">
        <f t="shared" si="81"/>
        <v>0</v>
      </c>
      <c r="X103" s="57">
        <f t="shared" si="72"/>
        <v>7.6904539236732058E-2</v>
      </c>
      <c r="Y103" s="57">
        <f t="shared" si="73"/>
        <v>7.6904539236732058E-2</v>
      </c>
      <c r="Z103" s="57">
        <f t="shared" si="74"/>
        <v>7.6904539236732058E-2</v>
      </c>
      <c r="AA103" s="37">
        <f t="shared" si="108"/>
        <v>1</v>
      </c>
      <c r="AB103" s="57">
        <f t="shared" si="109"/>
        <v>1</v>
      </c>
    </row>
    <row r="104" spans="1:28" s="410" customFormat="1" ht="24" customHeight="1" thickBot="1" x14ac:dyDescent="0.3">
      <c r="A104" s="18" t="s">
        <v>214</v>
      </c>
      <c r="B104" s="19"/>
      <c r="C104" s="19"/>
      <c r="D104" s="19"/>
      <c r="E104" s="416" t="s">
        <v>215</v>
      </c>
      <c r="F104" s="21">
        <f t="shared" ref="F104:L104" si="113">+F105+F209+F215+F227+F238</f>
        <v>4237527256305</v>
      </c>
      <c r="G104" s="21">
        <f t="shared" si="113"/>
        <v>0</v>
      </c>
      <c r="H104" s="21">
        <f t="shared" si="113"/>
        <v>0</v>
      </c>
      <c r="I104" s="21">
        <f t="shared" si="113"/>
        <v>21990000000</v>
      </c>
      <c r="J104" s="21">
        <f t="shared" si="113"/>
        <v>21990000000</v>
      </c>
      <c r="K104" s="21">
        <f t="shared" si="113"/>
        <v>0</v>
      </c>
      <c r="L104" s="21">
        <f t="shared" si="113"/>
        <v>4237527256305</v>
      </c>
      <c r="M104" s="236">
        <f t="shared" si="80"/>
        <v>0.79828461233051839</v>
      </c>
      <c r="N104" s="21">
        <f t="shared" ref="N104:W104" si="114">+N105+N209+N215+N227+N238</f>
        <v>0</v>
      </c>
      <c r="O104" s="21">
        <f t="shared" si="114"/>
        <v>4183815904553.2305</v>
      </c>
      <c r="P104" s="21">
        <f t="shared" si="114"/>
        <v>53711351751.769989</v>
      </c>
      <c r="Q104" s="21">
        <f t="shared" si="114"/>
        <v>4045647533984.5693</v>
      </c>
      <c r="R104" s="21">
        <f t="shared" si="114"/>
        <v>191879722320.42999</v>
      </c>
      <c r="S104" s="21">
        <f t="shared" si="114"/>
        <v>138168370568.66</v>
      </c>
      <c r="T104" s="21">
        <f t="shared" si="114"/>
        <v>137233016742.54001</v>
      </c>
      <c r="U104" s="21">
        <f t="shared" si="114"/>
        <v>3908414517242.0303</v>
      </c>
      <c r="V104" s="21">
        <f t="shared" si="114"/>
        <v>136954367580.54001</v>
      </c>
      <c r="W104" s="21">
        <f t="shared" si="114"/>
        <v>278649162</v>
      </c>
      <c r="X104" s="23">
        <f t="shared" si="72"/>
        <v>0.95471894085520426</v>
      </c>
      <c r="Y104" s="23">
        <f t="shared" si="73"/>
        <v>3.2385164375840075E-2</v>
      </c>
      <c r="Z104" s="23">
        <f t="shared" si="74"/>
        <v>3.2319406884466911E-2</v>
      </c>
      <c r="AA104" s="23">
        <f t="shared" si="108"/>
        <v>3.3921149974075679E-2</v>
      </c>
      <c r="AB104" s="23">
        <f t="shared" si="109"/>
        <v>0.9979695180604915</v>
      </c>
    </row>
    <row r="105" spans="1:28" ht="24" customHeight="1" x14ac:dyDescent="0.25">
      <c r="A105" s="237" t="s">
        <v>216</v>
      </c>
      <c r="B105" s="26"/>
      <c r="C105" s="26"/>
      <c r="D105" s="59"/>
      <c r="E105" s="417" t="s">
        <v>217</v>
      </c>
      <c r="F105" s="428">
        <f>+F106</f>
        <v>4013197084476</v>
      </c>
      <c r="G105" s="428">
        <f t="shared" ref="G105:L105" si="115">+G106</f>
        <v>0</v>
      </c>
      <c r="H105" s="428">
        <f t="shared" si="115"/>
        <v>0</v>
      </c>
      <c r="I105" s="428">
        <f t="shared" si="115"/>
        <v>0</v>
      </c>
      <c r="J105" s="428">
        <f t="shared" si="115"/>
        <v>0</v>
      </c>
      <c r="K105" s="428">
        <f t="shared" si="115"/>
        <v>0</v>
      </c>
      <c r="L105" s="428">
        <f t="shared" si="115"/>
        <v>4013197084476</v>
      </c>
      <c r="M105" s="29">
        <f t="shared" si="80"/>
        <v>0.7560242766628007</v>
      </c>
      <c r="N105" s="428">
        <f t="shared" ref="N105:W105" si="116">+N106</f>
        <v>0</v>
      </c>
      <c r="O105" s="428">
        <f t="shared" si="116"/>
        <v>3999728118385.8604</v>
      </c>
      <c r="P105" s="428">
        <f t="shared" si="116"/>
        <v>13468966090.139999</v>
      </c>
      <c r="Q105" s="428">
        <f t="shared" si="116"/>
        <v>3992849457743.1797</v>
      </c>
      <c r="R105" s="428">
        <f t="shared" si="116"/>
        <v>20347626732.82</v>
      </c>
      <c r="S105" s="428">
        <f t="shared" si="116"/>
        <v>6878660642.6800003</v>
      </c>
      <c r="T105" s="428">
        <f t="shared" si="116"/>
        <v>121114943951.98001</v>
      </c>
      <c r="U105" s="428">
        <f t="shared" si="116"/>
        <v>3871734513791.2002</v>
      </c>
      <c r="V105" s="428">
        <f t="shared" si="116"/>
        <v>120976438659.98001</v>
      </c>
      <c r="W105" s="428">
        <f t="shared" si="116"/>
        <v>138505292</v>
      </c>
      <c r="X105" s="30">
        <f t="shared" si="72"/>
        <v>0.99492982121124085</v>
      </c>
      <c r="Y105" s="30">
        <f t="shared" si="73"/>
        <v>3.0179166734791419E-2</v>
      </c>
      <c r="Z105" s="30">
        <f t="shared" si="74"/>
        <v>3.0144654277744203E-2</v>
      </c>
      <c r="AA105" s="30">
        <f t="shared" si="108"/>
        <v>3.0332960266535081E-2</v>
      </c>
      <c r="AB105" s="30">
        <f t="shared" si="109"/>
        <v>0.99885641451434004</v>
      </c>
    </row>
    <row r="106" spans="1:28" ht="24" customHeight="1" x14ac:dyDescent="0.25">
      <c r="A106" s="238" t="s">
        <v>218</v>
      </c>
      <c r="B106" s="33"/>
      <c r="C106" s="33"/>
      <c r="D106" s="40"/>
      <c r="E106" s="149" t="s">
        <v>219</v>
      </c>
      <c r="F106" s="425">
        <f t="shared" ref="F106:L106" si="117">+F107+F111+F115+F119+F123+F127+F131+F135+F139+F143+F149+F153+F157+F161+F165+F169+F173+F178+F181+F185+F189+F193+F197+F201</f>
        <v>4013197084476</v>
      </c>
      <c r="G106" s="425">
        <f t="shared" si="117"/>
        <v>0</v>
      </c>
      <c r="H106" s="425">
        <f t="shared" si="117"/>
        <v>0</v>
      </c>
      <c r="I106" s="425">
        <f t="shared" si="117"/>
        <v>0</v>
      </c>
      <c r="J106" s="425">
        <f t="shared" si="117"/>
        <v>0</v>
      </c>
      <c r="K106" s="425">
        <f t="shared" si="117"/>
        <v>0</v>
      </c>
      <c r="L106" s="425">
        <f t="shared" si="117"/>
        <v>4013197084476</v>
      </c>
      <c r="M106" s="36">
        <f t="shared" si="80"/>
        <v>0.7560242766628007</v>
      </c>
      <c r="N106" s="425">
        <f t="shared" ref="N106:W106" si="118">+N107+N111+N115+N119+N123+N127+N131+N135+N139+N143+N149+N153+N157+N161+N165+N169+N173+N178+N181+N185+N189+N193+N197+N201</f>
        <v>0</v>
      </c>
      <c r="O106" s="425">
        <f t="shared" si="118"/>
        <v>3999728118385.8604</v>
      </c>
      <c r="P106" s="425">
        <f t="shared" si="118"/>
        <v>13468966090.139999</v>
      </c>
      <c r="Q106" s="425">
        <f t="shared" si="118"/>
        <v>3992849457743.1797</v>
      </c>
      <c r="R106" s="425">
        <f t="shared" si="118"/>
        <v>20347626732.82</v>
      </c>
      <c r="S106" s="425">
        <f t="shared" si="118"/>
        <v>6878660642.6800003</v>
      </c>
      <c r="T106" s="425">
        <f t="shared" si="118"/>
        <v>121114943951.98001</v>
      </c>
      <c r="U106" s="425">
        <f t="shared" si="118"/>
        <v>3871734513791.2002</v>
      </c>
      <c r="V106" s="425">
        <f t="shared" si="118"/>
        <v>120976438659.98001</v>
      </c>
      <c r="W106" s="425">
        <f t="shared" si="118"/>
        <v>138505292</v>
      </c>
      <c r="X106" s="37">
        <f t="shared" si="72"/>
        <v>0.99492982121124085</v>
      </c>
      <c r="Y106" s="37">
        <f t="shared" si="73"/>
        <v>3.0179166734791419E-2</v>
      </c>
      <c r="Z106" s="37">
        <f t="shared" si="74"/>
        <v>3.0144654277744203E-2</v>
      </c>
      <c r="AA106" s="37">
        <f t="shared" si="108"/>
        <v>3.0332960266535081E-2</v>
      </c>
      <c r="AB106" s="37">
        <f t="shared" si="109"/>
        <v>0.99885641451434004</v>
      </c>
    </row>
    <row r="107" spans="1:28" ht="54" customHeight="1" x14ac:dyDescent="0.25">
      <c r="A107" s="238" t="s">
        <v>220</v>
      </c>
      <c r="B107" s="40"/>
      <c r="C107" s="40"/>
      <c r="D107" s="40"/>
      <c r="E107" s="149" t="s">
        <v>221</v>
      </c>
      <c r="F107" s="425">
        <f t="shared" ref="F107:V109" si="119">+F108</f>
        <v>197403295128</v>
      </c>
      <c r="G107" s="425">
        <f t="shared" si="119"/>
        <v>0</v>
      </c>
      <c r="H107" s="425">
        <f t="shared" si="119"/>
        <v>0</v>
      </c>
      <c r="I107" s="425">
        <f t="shared" si="119"/>
        <v>0</v>
      </c>
      <c r="J107" s="425">
        <f t="shared" si="119"/>
        <v>0</v>
      </c>
      <c r="K107" s="425">
        <f t="shared" si="119"/>
        <v>0</v>
      </c>
      <c r="L107" s="425">
        <f t="shared" si="119"/>
        <v>197403295128</v>
      </c>
      <c r="M107" s="36">
        <f t="shared" si="80"/>
        <v>3.7187728454030296E-2</v>
      </c>
      <c r="N107" s="425">
        <f t="shared" si="119"/>
        <v>0</v>
      </c>
      <c r="O107" s="425">
        <f t="shared" si="119"/>
        <v>197403295128</v>
      </c>
      <c r="P107" s="425">
        <f t="shared" si="119"/>
        <v>0</v>
      </c>
      <c r="Q107" s="425">
        <f t="shared" si="119"/>
        <v>197403295128</v>
      </c>
      <c r="R107" s="425">
        <f t="shared" si="119"/>
        <v>0</v>
      </c>
      <c r="S107" s="425">
        <f t="shared" si="119"/>
        <v>0</v>
      </c>
      <c r="T107" s="425">
        <f t="shared" si="119"/>
        <v>0</v>
      </c>
      <c r="U107" s="425">
        <f t="shared" si="119"/>
        <v>197403295128</v>
      </c>
      <c r="V107" s="425">
        <f t="shared" si="119"/>
        <v>0</v>
      </c>
      <c r="W107" s="425">
        <f t="shared" ref="W107:W109" si="120">+W108</f>
        <v>0</v>
      </c>
      <c r="X107" s="37">
        <f t="shared" si="72"/>
        <v>1</v>
      </c>
      <c r="Y107" s="37">
        <f t="shared" si="73"/>
        <v>0</v>
      </c>
      <c r="Z107" s="37">
        <f t="shared" si="74"/>
        <v>0</v>
      </c>
      <c r="AA107" s="37">
        <f t="shared" si="108"/>
        <v>0</v>
      </c>
      <c r="AB107" s="37" t="s">
        <v>46</v>
      </c>
    </row>
    <row r="108" spans="1:28" ht="54" customHeight="1" x14ac:dyDescent="0.25">
      <c r="A108" s="238" t="s">
        <v>222</v>
      </c>
      <c r="B108" s="68"/>
      <c r="C108" s="68"/>
      <c r="D108" s="40"/>
      <c r="E108" s="149" t="s">
        <v>221</v>
      </c>
      <c r="F108" s="425">
        <f t="shared" si="119"/>
        <v>197403295128</v>
      </c>
      <c r="G108" s="425">
        <f t="shared" si="119"/>
        <v>0</v>
      </c>
      <c r="H108" s="425">
        <f t="shared" si="119"/>
        <v>0</v>
      </c>
      <c r="I108" s="425">
        <f t="shared" si="119"/>
        <v>0</v>
      </c>
      <c r="J108" s="425">
        <f t="shared" si="119"/>
        <v>0</v>
      </c>
      <c r="K108" s="425">
        <f t="shared" si="119"/>
        <v>0</v>
      </c>
      <c r="L108" s="425">
        <f t="shared" si="119"/>
        <v>197403295128</v>
      </c>
      <c r="M108" s="36">
        <f t="shared" si="80"/>
        <v>3.7187728454030296E-2</v>
      </c>
      <c r="N108" s="425">
        <f t="shared" si="119"/>
        <v>0</v>
      </c>
      <c r="O108" s="425">
        <f t="shared" si="119"/>
        <v>197403295128</v>
      </c>
      <c r="P108" s="425">
        <f t="shared" si="119"/>
        <v>0</v>
      </c>
      <c r="Q108" s="425">
        <f t="shared" si="119"/>
        <v>197403295128</v>
      </c>
      <c r="R108" s="425">
        <f t="shared" si="119"/>
        <v>0</v>
      </c>
      <c r="S108" s="425">
        <f t="shared" si="119"/>
        <v>0</v>
      </c>
      <c r="T108" s="425">
        <f t="shared" si="119"/>
        <v>0</v>
      </c>
      <c r="U108" s="425">
        <f t="shared" si="119"/>
        <v>197403295128</v>
      </c>
      <c r="V108" s="425">
        <f t="shared" si="119"/>
        <v>0</v>
      </c>
      <c r="W108" s="425">
        <f t="shared" si="120"/>
        <v>0</v>
      </c>
      <c r="X108" s="37">
        <f t="shared" si="72"/>
        <v>1</v>
      </c>
      <c r="Y108" s="37">
        <f t="shared" si="73"/>
        <v>0</v>
      </c>
      <c r="Z108" s="37">
        <f t="shared" si="74"/>
        <v>0</v>
      </c>
      <c r="AA108" s="37">
        <f t="shared" si="108"/>
        <v>0</v>
      </c>
      <c r="AB108" s="37" t="s">
        <v>46</v>
      </c>
    </row>
    <row r="109" spans="1:28" ht="30" customHeight="1" x14ac:dyDescent="0.25">
      <c r="A109" s="238" t="s">
        <v>223</v>
      </c>
      <c r="B109" s="68"/>
      <c r="C109" s="68"/>
      <c r="D109" s="40"/>
      <c r="E109" s="149" t="s">
        <v>224</v>
      </c>
      <c r="F109" s="425">
        <f t="shared" si="119"/>
        <v>197403295128</v>
      </c>
      <c r="G109" s="425">
        <f t="shared" si="119"/>
        <v>0</v>
      </c>
      <c r="H109" s="425">
        <f t="shared" si="119"/>
        <v>0</v>
      </c>
      <c r="I109" s="425">
        <f t="shared" si="119"/>
        <v>0</v>
      </c>
      <c r="J109" s="425">
        <f t="shared" si="119"/>
        <v>0</v>
      </c>
      <c r="K109" s="425">
        <f t="shared" si="119"/>
        <v>0</v>
      </c>
      <c r="L109" s="425">
        <f t="shared" si="119"/>
        <v>197403295128</v>
      </c>
      <c r="M109" s="36">
        <f t="shared" si="80"/>
        <v>3.7187728454030296E-2</v>
      </c>
      <c r="N109" s="425">
        <f t="shared" si="119"/>
        <v>0</v>
      </c>
      <c r="O109" s="425">
        <f t="shared" si="119"/>
        <v>197403295128</v>
      </c>
      <c r="P109" s="425">
        <f t="shared" si="119"/>
        <v>0</v>
      </c>
      <c r="Q109" s="425">
        <f t="shared" si="119"/>
        <v>197403295128</v>
      </c>
      <c r="R109" s="425">
        <f t="shared" si="119"/>
        <v>0</v>
      </c>
      <c r="S109" s="425">
        <f t="shared" si="119"/>
        <v>0</v>
      </c>
      <c r="T109" s="425">
        <f t="shared" si="119"/>
        <v>0</v>
      </c>
      <c r="U109" s="425">
        <f t="shared" si="119"/>
        <v>197403295128</v>
      </c>
      <c r="V109" s="425">
        <f t="shared" si="119"/>
        <v>0</v>
      </c>
      <c r="W109" s="425">
        <f t="shared" si="120"/>
        <v>0</v>
      </c>
      <c r="X109" s="37">
        <f t="shared" si="72"/>
        <v>1</v>
      </c>
      <c r="Y109" s="37">
        <f t="shared" si="73"/>
        <v>0</v>
      </c>
      <c r="Z109" s="37">
        <f t="shared" si="74"/>
        <v>0</v>
      </c>
      <c r="AA109" s="37">
        <f t="shared" si="108"/>
        <v>0</v>
      </c>
      <c r="AB109" s="37" t="s">
        <v>46</v>
      </c>
    </row>
    <row r="110" spans="1:28" ht="30" customHeight="1" x14ac:dyDescent="0.25">
      <c r="A110" s="239" t="s">
        <v>225</v>
      </c>
      <c r="B110" s="40" t="s">
        <v>192</v>
      </c>
      <c r="C110" s="40">
        <v>11</v>
      </c>
      <c r="D110" s="40" t="s">
        <v>38</v>
      </c>
      <c r="E110" s="151" t="s">
        <v>226</v>
      </c>
      <c r="F110" s="421">
        <v>197403295128</v>
      </c>
      <c r="G110" s="421">
        <v>0</v>
      </c>
      <c r="H110" s="421">
        <v>0</v>
      </c>
      <c r="I110" s="421">
        <v>0</v>
      </c>
      <c r="J110" s="421">
        <v>0</v>
      </c>
      <c r="K110" s="421">
        <f t="shared" si="75"/>
        <v>0</v>
      </c>
      <c r="L110" s="421">
        <f t="shared" si="76"/>
        <v>197403295128</v>
      </c>
      <c r="M110" s="43">
        <f t="shared" si="80"/>
        <v>3.7187728454030296E-2</v>
      </c>
      <c r="N110" s="421">
        <v>0</v>
      </c>
      <c r="O110" s="421">
        <v>197403295128</v>
      </c>
      <c r="P110" s="421">
        <f>L110-O110</f>
        <v>0</v>
      </c>
      <c r="Q110" s="421">
        <v>197403295128</v>
      </c>
      <c r="R110" s="421">
        <f>+L110-Q110</f>
        <v>0</v>
      </c>
      <c r="S110" s="421">
        <f t="shared" ref="S110" si="121">O110-Q110</f>
        <v>0</v>
      </c>
      <c r="T110" s="421">
        <v>0</v>
      </c>
      <c r="U110" s="421">
        <f>+Q110-T110</f>
        <v>197403295128</v>
      </c>
      <c r="V110" s="421">
        <v>0</v>
      </c>
      <c r="W110" s="44">
        <f t="shared" si="81"/>
        <v>0</v>
      </c>
      <c r="X110" s="45">
        <f t="shared" si="72"/>
        <v>1</v>
      </c>
      <c r="Y110" s="45">
        <f t="shared" si="73"/>
        <v>0</v>
      </c>
      <c r="Z110" s="45">
        <f t="shared" si="74"/>
        <v>0</v>
      </c>
      <c r="AA110" s="45">
        <f t="shared" si="108"/>
        <v>0</v>
      </c>
      <c r="AB110" s="45" t="s">
        <v>46</v>
      </c>
    </row>
    <row r="111" spans="1:28" ht="49.5" customHeight="1" x14ac:dyDescent="0.25">
      <c r="A111" s="238" t="s">
        <v>227</v>
      </c>
      <c r="B111" s="68"/>
      <c r="C111" s="68"/>
      <c r="D111" s="40"/>
      <c r="E111" s="149" t="s">
        <v>228</v>
      </c>
      <c r="F111" s="425">
        <f t="shared" ref="F111:V113" si="122">+F112</f>
        <v>1740600000</v>
      </c>
      <c r="G111" s="425">
        <f t="shared" si="122"/>
        <v>0</v>
      </c>
      <c r="H111" s="425">
        <f t="shared" si="122"/>
        <v>0</v>
      </c>
      <c r="I111" s="425">
        <f t="shared" si="122"/>
        <v>0</v>
      </c>
      <c r="J111" s="425">
        <f t="shared" si="122"/>
        <v>0</v>
      </c>
      <c r="K111" s="425">
        <f t="shared" si="122"/>
        <v>0</v>
      </c>
      <c r="L111" s="425">
        <f t="shared" si="122"/>
        <v>1740600000</v>
      </c>
      <c r="M111" s="36">
        <f t="shared" si="80"/>
        <v>3.2790212597572733E-4</v>
      </c>
      <c r="N111" s="425">
        <f t="shared" si="122"/>
        <v>0</v>
      </c>
      <c r="O111" s="425">
        <f t="shared" si="122"/>
        <v>1740600000</v>
      </c>
      <c r="P111" s="425">
        <f t="shared" si="122"/>
        <v>0</v>
      </c>
      <c r="Q111" s="425">
        <f t="shared" si="122"/>
        <v>1740600000</v>
      </c>
      <c r="R111" s="425">
        <f t="shared" si="122"/>
        <v>0</v>
      </c>
      <c r="S111" s="425">
        <v>0</v>
      </c>
      <c r="T111" s="425">
        <f t="shared" si="122"/>
        <v>0</v>
      </c>
      <c r="U111" s="425">
        <f t="shared" si="122"/>
        <v>1740600000</v>
      </c>
      <c r="V111" s="425">
        <f t="shared" si="122"/>
        <v>0</v>
      </c>
      <c r="W111" s="425">
        <f t="shared" ref="W111:W113" si="123">+W112</f>
        <v>0</v>
      </c>
      <c r="X111" s="37">
        <f t="shared" si="72"/>
        <v>1</v>
      </c>
      <c r="Y111" s="37">
        <f t="shared" si="73"/>
        <v>0</v>
      </c>
      <c r="Z111" s="37">
        <f t="shared" si="74"/>
        <v>0</v>
      </c>
      <c r="AA111" s="37">
        <f t="shared" si="108"/>
        <v>0</v>
      </c>
      <c r="AB111" s="37" t="s">
        <v>46</v>
      </c>
    </row>
    <row r="112" spans="1:28" ht="49.5" customHeight="1" x14ac:dyDescent="0.25">
      <c r="A112" s="238" t="s">
        <v>229</v>
      </c>
      <c r="B112" s="40"/>
      <c r="C112" s="40"/>
      <c r="D112" s="40"/>
      <c r="E112" s="148" t="s">
        <v>228</v>
      </c>
      <c r="F112" s="425">
        <f t="shared" si="122"/>
        <v>1740600000</v>
      </c>
      <c r="G112" s="425">
        <f t="shared" si="122"/>
        <v>0</v>
      </c>
      <c r="H112" s="425">
        <f t="shared" si="122"/>
        <v>0</v>
      </c>
      <c r="I112" s="425">
        <f t="shared" si="122"/>
        <v>0</v>
      </c>
      <c r="J112" s="425">
        <f t="shared" si="122"/>
        <v>0</v>
      </c>
      <c r="K112" s="425">
        <f t="shared" si="122"/>
        <v>0</v>
      </c>
      <c r="L112" s="425">
        <f t="shared" si="122"/>
        <v>1740600000</v>
      </c>
      <c r="M112" s="36">
        <f t="shared" si="80"/>
        <v>3.2790212597572733E-4</v>
      </c>
      <c r="N112" s="425">
        <f t="shared" si="122"/>
        <v>0</v>
      </c>
      <c r="O112" s="425">
        <f t="shared" si="122"/>
        <v>1740600000</v>
      </c>
      <c r="P112" s="425">
        <f t="shared" si="122"/>
        <v>0</v>
      </c>
      <c r="Q112" s="425">
        <f t="shared" si="122"/>
        <v>1740600000</v>
      </c>
      <c r="R112" s="425">
        <f t="shared" si="122"/>
        <v>0</v>
      </c>
      <c r="S112" s="425">
        <v>0</v>
      </c>
      <c r="T112" s="425">
        <f t="shared" si="122"/>
        <v>0</v>
      </c>
      <c r="U112" s="425">
        <f t="shared" si="122"/>
        <v>1740600000</v>
      </c>
      <c r="V112" s="425">
        <f t="shared" si="122"/>
        <v>0</v>
      </c>
      <c r="W112" s="425">
        <f t="shared" si="123"/>
        <v>0</v>
      </c>
      <c r="X112" s="37">
        <f t="shared" si="72"/>
        <v>1</v>
      </c>
      <c r="Y112" s="37">
        <f t="shared" si="73"/>
        <v>0</v>
      </c>
      <c r="Z112" s="37">
        <f t="shared" si="74"/>
        <v>0</v>
      </c>
      <c r="AA112" s="37">
        <f t="shared" si="108"/>
        <v>0</v>
      </c>
      <c r="AB112" s="37" t="s">
        <v>46</v>
      </c>
    </row>
    <row r="113" spans="1:28" ht="32.25" customHeight="1" x14ac:dyDescent="0.25">
      <c r="A113" s="238" t="s">
        <v>230</v>
      </c>
      <c r="B113" s="40"/>
      <c r="C113" s="40"/>
      <c r="D113" s="40"/>
      <c r="E113" s="149" t="s">
        <v>224</v>
      </c>
      <c r="F113" s="425">
        <f t="shared" si="122"/>
        <v>1740600000</v>
      </c>
      <c r="G113" s="425">
        <f t="shared" si="122"/>
        <v>0</v>
      </c>
      <c r="H113" s="425">
        <f t="shared" si="122"/>
        <v>0</v>
      </c>
      <c r="I113" s="425">
        <f t="shared" si="122"/>
        <v>0</v>
      </c>
      <c r="J113" s="425">
        <f t="shared" si="122"/>
        <v>0</v>
      </c>
      <c r="K113" s="425">
        <f t="shared" si="122"/>
        <v>0</v>
      </c>
      <c r="L113" s="425">
        <f t="shared" si="122"/>
        <v>1740600000</v>
      </c>
      <c r="M113" s="36">
        <f t="shared" si="80"/>
        <v>3.2790212597572733E-4</v>
      </c>
      <c r="N113" s="425">
        <f t="shared" si="122"/>
        <v>0</v>
      </c>
      <c r="O113" s="425">
        <f t="shared" si="122"/>
        <v>1740600000</v>
      </c>
      <c r="P113" s="425">
        <f t="shared" si="122"/>
        <v>0</v>
      </c>
      <c r="Q113" s="425">
        <f t="shared" si="122"/>
        <v>1740600000</v>
      </c>
      <c r="R113" s="425">
        <f t="shared" si="122"/>
        <v>0</v>
      </c>
      <c r="S113" s="425">
        <v>0</v>
      </c>
      <c r="T113" s="425">
        <f t="shared" si="122"/>
        <v>0</v>
      </c>
      <c r="U113" s="425">
        <f t="shared" si="122"/>
        <v>1740600000</v>
      </c>
      <c r="V113" s="425">
        <f t="shared" si="122"/>
        <v>0</v>
      </c>
      <c r="W113" s="425">
        <f t="shared" si="123"/>
        <v>0</v>
      </c>
      <c r="X113" s="37">
        <f t="shared" si="72"/>
        <v>1</v>
      </c>
      <c r="Y113" s="37">
        <f t="shared" si="73"/>
        <v>0</v>
      </c>
      <c r="Z113" s="37">
        <f t="shared" si="74"/>
        <v>0</v>
      </c>
      <c r="AA113" s="37">
        <f t="shared" si="108"/>
        <v>0</v>
      </c>
      <c r="AB113" s="37" t="s">
        <v>46</v>
      </c>
    </row>
    <row r="114" spans="1:28" ht="30" customHeight="1" x14ac:dyDescent="0.25">
      <c r="A114" s="239" t="s">
        <v>231</v>
      </c>
      <c r="B114" s="40" t="s">
        <v>192</v>
      </c>
      <c r="C114" s="40">
        <v>11</v>
      </c>
      <c r="D114" s="40" t="s">
        <v>38</v>
      </c>
      <c r="E114" s="151" t="s">
        <v>226</v>
      </c>
      <c r="F114" s="421">
        <v>1740600000</v>
      </c>
      <c r="G114" s="421">
        <v>0</v>
      </c>
      <c r="H114" s="421">
        <v>0</v>
      </c>
      <c r="I114" s="421">
        <v>0</v>
      </c>
      <c r="J114" s="421">
        <v>0</v>
      </c>
      <c r="K114" s="421">
        <f t="shared" si="75"/>
        <v>0</v>
      </c>
      <c r="L114" s="421">
        <f t="shared" si="76"/>
        <v>1740600000</v>
      </c>
      <c r="M114" s="43">
        <f t="shared" si="80"/>
        <v>3.2790212597572733E-4</v>
      </c>
      <c r="N114" s="421">
        <v>0</v>
      </c>
      <c r="O114" s="421">
        <v>1740600000</v>
      </c>
      <c r="P114" s="421">
        <f>L114-O114</f>
        <v>0</v>
      </c>
      <c r="Q114" s="421">
        <v>1740600000</v>
      </c>
      <c r="R114" s="421">
        <f>+L114-Q114</f>
        <v>0</v>
      </c>
      <c r="S114" s="421">
        <f t="shared" ref="S114" si="124">O114-Q114</f>
        <v>0</v>
      </c>
      <c r="T114" s="421">
        <v>0</v>
      </c>
      <c r="U114" s="421">
        <f>+Q114-T114</f>
        <v>1740600000</v>
      </c>
      <c r="V114" s="421">
        <v>0</v>
      </c>
      <c r="W114" s="44">
        <f t="shared" si="81"/>
        <v>0</v>
      </c>
      <c r="X114" s="45">
        <f t="shared" si="72"/>
        <v>1</v>
      </c>
      <c r="Y114" s="45">
        <f t="shared" si="73"/>
        <v>0</v>
      </c>
      <c r="Z114" s="45">
        <f t="shared" si="74"/>
        <v>0</v>
      </c>
      <c r="AA114" s="45">
        <f t="shared" si="108"/>
        <v>0</v>
      </c>
      <c r="AB114" s="45" t="s">
        <v>46</v>
      </c>
    </row>
    <row r="115" spans="1:28" ht="87" customHeight="1" x14ac:dyDescent="0.25">
      <c r="A115" s="238" t="s">
        <v>232</v>
      </c>
      <c r="B115" s="40"/>
      <c r="C115" s="40"/>
      <c r="D115" s="40"/>
      <c r="E115" s="149" t="s">
        <v>233</v>
      </c>
      <c r="F115" s="425">
        <f t="shared" ref="F115:V117" si="125">+F116</f>
        <v>152413550265</v>
      </c>
      <c r="G115" s="425">
        <f t="shared" si="125"/>
        <v>0</v>
      </c>
      <c r="H115" s="425">
        <f t="shared" si="125"/>
        <v>0</v>
      </c>
      <c r="I115" s="425">
        <f t="shared" si="125"/>
        <v>0</v>
      </c>
      <c r="J115" s="425">
        <f t="shared" si="125"/>
        <v>0</v>
      </c>
      <c r="K115" s="425">
        <f t="shared" si="125"/>
        <v>0</v>
      </c>
      <c r="L115" s="425">
        <f t="shared" si="125"/>
        <v>152413550265</v>
      </c>
      <c r="M115" s="36">
        <f t="shared" si="80"/>
        <v>2.8712356175687626E-2</v>
      </c>
      <c r="N115" s="425">
        <f t="shared" si="125"/>
        <v>0</v>
      </c>
      <c r="O115" s="425">
        <f t="shared" si="125"/>
        <v>152413550265</v>
      </c>
      <c r="P115" s="425">
        <f t="shared" si="125"/>
        <v>0</v>
      </c>
      <c r="Q115" s="425">
        <f t="shared" si="125"/>
        <v>152413550265</v>
      </c>
      <c r="R115" s="425">
        <f t="shared" si="125"/>
        <v>0</v>
      </c>
      <c r="S115" s="425">
        <v>0</v>
      </c>
      <c r="T115" s="425">
        <f t="shared" si="125"/>
        <v>0</v>
      </c>
      <c r="U115" s="425">
        <f t="shared" si="125"/>
        <v>152413550265</v>
      </c>
      <c r="V115" s="425">
        <f t="shared" si="125"/>
        <v>0</v>
      </c>
      <c r="W115" s="425">
        <f t="shared" ref="W115:W117" si="126">+W116</f>
        <v>0</v>
      </c>
      <c r="X115" s="37">
        <f t="shared" si="72"/>
        <v>1</v>
      </c>
      <c r="Y115" s="37">
        <f t="shared" si="73"/>
        <v>0</v>
      </c>
      <c r="Z115" s="37">
        <f t="shared" si="74"/>
        <v>0</v>
      </c>
      <c r="AA115" s="37">
        <f t="shared" si="108"/>
        <v>0</v>
      </c>
      <c r="AB115" s="37" t="s">
        <v>46</v>
      </c>
    </row>
    <row r="116" spans="1:28" ht="84" customHeight="1" x14ac:dyDescent="0.25">
      <c r="A116" s="238" t="s">
        <v>234</v>
      </c>
      <c r="B116" s="68"/>
      <c r="C116" s="68"/>
      <c r="D116" s="40"/>
      <c r="E116" s="149" t="s">
        <v>233</v>
      </c>
      <c r="F116" s="425">
        <f t="shared" si="125"/>
        <v>152413550265</v>
      </c>
      <c r="G116" s="425">
        <f t="shared" si="125"/>
        <v>0</v>
      </c>
      <c r="H116" s="425">
        <f t="shared" si="125"/>
        <v>0</v>
      </c>
      <c r="I116" s="425">
        <f t="shared" si="125"/>
        <v>0</v>
      </c>
      <c r="J116" s="425">
        <f t="shared" si="125"/>
        <v>0</v>
      </c>
      <c r="K116" s="425">
        <f t="shared" si="125"/>
        <v>0</v>
      </c>
      <c r="L116" s="425">
        <f t="shared" si="125"/>
        <v>152413550265</v>
      </c>
      <c r="M116" s="36">
        <f t="shared" si="80"/>
        <v>2.8712356175687626E-2</v>
      </c>
      <c r="N116" s="425">
        <f t="shared" si="125"/>
        <v>0</v>
      </c>
      <c r="O116" s="425">
        <f t="shared" si="125"/>
        <v>152413550265</v>
      </c>
      <c r="P116" s="425">
        <f t="shared" si="125"/>
        <v>0</v>
      </c>
      <c r="Q116" s="425">
        <f t="shared" si="125"/>
        <v>152413550265</v>
      </c>
      <c r="R116" s="425">
        <f t="shared" si="125"/>
        <v>0</v>
      </c>
      <c r="S116" s="425">
        <v>0</v>
      </c>
      <c r="T116" s="425">
        <f t="shared" si="125"/>
        <v>0</v>
      </c>
      <c r="U116" s="425">
        <f t="shared" si="125"/>
        <v>152413550265</v>
      </c>
      <c r="V116" s="425">
        <f t="shared" si="125"/>
        <v>0</v>
      </c>
      <c r="W116" s="425">
        <f t="shared" si="126"/>
        <v>0</v>
      </c>
      <c r="X116" s="37">
        <f t="shared" si="72"/>
        <v>1</v>
      </c>
      <c r="Y116" s="37">
        <f t="shared" si="73"/>
        <v>0</v>
      </c>
      <c r="Z116" s="37">
        <f t="shared" si="74"/>
        <v>0</v>
      </c>
      <c r="AA116" s="37">
        <f t="shared" si="108"/>
        <v>0</v>
      </c>
      <c r="AB116" s="37" t="s">
        <v>46</v>
      </c>
    </row>
    <row r="117" spans="1:28" ht="32.25" customHeight="1" x14ac:dyDescent="0.25">
      <c r="A117" s="238" t="s">
        <v>235</v>
      </c>
      <c r="B117" s="68"/>
      <c r="C117" s="68"/>
      <c r="D117" s="40"/>
      <c r="E117" s="149" t="s">
        <v>236</v>
      </c>
      <c r="F117" s="425">
        <f t="shared" si="125"/>
        <v>152413550265</v>
      </c>
      <c r="G117" s="425">
        <f t="shared" si="125"/>
        <v>0</v>
      </c>
      <c r="H117" s="425">
        <f t="shared" si="125"/>
        <v>0</v>
      </c>
      <c r="I117" s="425">
        <f t="shared" si="125"/>
        <v>0</v>
      </c>
      <c r="J117" s="425">
        <f t="shared" si="125"/>
        <v>0</v>
      </c>
      <c r="K117" s="425">
        <f t="shared" si="125"/>
        <v>0</v>
      </c>
      <c r="L117" s="425">
        <f t="shared" si="125"/>
        <v>152413550265</v>
      </c>
      <c r="M117" s="36">
        <f t="shared" si="80"/>
        <v>2.8712356175687626E-2</v>
      </c>
      <c r="N117" s="425">
        <f t="shared" si="125"/>
        <v>0</v>
      </c>
      <c r="O117" s="425">
        <f t="shared" si="125"/>
        <v>152413550265</v>
      </c>
      <c r="P117" s="425">
        <f t="shared" si="125"/>
        <v>0</v>
      </c>
      <c r="Q117" s="425">
        <f t="shared" si="125"/>
        <v>152413550265</v>
      </c>
      <c r="R117" s="425">
        <f t="shared" si="125"/>
        <v>0</v>
      </c>
      <c r="S117" s="425">
        <v>0</v>
      </c>
      <c r="T117" s="425">
        <f t="shared" si="125"/>
        <v>0</v>
      </c>
      <c r="U117" s="425">
        <f t="shared" si="125"/>
        <v>152413550265</v>
      </c>
      <c r="V117" s="425">
        <f t="shared" si="125"/>
        <v>0</v>
      </c>
      <c r="W117" s="425">
        <f t="shared" si="126"/>
        <v>0</v>
      </c>
      <c r="X117" s="37">
        <f t="shared" si="72"/>
        <v>1</v>
      </c>
      <c r="Y117" s="37">
        <f t="shared" si="73"/>
        <v>0</v>
      </c>
      <c r="Z117" s="37">
        <f t="shared" si="74"/>
        <v>0</v>
      </c>
      <c r="AA117" s="37">
        <f t="shared" si="108"/>
        <v>0</v>
      </c>
      <c r="AB117" s="37" t="s">
        <v>46</v>
      </c>
    </row>
    <row r="118" spans="1:28" ht="30" customHeight="1" x14ac:dyDescent="0.25">
      <c r="A118" s="239" t="s">
        <v>237</v>
      </c>
      <c r="B118" s="40" t="s">
        <v>192</v>
      </c>
      <c r="C118" s="40">
        <v>11</v>
      </c>
      <c r="D118" s="40" t="s">
        <v>38</v>
      </c>
      <c r="E118" s="151" t="s">
        <v>226</v>
      </c>
      <c r="F118" s="421">
        <v>152413550265</v>
      </c>
      <c r="G118" s="421">
        <v>0</v>
      </c>
      <c r="H118" s="421">
        <v>0</v>
      </c>
      <c r="I118" s="421">
        <v>0</v>
      </c>
      <c r="J118" s="421">
        <v>0</v>
      </c>
      <c r="K118" s="421">
        <f t="shared" si="75"/>
        <v>0</v>
      </c>
      <c r="L118" s="421">
        <f t="shared" si="76"/>
        <v>152413550265</v>
      </c>
      <c r="M118" s="43">
        <f t="shared" si="80"/>
        <v>2.8712356175687626E-2</v>
      </c>
      <c r="N118" s="421">
        <v>0</v>
      </c>
      <c r="O118" s="421">
        <v>152413550265</v>
      </c>
      <c r="P118" s="421">
        <f>L118-O118</f>
        <v>0</v>
      </c>
      <c r="Q118" s="421">
        <v>152413550265</v>
      </c>
      <c r="R118" s="421">
        <f>+L118-Q118</f>
        <v>0</v>
      </c>
      <c r="S118" s="421">
        <f t="shared" ref="S118" si="127">O118-Q118</f>
        <v>0</v>
      </c>
      <c r="T118" s="421">
        <v>0</v>
      </c>
      <c r="U118" s="421">
        <f>+Q118-T118</f>
        <v>152413550265</v>
      </c>
      <c r="V118" s="421">
        <v>0</v>
      </c>
      <c r="W118" s="44">
        <f t="shared" si="81"/>
        <v>0</v>
      </c>
      <c r="X118" s="45">
        <f t="shared" si="72"/>
        <v>1</v>
      </c>
      <c r="Y118" s="45">
        <f t="shared" si="73"/>
        <v>0</v>
      </c>
      <c r="Z118" s="45">
        <f t="shared" si="74"/>
        <v>0</v>
      </c>
      <c r="AA118" s="45">
        <f t="shared" si="108"/>
        <v>0</v>
      </c>
      <c r="AB118" s="45" t="s">
        <v>46</v>
      </c>
    </row>
    <row r="119" spans="1:28" ht="80.25" customHeight="1" x14ac:dyDescent="0.25">
      <c r="A119" s="238" t="s">
        <v>238</v>
      </c>
      <c r="B119" s="40"/>
      <c r="C119" s="40"/>
      <c r="D119" s="40"/>
      <c r="E119" s="148" t="s">
        <v>239</v>
      </c>
      <c r="F119" s="425">
        <f t="shared" ref="F119:V121" si="128">+F120</f>
        <v>174246806812</v>
      </c>
      <c r="G119" s="425">
        <f t="shared" si="128"/>
        <v>0</v>
      </c>
      <c r="H119" s="425">
        <f t="shared" si="128"/>
        <v>0</v>
      </c>
      <c r="I119" s="425">
        <f t="shared" si="128"/>
        <v>0</v>
      </c>
      <c r="J119" s="425">
        <f t="shared" si="128"/>
        <v>0</v>
      </c>
      <c r="K119" s="425">
        <f t="shared" si="128"/>
        <v>0</v>
      </c>
      <c r="L119" s="425">
        <f t="shared" si="128"/>
        <v>174246806812</v>
      </c>
      <c r="M119" s="36">
        <f t="shared" si="80"/>
        <v>3.2825404112453549E-2</v>
      </c>
      <c r="N119" s="425">
        <f t="shared" si="128"/>
        <v>0</v>
      </c>
      <c r="O119" s="425">
        <f t="shared" si="128"/>
        <v>174246806812</v>
      </c>
      <c r="P119" s="425">
        <f t="shared" si="128"/>
        <v>0</v>
      </c>
      <c r="Q119" s="425">
        <f t="shared" si="128"/>
        <v>174246806812</v>
      </c>
      <c r="R119" s="425">
        <f t="shared" si="128"/>
        <v>0</v>
      </c>
      <c r="S119" s="425">
        <f t="shared" si="128"/>
        <v>0</v>
      </c>
      <c r="T119" s="425">
        <f t="shared" si="128"/>
        <v>0</v>
      </c>
      <c r="U119" s="425">
        <f t="shared" si="128"/>
        <v>174246806812</v>
      </c>
      <c r="V119" s="425">
        <f t="shared" si="128"/>
        <v>0</v>
      </c>
      <c r="W119" s="425">
        <f t="shared" ref="W119:W121" si="129">+W120</f>
        <v>0</v>
      </c>
      <c r="X119" s="37">
        <f t="shared" si="72"/>
        <v>1</v>
      </c>
      <c r="Y119" s="37">
        <f t="shared" si="73"/>
        <v>0</v>
      </c>
      <c r="Z119" s="37">
        <f t="shared" si="74"/>
        <v>0</v>
      </c>
      <c r="AA119" s="37">
        <f t="shared" si="108"/>
        <v>0</v>
      </c>
      <c r="AB119" s="37" t="s">
        <v>46</v>
      </c>
    </row>
    <row r="120" spans="1:28" ht="80.25" customHeight="1" x14ac:dyDescent="0.25">
      <c r="A120" s="238" t="s">
        <v>240</v>
      </c>
      <c r="B120" s="68"/>
      <c r="C120" s="68"/>
      <c r="D120" s="40"/>
      <c r="E120" s="148" t="s">
        <v>239</v>
      </c>
      <c r="F120" s="425">
        <f t="shared" si="128"/>
        <v>174246806812</v>
      </c>
      <c r="G120" s="425">
        <f t="shared" si="128"/>
        <v>0</v>
      </c>
      <c r="H120" s="425">
        <f t="shared" si="128"/>
        <v>0</v>
      </c>
      <c r="I120" s="425">
        <f t="shared" si="128"/>
        <v>0</v>
      </c>
      <c r="J120" s="425">
        <f t="shared" si="128"/>
        <v>0</v>
      </c>
      <c r="K120" s="425">
        <f t="shared" si="128"/>
        <v>0</v>
      </c>
      <c r="L120" s="425">
        <f t="shared" si="128"/>
        <v>174246806812</v>
      </c>
      <c r="M120" s="36">
        <f t="shared" si="80"/>
        <v>3.2825404112453549E-2</v>
      </c>
      <c r="N120" s="425">
        <f t="shared" si="128"/>
        <v>0</v>
      </c>
      <c r="O120" s="425">
        <f t="shared" si="128"/>
        <v>174246806812</v>
      </c>
      <c r="P120" s="425">
        <f t="shared" si="128"/>
        <v>0</v>
      </c>
      <c r="Q120" s="425">
        <f t="shared" si="128"/>
        <v>174246806812</v>
      </c>
      <c r="R120" s="425">
        <f t="shared" si="128"/>
        <v>0</v>
      </c>
      <c r="S120" s="425">
        <f t="shared" si="128"/>
        <v>0</v>
      </c>
      <c r="T120" s="425">
        <f t="shared" si="128"/>
        <v>0</v>
      </c>
      <c r="U120" s="425">
        <f t="shared" si="128"/>
        <v>174246806812</v>
      </c>
      <c r="V120" s="425">
        <f t="shared" si="128"/>
        <v>0</v>
      </c>
      <c r="W120" s="425">
        <f t="shared" si="129"/>
        <v>0</v>
      </c>
      <c r="X120" s="37">
        <f t="shared" si="72"/>
        <v>1</v>
      </c>
      <c r="Y120" s="37">
        <f t="shared" si="73"/>
        <v>0</v>
      </c>
      <c r="Z120" s="37">
        <f t="shared" si="74"/>
        <v>0</v>
      </c>
      <c r="AA120" s="37">
        <f t="shared" si="108"/>
        <v>0</v>
      </c>
      <c r="AB120" s="37" t="s">
        <v>46</v>
      </c>
    </row>
    <row r="121" spans="1:28" ht="28.5" customHeight="1" x14ac:dyDescent="0.25">
      <c r="A121" s="238" t="s">
        <v>241</v>
      </c>
      <c r="B121" s="68"/>
      <c r="C121" s="68"/>
      <c r="D121" s="40"/>
      <c r="E121" s="149" t="s">
        <v>236</v>
      </c>
      <c r="F121" s="425">
        <f t="shared" si="128"/>
        <v>174246806812</v>
      </c>
      <c r="G121" s="425">
        <f t="shared" si="128"/>
        <v>0</v>
      </c>
      <c r="H121" s="425">
        <f t="shared" si="128"/>
        <v>0</v>
      </c>
      <c r="I121" s="425">
        <f t="shared" si="128"/>
        <v>0</v>
      </c>
      <c r="J121" s="425">
        <f t="shared" si="128"/>
        <v>0</v>
      </c>
      <c r="K121" s="425">
        <f t="shared" si="128"/>
        <v>0</v>
      </c>
      <c r="L121" s="425">
        <f t="shared" si="128"/>
        <v>174246806812</v>
      </c>
      <c r="M121" s="36">
        <f t="shared" si="80"/>
        <v>3.2825404112453549E-2</v>
      </c>
      <c r="N121" s="425">
        <f t="shared" si="128"/>
        <v>0</v>
      </c>
      <c r="O121" s="425">
        <f t="shared" si="128"/>
        <v>174246806812</v>
      </c>
      <c r="P121" s="425">
        <f t="shared" si="128"/>
        <v>0</v>
      </c>
      <c r="Q121" s="425">
        <f t="shared" si="128"/>
        <v>174246806812</v>
      </c>
      <c r="R121" s="425">
        <f t="shared" si="128"/>
        <v>0</v>
      </c>
      <c r="S121" s="425">
        <f t="shared" si="128"/>
        <v>0</v>
      </c>
      <c r="T121" s="425">
        <f t="shared" si="128"/>
        <v>0</v>
      </c>
      <c r="U121" s="425">
        <f t="shared" si="128"/>
        <v>174246806812</v>
      </c>
      <c r="V121" s="425">
        <f t="shared" si="128"/>
        <v>0</v>
      </c>
      <c r="W121" s="425">
        <f t="shared" si="129"/>
        <v>0</v>
      </c>
      <c r="X121" s="37">
        <f t="shared" si="72"/>
        <v>1</v>
      </c>
      <c r="Y121" s="37">
        <f t="shared" si="73"/>
        <v>0</v>
      </c>
      <c r="Z121" s="37">
        <f t="shared" si="74"/>
        <v>0</v>
      </c>
      <c r="AA121" s="37">
        <f t="shared" si="108"/>
        <v>0</v>
      </c>
      <c r="AB121" s="37" t="s">
        <v>46</v>
      </c>
    </row>
    <row r="122" spans="1:28" ht="30" customHeight="1" x14ac:dyDescent="0.25">
      <c r="A122" s="239" t="s">
        <v>242</v>
      </c>
      <c r="B122" s="40" t="s">
        <v>192</v>
      </c>
      <c r="C122" s="40">
        <v>11</v>
      </c>
      <c r="D122" s="40" t="s">
        <v>38</v>
      </c>
      <c r="E122" s="151" t="s">
        <v>226</v>
      </c>
      <c r="F122" s="421">
        <v>174246806812</v>
      </c>
      <c r="G122" s="421">
        <v>0</v>
      </c>
      <c r="H122" s="421">
        <v>0</v>
      </c>
      <c r="I122" s="421">
        <v>0</v>
      </c>
      <c r="J122" s="421">
        <v>0</v>
      </c>
      <c r="K122" s="421">
        <f t="shared" si="75"/>
        <v>0</v>
      </c>
      <c r="L122" s="421">
        <f t="shared" si="76"/>
        <v>174246806812</v>
      </c>
      <c r="M122" s="43">
        <f t="shared" si="80"/>
        <v>3.2825404112453549E-2</v>
      </c>
      <c r="N122" s="421">
        <v>0</v>
      </c>
      <c r="O122" s="421">
        <v>174246806812</v>
      </c>
      <c r="P122" s="421">
        <f>L122-O122</f>
        <v>0</v>
      </c>
      <c r="Q122" s="421">
        <v>174246806812</v>
      </c>
      <c r="R122" s="421">
        <f>+L122-Q122</f>
        <v>0</v>
      </c>
      <c r="S122" s="421">
        <f t="shared" ref="S122" si="130">O122-Q122</f>
        <v>0</v>
      </c>
      <c r="T122" s="421">
        <v>0</v>
      </c>
      <c r="U122" s="421">
        <f>+Q122-T122</f>
        <v>174246806812</v>
      </c>
      <c r="V122" s="421">
        <v>0</v>
      </c>
      <c r="W122" s="44">
        <f t="shared" si="81"/>
        <v>0</v>
      </c>
      <c r="X122" s="45">
        <f t="shared" si="72"/>
        <v>1</v>
      </c>
      <c r="Y122" s="45">
        <f t="shared" si="73"/>
        <v>0</v>
      </c>
      <c r="Z122" s="45">
        <f t="shared" si="74"/>
        <v>0</v>
      </c>
      <c r="AA122" s="45">
        <f t="shared" si="108"/>
        <v>0</v>
      </c>
      <c r="AB122" s="45" t="s">
        <v>46</v>
      </c>
    </row>
    <row r="123" spans="1:28" ht="61.5" customHeight="1" x14ac:dyDescent="0.25">
      <c r="A123" s="238" t="s">
        <v>243</v>
      </c>
      <c r="B123" s="33"/>
      <c r="C123" s="33"/>
      <c r="D123" s="33"/>
      <c r="E123" s="149" t="s">
        <v>244</v>
      </c>
      <c r="F123" s="425">
        <f t="shared" ref="F123:V125" si="131">+F124</f>
        <v>251092107058</v>
      </c>
      <c r="G123" s="425">
        <f t="shared" si="131"/>
        <v>0</v>
      </c>
      <c r="H123" s="425">
        <f t="shared" si="131"/>
        <v>0</v>
      </c>
      <c r="I123" s="425">
        <f t="shared" si="131"/>
        <v>0</v>
      </c>
      <c r="J123" s="425">
        <f t="shared" si="131"/>
        <v>0</v>
      </c>
      <c r="K123" s="425">
        <f t="shared" si="131"/>
        <v>0</v>
      </c>
      <c r="L123" s="425">
        <f t="shared" si="131"/>
        <v>251092107058</v>
      </c>
      <c r="M123" s="36">
        <f t="shared" si="80"/>
        <v>4.7301870458487376E-2</v>
      </c>
      <c r="N123" s="425">
        <f t="shared" si="131"/>
        <v>0</v>
      </c>
      <c r="O123" s="425">
        <f t="shared" si="131"/>
        <v>251092107058</v>
      </c>
      <c r="P123" s="425">
        <f t="shared" si="131"/>
        <v>0</v>
      </c>
      <c r="Q123" s="425">
        <f t="shared" si="131"/>
        <v>251092107058</v>
      </c>
      <c r="R123" s="425">
        <f t="shared" si="131"/>
        <v>0</v>
      </c>
      <c r="S123" s="425">
        <v>0</v>
      </c>
      <c r="T123" s="425">
        <f t="shared" si="131"/>
        <v>0</v>
      </c>
      <c r="U123" s="425">
        <f t="shared" si="131"/>
        <v>251092107058</v>
      </c>
      <c r="V123" s="425">
        <f t="shared" si="131"/>
        <v>0</v>
      </c>
      <c r="W123" s="425">
        <f t="shared" ref="W123:W125" si="132">+W124</f>
        <v>0</v>
      </c>
      <c r="X123" s="37">
        <f t="shared" si="72"/>
        <v>1</v>
      </c>
      <c r="Y123" s="37">
        <f t="shared" si="73"/>
        <v>0</v>
      </c>
      <c r="Z123" s="37">
        <f t="shared" si="74"/>
        <v>0</v>
      </c>
      <c r="AA123" s="37">
        <f t="shared" si="108"/>
        <v>0</v>
      </c>
      <c r="AB123" s="37" t="s">
        <v>46</v>
      </c>
    </row>
    <row r="124" spans="1:28" ht="61.5" customHeight="1" x14ac:dyDescent="0.25">
      <c r="A124" s="238" t="s">
        <v>245</v>
      </c>
      <c r="B124" s="70"/>
      <c r="C124" s="70"/>
      <c r="D124" s="33"/>
      <c r="E124" s="148" t="s">
        <v>244</v>
      </c>
      <c r="F124" s="425">
        <f t="shared" si="131"/>
        <v>251092107058</v>
      </c>
      <c r="G124" s="425">
        <f t="shared" si="131"/>
        <v>0</v>
      </c>
      <c r="H124" s="425">
        <f t="shared" si="131"/>
        <v>0</v>
      </c>
      <c r="I124" s="425">
        <f t="shared" si="131"/>
        <v>0</v>
      </c>
      <c r="J124" s="425">
        <f t="shared" si="131"/>
        <v>0</v>
      </c>
      <c r="K124" s="425">
        <f t="shared" si="131"/>
        <v>0</v>
      </c>
      <c r="L124" s="425">
        <f t="shared" si="131"/>
        <v>251092107058</v>
      </c>
      <c r="M124" s="36">
        <f t="shared" si="80"/>
        <v>4.7301870458487376E-2</v>
      </c>
      <c r="N124" s="425">
        <f t="shared" si="131"/>
        <v>0</v>
      </c>
      <c r="O124" s="425">
        <f t="shared" si="131"/>
        <v>251092107058</v>
      </c>
      <c r="P124" s="425">
        <f t="shared" si="131"/>
        <v>0</v>
      </c>
      <c r="Q124" s="425">
        <f t="shared" si="131"/>
        <v>251092107058</v>
      </c>
      <c r="R124" s="425">
        <f t="shared" si="131"/>
        <v>0</v>
      </c>
      <c r="S124" s="425">
        <v>0</v>
      </c>
      <c r="T124" s="425">
        <f t="shared" si="131"/>
        <v>0</v>
      </c>
      <c r="U124" s="425">
        <f t="shared" si="131"/>
        <v>251092107058</v>
      </c>
      <c r="V124" s="425">
        <f t="shared" si="131"/>
        <v>0</v>
      </c>
      <c r="W124" s="425">
        <f t="shared" si="132"/>
        <v>0</v>
      </c>
      <c r="X124" s="37">
        <f t="shared" si="72"/>
        <v>1</v>
      </c>
      <c r="Y124" s="37">
        <f t="shared" si="73"/>
        <v>0</v>
      </c>
      <c r="Z124" s="37">
        <f t="shared" si="74"/>
        <v>0</v>
      </c>
      <c r="AA124" s="37">
        <f t="shared" si="108"/>
        <v>0</v>
      </c>
      <c r="AB124" s="37" t="s">
        <v>46</v>
      </c>
    </row>
    <row r="125" spans="1:28" ht="35.25" customHeight="1" x14ac:dyDescent="0.25">
      <c r="A125" s="238" t="s">
        <v>246</v>
      </c>
      <c r="B125" s="70"/>
      <c r="C125" s="70"/>
      <c r="D125" s="33"/>
      <c r="E125" s="149" t="s">
        <v>236</v>
      </c>
      <c r="F125" s="425">
        <f t="shared" si="131"/>
        <v>251092107058</v>
      </c>
      <c r="G125" s="425">
        <f t="shared" si="131"/>
        <v>0</v>
      </c>
      <c r="H125" s="425">
        <f t="shared" si="131"/>
        <v>0</v>
      </c>
      <c r="I125" s="425">
        <f t="shared" si="131"/>
        <v>0</v>
      </c>
      <c r="J125" s="425">
        <f t="shared" si="131"/>
        <v>0</v>
      </c>
      <c r="K125" s="425">
        <f t="shared" si="131"/>
        <v>0</v>
      </c>
      <c r="L125" s="425">
        <f t="shared" si="131"/>
        <v>251092107058</v>
      </c>
      <c r="M125" s="36">
        <f t="shared" si="80"/>
        <v>4.7301870458487376E-2</v>
      </c>
      <c r="N125" s="425">
        <f t="shared" si="131"/>
        <v>0</v>
      </c>
      <c r="O125" s="425">
        <f t="shared" si="131"/>
        <v>251092107058</v>
      </c>
      <c r="P125" s="425">
        <f t="shared" si="131"/>
        <v>0</v>
      </c>
      <c r="Q125" s="425">
        <f t="shared" si="131"/>
        <v>251092107058</v>
      </c>
      <c r="R125" s="425">
        <f t="shared" si="131"/>
        <v>0</v>
      </c>
      <c r="S125" s="425">
        <v>0</v>
      </c>
      <c r="T125" s="425">
        <f t="shared" si="131"/>
        <v>0</v>
      </c>
      <c r="U125" s="425">
        <f t="shared" si="131"/>
        <v>251092107058</v>
      </c>
      <c r="V125" s="425">
        <f t="shared" si="131"/>
        <v>0</v>
      </c>
      <c r="W125" s="425">
        <f t="shared" si="132"/>
        <v>0</v>
      </c>
      <c r="X125" s="37">
        <f t="shared" si="72"/>
        <v>1</v>
      </c>
      <c r="Y125" s="37">
        <f t="shared" si="73"/>
        <v>0</v>
      </c>
      <c r="Z125" s="37">
        <f t="shared" si="74"/>
        <v>0</v>
      </c>
      <c r="AA125" s="37">
        <f t="shared" si="108"/>
        <v>0</v>
      </c>
      <c r="AB125" s="37" t="s">
        <v>46</v>
      </c>
    </row>
    <row r="126" spans="1:28" ht="30" customHeight="1" x14ac:dyDescent="0.25">
      <c r="A126" s="239" t="s">
        <v>247</v>
      </c>
      <c r="B126" s="40" t="s">
        <v>192</v>
      </c>
      <c r="C126" s="40">
        <v>11</v>
      </c>
      <c r="D126" s="40" t="s">
        <v>38</v>
      </c>
      <c r="E126" s="151" t="s">
        <v>226</v>
      </c>
      <c r="F126" s="421">
        <v>251092107058</v>
      </c>
      <c r="G126" s="421">
        <v>0</v>
      </c>
      <c r="H126" s="421">
        <v>0</v>
      </c>
      <c r="I126" s="421">
        <v>0</v>
      </c>
      <c r="J126" s="421">
        <v>0</v>
      </c>
      <c r="K126" s="421">
        <f t="shared" si="75"/>
        <v>0</v>
      </c>
      <c r="L126" s="421">
        <f t="shared" si="76"/>
        <v>251092107058</v>
      </c>
      <c r="M126" s="43">
        <f t="shared" si="80"/>
        <v>4.7301870458487376E-2</v>
      </c>
      <c r="N126" s="421">
        <v>0</v>
      </c>
      <c r="O126" s="421">
        <v>251092107058</v>
      </c>
      <c r="P126" s="421">
        <f>L126-O126</f>
        <v>0</v>
      </c>
      <c r="Q126" s="421">
        <v>251092107058</v>
      </c>
      <c r="R126" s="421">
        <f>+L126-Q126</f>
        <v>0</v>
      </c>
      <c r="S126" s="421">
        <f t="shared" ref="S126" si="133">O126-Q126</f>
        <v>0</v>
      </c>
      <c r="T126" s="421">
        <v>0</v>
      </c>
      <c r="U126" s="421">
        <f>+Q126-T126</f>
        <v>251092107058</v>
      </c>
      <c r="V126" s="421">
        <v>0</v>
      </c>
      <c r="W126" s="44">
        <f t="shared" si="81"/>
        <v>0</v>
      </c>
      <c r="X126" s="45">
        <f t="shared" si="72"/>
        <v>1</v>
      </c>
      <c r="Y126" s="45">
        <f t="shared" si="73"/>
        <v>0</v>
      </c>
      <c r="Z126" s="45">
        <f t="shared" si="74"/>
        <v>0</v>
      </c>
      <c r="AA126" s="45">
        <f t="shared" si="108"/>
        <v>0</v>
      </c>
      <c r="AB126" s="45" t="s">
        <v>46</v>
      </c>
    </row>
    <row r="127" spans="1:28" ht="81.75" customHeight="1" x14ac:dyDescent="0.25">
      <c r="A127" s="238" t="s">
        <v>248</v>
      </c>
      <c r="B127" s="40"/>
      <c r="C127" s="40"/>
      <c r="D127" s="40"/>
      <c r="E127" s="149" t="s">
        <v>249</v>
      </c>
      <c r="F127" s="425">
        <f t="shared" ref="F127:V129" si="134">+F128</f>
        <v>242233026988</v>
      </c>
      <c r="G127" s="425">
        <f t="shared" si="134"/>
        <v>0</v>
      </c>
      <c r="H127" s="425">
        <f t="shared" si="134"/>
        <v>0</v>
      </c>
      <c r="I127" s="425">
        <f t="shared" si="134"/>
        <v>0</v>
      </c>
      <c r="J127" s="425">
        <f t="shared" si="134"/>
        <v>0</v>
      </c>
      <c r="K127" s="425">
        <f t="shared" si="134"/>
        <v>0</v>
      </c>
      <c r="L127" s="425">
        <f t="shared" si="134"/>
        <v>242233026988</v>
      </c>
      <c r="M127" s="36">
        <f t="shared" si="80"/>
        <v>4.5632956756808535E-2</v>
      </c>
      <c r="N127" s="425">
        <f t="shared" si="134"/>
        <v>0</v>
      </c>
      <c r="O127" s="425">
        <f t="shared" si="134"/>
        <v>242233026988</v>
      </c>
      <c r="P127" s="425">
        <f t="shared" si="134"/>
        <v>0</v>
      </c>
      <c r="Q127" s="425">
        <f t="shared" si="134"/>
        <v>242233026988</v>
      </c>
      <c r="R127" s="425">
        <f t="shared" si="134"/>
        <v>0</v>
      </c>
      <c r="S127" s="425">
        <v>0</v>
      </c>
      <c r="T127" s="425">
        <f t="shared" si="134"/>
        <v>8850428804</v>
      </c>
      <c r="U127" s="425">
        <f t="shared" si="134"/>
        <v>233382598184</v>
      </c>
      <c r="V127" s="425">
        <f t="shared" si="134"/>
        <v>8850428804</v>
      </c>
      <c r="W127" s="425">
        <f t="shared" ref="W127:W129" si="135">+W128</f>
        <v>0</v>
      </c>
      <c r="X127" s="37">
        <f t="shared" si="72"/>
        <v>1</v>
      </c>
      <c r="Y127" s="37">
        <f t="shared" si="73"/>
        <v>3.6536837746895853E-2</v>
      </c>
      <c r="Z127" s="37">
        <f t="shared" si="74"/>
        <v>3.6536837746895853E-2</v>
      </c>
      <c r="AA127" s="37">
        <f t="shared" si="108"/>
        <v>3.6536837746895853E-2</v>
      </c>
      <c r="AB127" s="37">
        <f t="shared" si="109"/>
        <v>1</v>
      </c>
    </row>
    <row r="128" spans="1:28" ht="78.75" customHeight="1" x14ac:dyDescent="0.25">
      <c r="A128" s="238" t="s">
        <v>250</v>
      </c>
      <c r="B128" s="68"/>
      <c r="C128" s="68"/>
      <c r="D128" s="40"/>
      <c r="E128" s="149" t="s">
        <v>249</v>
      </c>
      <c r="F128" s="425">
        <f t="shared" si="134"/>
        <v>242233026988</v>
      </c>
      <c r="G128" s="425">
        <f t="shared" si="134"/>
        <v>0</v>
      </c>
      <c r="H128" s="425">
        <f t="shared" si="134"/>
        <v>0</v>
      </c>
      <c r="I128" s="425">
        <f t="shared" si="134"/>
        <v>0</v>
      </c>
      <c r="J128" s="425">
        <f t="shared" si="134"/>
        <v>0</v>
      </c>
      <c r="K128" s="425">
        <f t="shared" si="134"/>
        <v>0</v>
      </c>
      <c r="L128" s="425">
        <f t="shared" si="134"/>
        <v>242233026988</v>
      </c>
      <c r="M128" s="36">
        <f t="shared" si="80"/>
        <v>4.5632956756808535E-2</v>
      </c>
      <c r="N128" s="425">
        <f t="shared" si="134"/>
        <v>0</v>
      </c>
      <c r="O128" s="425">
        <f t="shared" si="134"/>
        <v>242233026988</v>
      </c>
      <c r="P128" s="425">
        <f t="shared" si="134"/>
        <v>0</v>
      </c>
      <c r="Q128" s="425">
        <f t="shared" si="134"/>
        <v>242233026988</v>
      </c>
      <c r="R128" s="425">
        <f t="shared" si="134"/>
        <v>0</v>
      </c>
      <c r="S128" s="425">
        <v>0</v>
      </c>
      <c r="T128" s="425">
        <f t="shared" si="134"/>
        <v>8850428804</v>
      </c>
      <c r="U128" s="425">
        <f t="shared" si="134"/>
        <v>233382598184</v>
      </c>
      <c r="V128" s="425">
        <f t="shared" si="134"/>
        <v>8850428804</v>
      </c>
      <c r="W128" s="425">
        <f t="shared" si="135"/>
        <v>0</v>
      </c>
      <c r="X128" s="37">
        <f t="shared" si="72"/>
        <v>1</v>
      </c>
      <c r="Y128" s="37">
        <f t="shared" si="73"/>
        <v>3.6536837746895853E-2</v>
      </c>
      <c r="Z128" s="37">
        <f t="shared" si="74"/>
        <v>3.6536837746895853E-2</v>
      </c>
      <c r="AA128" s="37">
        <f t="shared" si="108"/>
        <v>3.6536837746895853E-2</v>
      </c>
      <c r="AB128" s="37">
        <f t="shared" si="109"/>
        <v>1</v>
      </c>
    </row>
    <row r="129" spans="1:28" ht="40.5" customHeight="1" x14ac:dyDescent="0.25">
      <c r="A129" s="238" t="s">
        <v>251</v>
      </c>
      <c r="B129" s="68"/>
      <c r="C129" s="68"/>
      <c r="D129" s="40"/>
      <c r="E129" s="149" t="s">
        <v>236</v>
      </c>
      <c r="F129" s="425">
        <f t="shared" si="134"/>
        <v>242233026988</v>
      </c>
      <c r="G129" s="425">
        <f t="shared" si="134"/>
        <v>0</v>
      </c>
      <c r="H129" s="425">
        <f t="shared" si="134"/>
        <v>0</v>
      </c>
      <c r="I129" s="425">
        <f t="shared" si="134"/>
        <v>0</v>
      </c>
      <c r="J129" s="425">
        <f t="shared" si="134"/>
        <v>0</v>
      </c>
      <c r="K129" s="425">
        <f t="shared" si="134"/>
        <v>0</v>
      </c>
      <c r="L129" s="425">
        <f t="shared" si="134"/>
        <v>242233026988</v>
      </c>
      <c r="M129" s="36">
        <f t="shared" si="80"/>
        <v>4.5632956756808535E-2</v>
      </c>
      <c r="N129" s="425">
        <f t="shared" si="134"/>
        <v>0</v>
      </c>
      <c r="O129" s="425">
        <f t="shared" si="134"/>
        <v>242233026988</v>
      </c>
      <c r="P129" s="425">
        <f t="shared" si="134"/>
        <v>0</v>
      </c>
      <c r="Q129" s="425">
        <f t="shared" si="134"/>
        <v>242233026988</v>
      </c>
      <c r="R129" s="425">
        <f t="shared" si="134"/>
        <v>0</v>
      </c>
      <c r="S129" s="425">
        <v>0</v>
      </c>
      <c r="T129" s="425">
        <f t="shared" si="134"/>
        <v>8850428804</v>
      </c>
      <c r="U129" s="425">
        <f t="shared" si="134"/>
        <v>233382598184</v>
      </c>
      <c r="V129" s="425">
        <f t="shared" si="134"/>
        <v>8850428804</v>
      </c>
      <c r="W129" s="425">
        <f t="shared" si="135"/>
        <v>0</v>
      </c>
      <c r="X129" s="37">
        <f t="shared" si="72"/>
        <v>1</v>
      </c>
      <c r="Y129" s="37">
        <f t="shared" si="73"/>
        <v>3.6536837746895853E-2</v>
      </c>
      <c r="Z129" s="37">
        <f t="shared" si="74"/>
        <v>3.6536837746895853E-2</v>
      </c>
      <c r="AA129" s="37">
        <f t="shared" si="108"/>
        <v>3.6536837746895853E-2</v>
      </c>
      <c r="AB129" s="37">
        <f t="shared" si="109"/>
        <v>1</v>
      </c>
    </row>
    <row r="130" spans="1:28" ht="30" customHeight="1" x14ac:dyDescent="0.25">
      <c r="A130" s="239" t="s">
        <v>252</v>
      </c>
      <c r="B130" s="40" t="s">
        <v>192</v>
      </c>
      <c r="C130" s="40">
        <v>11</v>
      </c>
      <c r="D130" s="40" t="s">
        <v>38</v>
      </c>
      <c r="E130" s="151" t="s">
        <v>226</v>
      </c>
      <c r="F130" s="421">
        <v>242233026988</v>
      </c>
      <c r="G130" s="421">
        <v>0</v>
      </c>
      <c r="H130" s="421">
        <v>0</v>
      </c>
      <c r="I130" s="421">
        <v>0</v>
      </c>
      <c r="J130" s="421">
        <v>0</v>
      </c>
      <c r="K130" s="421">
        <f t="shared" si="75"/>
        <v>0</v>
      </c>
      <c r="L130" s="421">
        <f t="shared" si="76"/>
        <v>242233026988</v>
      </c>
      <c r="M130" s="43">
        <f t="shared" si="80"/>
        <v>4.5632956756808535E-2</v>
      </c>
      <c r="N130" s="421">
        <v>0</v>
      </c>
      <c r="O130" s="421">
        <v>242233026988</v>
      </c>
      <c r="P130" s="421">
        <f>L130-O130</f>
        <v>0</v>
      </c>
      <c r="Q130" s="421">
        <v>242233026988</v>
      </c>
      <c r="R130" s="421">
        <f>+L130-Q130</f>
        <v>0</v>
      </c>
      <c r="S130" s="421">
        <f t="shared" ref="S130" si="136">O130-Q130</f>
        <v>0</v>
      </c>
      <c r="T130" s="421">
        <v>8850428804</v>
      </c>
      <c r="U130" s="421">
        <f>+Q130-T130</f>
        <v>233382598184</v>
      </c>
      <c r="V130" s="421">
        <v>8850428804</v>
      </c>
      <c r="W130" s="44">
        <f t="shared" si="81"/>
        <v>0</v>
      </c>
      <c r="X130" s="45">
        <f t="shared" si="72"/>
        <v>1</v>
      </c>
      <c r="Y130" s="45">
        <f t="shared" si="73"/>
        <v>3.6536837746895853E-2</v>
      </c>
      <c r="Z130" s="45">
        <f t="shared" si="74"/>
        <v>3.6536837746895853E-2</v>
      </c>
      <c r="AA130" s="45">
        <f t="shared" si="108"/>
        <v>3.6536837746895853E-2</v>
      </c>
      <c r="AB130" s="45">
        <f t="shared" si="109"/>
        <v>1</v>
      </c>
    </row>
    <row r="131" spans="1:28" ht="72.75" customHeight="1" x14ac:dyDescent="0.25">
      <c r="A131" s="238" t="s">
        <v>253</v>
      </c>
      <c r="B131" s="40"/>
      <c r="C131" s="40"/>
      <c r="D131" s="40"/>
      <c r="E131" s="149" t="s">
        <v>254</v>
      </c>
      <c r="F131" s="425">
        <f t="shared" ref="F131:V133" si="137">+F132</f>
        <v>172797196133</v>
      </c>
      <c r="G131" s="425">
        <f t="shared" si="137"/>
        <v>0</v>
      </c>
      <c r="H131" s="425">
        <f t="shared" si="137"/>
        <v>0</v>
      </c>
      <c r="I131" s="425">
        <f t="shared" si="137"/>
        <v>0</v>
      </c>
      <c r="J131" s="425">
        <f t="shared" si="137"/>
        <v>0</v>
      </c>
      <c r="K131" s="425">
        <f t="shared" si="137"/>
        <v>0</v>
      </c>
      <c r="L131" s="425">
        <f t="shared" si="137"/>
        <v>172797196133</v>
      </c>
      <c r="M131" s="36">
        <f t="shared" si="80"/>
        <v>3.2552319875132386E-2</v>
      </c>
      <c r="N131" s="425">
        <f t="shared" si="137"/>
        <v>0</v>
      </c>
      <c r="O131" s="425">
        <f t="shared" si="137"/>
        <v>172797196133</v>
      </c>
      <c r="P131" s="425">
        <f t="shared" si="137"/>
        <v>0</v>
      </c>
      <c r="Q131" s="425">
        <f t="shared" si="137"/>
        <v>172797196133</v>
      </c>
      <c r="R131" s="425">
        <f t="shared" si="137"/>
        <v>0</v>
      </c>
      <c r="S131" s="425">
        <v>0</v>
      </c>
      <c r="T131" s="425">
        <f t="shared" si="137"/>
        <v>11739643239</v>
      </c>
      <c r="U131" s="425">
        <f t="shared" si="137"/>
        <v>161057552894</v>
      </c>
      <c r="V131" s="425">
        <f t="shared" si="137"/>
        <v>11739643239</v>
      </c>
      <c r="W131" s="425">
        <f t="shared" ref="W131:W133" si="138">+W132</f>
        <v>0</v>
      </c>
      <c r="X131" s="37">
        <f t="shared" si="72"/>
        <v>1</v>
      </c>
      <c r="Y131" s="37">
        <f t="shared" si="73"/>
        <v>6.7938852607099781E-2</v>
      </c>
      <c r="Z131" s="37">
        <f t="shared" si="74"/>
        <v>6.7938852607099781E-2</v>
      </c>
      <c r="AA131" s="37">
        <f t="shared" si="108"/>
        <v>6.7938852607099781E-2</v>
      </c>
      <c r="AB131" s="37">
        <f t="shared" si="109"/>
        <v>1</v>
      </c>
    </row>
    <row r="132" spans="1:28" ht="72.75" customHeight="1" x14ac:dyDescent="0.25">
      <c r="A132" s="238" t="s">
        <v>255</v>
      </c>
      <c r="B132" s="68"/>
      <c r="C132" s="68"/>
      <c r="D132" s="40"/>
      <c r="E132" s="148" t="s">
        <v>254</v>
      </c>
      <c r="F132" s="425">
        <f t="shared" si="137"/>
        <v>172797196133</v>
      </c>
      <c r="G132" s="425">
        <f t="shared" si="137"/>
        <v>0</v>
      </c>
      <c r="H132" s="425">
        <f t="shared" si="137"/>
        <v>0</v>
      </c>
      <c r="I132" s="425">
        <f t="shared" si="137"/>
        <v>0</v>
      </c>
      <c r="J132" s="425">
        <f t="shared" si="137"/>
        <v>0</v>
      </c>
      <c r="K132" s="425">
        <f t="shared" si="137"/>
        <v>0</v>
      </c>
      <c r="L132" s="425">
        <f t="shared" si="137"/>
        <v>172797196133</v>
      </c>
      <c r="M132" s="36">
        <f t="shared" si="80"/>
        <v>3.2552319875132386E-2</v>
      </c>
      <c r="N132" s="425">
        <f t="shared" si="137"/>
        <v>0</v>
      </c>
      <c r="O132" s="425">
        <f t="shared" si="137"/>
        <v>172797196133</v>
      </c>
      <c r="P132" s="425">
        <f t="shared" si="137"/>
        <v>0</v>
      </c>
      <c r="Q132" s="425">
        <f t="shared" si="137"/>
        <v>172797196133</v>
      </c>
      <c r="R132" s="425">
        <f t="shared" si="137"/>
        <v>0</v>
      </c>
      <c r="S132" s="425">
        <v>0</v>
      </c>
      <c r="T132" s="425">
        <f t="shared" si="137"/>
        <v>11739643239</v>
      </c>
      <c r="U132" s="425">
        <f t="shared" si="137"/>
        <v>161057552894</v>
      </c>
      <c r="V132" s="425">
        <f t="shared" si="137"/>
        <v>11739643239</v>
      </c>
      <c r="W132" s="425">
        <f t="shared" si="138"/>
        <v>0</v>
      </c>
      <c r="X132" s="37">
        <f t="shared" si="72"/>
        <v>1</v>
      </c>
      <c r="Y132" s="37">
        <f t="shared" si="73"/>
        <v>6.7938852607099781E-2</v>
      </c>
      <c r="Z132" s="37">
        <f t="shared" si="74"/>
        <v>6.7938852607099781E-2</v>
      </c>
      <c r="AA132" s="37">
        <f t="shared" si="108"/>
        <v>6.7938852607099781E-2</v>
      </c>
      <c r="AB132" s="37">
        <f t="shared" si="109"/>
        <v>1</v>
      </c>
    </row>
    <row r="133" spans="1:28" ht="32.25" customHeight="1" x14ac:dyDescent="0.25">
      <c r="A133" s="238" t="s">
        <v>256</v>
      </c>
      <c r="B133" s="68"/>
      <c r="C133" s="68"/>
      <c r="D133" s="40"/>
      <c r="E133" s="149" t="s">
        <v>236</v>
      </c>
      <c r="F133" s="425">
        <f t="shared" si="137"/>
        <v>172797196133</v>
      </c>
      <c r="G133" s="425">
        <f t="shared" si="137"/>
        <v>0</v>
      </c>
      <c r="H133" s="425">
        <f t="shared" si="137"/>
        <v>0</v>
      </c>
      <c r="I133" s="425">
        <f t="shared" si="137"/>
        <v>0</v>
      </c>
      <c r="J133" s="425">
        <f t="shared" si="137"/>
        <v>0</v>
      </c>
      <c r="K133" s="425">
        <f t="shared" si="137"/>
        <v>0</v>
      </c>
      <c r="L133" s="425">
        <f t="shared" si="137"/>
        <v>172797196133</v>
      </c>
      <c r="M133" s="36">
        <f t="shared" si="80"/>
        <v>3.2552319875132386E-2</v>
      </c>
      <c r="N133" s="425">
        <f t="shared" si="137"/>
        <v>0</v>
      </c>
      <c r="O133" s="425">
        <f t="shared" si="137"/>
        <v>172797196133</v>
      </c>
      <c r="P133" s="425">
        <f t="shared" si="137"/>
        <v>0</v>
      </c>
      <c r="Q133" s="425">
        <f t="shared" si="137"/>
        <v>172797196133</v>
      </c>
      <c r="R133" s="425">
        <f t="shared" si="137"/>
        <v>0</v>
      </c>
      <c r="S133" s="425">
        <v>0</v>
      </c>
      <c r="T133" s="425">
        <f t="shared" si="137"/>
        <v>11739643239</v>
      </c>
      <c r="U133" s="425">
        <f t="shared" si="137"/>
        <v>161057552894</v>
      </c>
      <c r="V133" s="425">
        <f t="shared" si="137"/>
        <v>11739643239</v>
      </c>
      <c r="W133" s="425">
        <f t="shared" si="138"/>
        <v>0</v>
      </c>
      <c r="X133" s="37">
        <f t="shared" si="72"/>
        <v>1</v>
      </c>
      <c r="Y133" s="37">
        <f t="shared" si="73"/>
        <v>6.7938852607099781E-2</v>
      </c>
      <c r="Z133" s="37">
        <f t="shared" si="74"/>
        <v>6.7938852607099781E-2</v>
      </c>
      <c r="AA133" s="37">
        <f t="shared" si="108"/>
        <v>6.7938852607099781E-2</v>
      </c>
      <c r="AB133" s="37">
        <f t="shared" si="109"/>
        <v>1</v>
      </c>
    </row>
    <row r="134" spans="1:28" ht="30" customHeight="1" x14ac:dyDescent="0.25">
      <c r="A134" s="239" t="s">
        <v>257</v>
      </c>
      <c r="B134" s="40" t="s">
        <v>192</v>
      </c>
      <c r="C134" s="40">
        <v>11</v>
      </c>
      <c r="D134" s="40" t="s">
        <v>38</v>
      </c>
      <c r="E134" s="151" t="s">
        <v>226</v>
      </c>
      <c r="F134" s="421">
        <v>172797196133</v>
      </c>
      <c r="G134" s="421">
        <v>0</v>
      </c>
      <c r="H134" s="421">
        <v>0</v>
      </c>
      <c r="I134" s="421">
        <v>0</v>
      </c>
      <c r="J134" s="421">
        <v>0</v>
      </c>
      <c r="K134" s="421">
        <f t="shared" si="75"/>
        <v>0</v>
      </c>
      <c r="L134" s="421">
        <f t="shared" si="76"/>
        <v>172797196133</v>
      </c>
      <c r="M134" s="43">
        <f t="shared" si="80"/>
        <v>3.2552319875132386E-2</v>
      </c>
      <c r="N134" s="421">
        <v>0</v>
      </c>
      <c r="O134" s="421">
        <v>172797196133</v>
      </c>
      <c r="P134" s="421">
        <f>L134-O134</f>
        <v>0</v>
      </c>
      <c r="Q134" s="421">
        <v>172797196133</v>
      </c>
      <c r="R134" s="421">
        <f>+L134-Q134</f>
        <v>0</v>
      </c>
      <c r="S134" s="421">
        <f t="shared" ref="S134" si="139">O134-Q134</f>
        <v>0</v>
      </c>
      <c r="T134" s="421">
        <v>11739643239</v>
      </c>
      <c r="U134" s="421">
        <f>+Q134-T134</f>
        <v>161057552894</v>
      </c>
      <c r="V134" s="421">
        <v>11739643239</v>
      </c>
      <c r="W134" s="44">
        <f t="shared" si="81"/>
        <v>0</v>
      </c>
      <c r="X134" s="45">
        <f t="shared" si="72"/>
        <v>1</v>
      </c>
      <c r="Y134" s="45">
        <f t="shared" si="73"/>
        <v>6.7938852607099781E-2</v>
      </c>
      <c r="Z134" s="45">
        <f t="shared" si="74"/>
        <v>6.7938852607099781E-2</v>
      </c>
      <c r="AA134" s="45">
        <f t="shared" si="108"/>
        <v>6.7938852607099781E-2</v>
      </c>
      <c r="AB134" s="45">
        <f t="shared" si="109"/>
        <v>1</v>
      </c>
    </row>
    <row r="135" spans="1:28" ht="87" customHeight="1" x14ac:dyDescent="0.25">
      <c r="A135" s="238" t="s">
        <v>258</v>
      </c>
      <c r="B135" s="40"/>
      <c r="C135" s="40"/>
      <c r="D135" s="40"/>
      <c r="E135" s="149" t="s">
        <v>259</v>
      </c>
      <c r="F135" s="425">
        <f t="shared" ref="F135:V137" si="140">+F136</f>
        <v>186940477824</v>
      </c>
      <c r="G135" s="425">
        <f t="shared" si="140"/>
        <v>0</v>
      </c>
      <c r="H135" s="425">
        <f t="shared" si="140"/>
        <v>0</v>
      </c>
      <c r="I135" s="425">
        <f t="shared" si="140"/>
        <v>0</v>
      </c>
      <c r="J135" s="425">
        <f t="shared" si="140"/>
        <v>0</v>
      </c>
      <c r="K135" s="425">
        <f t="shared" si="140"/>
        <v>0</v>
      </c>
      <c r="L135" s="425">
        <f t="shared" si="140"/>
        <v>186940477824</v>
      </c>
      <c r="M135" s="36">
        <f t="shared" si="80"/>
        <v>3.5216695455249858E-2</v>
      </c>
      <c r="N135" s="425">
        <f t="shared" si="140"/>
        <v>0</v>
      </c>
      <c r="O135" s="425">
        <f t="shared" si="140"/>
        <v>186940477824</v>
      </c>
      <c r="P135" s="425">
        <f t="shared" si="140"/>
        <v>0</v>
      </c>
      <c r="Q135" s="425">
        <f t="shared" si="140"/>
        <v>186940477824</v>
      </c>
      <c r="R135" s="425">
        <f t="shared" si="140"/>
        <v>0</v>
      </c>
      <c r="S135" s="425">
        <v>0</v>
      </c>
      <c r="T135" s="425">
        <f t="shared" si="140"/>
        <v>17558442757</v>
      </c>
      <c r="U135" s="425">
        <f t="shared" si="140"/>
        <v>169382035067</v>
      </c>
      <c r="V135" s="425">
        <f t="shared" si="140"/>
        <v>17558442757</v>
      </c>
      <c r="W135" s="425">
        <f t="shared" ref="W135:W137" si="141">+W136</f>
        <v>0</v>
      </c>
      <c r="X135" s="37">
        <f t="shared" si="72"/>
        <v>1</v>
      </c>
      <c r="Y135" s="37">
        <f t="shared" si="73"/>
        <v>9.392531227790514E-2</v>
      </c>
      <c r="Z135" s="37">
        <f t="shared" si="74"/>
        <v>9.392531227790514E-2</v>
      </c>
      <c r="AA135" s="37">
        <f t="shared" si="108"/>
        <v>9.392531227790514E-2</v>
      </c>
      <c r="AB135" s="37">
        <f t="shared" si="109"/>
        <v>1</v>
      </c>
    </row>
    <row r="136" spans="1:28" ht="85.5" customHeight="1" x14ac:dyDescent="0.25">
      <c r="A136" s="238" t="s">
        <v>260</v>
      </c>
      <c r="B136" s="68"/>
      <c r="C136" s="68"/>
      <c r="D136" s="40"/>
      <c r="E136" s="148" t="s">
        <v>259</v>
      </c>
      <c r="F136" s="425">
        <f t="shared" si="140"/>
        <v>186940477824</v>
      </c>
      <c r="G136" s="425">
        <f t="shared" si="140"/>
        <v>0</v>
      </c>
      <c r="H136" s="425">
        <f t="shared" si="140"/>
        <v>0</v>
      </c>
      <c r="I136" s="425">
        <f t="shared" si="140"/>
        <v>0</v>
      </c>
      <c r="J136" s="425">
        <f t="shared" si="140"/>
        <v>0</v>
      </c>
      <c r="K136" s="425">
        <f t="shared" si="140"/>
        <v>0</v>
      </c>
      <c r="L136" s="425">
        <f t="shared" si="140"/>
        <v>186940477824</v>
      </c>
      <c r="M136" s="36">
        <f t="shared" si="80"/>
        <v>3.5216695455249858E-2</v>
      </c>
      <c r="N136" s="425">
        <f t="shared" si="140"/>
        <v>0</v>
      </c>
      <c r="O136" s="425">
        <f t="shared" si="140"/>
        <v>186940477824</v>
      </c>
      <c r="P136" s="425">
        <f t="shared" si="140"/>
        <v>0</v>
      </c>
      <c r="Q136" s="425">
        <f t="shared" si="140"/>
        <v>186940477824</v>
      </c>
      <c r="R136" s="425">
        <f t="shared" si="140"/>
        <v>0</v>
      </c>
      <c r="S136" s="425">
        <v>0</v>
      </c>
      <c r="T136" s="425">
        <f t="shared" si="140"/>
        <v>17558442757</v>
      </c>
      <c r="U136" s="425">
        <f t="shared" si="140"/>
        <v>169382035067</v>
      </c>
      <c r="V136" s="425">
        <f t="shared" si="140"/>
        <v>17558442757</v>
      </c>
      <c r="W136" s="425">
        <f t="shared" si="141"/>
        <v>0</v>
      </c>
      <c r="X136" s="37">
        <f t="shared" si="72"/>
        <v>1</v>
      </c>
      <c r="Y136" s="37">
        <f t="shared" si="73"/>
        <v>9.392531227790514E-2</v>
      </c>
      <c r="Z136" s="37">
        <f t="shared" si="74"/>
        <v>9.392531227790514E-2</v>
      </c>
      <c r="AA136" s="37">
        <f t="shared" si="108"/>
        <v>9.392531227790514E-2</v>
      </c>
      <c r="AB136" s="37">
        <f t="shared" si="109"/>
        <v>1</v>
      </c>
    </row>
    <row r="137" spans="1:28" ht="31.5" customHeight="1" x14ac:dyDescent="0.25">
      <c r="A137" s="238" t="s">
        <v>261</v>
      </c>
      <c r="B137" s="68"/>
      <c r="C137" s="68"/>
      <c r="D137" s="40"/>
      <c r="E137" s="149" t="s">
        <v>236</v>
      </c>
      <c r="F137" s="425">
        <f t="shared" si="140"/>
        <v>186940477824</v>
      </c>
      <c r="G137" s="425">
        <f t="shared" si="140"/>
        <v>0</v>
      </c>
      <c r="H137" s="425">
        <f t="shared" si="140"/>
        <v>0</v>
      </c>
      <c r="I137" s="425">
        <f t="shared" si="140"/>
        <v>0</v>
      </c>
      <c r="J137" s="425">
        <f t="shared" si="140"/>
        <v>0</v>
      </c>
      <c r="K137" s="425">
        <f t="shared" si="140"/>
        <v>0</v>
      </c>
      <c r="L137" s="425">
        <f t="shared" si="140"/>
        <v>186940477824</v>
      </c>
      <c r="M137" s="36">
        <f t="shared" si="80"/>
        <v>3.5216695455249858E-2</v>
      </c>
      <c r="N137" s="425">
        <f t="shared" si="140"/>
        <v>0</v>
      </c>
      <c r="O137" s="425">
        <f t="shared" si="140"/>
        <v>186940477824</v>
      </c>
      <c r="P137" s="425">
        <f t="shared" si="140"/>
        <v>0</v>
      </c>
      <c r="Q137" s="425">
        <f t="shared" si="140"/>
        <v>186940477824</v>
      </c>
      <c r="R137" s="425">
        <f t="shared" si="140"/>
        <v>0</v>
      </c>
      <c r="S137" s="425">
        <v>0</v>
      </c>
      <c r="T137" s="425">
        <f t="shared" si="140"/>
        <v>17558442757</v>
      </c>
      <c r="U137" s="425">
        <f t="shared" si="140"/>
        <v>169382035067</v>
      </c>
      <c r="V137" s="425">
        <f t="shared" si="140"/>
        <v>17558442757</v>
      </c>
      <c r="W137" s="425">
        <f t="shared" si="141"/>
        <v>0</v>
      </c>
      <c r="X137" s="37">
        <f t="shared" ref="X137:X201" si="142">+Q137/L137</f>
        <v>1</v>
      </c>
      <c r="Y137" s="37">
        <f t="shared" ref="Y137:Y201" si="143">+T137/L137</f>
        <v>9.392531227790514E-2</v>
      </c>
      <c r="Z137" s="37">
        <f t="shared" ref="Z137:Z201" si="144">+V137/L137</f>
        <v>9.392531227790514E-2</v>
      </c>
      <c r="AA137" s="37">
        <f t="shared" si="108"/>
        <v>9.392531227790514E-2</v>
      </c>
      <c r="AB137" s="37">
        <f t="shared" si="109"/>
        <v>1</v>
      </c>
    </row>
    <row r="138" spans="1:28" ht="30" customHeight="1" x14ac:dyDescent="0.25">
      <c r="A138" s="239" t="s">
        <v>262</v>
      </c>
      <c r="B138" s="40" t="s">
        <v>192</v>
      </c>
      <c r="C138" s="40">
        <v>11</v>
      </c>
      <c r="D138" s="40" t="s">
        <v>38</v>
      </c>
      <c r="E138" s="151" t="s">
        <v>226</v>
      </c>
      <c r="F138" s="421">
        <v>186940477824</v>
      </c>
      <c r="G138" s="421">
        <v>0</v>
      </c>
      <c r="H138" s="421">
        <v>0</v>
      </c>
      <c r="I138" s="421">
        <v>0</v>
      </c>
      <c r="J138" s="421">
        <v>0</v>
      </c>
      <c r="K138" s="421">
        <f t="shared" ref="K138:K201" si="145">+G138-H138+I138-J138</f>
        <v>0</v>
      </c>
      <c r="L138" s="421">
        <f t="shared" ref="L138:L201" si="146">+F138+K138</f>
        <v>186940477824</v>
      </c>
      <c r="M138" s="43">
        <f t="shared" si="80"/>
        <v>3.5216695455249858E-2</v>
      </c>
      <c r="N138" s="421">
        <v>0</v>
      </c>
      <c r="O138" s="421">
        <v>186940477824</v>
      </c>
      <c r="P138" s="421">
        <f>L138-O138</f>
        <v>0</v>
      </c>
      <c r="Q138" s="421">
        <v>186940477824</v>
      </c>
      <c r="R138" s="421">
        <f>+L138-Q138</f>
        <v>0</v>
      </c>
      <c r="S138" s="421">
        <f t="shared" ref="S138" si="147">O138-Q138</f>
        <v>0</v>
      </c>
      <c r="T138" s="421">
        <v>17558442757</v>
      </c>
      <c r="U138" s="421">
        <f>+Q138-T138</f>
        <v>169382035067</v>
      </c>
      <c r="V138" s="421">
        <v>17558442757</v>
      </c>
      <c r="W138" s="44">
        <f t="shared" si="81"/>
        <v>0</v>
      </c>
      <c r="X138" s="45">
        <f t="shared" si="142"/>
        <v>1</v>
      </c>
      <c r="Y138" s="45">
        <f t="shared" si="143"/>
        <v>9.392531227790514E-2</v>
      </c>
      <c r="Z138" s="45">
        <f t="shared" si="144"/>
        <v>9.392531227790514E-2</v>
      </c>
      <c r="AA138" s="45">
        <f t="shared" si="108"/>
        <v>9.392531227790514E-2</v>
      </c>
      <c r="AB138" s="45">
        <f t="shared" si="109"/>
        <v>1</v>
      </c>
    </row>
    <row r="139" spans="1:28" ht="65.25" customHeight="1" x14ac:dyDescent="0.25">
      <c r="A139" s="238" t="s">
        <v>263</v>
      </c>
      <c r="B139" s="40"/>
      <c r="C139" s="40"/>
      <c r="D139" s="40"/>
      <c r="E139" s="149" t="s">
        <v>264</v>
      </c>
      <c r="F139" s="425">
        <f t="shared" ref="F139:V141" si="148">+F140</f>
        <v>203096408219</v>
      </c>
      <c r="G139" s="425">
        <f t="shared" si="148"/>
        <v>0</v>
      </c>
      <c r="H139" s="425">
        <f t="shared" si="148"/>
        <v>0</v>
      </c>
      <c r="I139" s="425">
        <f t="shared" si="148"/>
        <v>0</v>
      </c>
      <c r="J139" s="425">
        <f t="shared" si="148"/>
        <v>0</v>
      </c>
      <c r="K139" s="425">
        <f t="shared" si="148"/>
        <v>0</v>
      </c>
      <c r="L139" s="425">
        <f t="shared" si="148"/>
        <v>203096408219</v>
      </c>
      <c r="M139" s="36">
        <f t="shared" si="80"/>
        <v>3.8260222930624081E-2</v>
      </c>
      <c r="N139" s="425">
        <f t="shared" si="148"/>
        <v>0</v>
      </c>
      <c r="O139" s="425">
        <f t="shared" si="148"/>
        <v>203096408219</v>
      </c>
      <c r="P139" s="425">
        <f t="shared" si="148"/>
        <v>0</v>
      </c>
      <c r="Q139" s="425">
        <f t="shared" si="148"/>
        <v>203096408219</v>
      </c>
      <c r="R139" s="425">
        <f t="shared" si="148"/>
        <v>0</v>
      </c>
      <c r="S139" s="425">
        <v>0</v>
      </c>
      <c r="T139" s="425">
        <f t="shared" si="148"/>
        <v>10481033855</v>
      </c>
      <c r="U139" s="425">
        <f t="shared" si="148"/>
        <v>192615374364</v>
      </c>
      <c r="V139" s="425">
        <f t="shared" si="148"/>
        <v>10481033855</v>
      </c>
      <c r="W139" s="425">
        <f t="shared" ref="W139:W141" si="149">+W140</f>
        <v>0</v>
      </c>
      <c r="X139" s="37">
        <f t="shared" si="142"/>
        <v>1</v>
      </c>
      <c r="Y139" s="37">
        <f t="shared" si="143"/>
        <v>5.1606199966363966E-2</v>
      </c>
      <c r="Z139" s="37">
        <f t="shared" si="144"/>
        <v>5.1606199966363966E-2</v>
      </c>
      <c r="AA139" s="37">
        <f t="shared" si="108"/>
        <v>5.1606199966363966E-2</v>
      </c>
      <c r="AB139" s="37">
        <f t="shared" si="109"/>
        <v>1</v>
      </c>
    </row>
    <row r="140" spans="1:28" ht="63.75" customHeight="1" x14ac:dyDescent="0.25">
      <c r="A140" s="238" t="s">
        <v>265</v>
      </c>
      <c r="B140" s="68"/>
      <c r="C140" s="68"/>
      <c r="D140" s="40"/>
      <c r="E140" s="148" t="s">
        <v>264</v>
      </c>
      <c r="F140" s="425">
        <f t="shared" si="148"/>
        <v>203096408219</v>
      </c>
      <c r="G140" s="425">
        <f t="shared" si="148"/>
        <v>0</v>
      </c>
      <c r="H140" s="425">
        <f t="shared" si="148"/>
        <v>0</v>
      </c>
      <c r="I140" s="425">
        <f t="shared" si="148"/>
        <v>0</v>
      </c>
      <c r="J140" s="425">
        <f t="shared" si="148"/>
        <v>0</v>
      </c>
      <c r="K140" s="425">
        <f t="shared" si="148"/>
        <v>0</v>
      </c>
      <c r="L140" s="425">
        <f t="shared" si="148"/>
        <v>203096408219</v>
      </c>
      <c r="M140" s="36">
        <f t="shared" si="80"/>
        <v>3.8260222930624081E-2</v>
      </c>
      <c r="N140" s="425">
        <f t="shared" si="148"/>
        <v>0</v>
      </c>
      <c r="O140" s="425">
        <f t="shared" si="148"/>
        <v>203096408219</v>
      </c>
      <c r="P140" s="425">
        <f t="shared" si="148"/>
        <v>0</v>
      </c>
      <c r="Q140" s="425">
        <f t="shared" si="148"/>
        <v>203096408219</v>
      </c>
      <c r="R140" s="425">
        <f t="shared" si="148"/>
        <v>0</v>
      </c>
      <c r="S140" s="425">
        <v>0</v>
      </c>
      <c r="T140" s="425">
        <f t="shared" si="148"/>
        <v>10481033855</v>
      </c>
      <c r="U140" s="425">
        <f t="shared" si="148"/>
        <v>192615374364</v>
      </c>
      <c r="V140" s="425">
        <f t="shared" si="148"/>
        <v>10481033855</v>
      </c>
      <c r="W140" s="425">
        <f t="shared" si="149"/>
        <v>0</v>
      </c>
      <c r="X140" s="37">
        <f t="shared" si="142"/>
        <v>1</v>
      </c>
      <c r="Y140" s="37">
        <f t="shared" si="143"/>
        <v>5.1606199966363966E-2</v>
      </c>
      <c r="Z140" s="37">
        <f t="shared" si="144"/>
        <v>5.1606199966363966E-2</v>
      </c>
      <c r="AA140" s="37">
        <f t="shared" si="108"/>
        <v>5.1606199966363966E-2</v>
      </c>
      <c r="AB140" s="37">
        <f t="shared" si="109"/>
        <v>1</v>
      </c>
    </row>
    <row r="141" spans="1:28" ht="38.25" customHeight="1" x14ac:dyDescent="0.25">
      <c r="A141" s="238" t="s">
        <v>266</v>
      </c>
      <c r="B141" s="68"/>
      <c r="C141" s="68"/>
      <c r="D141" s="40"/>
      <c r="E141" s="149" t="s">
        <v>236</v>
      </c>
      <c r="F141" s="425">
        <f t="shared" si="148"/>
        <v>203096408219</v>
      </c>
      <c r="G141" s="425">
        <f t="shared" si="148"/>
        <v>0</v>
      </c>
      <c r="H141" s="425">
        <f t="shared" si="148"/>
        <v>0</v>
      </c>
      <c r="I141" s="425">
        <f t="shared" si="148"/>
        <v>0</v>
      </c>
      <c r="J141" s="425">
        <f t="shared" si="148"/>
        <v>0</v>
      </c>
      <c r="K141" s="425">
        <f t="shared" si="148"/>
        <v>0</v>
      </c>
      <c r="L141" s="425">
        <f t="shared" si="148"/>
        <v>203096408219</v>
      </c>
      <c r="M141" s="36">
        <f t="shared" si="80"/>
        <v>3.8260222930624081E-2</v>
      </c>
      <c r="N141" s="425">
        <f t="shared" si="148"/>
        <v>0</v>
      </c>
      <c r="O141" s="425">
        <f t="shared" si="148"/>
        <v>203096408219</v>
      </c>
      <c r="P141" s="425">
        <f t="shared" si="148"/>
        <v>0</v>
      </c>
      <c r="Q141" s="425">
        <f t="shared" si="148"/>
        <v>203096408219</v>
      </c>
      <c r="R141" s="425">
        <f t="shared" si="148"/>
        <v>0</v>
      </c>
      <c r="S141" s="425">
        <v>0</v>
      </c>
      <c r="T141" s="425">
        <f t="shared" si="148"/>
        <v>10481033855</v>
      </c>
      <c r="U141" s="425">
        <f t="shared" si="148"/>
        <v>192615374364</v>
      </c>
      <c r="V141" s="425">
        <f t="shared" si="148"/>
        <v>10481033855</v>
      </c>
      <c r="W141" s="425">
        <f t="shared" si="149"/>
        <v>0</v>
      </c>
      <c r="X141" s="37">
        <f t="shared" si="142"/>
        <v>1</v>
      </c>
      <c r="Y141" s="37">
        <f t="shared" si="143"/>
        <v>5.1606199966363966E-2</v>
      </c>
      <c r="Z141" s="37">
        <f t="shared" si="144"/>
        <v>5.1606199966363966E-2</v>
      </c>
      <c r="AA141" s="37">
        <f t="shared" si="108"/>
        <v>5.1606199966363966E-2</v>
      </c>
      <c r="AB141" s="37">
        <f t="shared" si="109"/>
        <v>1</v>
      </c>
    </row>
    <row r="142" spans="1:28" ht="30" customHeight="1" x14ac:dyDescent="0.25">
      <c r="A142" s="239" t="s">
        <v>267</v>
      </c>
      <c r="B142" s="40" t="s">
        <v>192</v>
      </c>
      <c r="C142" s="40">
        <v>11</v>
      </c>
      <c r="D142" s="40" t="s">
        <v>38</v>
      </c>
      <c r="E142" s="151" t="s">
        <v>226</v>
      </c>
      <c r="F142" s="421">
        <v>203096408219</v>
      </c>
      <c r="G142" s="421">
        <v>0</v>
      </c>
      <c r="H142" s="421">
        <v>0</v>
      </c>
      <c r="I142" s="421">
        <v>0</v>
      </c>
      <c r="J142" s="421">
        <v>0</v>
      </c>
      <c r="K142" s="421">
        <f t="shared" si="145"/>
        <v>0</v>
      </c>
      <c r="L142" s="421">
        <f t="shared" si="146"/>
        <v>203096408219</v>
      </c>
      <c r="M142" s="43">
        <f t="shared" si="80"/>
        <v>3.8260222930624081E-2</v>
      </c>
      <c r="N142" s="421">
        <v>0</v>
      </c>
      <c r="O142" s="421">
        <v>203096408219</v>
      </c>
      <c r="P142" s="421">
        <f>L142-O142</f>
        <v>0</v>
      </c>
      <c r="Q142" s="421">
        <v>203096408219</v>
      </c>
      <c r="R142" s="421">
        <f>+L142-Q142</f>
        <v>0</v>
      </c>
      <c r="S142" s="421">
        <f t="shared" ref="S142" si="150">O142-Q142</f>
        <v>0</v>
      </c>
      <c r="T142" s="421">
        <v>10481033855</v>
      </c>
      <c r="U142" s="421">
        <f>+Q142-T142</f>
        <v>192615374364</v>
      </c>
      <c r="V142" s="421">
        <v>10481033855</v>
      </c>
      <c r="W142" s="44">
        <f t="shared" ref="W142:W201" si="151">+T142-V142</f>
        <v>0</v>
      </c>
      <c r="X142" s="45">
        <f t="shared" si="142"/>
        <v>1</v>
      </c>
      <c r="Y142" s="45">
        <f t="shared" si="143"/>
        <v>5.1606199966363966E-2</v>
      </c>
      <c r="Z142" s="45">
        <f t="shared" si="144"/>
        <v>5.1606199966363966E-2</v>
      </c>
      <c r="AA142" s="45">
        <f t="shared" si="108"/>
        <v>5.1606199966363966E-2</v>
      </c>
      <c r="AB142" s="45">
        <f t="shared" si="109"/>
        <v>1</v>
      </c>
    </row>
    <row r="143" spans="1:28" ht="49.5" customHeight="1" x14ac:dyDescent="0.25">
      <c r="A143" s="254" t="s">
        <v>268</v>
      </c>
      <c r="B143" s="40"/>
      <c r="C143" s="40"/>
      <c r="D143" s="40"/>
      <c r="E143" s="149" t="s">
        <v>271</v>
      </c>
      <c r="F143" s="425">
        <f>+F144</f>
        <v>15000000000</v>
      </c>
      <c r="G143" s="425">
        <f>+G144</f>
        <v>0</v>
      </c>
      <c r="H143" s="425">
        <f t="shared" ref="H143:J143" si="152">+H144</f>
        <v>0</v>
      </c>
      <c r="I143" s="425">
        <f t="shared" si="152"/>
        <v>0</v>
      </c>
      <c r="J143" s="425">
        <f t="shared" si="152"/>
        <v>0</v>
      </c>
      <c r="K143" s="425">
        <f t="shared" si="145"/>
        <v>0</v>
      </c>
      <c r="L143" s="425">
        <f t="shared" si="146"/>
        <v>15000000000</v>
      </c>
      <c r="M143" s="36">
        <f t="shared" ref="M143:M206" si="153">L143/$L$260</f>
        <v>2.8257680625278121E-3</v>
      </c>
      <c r="N143" s="425">
        <f>+N144</f>
        <v>0</v>
      </c>
      <c r="O143" s="425">
        <f t="shared" ref="O143:W143" si="154">+O144</f>
        <v>10607744859.860001</v>
      </c>
      <c r="P143" s="425">
        <f>L143-O143</f>
        <v>4392255140.1399994</v>
      </c>
      <c r="Q143" s="425">
        <f t="shared" si="154"/>
        <v>9209122267.1800003</v>
      </c>
      <c r="R143" s="425">
        <f>+L143-Q143</f>
        <v>5790877732.8199997</v>
      </c>
      <c r="S143" s="425">
        <f t="shared" si="154"/>
        <v>1398622592.6799998</v>
      </c>
      <c r="T143" s="425">
        <f t="shared" si="154"/>
        <v>2949356872.98</v>
      </c>
      <c r="U143" s="425">
        <f>+Q143-T143</f>
        <v>6259765394.2000008</v>
      </c>
      <c r="V143" s="425">
        <f t="shared" si="154"/>
        <v>2810851580.98</v>
      </c>
      <c r="W143" s="425">
        <f t="shared" si="154"/>
        <v>138505292</v>
      </c>
      <c r="X143" s="37">
        <f t="shared" si="142"/>
        <v>0.6139414844786667</v>
      </c>
      <c r="Y143" s="37">
        <f t="shared" si="143"/>
        <v>0.19662379153199999</v>
      </c>
      <c r="Z143" s="37">
        <f t="shared" si="144"/>
        <v>0.18739010539866666</v>
      </c>
      <c r="AA143" s="37">
        <f t="shared" si="108"/>
        <v>0.32026471007894941</v>
      </c>
      <c r="AB143" s="37">
        <f t="shared" si="109"/>
        <v>0.95303881559098824</v>
      </c>
    </row>
    <row r="144" spans="1:28" ht="49.5" customHeight="1" x14ac:dyDescent="0.25">
      <c r="A144" s="238" t="s">
        <v>270</v>
      </c>
      <c r="B144" s="68"/>
      <c r="C144" s="68"/>
      <c r="D144" s="40"/>
      <c r="E144" s="149" t="s">
        <v>271</v>
      </c>
      <c r="F144" s="425">
        <f t="shared" ref="F144:W144" si="155">+F145</f>
        <v>15000000000</v>
      </c>
      <c r="G144" s="425">
        <f t="shared" si="155"/>
        <v>0</v>
      </c>
      <c r="H144" s="425">
        <f t="shared" si="155"/>
        <v>0</v>
      </c>
      <c r="I144" s="425">
        <f t="shared" si="155"/>
        <v>0</v>
      </c>
      <c r="J144" s="425">
        <f t="shared" si="155"/>
        <v>0</v>
      </c>
      <c r="K144" s="425">
        <f t="shared" si="155"/>
        <v>0</v>
      </c>
      <c r="L144" s="425">
        <f t="shared" si="155"/>
        <v>15000000000</v>
      </c>
      <c r="M144" s="36">
        <f t="shared" si="153"/>
        <v>2.8257680625278121E-3</v>
      </c>
      <c r="N144" s="425">
        <f t="shared" si="155"/>
        <v>0</v>
      </c>
      <c r="O144" s="425">
        <f t="shared" si="155"/>
        <v>10607744859.860001</v>
      </c>
      <c r="P144" s="425">
        <f t="shared" si="155"/>
        <v>4392255140.1400003</v>
      </c>
      <c r="Q144" s="425">
        <f t="shared" si="155"/>
        <v>9209122267.1800003</v>
      </c>
      <c r="R144" s="425">
        <f t="shared" si="155"/>
        <v>5790877732.8199997</v>
      </c>
      <c r="S144" s="425">
        <f t="shared" si="155"/>
        <v>1398622592.6799998</v>
      </c>
      <c r="T144" s="425">
        <f t="shared" si="155"/>
        <v>2949356872.98</v>
      </c>
      <c r="U144" s="425">
        <f t="shared" si="155"/>
        <v>6259765394.1999998</v>
      </c>
      <c r="V144" s="425">
        <f t="shared" si="155"/>
        <v>2810851580.98</v>
      </c>
      <c r="W144" s="425">
        <f t="shared" si="155"/>
        <v>138505292</v>
      </c>
      <c r="X144" s="37">
        <f t="shared" si="142"/>
        <v>0.6139414844786667</v>
      </c>
      <c r="Y144" s="37">
        <f t="shared" si="143"/>
        <v>0.19662379153199999</v>
      </c>
      <c r="Z144" s="37">
        <f t="shared" si="144"/>
        <v>0.18739010539866666</v>
      </c>
      <c r="AA144" s="37">
        <f t="shared" si="108"/>
        <v>0.32026471007894941</v>
      </c>
      <c r="AB144" s="37">
        <f t="shared" si="109"/>
        <v>0.95303881559098824</v>
      </c>
    </row>
    <row r="145" spans="1:28" ht="49.5" customHeight="1" x14ac:dyDescent="0.25">
      <c r="A145" s="238" t="s">
        <v>272</v>
      </c>
      <c r="B145" s="68"/>
      <c r="C145" s="68"/>
      <c r="D145" s="40"/>
      <c r="E145" s="149" t="s">
        <v>273</v>
      </c>
      <c r="F145" s="425">
        <f>SUM(F146:F148)</f>
        <v>15000000000</v>
      </c>
      <c r="G145" s="425">
        <f>SUM(G146:G148)</f>
        <v>0</v>
      </c>
      <c r="H145" s="425">
        <f t="shared" ref="H145:L145" si="156">SUM(H146:H148)</f>
        <v>0</v>
      </c>
      <c r="I145" s="425">
        <f t="shared" si="156"/>
        <v>0</v>
      </c>
      <c r="J145" s="425">
        <f t="shared" si="156"/>
        <v>0</v>
      </c>
      <c r="K145" s="425">
        <f t="shared" si="156"/>
        <v>0</v>
      </c>
      <c r="L145" s="425">
        <f t="shared" si="156"/>
        <v>15000000000</v>
      </c>
      <c r="M145" s="36">
        <f t="shared" si="153"/>
        <v>2.8257680625278121E-3</v>
      </c>
      <c r="N145" s="425">
        <f t="shared" ref="N145:W145" si="157">SUM(N146:N148)</f>
        <v>0</v>
      </c>
      <c r="O145" s="425">
        <f t="shared" si="157"/>
        <v>10607744859.860001</v>
      </c>
      <c r="P145" s="425">
        <f t="shared" si="157"/>
        <v>4392255140.1400003</v>
      </c>
      <c r="Q145" s="425">
        <f t="shared" si="157"/>
        <v>9209122267.1800003</v>
      </c>
      <c r="R145" s="425">
        <f t="shared" si="157"/>
        <v>5790877732.8199997</v>
      </c>
      <c r="S145" s="425">
        <f t="shared" si="157"/>
        <v>1398622592.6799998</v>
      </c>
      <c r="T145" s="425">
        <f t="shared" si="157"/>
        <v>2949356872.98</v>
      </c>
      <c r="U145" s="425">
        <f t="shared" si="157"/>
        <v>6259765394.1999998</v>
      </c>
      <c r="V145" s="425">
        <f t="shared" si="157"/>
        <v>2810851580.98</v>
      </c>
      <c r="W145" s="425">
        <f t="shared" si="157"/>
        <v>138505292</v>
      </c>
      <c r="X145" s="37">
        <f t="shared" si="142"/>
        <v>0.6139414844786667</v>
      </c>
      <c r="Y145" s="37">
        <f t="shared" si="143"/>
        <v>0.19662379153199999</v>
      </c>
      <c r="Z145" s="37">
        <f t="shared" si="144"/>
        <v>0.18739010539866666</v>
      </c>
      <c r="AA145" s="37">
        <f t="shared" si="108"/>
        <v>0.32026471007894941</v>
      </c>
      <c r="AB145" s="37">
        <f t="shared" si="109"/>
        <v>0.95303881559098824</v>
      </c>
    </row>
    <row r="146" spans="1:28" ht="30" customHeight="1" x14ac:dyDescent="0.25">
      <c r="A146" s="239" t="s">
        <v>274</v>
      </c>
      <c r="B146" s="40" t="s">
        <v>192</v>
      </c>
      <c r="C146" s="40">
        <v>11</v>
      </c>
      <c r="D146" s="40" t="s">
        <v>38</v>
      </c>
      <c r="E146" s="151" t="s">
        <v>226</v>
      </c>
      <c r="F146" s="421">
        <v>6455000000</v>
      </c>
      <c r="G146" s="421">
        <v>0</v>
      </c>
      <c r="H146" s="421">
        <v>0</v>
      </c>
      <c r="I146" s="421">
        <v>0</v>
      </c>
      <c r="J146" s="421">
        <v>0</v>
      </c>
      <c r="K146" s="421">
        <f t="shared" si="145"/>
        <v>0</v>
      </c>
      <c r="L146" s="421">
        <f t="shared" si="146"/>
        <v>6455000000</v>
      </c>
      <c r="M146" s="43">
        <f t="shared" si="153"/>
        <v>1.2160221895744685E-3</v>
      </c>
      <c r="N146" s="421">
        <v>0</v>
      </c>
      <c r="O146" s="421">
        <v>6285977712.3999996</v>
      </c>
      <c r="P146" s="421">
        <f>L146-O146</f>
        <v>169022287.60000038</v>
      </c>
      <c r="Q146" s="421">
        <v>6213113482.3999996</v>
      </c>
      <c r="R146" s="421">
        <f>+L146-Q146</f>
        <v>241886517.60000038</v>
      </c>
      <c r="S146" s="421">
        <f t="shared" ref="S146:S148" si="158">O146-Q146</f>
        <v>72864230</v>
      </c>
      <c r="T146" s="421">
        <v>1936134853.8099999</v>
      </c>
      <c r="U146" s="421">
        <f>+Q146-T146</f>
        <v>4276978628.5899997</v>
      </c>
      <c r="V146" s="421">
        <v>1835390512.8099999</v>
      </c>
      <c r="W146" s="44">
        <f t="shared" si="151"/>
        <v>100744341</v>
      </c>
      <c r="X146" s="45">
        <f t="shared" si="142"/>
        <v>0.96252726295894653</v>
      </c>
      <c r="Y146" s="45">
        <f t="shared" si="143"/>
        <v>0.29994343203872964</v>
      </c>
      <c r="Z146" s="45">
        <f t="shared" si="144"/>
        <v>0.28433625295274978</v>
      </c>
      <c r="AA146" s="45">
        <f t="shared" si="108"/>
        <v>0.31162071307638667</v>
      </c>
      <c r="AB146" s="45">
        <f t="shared" si="109"/>
        <v>0.94796625823777125</v>
      </c>
    </row>
    <row r="147" spans="1:28" ht="30" customHeight="1" x14ac:dyDescent="0.25">
      <c r="A147" s="239" t="s">
        <v>274</v>
      </c>
      <c r="B147" s="40" t="s">
        <v>192</v>
      </c>
      <c r="C147" s="40">
        <v>54</v>
      </c>
      <c r="D147" s="40" t="s">
        <v>38</v>
      </c>
      <c r="E147" s="151" t="s">
        <v>226</v>
      </c>
      <c r="F147" s="421">
        <v>1000000000</v>
      </c>
      <c r="G147" s="421">
        <v>0</v>
      </c>
      <c r="H147" s="421">
        <v>0</v>
      </c>
      <c r="I147" s="421">
        <v>0</v>
      </c>
      <c r="J147" s="421">
        <v>0</v>
      </c>
      <c r="K147" s="421">
        <f t="shared" si="145"/>
        <v>0</v>
      </c>
      <c r="L147" s="421">
        <f t="shared" si="146"/>
        <v>1000000000</v>
      </c>
      <c r="M147" s="43">
        <f t="shared" si="153"/>
        <v>1.8838453750185413E-4</v>
      </c>
      <c r="N147" s="421">
        <v>0</v>
      </c>
      <c r="O147" s="421">
        <v>800000000</v>
      </c>
      <c r="P147" s="421">
        <f>L147-O147</f>
        <v>200000000</v>
      </c>
      <c r="Q147" s="421">
        <v>58297145</v>
      </c>
      <c r="R147" s="421">
        <f>+L147-Q147</f>
        <v>941702855</v>
      </c>
      <c r="S147" s="421">
        <f t="shared" si="158"/>
        <v>741702855</v>
      </c>
      <c r="T147" s="421">
        <v>44325034</v>
      </c>
      <c r="U147" s="421">
        <f>+Q147-T147</f>
        <v>13972111</v>
      </c>
      <c r="V147" s="421">
        <v>43143060</v>
      </c>
      <c r="W147" s="44">
        <f t="shared" si="151"/>
        <v>1181974</v>
      </c>
      <c r="X147" s="45">
        <f t="shared" si="142"/>
        <v>5.8297145000000002E-2</v>
      </c>
      <c r="Y147" s="45">
        <f t="shared" si="143"/>
        <v>4.4325033999999999E-2</v>
      </c>
      <c r="Z147" s="45">
        <f t="shared" si="144"/>
        <v>4.3143059999999997E-2</v>
      </c>
      <c r="AA147" s="45">
        <f t="shared" si="108"/>
        <v>0.7603294123580151</v>
      </c>
      <c r="AB147" s="45">
        <f t="shared" si="109"/>
        <v>0.97333394036426457</v>
      </c>
    </row>
    <row r="148" spans="1:28" ht="30" customHeight="1" x14ac:dyDescent="0.25">
      <c r="A148" s="239" t="s">
        <v>274</v>
      </c>
      <c r="B148" s="40" t="s">
        <v>37</v>
      </c>
      <c r="C148" s="40">
        <v>20</v>
      </c>
      <c r="D148" s="40" t="s">
        <v>38</v>
      </c>
      <c r="E148" s="151" t="s">
        <v>226</v>
      </c>
      <c r="F148" s="421">
        <v>7545000000</v>
      </c>
      <c r="G148" s="421">
        <v>0</v>
      </c>
      <c r="H148" s="421">
        <v>0</v>
      </c>
      <c r="I148" s="421">
        <v>0</v>
      </c>
      <c r="J148" s="421">
        <v>0</v>
      </c>
      <c r="K148" s="421">
        <f t="shared" si="145"/>
        <v>0</v>
      </c>
      <c r="L148" s="421">
        <f t="shared" si="146"/>
        <v>7545000000</v>
      </c>
      <c r="M148" s="43">
        <f t="shared" si="153"/>
        <v>1.4213613354514896E-3</v>
      </c>
      <c r="N148" s="421">
        <v>0</v>
      </c>
      <c r="O148" s="421">
        <v>3521767147.46</v>
      </c>
      <c r="P148" s="421">
        <f>L148-O148</f>
        <v>4023232852.54</v>
      </c>
      <c r="Q148" s="421">
        <v>2937711639.7800002</v>
      </c>
      <c r="R148" s="421">
        <f>+L148-Q148</f>
        <v>4607288360.2199993</v>
      </c>
      <c r="S148" s="421">
        <f t="shared" si="158"/>
        <v>584055507.67999983</v>
      </c>
      <c r="T148" s="421">
        <v>968896985.16999996</v>
      </c>
      <c r="U148" s="421">
        <f>+Q148-T148</f>
        <v>1968814654.6100001</v>
      </c>
      <c r="V148" s="421">
        <v>932318008.16999996</v>
      </c>
      <c r="W148" s="44">
        <f t="shared" si="151"/>
        <v>36578977</v>
      </c>
      <c r="X148" s="45">
        <f t="shared" si="142"/>
        <v>0.38935873290656065</v>
      </c>
      <c r="Y148" s="45">
        <f t="shared" si="143"/>
        <v>0.1284157700689198</v>
      </c>
      <c r="Z148" s="45">
        <f t="shared" si="144"/>
        <v>0.12356766178528826</v>
      </c>
      <c r="AA148" s="45">
        <f t="shared" si="108"/>
        <v>0.32981350928049524</v>
      </c>
      <c r="AB148" s="45">
        <f t="shared" si="109"/>
        <v>0.96224678416810028</v>
      </c>
    </row>
    <row r="149" spans="1:28" ht="69.75" customHeight="1" x14ac:dyDescent="0.25">
      <c r="A149" s="238" t="s">
        <v>275</v>
      </c>
      <c r="B149" s="68"/>
      <c r="C149" s="68"/>
      <c r="D149" s="40"/>
      <c r="E149" s="149" t="s">
        <v>276</v>
      </c>
      <c r="F149" s="425">
        <f t="shared" ref="F149:V151" si="159">+F150</f>
        <v>232164420822</v>
      </c>
      <c r="G149" s="425">
        <f t="shared" si="159"/>
        <v>0</v>
      </c>
      <c r="H149" s="425">
        <f t="shared" si="159"/>
        <v>0</v>
      </c>
      <c r="I149" s="425">
        <f t="shared" si="159"/>
        <v>0</v>
      </c>
      <c r="J149" s="425">
        <f t="shared" si="159"/>
        <v>0</v>
      </c>
      <c r="K149" s="425">
        <f t="shared" si="159"/>
        <v>0</v>
      </c>
      <c r="L149" s="425">
        <f t="shared" si="159"/>
        <v>232164420822</v>
      </c>
      <c r="M149" s="36">
        <f t="shared" si="153"/>
        <v>4.3736187040938304E-2</v>
      </c>
      <c r="N149" s="425">
        <f t="shared" si="159"/>
        <v>0</v>
      </c>
      <c r="O149" s="425">
        <f t="shared" si="159"/>
        <v>232164420822</v>
      </c>
      <c r="P149" s="425">
        <f t="shared" si="159"/>
        <v>0</v>
      </c>
      <c r="Q149" s="425">
        <f t="shared" si="159"/>
        <v>232164420822</v>
      </c>
      <c r="R149" s="425">
        <f t="shared" si="159"/>
        <v>0</v>
      </c>
      <c r="S149" s="425">
        <f t="shared" si="159"/>
        <v>0</v>
      </c>
      <c r="T149" s="425">
        <f t="shared" si="159"/>
        <v>0</v>
      </c>
      <c r="U149" s="425">
        <f t="shared" si="159"/>
        <v>232164420822</v>
      </c>
      <c r="V149" s="425">
        <f t="shared" si="159"/>
        <v>0</v>
      </c>
      <c r="W149" s="425">
        <f t="shared" ref="W149:W151" si="160">+W150</f>
        <v>0</v>
      </c>
      <c r="X149" s="37">
        <f t="shared" si="142"/>
        <v>1</v>
      </c>
      <c r="Y149" s="37">
        <f t="shared" si="143"/>
        <v>0</v>
      </c>
      <c r="Z149" s="37">
        <f t="shared" si="144"/>
        <v>0</v>
      </c>
      <c r="AA149" s="37">
        <f t="shared" si="108"/>
        <v>0</v>
      </c>
      <c r="AB149" s="37" t="s">
        <v>46</v>
      </c>
    </row>
    <row r="150" spans="1:28" ht="70.5" customHeight="1" x14ac:dyDescent="0.25">
      <c r="A150" s="238" t="s">
        <v>277</v>
      </c>
      <c r="B150" s="40"/>
      <c r="C150" s="40"/>
      <c r="D150" s="40"/>
      <c r="E150" s="148" t="s">
        <v>276</v>
      </c>
      <c r="F150" s="425">
        <f t="shared" si="159"/>
        <v>232164420822</v>
      </c>
      <c r="G150" s="425">
        <f t="shared" si="159"/>
        <v>0</v>
      </c>
      <c r="H150" s="425">
        <f t="shared" si="159"/>
        <v>0</v>
      </c>
      <c r="I150" s="425">
        <f t="shared" si="159"/>
        <v>0</v>
      </c>
      <c r="J150" s="425">
        <f t="shared" si="159"/>
        <v>0</v>
      </c>
      <c r="K150" s="425">
        <f t="shared" si="159"/>
        <v>0</v>
      </c>
      <c r="L150" s="425">
        <f t="shared" si="159"/>
        <v>232164420822</v>
      </c>
      <c r="M150" s="36">
        <f t="shared" si="153"/>
        <v>4.3736187040938304E-2</v>
      </c>
      <c r="N150" s="425">
        <f t="shared" si="159"/>
        <v>0</v>
      </c>
      <c r="O150" s="425">
        <f t="shared" si="159"/>
        <v>232164420822</v>
      </c>
      <c r="P150" s="425">
        <f t="shared" si="159"/>
        <v>0</v>
      </c>
      <c r="Q150" s="425">
        <f t="shared" si="159"/>
        <v>232164420822</v>
      </c>
      <c r="R150" s="425">
        <f t="shared" si="159"/>
        <v>0</v>
      </c>
      <c r="S150" s="425">
        <f t="shared" si="159"/>
        <v>0</v>
      </c>
      <c r="T150" s="425">
        <f t="shared" si="159"/>
        <v>0</v>
      </c>
      <c r="U150" s="425">
        <f t="shared" si="159"/>
        <v>232164420822</v>
      </c>
      <c r="V150" s="425">
        <f t="shared" si="159"/>
        <v>0</v>
      </c>
      <c r="W150" s="425">
        <f t="shared" si="160"/>
        <v>0</v>
      </c>
      <c r="X150" s="37">
        <f t="shared" si="142"/>
        <v>1</v>
      </c>
      <c r="Y150" s="37">
        <f t="shared" si="143"/>
        <v>0</v>
      </c>
      <c r="Z150" s="37">
        <f t="shared" si="144"/>
        <v>0</v>
      </c>
      <c r="AA150" s="37">
        <f t="shared" si="108"/>
        <v>0</v>
      </c>
      <c r="AB150" s="37" t="s">
        <v>46</v>
      </c>
    </row>
    <row r="151" spans="1:28" ht="29.25" customHeight="1" x14ac:dyDescent="0.25">
      <c r="A151" s="238" t="s">
        <v>278</v>
      </c>
      <c r="B151" s="40"/>
      <c r="C151" s="40"/>
      <c r="D151" s="40"/>
      <c r="E151" s="149" t="s">
        <v>236</v>
      </c>
      <c r="F151" s="425">
        <f>+F152</f>
        <v>232164420822</v>
      </c>
      <c r="G151" s="425">
        <f t="shared" si="159"/>
        <v>0</v>
      </c>
      <c r="H151" s="425">
        <f t="shared" si="159"/>
        <v>0</v>
      </c>
      <c r="I151" s="425">
        <f t="shared" si="159"/>
        <v>0</v>
      </c>
      <c r="J151" s="425">
        <f t="shared" si="159"/>
        <v>0</v>
      </c>
      <c r="K151" s="425">
        <f t="shared" si="159"/>
        <v>0</v>
      </c>
      <c r="L151" s="425">
        <f t="shared" si="159"/>
        <v>232164420822</v>
      </c>
      <c r="M151" s="36">
        <f t="shared" si="153"/>
        <v>4.3736187040938304E-2</v>
      </c>
      <c r="N151" s="425">
        <f t="shared" si="159"/>
        <v>0</v>
      </c>
      <c r="O151" s="425">
        <f t="shared" si="159"/>
        <v>232164420822</v>
      </c>
      <c r="P151" s="425">
        <f t="shared" si="159"/>
        <v>0</v>
      </c>
      <c r="Q151" s="425">
        <f t="shared" si="159"/>
        <v>232164420822</v>
      </c>
      <c r="R151" s="425">
        <f t="shared" si="159"/>
        <v>0</v>
      </c>
      <c r="S151" s="425">
        <f t="shared" si="159"/>
        <v>0</v>
      </c>
      <c r="T151" s="425">
        <f t="shared" si="159"/>
        <v>0</v>
      </c>
      <c r="U151" s="425">
        <f t="shared" si="159"/>
        <v>232164420822</v>
      </c>
      <c r="V151" s="425">
        <f t="shared" si="159"/>
        <v>0</v>
      </c>
      <c r="W151" s="425">
        <f t="shared" si="160"/>
        <v>0</v>
      </c>
      <c r="X151" s="37">
        <f t="shared" si="142"/>
        <v>1</v>
      </c>
      <c r="Y151" s="37">
        <f t="shared" si="143"/>
        <v>0</v>
      </c>
      <c r="Z151" s="37">
        <f t="shared" si="144"/>
        <v>0</v>
      </c>
      <c r="AA151" s="37">
        <f t="shared" si="108"/>
        <v>0</v>
      </c>
      <c r="AB151" s="37" t="s">
        <v>46</v>
      </c>
    </row>
    <row r="152" spans="1:28" ht="30" customHeight="1" x14ac:dyDescent="0.25">
      <c r="A152" s="239" t="s">
        <v>279</v>
      </c>
      <c r="B152" s="40" t="s">
        <v>192</v>
      </c>
      <c r="C152" s="40">
        <v>11</v>
      </c>
      <c r="D152" s="40" t="s">
        <v>38</v>
      </c>
      <c r="E152" s="151" t="s">
        <v>226</v>
      </c>
      <c r="F152" s="421">
        <v>232164420822</v>
      </c>
      <c r="G152" s="421">
        <v>0</v>
      </c>
      <c r="H152" s="421">
        <v>0</v>
      </c>
      <c r="I152" s="421">
        <v>0</v>
      </c>
      <c r="J152" s="421">
        <v>0</v>
      </c>
      <c r="K152" s="421">
        <f t="shared" si="145"/>
        <v>0</v>
      </c>
      <c r="L152" s="421">
        <f t="shared" si="146"/>
        <v>232164420822</v>
      </c>
      <c r="M152" s="36">
        <f t="shared" si="153"/>
        <v>4.3736187040938304E-2</v>
      </c>
      <c r="N152" s="421">
        <v>0</v>
      </c>
      <c r="O152" s="421">
        <v>232164420822</v>
      </c>
      <c r="P152" s="421">
        <f>L152-O152</f>
        <v>0</v>
      </c>
      <c r="Q152" s="421">
        <v>232164420822</v>
      </c>
      <c r="R152" s="421">
        <f>+L152-Q152</f>
        <v>0</v>
      </c>
      <c r="S152" s="421">
        <f t="shared" ref="S152" si="161">O152-Q152</f>
        <v>0</v>
      </c>
      <c r="T152" s="421">
        <v>0</v>
      </c>
      <c r="U152" s="421">
        <f>+Q152-T152</f>
        <v>232164420822</v>
      </c>
      <c r="V152" s="421">
        <v>0</v>
      </c>
      <c r="W152" s="44">
        <f t="shared" si="151"/>
        <v>0</v>
      </c>
      <c r="X152" s="45">
        <f t="shared" si="142"/>
        <v>1</v>
      </c>
      <c r="Y152" s="45">
        <f t="shared" si="143"/>
        <v>0</v>
      </c>
      <c r="Z152" s="45">
        <f t="shared" si="144"/>
        <v>0</v>
      </c>
      <c r="AA152" s="45">
        <f t="shared" si="108"/>
        <v>0</v>
      </c>
      <c r="AB152" s="45" t="s">
        <v>46</v>
      </c>
    </row>
    <row r="153" spans="1:28" ht="49.5" customHeight="1" x14ac:dyDescent="0.25">
      <c r="A153" s="238" t="s">
        <v>280</v>
      </c>
      <c r="B153" s="68"/>
      <c r="C153" s="68"/>
      <c r="D153" s="68"/>
      <c r="E153" s="149" t="s">
        <v>281</v>
      </c>
      <c r="F153" s="425">
        <f t="shared" ref="F153:V155" si="162">+F154</f>
        <v>231825213115</v>
      </c>
      <c r="G153" s="425">
        <f t="shared" si="162"/>
        <v>0</v>
      </c>
      <c r="H153" s="425">
        <f t="shared" si="162"/>
        <v>0</v>
      </c>
      <c r="I153" s="425">
        <f t="shared" si="162"/>
        <v>0</v>
      </c>
      <c r="J153" s="425">
        <f t="shared" si="162"/>
        <v>0</v>
      </c>
      <c r="K153" s="425">
        <f t="shared" si="162"/>
        <v>0</v>
      </c>
      <c r="L153" s="425">
        <f t="shared" si="162"/>
        <v>231825213115</v>
      </c>
      <c r="M153" s="36">
        <f t="shared" si="153"/>
        <v>4.3672285553938046E-2</v>
      </c>
      <c r="N153" s="425">
        <f t="shared" si="162"/>
        <v>0</v>
      </c>
      <c r="O153" s="425">
        <f t="shared" si="162"/>
        <v>231825213115</v>
      </c>
      <c r="P153" s="425">
        <f t="shared" si="162"/>
        <v>0</v>
      </c>
      <c r="Q153" s="425">
        <f t="shared" si="162"/>
        <v>231825213115</v>
      </c>
      <c r="R153" s="425">
        <f t="shared" si="162"/>
        <v>0</v>
      </c>
      <c r="S153" s="425">
        <f t="shared" si="162"/>
        <v>0</v>
      </c>
      <c r="T153" s="425">
        <f t="shared" si="162"/>
        <v>0</v>
      </c>
      <c r="U153" s="425">
        <f t="shared" si="162"/>
        <v>231825213115</v>
      </c>
      <c r="V153" s="425">
        <f t="shared" si="162"/>
        <v>0</v>
      </c>
      <c r="W153" s="425">
        <f t="shared" ref="W153:W155" si="163">+W154</f>
        <v>0</v>
      </c>
      <c r="X153" s="37">
        <f t="shared" si="142"/>
        <v>1</v>
      </c>
      <c r="Y153" s="37">
        <f t="shared" si="143"/>
        <v>0</v>
      </c>
      <c r="Z153" s="37">
        <f t="shared" si="144"/>
        <v>0</v>
      </c>
      <c r="AA153" s="37">
        <f t="shared" si="108"/>
        <v>0</v>
      </c>
      <c r="AB153" s="37" t="s">
        <v>46</v>
      </c>
    </row>
    <row r="154" spans="1:28" ht="49.5" customHeight="1" x14ac:dyDescent="0.25">
      <c r="A154" s="238" t="s">
        <v>282</v>
      </c>
      <c r="B154" s="40"/>
      <c r="C154" s="40"/>
      <c r="D154" s="40"/>
      <c r="E154" s="149" t="s">
        <v>281</v>
      </c>
      <c r="F154" s="425">
        <f t="shared" si="162"/>
        <v>231825213115</v>
      </c>
      <c r="G154" s="425">
        <f t="shared" si="162"/>
        <v>0</v>
      </c>
      <c r="H154" s="425">
        <f t="shared" si="162"/>
        <v>0</v>
      </c>
      <c r="I154" s="425">
        <f t="shared" si="162"/>
        <v>0</v>
      </c>
      <c r="J154" s="425">
        <f t="shared" si="162"/>
        <v>0</v>
      </c>
      <c r="K154" s="425">
        <f t="shared" si="162"/>
        <v>0</v>
      </c>
      <c r="L154" s="425">
        <f t="shared" si="162"/>
        <v>231825213115</v>
      </c>
      <c r="M154" s="36">
        <f t="shared" si="153"/>
        <v>4.3672285553938046E-2</v>
      </c>
      <c r="N154" s="425">
        <f t="shared" si="162"/>
        <v>0</v>
      </c>
      <c r="O154" s="425">
        <f t="shared" si="162"/>
        <v>231825213115</v>
      </c>
      <c r="P154" s="425">
        <f t="shared" si="162"/>
        <v>0</v>
      </c>
      <c r="Q154" s="425">
        <f t="shared" si="162"/>
        <v>231825213115</v>
      </c>
      <c r="R154" s="425">
        <f t="shared" si="162"/>
        <v>0</v>
      </c>
      <c r="S154" s="425">
        <f t="shared" si="162"/>
        <v>0</v>
      </c>
      <c r="T154" s="425">
        <f t="shared" si="162"/>
        <v>0</v>
      </c>
      <c r="U154" s="425">
        <f t="shared" si="162"/>
        <v>231825213115</v>
      </c>
      <c r="V154" s="425">
        <f t="shared" si="162"/>
        <v>0</v>
      </c>
      <c r="W154" s="425">
        <f t="shared" si="163"/>
        <v>0</v>
      </c>
      <c r="X154" s="37">
        <f t="shared" si="142"/>
        <v>1</v>
      </c>
      <c r="Y154" s="37">
        <f t="shared" si="143"/>
        <v>0</v>
      </c>
      <c r="Z154" s="37">
        <f t="shared" si="144"/>
        <v>0</v>
      </c>
      <c r="AA154" s="37">
        <f t="shared" si="108"/>
        <v>0</v>
      </c>
      <c r="AB154" s="37" t="s">
        <v>46</v>
      </c>
    </row>
    <row r="155" spans="1:28" ht="32.25" customHeight="1" x14ac:dyDescent="0.25">
      <c r="A155" s="238" t="s">
        <v>283</v>
      </c>
      <c r="B155" s="40"/>
      <c r="C155" s="40"/>
      <c r="D155" s="40"/>
      <c r="E155" s="149" t="s">
        <v>236</v>
      </c>
      <c r="F155" s="425">
        <f t="shared" si="162"/>
        <v>231825213115</v>
      </c>
      <c r="G155" s="425">
        <f t="shared" si="162"/>
        <v>0</v>
      </c>
      <c r="H155" s="425">
        <f t="shared" si="162"/>
        <v>0</v>
      </c>
      <c r="I155" s="425">
        <f t="shared" si="162"/>
        <v>0</v>
      </c>
      <c r="J155" s="425">
        <f t="shared" si="162"/>
        <v>0</v>
      </c>
      <c r="K155" s="425">
        <f t="shared" si="162"/>
        <v>0</v>
      </c>
      <c r="L155" s="425">
        <f t="shared" si="162"/>
        <v>231825213115</v>
      </c>
      <c r="M155" s="36">
        <f t="shared" si="153"/>
        <v>4.3672285553938046E-2</v>
      </c>
      <c r="N155" s="425">
        <f t="shared" si="162"/>
        <v>0</v>
      </c>
      <c r="O155" s="425">
        <f t="shared" si="162"/>
        <v>231825213115</v>
      </c>
      <c r="P155" s="425">
        <f t="shared" si="162"/>
        <v>0</v>
      </c>
      <c r="Q155" s="425">
        <f t="shared" si="162"/>
        <v>231825213115</v>
      </c>
      <c r="R155" s="425">
        <f t="shared" si="162"/>
        <v>0</v>
      </c>
      <c r="S155" s="425">
        <f t="shared" si="162"/>
        <v>0</v>
      </c>
      <c r="T155" s="425">
        <f t="shared" si="162"/>
        <v>0</v>
      </c>
      <c r="U155" s="425">
        <f t="shared" si="162"/>
        <v>231825213115</v>
      </c>
      <c r="V155" s="425">
        <f t="shared" si="162"/>
        <v>0</v>
      </c>
      <c r="W155" s="425">
        <f t="shared" si="163"/>
        <v>0</v>
      </c>
      <c r="X155" s="37">
        <f t="shared" si="142"/>
        <v>1</v>
      </c>
      <c r="Y155" s="37">
        <f t="shared" si="143"/>
        <v>0</v>
      </c>
      <c r="Z155" s="37">
        <f t="shared" si="144"/>
        <v>0</v>
      </c>
      <c r="AA155" s="37">
        <f t="shared" si="108"/>
        <v>0</v>
      </c>
      <c r="AB155" s="37" t="s">
        <v>46</v>
      </c>
    </row>
    <row r="156" spans="1:28" ht="30" customHeight="1" x14ac:dyDescent="0.25">
      <c r="A156" s="239" t="s">
        <v>284</v>
      </c>
      <c r="B156" s="40" t="s">
        <v>192</v>
      </c>
      <c r="C156" s="40">
        <v>11</v>
      </c>
      <c r="D156" s="40" t="s">
        <v>38</v>
      </c>
      <c r="E156" s="151" t="s">
        <v>226</v>
      </c>
      <c r="F156" s="421">
        <v>231825213115</v>
      </c>
      <c r="G156" s="421">
        <v>0</v>
      </c>
      <c r="H156" s="421">
        <v>0</v>
      </c>
      <c r="I156" s="421">
        <v>0</v>
      </c>
      <c r="J156" s="421">
        <v>0</v>
      </c>
      <c r="K156" s="421">
        <f t="shared" si="145"/>
        <v>0</v>
      </c>
      <c r="L156" s="421">
        <f t="shared" si="146"/>
        <v>231825213115</v>
      </c>
      <c r="M156" s="43">
        <f t="shared" si="153"/>
        <v>4.3672285553938046E-2</v>
      </c>
      <c r="N156" s="421">
        <v>0</v>
      </c>
      <c r="O156" s="421">
        <v>231825213115</v>
      </c>
      <c r="P156" s="421">
        <f>L156-O156</f>
        <v>0</v>
      </c>
      <c r="Q156" s="421">
        <v>231825213115</v>
      </c>
      <c r="R156" s="421">
        <f>+L156-Q156</f>
        <v>0</v>
      </c>
      <c r="S156" s="421">
        <f t="shared" ref="S156" si="164">O156-Q156</f>
        <v>0</v>
      </c>
      <c r="T156" s="421">
        <v>0</v>
      </c>
      <c r="U156" s="421">
        <f>+Q156-T156</f>
        <v>231825213115</v>
      </c>
      <c r="V156" s="421">
        <v>0</v>
      </c>
      <c r="W156" s="44">
        <f t="shared" si="151"/>
        <v>0</v>
      </c>
      <c r="X156" s="45">
        <f t="shared" si="142"/>
        <v>1</v>
      </c>
      <c r="Y156" s="45">
        <f t="shared" si="143"/>
        <v>0</v>
      </c>
      <c r="Z156" s="45">
        <f t="shared" si="144"/>
        <v>0</v>
      </c>
      <c r="AA156" s="45">
        <f t="shared" si="108"/>
        <v>0</v>
      </c>
      <c r="AB156" s="45" t="s">
        <v>46</v>
      </c>
    </row>
    <row r="157" spans="1:28" ht="66.75" customHeight="1" x14ac:dyDescent="0.25">
      <c r="A157" s="238" t="s">
        <v>285</v>
      </c>
      <c r="B157" s="68"/>
      <c r="C157" s="68"/>
      <c r="D157" s="68"/>
      <c r="E157" s="149" t="s">
        <v>286</v>
      </c>
      <c r="F157" s="425">
        <f t="shared" ref="F157:V159" si="165">+F158</f>
        <v>126080065359</v>
      </c>
      <c r="G157" s="425">
        <f t="shared" si="165"/>
        <v>0</v>
      </c>
      <c r="H157" s="425">
        <f t="shared" si="165"/>
        <v>0</v>
      </c>
      <c r="I157" s="425">
        <f t="shared" si="165"/>
        <v>0</v>
      </c>
      <c r="J157" s="425">
        <f t="shared" si="165"/>
        <v>0</v>
      </c>
      <c r="K157" s="425">
        <f t="shared" si="165"/>
        <v>0</v>
      </c>
      <c r="L157" s="425">
        <f t="shared" si="165"/>
        <v>126080065359</v>
      </c>
      <c r="M157" s="36">
        <f t="shared" si="153"/>
        <v>2.3751534800858756E-2</v>
      </c>
      <c r="N157" s="425">
        <f t="shared" si="165"/>
        <v>0</v>
      </c>
      <c r="O157" s="425">
        <f t="shared" si="165"/>
        <v>126080065359</v>
      </c>
      <c r="P157" s="425">
        <f t="shared" si="165"/>
        <v>0</v>
      </c>
      <c r="Q157" s="425">
        <f t="shared" si="165"/>
        <v>126080065359</v>
      </c>
      <c r="R157" s="425">
        <f t="shared" si="165"/>
        <v>0</v>
      </c>
      <c r="S157" s="425">
        <f t="shared" si="165"/>
        <v>0</v>
      </c>
      <c r="T157" s="425">
        <f t="shared" si="165"/>
        <v>0</v>
      </c>
      <c r="U157" s="425">
        <f t="shared" si="165"/>
        <v>126080065359</v>
      </c>
      <c r="V157" s="425">
        <f t="shared" si="165"/>
        <v>0</v>
      </c>
      <c r="W157" s="425">
        <f t="shared" ref="W157:W159" si="166">+W158</f>
        <v>0</v>
      </c>
      <c r="X157" s="37">
        <f t="shared" si="142"/>
        <v>1</v>
      </c>
      <c r="Y157" s="37">
        <f t="shared" si="143"/>
        <v>0</v>
      </c>
      <c r="Z157" s="37">
        <f t="shared" si="144"/>
        <v>0</v>
      </c>
      <c r="AA157" s="37">
        <f t="shared" si="108"/>
        <v>0</v>
      </c>
      <c r="AB157" s="37" t="s">
        <v>46</v>
      </c>
    </row>
    <row r="158" spans="1:28" ht="66.75" customHeight="1" x14ac:dyDescent="0.25">
      <c r="A158" s="238" t="s">
        <v>287</v>
      </c>
      <c r="B158" s="40"/>
      <c r="C158" s="40"/>
      <c r="D158" s="40"/>
      <c r="E158" s="148" t="s">
        <v>286</v>
      </c>
      <c r="F158" s="425">
        <f t="shared" si="165"/>
        <v>126080065359</v>
      </c>
      <c r="G158" s="425">
        <f t="shared" si="165"/>
        <v>0</v>
      </c>
      <c r="H158" s="425">
        <f t="shared" si="165"/>
        <v>0</v>
      </c>
      <c r="I158" s="425">
        <f t="shared" si="165"/>
        <v>0</v>
      </c>
      <c r="J158" s="425">
        <f t="shared" si="165"/>
        <v>0</v>
      </c>
      <c r="K158" s="425">
        <f t="shared" si="165"/>
        <v>0</v>
      </c>
      <c r="L158" s="425">
        <f t="shared" si="165"/>
        <v>126080065359</v>
      </c>
      <c r="M158" s="36">
        <f t="shared" si="153"/>
        <v>2.3751534800858756E-2</v>
      </c>
      <c r="N158" s="425">
        <f t="shared" si="165"/>
        <v>0</v>
      </c>
      <c r="O158" s="425">
        <f t="shared" si="165"/>
        <v>126080065359</v>
      </c>
      <c r="P158" s="425">
        <f t="shared" si="165"/>
        <v>0</v>
      </c>
      <c r="Q158" s="425">
        <f t="shared" si="165"/>
        <v>126080065359</v>
      </c>
      <c r="R158" s="425">
        <f t="shared" si="165"/>
        <v>0</v>
      </c>
      <c r="S158" s="425">
        <f t="shared" si="165"/>
        <v>0</v>
      </c>
      <c r="T158" s="425">
        <f t="shared" si="165"/>
        <v>0</v>
      </c>
      <c r="U158" s="425">
        <f t="shared" si="165"/>
        <v>126080065359</v>
      </c>
      <c r="V158" s="425">
        <f t="shared" si="165"/>
        <v>0</v>
      </c>
      <c r="W158" s="425">
        <f t="shared" si="166"/>
        <v>0</v>
      </c>
      <c r="X158" s="37">
        <f t="shared" si="142"/>
        <v>1</v>
      </c>
      <c r="Y158" s="37">
        <f t="shared" si="143"/>
        <v>0</v>
      </c>
      <c r="Z158" s="37">
        <f t="shared" si="144"/>
        <v>0</v>
      </c>
      <c r="AA158" s="37">
        <f t="shared" si="108"/>
        <v>0</v>
      </c>
      <c r="AB158" s="37" t="s">
        <v>46</v>
      </c>
    </row>
    <row r="159" spans="1:28" ht="38.25" customHeight="1" x14ac:dyDescent="0.25">
      <c r="A159" s="238" t="s">
        <v>288</v>
      </c>
      <c r="B159" s="40"/>
      <c r="C159" s="40"/>
      <c r="D159" s="40"/>
      <c r="E159" s="149" t="s">
        <v>236</v>
      </c>
      <c r="F159" s="425">
        <f t="shared" si="165"/>
        <v>126080065359</v>
      </c>
      <c r="G159" s="425">
        <f t="shared" si="165"/>
        <v>0</v>
      </c>
      <c r="H159" s="425">
        <f t="shared" si="165"/>
        <v>0</v>
      </c>
      <c r="I159" s="425">
        <f t="shared" si="165"/>
        <v>0</v>
      </c>
      <c r="J159" s="425">
        <f t="shared" si="165"/>
        <v>0</v>
      </c>
      <c r="K159" s="425">
        <f t="shared" si="165"/>
        <v>0</v>
      </c>
      <c r="L159" s="425">
        <f t="shared" si="165"/>
        <v>126080065359</v>
      </c>
      <c r="M159" s="36">
        <f t="shared" si="153"/>
        <v>2.3751534800858756E-2</v>
      </c>
      <c r="N159" s="425">
        <f t="shared" si="165"/>
        <v>0</v>
      </c>
      <c r="O159" s="425">
        <f t="shared" si="165"/>
        <v>126080065359</v>
      </c>
      <c r="P159" s="425">
        <f t="shared" si="165"/>
        <v>0</v>
      </c>
      <c r="Q159" s="425">
        <f t="shared" si="165"/>
        <v>126080065359</v>
      </c>
      <c r="R159" s="425">
        <f t="shared" si="165"/>
        <v>0</v>
      </c>
      <c r="S159" s="425">
        <f t="shared" si="165"/>
        <v>0</v>
      </c>
      <c r="T159" s="425">
        <f t="shared" si="165"/>
        <v>0</v>
      </c>
      <c r="U159" s="425">
        <f t="shared" si="165"/>
        <v>126080065359</v>
      </c>
      <c r="V159" s="425">
        <f t="shared" si="165"/>
        <v>0</v>
      </c>
      <c r="W159" s="425">
        <f t="shared" si="166"/>
        <v>0</v>
      </c>
      <c r="X159" s="37">
        <f t="shared" si="142"/>
        <v>1</v>
      </c>
      <c r="Y159" s="37">
        <f t="shared" si="143"/>
        <v>0</v>
      </c>
      <c r="Z159" s="37">
        <f t="shared" si="144"/>
        <v>0</v>
      </c>
      <c r="AA159" s="37">
        <f t="shared" si="108"/>
        <v>0</v>
      </c>
      <c r="AB159" s="37" t="s">
        <v>46</v>
      </c>
    </row>
    <row r="160" spans="1:28" ht="30" customHeight="1" x14ac:dyDescent="0.25">
      <c r="A160" s="239" t="s">
        <v>289</v>
      </c>
      <c r="B160" s="40" t="s">
        <v>192</v>
      </c>
      <c r="C160" s="40">
        <v>11</v>
      </c>
      <c r="D160" s="40" t="s">
        <v>38</v>
      </c>
      <c r="E160" s="151" t="s">
        <v>226</v>
      </c>
      <c r="F160" s="421">
        <v>126080065359</v>
      </c>
      <c r="G160" s="421">
        <v>0</v>
      </c>
      <c r="H160" s="421">
        <v>0</v>
      </c>
      <c r="I160" s="421">
        <v>0</v>
      </c>
      <c r="J160" s="421">
        <v>0</v>
      </c>
      <c r="K160" s="421">
        <f t="shared" si="145"/>
        <v>0</v>
      </c>
      <c r="L160" s="421">
        <f t="shared" si="146"/>
        <v>126080065359</v>
      </c>
      <c r="M160" s="43">
        <f t="shared" si="153"/>
        <v>2.3751534800858756E-2</v>
      </c>
      <c r="N160" s="421">
        <v>0</v>
      </c>
      <c r="O160" s="421">
        <v>126080065359</v>
      </c>
      <c r="P160" s="421">
        <f>L160-O160</f>
        <v>0</v>
      </c>
      <c r="Q160" s="421">
        <v>126080065359</v>
      </c>
      <c r="R160" s="421">
        <f>+L160-Q160</f>
        <v>0</v>
      </c>
      <c r="S160" s="421">
        <f t="shared" ref="S160" si="167">O160-Q160</f>
        <v>0</v>
      </c>
      <c r="T160" s="421">
        <v>0</v>
      </c>
      <c r="U160" s="421">
        <f>+Q160-T160</f>
        <v>126080065359</v>
      </c>
      <c r="V160" s="421">
        <v>0</v>
      </c>
      <c r="W160" s="44">
        <f t="shared" si="151"/>
        <v>0</v>
      </c>
      <c r="X160" s="45">
        <f t="shared" si="142"/>
        <v>1</v>
      </c>
      <c r="Y160" s="45">
        <f t="shared" si="143"/>
        <v>0</v>
      </c>
      <c r="Z160" s="45">
        <f t="shared" si="144"/>
        <v>0</v>
      </c>
      <c r="AA160" s="45">
        <f t="shared" si="108"/>
        <v>0</v>
      </c>
      <c r="AB160" s="45" t="s">
        <v>46</v>
      </c>
    </row>
    <row r="161" spans="1:28" ht="67.5" customHeight="1" x14ac:dyDescent="0.25">
      <c r="A161" s="238" t="s">
        <v>290</v>
      </c>
      <c r="B161" s="68"/>
      <c r="C161" s="68"/>
      <c r="D161" s="68"/>
      <c r="E161" s="149" t="s">
        <v>291</v>
      </c>
      <c r="F161" s="425">
        <f t="shared" ref="F161:V163" si="168">+F162</f>
        <v>91282312485</v>
      </c>
      <c r="G161" s="425">
        <f t="shared" si="168"/>
        <v>0</v>
      </c>
      <c r="H161" s="425">
        <f t="shared" si="168"/>
        <v>0</v>
      </c>
      <c r="I161" s="425">
        <f t="shared" si="168"/>
        <v>0</v>
      </c>
      <c r="J161" s="425">
        <f t="shared" si="168"/>
        <v>0</v>
      </c>
      <c r="K161" s="425">
        <f t="shared" si="168"/>
        <v>0</v>
      </c>
      <c r="L161" s="425">
        <f t="shared" si="168"/>
        <v>91282312485</v>
      </c>
      <c r="M161" s="36">
        <f t="shared" si="153"/>
        <v>1.719617621958645E-2</v>
      </c>
      <c r="N161" s="425">
        <f t="shared" si="168"/>
        <v>0</v>
      </c>
      <c r="O161" s="425">
        <f t="shared" si="168"/>
        <v>91282312485</v>
      </c>
      <c r="P161" s="425">
        <f t="shared" si="168"/>
        <v>0</v>
      </c>
      <c r="Q161" s="425">
        <f t="shared" si="168"/>
        <v>91282312485</v>
      </c>
      <c r="R161" s="425">
        <f t="shared" si="168"/>
        <v>0</v>
      </c>
      <c r="S161" s="425">
        <f t="shared" si="168"/>
        <v>0</v>
      </c>
      <c r="T161" s="425">
        <f t="shared" si="168"/>
        <v>0</v>
      </c>
      <c r="U161" s="425">
        <f t="shared" si="168"/>
        <v>91282312485</v>
      </c>
      <c r="V161" s="425">
        <f t="shared" si="168"/>
        <v>0</v>
      </c>
      <c r="W161" s="425">
        <f t="shared" ref="W161:W163" si="169">+W162</f>
        <v>0</v>
      </c>
      <c r="X161" s="37">
        <f t="shared" si="142"/>
        <v>1</v>
      </c>
      <c r="Y161" s="37">
        <f t="shared" si="143"/>
        <v>0</v>
      </c>
      <c r="Z161" s="37">
        <f t="shared" si="144"/>
        <v>0</v>
      </c>
      <c r="AA161" s="37">
        <f t="shared" si="108"/>
        <v>0</v>
      </c>
      <c r="AB161" s="37" t="s">
        <v>46</v>
      </c>
    </row>
    <row r="162" spans="1:28" ht="67.5" customHeight="1" x14ac:dyDescent="0.25">
      <c r="A162" s="238" t="s">
        <v>292</v>
      </c>
      <c r="B162" s="40"/>
      <c r="C162" s="40"/>
      <c r="D162" s="40"/>
      <c r="E162" s="148" t="s">
        <v>291</v>
      </c>
      <c r="F162" s="425">
        <f t="shared" si="168"/>
        <v>91282312485</v>
      </c>
      <c r="G162" s="425">
        <f t="shared" si="168"/>
        <v>0</v>
      </c>
      <c r="H162" s="425">
        <f t="shared" si="168"/>
        <v>0</v>
      </c>
      <c r="I162" s="425">
        <f t="shared" si="168"/>
        <v>0</v>
      </c>
      <c r="J162" s="425">
        <f t="shared" si="168"/>
        <v>0</v>
      </c>
      <c r="K162" s="425">
        <f t="shared" si="168"/>
        <v>0</v>
      </c>
      <c r="L162" s="425">
        <f t="shared" si="168"/>
        <v>91282312485</v>
      </c>
      <c r="M162" s="36">
        <f t="shared" si="153"/>
        <v>1.719617621958645E-2</v>
      </c>
      <c r="N162" s="425">
        <f t="shared" si="168"/>
        <v>0</v>
      </c>
      <c r="O162" s="425">
        <f t="shared" si="168"/>
        <v>91282312485</v>
      </c>
      <c r="P162" s="425">
        <f t="shared" si="168"/>
        <v>0</v>
      </c>
      <c r="Q162" s="425">
        <f t="shared" si="168"/>
        <v>91282312485</v>
      </c>
      <c r="R162" s="425">
        <f t="shared" si="168"/>
        <v>0</v>
      </c>
      <c r="S162" s="425">
        <f t="shared" si="168"/>
        <v>0</v>
      </c>
      <c r="T162" s="425">
        <f t="shared" si="168"/>
        <v>0</v>
      </c>
      <c r="U162" s="425">
        <f t="shared" si="168"/>
        <v>91282312485</v>
      </c>
      <c r="V162" s="425">
        <f t="shared" si="168"/>
        <v>0</v>
      </c>
      <c r="W162" s="425">
        <f t="shared" si="169"/>
        <v>0</v>
      </c>
      <c r="X162" s="37">
        <f t="shared" si="142"/>
        <v>1</v>
      </c>
      <c r="Y162" s="37">
        <f t="shared" si="143"/>
        <v>0</v>
      </c>
      <c r="Z162" s="37">
        <f t="shared" si="144"/>
        <v>0</v>
      </c>
      <c r="AA162" s="37">
        <f t="shared" ref="AA162:AA225" si="170">+T162/Q162</f>
        <v>0</v>
      </c>
      <c r="AB162" s="37" t="s">
        <v>46</v>
      </c>
    </row>
    <row r="163" spans="1:28" ht="32.25" customHeight="1" x14ac:dyDescent="0.25">
      <c r="A163" s="238" t="s">
        <v>293</v>
      </c>
      <c r="B163" s="40"/>
      <c r="C163" s="40"/>
      <c r="D163" s="40"/>
      <c r="E163" s="149" t="s">
        <v>236</v>
      </c>
      <c r="F163" s="425">
        <f t="shared" si="168"/>
        <v>91282312485</v>
      </c>
      <c r="G163" s="425">
        <f t="shared" si="168"/>
        <v>0</v>
      </c>
      <c r="H163" s="425">
        <f t="shared" si="168"/>
        <v>0</v>
      </c>
      <c r="I163" s="425">
        <f t="shared" si="168"/>
        <v>0</v>
      </c>
      <c r="J163" s="425">
        <f t="shared" si="168"/>
        <v>0</v>
      </c>
      <c r="K163" s="425">
        <f t="shared" si="168"/>
        <v>0</v>
      </c>
      <c r="L163" s="425">
        <f t="shared" si="168"/>
        <v>91282312485</v>
      </c>
      <c r="M163" s="36">
        <f t="shared" si="153"/>
        <v>1.719617621958645E-2</v>
      </c>
      <c r="N163" s="425">
        <f t="shared" si="168"/>
        <v>0</v>
      </c>
      <c r="O163" s="425">
        <f t="shared" si="168"/>
        <v>91282312485</v>
      </c>
      <c r="P163" s="425">
        <f t="shared" si="168"/>
        <v>0</v>
      </c>
      <c r="Q163" s="425">
        <f t="shared" si="168"/>
        <v>91282312485</v>
      </c>
      <c r="R163" s="425">
        <f t="shared" si="168"/>
        <v>0</v>
      </c>
      <c r="S163" s="425">
        <f t="shared" si="168"/>
        <v>0</v>
      </c>
      <c r="T163" s="425">
        <f t="shared" si="168"/>
        <v>0</v>
      </c>
      <c r="U163" s="425">
        <f t="shared" si="168"/>
        <v>91282312485</v>
      </c>
      <c r="V163" s="425">
        <f t="shared" si="168"/>
        <v>0</v>
      </c>
      <c r="W163" s="425">
        <f t="shared" si="169"/>
        <v>0</v>
      </c>
      <c r="X163" s="37">
        <f t="shared" si="142"/>
        <v>1</v>
      </c>
      <c r="Y163" s="37">
        <f t="shared" si="143"/>
        <v>0</v>
      </c>
      <c r="Z163" s="37">
        <f t="shared" si="144"/>
        <v>0</v>
      </c>
      <c r="AA163" s="37">
        <f t="shared" si="170"/>
        <v>0</v>
      </c>
      <c r="AB163" s="37" t="s">
        <v>46</v>
      </c>
    </row>
    <row r="164" spans="1:28" ht="30" customHeight="1" x14ac:dyDescent="0.25">
      <c r="A164" s="239" t="s">
        <v>294</v>
      </c>
      <c r="B164" s="40" t="s">
        <v>192</v>
      </c>
      <c r="C164" s="40">
        <v>11</v>
      </c>
      <c r="D164" s="40" t="s">
        <v>38</v>
      </c>
      <c r="E164" s="151" t="s">
        <v>226</v>
      </c>
      <c r="F164" s="421">
        <v>91282312485</v>
      </c>
      <c r="G164" s="421">
        <v>0</v>
      </c>
      <c r="H164" s="421">
        <v>0</v>
      </c>
      <c r="I164" s="421">
        <v>0</v>
      </c>
      <c r="J164" s="421">
        <v>0</v>
      </c>
      <c r="K164" s="421">
        <f t="shared" si="145"/>
        <v>0</v>
      </c>
      <c r="L164" s="421">
        <f t="shared" si="146"/>
        <v>91282312485</v>
      </c>
      <c r="M164" s="43">
        <f t="shared" si="153"/>
        <v>1.719617621958645E-2</v>
      </c>
      <c r="N164" s="421">
        <v>0</v>
      </c>
      <c r="O164" s="421">
        <v>91282312485</v>
      </c>
      <c r="P164" s="421">
        <f>L164-O164</f>
        <v>0</v>
      </c>
      <c r="Q164" s="421">
        <v>91282312485</v>
      </c>
      <c r="R164" s="421">
        <f>+L164-Q164</f>
        <v>0</v>
      </c>
      <c r="S164" s="421">
        <f t="shared" ref="S164" si="171">O164-Q164</f>
        <v>0</v>
      </c>
      <c r="T164" s="421">
        <v>0</v>
      </c>
      <c r="U164" s="421">
        <f>+Q164-T164</f>
        <v>91282312485</v>
      </c>
      <c r="V164" s="421">
        <v>0</v>
      </c>
      <c r="W164" s="44">
        <f t="shared" si="151"/>
        <v>0</v>
      </c>
      <c r="X164" s="45">
        <f t="shared" si="142"/>
        <v>1</v>
      </c>
      <c r="Y164" s="45">
        <f t="shared" si="143"/>
        <v>0</v>
      </c>
      <c r="Z164" s="45">
        <f t="shared" si="144"/>
        <v>0</v>
      </c>
      <c r="AA164" s="45">
        <f t="shared" si="170"/>
        <v>0</v>
      </c>
      <c r="AB164" s="45" t="s">
        <v>46</v>
      </c>
    </row>
    <row r="165" spans="1:28" ht="95.25" customHeight="1" x14ac:dyDescent="0.25">
      <c r="A165" s="238" t="s">
        <v>295</v>
      </c>
      <c r="B165" s="68"/>
      <c r="C165" s="68"/>
      <c r="D165" s="68"/>
      <c r="E165" s="149" t="s">
        <v>296</v>
      </c>
      <c r="F165" s="425">
        <f t="shared" ref="F165:V167" si="172">+F166</f>
        <v>175214577228</v>
      </c>
      <c r="G165" s="425">
        <f t="shared" si="172"/>
        <v>0</v>
      </c>
      <c r="H165" s="425">
        <f t="shared" si="172"/>
        <v>0</v>
      </c>
      <c r="I165" s="425">
        <f t="shared" si="172"/>
        <v>0</v>
      </c>
      <c r="J165" s="425">
        <f t="shared" si="172"/>
        <v>0</v>
      </c>
      <c r="K165" s="425">
        <f t="shared" si="172"/>
        <v>0</v>
      </c>
      <c r="L165" s="425">
        <f t="shared" si="172"/>
        <v>175214577228</v>
      </c>
      <c r="M165" s="36">
        <f t="shared" si="153"/>
        <v>3.3007717094679687E-2</v>
      </c>
      <c r="N165" s="425">
        <f t="shared" si="172"/>
        <v>0</v>
      </c>
      <c r="O165" s="425">
        <f t="shared" si="172"/>
        <v>175214577228</v>
      </c>
      <c r="P165" s="425">
        <f t="shared" si="172"/>
        <v>0</v>
      </c>
      <c r="Q165" s="425">
        <f t="shared" si="172"/>
        <v>175214577228</v>
      </c>
      <c r="R165" s="425">
        <f t="shared" si="172"/>
        <v>0</v>
      </c>
      <c r="S165" s="425">
        <f t="shared" si="172"/>
        <v>0</v>
      </c>
      <c r="T165" s="425">
        <f t="shared" si="172"/>
        <v>8358018752</v>
      </c>
      <c r="U165" s="425">
        <f t="shared" si="172"/>
        <v>166856558476</v>
      </c>
      <c r="V165" s="425">
        <f t="shared" si="172"/>
        <v>8358018752</v>
      </c>
      <c r="W165" s="425">
        <f t="shared" ref="W165:W167" si="173">+W166</f>
        <v>0</v>
      </c>
      <c r="X165" s="37">
        <f t="shared" si="142"/>
        <v>1</v>
      </c>
      <c r="Y165" s="37">
        <f t="shared" si="143"/>
        <v>4.770161754934369E-2</v>
      </c>
      <c r="Z165" s="37">
        <f t="shared" si="144"/>
        <v>4.770161754934369E-2</v>
      </c>
      <c r="AA165" s="37">
        <f t="shared" si="170"/>
        <v>4.770161754934369E-2</v>
      </c>
      <c r="AB165" s="37">
        <f t="shared" ref="AB165:AB225" si="174">+V165/T165</f>
        <v>1</v>
      </c>
    </row>
    <row r="166" spans="1:28" ht="95.25" customHeight="1" x14ac:dyDescent="0.25">
      <c r="A166" s="238" t="s">
        <v>297</v>
      </c>
      <c r="B166" s="40"/>
      <c r="C166" s="40"/>
      <c r="D166" s="40"/>
      <c r="E166" s="148" t="s">
        <v>296</v>
      </c>
      <c r="F166" s="425">
        <f t="shared" si="172"/>
        <v>175214577228</v>
      </c>
      <c r="G166" s="425">
        <f t="shared" si="172"/>
        <v>0</v>
      </c>
      <c r="H166" s="425">
        <f t="shared" si="172"/>
        <v>0</v>
      </c>
      <c r="I166" s="425">
        <f t="shared" si="172"/>
        <v>0</v>
      </c>
      <c r="J166" s="425">
        <f t="shared" si="172"/>
        <v>0</v>
      </c>
      <c r="K166" s="425">
        <f t="shared" si="172"/>
        <v>0</v>
      </c>
      <c r="L166" s="425">
        <f t="shared" si="172"/>
        <v>175214577228</v>
      </c>
      <c r="M166" s="36">
        <f t="shared" si="153"/>
        <v>3.3007717094679687E-2</v>
      </c>
      <c r="N166" s="425">
        <f t="shared" si="172"/>
        <v>0</v>
      </c>
      <c r="O166" s="425">
        <f t="shared" si="172"/>
        <v>175214577228</v>
      </c>
      <c r="P166" s="425">
        <f t="shared" si="172"/>
        <v>0</v>
      </c>
      <c r="Q166" s="425">
        <f t="shared" si="172"/>
        <v>175214577228</v>
      </c>
      <c r="R166" s="425">
        <f t="shared" si="172"/>
        <v>0</v>
      </c>
      <c r="S166" s="425">
        <f t="shared" si="172"/>
        <v>0</v>
      </c>
      <c r="T166" s="425">
        <f t="shared" si="172"/>
        <v>8358018752</v>
      </c>
      <c r="U166" s="425">
        <f t="shared" si="172"/>
        <v>166856558476</v>
      </c>
      <c r="V166" s="425">
        <f t="shared" si="172"/>
        <v>8358018752</v>
      </c>
      <c r="W166" s="425">
        <f t="shared" si="173"/>
        <v>0</v>
      </c>
      <c r="X166" s="37">
        <f t="shared" si="142"/>
        <v>1</v>
      </c>
      <c r="Y166" s="37">
        <f t="shared" si="143"/>
        <v>4.770161754934369E-2</v>
      </c>
      <c r="Z166" s="37">
        <f t="shared" si="144"/>
        <v>4.770161754934369E-2</v>
      </c>
      <c r="AA166" s="37">
        <f t="shared" si="170"/>
        <v>4.770161754934369E-2</v>
      </c>
      <c r="AB166" s="37">
        <f t="shared" si="174"/>
        <v>1</v>
      </c>
    </row>
    <row r="167" spans="1:28" ht="33" customHeight="1" x14ac:dyDescent="0.25">
      <c r="A167" s="238" t="s">
        <v>298</v>
      </c>
      <c r="B167" s="40"/>
      <c r="C167" s="40"/>
      <c r="D167" s="40"/>
      <c r="E167" s="149" t="s">
        <v>236</v>
      </c>
      <c r="F167" s="425">
        <f t="shared" si="172"/>
        <v>175214577228</v>
      </c>
      <c r="G167" s="425">
        <f t="shared" si="172"/>
        <v>0</v>
      </c>
      <c r="H167" s="425">
        <f t="shared" si="172"/>
        <v>0</v>
      </c>
      <c r="I167" s="425">
        <f t="shared" si="172"/>
        <v>0</v>
      </c>
      <c r="J167" s="425">
        <f t="shared" si="172"/>
        <v>0</v>
      </c>
      <c r="K167" s="425">
        <f t="shared" si="172"/>
        <v>0</v>
      </c>
      <c r="L167" s="425">
        <f t="shared" si="172"/>
        <v>175214577228</v>
      </c>
      <c r="M167" s="36">
        <f t="shared" si="153"/>
        <v>3.3007717094679687E-2</v>
      </c>
      <c r="N167" s="425">
        <f t="shared" si="172"/>
        <v>0</v>
      </c>
      <c r="O167" s="425">
        <f t="shared" si="172"/>
        <v>175214577228</v>
      </c>
      <c r="P167" s="425">
        <f t="shared" si="172"/>
        <v>0</v>
      </c>
      <c r="Q167" s="425">
        <f t="shared" si="172"/>
        <v>175214577228</v>
      </c>
      <c r="R167" s="425">
        <f t="shared" si="172"/>
        <v>0</v>
      </c>
      <c r="S167" s="425">
        <f t="shared" si="172"/>
        <v>0</v>
      </c>
      <c r="T167" s="425">
        <f t="shared" si="172"/>
        <v>8358018752</v>
      </c>
      <c r="U167" s="425">
        <f t="shared" si="172"/>
        <v>166856558476</v>
      </c>
      <c r="V167" s="425">
        <f t="shared" si="172"/>
        <v>8358018752</v>
      </c>
      <c r="W167" s="425">
        <f t="shared" si="173"/>
        <v>0</v>
      </c>
      <c r="X167" s="37">
        <f t="shared" si="142"/>
        <v>1</v>
      </c>
      <c r="Y167" s="37">
        <f t="shared" si="143"/>
        <v>4.770161754934369E-2</v>
      </c>
      <c r="Z167" s="37">
        <f t="shared" si="144"/>
        <v>4.770161754934369E-2</v>
      </c>
      <c r="AA167" s="37">
        <f t="shared" si="170"/>
        <v>4.770161754934369E-2</v>
      </c>
      <c r="AB167" s="37">
        <f t="shared" si="174"/>
        <v>1</v>
      </c>
    </row>
    <row r="168" spans="1:28" ht="30" customHeight="1" x14ac:dyDescent="0.25">
      <c r="A168" s="239" t="s">
        <v>299</v>
      </c>
      <c r="B168" s="40" t="s">
        <v>192</v>
      </c>
      <c r="C168" s="40">
        <v>11</v>
      </c>
      <c r="D168" s="40" t="s">
        <v>38</v>
      </c>
      <c r="E168" s="151" t="s">
        <v>226</v>
      </c>
      <c r="F168" s="421">
        <v>175214577228</v>
      </c>
      <c r="G168" s="421">
        <v>0</v>
      </c>
      <c r="H168" s="421">
        <v>0</v>
      </c>
      <c r="I168" s="421">
        <v>0</v>
      </c>
      <c r="J168" s="421">
        <v>0</v>
      </c>
      <c r="K168" s="421">
        <f t="shared" si="145"/>
        <v>0</v>
      </c>
      <c r="L168" s="421">
        <f t="shared" si="146"/>
        <v>175214577228</v>
      </c>
      <c r="M168" s="43">
        <f t="shared" si="153"/>
        <v>3.3007717094679687E-2</v>
      </c>
      <c r="N168" s="421">
        <v>0</v>
      </c>
      <c r="O168" s="421">
        <v>175214577228</v>
      </c>
      <c r="P168" s="421">
        <f>L168-O168</f>
        <v>0</v>
      </c>
      <c r="Q168" s="421">
        <v>175214577228</v>
      </c>
      <c r="R168" s="421">
        <f>+L168-Q168</f>
        <v>0</v>
      </c>
      <c r="S168" s="421">
        <f t="shared" ref="S168" si="175">O168-Q168</f>
        <v>0</v>
      </c>
      <c r="T168" s="421">
        <v>8358018752</v>
      </c>
      <c r="U168" s="421">
        <f>+Q168-T168</f>
        <v>166856558476</v>
      </c>
      <c r="V168" s="421">
        <v>8358018752</v>
      </c>
      <c r="W168" s="44">
        <f t="shared" si="151"/>
        <v>0</v>
      </c>
      <c r="X168" s="45">
        <f t="shared" si="142"/>
        <v>1</v>
      </c>
      <c r="Y168" s="45">
        <f t="shared" si="143"/>
        <v>4.770161754934369E-2</v>
      </c>
      <c r="Z168" s="45">
        <f t="shared" si="144"/>
        <v>4.770161754934369E-2</v>
      </c>
      <c r="AA168" s="45">
        <f t="shared" si="170"/>
        <v>4.770161754934369E-2</v>
      </c>
      <c r="AB168" s="45">
        <f t="shared" si="174"/>
        <v>1</v>
      </c>
    </row>
    <row r="169" spans="1:28" ht="53.25" customHeight="1" x14ac:dyDescent="0.25">
      <c r="A169" s="238" t="s">
        <v>300</v>
      </c>
      <c r="B169" s="68"/>
      <c r="C169" s="68"/>
      <c r="D169" s="68"/>
      <c r="E169" s="149" t="s">
        <v>301</v>
      </c>
      <c r="F169" s="425">
        <f>+F170</f>
        <v>109796058849</v>
      </c>
      <c r="G169" s="425">
        <f t="shared" ref="G169:L169" si="176">+G170</f>
        <v>0</v>
      </c>
      <c r="H169" s="425">
        <f t="shared" si="176"/>
        <v>0</v>
      </c>
      <c r="I169" s="425">
        <f t="shared" si="176"/>
        <v>0</v>
      </c>
      <c r="J169" s="425">
        <f t="shared" si="176"/>
        <v>0</v>
      </c>
      <c r="K169" s="425">
        <f t="shared" si="176"/>
        <v>0</v>
      </c>
      <c r="L169" s="425">
        <f t="shared" si="176"/>
        <v>109796058849</v>
      </c>
      <c r="M169" s="36">
        <f t="shared" si="153"/>
        <v>2.0683879765795225E-2</v>
      </c>
      <c r="N169" s="425">
        <f t="shared" ref="N169:W171" si="177">+N170</f>
        <v>0</v>
      </c>
      <c r="O169" s="425">
        <f t="shared" si="177"/>
        <v>109796058849</v>
      </c>
      <c r="P169" s="425">
        <f t="shared" si="177"/>
        <v>0</v>
      </c>
      <c r="Q169" s="425">
        <f t="shared" si="177"/>
        <v>109796058849</v>
      </c>
      <c r="R169" s="425">
        <f t="shared" si="177"/>
        <v>0</v>
      </c>
      <c r="S169" s="425">
        <f t="shared" si="177"/>
        <v>0</v>
      </c>
      <c r="T169" s="425">
        <f t="shared" si="177"/>
        <v>19071686158</v>
      </c>
      <c r="U169" s="425">
        <f t="shared" si="177"/>
        <v>90724372691</v>
      </c>
      <c r="V169" s="425">
        <f t="shared" si="177"/>
        <v>19071686158</v>
      </c>
      <c r="W169" s="425">
        <f t="shared" si="177"/>
        <v>0</v>
      </c>
      <c r="X169" s="37">
        <f t="shared" si="142"/>
        <v>1</v>
      </c>
      <c r="Y169" s="37">
        <f t="shared" si="143"/>
        <v>0.17370100856014198</v>
      </c>
      <c r="Z169" s="37">
        <f t="shared" si="144"/>
        <v>0.17370100856014198</v>
      </c>
      <c r="AA169" s="37">
        <f t="shared" si="170"/>
        <v>0.17370100856014198</v>
      </c>
      <c r="AB169" s="37">
        <f t="shared" si="174"/>
        <v>1</v>
      </c>
    </row>
    <row r="170" spans="1:28" ht="53.25" customHeight="1" x14ac:dyDescent="0.25">
      <c r="A170" s="238" t="s">
        <v>302</v>
      </c>
      <c r="B170" s="40"/>
      <c r="C170" s="40"/>
      <c r="D170" s="40"/>
      <c r="E170" s="148" t="s">
        <v>301</v>
      </c>
      <c r="F170" s="425">
        <f t="shared" ref="F170:V171" si="178">+F171</f>
        <v>109796058849</v>
      </c>
      <c r="G170" s="425">
        <f t="shared" si="178"/>
        <v>0</v>
      </c>
      <c r="H170" s="425">
        <f t="shared" si="178"/>
        <v>0</v>
      </c>
      <c r="I170" s="425">
        <f t="shared" si="178"/>
        <v>0</v>
      </c>
      <c r="J170" s="425">
        <f t="shared" si="178"/>
        <v>0</v>
      </c>
      <c r="K170" s="425">
        <f t="shared" si="178"/>
        <v>0</v>
      </c>
      <c r="L170" s="425">
        <f t="shared" si="178"/>
        <v>109796058849</v>
      </c>
      <c r="M170" s="36">
        <f t="shared" si="153"/>
        <v>2.0683879765795225E-2</v>
      </c>
      <c r="N170" s="425">
        <f t="shared" si="178"/>
        <v>0</v>
      </c>
      <c r="O170" s="425">
        <f t="shared" si="178"/>
        <v>109796058849</v>
      </c>
      <c r="P170" s="425">
        <f t="shared" si="178"/>
        <v>0</v>
      </c>
      <c r="Q170" s="425">
        <f t="shared" si="178"/>
        <v>109796058849</v>
      </c>
      <c r="R170" s="425">
        <f t="shared" si="178"/>
        <v>0</v>
      </c>
      <c r="S170" s="425">
        <f t="shared" si="178"/>
        <v>0</v>
      </c>
      <c r="T170" s="425">
        <f t="shared" si="178"/>
        <v>19071686158</v>
      </c>
      <c r="U170" s="425">
        <f t="shared" si="178"/>
        <v>90724372691</v>
      </c>
      <c r="V170" s="425">
        <f t="shared" si="178"/>
        <v>19071686158</v>
      </c>
      <c r="W170" s="425">
        <f t="shared" si="177"/>
        <v>0</v>
      </c>
      <c r="X170" s="37">
        <f t="shared" si="142"/>
        <v>1</v>
      </c>
      <c r="Y170" s="37">
        <f t="shared" si="143"/>
        <v>0.17370100856014198</v>
      </c>
      <c r="Z170" s="37">
        <f t="shared" si="144"/>
        <v>0.17370100856014198</v>
      </c>
      <c r="AA170" s="37">
        <f t="shared" si="170"/>
        <v>0.17370100856014198</v>
      </c>
      <c r="AB170" s="37">
        <f t="shared" si="174"/>
        <v>1</v>
      </c>
    </row>
    <row r="171" spans="1:28" ht="38.25" customHeight="1" x14ac:dyDescent="0.25">
      <c r="A171" s="238" t="s">
        <v>303</v>
      </c>
      <c r="B171" s="40"/>
      <c r="C171" s="40"/>
      <c r="D171" s="40"/>
      <c r="E171" s="149" t="s">
        <v>236</v>
      </c>
      <c r="F171" s="425">
        <f t="shared" si="178"/>
        <v>109796058849</v>
      </c>
      <c r="G171" s="425">
        <f t="shared" si="178"/>
        <v>0</v>
      </c>
      <c r="H171" s="425">
        <f t="shared" si="178"/>
        <v>0</v>
      </c>
      <c r="I171" s="425">
        <f t="shared" si="178"/>
        <v>0</v>
      </c>
      <c r="J171" s="425">
        <f t="shared" si="178"/>
        <v>0</v>
      </c>
      <c r="K171" s="425">
        <f t="shared" si="178"/>
        <v>0</v>
      </c>
      <c r="L171" s="425">
        <f t="shared" si="178"/>
        <v>109796058849</v>
      </c>
      <c r="M171" s="36">
        <f t="shared" si="153"/>
        <v>2.0683879765795225E-2</v>
      </c>
      <c r="N171" s="425">
        <f t="shared" si="177"/>
        <v>0</v>
      </c>
      <c r="O171" s="425">
        <f t="shared" si="177"/>
        <v>109796058849</v>
      </c>
      <c r="P171" s="425">
        <f t="shared" si="177"/>
        <v>0</v>
      </c>
      <c r="Q171" s="425">
        <f t="shared" si="177"/>
        <v>109796058849</v>
      </c>
      <c r="R171" s="425">
        <f t="shared" si="177"/>
        <v>0</v>
      </c>
      <c r="S171" s="425">
        <f t="shared" si="177"/>
        <v>0</v>
      </c>
      <c r="T171" s="425">
        <f t="shared" si="177"/>
        <v>19071686158</v>
      </c>
      <c r="U171" s="425">
        <f t="shared" si="177"/>
        <v>90724372691</v>
      </c>
      <c r="V171" s="425">
        <f t="shared" si="177"/>
        <v>19071686158</v>
      </c>
      <c r="W171" s="425">
        <f t="shared" si="177"/>
        <v>0</v>
      </c>
      <c r="X171" s="37">
        <f t="shared" si="142"/>
        <v>1</v>
      </c>
      <c r="Y171" s="37">
        <f t="shared" si="143"/>
        <v>0.17370100856014198</v>
      </c>
      <c r="Z171" s="37">
        <f t="shared" si="144"/>
        <v>0.17370100856014198</v>
      </c>
      <c r="AA171" s="37">
        <f t="shared" si="170"/>
        <v>0.17370100856014198</v>
      </c>
      <c r="AB171" s="37">
        <f t="shared" si="174"/>
        <v>1</v>
      </c>
    </row>
    <row r="172" spans="1:28" ht="38.25" customHeight="1" x14ac:dyDescent="0.25">
      <c r="A172" s="239" t="s">
        <v>304</v>
      </c>
      <c r="B172" s="68" t="s">
        <v>192</v>
      </c>
      <c r="C172" s="68">
        <v>11</v>
      </c>
      <c r="D172" s="40" t="s">
        <v>38</v>
      </c>
      <c r="E172" s="151" t="s">
        <v>226</v>
      </c>
      <c r="F172" s="421">
        <v>109796058849</v>
      </c>
      <c r="G172" s="421">
        <v>0</v>
      </c>
      <c r="H172" s="421">
        <v>0</v>
      </c>
      <c r="I172" s="421">
        <v>0</v>
      </c>
      <c r="J172" s="421">
        <v>0</v>
      </c>
      <c r="K172" s="421">
        <f t="shared" si="145"/>
        <v>0</v>
      </c>
      <c r="L172" s="421">
        <f t="shared" si="146"/>
        <v>109796058849</v>
      </c>
      <c r="M172" s="43">
        <f t="shared" si="153"/>
        <v>2.0683879765795225E-2</v>
      </c>
      <c r="N172" s="421">
        <v>0</v>
      </c>
      <c r="O172" s="421">
        <v>109796058849</v>
      </c>
      <c r="P172" s="421">
        <f>L172-O172</f>
        <v>0</v>
      </c>
      <c r="Q172" s="421">
        <v>109796058849</v>
      </c>
      <c r="R172" s="421">
        <f>+L172-Q172</f>
        <v>0</v>
      </c>
      <c r="S172" s="421">
        <f t="shared" ref="S172" si="179">O172-Q172</f>
        <v>0</v>
      </c>
      <c r="T172" s="421">
        <v>19071686158</v>
      </c>
      <c r="U172" s="421">
        <f>+Q172-T172</f>
        <v>90724372691</v>
      </c>
      <c r="V172" s="421">
        <v>19071686158</v>
      </c>
      <c r="W172" s="44">
        <f t="shared" si="151"/>
        <v>0</v>
      </c>
      <c r="X172" s="45">
        <f t="shared" si="142"/>
        <v>1</v>
      </c>
      <c r="Y172" s="45">
        <f t="shared" si="143"/>
        <v>0.17370100856014198</v>
      </c>
      <c r="Z172" s="45">
        <f t="shared" si="144"/>
        <v>0.17370100856014198</v>
      </c>
      <c r="AA172" s="45">
        <f t="shared" si="170"/>
        <v>0.17370100856014198</v>
      </c>
      <c r="AB172" s="45">
        <f t="shared" si="174"/>
        <v>1</v>
      </c>
    </row>
    <row r="173" spans="1:28" ht="69" customHeight="1" x14ac:dyDescent="0.25">
      <c r="A173" s="238" t="s">
        <v>305</v>
      </c>
      <c r="B173" s="68"/>
      <c r="C173" s="68"/>
      <c r="D173" s="68"/>
      <c r="E173" s="149" t="s">
        <v>306</v>
      </c>
      <c r="F173" s="425">
        <f t="shared" ref="F173:V175" si="180">+F174</f>
        <v>216924287600</v>
      </c>
      <c r="G173" s="425">
        <f t="shared" si="180"/>
        <v>0</v>
      </c>
      <c r="H173" s="425">
        <f t="shared" si="180"/>
        <v>0</v>
      </c>
      <c r="I173" s="425">
        <f t="shared" si="180"/>
        <v>0</v>
      </c>
      <c r="J173" s="425">
        <f t="shared" si="180"/>
        <v>0</v>
      </c>
      <c r="K173" s="425">
        <f t="shared" si="180"/>
        <v>0</v>
      </c>
      <c r="L173" s="425">
        <f t="shared" si="180"/>
        <v>216924287600</v>
      </c>
      <c r="M173" s="36">
        <f t="shared" si="153"/>
        <v>4.0865181592445191E-2</v>
      </c>
      <c r="N173" s="425">
        <f t="shared" si="180"/>
        <v>0</v>
      </c>
      <c r="O173" s="425">
        <f t="shared" si="180"/>
        <v>216924287600</v>
      </c>
      <c r="P173" s="425">
        <f t="shared" si="180"/>
        <v>0</v>
      </c>
      <c r="Q173" s="425">
        <f t="shared" si="180"/>
        <v>216924287600</v>
      </c>
      <c r="R173" s="425">
        <f t="shared" si="180"/>
        <v>0</v>
      </c>
      <c r="S173" s="425">
        <f t="shared" si="180"/>
        <v>0</v>
      </c>
      <c r="T173" s="425">
        <f t="shared" si="180"/>
        <v>14013027754</v>
      </c>
      <c r="U173" s="425">
        <f t="shared" si="180"/>
        <v>202911259846</v>
      </c>
      <c r="V173" s="425">
        <f t="shared" si="180"/>
        <v>14013027754</v>
      </c>
      <c r="W173" s="425">
        <f t="shared" ref="W173:W175" si="181">+W174</f>
        <v>0</v>
      </c>
      <c r="X173" s="37">
        <f t="shared" si="142"/>
        <v>1</v>
      </c>
      <c r="Y173" s="37">
        <f t="shared" si="143"/>
        <v>6.4598703580114922E-2</v>
      </c>
      <c r="Z173" s="37">
        <f t="shared" si="144"/>
        <v>6.4598703580114922E-2</v>
      </c>
      <c r="AA173" s="37">
        <f t="shared" si="170"/>
        <v>6.4598703580114922E-2</v>
      </c>
      <c r="AB173" s="37">
        <f t="shared" si="174"/>
        <v>1</v>
      </c>
    </row>
    <row r="174" spans="1:28" ht="69" customHeight="1" x14ac:dyDescent="0.25">
      <c r="A174" s="238" t="s">
        <v>307</v>
      </c>
      <c r="B174" s="40"/>
      <c r="C174" s="40"/>
      <c r="D174" s="40"/>
      <c r="E174" s="148" t="s">
        <v>306</v>
      </c>
      <c r="F174" s="425">
        <f t="shared" si="180"/>
        <v>216924287600</v>
      </c>
      <c r="G174" s="425">
        <f t="shared" si="180"/>
        <v>0</v>
      </c>
      <c r="H174" s="425">
        <f t="shared" si="180"/>
        <v>0</v>
      </c>
      <c r="I174" s="425">
        <f t="shared" si="180"/>
        <v>0</v>
      </c>
      <c r="J174" s="425">
        <f t="shared" si="180"/>
        <v>0</v>
      </c>
      <c r="K174" s="425">
        <f t="shared" si="180"/>
        <v>0</v>
      </c>
      <c r="L174" s="425">
        <f t="shared" si="180"/>
        <v>216924287600</v>
      </c>
      <c r="M174" s="36">
        <f t="shared" si="153"/>
        <v>4.0865181592445191E-2</v>
      </c>
      <c r="N174" s="425">
        <f t="shared" si="180"/>
        <v>0</v>
      </c>
      <c r="O174" s="425">
        <f t="shared" si="180"/>
        <v>216924287600</v>
      </c>
      <c r="P174" s="425">
        <f t="shared" si="180"/>
        <v>0</v>
      </c>
      <c r="Q174" s="425">
        <f t="shared" si="180"/>
        <v>216924287600</v>
      </c>
      <c r="R174" s="425">
        <f t="shared" si="180"/>
        <v>0</v>
      </c>
      <c r="S174" s="425">
        <f t="shared" si="180"/>
        <v>0</v>
      </c>
      <c r="T174" s="425">
        <f t="shared" si="180"/>
        <v>14013027754</v>
      </c>
      <c r="U174" s="425">
        <f t="shared" si="180"/>
        <v>202911259846</v>
      </c>
      <c r="V174" s="425">
        <f t="shared" si="180"/>
        <v>14013027754</v>
      </c>
      <c r="W174" s="425">
        <f t="shared" si="181"/>
        <v>0</v>
      </c>
      <c r="X174" s="37">
        <f t="shared" si="142"/>
        <v>1</v>
      </c>
      <c r="Y174" s="37">
        <f t="shared" si="143"/>
        <v>6.4598703580114922E-2</v>
      </c>
      <c r="Z174" s="37">
        <f t="shared" si="144"/>
        <v>6.4598703580114922E-2</v>
      </c>
      <c r="AA174" s="37">
        <f t="shared" si="170"/>
        <v>6.4598703580114922E-2</v>
      </c>
      <c r="AB174" s="37">
        <f t="shared" si="174"/>
        <v>1</v>
      </c>
    </row>
    <row r="175" spans="1:28" ht="29.25" customHeight="1" x14ac:dyDescent="0.25">
      <c r="A175" s="238" t="s">
        <v>308</v>
      </c>
      <c r="B175" s="40"/>
      <c r="C175" s="40"/>
      <c r="D175" s="40"/>
      <c r="E175" s="149" t="s">
        <v>236</v>
      </c>
      <c r="F175" s="425">
        <f t="shared" si="180"/>
        <v>216924287600</v>
      </c>
      <c r="G175" s="425">
        <f t="shared" si="180"/>
        <v>0</v>
      </c>
      <c r="H175" s="425">
        <f t="shared" si="180"/>
        <v>0</v>
      </c>
      <c r="I175" s="425">
        <f t="shared" si="180"/>
        <v>0</v>
      </c>
      <c r="J175" s="425">
        <f t="shared" si="180"/>
        <v>0</v>
      </c>
      <c r="K175" s="425">
        <f t="shared" si="180"/>
        <v>0</v>
      </c>
      <c r="L175" s="425">
        <f t="shared" si="180"/>
        <v>216924287600</v>
      </c>
      <c r="M175" s="36">
        <f t="shared" si="153"/>
        <v>4.0865181592445191E-2</v>
      </c>
      <c r="N175" s="425">
        <f t="shared" si="180"/>
        <v>0</v>
      </c>
      <c r="O175" s="425">
        <f t="shared" si="180"/>
        <v>216924287600</v>
      </c>
      <c r="P175" s="425">
        <f t="shared" si="180"/>
        <v>0</v>
      </c>
      <c r="Q175" s="425">
        <f t="shared" si="180"/>
        <v>216924287600</v>
      </c>
      <c r="R175" s="425">
        <f t="shared" si="180"/>
        <v>0</v>
      </c>
      <c r="S175" s="425">
        <f t="shared" si="180"/>
        <v>0</v>
      </c>
      <c r="T175" s="425">
        <f t="shared" si="180"/>
        <v>14013027754</v>
      </c>
      <c r="U175" s="425">
        <f t="shared" si="180"/>
        <v>202911259846</v>
      </c>
      <c r="V175" s="425">
        <f t="shared" si="180"/>
        <v>14013027754</v>
      </c>
      <c r="W175" s="425">
        <f t="shared" si="181"/>
        <v>0</v>
      </c>
      <c r="X175" s="37">
        <f t="shared" si="142"/>
        <v>1</v>
      </c>
      <c r="Y175" s="37">
        <f t="shared" si="143"/>
        <v>6.4598703580114922E-2</v>
      </c>
      <c r="Z175" s="37">
        <f t="shared" si="144"/>
        <v>6.4598703580114922E-2</v>
      </c>
      <c r="AA175" s="37">
        <f t="shared" si="170"/>
        <v>6.4598703580114922E-2</v>
      </c>
      <c r="AB175" s="37">
        <f t="shared" si="174"/>
        <v>1</v>
      </c>
    </row>
    <row r="176" spans="1:28" ht="30" customHeight="1" x14ac:dyDescent="0.25">
      <c r="A176" s="239" t="s">
        <v>309</v>
      </c>
      <c r="B176" s="40" t="s">
        <v>192</v>
      </c>
      <c r="C176" s="40">
        <v>11</v>
      </c>
      <c r="D176" s="40" t="s">
        <v>38</v>
      </c>
      <c r="E176" s="151" t="s">
        <v>226</v>
      </c>
      <c r="F176" s="421">
        <v>216924287600</v>
      </c>
      <c r="G176" s="421">
        <v>0</v>
      </c>
      <c r="H176" s="421">
        <v>0</v>
      </c>
      <c r="I176" s="421">
        <v>0</v>
      </c>
      <c r="J176" s="421">
        <v>0</v>
      </c>
      <c r="K176" s="421">
        <f t="shared" si="145"/>
        <v>0</v>
      </c>
      <c r="L176" s="421">
        <f t="shared" si="146"/>
        <v>216924287600</v>
      </c>
      <c r="M176" s="43">
        <f t="shared" si="153"/>
        <v>4.0865181592445191E-2</v>
      </c>
      <c r="N176" s="421">
        <v>0</v>
      </c>
      <c r="O176" s="421">
        <v>216924287600</v>
      </c>
      <c r="P176" s="421">
        <f>L176-O176</f>
        <v>0</v>
      </c>
      <c r="Q176" s="421">
        <v>216924287600</v>
      </c>
      <c r="R176" s="421">
        <f>+L176-Q176</f>
        <v>0</v>
      </c>
      <c r="S176" s="421">
        <f t="shared" ref="S176" si="182">O176-Q176</f>
        <v>0</v>
      </c>
      <c r="T176" s="421">
        <v>14013027754</v>
      </c>
      <c r="U176" s="421">
        <f>+Q176-T176</f>
        <v>202911259846</v>
      </c>
      <c r="V176" s="421">
        <v>14013027754</v>
      </c>
      <c r="W176" s="44">
        <f t="shared" si="151"/>
        <v>0</v>
      </c>
      <c r="X176" s="45">
        <f t="shared" si="142"/>
        <v>1</v>
      </c>
      <c r="Y176" s="45">
        <f t="shared" si="143"/>
        <v>6.4598703580114922E-2</v>
      </c>
      <c r="Z176" s="45">
        <f t="shared" si="144"/>
        <v>6.4598703580114922E-2</v>
      </c>
      <c r="AA176" s="45">
        <f t="shared" si="170"/>
        <v>6.4598703580114922E-2</v>
      </c>
      <c r="AB176" s="45">
        <f t="shared" si="174"/>
        <v>1</v>
      </c>
    </row>
    <row r="177" spans="1:28" ht="64.5" customHeight="1" x14ac:dyDescent="0.25">
      <c r="A177" s="238" t="s">
        <v>310</v>
      </c>
      <c r="B177" s="68"/>
      <c r="C177" s="68"/>
      <c r="D177" s="68"/>
      <c r="E177" s="149" t="s">
        <v>311</v>
      </c>
      <c r="F177" s="425">
        <f t="shared" ref="F177:V179" si="183">+F178</f>
        <v>263086153404</v>
      </c>
      <c r="G177" s="425">
        <f t="shared" si="183"/>
        <v>0</v>
      </c>
      <c r="H177" s="425">
        <f t="shared" si="183"/>
        <v>0</v>
      </c>
      <c r="I177" s="425">
        <f t="shared" si="183"/>
        <v>0</v>
      </c>
      <c r="J177" s="425">
        <f t="shared" si="183"/>
        <v>0</v>
      </c>
      <c r="K177" s="425">
        <f t="shared" si="183"/>
        <v>0</v>
      </c>
      <c r="L177" s="425">
        <f t="shared" si="183"/>
        <v>263086153404</v>
      </c>
      <c r="M177" s="36">
        <f t="shared" si="153"/>
        <v>4.9561363332154391E-2</v>
      </c>
      <c r="N177" s="425">
        <f t="shared" si="183"/>
        <v>0</v>
      </c>
      <c r="O177" s="425">
        <f t="shared" si="183"/>
        <v>263086153404</v>
      </c>
      <c r="P177" s="425">
        <f t="shared" si="183"/>
        <v>0</v>
      </c>
      <c r="Q177" s="425">
        <f t="shared" si="183"/>
        <v>263086153404</v>
      </c>
      <c r="R177" s="425">
        <f t="shared" si="183"/>
        <v>0</v>
      </c>
      <c r="S177" s="425">
        <f t="shared" si="183"/>
        <v>0</v>
      </c>
      <c r="T177" s="425">
        <f t="shared" si="183"/>
        <v>0</v>
      </c>
      <c r="U177" s="425">
        <f t="shared" si="183"/>
        <v>263086153404</v>
      </c>
      <c r="V177" s="425">
        <f t="shared" si="183"/>
        <v>0</v>
      </c>
      <c r="W177" s="425">
        <f t="shared" ref="W177:W179" si="184">+W178</f>
        <v>0</v>
      </c>
      <c r="X177" s="37">
        <f t="shared" si="142"/>
        <v>1</v>
      </c>
      <c r="Y177" s="37">
        <f t="shared" si="143"/>
        <v>0</v>
      </c>
      <c r="Z177" s="37">
        <f t="shared" si="144"/>
        <v>0</v>
      </c>
      <c r="AA177" s="37">
        <f t="shared" si="170"/>
        <v>0</v>
      </c>
      <c r="AB177" s="37" t="s">
        <v>46</v>
      </c>
    </row>
    <row r="178" spans="1:28" ht="64.5" customHeight="1" x14ac:dyDescent="0.25">
      <c r="A178" s="238" t="s">
        <v>312</v>
      </c>
      <c r="B178" s="40"/>
      <c r="C178" s="40"/>
      <c r="D178" s="40"/>
      <c r="E178" s="148" t="s">
        <v>311</v>
      </c>
      <c r="F178" s="425">
        <f t="shared" si="183"/>
        <v>263086153404</v>
      </c>
      <c r="G178" s="425">
        <f t="shared" si="183"/>
        <v>0</v>
      </c>
      <c r="H178" s="425">
        <f t="shared" si="183"/>
        <v>0</v>
      </c>
      <c r="I178" s="425">
        <f t="shared" si="183"/>
        <v>0</v>
      </c>
      <c r="J178" s="425">
        <f t="shared" si="183"/>
        <v>0</v>
      </c>
      <c r="K178" s="425">
        <f t="shared" si="183"/>
        <v>0</v>
      </c>
      <c r="L178" s="425">
        <f t="shared" si="183"/>
        <v>263086153404</v>
      </c>
      <c r="M178" s="36">
        <f t="shared" si="153"/>
        <v>4.9561363332154391E-2</v>
      </c>
      <c r="N178" s="425">
        <f t="shared" si="183"/>
        <v>0</v>
      </c>
      <c r="O178" s="425">
        <f t="shared" si="183"/>
        <v>263086153404</v>
      </c>
      <c r="P178" s="425">
        <f t="shared" si="183"/>
        <v>0</v>
      </c>
      <c r="Q178" s="425">
        <f t="shared" si="183"/>
        <v>263086153404</v>
      </c>
      <c r="R178" s="425">
        <f t="shared" si="183"/>
        <v>0</v>
      </c>
      <c r="S178" s="425">
        <f t="shared" si="183"/>
        <v>0</v>
      </c>
      <c r="T178" s="425">
        <f t="shared" si="183"/>
        <v>0</v>
      </c>
      <c r="U178" s="425">
        <f t="shared" si="183"/>
        <v>263086153404</v>
      </c>
      <c r="V178" s="425">
        <f t="shared" si="183"/>
        <v>0</v>
      </c>
      <c r="W178" s="425">
        <f t="shared" si="184"/>
        <v>0</v>
      </c>
      <c r="X178" s="37">
        <f t="shared" si="142"/>
        <v>1</v>
      </c>
      <c r="Y178" s="37">
        <f t="shared" si="143"/>
        <v>0</v>
      </c>
      <c r="Z178" s="37">
        <f t="shared" si="144"/>
        <v>0</v>
      </c>
      <c r="AA178" s="37">
        <f t="shared" si="170"/>
        <v>0</v>
      </c>
      <c r="AB178" s="37" t="s">
        <v>46</v>
      </c>
    </row>
    <row r="179" spans="1:28" ht="32.25" customHeight="1" x14ac:dyDescent="0.25">
      <c r="A179" s="238" t="s">
        <v>313</v>
      </c>
      <c r="B179" s="40"/>
      <c r="C179" s="40"/>
      <c r="D179" s="40"/>
      <c r="E179" s="149" t="s">
        <v>236</v>
      </c>
      <c r="F179" s="425">
        <f t="shared" si="183"/>
        <v>263086153404</v>
      </c>
      <c r="G179" s="425">
        <f t="shared" si="183"/>
        <v>0</v>
      </c>
      <c r="H179" s="425">
        <f t="shared" si="183"/>
        <v>0</v>
      </c>
      <c r="I179" s="425">
        <f t="shared" si="183"/>
        <v>0</v>
      </c>
      <c r="J179" s="425">
        <f t="shared" si="183"/>
        <v>0</v>
      </c>
      <c r="K179" s="425">
        <f t="shared" si="183"/>
        <v>0</v>
      </c>
      <c r="L179" s="425">
        <f t="shared" si="183"/>
        <v>263086153404</v>
      </c>
      <c r="M179" s="36">
        <f t="shared" si="153"/>
        <v>4.9561363332154391E-2</v>
      </c>
      <c r="N179" s="425">
        <f t="shared" si="183"/>
        <v>0</v>
      </c>
      <c r="O179" s="425">
        <f t="shared" si="183"/>
        <v>263086153404</v>
      </c>
      <c r="P179" s="425">
        <f t="shared" si="183"/>
        <v>0</v>
      </c>
      <c r="Q179" s="425">
        <f t="shared" si="183"/>
        <v>263086153404</v>
      </c>
      <c r="R179" s="425">
        <f t="shared" si="183"/>
        <v>0</v>
      </c>
      <c r="S179" s="425">
        <f t="shared" si="183"/>
        <v>0</v>
      </c>
      <c r="T179" s="425">
        <f t="shared" si="183"/>
        <v>0</v>
      </c>
      <c r="U179" s="425">
        <f t="shared" si="183"/>
        <v>263086153404</v>
      </c>
      <c r="V179" s="425">
        <f t="shared" si="183"/>
        <v>0</v>
      </c>
      <c r="W179" s="425">
        <f t="shared" si="184"/>
        <v>0</v>
      </c>
      <c r="X179" s="37">
        <f t="shared" si="142"/>
        <v>1</v>
      </c>
      <c r="Y179" s="37">
        <f t="shared" si="143"/>
        <v>0</v>
      </c>
      <c r="Z179" s="37">
        <f t="shared" si="144"/>
        <v>0</v>
      </c>
      <c r="AA179" s="37">
        <f t="shared" si="170"/>
        <v>0</v>
      </c>
      <c r="AB179" s="37" t="s">
        <v>46</v>
      </c>
    </row>
    <row r="180" spans="1:28" ht="30" customHeight="1" x14ac:dyDescent="0.25">
      <c r="A180" s="239" t="s">
        <v>314</v>
      </c>
      <c r="B180" s="40" t="s">
        <v>192</v>
      </c>
      <c r="C180" s="40">
        <v>11</v>
      </c>
      <c r="D180" s="40" t="s">
        <v>38</v>
      </c>
      <c r="E180" s="151" t="s">
        <v>226</v>
      </c>
      <c r="F180" s="421">
        <v>263086153404</v>
      </c>
      <c r="G180" s="421">
        <v>0</v>
      </c>
      <c r="H180" s="421">
        <v>0</v>
      </c>
      <c r="I180" s="421">
        <v>0</v>
      </c>
      <c r="J180" s="421">
        <v>0</v>
      </c>
      <c r="K180" s="421">
        <f t="shared" si="145"/>
        <v>0</v>
      </c>
      <c r="L180" s="421">
        <f t="shared" si="146"/>
        <v>263086153404</v>
      </c>
      <c r="M180" s="43">
        <f t="shared" si="153"/>
        <v>4.9561363332154391E-2</v>
      </c>
      <c r="N180" s="421">
        <v>0</v>
      </c>
      <c r="O180" s="421">
        <v>263086153404</v>
      </c>
      <c r="P180" s="421">
        <f>L180-O180</f>
        <v>0</v>
      </c>
      <c r="Q180" s="421">
        <v>263086153404</v>
      </c>
      <c r="R180" s="421">
        <f>+L180-Q180</f>
        <v>0</v>
      </c>
      <c r="S180" s="421">
        <f t="shared" ref="S180" si="185">O180-Q180</f>
        <v>0</v>
      </c>
      <c r="T180" s="421">
        <v>0</v>
      </c>
      <c r="U180" s="421">
        <f>+Q180-T180</f>
        <v>263086153404</v>
      </c>
      <c r="V180" s="421">
        <v>0</v>
      </c>
      <c r="W180" s="44">
        <f t="shared" si="151"/>
        <v>0</v>
      </c>
      <c r="X180" s="45">
        <f t="shared" si="142"/>
        <v>1</v>
      </c>
      <c r="Y180" s="45">
        <f t="shared" si="143"/>
        <v>0</v>
      </c>
      <c r="Z180" s="45">
        <f t="shared" si="144"/>
        <v>0</v>
      </c>
      <c r="AA180" s="45">
        <f t="shared" si="170"/>
        <v>0</v>
      </c>
      <c r="AB180" s="45" t="s">
        <v>46</v>
      </c>
    </row>
    <row r="181" spans="1:28" ht="70.5" customHeight="1" x14ac:dyDescent="0.25">
      <c r="A181" s="238" t="s">
        <v>315</v>
      </c>
      <c r="B181" s="68"/>
      <c r="C181" s="68"/>
      <c r="D181" s="68"/>
      <c r="E181" s="149" t="s">
        <v>316</v>
      </c>
      <c r="F181" s="425">
        <f t="shared" ref="F181:V183" si="186">+F182</f>
        <v>138383140985</v>
      </c>
      <c r="G181" s="425">
        <f t="shared" si="186"/>
        <v>0</v>
      </c>
      <c r="H181" s="425">
        <f t="shared" si="186"/>
        <v>0</v>
      </c>
      <c r="I181" s="425">
        <f t="shared" si="186"/>
        <v>0</v>
      </c>
      <c r="J181" s="425">
        <f t="shared" si="186"/>
        <v>0</v>
      </c>
      <c r="K181" s="425">
        <f t="shared" si="186"/>
        <v>0</v>
      </c>
      <c r="L181" s="425">
        <f t="shared" si="186"/>
        <v>138383140985</v>
      </c>
      <c r="M181" s="36">
        <f t="shared" si="153"/>
        <v>2.60692440125131E-2</v>
      </c>
      <c r="N181" s="425">
        <f t="shared" si="186"/>
        <v>0</v>
      </c>
      <c r="O181" s="425">
        <f t="shared" si="186"/>
        <v>138383140985</v>
      </c>
      <c r="P181" s="425">
        <f t="shared" si="186"/>
        <v>0</v>
      </c>
      <c r="Q181" s="425">
        <f t="shared" si="186"/>
        <v>138383140985</v>
      </c>
      <c r="R181" s="425">
        <f t="shared" si="186"/>
        <v>0</v>
      </c>
      <c r="S181" s="425">
        <f t="shared" si="186"/>
        <v>0</v>
      </c>
      <c r="T181" s="425">
        <f t="shared" si="186"/>
        <v>27914520438</v>
      </c>
      <c r="U181" s="425">
        <f t="shared" si="186"/>
        <v>110468620547</v>
      </c>
      <c r="V181" s="425">
        <f t="shared" si="186"/>
        <v>27914520438</v>
      </c>
      <c r="W181" s="425">
        <f t="shared" ref="W181:W183" si="187">+W182</f>
        <v>0</v>
      </c>
      <c r="X181" s="37">
        <f t="shared" si="142"/>
        <v>1</v>
      </c>
      <c r="Y181" s="37">
        <f t="shared" si="143"/>
        <v>0.20171908398166644</v>
      </c>
      <c r="Z181" s="37">
        <f t="shared" si="144"/>
        <v>0.20171908398166644</v>
      </c>
      <c r="AA181" s="37">
        <f t="shared" si="170"/>
        <v>0.20171908398166644</v>
      </c>
      <c r="AB181" s="37">
        <f t="shared" si="174"/>
        <v>1</v>
      </c>
    </row>
    <row r="182" spans="1:28" ht="70.5" customHeight="1" x14ac:dyDescent="0.25">
      <c r="A182" s="238" t="s">
        <v>317</v>
      </c>
      <c r="B182" s="40"/>
      <c r="C182" s="40"/>
      <c r="D182" s="40"/>
      <c r="E182" s="148" t="s">
        <v>316</v>
      </c>
      <c r="F182" s="425">
        <f t="shared" si="186"/>
        <v>138383140985</v>
      </c>
      <c r="G182" s="425">
        <f t="shared" si="186"/>
        <v>0</v>
      </c>
      <c r="H182" s="425">
        <f t="shared" si="186"/>
        <v>0</v>
      </c>
      <c r="I182" s="425">
        <f t="shared" si="186"/>
        <v>0</v>
      </c>
      <c r="J182" s="425">
        <f t="shared" si="186"/>
        <v>0</v>
      </c>
      <c r="K182" s="425">
        <f t="shared" si="186"/>
        <v>0</v>
      </c>
      <c r="L182" s="425">
        <f t="shared" si="186"/>
        <v>138383140985</v>
      </c>
      <c r="M182" s="36">
        <f t="shared" si="153"/>
        <v>2.60692440125131E-2</v>
      </c>
      <c r="N182" s="425">
        <f t="shared" si="186"/>
        <v>0</v>
      </c>
      <c r="O182" s="425">
        <f t="shared" si="186"/>
        <v>138383140985</v>
      </c>
      <c r="P182" s="425">
        <f t="shared" si="186"/>
        <v>0</v>
      </c>
      <c r="Q182" s="425">
        <f t="shared" si="186"/>
        <v>138383140985</v>
      </c>
      <c r="R182" s="425">
        <f t="shared" si="186"/>
        <v>0</v>
      </c>
      <c r="S182" s="425">
        <f t="shared" si="186"/>
        <v>0</v>
      </c>
      <c r="T182" s="425">
        <f t="shared" si="186"/>
        <v>27914520438</v>
      </c>
      <c r="U182" s="425">
        <f t="shared" si="186"/>
        <v>110468620547</v>
      </c>
      <c r="V182" s="425">
        <f t="shared" si="186"/>
        <v>27914520438</v>
      </c>
      <c r="W182" s="425">
        <f t="shared" si="187"/>
        <v>0</v>
      </c>
      <c r="X182" s="37">
        <f t="shared" si="142"/>
        <v>1</v>
      </c>
      <c r="Y182" s="37">
        <f t="shared" si="143"/>
        <v>0.20171908398166644</v>
      </c>
      <c r="Z182" s="37">
        <f t="shared" si="144"/>
        <v>0.20171908398166644</v>
      </c>
      <c r="AA182" s="37">
        <f t="shared" si="170"/>
        <v>0.20171908398166644</v>
      </c>
      <c r="AB182" s="37">
        <f t="shared" si="174"/>
        <v>1</v>
      </c>
    </row>
    <row r="183" spans="1:28" ht="32.25" customHeight="1" x14ac:dyDescent="0.25">
      <c r="A183" s="238" t="s">
        <v>318</v>
      </c>
      <c r="B183" s="40"/>
      <c r="C183" s="40"/>
      <c r="D183" s="40"/>
      <c r="E183" s="149" t="s">
        <v>236</v>
      </c>
      <c r="F183" s="425">
        <f t="shared" si="186"/>
        <v>138383140985</v>
      </c>
      <c r="G183" s="425">
        <f t="shared" si="186"/>
        <v>0</v>
      </c>
      <c r="H183" s="425">
        <f t="shared" si="186"/>
        <v>0</v>
      </c>
      <c r="I183" s="425">
        <f t="shared" si="186"/>
        <v>0</v>
      </c>
      <c r="J183" s="425">
        <f t="shared" si="186"/>
        <v>0</v>
      </c>
      <c r="K183" s="425">
        <f t="shared" si="186"/>
        <v>0</v>
      </c>
      <c r="L183" s="425">
        <f t="shared" si="186"/>
        <v>138383140985</v>
      </c>
      <c r="M183" s="36">
        <f t="shared" si="153"/>
        <v>2.60692440125131E-2</v>
      </c>
      <c r="N183" s="425">
        <f t="shared" si="186"/>
        <v>0</v>
      </c>
      <c r="O183" s="425">
        <f t="shared" si="186"/>
        <v>138383140985</v>
      </c>
      <c r="P183" s="425">
        <f t="shared" si="186"/>
        <v>0</v>
      </c>
      <c r="Q183" s="425">
        <f t="shared" si="186"/>
        <v>138383140985</v>
      </c>
      <c r="R183" s="425">
        <f t="shared" si="186"/>
        <v>0</v>
      </c>
      <c r="S183" s="425">
        <f t="shared" si="186"/>
        <v>0</v>
      </c>
      <c r="T183" s="425">
        <f t="shared" si="186"/>
        <v>27914520438</v>
      </c>
      <c r="U183" s="425">
        <f t="shared" si="186"/>
        <v>110468620547</v>
      </c>
      <c r="V183" s="425">
        <f t="shared" si="186"/>
        <v>27914520438</v>
      </c>
      <c r="W183" s="425">
        <f t="shared" si="187"/>
        <v>0</v>
      </c>
      <c r="X183" s="37">
        <f t="shared" si="142"/>
        <v>1</v>
      </c>
      <c r="Y183" s="37">
        <f t="shared" si="143"/>
        <v>0.20171908398166644</v>
      </c>
      <c r="Z183" s="37">
        <f t="shared" si="144"/>
        <v>0.20171908398166644</v>
      </c>
      <c r="AA183" s="37">
        <f t="shared" si="170"/>
        <v>0.20171908398166644</v>
      </c>
      <c r="AB183" s="37">
        <f t="shared" si="174"/>
        <v>1</v>
      </c>
    </row>
    <row r="184" spans="1:28" ht="30" customHeight="1" x14ac:dyDescent="0.25">
      <c r="A184" s="239" t="s">
        <v>319</v>
      </c>
      <c r="B184" s="40" t="s">
        <v>192</v>
      </c>
      <c r="C184" s="40">
        <v>11</v>
      </c>
      <c r="D184" s="40" t="s">
        <v>38</v>
      </c>
      <c r="E184" s="151" t="s">
        <v>226</v>
      </c>
      <c r="F184" s="421">
        <v>138383140985</v>
      </c>
      <c r="G184" s="421">
        <v>0</v>
      </c>
      <c r="H184" s="421">
        <v>0</v>
      </c>
      <c r="I184" s="421">
        <v>0</v>
      </c>
      <c r="J184" s="421">
        <v>0</v>
      </c>
      <c r="K184" s="421">
        <f t="shared" si="145"/>
        <v>0</v>
      </c>
      <c r="L184" s="421">
        <f t="shared" si="146"/>
        <v>138383140985</v>
      </c>
      <c r="M184" s="43">
        <f t="shared" si="153"/>
        <v>2.60692440125131E-2</v>
      </c>
      <c r="N184" s="421">
        <v>0</v>
      </c>
      <c r="O184" s="421">
        <v>138383140985</v>
      </c>
      <c r="P184" s="421">
        <f>L184-O184</f>
        <v>0</v>
      </c>
      <c r="Q184" s="421">
        <v>138383140985</v>
      </c>
      <c r="R184" s="421">
        <f>+L184-Q184</f>
        <v>0</v>
      </c>
      <c r="S184" s="421">
        <f t="shared" ref="S184" si="188">O184-Q184</f>
        <v>0</v>
      </c>
      <c r="T184" s="421">
        <v>27914520438</v>
      </c>
      <c r="U184" s="421">
        <f>+Q184-T184</f>
        <v>110468620547</v>
      </c>
      <c r="V184" s="421">
        <v>27914520438</v>
      </c>
      <c r="W184" s="44">
        <f t="shared" si="151"/>
        <v>0</v>
      </c>
      <c r="X184" s="45">
        <f t="shared" si="142"/>
        <v>1</v>
      </c>
      <c r="Y184" s="45">
        <f t="shared" si="143"/>
        <v>0.20171908398166644</v>
      </c>
      <c r="Z184" s="45">
        <f t="shared" si="144"/>
        <v>0.20171908398166644</v>
      </c>
      <c r="AA184" s="45">
        <f t="shared" si="170"/>
        <v>0.20171908398166644</v>
      </c>
      <c r="AB184" s="45">
        <f t="shared" si="174"/>
        <v>1</v>
      </c>
    </row>
    <row r="185" spans="1:28" ht="70.5" customHeight="1" x14ac:dyDescent="0.25">
      <c r="A185" s="238" t="s">
        <v>320</v>
      </c>
      <c r="B185" s="68"/>
      <c r="C185" s="68"/>
      <c r="D185" s="68"/>
      <c r="E185" s="149" t="s">
        <v>321</v>
      </c>
      <c r="F185" s="425">
        <f t="shared" ref="F185:V187" si="189">+F186</f>
        <v>325658709524</v>
      </c>
      <c r="G185" s="425">
        <f t="shared" si="189"/>
        <v>0</v>
      </c>
      <c r="H185" s="425">
        <f t="shared" si="189"/>
        <v>0</v>
      </c>
      <c r="I185" s="425">
        <f t="shared" si="189"/>
        <v>0</v>
      </c>
      <c r="J185" s="425">
        <f t="shared" si="189"/>
        <v>0</v>
      </c>
      <c r="K185" s="425">
        <f t="shared" si="189"/>
        <v>0</v>
      </c>
      <c r="L185" s="425">
        <f t="shared" si="189"/>
        <v>325658709524</v>
      </c>
      <c r="M185" s="36">
        <f t="shared" si="153"/>
        <v>6.1349065377129405E-2</v>
      </c>
      <c r="N185" s="425">
        <f t="shared" si="189"/>
        <v>0</v>
      </c>
      <c r="O185" s="425">
        <f t="shared" si="189"/>
        <v>325658709524</v>
      </c>
      <c r="P185" s="425">
        <f t="shared" si="189"/>
        <v>0</v>
      </c>
      <c r="Q185" s="425">
        <f t="shared" si="189"/>
        <v>325658709524</v>
      </c>
      <c r="R185" s="425">
        <f t="shared" si="189"/>
        <v>0</v>
      </c>
      <c r="S185" s="425">
        <f t="shared" si="189"/>
        <v>0</v>
      </c>
      <c r="T185" s="425">
        <f t="shared" si="189"/>
        <v>0</v>
      </c>
      <c r="U185" s="425">
        <f t="shared" si="189"/>
        <v>325658709524</v>
      </c>
      <c r="V185" s="425">
        <f t="shared" si="189"/>
        <v>0</v>
      </c>
      <c r="W185" s="425">
        <f t="shared" ref="W185:W187" si="190">+W186</f>
        <v>0</v>
      </c>
      <c r="X185" s="37">
        <f t="shared" si="142"/>
        <v>1</v>
      </c>
      <c r="Y185" s="37">
        <f t="shared" si="143"/>
        <v>0</v>
      </c>
      <c r="Z185" s="37">
        <f t="shared" si="144"/>
        <v>0</v>
      </c>
      <c r="AA185" s="37">
        <f t="shared" si="170"/>
        <v>0</v>
      </c>
      <c r="AB185" s="37" t="s">
        <v>46</v>
      </c>
    </row>
    <row r="186" spans="1:28" ht="70.5" customHeight="1" x14ac:dyDescent="0.25">
      <c r="A186" s="238" t="s">
        <v>322</v>
      </c>
      <c r="B186" s="40"/>
      <c r="C186" s="40"/>
      <c r="D186" s="40"/>
      <c r="E186" s="148" t="s">
        <v>321</v>
      </c>
      <c r="F186" s="425">
        <f t="shared" si="189"/>
        <v>325658709524</v>
      </c>
      <c r="G186" s="425">
        <f t="shared" si="189"/>
        <v>0</v>
      </c>
      <c r="H186" s="425">
        <f t="shared" si="189"/>
        <v>0</v>
      </c>
      <c r="I186" s="425">
        <f t="shared" si="189"/>
        <v>0</v>
      </c>
      <c r="J186" s="425">
        <f t="shared" si="189"/>
        <v>0</v>
      </c>
      <c r="K186" s="425">
        <f t="shared" si="189"/>
        <v>0</v>
      </c>
      <c r="L186" s="425">
        <f t="shared" si="189"/>
        <v>325658709524</v>
      </c>
      <c r="M186" s="36">
        <f t="shared" si="153"/>
        <v>6.1349065377129405E-2</v>
      </c>
      <c r="N186" s="425">
        <f t="shared" si="189"/>
        <v>0</v>
      </c>
      <c r="O186" s="425">
        <f t="shared" si="189"/>
        <v>325658709524</v>
      </c>
      <c r="P186" s="425">
        <f t="shared" si="189"/>
        <v>0</v>
      </c>
      <c r="Q186" s="425">
        <f t="shared" si="189"/>
        <v>325658709524</v>
      </c>
      <c r="R186" s="425">
        <f t="shared" si="189"/>
        <v>0</v>
      </c>
      <c r="S186" s="425">
        <f t="shared" si="189"/>
        <v>0</v>
      </c>
      <c r="T186" s="425">
        <f t="shared" si="189"/>
        <v>0</v>
      </c>
      <c r="U186" s="425">
        <f t="shared" si="189"/>
        <v>325658709524</v>
      </c>
      <c r="V186" s="425">
        <f t="shared" si="189"/>
        <v>0</v>
      </c>
      <c r="W186" s="425">
        <f t="shared" si="190"/>
        <v>0</v>
      </c>
      <c r="X186" s="37">
        <f t="shared" si="142"/>
        <v>1</v>
      </c>
      <c r="Y186" s="37">
        <f t="shared" si="143"/>
        <v>0</v>
      </c>
      <c r="Z186" s="37">
        <f t="shared" si="144"/>
        <v>0</v>
      </c>
      <c r="AA186" s="37">
        <f t="shared" si="170"/>
        <v>0</v>
      </c>
      <c r="AB186" s="37" t="s">
        <v>46</v>
      </c>
    </row>
    <row r="187" spans="1:28" ht="34.5" customHeight="1" x14ac:dyDescent="0.25">
      <c r="A187" s="238" t="s">
        <v>323</v>
      </c>
      <c r="B187" s="40"/>
      <c r="C187" s="40"/>
      <c r="D187" s="40"/>
      <c r="E187" s="149" t="s">
        <v>236</v>
      </c>
      <c r="F187" s="425">
        <f t="shared" si="189"/>
        <v>325658709524</v>
      </c>
      <c r="G187" s="425">
        <f t="shared" si="189"/>
        <v>0</v>
      </c>
      <c r="H187" s="425">
        <f t="shared" si="189"/>
        <v>0</v>
      </c>
      <c r="I187" s="425">
        <f t="shared" si="189"/>
        <v>0</v>
      </c>
      <c r="J187" s="425">
        <f t="shared" si="189"/>
        <v>0</v>
      </c>
      <c r="K187" s="425">
        <f t="shared" si="189"/>
        <v>0</v>
      </c>
      <c r="L187" s="425">
        <f t="shared" si="189"/>
        <v>325658709524</v>
      </c>
      <c r="M187" s="36">
        <f t="shared" si="153"/>
        <v>6.1349065377129405E-2</v>
      </c>
      <c r="N187" s="425">
        <f t="shared" si="189"/>
        <v>0</v>
      </c>
      <c r="O187" s="425">
        <f t="shared" si="189"/>
        <v>325658709524</v>
      </c>
      <c r="P187" s="425">
        <f t="shared" si="189"/>
        <v>0</v>
      </c>
      <c r="Q187" s="425">
        <f t="shared" si="189"/>
        <v>325658709524</v>
      </c>
      <c r="R187" s="425">
        <f t="shared" si="189"/>
        <v>0</v>
      </c>
      <c r="S187" s="425">
        <f t="shared" si="189"/>
        <v>0</v>
      </c>
      <c r="T187" s="425">
        <f t="shared" si="189"/>
        <v>0</v>
      </c>
      <c r="U187" s="425">
        <f t="shared" si="189"/>
        <v>325658709524</v>
      </c>
      <c r="V187" s="425">
        <f t="shared" si="189"/>
        <v>0</v>
      </c>
      <c r="W187" s="425">
        <f t="shared" si="190"/>
        <v>0</v>
      </c>
      <c r="X187" s="37">
        <f t="shared" si="142"/>
        <v>1</v>
      </c>
      <c r="Y187" s="37">
        <f t="shared" si="143"/>
        <v>0</v>
      </c>
      <c r="Z187" s="37">
        <f t="shared" si="144"/>
        <v>0</v>
      </c>
      <c r="AA187" s="37">
        <f t="shared" si="170"/>
        <v>0</v>
      </c>
      <c r="AB187" s="37" t="s">
        <v>46</v>
      </c>
    </row>
    <row r="188" spans="1:28" ht="30" customHeight="1" x14ac:dyDescent="0.25">
      <c r="A188" s="239" t="s">
        <v>324</v>
      </c>
      <c r="B188" s="40" t="s">
        <v>192</v>
      </c>
      <c r="C188" s="40">
        <v>11</v>
      </c>
      <c r="D188" s="40" t="s">
        <v>38</v>
      </c>
      <c r="E188" s="151" t="s">
        <v>226</v>
      </c>
      <c r="F188" s="421">
        <v>325658709524</v>
      </c>
      <c r="G188" s="421">
        <v>0</v>
      </c>
      <c r="H188" s="421">
        <v>0</v>
      </c>
      <c r="I188" s="421">
        <v>0</v>
      </c>
      <c r="J188" s="421">
        <v>0</v>
      </c>
      <c r="K188" s="421">
        <f t="shared" si="145"/>
        <v>0</v>
      </c>
      <c r="L188" s="421">
        <f t="shared" si="146"/>
        <v>325658709524</v>
      </c>
      <c r="M188" s="43">
        <f t="shared" si="153"/>
        <v>6.1349065377129405E-2</v>
      </c>
      <c r="N188" s="421">
        <v>0</v>
      </c>
      <c r="O188" s="421">
        <v>325658709524</v>
      </c>
      <c r="P188" s="421">
        <f>L188-O188</f>
        <v>0</v>
      </c>
      <c r="Q188" s="421">
        <v>325658709524</v>
      </c>
      <c r="R188" s="421">
        <f>+L188-Q188</f>
        <v>0</v>
      </c>
      <c r="S188" s="421">
        <f t="shared" ref="S188" si="191">O188-Q188</f>
        <v>0</v>
      </c>
      <c r="T188" s="421">
        <v>0</v>
      </c>
      <c r="U188" s="421">
        <f>+Q188-T188</f>
        <v>325658709524</v>
      </c>
      <c r="V188" s="421">
        <v>0</v>
      </c>
      <c r="W188" s="44">
        <f t="shared" si="151"/>
        <v>0</v>
      </c>
      <c r="X188" s="45">
        <f t="shared" si="142"/>
        <v>1</v>
      </c>
      <c r="Y188" s="45">
        <f t="shared" si="143"/>
        <v>0</v>
      </c>
      <c r="Z188" s="45">
        <f t="shared" si="144"/>
        <v>0</v>
      </c>
      <c r="AA188" s="45">
        <f t="shared" si="170"/>
        <v>0</v>
      </c>
      <c r="AB188" s="45" t="s">
        <v>46</v>
      </c>
    </row>
    <row r="189" spans="1:28" ht="65.25" customHeight="1" x14ac:dyDescent="0.25">
      <c r="A189" s="238" t="s">
        <v>325</v>
      </c>
      <c r="B189" s="68"/>
      <c r="C189" s="68"/>
      <c r="D189" s="68"/>
      <c r="E189" s="149" t="s">
        <v>326</v>
      </c>
      <c r="F189" s="425">
        <f>+F190</f>
        <v>101620433497</v>
      </c>
      <c r="G189" s="425">
        <f t="shared" ref="G189:L189" si="192">+G190</f>
        <v>0</v>
      </c>
      <c r="H189" s="425">
        <f t="shared" si="192"/>
        <v>0</v>
      </c>
      <c r="I189" s="425">
        <f t="shared" si="192"/>
        <v>0</v>
      </c>
      <c r="J189" s="425">
        <f t="shared" si="192"/>
        <v>0</v>
      </c>
      <c r="K189" s="425">
        <f t="shared" si="192"/>
        <v>0</v>
      </c>
      <c r="L189" s="425">
        <f t="shared" si="192"/>
        <v>101620433497</v>
      </c>
      <c r="M189" s="36">
        <f t="shared" si="153"/>
        <v>1.9143718365070273E-2</v>
      </c>
      <c r="N189" s="425">
        <f t="shared" ref="N189:W191" si="193">+N190</f>
        <v>0</v>
      </c>
      <c r="O189" s="425">
        <f t="shared" si="193"/>
        <v>101620433497</v>
      </c>
      <c r="P189" s="425">
        <f t="shared" si="193"/>
        <v>0</v>
      </c>
      <c r="Q189" s="425">
        <f t="shared" si="193"/>
        <v>101620433497</v>
      </c>
      <c r="R189" s="425">
        <f t="shared" si="193"/>
        <v>0</v>
      </c>
      <c r="S189" s="425">
        <f t="shared" si="193"/>
        <v>0</v>
      </c>
      <c r="T189" s="425">
        <f t="shared" si="193"/>
        <v>89796372</v>
      </c>
      <c r="U189" s="425">
        <f t="shared" si="193"/>
        <v>101530637125</v>
      </c>
      <c r="V189" s="425">
        <f t="shared" si="193"/>
        <v>89796372</v>
      </c>
      <c r="W189" s="425">
        <f t="shared" si="193"/>
        <v>0</v>
      </c>
      <c r="X189" s="37">
        <f t="shared" si="142"/>
        <v>1</v>
      </c>
      <c r="Y189" s="37">
        <f t="shared" si="143"/>
        <v>8.8364484297000104E-4</v>
      </c>
      <c r="Z189" s="37">
        <f t="shared" si="144"/>
        <v>8.8364484297000104E-4</v>
      </c>
      <c r="AA189" s="37">
        <f t="shared" si="170"/>
        <v>8.8364484297000104E-4</v>
      </c>
      <c r="AB189" s="37">
        <f t="shared" si="174"/>
        <v>1</v>
      </c>
    </row>
    <row r="190" spans="1:28" ht="65.25" customHeight="1" x14ac:dyDescent="0.25">
      <c r="A190" s="238" t="s">
        <v>327</v>
      </c>
      <c r="B190" s="40"/>
      <c r="C190" s="40"/>
      <c r="D190" s="40"/>
      <c r="E190" s="148" t="s">
        <v>326</v>
      </c>
      <c r="F190" s="425">
        <f t="shared" ref="F190:V191" si="194">+F191</f>
        <v>101620433497</v>
      </c>
      <c r="G190" s="425">
        <f t="shared" si="194"/>
        <v>0</v>
      </c>
      <c r="H190" s="425">
        <f t="shared" si="194"/>
        <v>0</v>
      </c>
      <c r="I190" s="425">
        <f t="shared" si="194"/>
        <v>0</v>
      </c>
      <c r="J190" s="425">
        <f t="shared" si="194"/>
        <v>0</v>
      </c>
      <c r="K190" s="425">
        <f t="shared" si="194"/>
        <v>0</v>
      </c>
      <c r="L190" s="425">
        <f t="shared" si="194"/>
        <v>101620433497</v>
      </c>
      <c r="M190" s="36">
        <f t="shared" si="153"/>
        <v>1.9143718365070273E-2</v>
      </c>
      <c r="N190" s="425">
        <f t="shared" si="194"/>
        <v>0</v>
      </c>
      <c r="O190" s="425">
        <f t="shared" si="194"/>
        <v>101620433497</v>
      </c>
      <c r="P190" s="425">
        <f t="shared" si="194"/>
        <v>0</v>
      </c>
      <c r="Q190" s="425">
        <f t="shared" si="194"/>
        <v>101620433497</v>
      </c>
      <c r="R190" s="425">
        <f t="shared" si="194"/>
        <v>0</v>
      </c>
      <c r="S190" s="425">
        <f t="shared" si="194"/>
        <v>0</v>
      </c>
      <c r="T190" s="425">
        <f t="shared" si="194"/>
        <v>89796372</v>
      </c>
      <c r="U190" s="425">
        <f t="shared" si="194"/>
        <v>101530637125</v>
      </c>
      <c r="V190" s="425">
        <f t="shared" si="194"/>
        <v>89796372</v>
      </c>
      <c r="W190" s="425">
        <f t="shared" si="193"/>
        <v>0</v>
      </c>
      <c r="X190" s="37">
        <f t="shared" si="142"/>
        <v>1</v>
      </c>
      <c r="Y190" s="37">
        <f t="shared" si="143"/>
        <v>8.8364484297000104E-4</v>
      </c>
      <c r="Z190" s="37">
        <f t="shared" si="144"/>
        <v>8.8364484297000104E-4</v>
      </c>
      <c r="AA190" s="37">
        <f t="shared" si="170"/>
        <v>8.8364484297000104E-4</v>
      </c>
      <c r="AB190" s="37">
        <f t="shared" si="174"/>
        <v>1</v>
      </c>
    </row>
    <row r="191" spans="1:28" ht="38.25" customHeight="1" x14ac:dyDescent="0.25">
      <c r="A191" s="238" t="s">
        <v>328</v>
      </c>
      <c r="B191" s="40"/>
      <c r="C191" s="40"/>
      <c r="D191" s="40"/>
      <c r="E191" s="149" t="s">
        <v>236</v>
      </c>
      <c r="F191" s="425">
        <f t="shared" si="194"/>
        <v>101620433497</v>
      </c>
      <c r="G191" s="425">
        <f t="shared" si="194"/>
        <v>0</v>
      </c>
      <c r="H191" s="425">
        <f t="shared" si="194"/>
        <v>0</v>
      </c>
      <c r="I191" s="425">
        <f t="shared" si="194"/>
        <v>0</v>
      </c>
      <c r="J191" s="425">
        <f t="shared" si="194"/>
        <v>0</v>
      </c>
      <c r="K191" s="425">
        <f t="shared" si="194"/>
        <v>0</v>
      </c>
      <c r="L191" s="425">
        <f t="shared" si="194"/>
        <v>101620433497</v>
      </c>
      <c r="M191" s="36">
        <f t="shared" si="153"/>
        <v>1.9143718365070273E-2</v>
      </c>
      <c r="N191" s="425">
        <f t="shared" si="193"/>
        <v>0</v>
      </c>
      <c r="O191" s="425">
        <f t="shared" si="193"/>
        <v>101620433497</v>
      </c>
      <c r="P191" s="425">
        <f t="shared" si="193"/>
        <v>0</v>
      </c>
      <c r="Q191" s="425">
        <f t="shared" si="193"/>
        <v>101620433497</v>
      </c>
      <c r="R191" s="425">
        <f t="shared" si="193"/>
        <v>0</v>
      </c>
      <c r="S191" s="425">
        <f t="shared" si="193"/>
        <v>0</v>
      </c>
      <c r="T191" s="425">
        <f t="shared" si="193"/>
        <v>89796372</v>
      </c>
      <c r="U191" s="425">
        <f t="shared" si="193"/>
        <v>101530637125</v>
      </c>
      <c r="V191" s="425">
        <f t="shared" si="193"/>
        <v>89796372</v>
      </c>
      <c r="W191" s="425">
        <f t="shared" si="193"/>
        <v>0</v>
      </c>
      <c r="X191" s="37">
        <f t="shared" si="142"/>
        <v>1</v>
      </c>
      <c r="Y191" s="37">
        <f t="shared" si="143"/>
        <v>8.8364484297000104E-4</v>
      </c>
      <c r="Z191" s="37">
        <f t="shared" si="144"/>
        <v>8.8364484297000104E-4</v>
      </c>
      <c r="AA191" s="37">
        <f t="shared" si="170"/>
        <v>8.8364484297000104E-4</v>
      </c>
      <c r="AB191" s="37">
        <f t="shared" si="174"/>
        <v>1</v>
      </c>
    </row>
    <row r="192" spans="1:28" ht="30" customHeight="1" x14ac:dyDescent="0.25">
      <c r="A192" s="239" t="s">
        <v>329</v>
      </c>
      <c r="B192" s="40" t="s">
        <v>192</v>
      </c>
      <c r="C192" s="40">
        <v>11</v>
      </c>
      <c r="D192" s="40" t="s">
        <v>38</v>
      </c>
      <c r="E192" s="151" t="s">
        <v>226</v>
      </c>
      <c r="F192" s="421">
        <v>101620433497</v>
      </c>
      <c r="G192" s="421">
        <v>0</v>
      </c>
      <c r="H192" s="421">
        <v>0</v>
      </c>
      <c r="I192" s="421">
        <v>0</v>
      </c>
      <c r="J192" s="421">
        <v>0</v>
      </c>
      <c r="K192" s="421">
        <f t="shared" si="145"/>
        <v>0</v>
      </c>
      <c r="L192" s="421">
        <f t="shared" si="146"/>
        <v>101620433497</v>
      </c>
      <c r="M192" s="43">
        <f t="shared" si="153"/>
        <v>1.9143718365070273E-2</v>
      </c>
      <c r="N192" s="421">
        <v>0</v>
      </c>
      <c r="O192" s="421">
        <v>101620433497</v>
      </c>
      <c r="P192" s="421">
        <f>L192-O192</f>
        <v>0</v>
      </c>
      <c r="Q192" s="421">
        <v>101620433497</v>
      </c>
      <c r="R192" s="421">
        <f>+L192-Q192</f>
        <v>0</v>
      </c>
      <c r="S192" s="421">
        <f t="shared" ref="S192" si="195">O192-Q192</f>
        <v>0</v>
      </c>
      <c r="T192" s="421">
        <v>89796372</v>
      </c>
      <c r="U192" s="421">
        <f>+Q192-T192</f>
        <v>101530637125</v>
      </c>
      <c r="V192" s="421">
        <v>89796372</v>
      </c>
      <c r="W192" s="44">
        <f t="shared" si="151"/>
        <v>0</v>
      </c>
      <c r="X192" s="45">
        <f t="shared" si="142"/>
        <v>1</v>
      </c>
      <c r="Y192" s="45">
        <f t="shared" si="143"/>
        <v>8.8364484297000104E-4</v>
      </c>
      <c r="Z192" s="45">
        <f t="shared" si="144"/>
        <v>8.8364484297000104E-4</v>
      </c>
      <c r="AA192" s="45">
        <f t="shared" si="170"/>
        <v>8.8364484297000104E-4</v>
      </c>
      <c r="AB192" s="45">
        <f t="shared" si="174"/>
        <v>1</v>
      </c>
    </row>
    <row r="193" spans="1:28" ht="64.5" customHeight="1" x14ac:dyDescent="0.25">
      <c r="A193" s="238" t="s">
        <v>330</v>
      </c>
      <c r="B193" s="68"/>
      <c r="C193" s="68"/>
      <c r="D193" s="68"/>
      <c r="E193" s="149" t="s">
        <v>331</v>
      </c>
      <c r="F193" s="425">
        <f t="shared" ref="F193:V195" si="196">+F194</f>
        <v>331558916195</v>
      </c>
      <c r="G193" s="425">
        <f t="shared" si="196"/>
        <v>0</v>
      </c>
      <c r="H193" s="425">
        <f t="shared" si="196"/>
        <v>0</v>
      </c>
      <c r="I193" s="425">
        <f t="shared" si="196"/>
        <v>0</v>
      </c>
      <c r="J193" s="425">
        <f t="shared" si="196"/>
        <v>0</v>
      </c>
      <c r="K193" s="425">
        <f t="shared" si="196"/>
        <v>0</v>
      </c>
      <c r="L193" s="425">
        <f t="shared" si="196"/>
        <v>331558916195</v>
      </c>
      <c r="M193" s="36">
        <f t="shared" si="153"/>
        <v>6.2460573082011091E-2</v>
      </c>
      <c r="N193" s="425">
        <f t="shared" si="196"/>
        <v>0</v>
      </c>
      <c r="O193" s="425">
        <f t="shared" si="196"/>
        <v>331558916195</v>
      </c>
      <c r="P193" s="425">
        <f t="shared" si="196"/>
        <v>0</v>
      </c>
      <c r="Q193" s="425">
        <f t="shared" si="196"/>
        <v>331558916195</v>
      </c>
      <c r="R193" s="425">
        <f t="shared" si="196"/>
        <v>0</v>
      </c>
      <c r="S193" s="425">
        <f t="shared" si="196"/>
        <v>0</v>
      </c>
      <c r="T193" s="425">
        <f t="shared" si="196"/>
        <v>0</v>
      </c>
      <c r="U193" s="425">
        <f t="shared" si="196"/>
        <v>331558916195</v>
      </c>
      <c r="V193" s="425">
        <f t="shared" si="196"/>
        <v>0</v>
      </c>
      <c r="W193" s="425">
        <f t="shared" ref="W193:W195" si="197">+W194</f>
        <v>0</v>
      </c>
      <c r="X193" s="37">
        <f t="shared" si="142"/>
        <v>1</v>
      </c>
      <c r="Y193" s="37">
        <f t="shared" si="143"/>
        <v>0</v>
      </c>
      <c r="Z193" s="37">
        <f t="shared" si="144"/>
        <v>0</v>
      </c>
      <c r="AA193" s="37">
        <f t="shared" si="170"/>
        <v>0</v>
      </c>
      <c r="AB193" s="37" t="s">
        <v>46</v>
      </c>
    </row>
    <row r="194" spans="1:28" ht="64.5" customHeight="1" x14ac:dyDescent="0.25">
      <c r="A194" s="238" t="s">
        <v>332</v>
      </c>
      <c r="B194" s="40"/>
      <c r="C194" s="40"/>
      <c r="D194" s="40"/>
      <c r="E194" s="149" t="s">
        <v>331</v>
      </c>
      <c r="F194" s="425">
        <f t="shared" si="196"/>
        <v>331558916195</v>
      </c>
      <c r="G194" s="425">
        <f t="shared" si="196"/>
        <v>0</v>
      </c>
      <c r="H194" s="425">
        <f t="shared" si="196"/>
        <v>0</v>
      </c>
      <c r="I194" s="425">
        <f t="shared" si="196"/>
        <v>0</v>
      </c>
      <c r="J194" s="425">
        <f t="shared" si="196"/>
        <v>0</v>
      </c>
      <c r="K194" s="425">
        <f t="shared" si="196"/>
        <v>0</v>
      </c>
      <c r="L194" s="425">
        <f t="shared" si="196"/>
        <v>331558916195</v>
      </c>
      <c r="M194" s="36">
        <f t="shared" si="153"/>
        <v>6.2460573082011091E-2</v>
      </c>
      <c r="N194" s="425">
        <f t="shared" si="196"/>
        <v>0</v>
      </c>
      <c r="O194" s="425">
        <f t="shared" si="196"/>
        <v>331558916195</v>
      </c>
      <c r="P194" s="425">
        <f t="shared" si="196"/>
        <v>0</v>
      </c>
      <c r="Q194" s="425">
        <f t="shared" si="196"/>
        <v>331558916195</v>
      </c>
      <c r="R194" s="425">
        <f t="shared" si="196"/>
        <v>0</v>
      </c>
      <c r="S194" s="425">
        <f t="shared" si="196"/>
        <v>0</v>
      </c>
      <c r="T194" s="425">
        <f t="shared" si="196"/>
        <v>0</v>
      </c>
      <c r="U194" s="425">
        <f t="shared" si="196"/>
        <v>331558916195</v>
      </c>
      <c r="V194" s="425">
        <f t="shared" si="196"/>
        <v>0</v>
      </c>
      <c r="W194" s="425">
        <f t="shared" si="197"/>
        <v>0</v>
      </c>
      <c r="X194" s="37">
        <f t="shared" si="142"/>
        <v>1</v>
      </c>
      <c r="Y194" s="37">
        <f t="shared" si="143"/>
        <v>0</v>
      </c>
      <c r="Z194" s="37">
        <f t="shared" si="144"/>
        <v>0</v>
      </c>
      <c r="AA194" s="37">
        <f t="shared" si="170"/>
        <v>0</v>
      </c>
      <c r="AB194" s="37" t="s">
        <v>46</v>
      </c>
    </row>
    <row r="195" spans="1:28" ht="38.25" customHeight="1" x14ac:dyDescent="0.25">
      <c r="A195" s="238" t="s">
        <v>333</v>
      </c>
      <c r="B195" s="40"/>
      <c r="C195" s="40"/>
      <c r="D195" s="40"/>
      <c r="E195" s="149" t="s">
        <v>236</v>
      </c>
      <c r="F195" s="425">
        <f t="shared" si="196"/>
        <v>331558916195</v>
      </c>
      <c r="G195" s="425">
        <f t="shared" si="196"/>
        <v>0</v>
      </c>
      <c r="H195" s="425">
        <f t="shared" si="196"/>
        <v>0</v>
      </c>
      <c r="I195" s="425">
        <f t="shared" si="196"/>
        <v>0</v>
      </c>
      <c r="J195" s="425">
        <f t="shared" si="196"/>
        <v>0</v>
      </c>
      <c r="K195" s="425">
        <f t="shared" si="196"/>
        <v>0</v>
      </c>
      <c r="L195" s="425">
        <f t="shared" si="196"/>
        <v>331558916195</v>
      </c>
      <c r="M195" s="36">
        <f t="shared" si="153"/>
        <v>6.2460573082011091E-2</v>
      </c>
      <c r="N195" s="425">
        <f t="shared" si="196"/>
        <v>0</v>
      </c>
      <c r="O195" s="425">
        <f t="shared" si="196"/>
        <v>331558916195</v>
      </c>
      <c r="P195" s="425">
        <f t="shared" si="196"/>
        <v>0</v>
      </c>
      <c r="Q195" s="425">
        <f t="shared" si="196"/>
        <v>331558916195</v>
      </c>
      <c r="R195" s="425">
        <f t="shared" si="196"/>
        <v>0</v>
      </c>
      <c r="S195" s="425">
        <f t="shared" si="196"/>
        <v>0</v>
      </c>
      <c r="T195" s="425">
        <f t="shared" si="196"/>
        <v>0</v>
      </c>
      <c r="U195" s="425">
        <f t="shared" si="196"/>
        <v>331558916195</v>
      </c>
      <c r="V195" s="425">
        <f t="shared" si="196"/>
        <v>0</v>
      </c>
      <c r="W195" s="425">
        <f t="shared" si="197"/>
        <v>0</v>
      </c>
      <c r="X195" s="37">
        <f t="shared" si="142"/>
        <v>1</v>
      </c>
      <c r="Y195" s="37">
        <f t="shared" si="143"/>
        <v>0</v>
      </c>
      <c r="Z195" s="37">
        <f t="shared" si="144"/>
        <v>0</v>
      </c>
      <c r="AA195" s="37">
        <f t="shared" si="170"/>
        <v>0</v>
      </c>
      <c r="AB195" s="37" t="s">
        <v>46</v>
      </c>
    </row>
    <row r="196" spans="1:28" ht="30" customHeight="1" x14ac:dyDescent="0.25">
      <c r="A196" s="239" t="s">
        <v>334</v>
      </c>
      <c r="B196" s="40" t="s">
        <v>192</v>
      </c>
      <c r="C196" s="40">
        <v>11</v>
      </c>
      <c r="D196" s="40" t="s">
        <v>38</v>
      </c>
      <c r="E196" s="151" t="s">
        <v>226</v>
      </c>
      <c r="F196" s="421">
        <v>331558916195</v>
      </c>
      <c r="G196" s="421">
        <v>0</v>
      </c>
      <c r="H196" s="421">
        <v>0</v>
      </c>
      <c r="I196" s="421">
        <v>0</v>
      </c>
      <c r="J196" s="421">
        <v>0</v>
      </c>
      <c r="K196" s="421">
        <f t="shared" si="145"/>
        <v>0</v>
      </c>
      <c r="L196" s="421">
        <f t="shared" si="146"/>
        <v>331558916195</v>
      </c>
      <c r="M196" s="43">
        <f t="shared" si="153"/>
        <v>6.2460573082011091E-2</v>
      </c>
      <c r="N196" s="421">
        <v>0</v>
      </c>
      <c r="O196" s="421">
        <v>331558916195</v>
      </c>
      <c r="P196" s="421">
        <f>L196-O196</f>
        <v>0</v>
      </c>
      <c r="Q196" s="421">
        <v>331558916195</v>
      </c>
      <c r="R196" s="421">
        <f>+L196-Q196</f>
        <v>0</v>
      </c>
      <c r="S196" s="421">
        <f t="shared" ref="S196" si="198">O196-Q196</f>
        <v>0</v>
      </c>
      <c r="T196" s="421">
        <v>0</v>
      </c>
      <c r="U196" s="421">
        <f>+Q196-T196</f>
        <v>331558916195</v>
      </c>
      <c r="V196" s="421">
        <v>0</v>
      </c>
      <c r="W196" s="44">
        <f t="shared" si="151"/>
        <v>0</v>
      </c>
      <c r="X196" s="45">
        <f t="shared" si="142"/>
        <v>1</v>
      </c>
      <c r="Y196" s="45">
        <f t="shared" si="143"/>
        <v>0</v>
      </c>
      <c r="Z196" s="45">
        <f t="shared" si="144"/>
        <v>0</v>
      </c>
      <c r="AA196" s="45">
        <f t="shared" si="170"/>
        <v>0</v>
      </c>
      <c r="AB196" s="45" t="s">
        <v>46</v>
      </c>
    </row>
    <row r="197" spans="1:28" ht="71.25" customHeight="1" x14ac:dyDescent="0.25">
      <c r="A197" s="238" t="s">
        <v>335</v>
      </c>
      <c r="B197" s="68"/>
      <c r="C197" s="68"/>
      <c r="D197" s="68"/>
      <c r="E197" s="149" t="s">
        <v>336</v>
      </c>
      <c r="F197" s="425">
        <f t="shared" ref="F197:V199" si="199">+F198</f>
        <v>57639326986</v>
      </c>
      <c r="G197" s="425">
        <f t="shared" si="199"/>
        <v>0</v>
      </c>
      <c r="H197" s="425">
        <f t="shared" si="199"/>
        <v>0</v>
      </c>
      <c r="I197" s="425">
        <f t="shared" si="199"/>
        <v>0</v>
      </c>
      <c r="J197" s="425">
        <f t="shared" si="199"/>
        <v>0</v>
      </c>
      <c r="K197" s="425">
        <f t="shared" si="199"/>
        <v>0</v>
      </c>
      <c r="L197" s="425">
        <f t="shared" si="199"/>
        <v>57639326986</v>
      </c>
      <c r="M197" s="36">
        <f t="shared" si="153"/>
        <v>1.085835795617575E-2</v>
      </c>
      <c r="N197" s="425">
        <f t="shared" si="199"/>
        <v>0</v>
      </c>
      <c r="O197" s="425">
        <f t="shared" si="199"/>
        <v>57639326986</v>
      </c>
      <c r="P197" s="425">
        <f t="shared" si="199"/>
        <v>0</v>
      </c>
      <c r="Q197" s="425">
        <f t="shared" si="199"/>
        <v>57639326986</v>
      </c>
      <c r="R197" s="425">
        <f t="shared" si="199"/>
        <v>0</v>
      </c>
      <c r="S197" s="425">
        <f t="shared" si="199"/>
        <v>0</v>
      </c>
      <c r="T197" s="425">
        <f t="shared" si="199"/>
        <v>0</v>
      </c>
      <c r="U197" s="425">
        <f t="shared" si="199"/>
        <v>57639326986</v>
      </c>
      <c r="V197" s="425">
        <f t="shared" si="199"/>
        <v>0</v>
      </c>
      <c r="W197" s="425">
        <f t="shared" ref="W197:W199" si="200">+W198</f>
        <v>0</v>
      </c>
      <c r="X197" s="37">
        <f t="shared" si="142"/>
        <v>1</v>
      </c>
      <c r="Y197" s="37">
        <f t="shared" si="143"/>
        <v>0</v>
      </c>
      <c r="Z197" s="37">
        <f t="shared" si="144"/>
        <v>0</v>
      </c>
      <c r="AA197" s="37">
        <f t="shared" si="170"/>
        <v>0</v>
      </c>
      <c r="AB197" s="37" t="s">
        <v>46</v>
      </c>
    </row>
    <row r="198" spans="1:28" ht="71.25" customHeight="1" x14ac:dyDescent="0.25">
      <c r="A198" s="238" t="s">
        <v>337</v>
      </c>
      <c r="B198" s="40"/>
      <c r="C198" s="40"/>
      <c r="D198" s="40"/>
      <c r="E198" s="148" t="s">
        <v>336</v>
      </c>
      <c r="F198" s="425">
        <f t="shared" si="199"/>
        <v>57639326986</v>
      </c>
      <c r="G198" s="425">
        <f t="shared" si="199"/>
        <v>0</v>
      </c>
      <c r="H198" s="425">
        <f t="shared" si="199"/>
        <v>0</v>
      </c>
      <c r="I198" s="425">
        <f t="shared" si="199"/>
        <v>0</v>
      </c>
      <c r="J198" s="425">
        <f t="shared" si="199"/>
        <v>0</v>
      </c>
      <c r="K198" s="425">
        <f t="shared" si="199"/>
        <v>0</v>
      </c>
      <c r="L198" s="425">
        <f t="shared" si="199"/>
        <v>57639326986</v>
      </c>
      <c r="M198" s="36">
        <f t="shared" si="153"/>
        <v>1.085835795617575E-2</v>
      </c>
      <c r="N198" s="425">
        <f t="shared" si="199"/>
        <v>0</v>
      </c>
      <c r="O198" s="425">
        <f t="shared" si="199"/>
        <v>57639326986</v>
      </c>
      <c r="P198" s="425">
        <f t="shared" si="199"/>
        <v>0</v>
      </c>
      <c r="Q198" s="425">
        <f t="shared" si="199"/>
        <v>57639326986</v>
      </c>
      <c r="R198" s="425">
        <f t="shared" si="199"/>
        <v>0</v>
      </c>
      <c r="S198" s="425">
        <f t="shared" si="199"/>
        <v>0</v>
      </c>
      <c r="T198" s="425">
        <f t="shared" si="199"/>
        <v>0</v>
      </c>
      <c r="U198" s="425">
        <f t="shared" si="199"/>
        <v>57639326986</v>
      </c>
      <c r="V198" s="425">
        <f t="shared" si="199"/>
        <v>0</v>
      </c>
      <c r="W198" s="425">
        <f t="shared" si="200"/>
        <v>0</v>
      </c>
      <c r="X198" s="37">
        <f t="shared" si="142"/>
        <v>1</v>
      </c>
      <c r="Y198" s="37">
        <f t="shared" si="143"/>
        <v>0</v>
      </c>
      <c r="Z198" s="37">
        <f t="shared" si="144"/>
        <v>0</v>
      </c>
      <c r="AA198" s="37">
        <f t="shared" si="170"/>
        <v>0</v>
      </c>
      <c r="AB198" s="37" t="s">
        <v>46</v>
      </c>
    </row>
    <row r="199" spans="1:28" ht="30.75" customHeight="1" x14ac:dyDescent="0.25">
      <c r="A199" s="238" t="s">
        <v>338</v>
      </c>
      <c r="B199" s="40"/>
      <c r="C199" s="40"/>
      <c r="D199" s="40"/>
      <c r="E199" s="149" t="s">
        <v>236</v>
      </c>
      <c r="F199" s="425">
        <f t="shared" si="199"/>
        <v>57639326986</v>
      </c>
      <c r="G199" s="425">
        <f t="shared" si="199"/>
        <v>0</v>
      </c>
      <c r="H199" s="425">
        <f t="shared" si="199"/>
        <v>0</v>
      </c>
      <c r="I199" s="425">
        <f t="shared" si="199"/>
        <v>0</v>
      </c>
      <c r="J199" s="425">
        <f t="shared" si="199"/>
        <v>0</v>
      </c>
      <c r="K199" s="425">
        <f t="shared" si="199"/>
        <v>0</v>
      </c>
      <c r="L199" s="425">
        <f t="shared" si="199"/>
        <v>57639326986</v>
      </c>
      <c r="M199" s="36">
        <f t="shared" si="153"/>
        <v>1.085835795617575E-2</v>
      </c>
      <c r="N199" s="425">
        <f t="shared" si="199"/>
        <v>0</v>
      </c>
      <c r="O199" s="425">
        <f t="shared" si="199"/>
        <v>57639326986</v>
      </c>
      <c r="P199" s="425">
        <f t="shared" si="199"/>
        <v>0</v>
      </c>
      <c r="Q199" s="425">
        <f t="shared" si="199"/>
        <v>57639326986</v>
      </c>
      <c r="R199" s="425">
        <f t="shared" si="199"/>
        <v>0</v>
      </c>
      <c r="S199" s="425">
        <f t="shared" si="199"/>
        <v>0</v>
      </c>
      <c r="T199" s="425">
        <f t="shared" si="199"/>
        <v>0</v>
      </c>
      <c r="U199" s="425">
        <f t="shared" si="199"/>
        <v>57639326986</v>
      </c>
      <c r="V199" s="425">
        <f t="shared" si="199"/>
        <v>0</v>
      </c>
      <c r="W199" s="425">
        <f t="shared" si="200"/>
        <v>0</v>
      </c>
      <c r="X199" s="37">
        <f t="shared" si="142"/>
        <v>1</v>
      </c>
      <c r="Y199" s="37">
        <f t="shared" si="143"/>
        <v>0</v>
      </c>
      <c r="Z199" s="37">
        <f t="shared" si="144"/>
        <v>0</v>
      </c>
      <c r="AA199" s="37">
        <f t="shared" si="170"/>
        <v>0</v>
      </c>
      <c r="AB199" s="37" t="s">
        <v>46</v>
      </c>
    </row>
    <row r="200" spans="1:28" ht="30" customHeight="1" x14ac:dyDescent="0.25">
      <c r="A200" s="239" t="s">
        <v>339</v>
      </c>
      <c r="B200" s="40" t="s">
        <v>192</v>
      </c>
      <c r="C200" s="40">
        <v>11</v>
      </c>
      <c r="D200" s="40" t="s">
        <v>38</v>
      </c>
      <c r="E200" s="151" t="s">
        <v>226</v>
      </c>
      <c r="F200" s="421">
        <v>57639326986</v>
      </c>
      <c r="G200" s="421">
        <v>0</v>
      </c>
      <c r="H200" s="421">
        <v>0</v>
      </c>
      <c r="I200" s="421">
        <v>0</v>
      </c>
      <c r="J200" s="421">
        <v>0</v>
      </c>
      <c r="K200" s="421">
        <f t="shared" si="145"/>
        <v>0</v>
      </c>
      <c r="L200" s="421">
        <f t="shared" si="146"/>
        <v>57639326986</v>
      </c>
      <c r="M200" s="43">
        <f t="shared" si="153"/>
        <v>1.085835795617575E-2</v>
      </c>
      <c r="N200" s="421">
        <v>0</v>
      </c>
      <c r="O200" s="421">
        <v>57639326986</v>
      </c>
      <c r="P200" s="421">
        <f>L200-O200</f>
        <v>0</v>
      </c>
      <c r="Q200" s="421">
        <v>57639326986</v>
      </c>
      <c r="R200" s="421">
        <f>+L200-Q200</f>
        <v>0</v>
      </c>
      <c r="S200" s="421">
        <f t="shared" ref="S200" si="201">O200-Q200</f>
        <v>0</v>
      </c>
      <c r="T200" s="421">
        <v>0</v>
      </c>
      <c r="U200" s="421">
        <f>+Q200-T200</f>
        <v>57639326986</v>
      </c>
      <c r="V200" s="421">
        <v>0</v>
      </c>
      <c r="W200" s="44">
        <f t="shared" si="151"/>
        <v>0</v>
      </c>
      <c r="X200" s="45">
        <f t="shared" si="142"/>
        <v>1</v>
      </c>
      <c r="Y200" s="45">
        <f t="shared" si="143"/>
        <v>0</v>
      </c>
      <c r="Z200" s="45">
        <f t="shared" si="144"/>
        <v>0</v>
      </c>
      <c r="AA200" s="45">
        <f t="shared" si="170"/>
        <v>0</v>
      </c>
      <c r="AB200" s="45" t="s">
        <v>46</v>
      </c>
    </row>
    <row r="201" spans="1:28" s="410" customFormat="1" ht="73.5" customHeight="1" x14ac:dyDescent="0.25">
      <c r="A201" s="254" t="s">
        <v>340</v>
      </c>
      <c r="B201" s="72"/>
      <c r="C201" s="33"/>
      <c r="D201" s="33"/>
      <c r="E201" s="148" t="s">
        <v>472</v>
      </c>
      <c r="F201" s="423">
        <f>+F202</f>
        <v>15000000000</v>
      </c>
      <c r="G201" s="423">
        <f t="shared" ref="G201:J201" si="202">+G202</f>
        <v>0</v>
      </c>
      <c r="H201" s="423">
        <f t="shared" si="202"/>
        <v>0</v>
      </c>
      <c r="I201" s="423">
        <f t="shared" si="202"/>
        <v>0</v>
      </c>
      <c r="J201" s="423">
        <f t="shared" si="202"/>
        <v>0</v>
      </c>
      <c r="K201" s="424">
        <f t="shared" si="145"/>
        <v>0</v>
      </c>
      <c r="L201" s="424">
        <f t="shared" si="146"/>
        <v>15000000000</v>
      </c>
      <c r="M201" s="36">
        <f t="shared" si="153"/>
        <v>2.8257680625278121E-3</v>
      </c>
      <c r="N201" s="424">
        <v>0</v>
      </c>
      <c r="O201" s="424">
        <f>+O202</f>
        <v>5923289050</v>
      </c>
      <c r="P201" s="424">
        <f>L201-O201</f>
        <v>9076710950</v>
      </c>
      <c r="Q201" s="424">
        <f>+Q202</f>
        <v>443251000</v>
      </c>
      <c r="R201" s="424">
        <f>+L201-Q201</f>
        <v>14556749000</v>
      </c>
      <c r="S201" s="424">
        <f>+S202</f>
        <v>5480038050</v>
      </c>
      <c r="T201" s="424">
        <f>+T202</f>
        <v>88988950</v>
      </c>
      <c r="U201" s="424">
        <f>+Q201-T201</f>
        <v>354262050</v>
      </c>
      <c r="V201" s="424">
        <f>+V202</f>
        <v>88988950</v>
      </c>
      <c r="W201" s="73">
        <f t="shared" si="151"/>
        <v>0</v>
      </c>
      <c r="X201" s="37">
        <f t="shared" si="142"/>
        <v>2.9550066666666666E-2</v>
      </c>
      <c r="Y201" s="37">
        <f t="shared" si="143"/>
        <v>5.9325966666666664E-3</v>
      </c>
      <c r="Z201" s="37">
        <f t="shared" si="144"/>
        <v>5.9325966666666664E-3</v>
      </c>
      <c r="AA201" s="37">
        <f t="shared" si="170"/>
        <v>0.20076423967458618</v>
      </c>
      <c r="AB201" s="37">
        <f t="shared" si="174"/>
        <v>1</v>
      </c>
    </row>
    <row r="202" spans="1:28" s="410" customFormat="1" ht="57" customHeight="1" x14ac:dyDescent="0.25">
      <c r="A202" s="254" t="s">
        <v>471</v>
      </c>
      <c r="B202" s="72"/>
      <c r="C202" s="33"/>
      <c r="D202" s="33"/>
      <c r="E202" s="148" t="s">
        <v>472</v>
      </c>
      <c r="F202" s="423">
        <f>+F203+F205+F207</f>
        <v>15000000000</v>
      </c>
      <c r="G202" s="423">
        <f t="shared" ref="G202:L202" si="203">+G203+G205+G207</f>
        <v>0</v>
      </c>
      <c r="H202" s="423">
        <f t="shared" si="203"/>
        <v>0</v>
      </c>
      <c r="I202" s="423">
        <f t="shared" si="203"/>
        <v>0</v>
      </c>
      <c r="J202" s="423">
        <f t="shared" si="203"/>
        <v>0</v>
      </c>
      <c r="K202" s="423">
        <f t="shared" si="203"/>
        <v>0</v>
      </c>
      <c r="L202" s="423">
        <f t="shared" si="203"/>
        <v>15000000000</v>
      </c>
      <c r="M202" s="36">
        <f t="shared" si="153"/>
        <v>2.8257680625278121E-3</v>
      </c>
      <c r="N202" s="423">
        <f t="shared" ref="N202:W202" si="204">+N203+N205+N207</f>
        <v>2.8257680625278121E-3</v>
      </c>
      <c r="O202" s="423">
        <f t="shared" si="204"/>
        <v>5923289050</v>
      </c>
      <c r="P202" s="423">
        <f t="shared" si="204"/>
        <v>9076710950</v>
      </c>
      <c r="Q202" s="423">
        <f t="shared" si="204"/>
        <v>443251000</v>
      </c>
      <c r="R202" s="423">
        <f t="shared" si="204"/>
        <v>14556749000</v>
      </c>
      <c r="S202" s="423">
        <f t="shared" si="204"/>
        <v>5480038050</v>
      </c>
      <c r="T202" s="423">
        <f t="shared" si="204"/>
        <v>88988950</v>
      </c>
      <c r="U202" s="423">
        <f t="shared" si="204"/>
        <v>354262050</v>
      </c>
      <c r="V202" s="423">
        <f t="shared" si="204"/>
        <v>88988950</v>
      </c>
      <c r="W202" s="423">
        <f t="shared" si="204"/>
        <v>0</v>
      </c>
      <c r="X202" s="37">
        <f t="shared" ref="X202:X260" si="205">+Q202/L202</f>
        <v>2.9550066666666666E-2</v>
      </c>
      <c r="Y202" s="37">
        <f t="shared" ref="Y202:Y260" si="206">+T202/L202</f>
        <v>5.9325966666666664E-3</v>
      </c>
      <c r="Z202" s="37">
        <f t="shared" ref="Z202:Z260" si="207">+V202/L202</f>
        <v>5.9325966666666664E-3</v>
      </c>
      <c r="AA202" s="37">
        <f t="shared" si="170"/>
        <v>0.20076423967458618</v>
      </c>
      <c r="AB202" s="37">
        <f t="shared" si="174"/>
        <v>1</v>
      </c>
    </row>
    <row r="203" spans="1:28" s="410" customFormat="1" ht="36.75" customHeight="1" x14ac:dyDescent="0.25">
      <c r="A203" s="254" t="s">
        <v>473</v>
      </c>
      <c r="B203" s="72"/>
      <c r="C203" s="33"/>
      <c r="D203" s="33"/>
      <c r="E203" s="148" t="s">
        <v>474</v>
      </c>
      <c r="F203" s="423">
        <f>+F204</f>
        <v>3974737950</v>
      </c>
      <c r="G203" s="423">
        <f t="shared" ref="G203:L203" si="208">+G204</f>
        <v>0</v>
      </c>
      <c r="H203" s="423">
        <f t="shared" si="208"/>
        <v>0</v>
      </c>
      <c r="I203" s="423">
        <f t="shared" si="208"/>
        <v>0</v>
      </c>
      <c r="J203" s="423">
        <f t="shared" si="208"/>
        <v>0</v>
      </c>
      <c r="K203" s="423">
        <f t="shared" si="208"/>
        <v>0</v>
      </c>
      <c r="L203" s="423">
        <f t="shared" si="208"/>
        <v>3974737950</v>
      </c>
      <c r="M203" s="36">
        <f t="shared" si="153"/>
        <v>7.4877917040181785E-4</v>
      </c>
      <c r="N203" s="423">
        <f t="shared" ref="N203:W203" si="209">+N204</f>
        <v>7.4877917040181785E-4</v>
      </c>
      <c r="O203" s="423">
        <f t="shared" si="209"/>
        <v>10000</v>
      </c>
      <c r="P203" s="423">
        <f t="shared" si="209"/>
        <v>3974727950</v>
      </c>
      <c r="Q203" s="423">
        <f t="shared" si="209"/>
        <v>0</v>
      </c>
      <c r="R203" s="423">
        <f t="shared" si="209"/>
        <v>3974737950</v>
      </c>
      <c r="S203" s="423">
        <f t="shared" si="209"/>
        <v>10000</v>
      </c>
      <c r="T203" s="423">
        <f t="shared" si="209"/>
        <v>0</v>
      </c>
      <c r="U203" s="423">
        <f t="shared" si="209"/>
        <v>0</v>
      </c>
      <c r="V203" s="423">
        <f t="shared" si="209"/>
        <v>0</v>
      </c>
      <c r="W203" s="423">
        <f t="shared" si="209"/>
        <v>0</v>
      </c>
      <c r="X203" s="37">
        <f t="shared" si="205"/>
        <v>0</v>
      </c>
      <c r="Y203" s="37">
        <f t="shared" si="206"/>
        <v>0</v>
      </c>
      <c r="Z203" s="37">
        <f t="shared" si="207"/>
        <v>0</v>
      </c>
      <c r="AA203" s="37" t="s">
        <v>46</v>
      </c>
      <c r="AB203" s="443" t="s">
        <v>46</v>
      </c>
    </row>
    <row r="204" spans="1:28" ht="36" customHeight="1" x14ac:dyDescent="0.25">
      <c r="A204" s="255" t="s">
        <v>475</v>
      </c>
      <c r="B204" s="77" t="s">
        <v>192</v>
      </c>
      <c r="C204" s="40">
        <v>54</v>
      </c>
      <c r="D204" s="40" t="s">
        <v>38</v>
      </c>
      <c r="E204" s="151" t="s">
        <v>226</v>
      </c>
      <c r="F204" s="429">
        <v>3974737950</v>
      </c>
      <c r="G204" s="429">
        <v>0</v>
      </c>
      <c r="H204" s="429">
        <v>0</v>
      </c>
      <c r="I204" s="429">
        <v>0</v>
      </c>
      <c r="J204" s="429">
        <v>0</v>
      </c>
      <c r="K204" s="429">
        <f t="shared" ref="K204:K259" si="210">+G204-H204+I204-J204</f>
        <v>0</v>
      </c>
      <c r="L204" s="421">
        <f t="shared" ref="L204:L259" si="211">+F204+K204</f>
        <v>3974737950</v>
      </c>
      <c r="M204" s="43">
        <f t="shared" si="153"/>
        <v>7.4877917040181785E-4</v>
      </c>
      <c r="N204" s="421">
        <f>H204+M204</f>
        <v>7.4877917040181785E-4</v>
      </c>
      <c r="O204" s="429">
        <v>10000</v>
      </c>
      <c r="P204" s="429">
        <f>L204-O204</f>
        <v>3974727950</v>
      </c>
      <c r="Q204" s="429">
        <v>0</v>
      </c>
      <c r="R204" s="429">
        <f>+L204-Q204</f>
        <v>3974737950</v>
      </c>
      <c r="S204" s="421">
        <f t="shared" ref="S204:S208" si="212">O204-Q204</f>
        <v>10000</v>
      </c>
      <c r="T204" s="429">
        <v>0</v>
      </c>
      <c r="U204" s="429">
        <f>+Q204-T204</f>
        <v>0</v>
      </c>
      <c r="V204" s="429">
        <v>0</v>
      </c>
      <c r="W204" s="44">
        <f t="shared" ref="W204" si="213">+T204-V204</f>
        <v>0</v>
      </c>
      <c r="X204" s="45">
        <f t="shared" si="205"/>
        <v>0</v>
      </c>
      <c r="Y204" s="45">
        <f t="shared" si="206"/>
        <v>0</v>
      </c>
      <c r="Z204" s="45">
        <f t="shared" si="207"/>
        <v>0</v>
      </c>
      <c r="AA204" s="45" t="s">
        <v>46</v>
      </c>
      <c r="AB204" s="45" t="s">
        <v>46</v>
      </c>
    </row>
    <row r="205" spans="1:28" s="410" customFormat="1" ht="36.75" customHeight="1" x14ac:dyDescent="0.25">
      <c r="A205" s="254" t="s">
        <v>476</v>
      </c>
      <c r="B205" s="72"/>
      <c r="C205" s="33"/>
      <c r="D205" s="33"/>
      <c r="E205" s="148" t="s">
        <v>477</v>
      </c>
      <c r="F205" s="423">
        <f>+F206</f>
        <v>5396885000</v>
      </c>
      <c r="G205" s="423">
        <f t="shared" ref="G205:L205" si="214">+G206</f>
        <v>0</v>
      </c>
      <c r="H205" s="423">
        <f t="shared" si="214"/>
        <v>0</v>
      </c>
      <c r="I205" s="423">
        <f t="shared" si="214"/>
        <v>0</v>
      </c>
      <c r="J205" s="423">
        <f t="shared" si="214"/>
        <v>0</v>
      </c>
      <c r="K205" s="423">
        <f t="shared" si="214"/>
        <v>0</v>
      </c>
      <c r="L205" s="423">
        <f t="shared" si="214"/>
        <v>5396885000</v>
      </c>
      <c r="M205" s="36">
        <f t="shared" si="153"/>
        <v>1.0166896846756941E-3</v>
      </c>
      <c r="N205" s="423">
        <f t="shared" ref="N205:W205" si="215">+N206</f>
        <v>1.0166896846756941E-3</v>
      </c>
      <c r="O205" s="423">
        <f t="shared" si="215"/>
        <v>5396885000</v>
      </c>
      <c r="P205" s="423">
        <f t="shared" si="215"/>
        <v>0</v>
      </c>
      <c r="Q205" s="423">
        <f t="shared" si="215"/>
        <v>0</v>
      </c>
      <c r="R205" s="423">
        <f t="shared" si="215"/>
        <v>5396885000</v>
      </c>
      <c r="S205" s="423">
        <f t="shared" si="215"/>
        <v>5396885000</v>
      </c>
      <c r="T205" s="423">
        <f t="shared" si="215"/>
        <v>0</v>
      </c>
      <c r="U205" s="423">
        <f t="shared" si="215"/>
        <v>0</v>
      </c>
      <c r="V205" s="423">
        <f t="shared" si="215"/>
        <v>0</v>
      </c>
      <c r="W205" s="423">
        <f t="shared" si="215"/>
        <v>0</v>
      </c>
      <c r="X205" s="37">
        <f t="shared" si="205"/>
        <v>0</v>
      </c>
      <c r="Y205" s="37">
        <f t="shared" si="206"/>
        <v>0</v>
      </c>
      <c r="Z205" s="37">
        <f t="shared" si="207"/>
        <v>0</v>
      </c>
      <c r="AA205" s="37" t="s">
        <v>46</v>
      </c>
      <c r="AB205" s="37" t="s">
        <v>46</v>
      </c>
    </row>
    <row r="206" spans="1:28" ht="39" customHeight="1" x14ac:dyDescent="0.25">
      <c r="A206" s="255" t="s">
        <v>478</v>
      </c>
      <c r="B206" s="77" t="s">
        <v>192</v>
      </c>
      <c r="C206" s="40">
        <v>54</v>
      </c>
      <c r="D206" s="40" t="s">
        <v>38</v>
      </c>
      <c r="E206" s="151" t="s">
        <v>226</v>
      </c>
      <c r="F206" s="429">
        <v>5396885000</v>
      </c>
      <c r="G206" s="429">
        <v>0</v>
      </c>
      <c r="H206" s="429">
        <v>0</v>
      </c>
      <c r="I206" s="429">
        <v>0</v>
      </c>
      <c r="J206" s="429">
        <v>0</v>
      </c>
      <c r="K206" s="429">
        <f t="shared" si="210"/>
        <v>0</v>
      </c>
      <c r="L206" s="421">
        <f t="shared" si="211"/>
        <v>5396885000</v>
      </c>
      <c r="M206" s="36">
        <f t="shared" si="153"/>
        <v>1.0166896846756941E-3</v>
      </c>
      <c r="N206" s="421">
        <f>H206+M206</f>
        <v>1.0166896846756941E-3</v>
      </c>
      <c r="O206" s="421">
        <v>5396885000</v>
      </c>
      <c r="P206" s="421">
        <f>L206-O206</f>
        <v>0</v>
      </c>
      <c r="Q206" s="421">
        <v>0</v>
      </c>
      <c r="R206" s="421">
        <f>+L206-Q206</f>
        <v>5396885000</v>
      </c>
      <c r="S206" s="421">
        <f t="shared" si="212"/>
        <v>5396885000</v>
      </c>
      <c r="T206" s="421">
        <v>0</v>
      </c>
      <c r="U206" s="421">
        <f>+Q206-T206</f>
        <v>0</v>
      </c>
      <c r="V206" s="421">
        <v>0</v>
      </c>
      <c r="W206" s="44">
        <f t="shared" ref="W206" si="216">+T206-V206</f>
        <v>0</v>
      </c>
      <c r="X206" s="45">
        <f t="shared" si="205"/>
        <v>0</v>
      </c>
      <c r="Y206" s="45">
        <f t="shared" si="206"/>
        <v>0</v>
      </c>
      <c r="Z206" s="45">
        <f t="shared" si="207"/>
        <v>0</v>
      </c>
      <c r="AA206" s="45" t="s">
        <v>46</v>
      </c>
      <c r="AB206" s="45" t="s">
        <v>46</v>
      </c>
    </row>
    <row r="207" spans="1:28" ht="45" customHeight="1" x14ac:dyDescent="0.25">
      <c r="A207" s="254" t="s">
        <v>479</v>
      </c>
      <c r="B207" s="72"/>
      <c r="C207" s="33"/>
      <c r="D207" s="33"/>
      <c r="E207" s="148" t="s">
        <v>236</v>
      </c>
      <c r="F207" s="423">
        <f>+F208</f>
        <v>5628377050</v>
      </c>
      <c r="G207" s="423">
        <f t="shared" ref="G207:L207" si="217">+G208</f>
        <v>0</v>
      </c>
      <c r="H207" s="423">
        <f t="shared" si="217"/>
        <v>0</v>
      </c>
      <c r="I207" s="423">
        <f t="shared" si="217"/>
        <v>0</v>
      </c>
      <c r="J207" s="423">
        <f t="shared" si="217"/>
        <v>0</v>
      </c>
      <c r="K207" s="423">
        <f t="shared" si="217"/>
        <v>0</v>
      </c>
      <c r="L207" s="423">
        <f t="shared" si="217"/>
        <v>5628377050</v>
      </c>
      <c r="M207" s="36">
        <f t="shared" ref="M207:M260" si="218">L207/$L$260</f>
        <v>1.0602992074503002E-3</v>
      </c>
      <c r="N207" s="423">
        <f t="shared" ref="N207:W207" si="219">+N208</f>
        <v>1.0602992074503002E-3</v>
      </c>
      <c r="O207" s="423">
        <f t="shared" si="219"/>
        <v>526394050</v>
      </c>
      <c r="P207" s="423">
        <f t="shared" si="219"/>
        <v>5101983000</v>
      </c>
      <c r="Q207" s="423">
        <f t="shared" si="219"/>
        <v>443251000</v>
      </c>
      <c r="R207" s="423">
        <f t="shared" si="219"/>
        <v>5185126050</v>
      </c>
      <c r="S207" s="423">
        <f t="shared" si="219"/>
        <v>83143050</v>
      </c>
      <c r="T207" s="423">
        <f t="shared" si="219"/>
        <v>88988950</v>
      </c>
      <c r="U207" s="423">
        <f t="shared" si="219"/>
        <v>354262050</v>
      </c>
      <c r="V207" s="423">
        <f t="shared" si="219"/>
        <v>88988950</v>
      </c>
      <c r="W207" s="423">
        <f t="shared" si="219"/>
        <v>0</v>
      </c>
      <c r="X207" s="37">
        <f t="shared" si="205"/>
        <v>7.8752897338318861E-2</v>
      </c>
      <c r="Y207" s="37">
        <f t="shared" si="206"/>
        <v>1.5810765556298328E-2</v>
      </c>
      <c r="Z207" s="37">
        <f t="shared" si="207"/>
        <v>1.5810765556298328E-2</v>
      </c>
      <c r="AA207" s="37">
        <f t="shared" si="170"/>
        <v>0.20076423967458618</v>
      </c>
      <c r="AB207" s="37">
        <f t="shared" si="174"/>
        <v>1</v>
      </c>
    </row>
    <row r="208" spans="1:28" ht="41.25" customHeight="1" x14ac:dyDescent="0.25">
      <c r="A208" s="255" t="s">
        <v>480</v>
      </c>
      <c r="B208" s="77" t="s">
        <v>192</v>
      </c>
      <c r="C208" s="40">
        <v>54</v>
      </c>
      <c r="D208" s="40" t="s">
        <v>38</v>
      </c>
      <c r="E208" s="151" t="s">
        <v>226</v>
      </c>
      <c r="F208" s="429">
        <v>5628377050</v>
      </c>
      <c r="G208" s="429">
        <v>0</v>
      </c>
      <c r="H208" s="429">
        <v>0</v>
      </c>
      <c r="I208" s="429">
        <v>0</v>
      </c>
      <c r="J208" s="429">
        <v>0</v>
      </c>
      <c r="K208" s="429">
        <f t="shared" si="210"/>
        <v>0</v>
      </c>
      <c r="L208" s="421">
        <f t="shared" si="211"/>
        <v>5628377050</v>
      </c>
      <c r="M208" s="43">
        <f t="shared" si="218"/>
        <v>1.0602992074503002E-3</v>
      </c>
      <c r="N208" s="421">
        <f>H208+M208</f>
        <v>1.0602992074503002E-3</v>
      </c>
      <c r="O208" s="429">
        <v>526394050</v>
      </c>
      <c r="P208" s="429">
        <f>L208-O208</f>
        <v>5101983000</v>
      </c>
      <c r="Q208" s="429">
        <v>443251000</v>
      </c>
      <c r="R208" s="429">
        <f>+L208-Q208</f>
        <v>5185126050</v>
      </c>
      <c r="S208" s="421">
        <f t="shared" si="212"/>
        <v>83143050</v>
      </c>
      <c r="T208" s="429">
        <v>88988950</v>
      </c>
      <c r="U208" s="429">
        <v>354262050</v>
      </c>
      <c r="V208" s="429">
        <v>88988950</v>
      </c>
      <c r="W208" s="44">
        <f>+T208-V208</f>
        <v>0</v>
      </c>
      <c r="X208" s="45">
        <f t="shared" si="205"/>
        <v>7.8752897338318861E-2</v>
      </c>
      <c r="Y208" s="45">
        <f t="shared" si="206"/>
        <v>1.5810765556298328E-2</v>
      </c>
      <c r="Z208" s="45">
        <f t="shared" si="207"/>
        <v>1.5810765556298328E-2</v>
      </c>
      <c r="AA208" s="45">
        <f t="shared" si="170"/>
        <v>0.20076423967458618</v>
      </c>
      <c r="AB208" s="45">
        <f t="shared" si="174"/>
        <v>1</v>
      </c>
    </row>
    <row r="209" spans="1:28" ht="35.25" customHeight="1" x14ac:dyDescent="0.25">
      <c r="A209" s="238" t="s">
        <v>342</v>
      </c>
      <c r="B209" s="68"/>
      <c r="C209" s="68"/>
      <c r="D209" s="68"/>
      <c r="E209" s="148" t="s">
        <v>343</v>
      </c>
      <c r="F209" s="425">
        <f t="shared" ref="F209:V213" si="220">+F210</f>
        <v>2500000000</v>
      </c>
      <c r="G209" s="425">
        <f t="shared" si="220"/>
        <v>0</v>
      </c>
      <c r="H209" s="425">
        <f t="shared" si="220"/>
        <v>0</v>
      </c>
      <c r="I209" s="425">
        <f t="shared" si="220"/>
        <v>0</v>
      </c>
      <c r="J209" s="425">
        <f t="shared" si="220"/>
        <v>0</v>
      </c>
      <c r="K209" s="425">
        <f t="shared" si="220"/>
        <v>0</v>
      </c>
      <c r="L209" s="425">
        <f t="shared" si="220"/>
        <v>2500000000</v>
      </c>
      <c r="M209" s="36">
        <f t="shared" si="218"/>
        <v>4.7096134375463537E-4</v>
      </c>
      <c r="N209" s="425">
        <f t="shared" si="220"/>
        <v>0</v>
      </c>
      <c r="O209" s="425">
        <f t="shared" si="220"/>
        <v>2006783093.0899999</v>
      </c>
      <c r="P209" s="425">
        <f t="shared" si="220"/>
        <v>493216906.91000009</v>
      </c>
      <c r="Q209" s="425">
        <f t="shared" si="220"/>
        <v>1829517278.8599999</v>
      </c>
      <c r="R209" s="425">
        <f t="shared" si="220"/>
        <v>670482721.1400001</v>
      </c>
      <c r="S209" s="425">
        <f t="shared" si="220"/>
        <v>177265814.23000002</v>
      </c>
      <c r="T209" s="425">
        <f t="shared" si="220"/>
        <v>640578068.25999999</v>
      </c>
      <c r="U209" s="425">
        <f t="shared" si="220"/>
        <v>1188939210.5999999</v>
      </c>
      <c r="V209" s="425">
        <f t="shared" si="220"/>
        <v>575411689.25999999</v>
      </c>
      <c r="W209" s="425">
        <f t="shared" ref="W209:W213" si="221">+W210</f>
        <v>65166379</v>
      </c>
      <c r="X209" s="37">
        <f t="shared" si="205"/>
        <v>0.73180691154399991</v>
      </c>
      <c r="Y209" s="37">
        <f t="shared" si="206"/>
        <v>0.256231227304</v>
      </c>
      <c r="Z209" s="37">
        <f t="shared" si="207"/>
        <v>0.23016467570399998</v>
      </c>
      <c r="AA209" s="37">
        <f t="shared" si="170"/>
        <v>0.35013501958240806</v>
      </c>
      <c r="AB209" s="37">
        <f t="shared" si="174"/>
        <v>0.89826941909358338</v>
      </c>
    </row>
    <row r="210" spans="1:28" ht="33" customHeight="1" x14ac:dyDescent="0.25">
      <c r="A210" s="238" t="s">
        <v>344</v>
      </c>
      <c r="B210" s="40"/>
      <c r="C210" s="40"/>
      <c r="D210" s="40"/>
      <c r="E210" s="149" t="s">
        <v>219</v>
      </c>
      <c r="F210" s="425">
        <f t="shared" si="220"/>
        <v>2500000000</v>
      </c>
      <c r="G210" s="425">
        <f t="shared" si="220"/>
        <v>0</v>
      </c>
      <c r="H210" s="425">
        <f t="shared" si="220"/>
        <v>0</v>
      </c>
      <c r="I210" s="425">
        <f t="shared" si="220"/>
        <v>0</v>
      </c>
      <c r="J210" s="425">
        <f t="shared" si="220"/>
        <v>0</v>
      </c>
      <c r="K210" s="425">
        <f t="shared" si="220"/>
        <v>0</v>
      </c>
      <c r="L210" s="425">
        <f t="shared" si="220"/>
        <v>2500000000</v>
      </c>
      <c r="M210" s="36">
        <f t="shared" si="218"/>
        <v>4.7096134375463537E-4</v>
      </c>
      <c r="N210" s="425">
        <f t="shared" si="220"/>
        <v>0</v>
      </c>
      <c r="O210" s="425">
        <f t="shared" si="220"/>
        <v>2006783093.0899999</v>
      </c>
      <c r="P210" s="425">
        <f t="shared" si="220"/>
        <v>493216906.91000009</v>
      </c>
      <c r="Q210" s="425">
        <f t="shared" si="220"/>
        <v>1829517278.8599999</v>
      </c>
      <c r="R210" s="425">
        <f t="shared" si="220"/>
        <v>670482721.1400001</v>
      </c>
      <c r="S210" s="425">
        <f t="shared" si="220"/>
        <v>177265814.23000002</v>
      </c>
      <c r="T210" s="425">
        <f t="shared" si="220"/>
        <v>640578068.25999999</v>
      </c>
      <c r="U210" s="425">
        <f t="shared" si="220"/>
        <v>1188939210.5999999</v>
      </c>
      <c r="V210" s="425">
        <f t="shared" si="220"/>
        <v>575411689.25999999</v>
      </c>
      <c r="W210" s="425">
        <f t="shared" si="221"/>
        <v>65166379</v>
      </c>
      <c r="X210" s="37">
        <f t="shared" si="205"/>
        <v>0.73180691154399991</v>
      </c>
      <c r="Y210" s="37">
        <f t="shared" si="206"/>
        <v>0.256231227304</v>
      </c>
      <c r="Z210" s="37">
        <f t="shared" si="207"/>
        <v>0.23016467570399998</v>
      </c>
      <c r="AA210" s="37">
        <f t="shared" si="170"/>
        <v>0.35013501958240806</v>
      </c>
      <c r="AB210" s="37">
        <f t="shared" si="174"/>
        <v>0.89826941909358338</v>
      </c>
    </row>
    <row r="211" spans="1:28" ht="51.75" customHeight="1" x14ac:dyDescent="0.25">
      <c r="A211" s="238" t="s">
        <v>345</v>
      </c>
      <c r="B211" s="40"/>
      <c r="C211" s="40"/>
      <c r="D211" s="40"/>
      <c r="E211" s="149" t="s">
        <v>346</v>
      </c>
      <c r="F211" s="425">
        <f t="shared" si="220"/>
        <v>2500000000</v>
      </c>
      <c r="G211" s="425">
        <f t="shared" si="220"/>
        <v>0</v>
      </c>
      <c r="H211" s="425">
        <f t="shared" si="220"/>
        <v>0</v>
      </c>
      <c r="I211" s="425">
        <f t="shared" si="220"/>
        <v>0</v>
      </c>
      <c r="J211" s="425">
        <f t="shared" si="220"/>
        <v>0</v>
      </c>
      <c r="K211" s="425">
        <f t="shared" si="220"/>
        <v>0</v>
      </c>
      <c r="L211" s="425">
        <f t="shared" si="220"/>
        <v>2500000000</v>
      </c>
      <c r="M211" s="36">
        <f t="shared" si="218"/>
        <v>4.7096134375463537E-4</v>
      </c>
      <c r="N211" s="425">
        <f t="shared" si="220"/>
        <v>0</v>
      </c>
      <c r="O211" s="425">
        <f t="shared" si="220"/>
        <v>2006783093.0899999</v>
      </c>
      <c r="P211" s="425">
        <f t="shared" si="220"/>
        <v>493216906.91000009</v>
      </c>
      <c r="Q211" s="425">
        <f t="shared" si="220"/>
        <v>1829517278.8599999</v>
      </c>
      <c r="R211" s="425">
        <f t="shared" si="220"/>
        <v>670482721.1400001</v>
      </c>
      <c r="S211" s="425">
        <f t="shared" si="220"/>
        <v>177265814.23000002</v>
      </c>
      <c r="T211" s="425">
        <f t="shared" si="220"/>
        <v>640578068.25999999</v>
      </c>
      <c r="U211" s="425">
        <f t="shared" si="220"/>
        <v>1188939210.5999999</v>
      </c>
      <c r="V211" s="425">
        <f t="shared" si="220"/>
        <v>575411689.25999999</v>
      </c>
      <c r="W211" s="425">
        <f t="shared" si="221"/>
        <v>65166379</v>
      </c>
      <c r="X211" s="37">
        <f t="shared" si="205"/>
        <v>0.73180691154399991</v>
      </c>
      <c r="Y211" s="37">
        <f t="shared" si="206"/>
        <v>0.256231227304</v>
      </c>
      <c r="Z211" s="37">
        <f t="shared" si="207"/>
        <v>0.23016467570399998</v>
      </c>
      <c r="AA211" s="37">
        <f t="shared" si="170"/>
        <v>0.35013501958240806</v>
      </c>
      <c r="AB211" s="37">
        <f t="shared" si="174"/>
        <v>0.89826941909358338</v>
      </c>
    </row>
    <row r="212" spans="1:28" ht="51.75" customHeight="1" x14ac:dyDescent="0.25">
      <c r="A212" s="238" t="s">
        <v>347</v>
      </c>
      <c r="B212" s="40"/>
      <c r="C212" s="40"/>
      <c r="D212" s="40"/>
      <c r="E212" s="149" t="s">
        <v>346</v>
      </c>
      <c r="F212" s="425">
        <f t="shared" si="220"/>
        <v>2500000000</v>
      </c>
      <c r="G212" s="425">
        <f t="shared" si="220"/>
        <v>0</v>
      </c>
      <c r="H212" s="425">
        <f t="shared" si="220"/>
        <v>0</v>
      </c>
      <c r="I212" s="425">
        <f t="shared" si="220"/>
        <v>0</v>
      </c>
      <c r="J212" s="425">
        <f t="shared" si="220"/>
        <v>0</v>
      </c>
      <c r="K212" s="425">
        <f t="shared" si="220"/>
        <v>0</v>
      </c>
      <c r="L212" s="425">
        <f t="shared" si="220"/>
        <v>2500000000</v>
      </c>
      <c r="M212" s="36">
        <f t="shared" si="218"/>
        <v>4.7096134375463537E-4</v>
      </c>
      <c r="N212" s="425">
        <f t="shared" si="220"/>
        <v>0</v>
      </c>
      <c r="O212" s="425">
        <f t="shared" si="220"/>
        <v>2006783093.0899999</v>
      </c>
      <c r="P212" s="425">
        <f t="shared" si="220"/>
        <v>493216906.91000009</v>
      </c>
      <c r="Q212" s="425">
        <f t="shared" si="220"/>
        <v>1829517278.8599999</v>
      </c>
      <c r="R212" s="425">
        <f t="shared" si="220"/>
        <v>670482721.1400001</v>
      </c>
      <c r="S212" s="425">
        <f t="shared" si="220"/>
        <v>177265814.23000002</v>
      </c>
      <c r="T212" s="425">
        <f t="shared" si="220"/>
        <v>640578068.25999999</v>
      </c>
      <c r="U212" s="425">
        <f t="shared" si="220"/>
        <v>1188939210.5999999</v>
      </c>
      <c r="V212" s="425">
        <f t="shared" si="220"/>
        <v>575411689.25999999</v>
      </c>
      <c r="W212" s="425">
        <f t="shared" si="221"/>
        <v>65166379</v>
      </c>
      <c r="X212" s="37">
        <f t="shared" si="205"/>
        <v>0.73180691154399991</v>
      </c>
      <c r="Y212" s="37">
        <f t="shared" si="206"/>
        <v>0.256231227304</v>
      </c>
      <c r="Z212" s="37">
        <f t="shared" si="207"/>
        <v>0.23016467570399998</v>
      </c>
      <c r="AA212" s="37">
        <f t="shared" si="170"/>
        <v>0.35013501958240806</v>
      </c>
      <c r="AB212" s="37">
        <f t="shared" si="174"/>
        <v>0.89826941909358338</v>
      </c>
    </row>
    <row r="213" spans="1:28" ht="29.25" customHeight="1" x14ac:dyDescent="0.25">
      <c r="A213" s="238" t="s">
        <v>348</v>
      </c>
      <c r="B213" s="40"/>
      <c r="C213" s="40"/>
      <c r="D213" s="40"/>
      <c r="E213" s="148" t="s">
        <v>349</v>
      </c>
      <c r="F213" s="425">
        <f t="shared" si="220"/>
        <v>2500000000</v>
      </c>
      <c r="G213" s="425">
        <f t="shared" si="220"/>
        <v>0</v>
      </c>
      <c r="H213" s="425">
        <f t="shared" si="220"/>
        <v>0</v>
      </c>
      <c r="I213" s="425">
        <f t="shared" si="220"/>
        <v>0</v>
      </c>
      <c r="J213" s="425">
        <f t="shared" si="220"/>
        <v>0</v>
      </c>
      <c r="K213" s="425">
        <f t="shared" si="220"/>
        <v>0</v>
      </c>
      <c r="L213" s="425">
        <f t="shared" si="220"/>
        <v>2500000000</v>
      </c>
      <c r="M213" s="36">
        <f t="shared" si="218"/>
        <v>4.7096134375463537E-4</v>
      </c>
      <c r="N213" s="425">
        <f t="shared" si="220"/>
        <v>0</v>
      </c>
      <c r="O213" s="425">
        <f t="shared" si="220"/>
        <v>2006783093.0899999</v>
      </c>
      <c r="P213" s="425">
        <f t="shared" si="220"/>
        <v>493216906.91000009</v>
      </c>
      <c r="Q213" s="425">
        <f t="shared" si="220"/>
        <v>1829517278.8599999</v>
      </c>
      <c r="R213" s="425">
        <f t="shared" si="220"/>
        <v>670482721.1400001</v>
      </c>
      <c r="S213" s="425">
        <f t="shared" si="220"/>
        <v>177265814.23000002</v>
      </c>
      <c r="T213" s="425">
        <f t="shared" si="220"/>
        <v>640578068.25999999</v>
      </c>
      <c r="U213" s="425">
        <f t="shared" si="220"/>
        <v>1188939210.5999999</v>
      </c>
      <c r="V213" s="425">
        <f t="shared" si="220"/>
        <v>575411689.25999999</v>
      </c>
      <c r="W213" s="425">
        <f t="shared" si="221"/>
        <v>65166379</v>
      </c>
      <c r="X213" s="37">
        <f t="shared" si="205"/>
        <v>0.73180691154399991</v>
      </c>
      <c r="Y213" s="37">
        <f t="shared" si="206"/>
        <v>0.256231227304</v>
      </c>
      <c r="Z213" s="37">
        <f t="shared" si="207"/>
        <v>0.23016467570399998</v>
      </c>
      <c r="AA213" s="37">
        <f t="shared" si="170"/>
        <v>0.35013501958240806</v>
      </c>
      <c r="AB213" s="37">
        <f t="shared" si="174"/>
        <v>0.89826941909358338</v>
      </c>
    </row>
    <row r="214" spans="1:28" ht="30" customHeight="1" x14ac:dyDescent="0.25">
      <c r="A214" s="239" t="s">
        <v>350</v>
      </c>
      <c r="B214" s="40" t="s">
        <v>192</v>
      </c>
      <c r="C214" s="40">
        <v>11</v>
      </c>
      <c r="D214" s="40" t="s">
        <v>38</v>
      </c>
      <c r="E214" s="151" t="s">
        <v>226</v>
      </c>
      <c r="F214" s="421">
        <v>2500000000</v>
      </c>
      <c r="G214" s="421">
        <v>0</v>
      </c>
      <c r="H214" s="421">
        <v>0</v>
      </c>
      <c r="I214" s="421">
        <v>0</v>
      </c>
      <c r="J214" s="421">
        <v>0</v>
      </c>
      <c r="K214" s="421">
        <f t="shared" si="210"/>
        <v>0</v>
      </c>
      <c r="L214" s="421">
        <f t="shared" si="211"/>
        <v>2500000000</v>
      </c>
      <c r="M214" s="43">
        <f t="shared" si="218"/>
        <v>4.7096134375463537E-4</v>
      </c>
      <c r="N214" s="421">
        <v>0</v>
      </c>
      <c r="O214" s="421">
        <v>2006783093.0899999</v>
      </c>
      <c r="P214" s="421">
        <f>L214-O214</f>
        <v>493216906.91000009</v>
      </c>
      <c r="Q214" s="421">
        <v>1829517278.8599999</v>
      </c>
      <c r="R214" s="421">
        <f>+L214-Q214</f>
        <v>670482721.1400001</v>
      </c>
      <c r="S214" s="421">
        <f t="shared" ref="S214" si="222">O214-Q214</f>
        <v>177265814.23000002</v>
      </c>
      <c r="T214" s="421">
        <v>640578068.25999999</v>
      </c>
      <c r="U214" s="421">
        <f>+Q214-T214</f>
        <v>1188939210.5999999</v>
      </c>
      <c r="V214" s="421">
        <v>575411689.25999999</v>
      </c>
      <c r="W214" s="44">
        <f t="shared" ref="W214:W259" si="223">+T214-V214</f>
        <v>65166379</v>
      </c>
      <c r="X214" s="45">
        <f t="shared" si="205"/>
        <v>0.73180691154399991</v>
      </c>
      <c r="Y214" s="45">
        <f t="shared" si="206"/>
        <v>0.256231227304</v>
      </c>
      <c r="Z214" s="45">
        <f t="shared" si="207"/>
        <v>0.23016467570399998</v>
      </c>
      <c r="AA214" s="45">
        <f t="shared" si="170"/>
        <v>0.35013501958240806</v>
      </c>
      <c r="AB214" s="45">
        <f t="shared" si="174"/>
        <v>0.89826941909358338</v>
      </c>
    </row>
    <row r="215" spans="1:28" ht="29.25" customHeight="1" x14ac:dyDescent="0.25">
      <c r="A215" s="238" t="s">
        <v>351</v>
      </c>
      <c r="B215" s="40"/>
      <c r="C215" s="40"/>
      <c r="D215" s="40"/>
      <c r="E215" s="149" t="s">
        <v>352</v>
      </c>
      <c r="F215" s="425">
        <f>+F216</f>
        <v>177265214000</v>
      </c>
      <c r="G215" s="425">
        <f t="shared" ref="G215:L215" si="224">+G216</f>
        <v>0</v>
      </c>
      <c r="H215" s="425">
        <f t="shared" si="224"/>
        <v>0</v>
      </c>
      <c r="I215" s="425">
        <f t="shared" si="224"/>
        <v>20000000000</v>
      </c>
      <c r="J215" s="425">
        <f t="shared" si="224"/>
        <v>20000000000</v>
      </c>
      <c r="K215" s="425">
        <f t="shared" si="224"/>
        <v>0</v>
      </c>
      <c r="L215" s="425">
        <f t="shared" si="224"/>
        <v>177265214000</v>
      </c>
      <c r="M215" s="36">
        <f t="shared" si="218"/>
        <v>3.3394025354557197E-2</v>
      </c>
      <c r="N215" s="425">
        <f t="shared" ref="N215:W215" si="225">+N216</f>
        <v>0</v>
      </c>
      <c r="O215" s="425">
        <f t="shared" si="225"/>
        <v>150726630770.33002</v>
      </c>
      <c r="P215" s="425">
        <f t="shared" si="225"/>
        <v>26538583229.669994</v>
      </c>
      <c r="Q215" s="425">
        <f t="shared" si="225"/>
        <v>38274010159.279999</v>
      </c>
      <c r="R215" s="425">
        <f t="shared" si="225"/>
        <v>138991203840.72</v>
      </c>
      <c r="S215" s="425">
        <f t="shared" si="225"/>
        <v>112452620611.05</v>
      </c>
      <c r="T215" s="425">
        <f t="shared" si="225"/>
        <v>11355792604.24</v>
      </c>
      <c r="U215" s="425">
        <f t="shared" si="225"/>
        <v>26918217555.040001</v>
      </c>
      <c r="V215" s="425">
        <f t="shared" si="225"/>
        <v>11352663970.24</v>
      </c>
      <c r="W215" s="425">
        <f t="shared" si="225"/>
        <v>3128634</v>
      </c>
      <c r="X215" s="37">
        <f t="shared" si="205"/>
        <v>0.21591382367484688</v>
      </c>
      <c r="Y215" s="37">
        <f t="shared" si="206"/>
        <v>6.4061032325496189E-2</v>
      </c>
      <c r="Z215" s="37">
        <f t="shared" si="207"/>
        <v>6.4043382872851745E-2</v>
      </c>
      <c r="AA215" s="37">
        <f t="shared" si="170"/>
        <v>0.29669722500940104</v>
      </c>
      <c r="AB215" s="37">
        <f t="shared" si="174"/>
        <v>0.99972449003702024</v>
      </c>
    </row>
    <row r="216" spans="1:28" ht="29.25" customHeight="1" x14ac:dyDescent="0.25">
      <c r="A216" s="238" t="s">
        <v>353</v>
      </c>
      <c r="B216" s="40"/>
      <c r="C216" s="40"/>
      <c r="D216" s="40"/>
      <c r="E216" s="149" t="s">
        <v>219</v>
      </c>
      <c r="F216" s="425">
        <f>+F217+F223</f>
        <v>177265214000</v>
      </c>
      <c r="G216" s="425">
        <f t="shared" ref="G216:L216" si="226">+G217+G223</f>
        <v>0</v>
      </c>
      <c r="H216" s="425">
        <f t="shared" si="226"/>
        <v>0</v>
      </c>
      <c r="I216" s="425">
        <f t="shared" si="226"/>
        <v>20000000000</v>
      </c>
      <c r="J216" s="425">
        <f t="shared" si="226"/>
        <v>20000000000</v>
      </c>
      <c r="K216" s="425">
        <f t="shared" si="226"/>
        <v>0</v>
      </c>
      <c r="L216" s="425">
        <f t="shared" si="226"/>
        <v>177265214000</v>
      </c>
      <c r="M216" s="36">
        <f t="shared" si="218"/>
        <v>3.3394025354557197E-2</v>
      </c>
      <c r="N216" s="425">
        <f t="shared" ref="N216:W216" si="227">+N217+N223</f>
        <v>0</v>
      </c>
      <c r="O216" s="425">
        <f t="shared" si="227"/>
        <v>150726630770.33002</v>
      </c>
      <c r="P216" s="425">
        <f t="shared" si="227"/>
        <v>26538583229.669994</v>
      </c>
      <c r="Q216" s="425">
        <f t="shared" si="227"/>
        <v>38274010159.279999</v>
      </c>
      <c r="R216" s="425">
        <f t="shared" si="227"/>
        <v>138991203840.72</v>
      </c>
      <c r="S216" s="425">
        <f t="shared" si="227"/>
        <v>112452620611.05</v>
      </c>
      <c r="T216" s="425">
        <f t="shared" si="227"/>
        <v>11355792604.24</v>
      </c>
      <c r="U216" s="425">
        <f t="shared" si="227"/>
        <v>26918217555.040001</v>
      </c>
      <c r="V216" s="425">
        <f t="shared" si="227"/>
        <v>11352663970.24</v>
      </c>
      <c r="W216" s="425">
        <f t="shared" si="227"/>
        <v>3128634</v>
      </c>
      <c r="X216" s="37">
        <f t="shared" si="205"/>
        <v>0.21591382367484688</v>
      </c>
      <c r="Y216" s="37">
        <f t="shared" si="206"/>
        <v>6.4061032325496189E-2</v>
      </c>
      <c r="Z216" s="37">
        <f t="shared" si="207"/>
        <v>6.4043382872851745E-2</v>
      </c>
      <c r="AA216" s="37">
        <f t="shared" si="170"/>
        <v>0.29669722500940104</v>
      </c>
      <c r="AB216" s="37">
        <f t="shared" si="174"/>
        <v>0.99972449003702024</v>
      </c>
    </row>
    <row r="217" spans="1:28" ht="49.5" customHeight="1" x14ac:dyDescent="0.25">
      <c r="A217" s="238" t="s">
        <v>354</v>
      </c>
      <c r="B217" s="40"/>
      <c r="C217" s="40"/>
      <c r="D217" s="40"/>
      <c r="E217" s="148" t="s">
        <v>355</v>
      </c>
      <c r="F217" s="425">
        <f>+F218</f>
        <v>176465214000</v>
      </c>
      <c r="G217" s="425">
        <f t="shared" ref="G217:L217" si="228">+G218</f>
        <v>0</v>
      </c>
      <c r="H217" s="425">
        <f t="shared" si="228"/>
        <v>0</v>
      </c>
      <c r="I217" s="425">
        <f t="shared" si="228"/>
        <v>20000000000</v>
      </c>
      <c r="J217" s="425">
        <f t="shared" si="228"/>
        <v>20000000000</v>
      </c>
      <c r="K217" s="425">
        <f t="shared" si="228"/>
        <v>0</v>
      </c>
      <c r="L217" s="425">
        <f t="shared" si="228"/>
        <v>176465214000</v>
      </c>
      <c r="M217" s="36">
        <f t="shared" si="218"/>
        <v>3.3243317724555715E-2</v>
      </c>
      <c r="N217" s="425">
        <f t="shared" ref="N217:W217" si="229">+N218</f>
        <v>0</v>
      </c>
      <c r="O217" s="425">
        <f t="shared" si="229"/>
        <v>150081930666.57001</v>
      </c>
      <c r="P217" s="425">
        <f t="shared" si="229"/>
        <v>26383283333.429993</v>
      </c>
      <c r="Q217" s="425">
        <f t="shared" si="229"/>
        <v>37744817420.529999</v>
      </c>
      <c r="R217" s="425">
        <f t="shared" si="229"/>
        <v>138720396579.47</v>
      </c>
      <c r="S217" s="425">
        <f t="shared" si="229"/>
        <v>112337113246.04001</v>
      </c>
      <c r="T217" s="425">
        <f t="shared" si="229"/>
        <v>11184076541.690001</v>
      </c>
      <c r="U217" s="425">
        <f t="shared" si="229"/>
        <v>26560740878.84</v>
      </c>
      <c r="V217" s="425">
        <f t="shared" si="229"/>
        <v>11184076541.690001</v>
      </c>
      <c r="W217" s="425">
        <f t="shared" si="229"/>
        <v>0</v>
      </c>
      <c r="X217" s="37">
        <f t="shared" si="205"/>
        <v>0.21389381263850676</v>
      </c>
      <c r="Y217" s="37">
        <f t="shared" si="206"/>
        <v>6.3378363860936357E-2</v>
      </c>
      <c r="Z217" s="37">
        <f t="shared" si="207"/>
        <v>6.3378363860936357E-2</v>
      </c>
      <c r="AA217" s="37">
        <f t="shared" si="170"/>
        <v>0.29630760740166689</v>
      </c>
      <c r="AB217" s="37">
        <f t="shared" si="174"/>
        <v>1</v>
      </c>
    </row>
    <row r="218" spans="1:28" ht="49.5" customHeight="1" x14ac:dyDescent="0.25">
      <c r="A218" s="238" t="s">
        <v>356</v>
      </c>
      <c r="B218" s="68"/>
      <c r="C218" s="68"/>
      <c r="D218" s="68"/>
      <c r="E218" s="149" t="s">
        <v>355</v>
      </c>
      <c r="F218" s="425">
        <f>+F219+F221</f>
        <v>176465214000</v>
      </c>
      <c r="G218" s="425">
        <f t="shared" ref="G218:L218" si="230">+G219+G221</f>
        <v>0</v>
      </c>
      <c r="H218" s="425">
        <f t="shared" si="230"/>
        <v>0</v>
      </c>
      <c r="I218" s="425">
        <f t="shared" si="230"/>
        <v>20000000000</v>
      </c>
      <c r="J218" s="425">
        <f t="shared" si="230"/>
        <v>20000000000</v>
      </c>
      <c r="K218" s="425">
        <f t="shared" si="230"/>
        <v>0</v>
      </c>
      <c r="L218" s="425">
        <f t="shared" si="230"/>
        <v>176465214000</v>
      </c>
      <c r="M218" s="36">
        <f t="shared" si="218"/>
        <v>3.3243317724555715E-2</v>
      </c>
      <c r="N218" s="425">
        <f t="shared" ref="N218:W218" si="231">+N219+N221</f>
        <v>0</v>
      </c>
      <c r="O218" s="425">
        <f t="shared" si="231"/>
        <v>150081930666.57001</v>
      </c>
      <c r="P218" s="425">
        <f t="shared" si="231"/>
        <v>26383283333.429993</v>
      </c>
      <c r="Q218" s="425">
        <f t="shared" si="231"/>
        <v>37744817420.529999</v>
      </c>
      <c r="R218" s="425">
        <f t="shared" si="231"/>
        <v>138720396579.47</v>
      </c>
      <c r="S218" s="425">
        <f t="shared" si="231"/>
        <v>112337113246.04001</v>
      </c>
      <c r="T218" s="425">
        <f t="shared" si="231"/>
        <v>11184076541.690001</v>
      </c>
      <c r="U218" s="425">
        <f t="shared" si="231"/>
        <v>26560740878.84</v>
      </c>
      <c r="V218" s="425">
        <f t="shared" si="231"/>
        <v>11184076541.690001</v>
      </c>
      <c r="W218" s="425">
        <f t="shared" si="231"/>
        <v>0</v>
      </c>
      <c r="X218" s="37">
        <f t="shared" si="205"/>
        <v>0.21389381263850676</v>
      </c>
      <c r="Y218" s="37">
        <f t="shared" si="206"/>
        <v>6.3378363860936357E-2</v>
      </c>
      <c r="Z218" s="37">
        <f t="shared" si="207"/>
        <v>6.3378363860936357E-2</v>
      </c>
      <c r="AA218" s="37">
        <f t="shared" si="170"/>
        <v>0.29630760740166689</v>
      </c>
      <c r="AB218" s="37">
        <f t="shared" si="174"/>
        <v>1</v>
      </c>
    </row>
    <row r="219" spans="1:28" ht="36.75" customHeight="1" x14ac:dyDescent="0.25">
      <c r="A219" s="238" t="s">
        <v>357</v>
      </c>
      <c r="B219" s="68"/>
      <c r="C219" s="68"/>
      <c r="D219" s="68"/>
      <c r="E219" s="149" t="s">
        <v>358</v>
      </c>
      <c r="F219" s="425">
        <f>+F220</f>
        <v>114613483443</v>
      </c>
      <c r="G219" s="425">
        <f t="shared" ref="G219:L219" si="232">+G220</f>
        <v>0</v>
      </c>
      <c r="H219" s="425">
        <f t="shared" si="232"/>
        <v>0</v>
      </c>
      <c r="I219" s="425">
        <f t="shared" si="232"/>
        <v>20000000000</v>
      </c>
      <c r="J219" s="425">
        <f t="shared" si="232"/>
        <v>0</v>
      </c>
      <c r="K219" s="425">
        <f t="shared" si="232"/>
        <v>20000000000</v>
      </c>
      <c r="L219" s="425">
        <f t="shared" si="232"/>
        <v>134613483443</v>
      </c>
      <c r="M219" s="36">
        <f t="shared" si="218"/>
        <v>2.5359098819923057E-2</v>
      </c>
      <c r="N219" s="425">
        <f t="shared" ref="N219:W219" si="233">+N220</f>
        <v>0</v>
      </c>
      <c r="O219" s="425">
        <f t="shared" si="233"/>
        <v>125457144155.57001</v>
      </c>
      <c r="P219" s="425">
        <f t="shared" si="233"/>
        <v>9156339287.4299927</v>
      </c>
      <c r="Q219" s="425">
        <f t="shared" si="233"/>
        <v>32326698475.529999</v>
      </c>
      <c r="R219" s="425">
        <f t="shared" si="233"/>
        <v>102286784967.47</v>
      </c>
      <c r="S219" s="425">
        <f t="shared" si="233"/>
        <v>93130445680.040009</v>
      </c>
      <c r="T219" s="425">
        <f t="shared" si="233"/>
        <v>9931879909.5300007</v>
      </c>
      <c r="U219" s="425">
        <f t="shared" si="233"/>
        <v>22394818566</v>
      </c>
      <c r="V219" s="425">
        <f t="shared" si="233"/>
        <v>9931879909.5300007</v>
      </c>
      <c r="W219" s="425">
        <f t="shared" si="233"/>
        <v>0</v>
      </c>
      <c r="X219" s="37">
        <f t="shared" si="205"/>
        <v>0.24014458023603735</v>
      </c>
      <c r="Y219" s="37">
        <f t="shared" si="206"/>
        <v>7.3780721332685081E-2</v>
      </c>
      <c r="Z219" s="37">
        <f t="shared" si="207"/>
        <v>7.3780721332685081E-2</v>
      </c>
      <c r="AA219" s="37">
        <f t="shared" si="170"/>
        <v>0.30723458868056169</v>
      </c>
      <c r="AB219" s="37">
        <f t="shared" si="174"/>
        <v>1</v>
      </c>
    </row>
    <row r="220" spans="1:28" ht="30" customHeight="1" x14ac:dyDescent="0.25">
      <c r="A220" s="239" t="s">
        <v>359</v>
      </c>
      <c r="B220" s="40" t="s">
        <v>37</v>
      </c>
      <c r="C220" s="40">
        <v>20</v>
      </c>
      <c r="D220" s="40" t="s">
        <v>38</v>
      </c>
      <c r="E220" s="151" t="s">
        <v>226</v>
      </c>
      <c r="F220" s="421">
        <v>114613483443</v>
      </c>
      <c r="G220" s="421">
        <v>0</v>
      </c>
      <c r="H220" s="421">
        <v>0</v>
      </c>
      <c r="I220" s="421">
        <v>20000000000</v>
      </c>
      <c r="J220" s="421">
        <v>0</v>
      </c>
      <c r="K220" s="421">
        <f t="shared" si="210"/>
        <v>20000000000</v>
      </c>
      <c r="L220" s="421">
        <f t="shared" si="211"/>
        <v>134613483443</v>
      </c>
      <c r="M220" s="43">
        <f t="shared" si="218"/>
        <v>2.5359098819923057E-2</v>
      </c>
      <c r="N220" s="421">
        <v>0</v>
      </c>
      <c r="O220" s="421">
        <v>125457144155.57001</v>
      </c>
      <c r="P220" s="421">
        <f>L220-O220</f>
        <v>9156339287.4299927</v>
      </c>
      <c r="Q220" s="421">
        <v>32326698475.529999</v>
      </c>
      <c r="R220" s="421">
        <f>+L220-Q220</f>
        <v>102286784967.47</v>
      </c>
      <c r="S220" s="421">
        <f t="shared" ref="S220:S222" si="234">O220-Q220</f>
        <v>93130445680.040009</v>
      </c>
      <c r="T220" s="421">
        <v>9931879909.5300007</v>
      </c>
      <c r="U220" s="421">
        <f>+Q220-T220</f>
        <v>22394818566</v>
      </c>
      <c r="V220" s="421">
        <v>9931879909.5300007</v>
      </c>
      <c r="W220" s="44">
        <f t="shared" si="223"/>
        <v>0</v>
      </c>
      <c r="X220" s="45">
        <f t="shared" si="205"/>
        <v>0.24014458023603735</v>
      </c>
      <c r="Y220" s="45">
        <f t="shared" si="206"/>
        <v>7.3780721332685081E-2</v>
      </c>
      <c r="Z220" s="45">
        <f t="shared" si="207"/>
        <v>7.3780721332685081E-2</v>
      </c>
      <c r="AA220" s="45">
        <f t="shared" si="170"/>
        <v>0.30723458868056169</v>
      </c>
      <c r="AB220" s="45">
        <f t="shared" si="174"/>
        <v>1</v>
      </c>
    </row>
    <row r="221" spans="1:28" ht="36.75" customHeight="1" x14ac:dyDescent="0.25">
      <c r="A221" s="238" t="s">
        <v>360</v>
      </c>
      <c r="B221" s="40"/>
      <c r="C221" s="40"/>
      <c r="D221" s="40"/>
      <c r="E221" s="149" t="s">
        <v>361</v>
      </c>
      <c r="F221" s="425">
        <f>+F222</f>
        <v>61851730557</v>
      </c>
      <c r="G221" s="425">
        <f t="shared" ref="G221:L221" si="235">+G222</f>
        <v>0</v>
      </c>
      <c r="H221" s="425">
        <f t="shared" si="235"/>
        <v>0</v>
      </c>
      <c r="I221" s="425">
        <f t="shared" si="235"/>
        <v>0</v>
      </c>
      <c r="J221" s="425">
        <f t="shared" si="235"/>
        <v>20000000000</v>
      </c>
      <c r="K221" s="425">
        <f t="shared" si="235"/>
        <v>-20000000000</v>
      </c>
      <c r="L221" s="425">
        <f t="shared" si="235"/>
        <v>41851730557</v>
      </c>
      <c r="M221" s="36">
        <f t="shared" si="218"/>
        <v>7.8842189046326623E-3</v>
      </c>
      <c r="N221" s="425">
        <f t="shared" ref="N221:W221" si="236">+N222</f>
        <v>0</v>
      </c>
      <c r="O221" s="425">
        <f t="shared" si="236"/>
        <v>24624786511</v>
      </c>
      <c r="P221" s="425">
        <f t="shared" si="236"/>
        <v>17226944046</v>
      </c>
      <c r="Q221" s="425">
        <f t="shared" si="236"/>
        <v>5418118945</v>
      </c>
      <c r="R221" s="425">
        <f t="shared" si="236"/>
        <v>36433611612</v>
      </c>
      <c r="S221" s="425">
        <f t="shared" si="236"/>
        <v>19206667566</v>
      </c>
      <c r="T221" s="425">
        <f t="shared" si="236"/>
        <v>1252196632.1600001</v>
      </c>
      <c r="U221" s="425">
        <f t="shared" si="236"/>
        <v>4165922312.8400002</v>
      </c>
      <c r="V221" s="425">
        <f t="shared" si="236"/>
        <v>1252196632.1600001</v>
      </c>
      <c r="W221" s="425">
        <f t="shared" si="236"/>
        <v>0</v>
      </c>
      <c r="X221" s="37">
        <f t="shared" si="205"/>
        <v>0.12945985441679139</v>
      </c>
      <c r="Y221" s="37">
        <f t="shared" si="206"/>
        <v>2.9919829251853033E-2</v>
      </c>
      <c r="Z221" s="37">
        <f t="shared" si="207"/>
        <v>2.9919829251853033E-2</v>
      </c>
      <c r="AA221" s="37">
        <f t="shared" si="170"/>
        <v>0.23111279853233271</v>
      </c>
      <c r="AB221" s="45">
        <f t="shared" si="174"/>
        <v>1</v>
      </c>
    </row>
    <row r="222" spans="1:28" ht="30" customHeight="1" x14ac:dyDescent="0.25">
      <c r="A222" s="239" t="s">
        <v>362</v>
      </c>
      <c r="B222" s="40" t="s">
        <v>37</v>
      </c>
      <c r="C222" s="40">
        <v>20</v>
      </c>
      <c r="D222" s="40" t="s">
        <v>38</v>
      </c>
      <c r="E222" s="151" t="s">
        <v>226</v>
      </c>
      <c r="F222" s="421">
        <v>61851730557</v>
      </c>
      <c r="G222" s="421">
        <v>0</v>
      </c>
      <c r="H222" s="421">
        <v>0</v>
      </c>
      <c r="I222" s="421">
        <v>0</v>
      </c>
      <c r="J222" s="421">
        <v>20000000000</v>
      </c>
      <c r="K222" s="421">
        <f t="shared" si="210"/>
        <v>-20000000000</v>
      </c>
      <c r="L222" s="421">
        <f t="shared" si="211"/>
        <v>41851730557</v>
      </c>
      <c r="M222" s="36">
        <f t="shared" si="218"/>
        <v>7.8842189046326623E-3</v>
      </c>
      <c r="N222" s="421">
        <v>0</v>
      </c>
      <c r="O222" s="421">
        <v>24624786511</v>
      </c>
      <c r="P222" s="421">
        <f>L222-O222</f>
        <v>17226944046</v>
      </c>
      <c r="Q222" s="421">
        <v>5418118945</v>
      </c>
      <c r="R222" s="421">
        <f>+L222-Q222</f>
        <v>36433611612</v>
      </c>
      <c r="S222" s="421">
        <f t="shared" si="234"/>
        <v>19206667566</v>
      </c>
      <c r="T222" s="421">
        <v>1252196632.1600001</v>
      </c>
      <c r="U222" s="421">
        <f>+Q222-T222</f>
        <v>4165922312.8400002</v>
      </c>
      <c r="V222" s="421">
        <v>1252196632.1600001</v>
      </c>
      <c r="W222" s="44">
        <f t="shared" si="223"/>
        <v>0</v>
      </c>
      <c r="X222" s="45">
        <f t="shared" si="205"/>
        <v>0.12945985441679139</v>
      </c>
      <c r="Y222" s="45">
        <f t="shared" si="206"/>
        <v>2.9919829251853033E-2</v>
      </c>
      <c r="Z222" s="45">
        <f t="shared" si="207"/>
        <v>2.9919829251853033E-2</v>
      </c>
      <c r="AA222" s="45">
        <f t="shared" si="170"/>
        <v>0.23111279853233271</v>
      </c>
      <c r="AB222" s="45">
        <f t="shared" si="174"/>
        <v>1</v>
      </c>
    </row>
    <row r="223" spans="1:28" ht="39" customHeight="1" x14ac:dyDescent="0.25">
      <c r="A223" s="238" t="s">
        <v>363</v>
      </c>
      <c r="B223" s="40"/>
      <c r="C223" s="40"/>
      <c r="D223" s="40"/>
      <c r="E223" s="149" t="s">
        <v>364</v>
      </c>
      <c r="F223" s="425">
        <f t="shared" ref="F223:V225" si="237">+F224</f>
        <v>800000000</v>
      </c>
      <c r="G223" s="425">
        <f t="shared" si="237"/>
        <v>0</v>
      </c>
      <c r="H223" s="425">
        <f t="shared" si="237"/>
        <v>0</v>
      </c>
      <c r="I223" s="425">
        <f t="shared" si="237"/>
        <v>0</v>
      </c>
      <c r="J223" s="425">
        <f t="shared" si="237"/>
        <v>0</v>
      </c>
      <c r="K223" s="425">
        <f t="shared" si="237"/>
        <v>0</v>
      </c>
      <c r="L223" s="425">
        <f t="shared" si="237"/>
        <v>800000000</v>
      </c>
      <c r="M223" s="36">
        <f t="shared" si="218"/>
        <v>1.5070763000148331E-4</v>
      </c>
      <c r="N223" s="425">
        <f t="shared" si="237"/>
        <v>0</v>
      </c>
      <c r="O223" s="425">
        <f t="shared" si="237"/>
        <v>644700103.75999999</v>
      </c>
      <c r="P223" s="425">
        <f t="shared" si="237"/>
        <v>155299896.24000001</v>
      </c>
      <c r="Q223" s="425">
        <f t="shared" si="237"/>
        <v>529192738.75</v>
      </c>
      <c r="R223" s="425">
        <f t="shared" si="237"/>
        <v>270807261.25</v>
      </c>
      <c r="S223" s="425">
        <f t="shared" si="237"/>
        <v>115507365.00999999</v>
      </c>
      <c r="T223" s="425">
        <f t="shared" si="237"/>
        <v>171716062.55000001</v>
      </c>
      <c r="U223" s="425">
        <f t="shared" si="237"/>
        <v>357476676.19999999</v>
      </c>
      <c r="V223" s="425">
        <f t="shared" si="237"/>
        <v>168587428.55000001</v>
      </c>
      <c r="W223" s="425">
        <f t="shared" ref="W223:W225" si="238">+W224</f>
        <v>3128634</v>
      </c>
      <c r="X223" s="37">
        <f t="shared" si="205"/>
        <v>0.66149092343750004</v>
      </c>
      <c r="Y223" s="37">
        <f t="shared" si="206"/>
        <v>0.2146450781875</v>
      </c>
      <c r="Z223" s="37">
        <f t="shared" si="207"/>
        <v>0.21073428568750002</v>
      </c>
      <c r="AA223" s="37">
        <f t="shared" si="170"/>
        <v>0.3244868078795044</v>
      </c>
      <c r="AB223" s="37">
        <f t="shared" si="174"/>
        <v>0.98178019019572493</v>
      </c>
    </row>
    <row r="224" spans="1:28" ht="39" customHeight="1" x14ac:dyDescent="0.25">
      <c r="A224" s="238" t="s">
        <v>365</v>
      </c>
      <c r="B224" s="40"/>
      <c r="C224" s="40"/>
      <c r="D224" s="40"/>
      <c r="E224" s="149" t="s">
        <v>364</v>
      </c>
      <c r="F224" s="425">
        <f t="shared" si="237"/>
        <v>800000000</v>
      </c>
      <c r="G224" s="425">
        <f t="shared" si="237"/>
        <v>0</v>
      </c>
      <c r="H224" s="425">
        <f t="shared" si="237"/>
        <v>0</v>
      </c>
      <c r="I224" s="425">
        <f t="shared" si="237"/>
        <v>0</v>
      </c>
      <c r="J224" s="425">
        <f t="shared" si="237"/>
        <v>0</v>
      </c>
      <c r="K224" s="425">
        <f t="shared" si="237"/>
        <v>0</v>
      </c>
      <c r="L224" s="425">
        <f t="shared" si="237"/>
        <v>800000000</v>
      </c>
      <c r="M224" s="36">
        <f t="shared" si="218"/>
        <v>1.5070763000148331E-4</v>
      </c>
      <c r="N224" s="425">
        <f t="shared" si="237"/>
        <v>0</v>
      </c>
      <c r="O224" s="425">
        <f t="shared" si="237"/>
        <v>644700103.75999999</v>
      </c>
      <c r="P224" s="425">
        <f t="shared" si="237"/>
        <v>155299896.24000001</v>
      </c>
      <c r="Q224" s="425">
        <f t="shared" si="237"/>
        <v>529192738.75</v>
      </c>
      <c r="R224" s="425">
        <f t="shared" si="237"/>
        <v>270807261.25</v>
      </c>
      <c r="S224" s="425">
        <f t="shared" si="237"/>
        <v>115507365.00999999</v>
      </c>
      <c r="T224" s="425">
        <f t="shared" si="237"/>
        <v>171716062.55000001</v>
      </c>
      <c r="U224" s="425">
        <f t="shared" si="237"/>
        <v>357476676.19999999</v>
      </c>
      <c r="V224" s="425">
        <f t="shared" si="237"/>
        <v>168587428.55000001</v>
      </c>
      <c r="W224" s="425">
        <f t="shared" si="238"/>
        <v>3128634</v>
      </c>
      <c r="X224" s="37">
        <f t="shared" si="205"/>
        <v>0.66149092343750004</v>
      </c>
      <c r="Y224" s="37">
        <f t="shared" si="206"/>
        <v>0.2146450781875</v>
      </c>
      <c r="Z224" s="37">
        <f t="shared" si="207"/>
        <v>0.21073428568750002</v>
      </c>
      <c r="AA224" s="37">
        <f t="shared" si="170"/>
        <v>0.3244868078795044</v>
      </c>
      <c r="AB224" s="37">
        <f t="shared" si="174"/>
        <v>0.98178019019572493</v>
      </c>
    </row>
    <row r="225" spans="1:28" ht="39" customHeight="1" x14ac:dyDescent="0.25">
      <c r="A225" s="238" t="s">
        <v>366</v>
      </c>
      <c r="B225" s="40"/>
      <c r="C225" s="40"/>
      <c r="D225" s="40"/>
      <c r="E225" s="149" t="s">
        <v>349</v>
      </c>
      <c r="F225" s="419">
        <f t="shared" si="237"/>
        <v>800000000</v>
      </c>
      <c r="G225" s="419">
        <f t="shared" si="237"/>
        <v>0</v>
      </c>
      <c r="H225" s="419">
        <f t="shared" si="237"/>
        <v>0</v>
      </c>
      <c r="I225" s="419">
        <f t="shared" si="237"/>
        <v>0</v>
      </c>
      <c r="J225" s="419">
        <f t="shared" si="237"/>
        <v>0</v>
      </c>
      <c r="K225" s="419">
        <f t="shared" si="237"/>
        <v>0</v>
      </c>
      <c r="L225" s="419">
        <f t="shared" si="237"/>
        <v>800000000</v>
      </c>
      <c r="M225" s="36">
        <f t="shared" si="218"/>
        <v>1.5070763000148331E-4</v>
      </c>
      <c r="N225" s="419">
        <f t="shared" si="237"/>
        <v>0</v>
      </c>
      <c r="O225" s="419">
        <f t="shared" si="237"/>
        <v>644700103.75999999</v>
      </c>
      <c r="P225" s="419">
        <f t="shared" si="237"/>
        <v>155299896.24000001</v>
      </c>
      <c r="Q225" s="419">
        <f t="shared" si="237"/>
        <v>529192738.75</v>
      </c>
      <c r="R225" s="419">
        <f t="shared" si="237"/>
        <v>270807261.25</v>
      </c>
      <c r="S225" s="419">
        <f t="shared" si="237"/>
        <v>115507365.00999999</v>
      </c>
      <c r="T225" s="419">
        <f t="shared" si="237"/>
        <v>171716062.55000001</v>
      </c>
      <c r="U225" s="419">
        <f t="shared" si="237"/>
        <v>357476676.19999999</v>
      </c>
      <c r="V225" s="419">
        <f t="shared" si="237"/>
        <v>168587428.55000001</v>
      </c>
      <c r="W225" s="419">
        <f t="shared" si="238"/>
        <v>3128634</v>
      </c>
      <c r="X225" s="37">
        <f t="shared" si="205"/>
        <v>0.66149092343750004</v>
      </c>
      <c r="Y225" s="37">
        <f t="shared" si="206"/>
        <v>0.2146450781875</v>
      </c>
      <c r="Z225" s="37">
        <f t="shared" si="207"/>
        <v>0.21073428568750002</v>
      </c>
      <c r="AA225" s="37">
        <f t="shared" si="170"/>
        <v>0.3244868078795044</v>
      </c>
      <c r="AB225" s="37">
        <f t="shared" si="174"/>
        <v>0.98178019019572493</v>
      </c>
    </row>
    <row r="226" spans="1:28" ht="30" customHeight="1" x14ac:dyDescent="0.25">
      <c r="A226" s="239" t="s">
        <v>367</v>
      </c>
      <c r="B226" s="40" t="s">
        <v>192</v>
      </c>
      <c r="C226" s="40">
        <v>11</v>
      </c>
      <c r="D226" s="40" t="s">
        <v>38</v>
      </c>
      <c r="E226" s="151" t="s">
        <v>226</v>
      </c>
      <c r="F226" s="421">
        <v>800000000</v>
      </c>
      <c r="G226" s="421">
        <v>0</v>
      </c>
      <c r="H226" s="421">
        <v>0</v>
      </c>
      <c r="I226" s="421">
        <v>0</v>
      </c>
      <c r="J226" s="421">
        <v>0</v>
      </c>
      <c r="K226" s="421">
        <f t="shared" si="210"/>
        <v>0</v>
      </c>
      <c r="L226" s="421">
        <f t="shared" si="211"/>
        <v>800000000</v>
      </c>
      <c r="M226" s="43">
        <f t="shared" si="218"/>
        <v>1.5070763000148331E-4</v>
      </c>
      <c r="N226" s="421">
        <v>0</v>
      </c>
      <c r="O226" s="421">
        <v>644700103.75999999</v>
      </c>
      <c r="P226" s="421">
        <f>L226-O226</f>
        <v>155299896.24000001</v>
      </c>
      <c r="Q226" s="421">
        <v>529192738.75</v>
      </c>
      <c r="R226" s="421">
        <f>+L226-Q226</f>
        <v>270807261.25</v>
      </c>
      <c r="S226" s="421">
        <f t="shared" ref="S226" si="239">O226-Q226</f>
        <v>115507365.00999999</v>
      </c>
      <c r="T226" s="421">
        <v>171716062.55000001</v>
      </c>
      <c r="U226" s="421">
        <f>+Q226-T226</f>
        <v>357476676.19999999</v>
      </c>
      <c r="V226" s="421">
        <v>168587428.55000001</v>
      </c>
      <c r="W226" s="44">
        <f t="shared" si="223"/>
        <v>3128634</v>
      </c>
      <c r="X226" s="45">
        <f t="shared" si="205"/>
        <v>0.66149092343750004</v>
      </c>
      <c r="Y226" s="45">
        <f t="shared" si="206"/>
        <v>0.2146450781875</v>
      </c>
      <c r="Z226" s="45">
        <f t="shared" si="207"/>
        <v>0.21073428568750002</v>
      </c>
      <c r="AA226" s="45">
        <f t="shared" ref="AA226:AA259" si="240">+T226/Q226</f>
        <v>0.3244868078795044</v>
      </c>
      <c r="AB226" s="45">
        <f t="shared" ref="AB226:AB259" si="241">+V226/T226</f>
        <v>0.98178019019572493</v>
      </c>
    </row>
    <row r="227" spans="1:28" ht="34.5" customHeight="1" x14ac:dyDescent="0.25">
      <c r="A227" s="238" t="s">
        <v>368</v>
      </c>
      <c r="B227" s="40"/>
      <c r="C227" s="40"/>
      <c r="D227" s="40"/>
      <c r="E227" s="149" t="s">
        <v>369</v>
      </c>
      <c r="F227" s="423">
        <f t="shared" ref="F227:W227" si="242">+F228</f>
        <v>4650000000</v>
      </c>
      <c r="G227" s="423">
        <f t="shared" si="242"/>
        <v>0</v>
      </c>
      <c r="H227" s="423">
        <f t="shared" si="242"/>
        <v>0</v>
      </c>
      <c r="I227" s="423">
        <f t="shared" si="242"/>
        <v>0</v>
      </c>
      <c r="J227" s="423">
        <f t="shared" si="242"/>
        <v>0</v>
      </c>
      <c r="K227" s="423">
        <f t="shared" si="242"/>
        <v>0</v>
      </c>
      <c r="L227" s="423">
        <f t="shared" si="242"/>
        <v>4650000000</v>
      </c>
      <c r="M227" s="36">
        <f t="shared" si="218"/>
        <v>8.7598809938362174E-4</v>
      </c>
      <c r="N227" s="423">
        <f t="shared" si="242"/>
        <v>0</v>
      </c>
      <c r="O227" s="423">
        <f t="shared" si="242"/>
        <v>3731603069.6199999</v>
      </c>
      <c r="P227" s="423">
        <f t="shared" si="242"/>
        <v>918396930.38000011</v>
      </c>
      <c r="Q227" s="423">
        <f t="shared" si="242"/>
        <v>2500036977.5999999</v>
      </c>
      <c r="R227" s="423">
        <f t="shared" si="242"/>
        <v>2149963022.4000001</v>
      </c>
      <c r="S227" s="423">
        <f t="shared" si="242"/>
        <v>1231566092.02</v>
      </c>
      <c r="T227" s="423">
        <f t="shared" si="242"/>
        <v>772814537.18999994</v>
      </c>
      <c r="U227" s="423">
        <f t="shared" si="242"/>
        <v>1727222440.4099998</v>
      </c>
      <c r="V227" s="423">
        <f t="shared" si="242"/>
        <v>764343363.18999994</v>
      </c>
      <c r="W227" s="423">
        <f t="shared" si="242"/>
        <v>8471174</v>
      </c>
      <c r="X227" s="37">
        <f t="shared" si="205"/>
        <v>0.53764236077419347</v>
      </c>
      <c r="Y227" s="37">
        <f t="shared" si="206"/>
        <v>0.16619667466451613</v>
      </c>
      <c r="Z227" s="37">
        <f t="shared" si="207"/>
        <v>0.16437491681505376</v>
      </c>
      <c r="AA227" s="37">
        <f t="shared" si="240"/>
        <v>0.30912124265133506</v>
      </c>
      <c r="AB227" s="37">
        <f t="shared" si="241"/>
        <v>0.98903854211800712</v>
      </c>
    </row>
    <row r="228" spans="1:28" ht="34.5" customHeight="1" x14ac:dyDescent="0.25">
      <c r="A228" s="238" t="s">
        <v>370</v>
      </c>
      <c r="B228" s="40"/>
      <c r="C228" s="40"/>
      <c r="D228" s="40"/>
      <c r="E228" s="148" t="s">
        <v>219</v>
      </c>
      <c r="F228" s="423">
        <f>F229+F234</f>
        <v>4650000000</v>
      </c>
      <c r="G228" s="423">
        <f t="shared" ref="G228:L228" si="243">G229+G234</f>
        <v>0</v>
      </c>
      <c r="H228" s="423">
        <f t="shared" si="243"/>
        <v>0</v>
      </c>
      <c r="I228" s="423">
        <f t="shared" si="243"/>
        <v>0</v>
      </c>
      <c r="J228" s="423">
        <f t="shared" si="243"/>
        <v>0</v>
      </c>
      <c r="K228" s="423">
        <f t="shared" si="243"/>
        <v>0</v>
      </c>
      <c r="L228" s="423">
        <f t="shared" si="243"/>
        <v>4650000000</v>
      </c>
      <c r="M228" s="36">
        <f t="shared" si="218"/>
        <v>8.7598809938362174E-4</v>
      </c>
      <c r="N228" s="423">
        <f t="shared" ref="N228:W228" si="244">N229+N234</f>
        <v>0</v>
      </c>
      <c r="O228" s="423">
        <f t="shared" si="244"/>
        <v>3731603069.6199999</v>
      </c>
      <c r="P228" s="423">
        <f t="shared" si="244"/>
        <v>918396930.38000011</v>
      </c>
      <c r="Q228" s="423">
        <f t="shared" si="244"/>
        <v>2500036977.5999999</v>
      </c>
      <c r="R228" s="423">
        <f t="shared" si="244"/>
        <v>2149963022.4000001</v>
      </c>
      <c r="S228" s="423">
        <f t="shared" si="244"/>
        <v>1231566092.02</v>
      </c>
      <c r="T228" s="423">
        <f t="shared" si="244"/>
        <v>772814537.18999994</v>
      </c>
      <c r="U228" s="423">
        <f t="shared" si="244"/>
        <v>1727222440.4099998</v>
      </c>
      <c r="V228" s="423">
        <f t="shared" si="244"/>
        <v>764343363.18999994</v>
      </c>
      <c r="W228" s="423">
        <f t="shared" si="244"/>
        <v>8471174</v>
      </c>
      <c r="X228" s="37">
        <f t="shared" si="205"/>
        <v>0.53764236077419347</v>
      </c>
      <c r="Y228" s="37">
        <f t="shared" si="206"/>
        <v>0.16619667466451613</v>
      </c>
      <c r="Z228" s="37">
        <f t="shared" si="207"/>
        <v>0.16437491681505376</v>
      </c>
      <c r="AA228" s="37">
        <f t="shared" si="240"/>
        <v>0.30912124265133506</v>
      </c>
      <c r="AB228" s="37">
        <f t="shared" si="241"/>
        <v>0.98903854211800712</v>
      </c>
    </row>
    <row r="229" spans="1:28" ht="34.5" customHeight="1" x14ac:dyDescent="0.25">
      <c r="A229" s="238" t="s">
        <v>371</v>
      </c>
      <c r="B229" s="68"/>
      <c r="C229" s="68"/>
      <c r="D229" s="68"/>
      <c r="E229" s="149" t="s">
        <v>374</v>
      </c>
      <c r="F229" s="423">
        <f>F230</f>
        <v>1000000000</v>
      </c>
      <c r="G229" s="423">
        <f t="shared" ref="G229:L229" si="245">G230</f>
        <v>0</v>
      </c>
      <c r="H229" s="423">
        <f t="shared" si="245"/>
        <v>0</v>
      </c>
      <c r="I229" s="423">
        <f t="shared" si="245"/>
        <v>0</v>
      </c>
      <c r="J229" s="423">
        <f t="shared" si="245"/>
        <v>0</v>
      </c>
      <c r="K229" s="423">
        <f t="shared" si="245"/>
        <v>0</v>
      </c>
      <c r="L229" s="423">
        <f t="shared" si="245"/>
        <v>1000000000</v>
      </c>
      <c r="M229" s="36">
        <f t="shared" si="218"/>
        <v>1.8838453750185413E-4</v>
      </c>
      <c r="N229" s="423">
        <f t="shared" ref="N229:W229" si="246">N230</f>
        <v>0</v>
      </c>
      <c r="O229" s="423">
        <f t="shared" si="246"/>
        <v>998201665.51999998</v>
      </c>
      <c r="P229" s="423">
        <f t="shared" si="246"/>
        <v>1798334.4800000191</v>
      </c>
      <c r="Q229" s="423">
        <f t="shared" si="246"/>
        <v>1665.52</v>
      </c>
      <c r="R229" s="423">
        <f t="shared" si="246"/>
        <v>999998334.48000002</v>
      </c>
      <c r="S229" s="423">
        <f t="shared" si="246"/>
        <v>998200000</v>
      </c>
      <c r="T229" s="423">
        <f t="shared" si="246"/>
        <v>1665.52</v>
      </c>
      <c r="U229" s="423">
        <f t="shared" si="246"/>
        <v>0</v>
      </c>
      <c r="V229" s="423">
        <f t="shared" si="246"/>
        <v>1665.52</v>
      </c>
      <c r="W229" s="423">
        <f t="shared" si="246"/>
        <v>0</v>
      </c>
      <c r="X229" s="37">
        <f t="shared" si="205"/>
        <v>1.6655199999999999E-6</v>
      </c>
      <c r="Y229" s="37">
        <f t="shared" si="206"/>
        <v>1.6655199999999999E-6</v>
      </c>
      <c r="Z229" s="37">
        <f t="shared" si="207"/>
        <v>1.6655199999999999E-6</v>
      </c>
      <c r="AA229" s="37">
        <f t="shared" si="240"/>
        <v>1</v>
      </c>
      <c r="AB229" s="37">
        <f t="shared" si="241"/>
        <v>1</v>
      </c>
    </row>
    <row r="230" spans="1:28" ht="43.5" customHeight="1" x14ac:dyDescent="0.25">
      <c r="A230" s="238" t="s">
        <v>373</v>
      </c>
      <c r="B230" s="68"/>
      <c r="C230" s="68"/>
      <c r="D230" s="68"/>
      <c r="E230" s="149" t="s">
        <v>374</v>
      </c>
      <c r="F230" s="423">
        <f t="shared" ref="F230:W230" si="247">+F231</f>
        <v>1000000000</v>
      </c>
      <c r="G230" s="423">
        <f t="shared" si="247"/>
        <v>0</v>
      </c>
      <c r="H230" s="423">
        <f t="shared" si="247"/>
        <v>0</v>
      </c>
      <c r="I230" s="423">
        <f t="shared" si="247"/>
        <v>0</v>
      </c>
      <c r="J230" s="423">
        <f t="shared" si="247"/>
        <v>0</v>
      </c>
      <c r="K230" s="423">
        <f t="shared" si="247"/>
        <v>0</v>
      </c>
      <c r="L230" s="423">
        <f t="shared" si="247"/>
        <v>1000000000</v>
      </c>
      <c r="M230" s="36">
        <f t="shared" si="218"/>
        <v>1.8838453750185413E-4</v>
      </c>
      <c r="N230" s="423">
        <f t="shared" si="247"/>
        <v>0</v>
      </c>
      <c r="O230" s="423">
        <f t="shared" si="247"/>
        <v>998201665.51999998</v>
      </c>
      <c r="P230" s="423">
        <f t="shared" si="247"/>
        <v>1798334.4800000191</v>
      </c>
      <c r="Q230" s="423">
        <f t="shared" si="247"/>
        <v>1665.52</v>
      </c>
      <c r="R230" s="423">
        <f t="shared" si="247"/>
        <v>999998334.48000002</v>
      </c>
      <c r="S230" s="423">
        <f t="shared" si="247"/>
        <v>998200000</v>
      </c>
      <c r="T230" s="423">
        <f t="shared" si="247"/>
        <v>1665.52</v>
      </c>
      <c r="U230" s="423">
        <f t="shared" si="247"/>
        <v>0</v>
      </c>
      <c r="V230" s="423">
        <f t="shared" si="247"/>
        <v>1665.52</v>
      </c>
      <c r="W230" s="423">
        <f t="shared" si="247"/>
        <v>0</v>
      </c>
      <c r="X230" s="37">
        <f t="shared" si="205"/>
        <v>1.6655199999999999E-6</v>
      </c>
      <c r="Y230" s="37">
        <f t="shared" si="206"/>
        <v>1.6655199999999999E-6</v>
      </c>
      <c r="Z230" s="37">
        <f t="shared" si="207"/>
        <v>1.6655199999999999E-6</v>
      </c>
      <c r="AA230" s="37">
        <f t="shared" si="240"/>
        <v>1</v>
      </c>
      <c r="AB230" s="37">
        <f t="shared" si="241"/>
        <v>1</v>
      </c>
    </row>
    <row r="231" spans="1:28" ht="33.75" customHeight="1" x14ac:dyDescent="0.25">
      <c r="A231" s="238" t="s">
        <v>375</v>
      </c>
      <c r="B231" s="40"/>
      <c r="C231" s="40"/>
      <c r="D231" s="40"/>
      <c r="E231" s="149" t="s">
        <v>376</v>
      </c>
      <c r="F231" s="423">
        <f>+F232+F233</f>
        <v>1000000000</v>
      </c>
      <c r="G231" s="423">
        <f t="shared" ref="G231:L231" si="248">+G232+G233</f>
        <v>0</v>
      </c>
      <c r="H231" s="423">
        <f t="shared" si="248"/>
        <v>0</v>
      </c>
      <c r="I231" s="423">
        <f t="shared" si="248"/>
        <v>0</v>
      </c>
      <c r="J231" s="423">
        <f t="shared" si="248"/>
        <v>0</v>
      </c>
      <c r="K231" s="423">
        <f t="shared" si="248"/>
        <v>0</v>
      </c>
      <c r="L231" s="423">
        <f t="shared" si="248"/>
        <v>1000000000</v>
      </c>
      <c r="M231" s="36">
        <f t="shared" si="218"/>
        <v>1.8838453750185413E-4</v>
      </c>
      <c r="N231" s="423">
        <f t="shared" ref="N231:W231" si="249">+N232+N233</f>
        <v>0</v>
      </c>
      <c r="O231" s="423">
        <f t="shared" si="249"/>
        <v>998201665.51999998</v>
      </c>
      <c r="P231" s="423">
        <f t="shared" si="249"/>
        <v>1798334.4800000191</v>
      </c>
      <c r="Q231" s="423">
        <f t="shared" si="249"/>
        <v>1665.52</v>
      </c>
      <c r="R231" s="423">
        <f t="shared" si="249"/>
        <v>999998334.48000002</v>
      </c>
      <c r="S231" s="423">
        <f t="shared" si="249"/>
        <v>998200000</v>
      </c>
      <c r="T231" s="423">
        <f t="shared" si="249"/>
        <v>1665.52</v>
      </c>
      <c r="U231" s="423">
        <f t="shared" si="249"/>
        <v>0</v>
      </c>
      <c r="V231" s="423">
        <f t="shared" si="249"/>
        <v>1665.52</v>
      </c>
      <c r="W231" s="423">
        <f t="shared" si="249"/>
        <v>0</v>
      </c>
      <c r="X231" s="37">
        <f t="shared" si="205"/>
        <v>1.6655199999999999E-6</v>
      </c>
      <c r="Y231" s="37">
        <f t="shared" si="206"/>
        <v>1.6655199999999999E-6</v>
      </c>
      <c r="Z231" s="37">
        <f t="shared" si="207"/>
        <v>1.6655199999999999E-6</v>
      </c>
      <c r="AA231" s="37">
        <f t="shared" si="240"/>
        <v>1</v>
      </c>
      <c r="AB231" s="37">
        <f t="shared" si="241"/>
        <v>1</v>
      </c>
    </row>
    <row r="232" spans="1:28" ht="41.25" customHeight="1" x14ac:dyDescent="0.25">
      <c r="A232" s="239" t="s">
        <v>377</v>
      </c>
      <c r="B232" s="40" t="s">
        <v>192</v>
      </c>
      <c r="C232" s="40">
        <v>11</v>
      </c>
      <c r="D232" s="40" t="s">
        <v>38</v>
      </c>
      <c r="E232" s="151" t="s">
        <v>226</v>
      </c>
      <c r="F232" s="429">
        <v>500000000</v>
      </c>
      <c r="G232" s="421">
        <v>0</v>
      </c>
      <c r="H232" s="421">
        <v>0</v>
      </c>
      <c r="I232" s="421">
        <v>0</v>
      </c>
      <c r="J232" s="421">
        <v>0</v>
      </c>
      <c r="K232" s="421">
        <f t="shared" si="210"/>
        <v>0</v>
      </c>
      <c r="L232" s="421">
        <f t="shared" si="211"/>
        <v>500000000</v>
      </c>
      <c r="M232" s="43">
        <f t="shared" si="218"/>
        <v>9.4192268750927066E-5</v>
      </c>
      <c r="N232" s="421">
        <v>0</v>
      </c>
      <c r="O232" s="421">
        <v>498201665.51999998</v>
      </c>
      <c r="P232" s="421">
        <f>L232-O232</f>
        <v>1798334.4800000191</v>
      </c>
      <c r="Q232" s="421">
        <v>1665.52</v>
      </c>
      <c r="R232" s="421">
        <f>+L232-Q232</f>
        <v>499998334.48000002</v>
      </c>
      <c r="S232" s="421">
        <f t="shared" ref="S232:S233" si="250">O232-Q232</f>
        <v>498200000</v>
      </c>
      <c r="T232" s="421">
        <v>1665.52</v>
      </c>
      <c r="U232" s="421">
        <f>+Q232-T232</f>
        <v>0</v>
      </c>
      <c r="V232" s="421">
        <v>1665.52</v>
      </c>
      <c r="W232" s="44">
        <f t="shared" si="223"/>
        <v>0</v>
      </c>
      <c r="X232" s="45">
        <f t="shared" si="205"/>
        <v>3.3310399999999998E-6</v>
      </c>
      <c r="Y232" s="45">
        <f t="shared" si="206"/>
        <v>3.3310399999999998E-6</v>
      </c>
      <c r="Z232" s="45">
        <f t="shared" si="207"/>
        <v>3.3310399999999998E-6</v>
      </c>
      <c r="AA232" s="45">
        <f t="shared" si="240"/>
        <v>1</v>
      </c>
      <c r="AB232" s="45">
        <f t="shared" si="241"/>
        <v>1</v>
      </c>
    </row>
    <row r="233" spans="1:28" s="430" customFormat="1" ht="48.75" customHeight="1" x14ac:dyDescent="0.25">
      <c r="A233" s="255" t="s">
        <v>377</v>
      </c>
      <c r="B233" s="77" t="s">
        <v>192</v>
      </c>
      <c r="C233" s="68">
        <v>54</v>
      </c>
      <c r="D233" s="68" t="s">
        <v>38</v>
      </c>
      <c r="E233" s="150" t="s">
        <v>226</v>
      </c>
      <c r="F233" s="429">
        <v>500000000</v>
      </c>
      <c r="G233" s="421">
        <v>0</v>
      </c>
      <c r="H233" s="421">
        <v>0</v>
      </c>
      <c r="I233" s="421">
        <v>0</v>
      </c>
      <c r="J233" s="421">
        <v>0</v>
      </c>
      <c r="K233" s="421">
        <f t="shared" si="210"/>
        <v>0</v>
      </c>
      <c r="L233" s="421">
        <f t="shared" si="211"/>
        <v>500000000</v>
      </c>
      <c r="M233" s="43">
        <f t="shared" si="218"/>
        <v>9.4192268750927066E-5</v>
      </c>
      <c r="N233" s="421">
        <v>0</v>
      </c>
      <c r="O233" s="422">
        <v>500000000</v>
      </c>
      <c r="P233" s="422">
        <f>L233-O233</f>
        <v>0</v>
      </c>
      <c r="Q233" s="422">
        <v>0</v>
      </c>
      <c r="R233" s="422">
        <f>+L233-Q233</f>
        <v>500000000</v>
      </c>
      <c r="S233" s="421">
        <f t="shared" si="250"/>
        <v>500000000</v>
      </c>
      <c r="T233" s="422">
        <v>0</v>
      </c>
      <c r="U233" s="422">
        <f>+Q233-T233</f>
        <v>0</v>
      </c>
      <c r="V233" s="422">
        <v>0</v>
      </c>
      <c r="W233" s="44">
        <f t="shared" si="223"/>
        <v>0</v>
      </c>
      <c r="X233" s="45">
        <f t="shared" si="205"/>
        <v>0</v>
      </c>
      <c r="Y233" s="45">
        <f t="shared" si="206"/>
        <v>0</v>
      </c>
      <c r="Z233" s="45">
        <f t="shared" si="207"/>
        <v>0</v>
      </c>
      <c r="AA233" s="45" t="s">
        <v>46</v>
      </c>
      <c r="AB233" s="45" t="s">
        <v>46</v>
      </c>
    </row>
    <row r="234" spans="1:28" ht="49.5" customHeight="1" x14ac:dyDescent="0.25">
      <c r="A234" s="238" t="s">
        <v>378</v>
      </c>
      <c r="B234" s="68"/>
      <c r="C234" s="68"/>
      <c r="D234" s="68"/>
      <c r="E234" s="149" t="s">
        <v>379</v>
      </c>
      <c r="F234" s="425">
        <f t="shared" ref="F234:V236" si="251">+F235</f>
        <v>3650000000</v>
      </c>
      <c r="G234" s="425">
        <f t="shared" si="251"/>
        <v>0</v>
      </c>
      <c r="H234" s="425">
        <f t="shared" si="251"/>
        <v>0</v>
      </c>
      <c r="I234" s="425">
        <f t="shared" si="251"/>
        <v>0</v>
      </c>
      <c r="J234" s="425">
        <f t="shared" si="251"/>
        <v>0</v>
      </c>
      <c r="K234" s="425">
        <f t="shared" si="251"/>
        <v>0</v>
      </c>
      <c r="L234" s="425">
        <f t="shared" si="251"/>
        <v>3650000000</v>
      </c>
      <c r="M234" s="36">
        <f t="shared" si="218"/>
        <v>6.8760356188176763E-4</v>
      </c>
      <c r="N234" s="425">
        <f t="shared" si="251"/>
        <v>0</v>
      </c>
      <c r="O234" s="425">
        <f t="shared" si="251"/>
        <v>2733401404.0999999</v>
      </c>
      <c r="P234" s="425">
        <f t="shared" si="251"/>
        <v>916598595.9000001</v>
      </c>
      <c r="Q234" s="425">
        <f t="shared" si="251"/>
        <v>2500035312.0799999</v>
      </c>
      <c r="R234" s="425">
        <f t="shared" si="251"/>
        <v>1149964687.9200001</v>
      </c>
      <c r="S234" s="425">
        <f t="shared" si="251"/>
        <v>233366092.01999998</v>
      </c>
      <c r="T234" s="425">
        <f t="shared" si="251"/>
        <v>772812871.66999996</v>
      </c>
      <c r="U234" s="425">
        <f t="shared" si="251"/>
        <v>1727222440.4099998</v>
      </c>
      <c r="V234" s="425">
        <f t="shared" si="251"/>
        <v>764341697.66999996</v>
      </c>
      <c r="W234" s="425">
        <f t="shared" ref="W234:W236" si="252">+W235</f>
        <v>8471174</v>
      </c>
      <c r="X234" s="37">
        <f t="shared" si="205"/>
        <v>0.68494118139178084</v>
      </c>
      <c r="Y234" s="37">
        <f t="shared" si="206"/>
        <v>0.21172955388219178</v>
      </c>
      <c r="Z234" s="37">
        <f t="shared" si="207"/>
        <v>0.20940868429315068</v>
      </c>
      <c r="AA234" s="37">
        <f t="shared" si="240"/>
        <v>0.30912078238888102</v>
      </c>
      <c r="AB234" s="37">
        <f t="shared" si="241"/>
        <v>0.98903851849452984</v>
      </c>
    </row>
    <row r="235" spans="1:28" ht="49.5" customHeight="1" x14ac:dyDescent="0.25">
      <c r="A235" s="238" t="s">
        <v>380</v>
      </c>
      <c r="B235" s="68"/>
      <c r="C235" s="68"/>
      <c r="D235" s="68"/>
      <c r="E235" s="149" t="s">
        <v>379</v>
      </c>
      <c r="F235" s="425">
        <f t="shared" si="251"/>
        <v>3650000000</v>
      </c>
      <c r="G235" s="425">
        <f t="shared" si="251"/>
        <v>0</v>
      </c>
      <c r="H235" s="425">
        <f t="shared" si="251"/>
        <v>0</v>
      </c>
      <c r="I235" s="425">
        <f t="shared" si="251"/>
        <v>0</v>
      </c>
      <c r="J235" s="425">
        <f t="shared" si="251"/>
        <v>0</v>
      </c>
      <c r="K235" s="425">
        <f t="shared" si="251"/>
        <v>0</v>
      </c>
      <c r="L235" s="425">
        <f t="shared" si="251"/>
        <v>3650000000</v>
      </c>
      <c r="M235" s="36">
        <f t="shared" si="218"/>
        <v>6.8760356188176763E-4</v>
      </c>
      <c r="N235" s="425">
        <f t="shared" si="251"/>
        <v>0</v>
      </c>
      <c r="O235" s="425">
        <f t="shared" si="251"/>
        <v>2733401404.0999999</v>
      </c>
      <c r="P235" s="425">
        <f t="shared" si="251"/>
        <v>916598595.9000001</v>
      </c>
      <c r="Q235" s="425">
        <f t="shared" si="251"/>
        <v>2500035312.0799999</v>
      </c>
      <c r="R235" s="425">
        <f t="shared" si="251"/>
        <v>1149964687.9200001</v>
      </c>
      <c r="S235" s="425">
        <f t="shared" si="251"/>
        <v>233366092.01999998</v>
      </c>
      <c r="T235" s="425">
        <f t="shared" si="251"/>
        <v>772812871.66999996</v>
      </c>
      <c r="U235" s="425">
        <f t="shared" si="251"/>
        <v>1727222440.4099998</v>
      </c>
      <c r="V235" s="425">
        <f t="shared" si="251"/>
        <v>764341697.66999996</v>
      </c>
      <c r="W235" s="425">
        <f t="shared" si="252"/>
        <v>8471174</v>
      </c>
      <c r="X235" s="37">
        <f t="shared" si="205"/>
        <v>0.68494118139178084</v>
      </c>
      <c r="Y235" s="37">
        <f t="shared" si="206"/>
        <v>0.21172955388219178</v>
      </c>
      <c r="Z235" s="37">
        <f t="shared" si="207"/>
        <v>0.20940868429315068</v>
      </c>
      <c r="AA235" s="37">
        <f t="shared" si="240"/>
        <v>0.30912078238888102</v>
      </c>
      <c r="AB235" s="37">
        <f t="shared" si="241"/>
        <v>0.98903851849452984</v>
      </c>
    </row>
    <row r="236" spans="1:28" ht="34.5" customHeight="1" x14ac:dyDescent="0.25">
      <c r="A236" s="238" t="s">
        <v>381</v>
      </c>
      <c r="B236" s="68"/>
      <c r="C236" s="68"/>
      <c r="D236" s="68"/>
      <c r="E236" s="149" t="s">
        <v>349</v>
      </c>
      <c r="F236" s="425">
        <f t="shared" si="251"/>
        <v>3650000000</v>
      </c>
      <c r="G236" s="425">
        <f t="shared" si="251"/>
        <v>0</v>
      </c>
      <c r="H236" s="425">
        <f t="shared" si="251"/>
        <v>0</v>
      </c>
      <c r="I236" s="425">
        <f t="shared" si="251"/>
        <v>0</v>
      </c>
      <c r="J236" s="425">
        <f t="shared" si="251"/>
        <v>0</v>
      </c>
      <c r="K236" s="425">
        <f t="shared" si="251"/>
        <v>0</v>
      </c>
      <c r="L236" s="425">
        <f t="shared" si="251"/>
        <v>3650000000</v>
      </c>
      <c r="M236" s="36">
        <f t="shared" si="218"/>
        <v>6.8760356188176763E-4</v>
      </c>
      <c r="N236" s="425">
        <f t="shared" si="251"/>
        <v>0</v>
      </c>
      <c r="O236" s="425">
        <f t="shared" si="251"/>
        <v>2733401404.0999999</v>
      </c>
      <c r="P236" s="425">
        <f t="shared" si="251"/>
        <v>916598595.9000001</v>
      </c>
      <c r="Q236" s="425">
        <f t="shared" si="251"/>
        <v>2500035312.0799999</v>
      </c>
      <c r="R236" s="425">
        <f t="shared" si="251"/>
        <v>1149964687.9200001</v>
      </c>
      <c r="S236" s="425">
        <f t="shared" si="251"/>
        <v>233366092.01999998</v>
      </c>
      <c r="T236" s="425">
        <f t="shared" si="251"/>
        <v>772812871.66999996</v>
      </c>
      <c r="U236" s="425">
        <f t="shared" si="251"/>
        <v>1727222440.4099998</v>
      </c>
      <c r="V236" s="425">
        <f t="shared" si="251"/>
        <v>764341697.66999996</v>
      </c>
      <c r="W236" s="425">
        <f t="shared" si="252"/>
        <v>8471174</v>
      </c>
      <c r="X236" s="37">
        <f t="shared" si="205"/>
        <v>0.68494118139178084</v>
      </c>
      <c r="Y236" s="37">
        <f t="shared" si="206"/>
        <v>0.21172955388219178</v>
      </c>
      <c r="Z236" s="37">
        <f t="shared" si="207"/>
        <v>0.20940868429315068</v>
      </c>
      <c r="AA236" s="37">
        <f t="shared" si="240"/>
        <v>0.30912078238888102</v>
      </c>
      <c r="AB236" s="37">
        <f t="shared" si="241"/>
        <v>0.98903851849452984</v>
      </c>
    </row>
    <row r="237" spans="1:28" ht="30" customHeight="1" x14ac:dyDescent="0.25">
      <c r="A237" s="239" t="s">
        <v>382</v>
      </c>
      <c r="B237" s="40" t="s">
        <v>192</v>
      </c>
      <c r="C237" s="40">
        <v>11</v>
      </c>
      <c r="D237" s="40" t="s">
        <v>38</v>
      </c>
      <c r="E237" s="151" t="s">
        <v>226</v>
      </c>
      <c r="F237" s="421">
        <v>3650000000</v>
      </c>
      <c r="G237" s="421">
        <v>0</v>
      </c>
      <c r="H237" s="421">
        <v>0</v>
      </c>
      <c r="I237" s="421">
        <v>0</v>
      </c>
      <c r="J237" s="421">
        <v>0</v>
      </c>
      <c r="K237" s="421">
        <f t="shared" si="210"/>
        <v>0</v>
      </c>
      <c r="L237" s="421">
        <f t="shared" si="211"/>
        <v>3650000000</v>
      </c>
      <c r="M237" s="43">
        <f t="shared" si="218"/>
        <v>6.8760356188176763E-4</v>
      </c>
      <c r="N237" s="421">
        <v>0</v>
      </c>
      <c r="O237" s="421">
        <v>2733401404.0999999</v>
      </c>
      <c r="P237" s="421">
        <f>L237-O237</f>
        <v>916598595.9000001</v>
      </c>
      <c r="Q237" s="421">
        <v>2500035312.0799999</v>
      </c>
      <c r="R237" s="421">
        <f>+L237-Q237</f>
        <v>1149964687.9200001</v>
      </c>
      <c r="S237" s="421">
        <f t="shared" ref="S237" si="253">O237-Q237</f>
        <v>233366092.01999998</v>
      </c>
      <c r="T237" s="421">
        <v>772812871.66999996</v>
      </c>
      <c r="U237" s="421">
        <f>+Q237-T237</f>
        <v>1727222440.4099998</v>
      </c>
      <c r="V237" s="421">
        <v>764341697.66999996</v>
      </c>
      <c r="W237" s="44">
        <f t="shared" si="223"/>
        <v>8471174</v>
      </c>
      <c r="X237" s="45">
        <f t="shared" si="205"/>
        <v>0.68494118139178084</v>
      </c>
      <c r="Y237" s="45">
        <f t="shared" si="206"/>
        <v>0.21172955388219178</v>
      </c>
      <c r="Z237" s="45">
        <f t="shared" si="207"/>
        <v>0.20940868429315068</v>
      </c>
      <c r="AA237" s="45">
        <f t="shared" si="240"/>
        <v>0.30912078238888102</v>
      </c>
      <c r="AB237" s="45">
        <f t="shared" si="241"/>
        <v>0.98903851849452984</v>
      </c>
    </row>
    <row r="238" spans="1:28" ht="34.5" customHeight="1" x14ac:dyDescent="0.25">
      <c r="A238" s="257" t="s">
        <v>383</v>
      </c>
      <c r="B238" s="70"/>
      <c r="C238" s="70"/>
      <c r="D238" s="70"/>
      <c r="E238" s="148" t="s">
        <v>384</v>
      </c>
      <c r="F238" s="424">
        <f>+F239</f>
        <v>39914957829</v>
      </c>
      <c r="G238" s="424">
        <f t="shared" ref="G238:L238" si="254">+G239</f>
        <v>0</v>
      </c>
      <c r="H238" s="424">
        <f t="shared" si="254"/>
        <v>0</v>
      </c>
      <c r="I238" s="424">
        <f t="shared" si="254"/>
        <v>1990000000</v>
      </c>
      <c r="J238" s="424">
        <f t="shared" si="254"/>
        <v>1990000000</v>
      </c>
      <c r="K238" s="424">
        <f t="shared" si="254"/>
        <v>0</v>
      </c>
      <c r="L238" s="424">
        <f t="shared" si="254"/>
        <v>39914957829</v>
      </c>
      <c r="M238" s="36">
        <f t="shared" si="218"/>
        <v>7.5193608700221768E-3</v>
      </c>
      <c r="N238" s="424">
        <f t="shared" ref="N238:W238" si="255">+N239</f>
        <v>0</v>
      </c>
      <c r="O238" s="424">
        <f t="shared" si="255"/>
        <v>27622769234.330002</v>
      </c>
      <c r="P238" s="424">
        <f t="shared" si="255"/>
        <v>12292188594.67</v>
      </c>
      <c r="Q238" s="424">
        <f t="shared" si="255"/>
        <v>10194511825.650002</v>
      </c>
      <c r="R238" s="424">
        <f t="shared" si="255"/>
        <v>29720446003.349998</v>
      </c>
      <c r="S238" s="424">
        <f t="shared" si="255"/>
        <v>17428257408.68</v>
      </c>
      <c r="T238" s="424">
        <f t="shared" si="255"/>
        <v>3348887580.8700004</v>
      </c>
      <c r="U238" s="424">
        <f t="shared" si="255"/>
        <v>6845624244.7800007</v>
      </c>
      <c r="V238" s="424">
        <f t="shared" si="255"/>
        <v>3285509897.8700004</v>
      </c>
      <c r="W238" s="424">
        <f t="shared" si="255"/>
        <v>63377683</v>
      </c>
      <c r="X238" s="37">
        <f t="shared" si="205"/>
        <v>0.25540580223895998</v>
      </c>
      <c r="Y238" s="37">
        <f t="shared" si="206"/>
        <v>8.3900566680215408E-2</v>
      </c>
      <c r="Z238" s="37">
        <f t="shared" si="207"/>
        <v>8.2312748818262074E-2</v>
      </c>
      <c r="AA238" s="37">
        <f t="shared" si="240"/>
        <v>0.3284990628432054</v>
      </c>
      <c r="AB238" s="37">
        <f t="shared" si="241"/>
        <v>0.98107500432023009</v>
      </c>
    </row>
    <row r="239" spans="1:28" ht="34.5" customHeight="1" x14ac:dyDescent="0.25">
      <c r="A239" s="257" t="s">
        <v>385</v>
      </c>
      <c r="B239" s="70"/>
      <c r="C239" s="70"/>
      <c r="D239" s="70"/>
      <c r="E239" s="148" t="s">
        <v>219</v>
      </c>
      <c r="F239" s="424">
        <f>+F240+F244+F251+F256</f>
        <v>39914957829</v>
      </c>
      <c r="G239" s="424">
        <f t="shared" ref="G239:L239" si="256">+G240+G244+G251+G256</f>
        <v>0</v>
      </c>
      <c r="H239" s="424">
        <f t="shared" si="256"/>
        <v>0</v>
      </c>
      <c r="I239" s="424">
        <f t="shared" si="256"/>
        <v>1990000000</v>
      </c>
      <c r="J239" s="424">
        <f t="shared" si="256"/>
        <v>1990000000</v>
      </c>
      <c r="K239" s="424">
        <f t="shared" si="256"/>
        <v>0</v>
      </c>
      <c r="L239" s="424">
        <f t="shared" si="256"/>
        <v>39914957829</v>
      </c>
      <c r="M239" s="36">
        <f t="shared" si="218"/>
        <v>7.5193608700221768E-3</v>
      </c>
      <c r="N239" s="424">
        <f t="shared" ref="N239:W239" si="257">+N240+N244+N251+N256</f>
        <v>0</v>
      </c>
      <c r="O239" s="424">
        <f t="shared" si="257"/>
        <v>27622769234.330002</v>
      </c>
      <c r="P239" s="424">
        <f t="shared" si="257"/>
        <v>12292188594.67</v>
      </c>
      <c r="Q239" s="424">
        <f t="shared" si="257"/>
        <v>10194511825.650002</v>
      </c>
      <c r="R239" s="424">
        <f t="shared" si="257"/>
        <v>29720446003.349998</v>
      </c>
      <c r="S239" s="424">
        <f t="shared" si="257"/>
        <v>17428257408.68</v>
      </c>
      <c r="T239" s="424">
        <f t="shared" si="257"/>
        <v>3348887580.8700004</v>
      </c>
      <c r="U239" s="424">
        <f t="shared" si="257"/>
        <v>6845624244.7800007</v>
      </c>
      <c r="V239" s="424">
        <f t="shared" si="257"/>
        <v>3285509897.8700004</v>
      </c>
      <c r="W239" s="424">
        <f t="shared" si="257"/>
        <v>63377683</v>
      </c>
      <c r="X239" s="37">
        <f t="shared" si="205"/>
        <v>0.25540580223895998</v>
      </c>
      <c r="Y239" s="37">
        <f t="shared" si="206"/>
        <v>8.3900566680215408E-2</v>
      </c>
      <c r="Z239" s="37">
        <f t="shared" si="207"/>
        <v>8.2312748818262074E-2</v>
      </c>
      <c r="AA239" s="37">
        <f t="shared" si="240"/>
        <v>0.3284990628432054</v>
      </c>
      <c r="AB239" s="37">
        <f t="shared" si="241"/>
        <v>0.98107500432023009</v>
      </c>
    </row>
    <row r="240" spans="1:28" ht="66" customHeight="1" x14ac:dyDescent="0.25">
      <c r="A240" s="254" t="s">
        <v>386</v>
      </c>
      <c r="B240" s="70"/>
      <c r="C240" s="70"/>
      <c r="D240" s="70"/>
      <c r="E240" s="148" t="s">
        <v>389</v>
      </c>
      <c r="F240" s="424">
        <f>+F241</f>
        <v>50000000</v>
      </c>
      <c r="G240" s="424">
        <f t="shared" ref="G240:L242" si="258">+G241</f>
        <v>0</v>
      </c>
      <c r="H240" s="424">
        <f t="shared" si="258"/>
        <v>0</v>
      </c>
      <c r="I240" s="424">
        <f t="shared" si="258"/>
        <v>0</v>
      </c>
      <c r="J240" s="424">
        <f t="shared" si="258"/>
        <v>0</v>
      </c>
      <c r="K240" s="424">
        <f t="shared" si="258"/>
        <v>0</v>
      </c>
      <c r="L240" s="424">
        <f t="shared" si="258"/>
        <v>50000000</v>
      </c>
      <c r="M240" s="374">
        <f t="shared" si="218"/>
        <v>9.4192268750927066E-6</v>
      </c>
      <c r="N240" s="424">
        <f t="shared" ref="N240:W242" si="259">+N241</f>
        <v>0</v>
      </c>
      <c r="O240" s="424">
        <f t="shared" si="259"/>
        <v>24949159</v>
      </c>
      <c r="P240" s="424">
        <f t="shared" si="259"/>
        <v>25050841</v>
      </c>
      <c r="Q240" s="424">
        <f t="shared" si="259"/>
        <v>16242310</v>
      </c>
      <c r="R240" s="424">
        <f t="shared" si="259"/>
        <v>33757690</v>
      </c>
      <c r="S240" s="424">
        <f t="shared" si="259"/>
        <v>8706849</v>
      </c>
      <c r="T240" s="424">
        <f t="shared" si="259"/>
        <v>0</v>
      </c>
      <c r="U240" s="424">
        <f t="shared" si="259"/>
        <v>16242310</v>
      </c>
      <c r="V240" s="424">
        <f t="shared" si="259"/>
        <v>0</v>
      </c>
      <c r="W240" s="424">
        <f t="shared" si="259"/>
        <v>0</v>
      </c>
      <c r="X240" s="37">
        <f t="shared" si="205"/>
        <v>0.32484619999999997</v>
      </c>
      <c r="Y240" s="37">
        <f t="shared" si="206"/>
        <v>0</v>
      </c>
      <c r="Z240" s="37">
        <f t="shared" si="207"/>
        <v>0</v>
      </c>
      <c r="AA240" s="37">
        <f t="shared" si="240"/>
        <v>0</v>
      </c>
      <c r="AB240" s="37" t="s">
        <v>46</v>
      </c>
    </row>
    <row r="241" spans="1:28" ht="49.5" customHeight="1" x14ac:dyDescent="0.25">
      <c r="A241" s="254" t="s">
        <v>388</v>
      </c>
      <c r="B241" s="70"/>
      <c r="C241" s="70"/>
      <c r="D241" s="70"/>
      <c r="E241" s="148" t="s">
        <v>389</v>
      </c>
      <c r="F241" s="424">
        <f>+F242</f>
        <v>50000000</v>
      </c>
      <c r="G241" s="424">
        <f t="shared" si="258"/>
        <v>0</v>
      </c>
      <c r="H241" s="424">
        <f t="shared" si="258"/>
        <v>0</v>
      </c>
      <c r="I241" s="424">
        <f t="shared" si="258"/>
        <v>0</v>
      </c>
      <c r="J241" s="424">
        <f t="shared" si="258"/>
        <v>0</v>
      </c>
      <c r="K241" s="424">
        <f t="shared" si="258"/>
        <v>0</v>
      </c>
      <c r="L241" s="424">
        <f t="shared" si="258"/>
        <v>50000000</v>
      </c>
      <c r="M241" s="374">
        <f t="shared" si="218"/>
        <v>9.4192268750927066E-6</v>
      </c>
      <c r="N241" s="424">
        <f t="shared" si="259"/>
        <v>0</v>
      </c>
      <c r="O241" s="424">
        <f t="shared" si="259"/>
        <v>24949159</v>
      </c>
      <c r="P241" s="424">
        <f t="shared" si="259"/>
        <v>25050841</v>
      </c>
      <c r="Q241" s="424">
        <f t="shared" si="259"/>
        <v>16242310</v>
      </c>
      <c r="R241" s="424">
        <f t="shared" si="259"/>
        <v>33757690</v>
      </c>
      <c r="S241" s="424">
        <f t="shared" si="259"/>
        <v>8706849</v>
      </c>
      <c r="T241" s="424">
        <f t="shared" si="259"/>
        <v>0</v>
      </c>
      <c r="U241" s="424">
        <f t="shared" si="259"/>
        <v>16242310</v>
      </c>
      <c r="V241" s="424">
        <f t="shared" si="259"/>
        <v>0</v>
      </c>
      <c r="W241" s="424">
        <f t="shared" si="259"/>
        <v>0</v>
      </c>
      <c r="X241" s="37">
        <f t="shared" si="205"/>
        <v>0.32484619999999997</v>
      </c>
      <c r="Y241" s="37">
        <f t="shared" si="206"/>
        <v>0</v>
      </c>
      <c r="Z241" s="37">
        <f t="shared" si="207"/>
        <v>0</v>
      </c>
      <c r="AA241" s="37">
        <f t="shared" si="240"/>
        <v>0</v>
      </c>
      <c r="AB241" s="37" t="s">
        <v>46</v>
      </c>
    </row>
    <row r="242" spans="1:28" ht="35.25" customHeight="1" x14ac:dyDescent="0.25">
      <c r="A242" s="254" t="s">
        <v>390</v>
      </c>
      <c r="B242" s="70"/>
      <c r="C242" s="70"/>
      <c r="D242" s="70"/>
      <c r="E242" s="148" t="s">
        <v>391</v>
      </c>
      <c r="F242" s="424">
        <f>+F243</f>
        <v>50000000</v>
      </c>
      <c r="G242" s="424">
        <f t="shared" si="258"/>
        <v>0</v>
      </c>
      <c r="H242" s="424">
        <f t="shared" si="258"/>
        <v>0</v>
      </c>
      <c r="I242" s="424">
        <f t="shared" si="258"/>
        <v>0</v>
      </c>
      <c r="J242" s="424">
        <f t="shared" si="258"/>
        <v>0</v>
      </c>
      <c r="K242" s="424">
        <f t="shared" si="258"/>
        <v>0</v>
      </c>
      <c r="L242" s="424">
        <f t="shared" si="258"/>
        <v>50000000</v>
      </c>
      <c r="M242" s="374">
        <f t="shared" si="218"/>
        <v>9.4192268750927066E-6</v>
      </c>
      <c r="N242" s="424">
        <f t="shared" si="259"/>
        <v>0</v>
      </c>
      <c r="O242" s="424">
        <f t="shared" si="259"/>
        <v>24949159</v>
      </c>
      <c r="P242" s="424">
        <f t="shared" si="259"/>
        <v>25050841</v>
      </c>
      <c r="Q242" s="424">
        <f t="shared" si="259"/>
        <v>16242310</v>
      </c>
      <c r="R242" s="424">
        <f t="shared" si="259"/>
        <v>33757690</v>
      </c>
      <c r="S242" s="424">
        <f t="shared" si="259"/>
        <v>8706849</v>
      </c>
      <c r="T242" s="424">
        <f t="shared" si="259"/>
        <v>0</v>
      </c>
      <c r="U242" s="424">
        <f t="shared" si="259"/>
        <v>16242310</v>
      </c>
      <c r="V242" s="424">
        <f t="shared" si="259"/>
        <v>0</v>
      </c>
      <c r="W242" s="424">
        <f t="shared" si="259"/>
        <v>0</v>
      </c>
      <c r="X242" s="37">
        <f t="shared" si="205"/>
        <v>0.32484619999999997</v>
      </c>
      <c r="Y242" s="37">
        <f t="shared" si="206"/>
        <v>0</v>
      </c>
      <c r="Z242" s="37">
        <f t="shared" si="207"/>
        <v>0</v>
      </c>
      <c r="AA242" s="37">
        <f t="shared" si="240"/>
        <v>0</v>
      </c>
      <c r="AB242" s="37" t="s">
        <v>46</v>
      </c>
    </row>
    <row r="243" spans="1:28" ht="48" customHeight="1" x14ac:dyDescent="0.25">
      <c r="A243" s="239" t="s">
        <v>392</v>
      </c>
      <c r="B243" s="77" t="s">
        <v>192</v>
      </c>
      <c r="C243" s="40">
        <v>54</v>
      </c>
      <c r="D243" s="40" t="s">
        <v>38</v>
      </c>
      <c r="E243" s="151" t="s">
        <v>226</v>
      </c>
      <c r="F243" s="421">
        <v>50000000</v>
      </c>
      <c r="G243" s="421">
        <v>0</v>
      </c>
      <c r="H243" s="421">
        <v>0</v>
      </c>
      <c r="I243" s="421">
        <v>0</v>
      </c>
      <c r="J243" s="421">
        <v>0</v>
      </c>
      <c r="K243" s="421">
        <f t="shared" si="210"/>
        <v>0</v>
      </c>
      <c r="L243" s="421">
        <f t="shared" si="211"/>
        <v>50000000</v>
      </c>
      <c r="M243" s="371">
        <f t="shared" si="218"/>
        <v>9.4192268750927066E-6</v>
      </c>
      <c r="N243" s="421">
        <v>0</v>
      </c>
      <c r="O243" s="421">
        <v>24949159</v>
      </c>
      <c r="P243" s="421">
        <f>L243-O243</f>
        <v>25050841</v>
      </c>
      <c r="Q243" s="421">
        <v>16242310</v>
      </c>
      <c r="R243" s="421">
        <f>+L243-Q243</f>
        <v>33757690</v>
      </c>
      <c r="S243" s="421">
        <f t="shared" ref="S243" si="260">O243-Q243</f>
        <v>8706849</v>
      </c>
      <c r="T243" s="421">
        <v>0</v>
      </c>
      <c r="U243" s="421">
        <f>+Q243-T243</f>
        <v>16242310</v>
      </c>
      <c r="V243" s="421">
        <v>0</v>
      </c>
      <c r="W243" s="44">
        <f t="shared" si="223"/>
        <v>0</v>
      </c>
      <c r="X243" s="45">
        <f t="shared" si="205"/>
        <v>0.32484619999999997</v>
      </c>
      <c r="Y243" s="45">
        <f t="shared" si="206"/>
        <v>0</v>
      </c>
      <c r="Z243" s="45">
        <f t="shared" si="207"/>
        <v>0</v>
      </c>
      <c r="AA243" s="45">
        <f t="shared" si="240"/>
        <v>0</v>
      </c>
      <c r="AB243" s="45" t="s">
        <v>46</v>
      </c>
    </row>
    <row r="244" spans="1:28" ht="64.5" customHeight="1" x14ac:dyDescent="0.25">
      <c r="A244" s="254" t="s">
        <v>393</v>
      </c>
      <c r="B244" s="68"/>
      <c r="C244" s="68"/>
      <c r="D244" s="68"/>
      <c r="E244" s="148" t="s">
        <v>396</v>
      </c>
      <c r="F244" s="423">
        <f>+F245</f>
        <v>34364957829</v>
      </c>
      <c r="G244" s="424">
        <f t="shared" ref="G244:V244" si="261">+G245</f>
        <v>0</v>
      </c>
      <c r="H244" s="424">
        <f t="shared" si="261"/>
        <v>0</v>
      </c>
      <c r="I244" s="424">
        <f t="shared" si="261"/>
        <v>1990000000</v>
      </c>
      <c r="J244" s="424">
        <f t="shared" si="261"/>
        <v>1990000000</v>
      </c>
      <c r="K244" s="424">
        <f t="shared" si="210"/>
        <v>0</v>
      </c>
      <c r="L244" s="425">
        <f t="shared" si="211"/>
        <v>34364957829</v>
      </c>
      <c r="M244" s="36">
        <f t="shared" si="218"/>
        <v>6.473826686886887E-3</v>
      </c>
      <c r="N244" s="424">
        <v>0</v>
      </c>
      <c r="O244" s="424">
        <f t="shared" si="261"/>
        <v>23444495567.360001</v>
      </c>
      <c r="P244" s="424">
        <f>L244-O244</f>
        <v>10920462261.639999</v>
      </c>
      <c r="Q244" s="424">
        <f t="shared" si="261"/>
        <v>6983583979.8400002</v>
      </c>
      <c r="R244" s="424">
        <f>L244-Q244</f>
        <v>27381373849.16</v>
      </c>
      <c r="S244" s="424">
        <f t="shared" si="261"/>
        <v>16460911587.52</v>
      </c>
      <c r="T244" s="424">
        <f t="shared" si="261"/>
        <v>1976037555.5599999</v>
      </c>
      <c r="U244" s="424">
        <f>Q244-T244</f>
        <v>5007546424.2800007</v>
      </c>
      <c r="V244" s="424">
        <f t="shared" si="261"/>
        <v>1925352032.5599999</v>
      </c>
      <c r="W244" s="424">
        <f>T244-V244</f>
        <v>50685523</v>
      </c>
      <c r="X244" s="37">
        <f t="shared" si="205"/>
        <v>0.20321817400708908</v>
      </c>
      <c r="Y244" s="37">
        <f t="shared" si="206"/>
        <v>5.7501527148462135E-2</v>
      </c>
      <c r="Z244" s="37">
        <f t="shared" si="207"/>
        <v>5.6026608329931608E-2</v>
      </c>
      <c r="AA244" s="37">
        <f t="shared" si="240"/>
        <v>0.2829546492552199</v>
      </c>
      <c r="AB244" s="37">
        <f t="shared" si="241"/>
        <v>0.97434991918175562</v>
      </c>
    </row>
    <row r="245" spans="1:28" ht="49.5" customHeight="1" x14ac:dyDescent="0.25">
      <c r="A245" s="254" t="s">
        <v>395</v>
      </c>
      <c r="B245" s="68"/>
      <c r="C245" s="68"/>
      <c r="D245" s="68"/>
      <c r="E245" s="148" t="s">
        <v>396</v>
      </c>
      <c r="F245" s="424">
        <f>F246+F249</f>
        <v>34364957829</v>
      </c>
      <c r="G245" s="424">
        <f t="shared" ref="G245:L245" si="262">G246+G249</f>
        <v>0</v>
      </c>
      <c r="H245" s="424">
        <f t="shared" si="262"/>
        <v>0</v>
      </c>
      <c r="I245" s="424">
        <f t="shared" si="262"/>
        <v>1990000000</v>
      </c>
      <c r="J245" s="424">
        <f t="shared" si="262"/>
        <v>1990000000</v>
      </c>
      <c r="K245" s="424">
        <f t="shared" si="262"/>
        <v>0</v>
      </c>
      <c r="L245" s="424">
        <f t="shared" si="262"/>
        <v>34364957829</v>
      </c>
      <c r="M245" s="36">
        <f t="shared" si="218"/>
        <v>6.473826686886887E-3</v>
      </c>
      <c r="N245" s="424">
        <f t="shared" ref="N245:W245" si="263">N246+N249</f>
        <v>0</v>
      </c>
      <c r="O245" s="424">
        <f t="shared" si="263"/>
        <v>23444495567.360001</v>
      </c>
      <c r="P245" s="424">
        <f t="shared" si="263"/>
        <v>10920462261.639999</v>
      </c>
      <c r="Q245" s="424">
        <f t="shared" si="263"/>
        <v>6983583979.8400002</v>
      </c>
      <c r="R245" s="424">
        <f t="shared" si="263"/>
        <v>27381373849.16</v>
      </c>
      <c r="S245" s="424">
        <f t="shared" si="263"/>
        <v>16460911587.52</v>
      </c>
      <c r="T245" s="424">
        <f t="shared" si="263"/>
        <v>1976037555.5599999</v>
      </c>
      <c r="U245" s="424">
        <f t="shared" si="263"/>
        <v>5007546424.2800007</v>
      </c>
      <c r="V245" s="424">
        <f t="shared" si="263"/>
        <v>1925352032.5599999</v>
      </c>
      <c r="W245" s="424">
        <f t="shared" si="263"/>
        <v>50685523</v>
      </c>
      <c r="X245" s="37">
        <f t="shared" si="205"/>
        <v>0.20321817400708908</v>
      </c>
      <c r="Y245" s="37">
        <f t="shared" si="206"/>
        <v>5.7501527148462135E-2</v>
      </c>
      <c r="Z245" s="37">
        <f t="shared" si="207"/>
        <v>5.6026608329931608E-2</v>
      </c>
      <c r="AA245" s="37">
        <f t="shared" si="240"/>
        <v>0.2829546492552199</v>
      </c>
      <c r="AB245" s="37">
        <f t="shared" si="241"/>
        <v>0.97434991918175562</v>
      </c>
    </row>
    <row r="246" spans="1:28" ht="34.5" customHeight="1" x14ac:dyDescent="0.25">
      <c r="A246" s="254" t="s">
        <v>397</v>
      </c>
      <c r="B246" s="68"/>
      <c r="C246" s="68"/>
      <c r="D246" s="68"/>
      <c r="E246" s="148" t="s">
        <v>349</v>
      </c>
      <c r="F246" s="424">
        <f>+F247+F248</f>
        <v>13870400807</v>
      </c>
      <c r="G246" s="424">
        <f t="shared" ref="G246:L246" si="264">+G247+G248</f>
        <v>0</v>
      </c>
      <c r="H246" s="424">
        <f t="shared" si="264"/>
        <v>0</v>
      </c>
      <c r="I246" s="424">
        <f t="shared" si="264"/>
        <v>1990000000</v>
      </c>
      <c r="J246" s="424">
        <f t="shared" si="264"/>
        <v>0</v>
      </c>
      <c r="K246" s="424">
        <f t="shared" si="264"/>
        <v>1990000000</v>
      </c>
      <c r="L246" s="424">
        <f t="shared" si="264"/>
        <v>15860400807</v>
      </c>
      <c r="M246" s="36">
        <f t="shared" si="218"/>
        <v>2.9878542706207292E-3</v>
      </c>
      <c r="N246" s="424">
        <f t="shared" ref="N246:W246" si="265">+N247+N248</f>
        <v>0</v>
      </c>
      <c r="O246" s="424">
        <f t="shared" si="265"/>
        <v>9448821567.3600006</v>
      </c>
      <c r="P246" s="424">
        <f t="shared" si="265"/>
        <v>6411579239.6400003</v>
      </c>
      <c r="Q246" s="424">
        <f t="shared" si="265"/>
        <v>6983583979.8400002</v>
      </c>
      <c r="R246" s="424">
        <f t="shared" si="265"/>
        <v>8876816827.1599998</v>
      </c>
      <c r="S246" s="424">
        <f t="shared" si="265"/>
        <v>2465237587.5199995</v>
      </c>
      <c r="T246" s="424">
        <f t="shared" si="265"/>
        <v>1976037555.5599999</v>
      </c>
      <c r="U246" s="424">
        <f t="shared" si="265"/>
        <v>5007546424.2800007</v>
      </c>
      <c r="V246" s="424">
        <f t="shared" si="265"/>
        <v>1925352032.5599999</v>
      </c>
      <c r="W246" s="424">
        <f t="shared" si="265"/>
        <v>50685523</v>
      </c>
      <c r="X246" s="37">
        <f t="shared" si="205"/>
        <v>0.44031573128705487</v>
      </c>
      <c r="Y246" s="37">
        <f t="shared" si="206"/>
        <v>0.12458938330788427</v>
      </c>
      <c r="Z246" s="37">
        <f t="shared" si="207"/>
        <v>0.12139365555694182</v>
      </c>
      <c r="AA246" s="37">
        <f t="shared" si="240"/>
        <v>0.2829546492552199</v>
      </c>
      <c r="AB246" s="37">
        <f t="shared" si="241"/>
        <v>0.97434991918175562</v>
      </c>
    </row>
    <row r="247" spans="1:28" ht="32.25" customHeight="1" x14ac:dyDescent="0.25">
      <c r="A247" s="239" t="s">
        <v>398</v>
      </c>
      <c r="B247" s="68" t="s">
        <v>192</v>
      </c>
      <c r="C247" s="40">
        <v>11</v>
      </c>
      <c r="D247" s="40" t="s">
        <v>38</v>
      </c>
      <c r="E247" s="150" t="s">
        <v>226</v>
      </c>
      <c r="F247" s="422">
        <v>5414957829</v>
      </c>
      <c r="G247" s="421">
        <v>0</v>
      </c>
      <c r="H247" s="421">
        <v>0</v>
      </c>
      <c r="I247" s="421">
        <v>0</v>
      </c>
      <c r="J247" s="421">
        <v>0</v>
      </c>
      <c r="K247" s="421">
        <f t="shared" si="210"/>
        <v>0</v>
      </c>
      <c r="L247" s="421">
        <f t="shared" si="211"/>
        <v>5414957829</v>
      </c>
      <c r="M247" s="43">
        <f t="shared" si="218"/>
        <v>1.0200943262082091E-3</v>
      </c>
      <c r="N247" s="421">
        <v>0</v>
      </c>
      <c r="O247" s="421">
        <v>5212928271.3599997</v>
      </c>
      <c r="P247" s="421">
        <f>L247-O247</f>
        <v>202029557.64000034</v>
      </c>
      <c r="Q247" s="421">
        <v>5074335630.8400002</v>
      </c>
      <c r="R247" s="421">
        <f>+L247-Q247</f>
        <v>340622198.15999985</v>
      </c>
      <c r="S247" s="421">
        <f t="shared" ref="S247:S250" si="266">O247-Q247</f>
        <v>138592640.5199995</v>
      </c>
      <c r="T247" s="421">
        <v>1704691955.5599999</v>
      </c>
      <c r="U247" s="421">
        <f>+Q247-T247</f>
        <v>3369643675.2800002</v>
      </c>
      <c r="V247" s="421">
        <v>1655354272.5599999</v>
      </c>
      <c r="W247" s="44">
        <f t="shared" si="223"/>
        <v>49337683</v>
      </c>
      <c r="X247" s="45">
        <f t="shared" si="205"/>
        <v>0.93709605708547061</v>
      </c>
      <c r="Y247" s="45">
        <f t="shared" si="206"/>
        <v>0.31481167709755031</v>
      </c>
      <c r="Z247" s="45">
        <f t="shared" si="207"/>
        <v>0.30570030734028825</v>
      </c>
      <c r="AA247" s="45">
        <f t="shared" si="240"/>
        <v>0.33594387119359842</v>
      </c>
      <c r="AB247" s="45">
        <f t="shared" si="241"/>
        <v>0.97105771348361158</v>
      </c>
    </row>
    <row r="248" spans="1:28" ht="48.75" customHeight="1" x14ac:dyDescent="0.25">
      <c r="A248" s="239" t="s">
        <v>398</v>
      </c>
      <c r="B248" s="77" t="s">
        <v>192</v>
      </c>
      <c r="C248" s="40">
        <v>54</v>
      </c>
      <c r="D248" s="40" t="s">
        <v>38</v>
      </c>
      <c r="E248" s="150" t="s">
        <v>226</v>
      </c>
      <c r="F248" s="429">
        <f>2010523584+6444919394</f>
        <v>8455442978</v>
      </c>
      <c r="G248" s="421">
        <v>0</v>
      </c>
      <c r="H248" s="421">
        <v>0</v>
      </c>
      <c r="I248" s="421">
        <v>1990000000</v>
      </c>
      <c r="J248" s="421">
        <v>0</v>
      </c>
      <c r="K248" s="421">
        <f t="shared" si="210"/>
        <v>1990000000</v>
      </c>
      <c r="L248" s="422">
        <f t="shared" si="211"/>
        <v>10445442978</v>
      </c>
      <c r="M248" s="36">
        <f t="shared" si="218"/>
        <v>1.9677599444125199E-3</v>
      </c>
      <c r="N248" s="421">
        <v>0</v>
      </c>
      <c r="O248" s="421">
        <v>4235893296</v>
      </c>
      <c r="P248" s="421">
        <f>L248-O248</f>
        <v>6209549682</v>
      </c>
      <c r="Q248" s="421">
        <v>1909248349</v>
      </c>
      <c r="R248" s="421">
        <f>+L248-Q248</f>
        <v>8536194629</v>
      </c>
      <c r="S248" s="421">
        <f t="shared" si="266"/>
        <v>2326644947</v>
      </c>
      <c r="T248" s="421">
        <v>271345600</v>
      </c>
      <c r="U248" s="421">
        <f>+Q248-T248</f>
        <v>1637902749</v>
      </c>
      <c r="V248" s="421">
        <v>269997760</v>
      </c>
      <c r="W248" s="44">
        <f t="shared" si="223"/>
        <v>1347840</v>
      </c>
      <c r="X248" s="45">
        <f t="shared" si="205"/>
        <v>0.18278289901359127</v>
      </c>
      <c r="Y248" s="45">
        <f t="shared" si="206"/>
        <v>2.5977414320436491E-2</v>
      </c>
      <c r="Z248" s="45">
        <f t="shared" si="207"/>
        <v>2.5848378146208287E-2</v>
      </c>
      <c r="AA248" s="45">
        <f t="shared" si="240"/>
        <v>0.14212168895791985</v>
      </c>
      <c r="AB248" s="45">
        <f t="shared" si="241"/>
        <v>0.9950327552759286</v>
      </c>
    </row>
    <row r="249" spans="1:28" ht="30.75" customHeight="1" x14ac:dyDescent="0.25">
      <c r="A249" s="238" t="s">
        <v>399</v>
      </c>
      <c r="B249" s="68"/>
      <c r="C249" s="40"/>
      <c r="D249" s="40"/>
      <c r="E249" s="149" t="s">
        <v>400</v>
      </c>
      <c r="F249" s="425">
        <f>+F250</f>
        <v>20494557022</v>
      </c>
      <c r="G249" s="425">
        <f t="shared" ref="G249:L249" si="267">+G250</f>
        <v>0</v>
      </c>
      <c r="H249" s="425">
        <f t="shared" si="267"/>
        <v>0</v>
      </c>
      <c r="I249" s="425">
        <f t="shared" si="267"/>
        <v>0</v>
      </c>
      <c r="J249" s="425">
        <f t="shared" si="267"/>
        <v>1990000000</v>
      </c>
      <c r="K249" s="425">
        <f t="shared" si="267"/>
        <v>-1990000000</v>
      </c>
      <c r="L249" s="425">
        <f t="shared" si="267"/>
        <v>18504557022</v>
      </c>
      <c r="M249" s="36">
        <f t="shared" si="218"/>
        <v>3.4859724162661573E-3</v>
      </c>
      <c r="N249" s="425">
        <f t="shared" ref="N249:W249" si="268">+N250</f>
        <v>0</v>
      </c>
      <c r="O249" s="425">
        <f t="shared" si="268"/>
        <v>13995674000</v>
      </c>
      <c r="P249" s="425">
        <f t="shared" si="268"/>
        <v>4508883022</v>
      </c>
      <c r="Q249" s="425">
        <f t="shared" si="268"/>
        <v>0</v>
      </c>
      <c r="R249" s="425">
        <f t="shared" si="268"/>
        <v>18504557022</v>
      </c>
      <c r="S249" s="425">
        <f t="shared" si="268"/>
        <v>13995674000</v>
      </c>
      <c r="T249" s="425">
        <f t="shared" si="268"/>
        <v>0</v>
      </c>
      <c r="U249" s="425">
        <f t="shared" si="268"/>
        <v>0</v>
      </c>
      <c r="V249" s="425">
        <f t="shared" si="268"/>
        <v>0</v>
      </c>
      <c r="W249" s="425">
        <f t="shared" si="268"/>
        <v>0</v>
      </c>
      <c r="X249" s="37">
        <f t="shared" si="205"/>
        <v>0</v>
      </c>
      <c r="Y249" s="37">
        <f t="shared" si="206"/>
        <v>0</v>
      </c>
      <c r="Z249" s="37">
        <f t="shared" si="207"/>
        <v>0</v>
      </c>
      <c r="AA249" s="37" t="s">
        <v>46</v>
      </c>
      <c r="AB249" s="37" t="s">
        <v>46</v>
      </c>
    </row>
    <row r="250" spans="1:28" ht="48" customHeight="1" x14ac:dyDescent="0.25">
      <c r="A250" s="239" t="s">
        <v>401</v>
      </c>
      <c r="B250" s="77" t="s">
        <v>192</v>
      </c>
      <c r="C250" s="40">
        <v>54</v>
      </c>
      <c r="D250" s="40" t="s">
        <v>38</v>
      </c>
      <c r="E250" s="150" t="s">
        <v>226</v>
      </c>
      <c r="F250" s="429">
        <v>20494557022</v>
      </c>
      <c r="G250" s="421">
        <v>0</v>
      </c>
      <c r="H250" s="421">
        <v>0</v>
      </c>
      <c r="I250" s="421">
        <v>0</v>
      </c>
      <c r="J250" s="421">
        <v>1990000000</v>
      </c>
      <c r="K250" s="421">
        <f t="shared" si="210"/>
        <v>-1990000000</v>
      </c>
      <c r="L250" s="422">
        <f t="shared" si="211"/>
        <v>18504557022</v>
      </c>
      <c r="M250" s="43">
        <f t="shared" si="218"/>
        <v>3.4859724162661573E-3</v>
      </c>
      <c r="N250" s="258">
        <v>0</v>
      </c>
      <c r="O250" s="421">
        <v>13995674000</v>
      </c>
      <c r="P250" s="421">
        <f>L250-O250</f>
        <v>4508883022</v>
      </c>
      <c r="Q250" s="421">
        <v>0</v>
      </c>
      <c r="R250" s="421">
        <f>+L250-Q250</f>
        <v>18504557022</v>
      </c>
      <c r="S250" s="421">
        <f t="shared" si="266"/>
        <v>13995674000</v>
      </c>
      <c r="T250" s="421">
        <v>0</v>
      </c>
      <c r="U250" s="421">
        <f>+Q250-T250</f>
        <v>0</v>
      </c>
      <c r="V250" s="421">
        <v>0</v>
      </c>
      <c r="W250" s="44">
        <f t="shared" si="223"/>
        <v>0</v>
      </c>
      <c r="X250" s="45">
        <f t="shared" si="205"/>
        <v>0</v>
      </c>
      <c r="Y250" s="45">
        <f t="shared" si="206"/>
        <v>0</v>
      </c>
      <c r="Z250" s="45">
        <f t="shared" si="207"/>
        <v>0</v>
      </c>
      <c r="AA250" s="45" t="s">
        <v>46</v>
      </c>
      <c r="AB250" s="45" t="s">
        <v>46</v>
      </c>
    </row>
    <row r="251" spans="1:28" ht="66" customHeight="1" x14ac:dyDescent="0.25">
      <c r="A251" s="254" t="s">
        <v>402</v>
      </c>
      <c r="B251" s="68"/>
      <c r="C251" s="68"/>
      <c r="D251" s="68"/>
      <c r="E251" s="148" t="s">
        <v>405</v>
      </c>
      <c r="F251" s="424">
        <f>+F252</f>
        <v>4000000000</v>
      </c>
      <c r="G251" s="424">
        <f t="shared" ref="G251:L252" si="269">+G252</f>
        <v>0</v>
      </c>
      <c r="H251" s="424">
        <f t="shared" si="269"/>
        <v>0</v>
      </c>
      <c r="I251" s="424">
        <f t="shared" si="269"/>
        <v>0</v>
      </c>
      <c r="J251" s="424">
        <f t="shared" si="269"/>
        <v>0</v>
      </c>
      <c r="K251" s="424">
        <f t="shared" si="269"/>
        <v>0</v>
      </c>
      <c r="L251" s="424">
        <f t="shared" si="269"/>
        <v>4000000000</v>
      </c>
      <c r="M251" s="36">
        <f t="shared" si="218"/>
        <v>7.5353815000741653E-4</v>
      </c>
      <c r="N251" s="424">
        <f t="shared" ref="N251:W252" si="270">+N252</f>
        <v>0</v>
      </c>
      <c r="O251" s="424">
        <f t="shared" si="270"/>
        <v>3468587238.2200003</v>
      </c>
      <c r="P251" s="424">
        <f t="shared" si="270"/>
        <v>531412761.77999997</v>
      </c>
      <c r="Q251" s="424">
        <f t="shared" si="270"/>
        <v>2510447390.9499998</v>
      </c>
      <c r="R251" s="424">
        <f t="shared" si="270"/>
        <v>1489552609.05</v>
      </c>
      <c r="S251" s="424">
        <f t="shared" si="270"/>
        <v>958139847.26999998</v>
      </c>
      <c r="T251" s="424">
        <f t="shared" si="270"/>
        <v>1217290888.45</v>
      </c>
      <c r="U251" s="424">
        <f t="shared" si="270"/>
        <v>1293156502.5</v>
      </c>
      <c r="V251" s="424">
        <f t="shared" si="270"/>
        <v>1204598728.45</v>
      </c>
      <c r="W251" s="424">
        <f t="shared" si="270"/>
        <v>12692160</v>
      </c>
      <c r="X251" s="37">
        <f t="shared" si="205"/>
        <v>0.62761184773750001</v>
      </c>
      <c r="Y251" s="37">
        <f t="shared" si="206"/>
        <v>0.3043227221125</v>
      </c>
      <c r="Z251" s="37">
        <f t="shared" si="207"/>
        <v>0.30114968211250004</v>
      </c>
      <c r="AA251" s="37">
        <f t="shared" si="240"/>
        <v>0.48489002113258967</v>
      </c>
      <c r="AB251" s="37">
        <f t="shared" si="241"/>
        <v>0.98957343711316104</v>
      </c>
    </row>
    <row r="252" spans="1:28" ht="60.75" customHeight="1" x14ac:dyDescent="0.25">
      <c r="A252" s="254" t="s">
        <v>404</v>
      </c>
      <c r="B252" s="68"/>
      <c r="C252" s="68"/>
      <c r="D252" s="68"/>
      <c r="E252" s="148" t="s">
        <v>405</v>
      </c>
      <c r="F252" s="424">
        <f>+F253</f>
        <v>4000000000</v>
      </c>
      <c r="G252" s="424">
        <f t="shared" si="269"/>
        <v>0</v>
      </c>
      <c r="H252" s="424">
        <f t="shared" si="269"/>
        <v>0</v>
      </c>
      <c r="I252" s="424">
        <f t="shared" si="269"/>
        <v>0</v>
      </c>
      <c r="J252" s="424">
        <f t="shared" si="269"/>
        <v>0</v>
      </c>
      <c r="K252" s="424">
        <f t="shared" si="269"/>
        <v>0</v>
      </c>
      <c r="L252" s="424">
        <f t="shared" si="269"/>
        <v>4000000000</v>
      </c>
      <c r="M252" s="36">
        <f t="shared" si="218"/>
        <v>7.5353815000741653E-4</v>
      </c>
      <c r="N252" s="424">
        <f t="shared" si="270"/>
        <v>0</v>
      </c>
      <c r="O252" s="424">
        <f t="shared" si="270"/>
        <v>3468587238.2200003</v>
      </c>
      <c r="P252" s="424">
        <f t="shared" si="270"/>
        <v>531412761.77999997</v>
      </c>
      <c r="Q252" s="424">
        <f t="shared" si="270"/>
        <v>2510447390.9499998</v>
      </c>
      <c r="R252" s="424">
        <f t="shared" si="270"/>
        <v>1489552609.05</v>
      </c>
      <c r="S252" s="424">
        <f t="shared" si="270"/>
        <v>958139847.26999998</v>
      </c>
      <c r="T252" s="424">
        <f t="shared" si="270"/>
        <v>1217290888.45</v>
      </c>
      <c r="U252" s="424">
        <f t="shared" si="270"/>
        <v>1293156502.5</v>
      </c>
      <c r="V252" s="424">
        <f t="shared" si="270"/>
        <v>1204598728.45</v>
      </c>
      <c r="W252" s="424">
        <f t="shared" si="270"/>
        <v>12692160</v>
      </c>
      <c r="X252" s="37">
        <f t="shared" si="205"/>
        <v>0.62761184773750001</v>
      </c>
      <c r="Y252" s="37">
        <f t="shared" si="206"/>
        <v>0.3043227221125</v>
      </c>
      <c r="Z252" s="37">
        <f t="shared" si="207"/>
        <v>0.30114968211250004</v>
      </c>
      <c r="AA252" s="37">
        <f t="shared" si="240"/>
        <v>0.48489002113258967</v>
      </c>
      <c r="AB252" s="37">
        <f t="shared" si="241"/>
        <v>0.98957343711316104</v>
      </c>
    </row>
    <row r="253" spans="1:28" ht="35.25" customHeight="1" x14ac:dyDescent="0.25">
      <c r="A253" s="254" t="s">
        <v>406</v>
      </c>
      <c r="B253" s="68"/>
      <c r="C253" s="68"/>
      <c r="D253" s="68"/>
      <c r="E253" s="148" t="s">
        <v>407</v>
      </c>
      <c r="F253" s="424">
        <f>+F254+F255</f>
        <v>4000000000</v>
      </c>
      <c r="G253" s="424">
        <f t="shared" ref="G253:L253" si="271">+G254+G255</f>
        <v>0</v>
      </c>
      <c r="H253" s="424">
        <f t="shared" si="271"/>
        <v>0</v>
      </c>
      <c r="I253" s="424">
        <f t="shared" si="271"/>
        <v>0</v>
      </c>
      <c r="J253" s="424">
        <f t="shared" si="271"/>
        <v>0</v>
      </c>
      <c r="K253" s="424">
        <f t="shared" si="271"/>
        <v>0</v>
      </c>
      <c r="L253" s="424">
        <f t="shared" si="271"/>
        <v>4000000000</v>
      </c>
      <c r="M253" s="36">
        <f t="shared" si="218"/>
        <v>7.5353815000741653E-4</v>
      </c>
      <c r="N253" s="424">
        <f t="shared" ref="N253:W253" si="272">+N254+N255</f>
        <v>0</v>
      </c>
      <c r="O253" s="424">
        <f t="shared" si="272"/>
        <v>3468587238.2200003</v>
      </c>
      <c r="P253" s="424">
        <f t="shared" si="272"/>
        <v>531412761.77999997</v>
      </c>
      <c r="Q253" s="424">
        <f t="shared" si="272"/>
        <v>2510447390.9499998</v>
      </c>
      <c r="R253" s="424">
        <f t="shared" si="272"/>
        <v>1489552609.05</v>
      </c>
      <c r="S253" s="424">
        <f t="shared" si="272"/>
        <v>958139847.26999998</v>
      </c>
      <c r="T253" s="424">
        <f t="shared" si="272"/>
        <v>1217290888.45</v>
      </c>
      <c r="U253" s="424">
        <f t="shared" si="272"/>
        <v>1293156502.5</v>
      </c>
      <c r="V253" s="424">
        <f t="shared" si="272"/>
        <v>1204598728.45</v>
      </c>
      <c r="W253" s="424">
        <f t="shared" si="272"/>
        <v>12692160</v>
      </c>
      <c r="X253" s="37">
        <f t="shared" si="205"/>
        <v>0.62761184773750001</v>
      </c>
      <c r="Y253" s="37">
        <f t="shared" si="206"/>
        <v>0.3043227221125</v>
      </c>
      <c r="Z253" s="37">
        <f t="shared" si="207"/>
        <v>0.30114968211250004</v>
      </c>
      <c r="AA253" s="37">
        <f t="shared" si="240"/>
        <v>0.48489002113258967</v>
      </c>
      <c r="AB253" s="37">
        <f t="shared" si="241"/>
        <v>0.98957343711316104</v>
      </c>
    </row>
    <row r="254" spans="1:28" ht="35.25" customHeight="1" x14ac:dyDescent="0.25">
      <c r="A254" s="239" t="s">
        <v>408</v>
      </c>
      <c r="B254" s="40" t="s">
        <v>192</v>
      </c>
      <c r="C254" s="40">
        <v>11</v>
      </c>
      <c r="D254" s="40" t="s">
        <v>38</v>
      </c>
      <c r="E254" s="150" t="s">
        <v>226</v>
      </c>
      <c r="F254" s="422">
        <v>1000000000</v>
      </c>
      <c r="G254" s="421">
        <v>0</v>
      </c>
      <c r="H254" s="421">
        <v>0</v>
      </c>
      <c r="I254" s="421">
        <v>0</v>
      </c>
      <c r="J254" s="421">
        <v>0</v>
      </c>
      <c r="K254" s="421">
        <f t="shared" si="210"/>
        <v>0</v>
      </c>
      <c r="L254" s="421">
        <f t="shared" si="211"/>
        <v>1000000000</v>
      </c>
      <c r="M254" s="43">
        <f t="shared" si="218"/>
        <v>1.8838453750185413E-4</v>
      </c>
      <c r="N254" s="421">
        <v>0</v>
      </c>
      <c r="O254" s="421">
        <v>999524738.22000003</v>
      </c>
      <c r="P254" s="421">
        <f>L254-O254</f>
        <v>475261.77999997139</v>
      </c>
      <c r="Q254" s="421">
        <v>975946810.95000005</v>
      </c>
      <c r="R254" s="421">
        <f>+L254-Q254</f>
        <v>24053189.049999952</v>
      </c>
      <c r="S254" s="421">
        <f t="shared" ref="S254:S255" si="273">O254-Q254</f>
        <v>23577927.269999981</v>
      </c>
      <c r="T254" s="421">
        <v>759644946.45000005</v>
      </c>
      <c r="U254" s="421">
        <f>+Q254-T254</f>
        <v>216301864.5</v>
      </c>
      <c r="V254" s="421">
        <v>757061586.45000005</v>
      </c>
      <c r="W254" s="44">
        <f t="shared" si="223"/>
        <v>2583360</v>
      </c>
      <c r="X254" s="45">
        <f t="shared" si="205"/>
        <v>0.97594681095000002</v>
      </c>
      <c r="Y254" s="45">
        <f t="shared" si="206"/>
        <v>0.75964494645000002</v>
      </c>
      <c r="Z254" s="45">
        <f t="shared" si="207"/>
        <v>0.7570615864500001</v>
      </c>
      <c r="AA254" s="45">
        <f t="shared" si="240"/>
        <v>0.77836715887267582</v>
      </c>
      <c r="AB254" s="45">
        <f t="shared" si="241"/>
        <v>0.99659925335899002</v>
      </c>
    </row>
    <row r="255" spans="1:28" ht="48.75" customHeight="1" x14ac:dyDescent="0.25">
      <c r="A255" s="239" t="s">
        <v>408</v>
      </c>
      <c r="B255" s="77" t="s">
        <v>192</v>
      </c>
      <c r="C255" s="40">
        <v>54</v>
      </c>
      <c r="D255" s="40" t="s">
        <v>38</v>
      </c>
      <c r="E255" s="150" t="s">
        <v>226</v>
      </c>
      <c r="F255" s="422">
        <v>3000000000</v>
      </c>
      <c r="G255" s="421">
        <v>0</v>
      </c>
      <c r="H255" s="421">
        <v>0</v>
      </c>
      <c r="I255" s="421">
        <v>0</v>
      </c>
      <c r="J255" s="421">
        <v>0</v>
      </c>
      <c r="K255" s="421">
        <f t="shared" si="210"/>
        <v>0</v>
      </c>
      <c r="L255" s="421">
        <f t="shared" si="211"/>
        <v>3000000000</v>
      </c>
      <c r="M255" s="43">
        <f t="shared" si="218"/>
        <v>5.6515361250556242E-4</v>
      </c>
      <c r="N255" s="421">
        <v>0</v>
      </c>
      <c r="O255" s="421">
        <v>2469062500</v>
      </c>
      <c r="P255" s="421">
        <f>L255-O255</f>
        <v>530937500</v>
      </c>
      <c r="Q255" s="421">
        <v>1534500580</v>
      </c>
      <c r="R255" s="421">
        <f>+L255-Q255</f>
        <v>1465499420</v>
      </c>
      <c r="S255" s="421">
        <f t="shared" si="273"/>
        <v>934561920</v>
      </c>
      <c r="T255" s="421">
        <v>457645942</v>
      </c>
      <c r="U255" s="421">
        <f>+Q255-T255</f>
        <v>1076854638</v>
      </c>
      <c r="V255" s="421">
        <v>447537142</v>
      </c>
      <c r="W255" s="44">
        <f t="shared" si="223"/>
        <v>10108800</v>
      </c>
      <c r="X255" s="45">
        <f t="shared" si="205"/>
        <v>0.5115001933333333</v>
      </c>
      <c r="Y255" s="45">
        <f t="shared" si="206"/>
        <v>0.15254864733333334</v>
      </c>
      <c r="Z255" s="45">
        <f t="shared" si="207"/>
        <v>0.14917904733333334</v>
      </c>
      <c r="AA255" s="45">
        <f t="shared" si="240"/>
        <v>0.29823771197271232</v>
      </c>
      <c r="AB255" s="45">
        <f t="shared" si="241"/>
        <v>0.97791130856350961</v>
      </c>
    </row>
    <row r="256" spans="1:28" ht="72" customHeight="1" x14ac:dyDescent="0.25">
      <c r="A256" s="254" t="s">
        <v>409</v>
      </c>
      <c r="B256" s="72"/>
      <c r="C256" s="70"/>
      <c r="D256" s="70"/>
      <c r="E256" s="148" t="s">
        <v>412</v>
      </c>
      <c r="F256" s="424">
        <f>+F257</f>
        <v>1500000000</v>
      </c>
      <c r="G256" s="424">
        <f t="shared" ref="G256:L258" si="274">+G257</f>
        <v>0</v>
      </c>
      <c r="H256" s="424">
        <f t="shared" si="274"/>
        <v>0</v>
      </c>
      <c r="I256" s="424">
        <f t="shared" si="274"/>
        <v>0</v>
      </c>
      <c r="J256" s="424">
        <f t="shared" si="274"/>
        <v>0</v>
      </c>
      <c r="K256" s="424">
        <f t="shared" si="274"/>
        <v>0</v>
      </c>
      <c r="L256" s="424">
        <f t="shared" si="274"/>
        <v>1500000000</v>
      </c>
      <c r="M256" s="36">
        <f t="shared" si="218"/>
        <v>2.8257680625278121E-4</v>
      </c>
      <c r="N256" s="424">
        <f t="shared" ref="N256:W258" si="275">+N257</f>
        <v>0</v>
      </c>
      <c r="O256" s="424">
        <f t="shared" si="275"/>
        <v>684737269.75</v>
      </c>
      <c r="P256" s="424">
        <f t="shared" si="275"/>
        <v>815262730.25</v>
      </c>
      <c r="Q256" s="424">
        <f t="shared" si="275"/>
        <v>684238144.86000001</v>
      </c>
      <c r="R256" s="424">
        <f t="shared" si="275"/>
        <v>815761855.13999999</v>
      </c>
      <c r="S256" s="424">
        <f t="shared" si="275"/>
        <v>499124.88999998569</v>
      </c>
      <c r="T256" s="424">
        <f t="shared" si="275"/>
        <v>155559136.86000001</v>
      </c>
      <c r="U256" s="424">
        <f t="shared" si="275"/>
        <v>528679008</v>
      </c>
      <c r="V256" s="424">
        <f t="shared" si="275"/>
        <v>155559136.86000001</v>
      </c>
      <c r="W256" s="424">
        <f t="shared" si="275"/>
        <v>0</v>
      </c>
      <c r="X256" s="37">
        <f t="shared" si="205"/>
        <v>0.45615876323999999</v>
      </c>
      <c r="Y256" s="37">
        <f t="shared" si="206"/>
        <v>0.10370609124000001</v>
      </c>
      <c r="Z256" s="37">
        <f t="shared" si="207"/>
        <v>0.10370609124000001</v>
      </c>
      <c r="AA256" s="37">
        <f t="shared" si="240"/>
        <v>0.22734648459540138</v>
      </c>
      <c r="AB256" s="37">
        <f t="shared" si="241"/>
        <v>1</v>
      </c>
    </row>
    <row r="257" spans="1:28" ht="49.5" customHeight="1" x14ac:dyDescent="0.25">
      <c r="A257" s="254" t="s">
        <v>411</v>
      </c>
      <c r="B257" s="82"/>
      <c r="C257" s="83"/>
      <c r="D257" s="83"/>
      <c r="E257" s="148" t="s">
        <v>412</v>
      </c>
      <c r="F257" s="424">
        <f>+F258</f>
        <v>1500000000</v>
      </c>
      <c r="G257" s="424">
        <f t="shared" si="274"/>
        <v>0</v>
      </c>
      <c r="H257" s="424">
        <f t="shared" si="274"/>
        <v>0</v>
      </c>
      <c r="I257" s="424">
        <f t="shared" si="274"/>
        <v>0</v>
      </c>
      <c r="J257" s="424">
        <f t="shared" si="274"/>
        <v>0</v>
      </c>
      <c r="K257" s="424">
        <f t="shared" si="274"/>
        <v>0</v>
      </c>
      <c r="L257" s="424">
        <f t="shared" si="274"/>
        <v>1500000000</v>
      </c>
      <c r="M257" s="36">
        <f t="shared" si="218"/>
        <v>2.8257680625278121E-4</v>
      </c>
      <c r="N257" s="424">
        <f t="shared" si="275"/>
        <v>0</v>
      </c>
      <c r="O257" s="424">
        <f t="shared" si="275"/>
        <v>684737269.75</v>
      </c>
      <c r="P257" s="424">
        <f t="shared" si="275"/>
        <v>815262730.25</v>
      </c>
      <c r="Q257" s="424">
        <f t="shared" si="275"/>
        <v>684238144.86000001</v>
      </c>
      <c r="R257" s="424">
        <f t="shared" si="275"/>
        <v>815761855.13999999</v>
      </c>
      <c r="S257" s="424">
        <f t="shared" si="275"/>
        <v>499124.88999998569</v>
      </c>
      <c r="T257" s="424">
        <f t="shared" si="275"/>
        <v>155559136.86000001</v>
      </c>
      <c r="U257" s="424">
        <f t="shared" si="275"/>
        <v>528679008</v>
      </c>
      <c r="V257" s="424">
        <f t="shared" si="275"/>
        <v>155559136.86000001</v>
      </c>
      <c r="W257" s="424">
        <f t="shared" si="275"/>
        <v>0</v>
      </c>
      <c r="X257" s="37">
        <f t="shared" si="205"/>
        <v>0.45615876323999999</v>
      </c>
      <c r="Y257" s="37">
        <f t="shared" si="206"/>
        <v>0.10370609124000001</v>
      </c>
      <c r="Z257" s="37">
        <f t="shared" si="207"/>
        <v>0.10370609124000001</v>
      </c>
      <c r="AA257" s="37">
        <f t="shared" si="240"/>
        <v>0.22734648459540138</v>
      </c>
      <c r="AB257" s="37">
        <f t="shared" si="241"/>
        <v>1</v>
      </c>
    </row>
    <row r="258" spans="1:28" ht="35.25" customHeight="1" x14ac:dyDescent="0.25">
      <c r="A258" s="254" t="s">
        <v>413</v>
      </c>
      <c r="B258" s="82"/>
      <c r="C258" s="83"/>
      <c r="D258" s="83"/>
      <c r="E258" s="148" t="s">
        <v>414</v>
      </c>
      <c r="F258" s="424">
        <f>+F259</f>
        <v>1500000000</v>
      </c>
      <c r="G258" s="424">
        <f t="shared" si="274"/>
        <v>0</v>
      </c>
      <c r="H258" s="424">
        <f t="shared" si="274"/>
        <v>0</v>
      </c>
      <c r="I258" s="424">
        <f t="shared" si="274"/>
        <v>0</v>
      </c>
      <c r="J258" s="424">
        <f t="shared" si="274"/>
        <v>0</v>
      </c>
      <c r="K258" s="424">
        <f t="shared" si="274"/>
        <v>0</v>
      </c>
      <c r="L258" s="424">
        <f t="shared" si="274"/>
        <v>1500000000</v>
      </c>
      <c r="M258" s="36">
        <f t="shared" si="218"/>
        <v>2.8257680625278121E-4</v>
      </c>
      <c r="N258" s="424">
        <f t="shared" si="275"/>
        <v>0</v>
      </c>
      <c r="O258" s="424">
        <f t="shared" si="275"/>
        <v>684737269.75</v>
      </c>
      <c r="P258" s="424">
        <f t="shared" si="275"/>
        <v>815262730.25</v>
      </c>
      <c r="Q258" s="424">
        <f t="shared" si="275"/>
        <v>684238144.86000001</v>
      </c>
      <c r="R258" s="424">
        <f t="shared" si="275"/>
        <v>815761855.13999999</v>
      </c>
      <c r="S258" s="424">
        <f t="shared" si="275"/>
        <v>499124.88999998569</v>
      </c>
      <c r="T258" s="424">
        <f t="shared" si="275"/>
        <v>155559136.86000001</v>
      </c>
      <c r="U258" s="424">
        <f t="shared" si="275"/>
        <v>528679008</v>
      </c>
      <c r="V258" s="424">
        <f t="shared" si="275"/>
        <v>155559136.86000001</v>
      </c>
      <c r="W258" s="424">
        <f t="shared" si="275"/>
        <v>0</v>
      </c>
      <c r="X258" s="37">
        <f t="shared" si="205"/>
        <v>0.45615876323999999</v>
      </c>
      <c r="Y258" s="37">
        <f t="shared" si="206"/>
        <v>0.10370609124000001</v>
      </c>
      <c r="Z258" s="37">
        <f t="shared" si="207"/>
        <v>0.10370609124000001</v>
      </c>
      <c r="AA258" s="37">
        <f t="shared" si="240"/>
        <v>0.22734648459540138</v>
      </c>
      <c r="AB258" s="37">
        <f t="shared" si="241"/>
        <v>1</v>
      </c>
    </row>
    <row r="259" spans="1:28" ht="42.75" customHeight="1" thickBot="1" x14ac:dyDescent="0.3">
      <c r="A259" s="248" t="s">
        <v>439</v>
      </c>
      <c r="B259" s="84" t="s">
        <v>192</v>
      </c>
      <c r="C259" s="53">
        <v>54</v>
      </c>
      <c r="D259" s="53" t="s">
        <v>38</v>
      </c>
      <c r="E259" s="431" t="s">
        <v>226</v>
      </c>
      <c r="F259" s="432">
        <v>1500000000</v>
      </c>
      <c r="G259" s="427">
        <v>0</v>
      </c>
      <c r="H259" s="427">
        <v>0</v>
      </c>
      <c r="I259" s="427">
        <v>0</v>
      </c>
      <c r="J259" s="427">
        <v>0</v>
      </c>
      <c r="K259" s="427">
        <f t="shared" si="210"/>
        <v>0</v>
      </c>
      <c r="L259" s="427">
        <f t="shared" si="211"/>
        <v>1500000000</v>
      </c>
      <c r="M259" s="250">
        <f t="shared" si="218"/>
        <v>2.8257680625278121E-4</v>
      </c>
      <c r="N259" s="427">
        <v>0</v>
      </c>
      <c r="O259" s="427">
        <v>684737269.75</v>
      </c>
      <c r="P259" s="427">
        <f>L259-O259</f>
        <v>815262730.25</v>
      </c>
      <c r="Q259" s="427">
        <v>684238144.86000001</v>
      </c>
      <c r="R259" s="427">
        <f>+L259-Q259</f>
        <v>815761855.13999999</v>
      </c>
      <c r="S259" s="427">
        <f t="shared" ref="S259" si="276">O259-Q259</f>
        <v>499124.88999998569</v>
      </c>
      <c r="T259" s="427">
        <v>155559136.86000001</v>
      </c>
      <c r="U259" s="427">
        <f>+Q259-T259</f>
        <v>528679008</v>
      </c>
      <c r="V259" s="427">
        <v>155559136.86000001</v>
      </c>
      <c r="W259" s="56">
        <f t="shared" si="223"/>
        <v>0</v>
      </c>
      <c r="X259" s="57">
        <f t="shared" si="205"/>
        <v>0.45615876323999999</v>
      </c>
      <c r="Y259" s="57">
        <f t="shared" si="206"/>
        <v>0.10370609124000001</v>
      </c>
      <c r="Z259" s="57">
        <f t="shared" si="207"/>
        <v>0.10370609124000001</v>
      </c>
      <c r="AA259" s="57">
        <f t="shared" si="240"/>
        <v>0.22734648459540138</v>
      </c>
      <c r="AB259" s="57">
        <f t="shared" si="241"/>
        <v>1</v>
      </c>
    </row>
    <row r="260" spans="1:28" s="433" customFormat="1" ht="33" customHeight="1" thickBot="1" x14ac:dyDescent="0.3">
      <c r="A260" s="547" t="s">
        <v>415</v>
      </c>
      <c r="B260" s="548"/>
      <c r="C260" s="548"/>
      <c r="D260" s="548"/>
      <c r="E260" s="548"/>
      <c r="F260" s="391">
        <f>+F7+F97+F104</f>
        <v>5308291292167</v>
      </c>
      <c r="G260" s="391">
        <f t="shared" ref="G260:W260" si="277">+G7+G97+G104</f>
        <v>0</v>
      </c>
      <c r="H260" s="391">
        <f t="shared" si="277"/>
        <v>0</v>
      </c>
      <c r="I260" s="391">
        <f t="shared" si="277"/>
        <v>22312382568</v>
      </c>
      <c r="J260" s="391">
        <f t="shared" si="277"/>
        <v>22312382568</v>
      </c>
      <c r="K260" s="391">
        <f t="shared" si="277"/>
        <v>0</v>
      </c>
      <c r="L260" s="391">
        <f t="shared" si="277"/>
        <v>5308291292167</v>
      </c>
      <c r="M260" s="392">
        <f t="shared" si="218"/>
        <v>1</v>
      </c>
      <c r="N260" s="391">
        <f t="shared" si="277"/>
        <v>23357358000</v>
      </c>
      <c r="O260" s="391">
        <f t="shared" si="277"/>
        <v>4321723158090.1807</v>
      </c>
      <c r="P260" s="391">
        <f t="shared" si="277"/>
        <v>986568134076.82007</v>
      </c>
      <c r="Q260" s="391">
        <f t="shared" si="277"/>
        <v>4154309343600.1191</v>
      </c>
      <c r="R260" s="391">
        <f t="shared" si="277"/>
        <v>1153981948566.8799</v>
      </c>
      <c r="S260" s="391">
        <f t="shared" si="277"/>
        <v>167413814490.06</v>
      </c>
      <c r="T260" s="391">
        <f t="shared" si="277"/>
        <v>232619139139.28</v>
      </c>
      <c r="U260" s="391">
        <f t="shared" si="277"/>
        <v>3921690204460.8403</v>
      </c>
      <c r="V260" s="391">
        <f t="shared" si="277"/>
        <v>231259066903.28</v>
      </c>
      <c r="W260" s="391">
        <f t="shared" si="277"/>
        <v>1360072236</v>
      </c>
      <c r="X260" s="393">
        <f t="shared" si="205"/>
        <v>0.78260764433373975</v>
      </c>
      <c r="Y260" s="393">
        <f t="shared" si="206"/>
        <v>4.3821848940832721E-2</v>
      </c>
      <c r="Z260" s="393">
        <f t="shared" si="207"/>
        <v>4.3565632361684745E-2</v>
      </c>
      <c r="AA260" s="393">
        <f t="shared" ref="AA260" si="278">+T260/Q260</f>
        <v>5.5994659978231796E-2</v>
      </c>
      <c r="AB260" s="394">
        <f t="shared" ref="AB260" si="279">+V260/T260</f>
        <v>0.99415322298486519</v>
      </c>
    </row>
    <row r="261" spans="1:28" s="434" customFormat="1" ht="19.5" customHeight="1" x14ac:dyDescent="0.25">
      <c r="A261" s="86" t="s">
        <v>467</v>
      </c>
      <c r="E261" s="435"/>
      <c r="F261" s="435"/>
      <c r="G261" s="435"/>
      <c r="H261" s="435"/>
      <c r="I261" s="435"/>
      <c r="J261" s="435"/>
      <c r="K261" s="435"/>
      <c r="L261" s="435"/>
      <c r="M261" s="89"/>
      <c r="N261" s="90"/>
      <c r="O261" s="89"/>
      <c r="P261" s="89"/>
      <c r="Q261" s="89"/>
      <c r="R261" s="89"/>
      <c r="S261" s="89"/>
      <c r="T261" s="89"/>
      <c r="U261" s="89"/>
      <c r="V261" s="89"/>
      <c r="W261" s="89"/>
      <c r="X261" s="436"/>
      <c r="Y261" s="436"/>
      <c r="Z261" s="436"/>
      <c r="AA261" s="436"/>
      <c r="AB261" s="436"/>
    </row>
    <row r="262" spans="1:28" s="433" customFormat="1" ht="238.5" customHeight="1" x14ac:dyDescent="0.25">
      <c r="A262" s="549" t="s">
        <v>513</v>
      </c>
      <c r="B262" s="549"/>
      <c r="C262" s="549"/>
      <c r="D262" s="549"/>
      <c r="E262" s="549"/>
      <c r="F262" s="549"/>
      <c r="G262" s="549"/>
      <c r="H262" s="549"/>
      <c r="I262" s="549"/>
      <c r="J262" s="549"/>
      <c r="K262" s="549"/>
      <c r="L262" s="549"/>
      <c r="M262" s="549"/>
      <c r="N262" s="549"/>
      <c r="O262" s="263"/>
      <c r="P262" s="263"/>
      <c r="Q262" s="263"/>
      <c r="R262" s="263"/>
      <c r="S262" s="263"/>
      <c r="T262" s="263"/>
      <c r="U262" s="263"/>
      <c r="V262" s="263"/>
      <c r="W262" s="263"/>
      <c r="X262" s="264"/>
      <c r="Y262" s="264"/>
      <c r="Z262" s="264"/>
      <c r="AA262" s="264"/>
      <c r="AB262" s="264"/>
    </row>
    <row r="263" spans="1:28" s="434" customFormat="1" ht="15.75" customHeight="1" x14ac:dyDescent="0.25">
      <c r="A263" s="319" t="s">
        <v>506</v>
      </c>
      <c r="E263" s="435"/>
      <c r="F263" s="435"/>
      <c r="G263" s="435"/>
      <c r="H263" s="435"/>
      <c r="I263" s="435"/>
      <c r="J263" s="435"/>
      <c r="K263" s="435"/>
      <c r="L263" s="435"/>
      <c r="M263" s="89"/>
      <c r="N263" s="90"/>
      <c r="O263" s="89"/>
      <c r="P263" s="89"/>
      <c r="Q263" s="89"/>
      <c r="R263" s="89"/>
      <c r="S263" s="89"/>
      <c r="T263" s="89"/>
      <c r="U263" s="89"/>
      <c r="V263" s="89"/>
      <c r="W263" s="89"/>
      <c r="X263" s="436"/>
      <c r="Y263" s="436"/>
      <c r="Z263" s="436"/>
      <c r="AA263" s="436"/>
      <c r="AB263" s="436"/>
    </row>
    <row r="264" spans="1:28" x14ac:dyDescent="0.25">
      <c r="A264" s="319" t="s">
        <v>417</v>
      </c>
      <c r="M264" s="11"/>
      <c r="N264" s="12"/>
      <c r="O264" s="11"/>
      <c r="P264" s="11"/>
      <c r="Q264" s="11"/>
      <c r="R264" s="11"/>
      <c r="S264" s="11"/>
      <c r="T264" s="11"/>
      <c r="U264" s="11"/>
      <c r="V264" s="11"/>
      <c r="W264" s="11"/>
    </row>
    <row r="265" spans="1:28" x14ac:dyDescent="0.25">
      <c r="M265" s="11"/>
      <c r="N265" s="12"/>
      <c r="O265" s="11"/>
      <c r="P265" s="11"/>
      <c r="Q265" s="11"/>
      <c r="R265" s="11"/>
      <c r="S265" s="11"/>
      <c r="T265" s="11"/>
      <c r="U265" s="11"/>
      <c r="V265" s="11"/>
      <c r="W265" s="11"/>
    </row>
    <row r="266" spans="1:28" x14ac:dyDescent="0.25">
      <c r="M266" s="11"/>
      <c r="N266" s="12"/>
      <c r="O266" s="11"/>
      <c r="P266" s="11"/>
      <c r="Q266" s="11"/>
      <c r="R266" s="11"/>
      <c r="S266" s="11"/>
      <c r="T266" s="11"/>
      <c r="U266" s="11"/>
      <c r="V266" s="11"/>
      <c r="W266" s="11"/>
    </row>
  </sheetData>
  <autoFilter ref="X6:AB264" xr:uid="{51C2B3A8-A296-4092-8CA4-86A8A541F738}"/>
  <mergeCells count="22">
    <mergeCell ref="W5:W6"/>
    <mergeCell ref="X5:AB5"/>
    <mergeCell ref="A260:E260"/>
    <mergeCell ref="A262:N262"/>
    <mergeCell ref="Q5:Q6"/>
    <mergeCell ref="R5:R6"/>
    <mergeCell ref="S5:S6"/>
    <mergeCell ref="T5:T6"/>
    <mergeCell ref="U5:U6"/>
    <mergeCell ref="V5:V6"/>
    <mergeCell ref="G5:K5"/>
    <mergeCell ref="L5:L6"/>
    <mergeCell ref="M5:M6"/>
    <mergeCell ref="N5:N6"/>
    <mergeCell ref="O5:O6"/>
    <mergeCell ref="P5:P6"/>
    <mergeCell ref="F5:F6"/>
    <mergeCell ref="A5:A6"/>
    <mergeCell ref="B5:B6"/>
    <mergeCell ref="C5:C6"/>
    <mergeCell ref="D5:D6"/>
    <mergeCell ref="E5:E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30F08-BF23-4D8D-82F0-458324B3CEE1}">
  <dimension ref="A1:AB266"/>
  <sheetViews>
    <sheetView zoomScale="78" zoomScaleNormal="78" zoomScaleSheetLayoutView="89" workbookViewId="0">
      <pane xSplit="5" ySplit="6" topLeftCell="F7" activePane="bottomRight" state="frozen"/>
      <selection activeCell="A260" sqref="A260:E260"/>
      <selection pane="topRight" activeCell="A260" sqref="A260:E260"/>
      <selection pane="bottomLeft" activeCell="A260" sqref="A260:E260"/>
      <selection pane="bottomRight" activeCell="A5" sqref="A5:A6"/>
    </sheetView>
  </sheetViews>
  <sheetFormatPr baseColWidth="10" defaultRowHeight="15.75" x14ac:dyDescent="0.25"/>
  <cols>
    <col min="1" max="1" width="32.5703125" style="409" customWidth="1"/>
    <col min="2" max="2" width="16.140625" style="411" customWidth="1"/>
    <col min="3" max="3" width="11" style="409" customWidth="1"/>
    <col min="4" max="4" width="9.5703125" style="409" customWidth="1"/>
    <col min="5" max="5" width="49.28515625" style="412" customWidth="1"/>
    <col min="6" max="6" width="26" style="412" customWidth="1"/>
    <col min="7" max="7" width="14.85546875" style="412" customWidth="1"/>
    <col min="8" max="8" width="17.28515625" style="412" customWidth="1"/>
    <col min="9" max="10" width="23" style="412" bestFit="1" customWidth="1"/>
    <col min="11" max="11" width="21" style="412" customWidth="1"/>
    <col min="12" max="12" width="26.85546875" style="412" bestFit="1" customWidth="1"/>
    <col min="13" max="13" width="16.140625" style="93" customWidth="1"/>
    <col min="14" max="14" width="25.140625" style="265" customWidth="1"/>
    <col min="15" max="16" width="27.42578125" style="93"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2.7109375" style="93" customWidth="1"/>
    <col min="24" max="28" width="16.85546875" style="436" customWidth="1"/>
    <col min="29" max="113" width="11.42578125" style="409"/>
    <col min="114" max="114" width="15.42578125" style="409" customWidth="1"/>
    <col min="115" max="115" width="9.5703125" style="409" customWidth="1"/>
    <col min="116" max="116" width="14.42578125" style="409" customWidth="1"/>
    <col min="117" max="117" width="49.85546875" style="409" customWidth="1"/>
    <col min="118" max="118" width="22.5703125" style="409" customWidth="1"/>
    <col min="119" max="119" width="23" style="409" customWidth="1"/>
    <col min="120" max="120" width="22.85546875" style="409" customWidth="1"/>
    <col min="121" max="121" width="23.42578125" style="409" customWidth="1"/>
    <col min="122" max="122" width="22.42578125" style="409" customWidth="1"/>
    <col min="123" max="123" width="13.85546875" style="409" customWidth="1"/>
    <col min="124" max="124" width="20.7109375" style="409" customWidth="1"/>
    <col min="125" max="125" width="18.140625" style="409" customWidth="1"/>
    <col min="126" max="126" width="14.85546875" style="409" bestFit="1" customWidth="1"/>
    <col min="127" max="127" width="11.42578125" style="409"/>
    <col min="128" max="128" width="17.42578125" style="409" customWidth="1"/>
    <col min="129" max="131" width="18.140625" style="409" customWidth="1"/>
    <col min="132" max="135" width="11.42578125" style="409"/>
    <col min="136" max="136" width="34" style="409" customWidth="1"/>
    <col min="137" max="137" width="9.5703125" style="409" customWidth="1"/>
    <col min="138" max="138" width="16.7109375" style="409" customWidth="1"/>
    <col min="139" max="139" width="55.140625" style="409" customWidth="1"/>
    <col min="140" max="140" width="22.5703125" style="409" customWidth="1"/>
    <col min="141" max="141" width="23" style="409" customWidth="1"/>
    <col min="142" max="142" width="22.85546875" style="409" customWidth="1"/>
    <col min="143" max="143" width="23.42578125" style="409" customWidth="1"/>
    <col min="144" max="144" width="28.7109375" style="409" customWidth="1"/>
    <col min="145" max="145" width="12.7109375" style="409" customWidth="1"/>
    <col min="146" max="146" width="11.42578125" style="409"/>
    <col min="147" max="147" width="25.28515625" style="409" customWidth="1"/>
    <col min="148" max="148" width="15.85546875" style="409" bestFit="1" customWidth="1"/>
    <col min="149" max="150" width="18" style="409" bestFit="1" customWidth="1"/>
    <col min="151" max="369" width="11.42578125" style="409"/>
    <col min="370" max="370" width="15.42578125" style="409" customWidth="1"/>
    <col min="371" max="371" width="9.5703125" style="409" customWidth="1"/>
    <col min="372" max="372" width="14.42578125" style="409" customWidth="1"/>
    <col min="373" max="373" width="49.85546875" style="409" customWidth="1"/>
    <col min="374" max="374" width="22.5703125" style="409" customWidth="1"/>
    <col min="375" max="375" width="23" style="409" customWidth="1"/>
    <col min="376" max="376" width="22.85546875" style="409" customWidth="1"/>
    <col min="377" max="377" width="23.42578125" style="409" customWidth="1"/>
    <col min="378" max="378" width="22.42578125" style="409" customWidth="1"/>
    <col min="379" max="379" width="13.85546875" style="409" customWidth="1"/>
    <col min="380" max="380" width="20.7109375" style="409" customWidth="1"/>
    <col min="381" max="381" width="18.140625" style="409" customWidth="1"/>
    <col min="382" max="382" width="14.85546875" style="409" bestFit="1" customWidth="1"/>
    <col min="383" max="383" width="11.42578125" style="409"/>
    <col min="384" max="384" width="17.42578125" style="409" customWidth="1"/>
    <col min="385" max="387" width="18.140625" style="409" customWidth="1"/>
    <col min="388" max="391" width="11.42578125" style="409"/>
    <col min="392" max="392" width="34" style="409" customWidth="1"/>
    <col min="393" max="393" width="9.5703125" style="409" customWidth="1"/>
    <col min="394" max="394" width="16.7109375" style="409" customWidth="1"/>
    <col min="395" max="395" width="55.140625" style="409" customWidth="1"/>
    <col min="396" max="396" width="22.5703125" style="409" customWidth="1"/>
    <col min="397" max="397" width="23" style="409" customWidth="1"/>
    <col min="398" max="398" width="22.85546875" style="409" customWidth="1"/>
    <col min="399" max="399" width="23.42578125" style="409" customWidth="1"/>
    <col min="400" max="400" width="28.7109375" style="409" customWidth="1"/>
    <col min="401" max="401" width="12.7109375" style="409" customWidth="1"/>
    <col min="402" max="402" width="11.42578125" style="409"/>
    <col min="403" max="403" width="25.28515625" style="409" customWidth="1"/>
    <col min="404" max="404" width="15.85546875" style="409" bestFit="1" customWidth="1"/>
    <col min="405" max="406" width="18" style="409" bestFit="1" customWidth="1"/>
    <col min="407" max="625" width="11.42578125" style="409"/>
    <col min="626" max="626" width="15.42578125" style="409" customWidth="1"/>
    <col min="627" max="627" width="9.5703125" style="409" customWidth="1"/>
    <col min="628" max="628" width="14.42578125" style="409" customWidth="1"/>
    <col min="629" max="629" width="49.85546875" style="409" customWidth="1"/>
    <col min="630" max="630" width="22.5703125" style="409" customWidth="1"/>
    <col min="631" max="631" width="23" style="409" customWidth="1"/>
    <col min="632" max="632" width="22.85546875" style="409" customWidth="1"/>
    <col min="633" max="633" width="23.42578125" style="409" customWidth="1"/>
    <col min="634" max="634" width="22.42578125" style="409" customWidth="1"/>
    <col min="635" max="635" width="13.85546875" style="409" customWidth="1"/>
    <col min="636" max="636" width="20.7109375" style="409" customWidth="1"/>
    <col min="637" max="637" width="18.140625" style="409" customWidth="1"/>
    <col min="638" max="638" width="14.85546875" style="409" bestFit="1" customWidth="1"/>
    <col min="639" max="639" width="11.42578125" style="409"/>
    <col min="640" max="640" width="17.42578125" style="409" customWidth="1"/>
    <col min="641" max="643" width="18.140625" style="409" customWidth="1"/>
    <col min="644" max="647" width="11.42578125" style="409"/>
    <col min="648" max="648" width="34" style="409" customWidth="1"/>
    <col min="649" max="649" width="9.5703125" style="409" customWidth="1"/>
    <col min="650" max="650" width="16.7109375" style="409" customWidth="1"/>
    <col min="651" max="651" width="55.140625" style="409" customWidth="1"/>
    <col min="652" max="652" width="22.5703125" style="409" customWidth="1"/>
    <col min="653" max="653" width="23" style="409" customWidth="1"/>
    <col min="654" max="654" width="22.85546875" style="409" customWidth="1"/>
    <col min="655" max="655" width="23.42578125" style="409" customWidth="1"/>
    <col min="656" max="656" width="28.7109375" style="409" customWidth="1"/>
    <col min="657" max="657" width="12.7109375" style="409" customWidth="1"/>
    <col min="658" max="658" width="11.42578125" style="409"/>
    <col min="659" max="659" width="25.28515625" style="409" customWidth="1"/>
    <col min="660" max="660" width="15.85546875" style="409" bestFit="1" customWidth="1"/>
    <col min="661" max="662" width="18" style="409" bestFit="1" customWidth="1"/>
    <col min="663" max="881" width="11.42578125" style="409"/>
    <col min="882" max="882" width="15.42578125" style="409" customWidth="1"/>
    <col min="883" max="883" width="9.5703125" style="409" customWidth="1"/>
    <col min="884" max="884" width="14.42578125" style="409" customWidth="1"/>
    <col min="885" max="885" width="49.85546875" style="409" customWidth="1"/>
    <col min="886" max="886" width="22.5703125" style="409" customWidth="1"/>
    <col min="887" max="887" width="23" style="409" customWidth="1"/>
    <col min="888" max="888" width="22.85546875" style="409" customWidth="1"/>
    <col min="889" max="889" width="23.42578125" style="409" customWidth="1"/>
    <col min="890" max="890" width="22.42578125" style="409" customWidth="1"/>
    <col min="891" max="891" width="13.85546875" style="409" customWidth="1"/>
    <col min="892" max="892" width="20.7109375" style="409" customWidth="1"/>
    <col min="893" max="893" width="18.140625" style="409" customWidth="1"/>
    <col min="894" max="894" width="14.85546875" style="409" bestFit="1" customWidth="1"/>
    <col min="895" max="895" width="11.42578125" style="409"/>
    <col min="896" max="896" width="17.42578125" style="409" customWidth="1"/>
    <col min="897" max="899" width="18.140625" style="409" customWidth="1"/>
    <col min="900" max="903" width="11.42578125" style="409"/>
    <col min="904" max="904" width="34" style="409" customWidth="1"/>
    <col min="905" max="905" width="9.5703125" style="409" customWidth="1"/>
    <col min="906" max="906" width="16.7109375" style="409" customWidth="1"/>
    <col min="907" max="907" width="55.140625" style="409" customWidth="1"/>
    <col min="908" max="908" width="22.5703125" style="409" customWidth="1"/>
    <col min="909" max="909" width="23" style="409" customWidth="1"/>
    <col min="910" max="910" width="22.85546875" style="409" customWidth="1"/>
    <col min="911" max="911" width="23.42578125" style="409" customWidth="1"/>
    <col min="912" max="912" width="28.7109375" style="409" customWidth="1"/>
    <col min="913" max="913" width="12.7109375" style="409" customWidth="1"/>
    <col min="914" max="914" width="11.42578125" style="409"/>
    <col min="915" max="915" width="25.28515625" style="409" customWidth="1"/>
    <col min="916" max="916" width="15.85546875" style="409" bestFit="1" customWidth="1"/>
    <col min="917" max="918" width="18" style="409" bestFit="1" customWidth="1"/>
    <col min="919" max="1137" width="11.42578125" style="409"/>
    <col min="1138" max="1138" width="15.42578125" style="409" customWidth="1"/>
    <col min="1139" max="1139" width="9.5703125" style="409" customWidth="1"/>
    <col min="1140" max="1140" width="14.42578125" style="409" customWidth="1"/>
    <col min="1141" max="1141" width="49.85546875" style="409" customWidth="1"/>
    <col min="1142" max="1142" width="22.5703125" style="409" customWidth="1"/>
    <col min="1143" max="1143" width="23" style="409" customWidth="1"/>
    <col min="1144" max="1144" width="22.85546875" style="409" customWidth="1"/>
    <col min="1145" max="1145" width="23.42578125" style="409" customWidth="1"/>
    <col min="1146" max="1146" width="22.42578125" style="409" customWidth="1"/>
    <col min="1147" max="1147" width="13.85546875" style="409" customWidth="1"/>
    <col min="1148" max="1148" width="20.7109375" style="409" customWidth="1"/>
    <col min="1149" max="1149" width="18.140625" style="409" customWidth="1"/>
    <col min="1150" max="1150" width="14.85546875" style="409" bestFit="1" customWidth="1"/>
    <col min="1151" max="1151" width="11.42578125" style="409"/>
    <col min="1152" max="1152" width="17.42578125" style="409" customWidth="1"/>
    <col min="1153" max="1155" width="18.140625" style="409" customWidth="1"/>
    <col min="1156" max="1159" width="11.42578125" style="409"/>
    <col min="1160" max="1160" width="34" style="409" customWidth="1"/>
    <col min="1161" max="1161" width="9.5703125" style="409" customWidth="1"/>
    <col min="1162" max="1162" width="16.7109375" style="409" customWidth="1"/>
    <col min="1163" max="1163" width="55.140625" style="409" customWidth="1"/>
    <col min="1164" max="1164" width="22.5703125" style="409" customWidth="1"/>
    <col min="1165" max="1165" width="23" style="409" customWidth="1"/>
    <col min="1166" max="1166" width="22.85546875" style="409" customWidth="1"/>
    <col min="1167" max="1167" width="23.42578125" style="409" customWidth="1"/>
    <col min="1168" max="1168" width="28.7109375" style="409" customWidth="1"/>
    <col min="1169" max="1169" width="12.7109375" style="409" customWidth="1"/>
    <col min="1170" max="1170" width="11.42578125" style="409"/>
    <col min="1171" max="1171" width="25.28515625" style="409" customWidth="1"/>
    <col min="1172" max="1172" width="15.85546875" style="409" bestFit="1" customWidth="1"/>
    <col min="1173" max="1174" width="18" style="409" bestFit="1" customWidth="1"/>
    <col min="1175" max="1393" width="11.42578125" style="409"/>
    <col min="1394" max="1394" width="15.42578125" style="409" customWidth="1"/>
    <col min="1395" max="1395" width="9.5703125" style="409" customWidth="1"/>
    <col min="1396" max="1396" width="14.42578125" style="409" customWidth="1"/>
    <col min="1397" max="1397" width="49.85546875" style="409" customWidth="1"/>
    <col min="1398" max="1398" width="22.5703125" style="409" customWidth="1"/>
    <col min="1399" max="1399" width="23" style="409" customWidth="1"/>
    <col min="1400" max="1400" width="22.85546875" style="409" customWidth="1"/>
    <col min="1401" max="1401" width="23.42578125" style="409" customWidth="1"/>
    <col min="1402" max="1402" width="22.42578125" style="409" customWidth="1"/>
    <col min="1403" max="1403" width="13.85546875" style="409" customWidth="1"/>
    <col min="1404" max="1404" width="20.7109375" style="409" customWidth="1"/>
    <col min="1405" max="1405" width="18.140625" style="409" customWidth="1"/>
    <col min="1406" max="1406" width="14.85546875" style="409" bestFit="1" customWidth="1"/>
    <col min="1407" max="1407" width="11.42578125" style="409"/>
    <col min="1408" max="1408" width="17.42578125" style="409" customWidth="1"/>
    <col min="1409" max="1411" width="18.140625" style="409" customWidth="1"/>
    <col min="1412" max="1415" width="11.42578125" style="409"/>
    <col min="1416" max="1416" width="34" style="409" customWidth="1"/>
    <col min="1417" max="1417" width="9.5703125" style="409" customWidth="1"/>
    <col min="1418" max="1418" width="16.7109375" style="409" customWidth="1"/>
    <col min="1419" max="1419" width="55.140625" style="409" customWidth="1"/>
    <col min="1420" max="1420" width="22.5703125" style="409" customWidth="1"/>
    <col min="1421" max="1421" width="23" style="409" customWidth="1"/>
    <col min="1422" max="1422" width="22.85546875" style="409" customWidth="1"/>
    <col min="1423" max="1423" width="23.42578125" style="409" customWidth="1"/>
    <col min="1424" max="1424" width="28.7109375" style="409" customWidth="1"/>
    <col min="1425" max="1425" width="12.7109375" style="409" customWidth="1"/>
    <col min="1426" max="1426" width="11.42578125" style="409"/>
    <col min="1427" max="1427" width="25.28515625" style="409" customWidth="1"/>
    <col min="1428" max="1428" width="15.85546875" style="409" bestFit="1" customWidth="1"/>
    <col min="1429" max="1430" width="18" style="409" bestFit="1" customWidth="1"/>
    <col min="1431" max="1649" width="11.42578125" style="409"/>
    <col min="1650" max="1650" width="15.42578125" style="409" customWidth="1"/>
    <col min="1651" max="1651" width="9.5703125" style="409" customWidth="1"/>
    <col min="1652" max="1652" width="14.42578125" style="409" customWidth="1"/>
    <col min="1653" max="1653" width="49.85546875" style="409" customWidth="1"/>
    <col min="1654" max="1654" width="22.5703125" style="409" customWidth="1"/>
    <col min="1655" max="1655" width="23" style="409" customWidth="1"/>
    <col min="1656" max="1656" width="22.85546875" style="409" customWidth="1"/>
    <col min="1657" max="1657" width="23.42578125" style="409" customWidth="1"/>
    <col min="1658" max="1658" width="22.42578125" style="409" customWidth="1"/>
    <col min="1659" max="1659" width="13.85546875" style="409" customWidth="1"/>
    <col min="1660" max="1660" width="20.7109375" style="409" customWidth="1"/>
    <col min="1661" max="1661" width="18.140625" style="409" customWidth="1"/>
    <col min="1662" max="1662" width="14.85546875" style="409" bestFit="1" customWidth="1"/>
    <col min="1663" max="1663" width="11.42578125" style="409"/>
    <col min="1664" max="1664" width="17.42578125" style="409" customWidth="1"/>
    <col min="1665" max="1667" width="18.140625" style="409" customWidth="1"/>
    <col min="1668" max="1671" width="11.42578125" style="409"/>
    <col min="1672" max="1672" width="34" style="409" customWidth="1"/>
    <col min="1673" max="1673" width="9.5703125" style="409" customWidth="1"/>
    <col min="1674" max="1674" width="16.7109375" style="409" customWidth="1"/>
    <col min="1675" max="1675" width="55.140625" style="409" customWidth="1"/>
    <col min="1676" max="1676" width="22.5703125" style="409" customWidth="1"/>
    <col min="1677" max="1677" width="23" style="409" customWidth="1"/>
    <col min="1678" max="1678" width="22.85546875" style="409" customWidth="1"/>
    <col min="1679" max="1679" width="23.42578125" style="409" customWidth="1"/>
    <col min="1680" max="1680" width="28.7109375" style="409" customWidth="1"/>
    <col min="1681" max="1681" width="12.7109375" style="409" customWidth="1"/>
    <col min="1682" max="1682" width="11.42578125" style="409"/>
    <col min="1683" max="1683" width="25.28515625" style="409" customWidth="1"/>
    <col min="1684" max="1684" width="15.85546875" style="409" bestFit="1" customWidth="1"/>
    <col min="1685" max="1686" width="18" style="409" bestFit="1" customWidth="1"/>
    <col min="1687" max="1905" width="11.42578125" style="409"/>
    <col min="1906" max="1906" width="15.42578125" style="409" customWidth="1"/>
    <col min="1907" max="1907" width="9.5703125" style="409" customWidth="1"/>
    <col min="1908" max="1908" width="14.42578125" style="409" customWidth="1"/>
    <col min="1909" max="1909" width="49.85546875" style="409" customWidth="1"/>
    <col min="1910" max="1910" width="22.5703125" style="409" customWidth="1"/>
    <col min="1911" max="1911" width="23" style="409" customWidth="1"/>
    <col min="1912" max="1912" width="22.85546875" style="409" customWidth="1"/>
    <col min="1913" max="1913" width="23.42578125" style="409" customWidth="1"/>
    <col min="1914" max="1914" width="22.42578125" style="409" customWidth="1"/>
    <col min="1915" max="1915" width="13.85546875" style="409" customWidth="1"/>
    <col min="1916" max="1916" width="20.7109375" style="409" customWidth="1"/>
    <col min="1917" max="1917" width="18.140625" style="409" customWidth="1"/>
    <col min="1918" max="1918" width="14.85546875" style="409" bestFit="1" customWidth="1"/>
    <col min="1919" max="1919" width="11.42578125" style="409"/>
    <col min="1920" max="1920" width="17.42578125" style="409" customWidth="1"/>
    <col min="1921" max="1923" width="18.140625" style="409" customWidth="1"/>
    <col min="1924" max="1927" width="11.42578125" style="409"/>
    <col min="1928" max="1928" width="34" style="409" customWidth="1"/>
    <col min="1929" max="1929" width="9.5703125" style="409" customWidth="1"/>
    <col min="1930" max="1930" width="16.7109375" style="409" customWidth="1"/>
    <col min="1931" max="1931" width="55.140625" style="409" customWidth="1"/>
    <col min="1932" max="1932" width="22.5703125" style="409" customWidth="1"/>
    <col min="1933" max="1933" width="23" style="409" customWidth="1"/>
    <col min="1934" max="1934" width="22.85546875" style="409" customWidth="1"/>
    <col min="1935" max="1935" width="23.42578125" style="409" customWidth="1"/>
    <col min="1936" max="1936" width="28.7109375" style="409" customWidth="1"/>
    <col min="1937" max="1937" width="12.7109375" style="409" customWidth="1"/>
    <col min="1938" max="1938" width="11.42578125" style="409"/>
    <col min="1939" max="1939" width="25.28515625" style="409" customWidth="1"/>
    <col min="1940" max="1940" width="15.85546875" style="409" bestFit="1" customWidth="1"/>
    <col min="1941" max="1942" width="18" style="409" bestFit="1" customWidth="1"/>
    <col min="1943" max="2161" width="11.42578125" style="409"/>
    <col min="2162" max="2162" width="15.42578125" style="409" customWidth="1"/>
    <col min="2163" max="2163" width="9.5703125" style="409" customWidth="1"/>
    <col min="2164" max="2164" width="14.42578125" style="409" customWidth="1"/>
    <col min="2165" max="2165" width="49.85546875" style="409" customWidth="1"/>
    <col min="2166" max="2166" width="22.5703125" style="409" customWidth="1"/>
    <col min="2167" max="2167" width="23" style="409" customWidth="1"/>
    <col min="2168" max="2168" width="22.85546875" style="409" customWidth="1"/>
    <col min="2169" max="2169" width="23.42578125" style="409" customWidth="1"/>
    <col min="2170" max="2170" width="22.42578125" style="409" customWidth="1"/>
    <col min="2171" max="2171" width="13.85546875" style="409" customWidth="1"/>
    <col min="2172" max="2172" width="20.7109375" style="409" customWidth="1"/>
    <col min="2173" max="2173" width="18.140625" style="409" customWidth="1"/>
    <col min="2174" max="2174" width="14.85546875" style="409" bestFit="1" customWidth="1"/>
    <col min="2175" max="2175" width="11.42578125" style="409"/>
    <col min="2176" max="2176" width="17.42578125" style="409" customWidth="1"/>
    <col min="2177" max="2179" width="18.140625" style="409" customWidth="1"/>
    <col min="2180" max="2183" width="11.42578125" style="409"/>
    <col min="2184" max="2184" width="34" style="409" customWidth="1"/>
    <col min="2185" max="2185" width="9.5703125" style="409" customWidth="1"/>
    <col min="2186" max="2186" width="16.7109375" style="409" customWidth="1"/>
    <col min="2187" max="2187" width="55.140625" style="409" customWidth="1"/>
    <col min="2188" max="2188" width="22.5703125" style="409" customWidth="1"/>
    <col min="2189" max="2189" width="23" style="409" customWidth="1"/>
    <col min="2190" max="2190" width="22.85546875" style="409" customWidth="1"/>
    <col min="2191" max="2191" width="23.42578125" style="409" customWidth="1"/>
    <col min="2192" max="2192" width="28.7109375" style="409" customWidth="1"/>
    <col min="2193" max="2193" width="12.7109375" style="409" customWidth="1"/>
    <col min="2194" max="2194" width="11.42578125" style="409"/>
    <col min="2195" max="2195" width="25.28515625" style="409" customWidth="1"/>
    <col min="2196" max="2196" width="15.85546875" style="409" bestFit="1" customWidth="1"/>
    <col min="2197" max="2198" width="18" style="409" bestFit="1" customWidth="1"/>
    <col min="2199" max="2417" width="11.42578125" style="409"/>
    <col min="2418" max="2418" width="15.42578125" style="409" customWidth="1"/>
    <col min="2419" max="2419" width="9.5703125" style="409" customWidth="1"/>
    <col min="2420" max="2420" width="14.42578125" style="409" customWidth="1"/>
    <col min="2421" max="2421" width="49.85546875" style="409" customWidth="1"/>
    <col min="2422" max="2422" width="22.5703125" style="409" customWidth="1"/>
    <col min="2423" max="2423" width="23" style="409" customWidth="1"/>
    <col min="2424" max="2424" width="22.85546875" style="409" customWidth="1"/>
    <col min="2425" max="2425" width="23.42578125" style="409" customWidth="1"/>
    <col min="2426" max="2426" width="22.42578125" style="409" customWidth="1"/>
    <col min="2427" max="2427" width="13.85546875" style="409" customWidth="1"/>
    <col min="2428" max="2428" width="20.7109375" style="409" customWidth="1"/>
    <col min="2429" max="2429" width="18.140625" style="409" customWidth="1"/>
    <col min="2430" max="2430" width="14.85546875" style="409" bestFit="1" customWidth="1"/>
    <col min="2431" max="2431" width="11.42578125" style="409"/>
    <col min="2432" max="2432" width="17.42578125" style="409" customWidth="1"/>
    <col min="2433" max="2435" width="18.140625" style="409" customWidth="1"/>
    <col min="2436" max="2439" width="11.42578125" style="409"/>
    <col min="2440" max="2440" width="34" style="409" customWidth="1"/>
    <col min="2441" max="2441" width="9.5703125" style="409" customWidth="1"/>
    <col min="2442" max="2442" width="16.7109375" style="409" customWidth="1"/>
    <col min="2443" max="2443" width="55.140625" style="409" customWidth="1"/>
    <col min="2444" max="2444" width="22.5703125" style="409" customWidth="1"/>
    <col min="2445" max="2445" width="23" style="409" customWidth="1"/>
    <col min="2446" max="2446" width="22.85546875" style="409" customWidth="1"/>
    <col min="2447" max="2447" width="23.42578125" style="409" customWidth="1"/>
    <col min="2448" max="2448" width="28.7109375" style="409" customWidth="1"/>
    <col min="2449" max="2449" width="12.7109375" style="409" customWidth="1"/>
    <col min="2450" max="2450" width="11.42578125" style="409"/>
    <col min="2451" max="2451" width="25.28515625" style="409" customWidth="1"/>
    <col min="2452" max="2452" width="15.85546875" style="409" bestFit="1" customWidth="1"/>
    <col min="2453" max="2454" width="18" style="409" bestFit="1" customWidth="1"/>
    <col min="2455" max="2673" width="11.42578125" style="409"/>
    <col min="2674" max="2674" width="15.42578125" style="409" customWidth="1"/>
    <col min="2675" max="2675" width="9.5703125" style="409" customWidth="1"/>
    <col min="2676" max="2676" width="14.42578125" style="409" customWidth="1"/>
    <col min="2677" max="2677" width="49.85546875" style="409" customWidth="1"/>
    <col min="2678" max="2678" width="22.5703125" style="409" customWidth="1"/>
    <col min="2679" max="2679" width="23" style="409" customWidth="1"/>
    <col min="2680" max="2680" width="22.85546875" style="409" customWidth="1"/>
    <col min="2681" max="2681" width="23.42578125" style="409" customWidth="1"/>
    <col min="2682" max="2682" width="22.42578125" style="409" customWidth="1"/>
    <col min="2683" max="2683" width="13.85546875" style="409" customWidth="1"/>
    <col min="2684" max="2684" width="20.7109375" style="409" customWidth="1"/>
    <col min="2685" max="2685" width="18.140625" style="409" customWidth="1"/>
    <col min="2686" max="2686" width="14.85546875" style="409" bestFit="1" customWidth="1"/>
    <col min="2687" max="2687" width="11.42578125" style="409"/>
    <col min="2688" max="2688" width="17.42578125" style="409" customWidth="1"/>
    <col min="2689" max="2691" width="18.140625" style="409" customWidth="1"/>
    <col min="2692" max="2695" width="11.42578125" style="409"/>
    <col min="2696" max="2696" width="34" style="409" customWidth="1"/>
    <col min="2697" max="2697" width="9.5703125" style="409" customWidth="1"/>
    <col min="2698" max="2698" width="16.7109375" style="409" customWidth="1"/>
    <col min="2699" max="2699" width="55.140625" style="409" customWidth="1"/>
    <col min="2700" max="2700" width="22.5703125" style="409" customWidth="1"/>
    <col min="2701" max="2701" width="23" style="409" customWidth="1"/>
    <col min="2702" max="2702" width="22.85546875" style="409" customWidth="1"/>
    <col min="2703" max="2703" width="23.42578125" style="409" customWidth="1"/>
    <col min="2704" max="2704" width="28.7109375" style="409" customWidth="1"/>
    <col min="2705" max="2705" width="12.7109375" style="409" customWidth="1"/>
    <col min="2706" max="2706" width="11.42578125" style="409"/>
    <col min="2707" max="2707" width="25.28515625" style="409" customWidth="1"/>
    <col min="2708" max="2708" width="15.85546875" style="409" bestFit="1" customWidth="1"/>
    <col min="2709" max="2710" width="18" style="409" bestFit="1" customWidth="1"/>
    <col min="2711" max="2929" width="11.42578125" style="409"/>
    <col min="2930" max="2930" width="15.42578125" style="409" customWidth="1"/>
    <col min="2931" max="2931" width="9.5703125" style="409" customWidth="1"/>
    <col min="2932" max="2932" width="14.42578125" style="409" customWidth="1"/>
    <col min="2933" max="2933" width="49.85546875" style="409" customWidth="1"/>
    <col min="2934" max="2934" width="22.5703125" style="409" customWidth="1"/>
    <col min="2935" max="2935" width="23" style="409" customWidth="1"/>
    <col min="2936" max="2936" width="22.85546875" style="409" customWidth="1"/>
    <col min="2937" max="2937" width="23.42578125" style="409" customWidth="1"/>
    <col min="2938" max="2938" width="22.42578125" style="409" customWidth="1"/>
    <col min="2939" max="2939" width="13.85546875" style="409" customWidth="1"/>
    <col min="2940" max="2940" width="20.7109375" style="409" customWidth="1"/>
    <col min="2941" max="2941" width="18.140625" style="409" customWidth="1"/>
    <col min="2942" max="2942" width="14.85546875" style="409" bestFit="1" customWidth="1"/>
    <col min="2943" max="2943" width="11.42578125" style="409"/>
    <col min="2944" max="2944" width="17.42578125" style="409" customWidth="1"/>
    <col min="2945" max="2947" width="18.140625" style="409" customWidth="1"/>
    <col min="2948" max="2951" width="11.42578125" style="409"/>
    <col min="2952" max="2952" width="34" style="409" customWidth="1"/>
    <col min="2953" max="2953" width="9.5703125" style="409" customWidth="1"/>
    <col min="2954" max="2954" width="16.7109375" style="409" customWidth="1"/>
    <col min="2955" max="2955" width="55.140625" style="409" customWidth="1"/>
    <col min="2956" max="2956" width="22.5703125" style="409" customWidth="1"/>
    <col min="2957" max="2957" width="23" style="409" customWidth="1"/>
    <col min="2958" max="2958" width="22.85546875" style="409" customWidth="1"/>
    <col min="2959" max="2959" width="23.42578125" style="409" customWidth="1"/>
    <col min="2960" max="2960" width="28.7109375" style="409" customWidth="1"/>
    <col min="2961" max="2961" width="12.7109375" style="409" customWidth="1"/>
    <col min="2962" max="2962" width="11.42578125" style="409"/>
    <col min="2963" max="2963" width="25.28515625" style="409" customWidth="1"/>
    <col min="2964" max="2964" width="15.85546875" style="409" bestFit="1" customWidth="1"/>
    <col min="2965" max="2966" width="18" style="409" bestFit="1" customWidth="1"/>
    <col min="2967" max="3185" width="11.42578125" style="409"/>
    <col min="3186" max="3186" width="15.42578125" style="409" customWidth="1"/>
    <col min="3187" max="3187" width="9.5703125" style="409" customWidth="1"/>
    <col min="3188" max="3188" width="14.42578125" style="409" customWidth="1"/>
    <col min="3189" max="3189" width="49.85546875" style="409" customWidth="1"/>
    <col min="3190" max="3190" width="22.5703125" style="409" customWidth="1"/>
    <col min="3191" max="3191" width="23" style="409" customWidth="1"/>
    <col min="3192" max="3192" width="22.85546875" style="409" customWidth="1"/>
    <col min="3193" max="3193" width="23.42578125" style="409" customWidth="1"/>
    <col min="3194" max="3194" width="22.42578125" style="409" customWidth="1"/>
    <col min="3195" max="3195" width="13.85546875" style="409" customWidth="1"/>
    <col min="3196" max="3196" width="20.7109375" style="409" customWidth="1"/>
    <col min="3197" max="3197" width="18.140625" style="409" customWidth="1"/>
    <col min="3198" max="3198" width="14.85546875" style="409" bestFit="1" customWidth="1"/>
    <col min="3199" max="3199" width="11.42578125" style="409"/>
    <col min="3200" max="3200" width="17.42578125" style="409" customWidth="1"/>
    <col min="3201" max="3203" width="18.140625" style="409" customWidth="1"/>
    <col min="3204" max="3207" width="11.42578125" style="409"/>
    <col min="3208" max="3208" width="34" style="409" customWidth="1"/>
    <col min="3209" max="3209" width="9.5703125" style="409" customWidth="1"/>
    <col min="3210" max="3210" width="16.7109375" style="409" customWidth="1"/>
    <col min="3211" max="3211" width="55.140625" style="409" customWidth="1"/>
    <col min="3212" max="3212" width="22.5703125" style="409" customWidth="1"/>
    <col min="3213" max="3213" width="23" style="409" customWidth="1"/>
    <col min="3214" max="3214" width="22.85546875" style="409" customWidth="1"/>
    <col min="3215" max="3215" width="23.42578125" style="409" customWidth="1"/>
    <col min="3216" max="3216" width="28.7109375" style="409" customWidth="1"/>
    <col min="3217" max="3217" width="12.7109375" style="409" customWidth="1"/>
    <col min="3218" max="3218" width="11.42578125" style="409"/>
    <col min="3219" max="3219" width="25.28515625" style="409" customWidth="1"/>
    <col min="3220" max="3220" width="15.85546875" style="409" bestFit="1" customWidth="1"/>
    <col min="3221" max="3222" width="18" style="409" bestFit="1" customWidth="1"/>
    <col min="3223" max="3441" width="11.42578125" style="409"/>
    <col min="3442" max="3442" width="15.42578125" style="409" customWidth="1"/>
    <col min="3443" max="3443" width="9.5703125" style="409" customWidth="1"/>
    <col min="3444" max="3444" width="14.42578125" style="409" customWidth="1"/>
    <col min="3445" max="3445" width="49.85546875" style="409" customWidth="1"/>
    <col min="3446" max="3446" width="22.5703125" style="409" customWidth="1"/>
    <col min="3447" max="3447" width="23" style="409" customWidth="1"/>
    <col min="3448" max="3448" width="22.85546875" style="409" customWidth="1"/>
    <col min="3449" max="3449" width="23.42578125" style="409" customWidth="1"/>
    <col min="3450" max="3450" width="22.42578125" style="409" customWidth="1"/>
    <col min="3451" max="3451" width="13.85546875" style="409" customWidth="1"/>
    <col min="3452" max="3452" width="20.7109375" style="409" customWidth="1"/>
    <col min="3453" max="3453" width="18.140625" style="409" customWidth="1"/>
    <col min="3454" max="3454" width="14.85546875" style="409" bestFit="1" customWidth="1"/>
    <col min="3455" max="3455" width="11.42578125" style="409"/>
    <col min="3456" max="3456" width="17.42578125" style="409" customWidth="1"/>
    <col min="3457" max="3459" width="18.140625" style="409" customWidth="1"/>
    <col min="3460" max="3463" width="11.42578125" style="409"/>
    <col min="3464" max="3464" width="34" style="409" customWidth="1"/>
    <col min="3465" max="3465" width="9.5703125" style="409" customWidth="1"/>
    <col min="3466" max="3466" width="16.7109375" style="409" customWidth="1"/>
    <col min="3467" max="3467" width="55.140625" style="409" customWidth="1"/>
    <col min="3468" max="3468" width="22.5703125" style="409" customWidth="1"/>
    <col min="3469" max="3469" width="23" style="409" customWidth="1"/>
    <col min="3470" max="3470" width="22.85546875" style="409" customWidth="1"/>
    <col min="3471" max="3471" width="23.42578125" style="409" customWidth="1"/>
    <col min="3472" max="3472" width="28.7109375" style="409" customWidth="1"/>
    <col min="3473" max="3473" width="12.7109375" style="409" customWidth="1"/>
    <col min="3474" max="3474" width="11.42578125" style="409"/>
    <col min="3475" max="3475" width="25.28515625" style="409" customWidth="1"/>
    <col min="3476" max="3476" width="15.85546875" style="409" bestFit="1" customWidth="1"/>
    <col min="3477" max="3478" width="18" style="409" bestFit="1" customWidth="1"/>
    <col min="3479" max="3697" width="11.42578125" style="409"/>
    <col min="3698" max="3698" width="15.42578125" style="409" customWidth="1"/>
    <col min="3699" max="3699" width="9.5703125" style="409" customWidth="1"/>
    <col min="3700" max="3700" width="14.42578125" style="409" customWidth="1"/>
    <col min="3701" max="3701" width="49.85546875" style="409" customWidth="1"/>
    <col min="3702" max="3702" width="22.5703125" style="409" customWidth="1"/>
    <col min="3703" max="3703" width="23" style="409" customWidth="1"/>
    <col min="3704" max="3704" width="22.85546875" style="409" customWidth="1"/>
    <col min="3705" max="3705" width="23.42578125" style="409" customWidth="1"/>
    <col min="3706" max="3706" width="22.42578125" style="409" customWidth="1"/>
    <col min="3707" max="3707" width="13.85546875" style="409" customWidth="1"/>
    <col min="3708" max="3708" width="20.7109375" style="409" customWidth="1"/>
    <col min="3709" max="3709" width="18.140625" style="409" customWidth="1"/>
    <col min="3710" max="3710" width="14.85546875" style="409" bestFit="1" customWidth="1"/>
    <col min="3711" max="3711" width="11.42578125" style="409"/>
    <col min="3712" max="3712" width="17.42578125" style="409" customWidth="1"/>
    <col min="3713" max="3715" width="18.140625" style="409" customWidth="1"/>
    <col min="3716" max="3719" width="11.42578125" style="409"/>
    <col min="3720" max="3720" width="34" style="409" customWidth="1"/>
    <col min="3721" max="3721" width="9.5703125" style="409" customWidth="1"/>
    <col min="3722" max="3722" width="16.7109375" style="409" customWidth="1"/>
    <col min="3723" max="3723" width="55.140625" style="409" customWidth="1"/>
    <col min="3724" max="3724" width="22.5703125" style="409" customWidth="1"/>
    <col min="3725" max="3725" width="23" style="409" customWidth="1"/>
    <col min="3726" max="3726" width="22.85546875" style="409" customWidth="1"/>
    <col min="3727" max="3727" width="23.42578125" style="409" customWidth="1"/>
    <col min="3728" max="3728" width="28.7109375" style="409" customWidth="1"/>
    <col min="3729" max="3729" width="12.7109375" style="409" customWidth="1"/>
    <col min="3730" max="3730" width="11.42578125" style="409"/>
    <col min="3731" max="3731" width="25.28515625" style="409" customWidth="1"/>
    <col min="3732" max="3732" width="15.85546875" style="409" bestFit="1" customWidth="1"/>
    <col min="3733" max="3734" width="18" style="409" bestFit="1" customWidth="1"/>
    <col min="3735" max="3953" width="11.42578125" style="409"/>
    <col min="3954" max="3954" width="15.42578125" style="409" customWidth="1"/>
    <col min="3955" max="3955" width="9.5703125" style="409" customWidth="1"/>
    <col min="3956" max="3956" width="14.42578125" style="409" customWidth="1"/>
    <col min="3957" max="3957" width="49.85546875" style="409" customWidth="1"/>
    <col min="3958" max="3958" width="22.5703125" style="409" customWidth="1"/>
    <col min="3959" max="3959" width="23" style="409" customWidth="1"/>
    <col min="3960" max="3960" width="22.85546875" style="409" customWidth="1"/>
    <col min="3961" max="3961" width="23.42578125" style="409" customWidth="1"/>
    <col min="3962" max="3962" width="22.42578125" style="409" customWidth="1"/>
    <col min="3963" max="3963" width="13.85546875" style="409" customWidth="1"/>
    <col min="3964" max="3964" width="20.7109375" style="409" customWidth="1"/>
    <col min="3965" max="3965" width="18.140625" style="409" customWidth="1"/>
    <col min="3966" max="3966" width="14.85546875" style="409" bestFit="1" customWidth="1"/>
    <col min="3967" max="3967" width="11.42578125" style="409"/>
    <col min="3968" max="3968" width="17.42578125" style="409" customWidth="1"/>
    <col min="3969" max="3971" width="18.140625" style="409" customWidth="1"/>
    <col min="3972" max="3975" width="11.42578125" style="409"/>
    <col min="3976" max="3976" width="34" style="409" customWidth="1"/>
    <col min="3977" max="3977" width="9.5703125" style="409" customWidth="1"/>
    <col min="3978" max="3978" width="16.7109375" style="409" customWidth="1"/>
    <col min="3979" max="3979" width="55.140625" style="409" customWidth="1"/>
    <col min="3980" max="3980" width="22.5703125" style="409" customWidth="1"/>
    <col min="3981" max="3981" width="23" style="409" customWidth="1"/>
    <col min="3982" max="3982" width="22.85546875" style="409" customWidth="1"/>
    <col min="3983" max="3983" width="23.42578125" style="409" customWidth="1"/>
    <col min="3984" max="3984" width="28.7109375" style="409" customWidth="1"/>
    <col min="3985" max="3985" width="12.7109375" style="409" customWidth="1"/>
    <col min="3986" max="3986" width="11.42578125" style="409"/>
    <col min="3987" max="3987" width="25.28515625" style="409" customWidth="1"/>
    <col min="3988" max="3988" width="15.85546875" style="409" bestFit="1" customWidth="1"/>
    <col min="3989" max="3990" width="18" style="409" bestFit="1" customWidth="1"/>
    <col min="3991" max="4209" width="11.42578125" style="409"/>
    <col min="4210" max="4210" width="15.42578125" style="409" customWidth="1"/>
    <col min="4211" max="4211" width="9.5703125" style="409" customWidth="1"/>
    <col min="4212" max="4212" width="14.42578125" style="409" customWidth="1"/>
    <col min="4213" max="4213" width="49.85546875" style="409" customWidth="1"/>
    <col min="4214" max="4214" width="22.5703125" style="409" customWidth="1"/>
    <col min="4215" max="4215" width="23" style="409" customWidth="1"/>
    <col min="4216" max="4216" width="22.85546875" style="409" customWidth="1"/>
    <col min="4217" max="4217" width="23.42578125" style="409" customWidth="1"/>
    <col min="4218" max="4218" width="22.42578125" style="409" customWidth="1"/>
    <col min="4219" max="4219" width="13.85546875" style="409" customWidth="1"/>
    <col min="4220" max="4220" width="20.7109375" style="409" customWidth="1"/>
    <col min="4221" max="4221" width="18.140625" style="409" customWidth="1"/>
    <col min="4222" max="4222" width="14.85546875" style="409" bestFit="1" customWidth="1"/>
    <col min="4223" max="4223" width="11.42578125" style="409"/>
    <col min="4224" max="4224" width="17.42578125" style="409" customWidth="1"/>
    <col min="4225" max="4227" width="18.140625" style="409" customWidth="1"/>
    <col min="4228" max="4231" width="11.42578125" style="409"/>
    <col min="4232" max="4232" width="34" style="409" customWidth="1"/>
    <col min="4233" max="4233" width="9.5703125" style="409" customWidth="1"/>
    <col min="4234" max="4234" width="16.7109375" style="409" customWidth="1"/>
    <col min="4235" max="4235" width="55.140625" style="409" customWidth="1"/>
    <col min="4236" max="4236" width="22.5703125" style="409" customWidth="1"/>
    <col min="4237" max="4237" width="23" style="409" customWidth="1"/>
    <col min="4238" max="4238" width="22.85546875" style="409" customWidth="1"/>
    <col min="4239" max="4239" width="23.42578125" style="409" customWidth="1"/>
    <col min="4240" max="4240" width="28.7109375" style="409" customWidth="1"/>
    <col min="4241" max="4241" width="12.7109375" style="409" customWidth="1"/>
    <col min="4242" max="4242" width="11.42578125" style="409"/>
    <col min="4243" max="4243" width="25.28515625" style="409" customWidth="1"/>
    <col min="4244" max="4244" width="15.85546875" style="409" bestFit="1" customWidth="1"/>
    <col min="4245" max="4246" width="18" style="409" bestFit="1" customWidth="1"/>
    <col min="4247" max="4465" width="11.42578125" style="409"/>
    <col min="4466" max="4466" width="15.42578125" style="409" customWidth="1"/>
    <col min="4467" max="4467" width="9.5703125" style="409" customWidth="1"/>
    <col min="4468" max="4468" width="14.42578125" style="409" customWidth="1"/>
    <col min="4469" max="4469" width="49.85546875" style="409" customWidth="1"/>
    <col min="4470" max="4470" width="22.5703125" style="409" customWidth="1"/>
    <col min="4471" max="4471" width="23" style="409" customWidth="1"/>
    <col min="4472" max="4472" width="22.85546875" style="409" customWidth="1"/>
    <col min="4473" max="4473" width="23.42578125" style="409" customWidth="1"/>
    <col min="4474" max="4474" width="22.42578125" style="409" customWidth="1"/>
    <col min="4475" max="4475" width="13.85546875" style="409" customWidth="1"/>
    <col min="4476" max="4476" width="20.7109375" style="409" customWidth="1"/>
    <col min="4477" max="4477" width="18.140625" style="409" customWidth="1"/>
    <col min="4478" max="4478" width="14.85546875" style="409" bestFit="1" customWidth="1"/>
    <col min="4479" max="4479" width="11.42578125" style="409"/>
    <col min="4480" max="4480" width="17.42578125" style="409" customWidth="1"/>
    <col min="4481" max="4483" width="18.140625" style="409" customWidth="1"/>
    <col min="4484" max="4487" width="11.42578125" style="409"/>
    <col min="4488" max="4488" width="34" style="409" customWidth="1"/>
    <col min="4489" max="4489" width="9.5703125" style="409" customWidth="1"/>
    <col min="4490" max="4490" width="16.7109375" style="409" customWidth="1"/>
    <col min="4491" max="4491" width="55.140625" style="409" customWidth="1"/>
    <col min="4492" max="4492" width="22.5703125" style="409" customWidth="1"/>
    <col min="4493" max="4493" width="23" style="409" customWidth="1"/>
    <col min="4494" max="4494" width="22.85546875" style="409" customWidth="1"/>
    <col min="4495" max="4495" width="23.42578125" style="409" customWidth="1"/>
    <col min="4496" max="4496" width="28.7109375" style="409" customWidth="1"/>
    <col min="4497" max="4497" width="12.7109375" style="409" customWidth="1"/>
    <col min="4498" max="4498" width="11.42578125" style="409"/>
    <col min="4499" max="4499" width="25.28515625" style="409" customWidth="1"/>
    <col min="4500" max="4500" width="15.85546875" style="409" bestFit="1" customWidth="1"/>
    <col min="4501" max="4502" width="18" style="409" bestFit="1" customWidth="1"/>
    <col min="4503" max="4721" width="11.42578125" style="409"/>
    <col min="4722" max="4722" width="15.42578125" style="409" customWidth="1"/>
    <col min="4723" max="4723" width="9.5703125" style="409" customWidth="1"/>
    <col min="4724" max="4724" width="14.42578125" style="409" customWidth="1"/>
    <col min="4725" max="4725" width="49.85546875" style="409" customWidth="1"/>
    <col min="4726" max="4726" width="22.5703125" style="409" customWidth="1"/>
    <col min="4727" max="4727" width="23" style="409" customWidth="1"/>
    <col min="4728" max="4728" width="22.85546875" style="409" customWidth="1"/>
    <col min="4729" max="4729" width="23.42578125" style="409" customWidth="1"/>
    <col min="4730" max="4730" width="22.42578125" style="409" customWidth="1"/>
    <col min="4731" max="4731" width="13.85546875" style="409" customWidth="1"/>
    <col min="4732" max="4732" width="20.7109375" style="409" customWidth="1"/>
    <col min="4733" max="4733" width="18.140625" style="409" customWidth="1"/>
    <col min="4734" max="4734" width="14.85546875" style="409" bestFit="1" customWidth="1"/>
    <col min="4735" max="4735" width="11.42578125" style="409"/>
    <col min="4736" max="4736" width="17.42578125" style="409" customWidth="1"/>
    <col min="4737" max="4739" width="18.140625" style="409" customWidth="1"/>
    <col min="4740" max="4743" width="11.42578125" style="409"/>
    <col min="4744" max="4744" width="34" style="409" customWidth="1"/>
    <col min="4745" max="4745" width="9.5703125" style="409" customWidth="1"/>
    <col min="4746" max="4746" width="16.7109375" style="409" customWidth="1"/>
    <col min="4747" max="4747" width="55.140625" style="409" customWidth="1"/>
    <col min="4748" max="4748" width="22.5703125" style="409" customWidth="1"/>
    <col min="4749" max="4749" width="23" style="409" customWidth="1"/>
    <col min="4750" max="4750" width="22.85546875" style="409" customWidth="1"/>
    <col min="4751" max="4751" width="23.42578125" style="409" customWidth="1"/>
    <col min="4752" max="4752" width="28.7109375" style="409" customWidth="1"/>
    <col min="4753" max="4753" width="12.7109375" style="409" customWidth="1"/>
    <col min="4754" max="4754" width="11.42578125" style="409"/>
    <col min="4755" max="4755" width="25.28515625" style="409" customWidth="1"/>
    <col min="4756" max="4756" width="15.85546875" style="409" bestFit="1" customWidth="1"/>
    <col min="4757" max="4758" width="18" style="409" bestFit="1" customWidth="1"/>
    <col min="4759" max="4977" width="11.42578125" style="409"/>
    <col min="4978" max="4978" width="15.42578125" style="409" customWidth="1"/>
    <col min="4979" max="4979" width="9.5703125" style="409" customWidth="1"/>
    <col min="4980" max="4980" width="14.42578125" style="409" customWidth="1"/>
    <col min="4981" max="4981" width="49.85546875" style="409" customWidth="1"/>
    <col min="4982" max="4982" width="22.5703125" style="409" customWidth="1"/>
    <col min="4983" max="4983" width="23" style="409" customWidth="1"/>
    <col min="4984" max="4984" width="22.85546875" style="409" customWidth="1"/>
    <col min="4985" max="4985" width="23.42578125" style="409" customWidth="1"/>
    <col min="4986" max="4986" width="22.42578125" style="409" customWidth="1"/>
    <col min="4987" max="4987" width="13.85546875" style="409" customWidth="1"/>
    <col min="4988" max="4988" width="20.7109375" style="409" customWidth="1"/>
    <col min="4989" max="4989" width="18.140625" style="409" customWidth="1"/>
    <col min="4990" max="4990" width="14.85546875" style="409" bestFit="1" customWidth="1"/>
    <col min="4991" max="4991" width="11.42578125" style="409"/>
    <col min="4992" max="4992" width="17.42578125" style="409" customWidth="1"/>
    <col min="4993" max="4995" width="18.140625" style="409" customWidth="1"/>
    <col min="4996" max="4999" width="11.42578125" style="409"/>
    <col min="5000" max="5000" width="34" style="409" customWidth="1"/>
    <col min="5001" max="5001" width="9.5703125" style="409" customWidth="1"/>
    <col min="5002" max="5002" width="16.7109375" style="409" customWidth="1"/>
    <col min="5003" max="5003" width="55.140625" style="409" customWidth="1"/>
    <col min="5004" max="5004" width="22.5703125" style="409" customWidth="1"/>
    <col min="5005" max="5005" width="23" style="409" customWidth="1"/>
    <col min="5006" max="5006" width="22.85546875" style="409" customWidth="1"/>
    <col min="5007" max="5007" width="23.42578125" style="409" customWidth="1"/>
    <col min="5008" max="5008" width="28.7109375" style="409" customWidth="1"/>
    <col min="5009" max="5009" width="12.7109375" style="409" customWidth="1"/>
    <col min="5010" max="5010" width="11.42578125" style="409"/>
    <col min="5011" max="5011" width="25.28515625" style="409" customWidth="1"/>
    <col min="5012" max="5012" width="15.85546875" style="409" bestFit="1" customWidth="1"/>
    <col min="5013" max="5014" width="18" style="409" bestFit="1" customWidth="1"/>
    <col min="5015" max="5233" width="11.42578125" style="409"/>
    <col min="5234" max="5234" width="15.42578125" style="409" customWidth="1"/>
    <col min="5235" max="5235" width="9.5703125" style="409" customWidth="1"/>
    <col min="5236" max="5236" width="14.42578125" style="409" customWidth="1"/>
    <col min="5237" max="5237" width="49.85546875" style="409" customWidth="1"/>
    <col min="5238" max="5238" width="22.5703125" style="409" customWidth="1"/>
    <col min="5239" max="5239" width="23" style="409" customWidth="1"/>
    <col min="5240" max="5240" width="22.85546875" style="409" customWidth="1"/>
    <col min="5241" max="5241" width="23.42578125" style="409" customWidth="1"/>
    <col min="5242" max="5242" width="22.42578125" style="409" customWidth="1"/>
    <col min="5243" max="5243" width="13.85546875" style="409" customWidth="1"/>
    <col min="5244" max="5244" width="20.7109375" style="409" customWidth="1"/>
    <col min="5245" max="5245" width="18.140625" style="409" customWidth="1"/>
    <col min="5246" max="5246" width="14.85546875" style="409" bestFit="1" customWidth="1"/>
    <col min="5247" max="5247" width="11.42578125" style="409"/>
    <col min="5248" max="5248" width="17.42578125" style="409" customWidth="1"/>
    <col min="5249" max="5251" width="18.140625" style="409" customWidth="1"/>
    <col min="5252" max="5255" width="11.42578125" style="409"/>
    <col min="5256" max="5256" width="34" style="409" customWidth="1"/>
    <col min="5257" max="5257" width="9.5703125" style="409" customWidth="1"/>
    <col min="5258" max="5258" width="16.7109375" style="409" customWidth="1"/>
    <col min="5259" max="5259" width="55.140625" style="409" customWidth="1"/>
    <col min="5260" max="5260" width="22.5703125" style="409" customWidth="1"/>
    <col min="5261" max="5261" width="23" style="409" customWidth="1"/>
    <col min="5262" max="5262" width="22.85546875" style="409" customWidth="1"/>
    <col min="5263" max="5263" width="23.42578125" style="409" customWidth="1"/>
    <col min="5264" max="5264" width="28.7109375" style="409" customWidth="1"/>
    <col min="5265" max="5265" width="12.7109375" style="409" customWidth="1"/>
    <col min="5266" max="5266" width="11.42578125" style="409"/>
    <col min="5267" max="5267" width="25.28515625" style="409" customWidth="1"/>
    <col min="5268" max="5268" width="15.85546875" style="409" bestFit="1" customWidth="1"/>
    <col min="5269" max="5270" width="18" style="409" bestFit="1" customWidth="1"/>
    <col min="5271" max="5489" width="11.42578125" style="409"/>
    <col min="5490" max="5490" width="15.42578125" style="409" customWidth="1"/>
    <col min="5491" max="5491" width="9.5703125" style="409" customWidth="1"/>
    <col min="5492" max="5492" width="14.42578125" style="409" customWidth="1"/>
    <col min="5493" max="5493" width="49.85546875" style="409" customWidth="1"/>
    <col min="5494" max="5494" width="22.5703125" style="409" customWidth="1"/>
    <col min="5495" max="5495" width="23" style="409" customWidth="1"/>
    <col min="5496" max="5496" width="22.85546875" style="409" customWidth="1"/>
    <col min="5497" max="5497" width="23.42578125" style="409" customWidth="1"/>
    <col min="5498" max="5498" width="22.42578125" style="409" customWidth="1"/>
    <col min="5499" max="5499" width="13.85546875" style="409" customWidth="1"/>
    <col min="5500" max="5500" width="20.7109375" style="409" customWidth="1"/>
    <col min="5501" max="5501" width="18.140625" style="409" customWidth="1"/>
    <col min="5502" max="5502" width="14.85546875" style="409" bestFit="1" customWidth="1"/>
    <col min="5503" max="5503" width="11.42578125" style="409"/>
    <col min="5504" max="5504" width="17.42578125" style="409" customWidth="1"/>
    <col min="5505" max="5507" width="18.140625" style="409" customWidth="1"/>
    <col min="5508" max="5511" width="11.42578125" style="409"/>
    <col min="5512" max="5512" width="34" style="409" customWidth="1"/>
    <col min="5513" max="5513" width="9.5703125" style="409" customWidth="1"/>
    <col min="5514" max="5514" width="16.7109375" style="409" customWidth="1"/>
    <col min="5515" max="5515" width="55.140625" style="409" customWidth="1"/>
    <col min="5516" max="5516" width="22.5703125" style="409" customWidth="1"/>
    <col min="5517" max="5517" width="23" style="409" customWidth="1"/>
    <col min="5518" max="5518" width="22.85546875" style="409" customWidth="1"/>
    <col min="5519" max="5519" width="23.42578125" style="409" customWidth="1"/>
    <col min="5520" max="5520" width="28.7109375" style="409" customWidth="1"/>
    <col min="5521" max="5521" width="12.7109375" style="409" customWidth="1"/>
    <col min="5522" max="5522" width="11.42578125" style="409"/>
    <col min="5523" max="5523" width="25.28515625" style="409" customWidth="1"/>
    <col min="5524" max="5524" width="15.85546875" style="409" bestFit="1" customWidth="1"/>
    <col min="5525" max="5526" width="18" style="409" bestFit="1" customWidth="1"/>
    <col min="5527" max="5745" width="11.42578125" style="409"/>
    <col min="5746" max="5746" width="15.42578125" style="409" customWidth="1"/>
    <col min="5747" max="5747" width="9.5703125" style="409" customWidth="1"/>
    <col min="5748" max="5748" width="14.42578125" style="409" customWidth="1"/>
    <col min="5749" max="5749" width="49.85546875" style="409" customWidth="1"/>
    <col min="5750" max="5750" width="22.5703125" style="409" customWidth="1"/>
    <col min="5751" max="5751" width="23" style="409" customWidth="1"/>
    <col min="5752" max="5752" width="22.85546875" style="409" customWidth="1"/>
    <col min="5753" max="5753" width="23.42578125" style="409" customWidth="1"/>
    <col min="5754" max="5754" width="22.42578125" style="409" customWidth="1"/>
    <col min="5755" max="5755" width="13.85546875" style="409" customWidth="1"/>
    <col min="5756" max="5756" width="20.7109375" style="409" customWidth="1"/>
    <col min="5757" max="5757" width="18.140625" style="409" customWidth="1"/>
    <col min="5758" max="5758" width="14.85546875" style="409" bestFit="1" customWidth="1"/>
    <col min="5759" max="5759" width="11.42578125" style="409"/>
    <col min="5760" max="5760" width="17.42578125" style="409" customWidth="1"/>
    <col min="5761" max="5763" width="18.140625" style="409" customWidth="1"/>
    <col min="5764" max="5767" width="11.42578125" style="409"/>
    <col min="5768" max="5768" width="34" style="409" customWidth="1"/>
    <col min="5769" max="5769" width="9.5703125" style="409" customWidth="1"/>
    <col min="5770" max="5770" width="16.7109375" style="409" customWidth="1"/>
    <col min="5771" max="5771" width="55.140625" style="409" customWidth="1"/>
    <col min="5772" max="5772" width="22.5703125" style="409" customWidth="1"/>
    <col min="5773" max="5773" width="23" style="409" customWidth="1"/>
    <col min="5774" max="5774" width="22.85546875" style="409" customWidth="1"/>
    <col min="5775" max="5775" width="23.42578125" style="409" customWidth="1"/>
    <col min="5776" max="5776" width="28.7109375" style="409" customWidth="1"/>
    <col min="5777" max="5777" width="12.7109375" style="409" customWidth="1"/>
    <col min="5778" max="5778" width="11.42578125" style="409"/>
    <col min="5779" max="5779" width="25.28515625" style="409" customWidth="1"/>
    <col min="5780" max="5780" width="15.85546875" style="409" bestFit="1" customWidth="1"/>
    <col min="5781" max="5782" width="18" style="409" bestFit="1" customWidth="1"/>
    <col min="5783" max="6001" width="11.42578125" style="409"/>
    <col min="6002" max="6002" width="15.42578125" style="409" customWidth="1"/>
    <col min="6003" max="6003" width="9.5703125" style="409" customWidth="1"/>
    <col min="6004" max="6004" width="14.42578125" style="409" customWidth="1"/>
    <col min="6005" max="6005" width="49.85546875" style="409" customWidth="1"/>
    <col min="6006" max="6006" width="22.5703125" style="409" customWidth="1"/>
    <col min="6007" max="6007" width="23" style="409" customWidth="1"/>
    <col min="6008" max="6008" width="22.85546875" style="409" customWidth="1"/>
    <col min="6009" max="6009" width="23.42578125" style="409" customWidth="1"/>
    <col min="6010" max="6010" width="22.42578125" style="409" customWidth="1"/>
    <col min="6011" max="6011" width="13.85546875" style="409" customWidth="1"/>
    <col min="6012" max="6012" width="20.7109375" style="409" customWidth="1"/>
    <col min="6013" max="6013" width="18.140625" style="409" customWidth="1"/>
    <col min="6014" max="6014" width="14.85546875" style="409" bestFit="1" customWidth="1"/>
    <col min="6015" max="6015" width="11.42578125" style="409"/>
    <col min="6016" max="6016" width="17.42578125" style="409" customWidth="1"/>
    <col min="6017" max="6019" width="18.140625" style="409" customWidth="1"/>
    <col min="6020" max="6023" width="11.42578125" style="409"/>
    <col min="6024" max="6024" width="34" style="409" customWidth="1"/>
    <col min="6025" max="6025" width="9.5703125" style="409" customWidth="1"/>
    <col min="6026" max="6026" width="16.7109375" style="409" customWidth="1"/>
    <col min="6027" max="6027" width="55.140625" style="409" customWidth="1"/>
    <col min="6028" max="6028" width="22.5703125" style="409" customWidth="1"/>
    <col min="6029" max="6029" width="23" style="409" customWidth="1"/>
    <col min="6030" max="6030" width="22.85546875" style="409" customWidth="1"/>
    <col min="6031" max="6031" width="23.42578125" style="409" customWidth="1"/>
    <col min="6032" max="6032" width="28.7109375" style="409" customWidth="1"/>
    <col min="6033" max="6033" width="12.7109375" style="409" customWidth="1"/>
    <col min="6034" max="6034" width="11.42578125" style="409"/>
    <col min="6035" max="6035" width="25.28515625" style="409" customWidth="1"/>
    <col min="6036" max="6036" width="15.85546875" style="409" bestFit="1" customWidth="1"/>
    <col min="6037" max="6038" width="18" style="409" bestFit="1" customWidth="1"/>
    <col min="6039" max="6257" width="11.42578125" style="409"/>
    <col min="6258" max="6258" width="15.42578125" style="409" customWidth="1"/>
    <col min="6259" max="6259" width="9.5703125" style="409" customWidth="1"/>
    <col min="6260" max="6260" width="14.42578125" style="409" customWidth="1"/>
    <col min="6261" max="6261" width="49.85546875" style="409" customWidth="1"/>
    <col min="6262" max="6262" width="22.5703125" style="409" customWidth="1"/>
    <col min="6263" max="6263" width="23" style="409" customWidth="1"/>
    <col min="6264" max="6264" width="22.85546875" style="409" customWidth="1"/>
    <col min="6265" max="6265" width="23.42578125" style="409" customWidth="1"/>
    <col min="6266" max="6266" width="22.42578125" style="409" customWidth="1"/>
    <col min="6267" max="6267" width="13.85546875" style="409" customWidth="1"/>
    <col min="6268" max="6268" width="20.7109375" style="409" customWidth="1"/>
    <col min="6269" max="6269" width="18.140625" style="409" customWidth="1"/>
    <col min="6270" max="6270" width="14.85546875" style="409" bestFit="1" customWidth="1"/>
    <col min="6271" max="6271" width="11.42578125" style="409"/>
    <col min="6272" max="6272" width="17.42578125" style="409" customWidth="1"/>
    <col min="6273" max="6275" width="18.140625" style="409" customWidth="1"/>
    <col min="6276" max="6279" width="11.42578125" style="409"/>
    <col min="6280" max="6280" width="34" style="409" customWidth="1"/>
    <col min="6281" max="6281" width="9.5703125" style="409" customWidth="1"/>
    <col min="6282" max="6282" width="16.7109375" style="409" customWidth="1"/>
    <col min="6283" max="6283" width="55.140625" style="409" customWidth="1"/>
    <col min="6284" max="6284" width="22.5703125" style="409" customWidth="1"/>
    <col min="6285" max="6285" width="23" style="409" customWidth="1"/>
    <col min="6286" max="6286" width="22.85546875" style="409" customWidth="1"/>
    <col min="6287" max="6287" width="23.42578125" style="409" customWidth="1"/>
    <col min="6288" max="6288" width="28.7109375" style="409" customWidth="1"/>
    <col min="6289" max="6289" width="12.7109375" style="409" customWidth="1"/>
    <col min="6290" max="6290" width="11.42578125" style="409"/>
    <col min="6291" max="6291" width="25.28515625" style="409" customWidth="1"/>
    <col min="6292" max="6292" width="15.85546875" style="409" bestFit="1" customWidth="1"/>
    <col min="6293" max="6294" width="18" style="409" bestFit="1" customWidth="1"/>
    <col min="6295" max="6513" width="11.42578125" style="409"/>
    <col min="6514" max="6514" width="15.42578125" style="409" customWidth="1"/>
    <col min="6515" max="6515" width="9.5703125" style="409" customWidth="1"/>
    <col min="6516" max="6516" width="14.42578125" style="409" customWidth="1"/>
    <col min="6517" max="6517" width="49.85546875" style="409" customWidth="1"/>
    <col min="6518" max="6518" width="22.5703125" style="409" customWidth="1"/>
    <col min="6519" max="6519" width="23" style="409" customWidth="1"/>
    <col min="6520" max="6520" width="22.85546875" style="409" customWidth="1"/>
    <col min="6521" max="6521" width="23.42578125" style="409" customWidth="1"/>
    <col min="6522" max="6522" width="22.42578125" style="409" customWidth="1"/>
    <col min="6523" max="6523" width="13.85546875" style="409" customWidth="1"/>
    <col min="6524" max="6524" width="20.7109375" style="409" customWidth="1"/>
    <col min="6525" max="6525" width="18.140625" style="409" customWidth="1"/>
    <col min="6526" max="6526" width="14.85546875" style="409" bestFit="1" customWidth="1"/>
    <col min="6527" max="6527" width="11.42578125" style="409"/>
    <col min="6528" max="6528" width="17.42578125" style="409" customWidth="1"/>
    <col min="6529" max="6531" width="18.140625" style="409" customWidth="1"/>
    <col min="6532" max="6535" width="11.42578125" style="409"/>
    <col min="6536" max="6536" width="34" style="409" customWidth="1"/>
    <col min="6537" max="6537" width="9.5703125" style="409" customWidth="1"/>
    <col min="6538" max="6538" width="16.7109375" style="409" customWidth="1"/>
    <col min="6539" max="6539" width="55.140625" style="409" customWidth="1"/>
    <col min="6540" max="6540" width="22.5703125" style="409" customWidth="1"/>
    <col min="6541" max="6541" width="23" style="409" customWidth="1"/>
    <col min="6542" max="6542" width="22.85546875" style="409" customWidth="1"/>
    <col min="6543" max="6543" width="23.42578125" style="409" customWidth="1"/>
    <col min="6544" max="6544" width="28.7109375" style="409" customWidth="1"/>
    <col min="6545" max="6545" width="12.7109375" style="409" customWidth="1"/>
    <col min="6546" max="6546" width="11.42578125" style="409"/>
    <col min="6547" max="6547" width="25.28515625" style="409" customWidth="1"/>
    <col min="6548" max="6548" width="15.85546875" style="409" bestFit="1" customWidth="1"/>
    <col min="6549" max="6550" width="18" style="409" bestFit="1" customWidth="1"/>
    <col min="6551" max="6769" width="11.42578125" style="409"/>
    <col min="6770" max="6770" width="15.42578125" style="409" customWidth="1"/>
    <col min="6771" max="6771" width="9.5703125" style="409" customWidth="1"/>
    <col min="6772" max="6772" width="14.42578125" style="409" customWidth="1"/>
    <col min="6773" max="6773" width="49.85546875" style="409" customWidth="1"/>
    <col min="6774" max="6774" width="22.5703125" style="409" customWidth="1"/>
    <col min="6775" max="6775" width="23" style="409" customWidth="1"/>
    <col min="6776" max="6776" width="22.85546875" style="409" customWidth="1"/>
    <col min="6777" max="6777" width="23.42578125" style="409" customWidth="1"/>
    <col min="6778" max="6778" width="22.42578125" style="409" customWidth="1"/>
    <col min="6779" max="6779" width="13.85546875" style="409" customWidth="1"/>
    <col min="6780" max="6780" width="20.7109375" style="409" customWidth="1"/>
    <col min="6781" max="6781" width="18.140625" style="409" customWidth="1"/>
    <col min="6782" max="6782" width="14.85546875" style="409" bestFit="1" customWidth="1"/>
    <col min="6783" max="6783" width="11.42578125" style="409"/>
    <col min="6784" max="6784" width="17.42578125" style="409" customWidth="1"/>
    <col min="6785" max="6787" width="18.140625" style="409" customWidth="1"/>
    <col min="6788" max="6791" width="11.42578125" style="409"/>
    <col min="6792" max="6792" width="34" style="409" customWidth="1"/>
    <col min="6793" max="6793" width="9.5703125" style="409" customWidth="1"/>
    <col min="6794" max="6794" width="16.7109375" style="409" customWidth="1"/>
    <col min="6795" max="6795" width="55.140625" style="409" customWidth="1"/>
    <col min="6796" max="6796" width="22.5703125" style="409" customWidth="1"/>
    <col min="6797" max="6797" width="23" style="409" customWidth="1"/>
    <col min="6798" max="6798" width="22.85546875" style="409" customWidth="1"/>
    <col min="6799" max="6799" width="23.42578125" style="409" customWidth="1"/>
    <col min="6800" max="6800" width="28.7109375" style="409" customWidth="1"/>
    <col min="6801" max="6801" width="12.7109375" style="409" customWidth="1"/>
    <col min="6802" max="6802" width="11.42578125" style="409"/>
    <col min="6803" max="6803" width="25.28515625" style="409" customWidth="1"/>
    <col min="6804" max="6804" width="15.85546875" style="409" bestFit="1" customWidth="1"/>
    <col min="6805" max="6806" width="18" style="409" bestFit="1" customWidth="1"/>
    <col min="6807" max="7025" width="11.42578125" style="409"/>
    <col min="7026" max="7026" width="15.42578125" style="409" customWidth="1"/>
    <col min="7027" max="7027" width="9.5703125" style="409" customWidth="1"/>
    <col min="7028" max="7028" width="14.42578125" style="409" customWidth="1"/>
    <col min="7029" max="7029" width="49.85546875" style="409" customWidth="1"/>
    <col min="7030" max="7030" width="22.5703125" style="409" customWidth="1"/>
    <col min="7031" max="7031" width="23" style="409" customWidth="1"/>
    <col min="7032" max="7032" width="22.85546875" style="409" customWidth="1"/>
    <col min="7033" max="7033" width="23.42578125" style="409" customWidth="1"/>
    <col min="7034" max="7034" width="22.42578125" style="409" customWidth="1"/>
    <col min="7035" max="7035" width="13.85546875" style="409" customWidth="1"/>
    <col min="7036" max="7036" width="20.7109375" style="409" customWidth="1"/>
    <col min="7037" max="7037" width="18.140625" style="409" customWidth="1"/>
    <col min="7038" max="7038" width="14.85546875" style="409" bestFit="1" customWidth="1"/>
    <col min="7039" max="7039" width="11.42578125" style="409"/>
    <col min="7040" max="7040" width="17.42578125" style="409" customWidth="1"/>
    <col min="7041" max="7043" width="18.140625" style="409" customWidth="1"/>
    <col min="7044" max="7047" width="11.42578125" style="409"/>
    <col min="7048" max="7048" width="34" style="409" customWidth="1"/>
    <col min="7049" max="7049" width="9.5703125" style="409" customWidth="1"/>
    <col min="7050" max="7050" width="16.7109375" style="409" customWidth="1"/>
    <col min="7051" max="7051" width="55.140625" style="409" customWidth="1"/>
    <col min="7052" max="7052" width="22.5703125" style="409" customWidth="1"/>
    <col min="7053" max="7053" width="23" style="409" customWidth="1"/>
    <col min="7054" max="7054" width="22.85546875" style="409" customWidth="1"/>
    <col min="7055" max="7055" width="23.42578125" style="409" customWidth="1"/>
    <col min="7056" max="7056" width="28.7109375" style="409" customWidth="1"/>
    <col min="7057" max="7057" width="12.7109375" style="409" customWidth="1"/>
    <col min="7058" max="7058" width="11.42578125" style="409"/>
    <col min="7059" max="7059" width="25.28515625" style="409" customWidth="1"/>
    <col min="7060" max="7060" width="15.85546875" style="409" bestFit="1" customWidth="1"/>
    <col min="7061" max="7062" width="18" style="409" bestFit="1" customWidth="1"/>
    <col min="7063" max="7281" width="11.42578125" style="409"/>
    <col min="7282" max="7282" width="15.42578125" style="409" customWidth="1"/>
    <col min="7283" max="7283" width="9.5703125" style="409" customWidth="1"/>
    <col min="7284" max="7284" width="14.42578125" style="409" customWidth="1"/>
    <col min="7285" max="7285" width="49.85546875" style="409" customWidth="1"/>
    <col min="7286" max="7286" width="22.5703125" style="409" customWidth="1"/>
    <col min="7287" max="7287" width="23" style="409" customWidth="1"/>
    <col min="7288" max="7288" width="22.85546875" style="409" customWidth="1"/>
    <col min="7289" max="7289" width="23.42578125" style="409" customWidth="1"/>
    <col min="7290" max="7290" width="22.42578125" style="409" customWidth="1"/>
    <col min="7291" max="7291" width="13.85546875" style="409" customWidth="1"/>
    <col min="7292" max="7292" width="20.7109375" style="409" customWidth="1"/>
    <col min="7293" max="7293" width="18.140625" style="409" customWidth="1"/>
    <col min="7294" max="7294" width="14.85546875" style="409" bestFit="1" customWidth="1"/>
    <col min="7295" max="7295" width="11.42578125" style="409"/>
    <col min="7296" max="7296" width="17.42578125" style="409" customWidth="1"/>
    <col min="7297" max="7299" width="18.140625" style="409" customWidth="1"/>
    <col min="7300" max="7303" width="11.42578125" style="409"/>
    <col min="7304" max="7304" width="34" style="409" customWidth="1"/>
    <col min="7305" max="7305" width="9.5703125" style="409" customWidth="1"/>
    <col min="7306" max="7306" width="16.7109375" style="409" customWidth="1"/>
    <col min="7307" max="7307" width="55.140625" style="409" customWidth="1"/>
    <col min="7308" max="7308" width="22.5703125" style="409" customWidth="1"/>
    <col min="7309" max="7309" width="23" style="409" customWidth="1"/>
    <col min="7310" max="7310" width="22.85546875" style="409" customWidth="1"/>
    <col min="7311" max="7311" width="23.42578125" style="409" customWidth="1"/>
    <col min="7312" max="7312" width="28.7109375" style="409" customWidth="1"/>
    <col min="7313" max="7313" width="12.7109375" style="409" customWidth="1"/>
    <col min="7314" max="7314" width="11.42578125" style="409"/>
    <col min="7315" max="7315" width="25.28515625" style="409" customWidth="1"/>
    <col min="7316" max="7316" width="15.85546875" style="409" bestFit="1" customWidth="1"/>
    <col min="7317" max="7318" width="18" style="409" bestFit="1" customWidth="1"/>
    <col min="7319" max="7537" width="11.42578125" style="409"/>
    <col min="7538" max="7538" width="15.42578125" style="409" customWidth="1"/>
    <col min="7539" max="7539" width="9.5703125" style="409" customWidth="1"/>
    <col min="7540" max="7540" width="14.42578125" style="409" customWidth="1"/>
    <col min="7541" max="7541" width="49.85546875" style="409" customWidth="1"/>
    <col min="7542" max="7542" width="22.5703125" style="409" customWidth="1"/>
    <col min="7543" max="7543" width="23" style="409" customWidth="1"/>
    <col min="7544" max="7544" width="22.85546875" style="409" customWidth="1"/>
    <col min="7545" max="7545" width="23.42578125" style="409" customWidth="1"/>
    <col min="7546" max="7546" width="22.42578125" style="409" customWidth="1"/>
    <col min="7547" max="7547" width="13.85546875" style="409" customWidth="1"/>
    <col min="7548" max="7548" width="20.7109375" style="409" customWidth="1"/>
    <col min="7549" max="7549" width="18.140625" style="409" customWidth="1"/>
    <col min="7550" max="7550" width="14.85546875" style="409" bestFit="1" customWidth="1"/>
    <col min="7551" max="7551" width="11.42578125" style="409"/>
    <col min="7552" max="7552" width="17.42578125" style="409" customWidth="1"/>
    <col min="7553" max="7555" width="18.140625" style="409" customWidth="1"/>
    <col min="7556" max="7559" width="11.42578125" style="409"/>
    <col min="7560" max="7560" width="34" style="409" customWidth="1"/>
    <col min="7561" max="7561" width="9.5703125" style="409" customWidth="1"/>
    <col min="7562" max="7562" width="16.7109375" style="409" customWidth="1"/>
    <col min="7563" max="7563" width="55.140625" style="409" customWidth="1"/>
    <col min="7564" max="7564" width="22.5703125" style="409" customWidth="1"/>
    <col min="7565" max="7565" width="23" style="409" customWidth="1"/>
    <col min="7566" max="7566" width="22.85546875" style="409" customWidth="1"/>
    <col min="7567" max="7567" width="23.42578125" style="409" customWidth="1"/>
    <col min="7568" max="7568" width="28.7109375" style="409" customWidth="1"/>
    <col min="7569" max="7569" width="12.7109375" style="409" customWidth="1"/>
    <col min="7570" max="7570" width="11.42578125" style="409"/>
    <col min="7571" max="7571" width="25.28515625" style="409" customWidth="1"/>
    <col min="7572" max="7572" width="15.85546875" style="409" bestFit="1" customWidth="1"/>
    <col min="7573" max="7574" width="18" style="409" bestFit="1" customWidth="1"/>
    <col min="7575" max="7793" width="11.42578125" style="409"/>
    <col min="7794" max="7794" width="15.42578125" style="409" customWidth="1"/>
    <col min="7795" max="7795" width="9.5703125" style="409" customWidth="1"/>
    <col min="7796" max="7796" width="14.42578125" style="409" customWidth="1"/>
    <col min="7797" max="7797" width="49.85546875" style="409" customWidth="1"/>
    <col min="7798" max="7798" width="22.5703125" style="409" customWidth="1"/>
    <col min="7799" max="7799" width="23" style="409" customWidth="1"/>
    <col min="7800" max="7800" width="22.85546875" style="409" customWidth="1"/>
    <col min="7801" max="7801" width="23.42578125" style="409" customWidth="1"/>
    <col min="7802" max="7802" width="22.42578125" style="409" customWidth="1"/>
    <col min="7803" max="7803" width="13.85546875" style="409" customWidth="1"/>
    <col min="7804" max="7804" width="20.7109375" style="409" customWidth="1"/>
    <col min="7805" max="7805" width="18.140625" style="409" customWidth="1"/>
    <col min="7806" max="7806" width="14.85546875" style="409" bestFit="1" customWidth="1"/>
    <col min="7807" max="7807" width="11.42578125" style="409"/>
    <col min="7808" max="7808" width="17.42578125" style="409" customWidth="1"/>
    <col min="7809" max="7811" width="18.140625" style="409" customWidth="1"/>
    <col min="7812" max="7815" width="11.42578125" style="409"/>
    <col min="7816" max="7816" width="34" style="409" customWidth="1"/>
    <col min="7817" max="7817" width="9.5703125" style="409" customWidth="1"/>
    <col min="7818" max="7818" width="16.7109375" style="409" customWidth="1"/>
    <col min="7819" max="7819" width="55.140625" style="409" customWidth="1"/>
    <col min="7820" max="7820" width="22.5703125" style="409" customWidth="1"/>
    <col min="7821" max="7821" width="23" style="409" customWidth="1"/>
    <col min="7822" max="7822" width="22.85546875" style="409" customWidth="1"/>
    <col min="7823" max="7823" width="23.42578125" style="409" customWidth="1"/>
    <col min="7824" max="7824" width="28.7109375" style="409" customWidth="1"/>
    <col min="7825" max="7825" width="12.7109375" style="409" customWidth="1"/>
    <col min="7826" max="7826" width="11.42578125" style="409"/>
    <col min="7827" max="7827" width="25.28515625" style="409" customWidth="1"/>
    <col min="7828" max="7828" width="15.85546875" style="409" bestFit="1" customWidth="1"/>
    <col min="7829" max="7830" width="18" style="409" bestFit="1" customWidth="1"/>
    <col min="7831" max="8049" width="11.42578125" style="409"/>
    <col min="8050" max="8050" width="15.42578125" style="409" customWidth="1"/>
    <col min="8051" max="8051" width="9.5703125" style="409" customWidth="1"/>
    <col min="8052" max="8052" width="14.42578125" style="409" customWidth="1"/>
    <col min="8053" max="8053" width="49.85546875" style="409" customWidth="1"/>
    <col min="8054" max="8054" width="22.5703125" style="409" customWidth="1"/>
    <col min="8055" max="8055" width="23" style="409" customWidth="1"/>
    <col min="8056" max="8056" width="22.85546875" style="409" customWidth="1"/>
    <col min="8057" max="8057" width="23.42578125" style="409" customWidth="1"/>
    <col min="8058" max="8058" width="22.42578125" style="409" customWidth="1"/>
    <col min="8059" max="8059" width="13.85546875" style="409" customWidth="1"/>
    <col min="8060" max="8060" width="20.7109375" style="409" customWidth="1"/>
    <col min="8061" max="8061" width="18.140625" style="409" customWidth="1"/>
    <col min="8062" max="8062" width="14.85546875" style="409" bestFit="1" customWidth="1"/>
    <col min="8063" max="8063" width="11.42578125" style="409"/>
    <col min="8064" max="8064" width="17.42578125" style="409" customWidth="1"/>
    <col min="8065" max="8067" width="18.140625" style="409" customWidth="1"/>
    <col min="8068" max="8071" width="11.42578125" style="409"/>
    <col min="8072" max="8072" width="34" style="409" customWidth="1"/>
    <col min="8073" max="8073" width="9.5703125" style="409" customWidth="1"/>
    <col min="8074" max="8074" width="16.7109375" style="409" customWidth="1"/>
    <col min="8075" max="8075" width="55.140625" style="409" customWidth="1"/>
    <col min="8076" max="8076" width="22.5703125" style="409" customWidth="1"/>
    <col min="8077" max="8077" width="23" style="409" customWidth="1"/>
    <col min="8078" max="8078" width="22.85546875" style="409" customWidth="1"/>
    <col min="8079" max="8079" width="23.42578125" style="409" customWidth="1"/>
    <col min="8080" max="8080" width="28.7109375" style="409" customWidth="1"/>
    <col min="8081" max="8081" width="12.7109375" style="409" customWidth="1"/>
    <col min="8082" max="8082" width="11.42578125" style="409"/>
    <col min="8083" max="8083" width="25.28515625" style="409" customWidth="1"/>
    <col min="8084" max="8084" width="15.85546875" style="409" bestFit="1" customWidth="1"/>
    <col min="8085" max="8086" width="18" style="409" bestFit="1" customWidth="1"/>
    <col min="8087" max="8305" width="11.42578125" style="409"/>
    <col min="8306" max="8306" width="15.42578125" style="409" customWidth="1"/>
    <col min="8307" max="8307" width="9.5703125" style="409" customWidth="1"/>
    <col min="8308" max="8308" width="14.42578125" style="409" customWidth="1"/>
    <col min="8309" max="8309" width="49.85546875" style="409" customWidth="1"/>
    <col min="8310" max="8310" width="22.5703125" style="409" customWidth="1"/>
    <col min="8311" max="8311" width="23" style="409" customWidth="1"/>
    <col min="8312" max="8312" width="22.85546875" style="409" customWidth="1"/>
    <col min="8313" max="8313" width="23.42578125" style="409" customWidth="1"/>
    <col min="8314" max="8314" width="22.42578125" style="409" customWidth="1"/>
    <col min="8315" max="8315" width="13.85546875" style="409" customWidth="1"/>
    <col min="8316" max="8316" width="20.7109375" style="409" customWidth="1"/>
    <col min="8317" max="8317" width="18.140625" style="409" customWidth="1"/>
    <col min="8318" max="8318" width="14.85546875" style="409" bestFit="1" customWidth="1"/>
    <col min="8319" max="8319" width="11.42578125" style="409"/>
    <col min="8320" max="8320" width="17.42578125" style="409" customWidth="1"/>
    <col min="8321" max="8323" width="18.140625" style="409" customWidth="1"/>
    <col min="8324" max="8327" width="11.42578125" style="409"/>
    <col min="8328" max="8328" width="34" style="409" customWidth="1"/>
    <col min="8329" max="8329" width="9.5703125" style="409" customWidth="1"/>
    <col min="8330" max="8330" width="16.7109375" style="409" customWidth="1"/>
    <col min="8331" max="8331" width="55.140625" style="409" customWidth="1"/>
    <col min="8332" max="8332" width="22.5703125" style="409" customWidth="1"/>
    <col min="8333" max="8333" width="23" style="409" customWidth="1"/>
    <col min="8334" max="8334" width="22.85546875" style="409" customWidth="1"/>
    <col min="8335" max="8335" width="23.42578125" style="409" customWidth="1"/>
    <col min="8336" max="8336" width="28.7109375" style="409" customWidth="1"/>
    <col min="8337" max="8337" width="12.7109375" style="409" customWidth="1"/>
    <col min="8338" max="8338" width="11.42578125" style="409"/>
    <col min="8339" max="8339" width="25.28515625" style="409" customWidth="1"/>
    <col min="8340" max="8340" width="15.85546875" style="409" bestFit="1" customWidth="1"/>
    <col min="8341" max="8342" width="18" style="409" bestFit="1" customWidth="1"/>
    <col min="8343" max="8561" width="11.42578125" style="409"/>
    <col min="8562" max="8562" width="15.42578125" style="409" customWidth="1"/>
    <col min="8563" max="8563" width="9.5703125" style="409" customWidth="1"/>
    <col min="8564" max="8564" width="14.42578125" style="409" customWidth="1"/>
    <col min="8565" max="8565" width="49.85546875" style="409" customWidth="1"/>
    <col min="8566" max="8566" width="22.5703125" style="409" customWidth="1"/>
    <col min="8567" max="8567" width="23" style="409" customWidth="1"/>
    <col min="8568" max="8568" width="22.85546875" style="409" customWidth="1"/>
    <col min="8569" max="8569" width="23.42578125" style="409" customWidth="1"/>
    <col min="8570" max="8570" width="22.42578125" style="409" customWidth="1"/>
    <col min="8571" max="8571" width="13.85546875" style="409" customWidth="1"/>
    <col min="8572" max="8572" width="20.7109375" style="409" customWidth="1"/>
    <col min="8573" max="8573" width="18.140625" style="409" customWidth="1"/>
    <col min="8574" max="8574" width="14.85546875" style="409" bestFit="1" customWidth="1"/>
    <col min="8575" max="8575" width="11.42578125" style="409"/>
    <col min="8576" max="8576" width="17.42578125" style="409" customWidth="1"/>
    <col min="8577" max="8579" width="18.140625" style="409" customWidth="1"/>
    <col min="8580" max="8583" width="11.42578125" style="409"/>
    <col min="8584" max="8584" width="34" style="409" customWidth="1"/>
    <col min="8585" max="8585" width="9.5703125" style="409" customWidth="1"/>
    <col min="8586" max="8586" width="16.7109375" style="409" customWidth="1"/>
    <col min="8587" max="8587" width="55.140625" style="409" customWidth="1"/>
    <col min="8588" max="8588" width="22.5703125" style="409" customWidth="1"/>
    <col min="8589" max="8589" width="23" style="409" customWidth="1"/>
    <col min="8590" max="8590" width="22.85546875" style="409" customWidth="1"/>
    <col min="8591" max="8591" width="23.42578125" style="409" customWidth="1"/>
    <col min="8592" max="8592" width="28.7109375" style="409" customWidth="1"/>
    <col min="8593" max="8593" width="12.7109375" style="409" customWidth="1"/>
    <col min="8594" max="8594" width="11.42578125" style="409"/>
    <col min="8595" max="8595" width="25.28515625" style="409" customWidth="1"/>
    <col min="8596" max="8596" width="15.85546875" style="409" bestFit="1" customWidth="1"/>
    <col min="8597" max="8598" width="18" style="409" bestFit="1" customWidth="1"/>
    <col min="8599" max="8817" width="11.42578125" style="409"/>
    <col min="8818" max="8818" width="15.42578125" style="409" customWidth="1"/>
    <col min="8819" max="8819" width="9.5703125" style="409" customWidth="1"/>
    <col min="8820" max="8820" width="14.42578125" style="409" customWidth="1"/>
    <col min="8821" max="8821" width="49.85546875" style="409" customWidth="1"/>
    <col min="8822" max="8822" width="22.5703125" style="409" customWidth="1"/>
    <col min="8823" max="8823" width="23" style="409" customWidth="1"/>
    <col min="8824" max="8824" width="22.85546875" style="409" customWidth="1"/>
    <col min="8825" max="8825" width="23.42578125" style="409" customWidth="1"/>
    <col min="8826" max="8826" width="22.42578125" style="409" customWidth="1"/>
    <col min="8827" max="8827" width="13.85546875" style="409" customWidth="1"/>
    <col min="8828" max="8828" width="20.7109375" style="409" customWidth="1"/>
    <col min="8829" max="8829" width="18.140625" style="409" customWidth="1"/>
    <col min="8830" max="8830" width="14.85546875" style="409" bestFit="1" customWidth="1"/>
    <col min="8831" max="8831" width="11.42578125" style="409"/>
    <col min="8832" max="8832" width="17.42578125" style="409" customWidth="1"/>
    <col min="8833" max="8835" width="18.140625" style="409" customWidth="1"/>
    <col min="8836" max="8839" width="11.42578125" style="409"/>
    <col min="8840" max="8840" width="34" style="409" customWidth="1"/>
    <col min="8841" max="8841" width="9.5703125" style="409" customWidth="1"/>
    <col min="8842" max="8842" width="16.7109375" style="409" customWidth="1"/>
    <col min="8843" max="8843" width="55.140625" style="409" customWidth="1"/>
    <col min="8844" max="8844" width="22.5703125" style="409" customWidth="1"/>
    <col min="8845" max="8845" width="23" style="409" customWidth="1"/>
    <col min="8846" max="8846" width="22.85546875" style="409" customWidth="1"/>
    <col min="8847" max="8847" width="23.42578125" style="409" customWidth="1"/>
    <col min="8848" max="8848" width="28.7109375" style="409" customWidth="1"/>
    <col min="8849" max="8849" width="12.7109375" style="409" customWidth="1"/>
    <col min="8850" max="8850" width="11.42578125" style="409"/>
    <col min="8851" max="8851" width="25.28515625" style="409" customWidth="1"/>
    <col min="8852" max="8852" width="15.85546875" style="409" bestFit="1" customWidth="1"/>
    <col min="8853" max="8854" width="18" style="409" bestFit="1" customWidth="1"/>
    <col min="8855" max="9073" width="11.42578125" style="409"/>
    <col min="9074" max="9074" width="15.42578125" style="409" customWidth="1"/>
    <col min="9075" max="9075" width="9.5703125" style="409" customWidth="1"/>
    <col min="9076" max="9076" width="14.42578125" style="409" customWidth="1"/>
    <col min="9077" max="9077" width="49.85546875" style="409" customWidth="1"/>
    <col min="9078" max="9078" width="22.5703125" style="409" customWidth="1"/>
    <col min="9079" max="9079" width="23" style="409" customWidth="1"/>
    <col min="9080" max="9080" width="22.85546875" style="409" customWidth="1"/>
    <col min="9081" max="9081" width="23.42578125" style="409" customWidth="1"/>
    <col min="9082" max="9082" width="22.42578125" style="409" customWidth="1"/>
    <col min="9083" max="9083" width="13.85546875" style="409" customWidth="1"/>
    <col min="9084" max="9084" width="20.7109375" style="409" customWidth="1"/>
    <col min="9085" max="9085" width="18.140625" style="409" customWidth="1"/>
    <col min="9086" max="9086" width="14.85546875" style="409" bestFit="1" customWidth="1"/>
    <col min="9087" max="9087" width="11.42578125" style="409"/>
    <col min="9088" max="9088" width="17.42578125" style="409" customWidth="1"/>
    <col min="9089" max="9091" width="18.140625" style="409" customWidth="1"/>
    <col min="9092" max="9095" width="11.42578125" style="409"/>
    <col min="9096" max="9096" width="34" style="409" customWidth="1"/>
    <col min="9097" max="9097" width="9.5703125" style="409" customWidth="1"/>
    <col min="9098" max="9098" width="16.7109375" style="409" customWidth="1"/>
    <col min="9099" max="9099" width="55.140625" style="409" customWidth="1"/>
    <col min="9100" max="9100" width="22.5703125" style="409" customWidth="1"/>
    <col min="9101" max="9101" width="23" style="409" customWidth="1"/>
    <col min="9102" max="9102" width="22.85546875" style="409" customWidth="1"/>
    <col min="9103" max="9103" width="23.42578125" style="409" customWidth="1"/>
    <col min="9104" max="9104" width="28.7109375" style="409" customWidth="1"/>
    <col min="9105" max="9105" width="12.7109375" style="409" customWidth="1"/>
    <col min="9106" max="9106" width="11.42578125" style="409"/>
    <col min="9107" max="9107" width="25.28515625" style="409" customWidth="1"/>
    <col min="9108" max="9108" width="15.85546875" style="409" bestFit="1" customWidth="1"/>
    <col min="9109" max="9110" width="18" style="409" bestFit="1" customWidth="1"/>
    <col min="9111" max="9329" width="11.42578125" style="409"/>
    <col min="9330" max="9330" width="15.42578125" style="409" customWidth="1"/>
    <col min="9331" max="9331" width="9.5703125" style="409" customWidth="1"/>
    <col min="9332" max="9332" width="14.42578125" style="409" customWidth="1"/>
    <col min="9333" max="9333" width="49.85546875" style="409" customWidth="1"/>
    <col min="9334" max="9334" width="22.5703125" style="409" customWidth="1"/>
    <col min="9335" max="9335" width="23" style="409" customWidth="1"/>
    <col min="9336" max="9336" width="22.85546875" style="409" customWidth="1"/>
    <col min="9337" max="9337" width="23.42578125" style="409" customWidth="1"/>
    <col min="9338" max="9338" width="22.42578125" style="409" customWidth="1"/>
    <col min="9339" max="9339" width="13.85546875" style="409" customWidth="1"/>
    <col min="9340" max="9340" width="20.7109375" style="409" customWidth="1"/>
    <col min="9341" max="9341" width="18.140625" style="409" customWidth="1"/>
    <col min="9342" max="9342" width="14.85546875" style="409" bestFit="1" customWidth="1"/>
    <col min="9343" max="9343" width="11.42578125" style="409"/>
    <col min="9344" max="9344" width="17.42578125" style="409" customWidth="1"/>
    <col min="9345" max="9347" width="18.140625" style="409" customWidth="1"/>
    <col min="9348" max="9351" width="11.42578125" style="409"/>
    <col min="9352" max="9352" width="34" style="409" customWidth="1"/>
    <col min="9353" max="9353" width="9.5703125" style="409" customWidth="1"/>
    <col min="9354" max="9354" width="16.7109375" style="409" customWidth="1"/>
    <col min="9355" max="9355" width="55.140625" style="409" customWidth="1"/>
    <col min="9356" max="9356" width="22.5703125" style="409" customWidth="1"/>
    <col min="9357" max="9357" width="23" style="409" customWidth="1"/>
    <col min="9358" max="9358" width="22.85546875" style="409" customWidth="1"/>
    <col min="9359" max="9359" width="23.42578125" style="409" customWidth="1"/>
    <col min="9360" max="9360" width="28.7109375" style="409" customWidth="1"/>
    <col min="9361" max="9361" width="12.7109375" style="409" customWidth="1"/>
    <col min="9362" max="9362" width="11.42578125" style="409"/>
    <col min="9363" max="9363" width="25.28515625" style="409" customWidth="1"/>
    <col min="9364" max="9364" width="15.85546875" style="409" bestFit="1" customWidth="1"/>
    <col min="9365" max="9366" width="18" style="409" bestFit="1" customWidth="1"/>
    <col min="9367" max="9585" width="11.42578125" style="409"/>
    <col min="9586" max="9586" width="15.42578125" style="409" customWidth="1"/>
    <col min="9587" max="9587" width="9.5703125" style="409" customWidth="1"/>
    <col min="9588" max="9588" width="14.42578125" style="409" customWidth="1"/>
    <col min="9589" max="9589" width="49.85546875" style="409" customWidth="1"/>
    <col min="9590" max="9590" width="22.5703125" style="409" customWidth="1"/>
    <col min="9591" max="9591" width="23" style="409" customWidth="1"/>
    <col min="9592" max="9592" width="22.85546875" style="409" customWidth="1"/>
    <col min="9593" max="9593" width="23.42578125" style="409" customWidth="1"/>
    <col min="9594" max="9594" width="22.42578125" style="409" customWidth="1"/>
    <col min="9595" max="9595" width="13.85546875" style="409" customWidth="1"/>
    <col min="9596" max="9596" width="20.7109375" style="409" customWidth="1"/>
    <col min="9597" max="9597" width="18.140625" style="409" customWidth="1"/>
    <col min="9598" max="9598" width="14.85546875" style="409" bestFit="1" customWidth="1"/>
    <col min="9599" max="9599" width="11.42578125" style="409"/>
    <col min="9600" max="9600" width="17.42578125" style="409" customWidth="1"/>
    <col min="9601" max="9603" width="18.140625" style="409" customWidth="1"/>
    <col min="9604" max="9607" width="11.42578125" style="409"/>
    <col min="9608" max="9608" width="34" style="409" customWidth="1"/>
    <col min="9609" max="9609" width="9.5703125" style="409" customWidth="1"/>
    <col min="9610" max="9610" width="16.7109375" style="409" customWidth="1"/>
    <col min="9611" max="9611" width="55.140625" style="409" customWidth="1"/>
    <col min="9612" max="9612" width="22.5703125" style="409" customWidth="1"/>
    <col min="9613" max="9613" width="23" style="409" customWidth="1"/>
    <col min="9614" max="9614" width="22.85546875" style="409" customWidth="1"/>
    <col min="9615" max="9615" width="23.42578125" style="409" customWidth="1"/>
    <col min="9616" max="9616" width="28.7109375" style="409" customWidth="1"/>
    <col min="9617" max="9617" width="12.7109375" style="409" customWidth="1"/>
    <col min="9618" max="9618" width="11.42578125" style="409"/>
    <col min="9619" max="9619" width="25.28515625" style="409" customWidth="1"/>
    <col min="9620" max="9620" width="15.85546875" style="409" bestFit="1" customWidth="1"/>
    <col min="9621" max="9622" width="18" style="409" bestFit="1" customWidth="1"/>
    <col min="9623" max="9841" width="11.42578125" style="409"/>
    <col min="9842" max="9842" width="15.42578125" style="409" customWidth="1"/>
    <col min="9843" max="9843" width="9.5703125" style="409" customWidth="1"/>
    <col min="9844" max="9844" width="14.42578125" style="409" customWidth="1"/>
    <col min="9845" max="9845" width="49.85546875" style="409" customWidth="1"/>
    <col min="9846" max="9846" width="22.5703125" style="409" customWidth="1"/>
    <col min="9847" max="9847" width="23" style="409" customWidth="1"/>
    <col min="9848" max="9848" width="22.85546875" style="409" customWidth="1"/>
    <col min="9849" max="9849" width="23.42578125" style="409" customWidth="1"/>
    <col min="9850" max="9850" width="22.42578125" style="409" customWidth="1"/>
    <col min="9851" max="9851" width="13.85546875" style="409" customWidth="1"/>
    <col min="9852" max="9852" width="20.7109375" style="409" customWidth="1"/>
    <col min="9853" max="9853" width="18.140625" style="409" customWidth="1"/>
    <col min="9854" max="9854" width="14.85546875" style="409" bestFit="1" customWidth="1"/>
    <col min="9855" max="9855" width="11.42578125" style="409"/>
    <col min="9856" max="9856" width="17.42578125" style="409" customWidth="1"/>
    <col min="9857" max="9859" width="18.140625" style="409" customWidth="1"/>
    <col min="9860" max="9863" width="11.42578125" style="409"/>
    <col min="9864" max="9864" width="34" style="409" customWidth="1"/>
    <col min="9865" max="9865" width="9.5703125" style="409" customWidth="1"/>
    <col min="9866" max="9866" width="16.7109375" style="409" customWidth="1"/>
    <col min="9867" max="9867" width="55.140625" style="409" customWidth="1"/>
    <col min="9868" max="9868" width="22.5703125" style="409" customWidth="1"/>
    <col min="9869" max="9869" width="23" style="409" customWidth="1"/>
    <col min="9870" max="9870" width="22.85546875" style="409" customWidth="1"/>
    <col min="9871" max="9871" width="23.42578125" style="409" customWidth="1"/>
    <col min="9872" max="9872" width="28.7109375" style="409" customWidth="1"/>
    <col min="9873" max="9873" width="12.7109375" style="409" customWidth="1"/>
    <col min="9874" max="9874" width="11.42578125" style="409"/>
    <col min="9875" max="9875" width="25.28515625" style="409" customWidth="1"/>
    <col min="9876" max="9876" width="15.85546875" style="409" bestFit="1" customWidth="1"/>
    <col min="9877" max="9878" width="18" style="409" bestFit="1" customWidth="1"/>
    <col min="9879" max="10097" width="11.42578125" style="409"/>
    <col min="10098" max="10098" width="15.42578125" style="409" customWidth="1"/>
    <col min="10099" max="10099" width="9.5703125" style="409" customWidth="1"/>
    <col min="10100" max="10100" width="14.42578125" style="409" customWidth="1"/>
    <col min="10101" max="10101" width="49.85546875" style="409" customWidth="1"/>
    <col min="10102" max="10102" width="22.5703125" style="409" customWidth="1"/>
    <col min="10103" max="10103" width="23" style="409" customWidth="1"/>
    <col min="10104" max="10104" width="22.85546875" style="409" customWidth="1"/>
    <col min="10105" max="10105" width="23.42578125" style="409" customWidth="1"/>
    <col min="10106" max="10106" width="22.42578125" style="409" customWidth="1"/>
    <col min="10107" max="10107" width="13.85546875" style="409" customWidth="1"/>
    <col min="10108" max="10108" width="20.7109375" style="409" customWidth="1"/>
    <col min="10109" max="10109" width="18.140625" style="409" customWidth="1"/>
    <col min="10110" max="10110" width="14.85546875" style="409" bestFit="1" customWidth="1"/>
    <col min="10111" max="10111" width="11.42578125" style="409"/>
    <col min="10112" max="10112" width="17.42578125" style="409" customWidth="1"/>
    <col min="10113" max="10115" width="18.140625" style="409" customWidth="1"/>
    <col min="10116" max="10119" width="11.42578125" style="409"/>
    <col min="10120" max="10120" width="34" style="409" customWidth="1"/>
    <col min="10121" max="10121" width="9.5703125" style="409" customWidth="1"/>
    <col min="10122" max="10122" width="16.7109375" style="409" customWidth="1"/>
    <col min="10123" max="10123" width="55.140625" style="409" customWidth="1"/>
    <col min="10124" max="10124" width="22.5703125" style="409" customWidth="1"/>
    <col min="10125" max="10125" width="23" style="409" customWidth="1"/>
    <col min="10126" max="10126" width="22.85546875" style="409" customWidth="1"/>
    <col min="10127" max="10127" width="23.42578125" style="409" customWidth="1"/>
    <col min="10128" max="10128" width="28.7109375" style="409" customWidth="1"/>
    <col min="10129" max="10129" width="12.7109375" style="409" customWidth="1"/>
    <col min="10130" max="10130" width="11.42578125" style="409"/>
    <col min="10131" max="10131" width="25.28515625" style="409" customWidth="1"/>
    <col min="10132" max="10132" width="15.85546875" style="409" bestFit="1" customWidth="1"/>
    <col min="10133" max="10134" width="18" style="409" bestFit="1" customWidth="1"/>
    <col min="10135" max="10353" width="11.42578125" style="409"/>
    <col min="10354" max="10354" width="15.42578125" style="409" customWidth="1"/>
    <col min="10355" max="10355" width="9.5703125" style="409" customWidth="1"/>
    <col min="10356" max="10356" width="14.42578125" style="409" customWidth="1"/>
    <col min="10357" max="10357" width="49.85546875" style="409" customWidth="1"/>
    <col min="10358" max="10358" width="22.5703125" style="409" customWidth="1"/>
    <col min="10359" max="10359" width="23" style="409" customWidth="1"/>
    <col min="10360" max="10360" width="22.85546875" style="409" customWidth="1"/>
    <col min="10361" max="10361" width="23.42578125" style="409" customWidth="1"/>
    <col min="10362" max="10362" width="22.42578125" style="409" customWidth="1"/>
    <col min="10363" max="10363" width="13.85546875" style="409" customWidth="1"/>
    <col min="10364" max="10364" width="20.7109375" style="409" customWidth="1"/>
    <col min="10365" max="10365" width="18.140625" style="409" customWidth="1"/>
    <col min="10366" max="10366" width="14.85546875" style="409" bestFit="1" customWidth="1"/>
    <col min="10367" max="10367" width="11.42578125" style="409"/>
    <col min="10368" max="10368" width="17.42578125" style="409" customWidth="1"/>
    <col min="10369" max="10371" width="18.140625" style="409" customWidth="1"/>
    <col min="10372" max="10375" width="11.42578125" style="409"/>
    <col min="10376" max="10376" width="34" style="409" customWidth="1"/>
    <col min="10377" max="10377" width="9.5703125" style="409" customWidth="1"/>
    <col min="10378" max="10378" width="16.7109375" style="409" customWidth="1"/>
    <col min="10379" max="10379" width="55.140625" style="409" customWidth="1"/>
    <col min="10380" max="10380" width="22.5703125" style="409" customWidth="1"/>
    <col min="10381" max="10381" width="23" style="409" customWidth="1"/>
    <col min="10382" max="10382" width="22.85546875" style="409" customWidth="1"/>
    <col min="10383" max="10383" width="23.42578125" style="409" customWidth="1"/>
    <col min="10384" max="10384" width="28.7109375" style="409" customWidth="1"/>
    <col min="10385" max="10385" width="12.7109375" style="409" customWidth="1"/>
    <col min="10386" max="10386" width="11.42578125" style="409"/>
    <col min="10387" max="10387" width="25.28515625" style="409" customWidth="1"/>
    <col min="10388" max="10388" width="15.85546875" style="409" bestFit="1" customWidth="1"/>
    <col min="10389" max="10390" width="18" style="409" bestFit="1" customWidth="1"/>
    <col min="10391" max="10609" width="11.42578125" style="409"/>
    <col min="10610" max="10610" width="15.42578125" style="409" customWidth="1"/>
    <col min="10611" max="10611" width="9.5703125" style="409" customWidth="1"/>
    <col min="10612" max="10612" width="14.42578125" style="409" customWidth="1"/>
    <col min="10613" max="10613" width="49.85546875" style="409" customWidth="1"/>
    <col min="10614" max="10614" width="22.5703125" style="409" customWidth="1"/>
    <col min="10615" max="10615" width="23" style="409" customWidth="1"/>
    <col min="10616" max="10616" width="22.85546875" style="409" customWidth="1"/>
    <col min="10617" max="10617" width="23.42578125" style="409" customWidth="1"/>
    <col min="10618" max="10618" width="22.42578125" style="409" customWidth="1"/>
    <col min="10619" max="10619" width="13.85546875" style="409" customWidth="1"/>
    <col min="10620" max="10620" width="20.7109375" style="409" customWidth="1"/>
    <col min="10621" max="10621" width="18.140625" style="409" customWidth="1"/>
    <col min="10622" max="10622" width="14.85546875" style="409" bestFit="1" customWidth="1"/>
    <col min="10623" max="10623" width="11.42578125" style="409"/>
    <col min="10624" max="10624" width="17.42578125" style="409" customWidth="1"/>
    <col min="10625" max="10627" width="18.140625" style="409" customWidth="1"/>
    <col min="10628" max="10631" width="11.42578125" style="409"/>
    <col min="10632" max="10632" width="34" style="409" customWidth="1"/>
    <col min="10633" max="10633" width="9.5703125" style="409" customWidth="1"/>
    <col min="10634" max="10634" width="16.7109375" style="409" customWidth="1"/>
    <col min="10635" max="10635" width="55.140625" style="409" customWidth="1"/>
    <col min="10636" max="10636" width="22.5703125" style="409" customWidth="1"/>
    <col min="10637" max="10637" width="23" style="409" customWidth="1"/>
    <col min="10638" max="10638" width="22.85546875" style="409" customWidth="1"/>
    <col min="10639" max="10639" width="23.42578125" style="409" customWidth="1"/>
    <col min="10640" max="10640" width="28.7109375" style="409" customWidth="1"/>
    <col min="10641" max="10641" width="12.7109375" style="409" customWidth="1"/>
    <col min="10642" max="10642" width="11.42578125" style="409"/>
    <col min="10643" max="10643" width="25.28515625" style="409" customWidth="1"/>
    <col min="10644" max="10644" width="15.85546875" style="409" bestFit="1" customWidth="1"/>
    <col min="10645" max="10646" width="18" style="409" bestFit="1" customWidth="1"/>
    <col min="10647" max="10865" width="11.42578125" style="409"/>
    <col min="10866" max="10866" width="15.42578125" style="409" customWidth="1"/>
    <col min="10867" max="10867" width="9.5703125" style="409" customWidth="1"/>
    <col min="10868" max="10868" width="14.42578125" style="409" customWidth="1"/>
    <col min="10869" max="10869" width="49.85546875" style="409" customWidth="1"/>
    <col min="10870" max="10870" width="22.5703125" style="409" customWidth="1"/>
    <col min="10871" max="10871" width="23" style="409" customWidth="1"/>
    <col min="10872" max="10872" width="22.85546875" style="409" customWidth="1"/>
    <col min="10873" max="10873" width="23.42578125" style="409" customWidth="1"/>
    <col min="10874" max="10874" width="22.42578125" style="409" customWidth="1"/>
    <col min="10875" max="10875" width="13.85546875" style="409" customWidth="1"/>
    <col min="10876" max="10876" width="20.7109375" style="409" customWidth="1"/>
    <col min="10877" max="10877" width="18.140625" style="409" customWidth="1"/>
    <col min="10878" max="10878" width="14.85546875" style="409" bestFit="1" customWidth="1"/>
    <col min="10879" max="10879" width="11.42578125" style="409"/>
    <col min="10880" max="10880" width="17.42578125" style="409" customWidth="1"/>
    <col min="10881" max="10883" width="18.140625" style="409" customWidth="1"/>
    <col min="10884" max="10887" width="11.42578125" style="409"/>
    <col min="10888" max="10888" width="34" style="409" customWidth="1"/>
    <col min="10889" max="10889" width="9.5703125" style="409" customWidth="1"/>
    <col min="10890" max="10890" width="16.7109375" style="409" customWidth="1"/>
    <col min="10891" max="10891" width="55.140625" style="409" customWidth="1"/>
    <col min="10892" max="10892" width="22.5703125" style="409" customWidth="1"/>
    <col min="10893" max="10893" width="23" style="409" customWidth="1"/>
    <col min="10894" max="10894" width="22.85546875" style="409" customWidth="1"/>
    <col min="10895" max="10895" width="23.42578125" style="409" customWidth="1"/>
    <col min="10896" max="10896" width="28.7109375" style="409" customWidth="1"/>
    <col min="10897" max="10897" width="12.7109375" style="409" customWidth="1"/>
    <col min="10898" max="10898" width="11.42578125" style="409"/>
    <col min="10899" max="10899" width="25.28515625" style="409" customWidth="1"/>
    <col min="10900" max="10900" width="15.85546875" style="409" bestFit="1" customWidth="1"/>
    <col min="10901" max="10902" width="18" style="409" bestFit="1" customWidth="1"/>
    <col min="10903" max="11121" width="11.42578125" style="409"/>
    <col min="11122" max="11122" width="15.42578125" style="409" customWidth="1"/>
    <col min="11123" max="11123" width="9.5703125" style="409" customWidth="1"/>
    <col min="11124" max="11124" width="14.42578125" style="409" customWidth="1"/>
    <col min="11125" max="11125" width="49.85546875" style="409" customWidth="1"/>
    <col min="11126" max="11126" width="22.5703125" style="409" customWidth="1"/>
    <col min="11127" max="11127" width="23" style="409" customWidth="1"/>
    <col min="11128" max="11128" width="22.85546875" style="409" customWidth="1"/>
    <col min="11129" max="11129" width="23.42578125" style="409" customWidth="1"/>
    <col min="11130" max="11130" width="22.42578125" style="409" customWidth="1"/>
    <col min="11131" max="11131" width="13.85546875" style="409" customWidth="1"/>
    <col min="11132" max="11132" width="20.7109375" style="409" customWidth="1"/>
    <col min="11133" max="11133" width="18.140625" style="409" customWidth="1"/>
    <col min="11134" max="11134" width="14.85546875" style="409" bestFit="1" customWidth="1"/>
    <col min="11135" max="11135" width="11.42578125" style="409"/>
    <col min="11136" max="11136" width="17.42578125" style="409" customWidth="1"/>
    <col min="11137" max="11139" width="18.140625" style="409" customWidth="1"/>
    <col min="11140" max="11143" width="11.42578125" style="409"/>
    <col min="11144" max="11144" width="34" style="409" customWidth="1"/>
    <col min="11145" max="11145" width="9.5703125" style="409" customWidth="1"/>
    <col min="11146" max="11146" width="16.7109375" style="409" customWidth="1"/>
    <col min="11147" max="11147" width="55.140625" style="409" customWidth="1"/>
    <col min="11148" max="11148" width="22.5703125" style="409" customWidth="1"/>
    <col min="11149" max="11149" width="23" style="409" customWidth="1"/>
    <col min="11150" max="11150" width="22.85546875" style="409" customWidth="1"/>
    <col min="11151" max="11151" width="23.42578125" style="409" customWidth="1"/>
    <col min="11152" max="11152" width="28.7109375" style="409" customWidth="1"/>
    <col min="11153" max="11153" width="12.7109375" style="409" customWidth="1"/>
    <col min="11154" max="11154" width="11.42578125" style="409"/>
    <col min="11155" max="11155" width="25.28515625" style="409" customWidth="1"/>
    <col min="11156" max="11156" width="15.85546875" style="409" bestFit="1" customWidth="1"/>
    <col min="11157" max="11158" width="18" style="409" bestFit="1" customWidth="1"/>
    <col min="11159" max="11377" width="11.42578125" style="409"/>
    <col min="11378" max="11378" width="15.42578125" style="409" customWidth="1"/>
    <col min="11379" max="11379" width="9.5703125" style="409" customWidth="1"/>
    <col min="11380" max="11380" width="14.42578125" style="409" customWidth="1"/>
    <col min="11381" max="11381" width="49.85546875" style="409" customWidth="1"/>
    <col min="11382" max="11382" width="22.5703125" style="409" customWidth="1"/>
    <col min="11383" max="11383" width="23" style="409" customWidth="1"/>
    <col min="11384" max="11384" width="22.85546875" style="409" customWidth="1"/>
    <col min="11385" max="11385" width="23.42578125" style="409" customWidth="1"/>
    <col min="11386" max="11386" width="22.42578125" style="409" customWidth="1"/>
    <col min="11387" max="11387" width="13.85546875" style="409" customWidth="1"/>
    <col min="11388" max="11388" width="20.7109375" style="409" customWidth="1"/>
    <col min="11389" max="11389" width="18.140625" style="409" customWidth="1"/>
    <col min="11390" max="11390" width="14.85546875" style="409" bestFit="1" customWidth="1"/>
    <col min="11391" max="11391" width="11.42578125" style="409"/>
    <col min="11392" max="11392" width="17.42578125" style="409" customWidth="1"/>
    <col min="11393" max="11395" width="18.140625" style="409" customWidth="1"/>
    <col min="11396" max="11399" width="11.42578125" style="409"/>
    <col min="11400" max="11400" width="34" style="409" customWidth="1"/>
    <col min="11401" max="11401" width="9.5703125" style="409" customWidth="1"/>
    <col min="11402" max="11402" width="16.7109375" style="409" customWidth="1"/>
    <col min="11403" max="11403" width="55.140625" style="409" customWidth="1"/>
    <col min="11404" max="11404" width="22.5703125" style="409" customWidth="1"/>
    <col min="11405" max="11405" width="23" style="409" customWidth="1"/>
    <col min="11406" max="11406" width="22.85546875" style="409" customWidth="1"/>
    <col min="11407" max="11407" width="23.42578125" style="409" customWidth="1"/>
    <col min="11408" max="11408" width="28.7109375" style="409" customWidth="1"/>
    <col min="11409" max="11409" width="12.7109375" style="409" customWidth="1"/>
    <col min="11410" max="11410" width="11.42578125" style="409"/>
    <col min="11411" max="11411" width="25.28515625" style="409" customWidth="1"/>
    <col min="11412" max="11412" width="15.85546875" style="409" bestFit="1" customWidth="1"/>
    <col min="11413" max="11414" width="18" style="409" bestFit="1" customWidth="1"/>
    <col min="11415" max="11633" width="11.42578125" style="409"/>
    <col min="11634" max="11634" width="15.42578125" style="409" customWidth="1"/>
    <col min="11635" max="11635" width="9.5703125" style="409" customWidth="1"/>
    <col min="11636" max="11636" width="14.42578125" style="409" customWidth="1"/>
    <col min="11637" max="11637" width="49.85546875" style="409" customWidth="1"/>
    <col min="11638" max="11638" width="22.5703125" style="409" customWidth="1"/>
    <col min="11639" max="11639" width="23" style="409" customWidth="1"/>
    <col min="11640" max="11640" width="22.85546875" style="409" customWidth="1"/>
    <col min="11641" max="11641" width="23.42578125" style="409" customWidth="1"/>
    <col min="11642" max="11642" width="22.42578125" style="409" customWidth="1"/>
    <col min="11643" max="11643" width="13.85546875" style="409" customWidth="1"/>
    <col min="11644" max="11644" width="20.7109375" style="409" customWidth="1"/>
    <col min="11645" max="11645" width="18.140625" style="409" customWidth="1"/>
    <col min="11646" max="11646" width="14.85546875" style="409" bestFit="1" customWidth="1"/>
    <col min="11647" max="11647" width="11.42578125" style="409"/>
    <col min="11648" max="11648" width="17.42578125" style="409" customWidth="1"/>
    <col min="11649" max="11651" width="18.140625" style="409" customWidth="1"/>
    <col min="11652" max="11655" width="11.42578125" style="409"/>
    <col min="11656" max="11656" width="34" style="409" customWidth="1"/>
    <col min="11657" max="11657" width="9.5703125" style="409" customWidth="1"/>
    <col min="11658" max="11658" width="16.7109375" style="409" customWidth="1"/>
    <col min="11659" max="11659" width="55.140625" style="409" customWidth="1"/>
    <col min="11660" max="11660" width="22.5703125" style="409" customWidth="1"/>
    <col min="11661" max="11661" width="23" style="409" customWidth="1"/>
    <col min="11662" max="11662" width="22.85546875" style="409" customWidth="1"/>
    <col min="11663" max="11663" width="23.42578125" style="409" customWidth="1"/>
    <col min="11664" max="11664" width="28.7109375" style="409" customWidth="1"/>
    <col min="11665" max="11665" width="12.7109375" style="409" customWidth="1"/>
    <col min="11666" max="11666" width="11.42578125" style="409"/>
    <col min="11667" max="11667" width="25.28515625" style="409" customWidth="1"/>
    <col min="11668" max="11668" width="15.85546875" style="409" bestFit="1" customWidth="1"/>
    <col min="11669" max="11670" width="18" style="409" bestFit="1" customWidth="1"/>
    <col min="11671" max="11889" width="11.42578125" style="409"/>
    <col min="11890" max="11890" width="15.42578125" style="409" customWidth="1"/>
    <col min="11891" max="11891" width="9.5703125" style="409" customWidth="1"/>
    <col min="11892" max="11892" width="14.42578125" style="409" customWidth="1"/>
    <col min="11893" max="11893" width="49.85546875" style="409" customWidth="1"/>
    <col min="11894" max="11894" width="22.5703125" style="409" customWidth="1"/>
    <col min="11895" max="11895" width="23" style="409" customWidth="1"/>
    <col min="11896" max="11896" width="22.85546875" style="409" customWidth="1"/>
    <col min="11897" max="11897" width="23.42578125" style="409" customWidth="1"/>
    <col min="11898" max="11898" width="22.42578125" style="409" customWidth="1"/>
    <col min="11899" max="11899" width="13.85546875" style="409" customWidth="1"/>
    <col min="11900" max="11900" width="20.7109375" style="409" customWidth="1"/>
    <col min="11901" max="11901" width="18.140625" style="409" customWidth="1"/>
    <col min="11902" max="11902" width="14.85546875" style="409" bestFit="1" customWidth="1"/>
    <col min="11903" max="11903" width="11.42578125" style="409"/>
    <col min="11904" max="11904" width="17.42578125" style="409" customWidth="1"/>
    <col min="11905" max="11907" width="18.140625" style="409" customWidth="1"/>
    <col min="11908" max="11911" width="11.42578125" style="409"/>
    <col min="11912" max="11912" width="34" style="409" customWidth="1"/>
    <col min="11913" max="11913" width="9.5703125" style="409" customWidth="1"/>
    <col min="11914" max="11914" width="16.7109375" style="409" customWidth="1"/>
    <col min="11915" max="11915" width="55.140625" style="409" customWidth="1"/>
    <col min="11916" max="11916" width="22.5703125" style="409" customWidth="1"/>
    <col min="11917" max="11917" width="23" style="409" customWidth="1"/>
    <col min="11918" max="11918" width="22.85546875" style="409" customWidth="1"/>
    <col min="11919" max="11919" width="23.42578125" style="409" customWidth="1"/>
    <col min="11920" max="11920" width="28.7109375" style="409" customWidth="1"/>
    <col min="11921" max="11921" width="12.7109375" style="409" customWidth="1"/>
    <col min="11922" max="11922" width="11.42578125" style="409"/>
    <col min="11923" max="11923" width="25.28515625" style="409" customWidth="1"/>
    <col min="11924" max="11924" width="15.85546875" style="409" bestFit="1" customWidth="1"/>
    <col min="11925" max="11926" width="18" style="409" bestFit="1" customWidth="1"/>
    <col min="11927" max="12145" width="11.42578125" style="409"/>
    <col min="12146" max="12146" width="15.42578125" style="409" customWidth="1"/>
    <col min="12147" max="12147" width="9.5703125" style="409" customWidth="1"/>
    <col min="12148" max="12148" width="14.42578125" style="409" customWidth="1"/>
    <col min="12149" max="12149" width="49.85546875" style="409" customWidth="1"/>
    <col min="12150" max="12150" width="22.5703125" style="409" customWidth="1"/>
    <col min="12151" max="12151" width="23" style="409" customWidth="1"/>
    <col min="12152" max="12152" width="22.85546875" style="409" customWidth="1"/>
    <col min="12153" max="12153" width="23.42578125" style="409" customWidth="1"/>
    <col min="12154" max="12154" width="22.42578125" style="409" customWidth="1"/>
    <col min="12155" max="12155" width="13.85546875" style="409" customWidth="1"/>
    <col min="12156" max="12156" width="20.7109375" style="409" customWidth="1"/>
    <col min="12157" max="12157" width="18.140625" style="409" customWidth="1"/>
    <col min="12158" max="12158" width="14.85546875" style="409" bestFit="1" customWidth="1"/>
    <col min="12159" max="12159" width="11.42578125" style="409"/>
    <col min="12160" max="12160" width="17.42578125" style="409" customWidth="1"/>
    <col min="12161" max="12163" width="18.140625" style="409" customWidth="1"/>
    <col min="12164" max="12167" width="11.42578125" style="409"/>
    <col min="12168" max="12168" width="34" style="409" customWidth="1"/>
    <col min="12169" max="12169" width="9.5703125" style="409" customWidth="1"/>
    <col min="12170" max="12170" width="16.7109375" style="409" customWidth="1"/>
    <col min="12171" max="12171" width="55.140625" style="409" customWidth="1"/>
    <col min="12172" max="12172" width="22.5703125" style="409" customWidth="1"/>
    <col min="12173" max="12173" width="23" style="409" customWidth="1"/>
    <col min="12174" max="12174" width="22.85546875" style="409" customWidth="1"/>
    <col min="12175" max="12175" width="23.42578125" style="409" customWidth="1"/>
    <col min="12176" max="12176" width="28.7109375" style="409" customWidth="1"/>
    <col min="12177" max="12177" width="12.7109375" style="409" customWidth="1"/>
    <col min="12178" max="12178" width="11.42578125" style="409"/>
    <col min="12179" max="12179" width="25.28515625" style="409" customWidth="1"/>
    <col min="12180" max="12180" width="15.85546875" style="409" bestFit="1" customWidth="1"/>
    <col min="12181" max="12182" width="18" style="409" bestFit="1" customWidth="1"/>
    <col min="12183" max="12401" width="11.42578125" style="409"/>
    <col min="12402" max="12402" width="15.42578125" style="409" customWidth="1"/>
    <col min="12403" max="12403" width="9.5703125" style="409" customWidth="1"/>
    <col min="12404" max="12404" width="14.42578125" style="409" customWidth="1"/>
    <col min="12405" max="12405" width="49.85546875" style="409" customWidth="1"/>
    <col min="12406" max="12406" width="22.5703125" style="409" customWidth="1"/>
    <col min="12407" max="12407" width="23" style="409" customWidth="1"/>
    <col min="12408" max="12408" width="22.85546875" style="409" customWidth="1"/>
    <col min="12409" max="12409" width="23.42578125" style="409" customWidth="1"/>
    <col min="12410" max="12410" width="22.42578125" style="409" customWidth="1"/>
    <col min="12411" max="12411" width="13.85546875" style="409" customWidth="1"/>
    <col min="12412" max="12412" width="20.7109375" style="409" customWidth="1"/>
    <col min="12413" max="12413" width="18.140625" style="409" customWidth="1"/>
    <col min="12414" max="12414" width="14.85546875" style="409" bestFit="1" customWidth="1"/>
    <col min="12415" max="12415" width="11.42578125" style="409"/>
    <col min="12416" max="12416" width="17.42578125" style="409" customWidth="1"/>
    <col min="12417" max="12419" width="18.140625" style="409" customWidth="1"/>
    <col min="12420" max="12423" width="11.42578125" style="409"/>
    <col min="12424" max="12424" width="34" style="409" customWidth="1"/>
    <col min="12425" max="12425" width="9.5703125" style="409" customWidth="1"/>
    <col min="12426" max="12426" width="16.7109375" style="409" customWidth="1"/>
    <col min="12427" max="12427" width="55.140625" style="409" customWidth="1"/>
    <col min="12428" max="12428" width="22.5703125" style="409" customWidth="1"/>
    <col min="12429" max="12429" width="23" style="409" customWidth="1"/>
    <col min="12430" max="12430" width="22.85546875" style="409" customWidth="1"/>
    <col min="12431" max="12431" width="23.42578125" style="409" customWidth="1"/>
    <col min="12432" max="12432" width="28.7109375" style="409" customWidth="1"/>
    <col min="12433" max="12433" width="12.7109375" style="409" customWidth="1"/>
    <col min="12434" max="12434" width="11.42578125" style="409"/>
    <col min="12435" max="12435" width="25.28515625" style="409" customWidth="1"/>
    <col min="12436" max="12436" width="15.85546875" style="409" bestFit="1" customWidth="1"/>
    <col min="12437" max="12438" width="18" style="409" bestFit="1" customWidth="1"/>
    <col min="12439" max="12657" width="11.42578125" style="409"/>
    <col min="12658" max="12658" width="15.42578125" style="409" customWidth="1"/>
    <col min="12659" max="12659" width="9.5703125" style="409" customWidth="1"/>
    <col min="12660" max="12660" width="14.42578125" style="409" customWidth="1"/>
    <col min="12661" max="12661" width="49.85546875" style="409" customWidth="1"/>
    <col min="12662" max="12662" width="22.5703125" style="409" customWidth="1"/>
    <col min="12663" max="12663" width="23" style="409" customWidth="1"/>
    <col min="12664" max="12664" width="22.85546875" style="409" customWidth="1"/>
    <col min="12665" max="12665" width="23.42578125" style="409" customWidth="1"/>
    <col min="12666" max="12666" width="22.42578125" style="409" customWidth="1"/>
    <col min="12667" max="12667" width="13.85546875" style="409" customWidth="1"/>
    <col min="12668" max="12668" width="20.7109375" style="409" customWidth="1"/>
    <col min="12669" max="12669" width="18.140625" style="409" customWidth="1"/>
    <col min="12670" max="12670" width="14.85546875" style="409" bestFit="1" customWidth="1"/>
    <col min="12671" max="12671" width="11.42578125" style="409"/>
    <col min="12672" max="12672" width="17.42578125" style="409" customWidth="1"/>
    <col min="12673" max="12675" width="18.140625" style="409" customWidth="1"/>
    <col min="12676" max="12679" width="11.42578125" style="409"/>
    <col min="12680" max="12680" width="34" style="409" customWidth="1"/>
    <col min="12681" max="12681" width="9.5703125" style="409" customWidth="1"/>
    <col min="12682" max="12682" width="16.7109375" style="409" customWidth="1"/>
    <col min="12683" max="12683" width="55.140625" style="409" customWidth="1"/>
    <col min="12684" max="12684" width="22.5703125" style="409" customWidth="1"/>
    <col min="12685" max="12685" width="23" style="409" customWidth="1"/>
    <col min="12686" max="12686" width="22.85546875" style="409" customWidth="1"/>
    <col min="12687" max="12687" width="23.42578125" style="409" customWidth="1"/>
    <col min="12688" max="12688" width="28.7109375" style="409" customWidth="1"/>
    <col min="12689" max="12689" width="12.7109375" style="409" customWidth="1"/>
    <col min="12690" max="12690" width="11.42578125" style="409"/>
    <col min="12691" max="12691" width="25.28515625" style="409" customWidth="1"/>
    <col min="12692" max="12692" width="15.85546875" style="409" bestFit="1" customWidth="1"/>
    <col min="12693" max="12694" width="18" style="409" bestFit="1" customWidth="1"/>
    <col min="12695" max="12913" width="11.42578125" style="409"/>
    <col min="12914" max="12914" width="15.42578125" style="409" customWidth="1"/>
    <col min="12915" max="12915" width="9.5703125" style="409" customWidth="1"/>
    <col min="12916" max="12916" width="14.42578125" style="409" customWidth="1"/>
    <col min="12917" max="12917" width="49.85546875" style="409" customWidth="1"/>
    <col min="12918" max="12918" width="22.5703125" style="409" customWidth="1"/>
    <col min="12919" max="12919" width="23" style="409" customWidth="1"/>
    <col min="12920" max="12920" width="22.85546875" style="409" customWidth="1"/>
    <col min="12921" max="12921" width="23.42578125" style="409" customWidth="1"/>
    <col min="12922" max="12922" width="22.42578125" style="409" customWidth="1"/>
    <col min="12923" max="12923" width="13.85546875" style="409" customWidth="1"/>
    <col min="12924" max="12924" width="20.7109375" style="409" customWidth="1"/>
    <col min="12925" max="12925" width="18.140625" style="409" customWidth="1"/>
    <col min="12926" max="12926" width="14.85546875" style="409" bestFit="1" customWidth="1"/>
    <col min="12927" max="12927" width="11.42578125" style="409"/>
    <col min="12928" max="12928" width="17.42578125" style="409" customWidth="1"/>
    <col min="12929" max="12931" width="18.140625" style="409" customWidth="1"/>
    <col min="12932" max="12935" width="11.42578125" style="409"/>
    <col min="12936" max="12936" width="34" style="409" customWidth="1"/>
    <col min="12937" max="12937" width="9.5703125" style="409" customWidth="1"/>
    <col min="12938" max="12938" width="16.7109375" style="409" customWidth="1"/>
    <col min="12939" max="12939" width="55.140625" style="409" customWidth="1"/>
    <col min="12940" max="12940" width="22.5703125" style="409" customWidth="1"/>
    <col min="12941" max="12941" width="23" style="409" customWidth="1"/>
    <col min="12942" max="12942" width="22.85546875" style="409" customWidth="1"/>
    <col min="12943" max="12943" width="23.42578125" style="409" customWidth="1"/>
    <col min="12944" max="12944" width="28.7109375" style="409" customWidth="1"/>
    <col min="12945" max="12945" width="12.7109375" style="409" customWidth="1"/>
    <col min="12946" max="12946" width="11.42578125" style="409"/>
    <col min="12947" max="12947" width="25.28515625" style="409" customWidth="1"/>
    <col min="12948" max="12948" width="15.85546875" style="409" bestFit="1" customWidth="1"/>
    <col min="12949" max="12950" width="18" style="409" bestFit="1" customWidth="1"/>
    <col min="12951" max="13169" width="11.42578125" style="409"/>
    <col min="13170" max="13170" width="15.42578125" style="409" customWidth="1"/>
    <col min="13171" max="13171" width="9.5703125" style="409" customWidth="1"/>
    <col min="13172" max="13172" width="14.42578125" style="409" customWidth="1"/>
    <col min="13173" max="13173" width="49.85546875" style="409" customWidth="1"/>
    <col min="13174" max="13174" width="22.5703125" style="409" customWidth="1"/>
    <col min="13175" max="13175" width="23" style="409" customWidth="1"/>
    <col min="13176" max="13176" width="22.85546875" style="409" customWidth="1"/>
    <col min="13177" max="13177" width="23.42578125" style="409" customWidth="1"/>
    <col min="13178" max="13178" width="22.42578125" style="409" customWidth="1"/>
    <col min="13179" max="13179" width="13.85546875" style="409" customWidth="1"/>
    <col min="13180" max="13180" width="20.7109375" style="409" customWidth="1"/>
    <col min="13181" max="13181" width="18.140625" style="409" customWidth="1"/>
    <col min="13182" max="13182" width="14.85546875" style="409" bestFit="1" customWidth="1"/>
    <col min="13183" max="13183" width="11.42578125" style="409"/>
    <col min="13184" max="13184" width="17.42578125" style="409" customWidth="1"/>
    <col min="13185" max="13187" width="18.140625" style="409" customWidth="1"/>
    <col min="13188" max="13191" width="11.42578125" style="409"/>
    <col min="13192" max="13192" width="34" style="409" customWidth="1"/>
    <col min="13193" max="13193" width="9.5703125" style="409" customWidth="1"/>
    <col min="13194" max="13194" width="16.7109375" style="409" customWidth="1"/>
    <col min="13195" max="13195" width="55.140625" style="409" customWidth="1"/>
    <col min="13196" max="13196" width="22.5703125" style="409" customWidth="1"/>
    <col min="13197" max="13197" width="23" style="409" customWidth="1"/>
    <col min="13198" max="13198" width="22.85546875" style="409" customWidth="1"/>
    <col min="13199" max="13199" width="23.42578125" style="409" customWidth="1"/>
    <col min="13200" max="13200" width="28.7109375" style="409" customWidth="1"/>
    <col min="13201" max="13201" width="12.7109375" style="409" customWidth="1"/>
    <col min="13202" max="13202" width="11.42578125" style="409"/>
    <col min="13203" max="13203" width="25.28515625" style="409" customWidth="1"/>
    <col min="13204" max="13204" width="15.85546875" style="409" bestFit="1" customWidth="1"/>
    <col min="13205" max="13206" width="18" style="409" bestFit="1" customWidth="1"/>
    <col min="13207" max="13425" width="11.42578125" style="409"/>
    <col min="13426" max="13426" width="15.42578125" style="409" customWidth="1"/>
    <col min="13427" max="13427" width="9.5703125" style="409" customWidth="1"/>
    <col min="13428" max="13428" width="14.42578125" style="409" customWidth="1"/>
    <col min="13429" max="13429" width="49.85546875" style="409" customWidth="1"/>
    <col min="13430" max="13430" width="22.5703125" style="409" customWidth="1"/>
    <col min="13431" max="13431" width="23" style="409" customWidth="1"/>
    <col min="13432" max="13432" width="22.85546875" style="409" customWidth="1"/>
    <col min="13433" max="13433" width="23.42578125" style="409" customWidth="1"/>
    <col min="13434" max="13434" width="22.42578125" style="409" customWidth="1"/>
    <col min="13435" max="13435" width="13.85546875" style="409" customWidth="1"/>
    <col min="13436" max="13436" width="20.7109375" style="409" customWidth="1"/>
    <col min="13437" max="13437" width="18.140625" style="409" customWidth="1"/>
    <col min="13438" max="13438" width="14.85546875" style="409" bestFit="1" customWidth="1"/>
    <col min="13439" max="13439" width="11.42578125" style="409"/>
    <col min="13440" max="13440" width="17.42578125" style="409" customWidth="1"/>
    <col min="13441" max="13443" width="18.140625" style="409" customWidth="1"/>
    <col min="13444" max="13447" width="11.42578125" style="409"/>
    <col min="13448" max="13448" width="34" style="409" customWidth="1"/>
    <col min="13449" max="13449" width="9.5703125" style="409" customWidth="1"/>
    <col min="13450" max="13450" width="16.7109375" style="409" customWidth="1"/>
    <col min="13451" max="13451" width="55.140625" style="409" customWidth="1"/>
    <col min="13452" max="13452" width="22.5703125" style="409" customWidth="1"/>
    <col min="13453" max="13453" width="23" style="409" customWidth="1"/>
    <col min="13454" max="13454" width="22.85546875" style="409" customWidth="1"/>
    <col min="13455" max="13455" width="23.42578125" style="409" customWidth="1"/>
    <col min="13456" max="13456" width="28.7109375" style="409" customWidth="1"/>
    <col min="13457" max="13457" width="12.7109375" style="409" customWidth="1"/>
    <col min="13458" max="13458" width="11.42578125" style="409"/>
    <col min="13459" max="13459" width="25.28515625" style="409" customWidth="1"/>
    <col min="13460" max="13460" width="15.85546875" style="409" bestFit="1" customWidth="1"/>
    <col min="13461" max="13462" width="18" style="409" bestFit="1" customWidth="1"/>
    <col min="13463" max="13681" width="11.42578125" style="409"/>
    <col min="13682" max="13682" width="15.42578125" style="409" customWidth="1"/>
    <col min="13683" max="13683" width="9.5703125" style="409" customWidth="1"/>
    <col min="13684" max="13684" width="14.42578125" style="409" customWidth="1"/>
    <col min="13685" max="13685" width="49.85546875" style="409" customWidth="1"/>
    <col min="13686" max="13686" width="22.5703125" style="409" customWidth="1"/>
    <col min="13687" max="13687" width="23" style="409" customWidth="1"/>
    <col min="13688" max="13688" width="22.85546875" style="409" customWidth="1"/>
    <col min="13689" max="13689" width="23.42578125" style="409" customWidth="1"/>
    <col min="13690" max="13690" width="22.42578125" style="409" customWidth="1"/>
    <col min="13691" max="13691" width="13.85546875" style="409" customWidth="1"/>
    <col min="13692" max="13692" width="20.7109375" style="409" customWidth="1"/>
    <col min="13693" max="13693" width="18.140625" style="409" customWidth="1"/>
    <col min="13694" max="13694" width="14.85546875" style="409" bestFit="1" customWidth="1"/>
    <col min="13695" max="13695" width="11.42578125" style="409"/>
    <col min="13696" max="13696" width="17.42578125" style="409" customWidth="1"/>
    <col min="13697" max="13699" width="18.140625" style="409" customWidth="1"/>
    <col min="13700" max="13703" width="11.42578125" style="409"/>
    <col min="13704" max="13704" width="34" style="409" customWidth="1"/>
    <col min="13705" max="13705" width="9.5703125" style="409" customWidth="1"/>
    <col min="13706" max="13706" width="16.7109375" style="409" customWidth="1"/>
    <col min="13707" max="13707" width="55.140625" style="409" customWidth="1"/>
    <col min="13708" max="13708" width="22.5703125" style="409" customWidth="1"/>
    <col min="13709" max="13709" width="23" style="409" customWidth="1"/>
    <col min="13710" max="13710" width="22.85546875" style="409" customWidth="1"/>
    <col min="13711" max="13711" width="23.42578125" style="409" customWidth="1"/>
    <col min="13712" max="13712" width="28.7109375" style="409" customWidth="1"/>
    <col min="13713" max="13713" width="12.7109375" style="409" customWidth="1"/>
    <col min="13714" max="13714" width="11.42578125" style="409"/>
    <col min="13715" max="13715" width="25.28515625" style="409" customWidth="1"/>
    <col min="13716" max="13716" width="15.85546875" style="409" bestFit="1" customWidth="1"/>
    <col min="13717" max="13718" width="18" style="409" bestFit="1" customWidth="1"/>
    <col min="13719" max="13937" width="11.42578125" style="409"/>
    <col min="13938" max="13938" width="15.42578125" style="409" customWidth="1"/>
    <col min="13939" max="13939" width="9.5703125" style="409" customWidth="1"/>
    <col min="13940" max="13940" width="14.42578125" style="409" customWidth="1"/>
    <col min="13941" max="13941" width="49.85546875" style="409" customWidth="1"/>
    <col min="13942" max="13942" width="22.5703125" style="409" customWidth="1"/>
    <col min="13943" max="13943" width="23" style="409" customWidth="1"/>
    <col min="13944" max="13944" width="22.85546875" style="409" customWidth="1"/>
    <col min="13945" max="13945" width="23.42578125" style="409" customWidth="1"/>
    <col min="13946" max="13946" width="22.42578125" style="409" customWidth="1"/>
    <col min="13947" max="13947" width="13.85546875" style="409" customWidth="1"/>
    <col min="13948" max="13948" width="20.7109375" style="409" customWidth="1"/>
    <col min="13949" max="13949" width="18.140625" style="409" customWidth="1"/>
    <col min="13950" max="13950" width="14.85546875" style="409" bestFit="1" customWidth="1"/>
    <col min="13951" max="13951" width="11.42578125" style="409"/>
    <col min="13952" max="13952" width="17.42578125" style="409" customWidth="1"/>
    <col min="13953" max="13955" width="18.140625" style="409" customWidth="1"/>
    <col min="13956" max="13959" width="11.42578125" style="409"/>
    <col min="13960" max="13960" width="34" style="409" customWidth="1"/>
    <col min="13961" max="13961" width="9.5703125" style="409" customWidth="1"/>
    <col min="13962" max="13962" width="16.7109375" style="409" customWidth="1"/>
    <col min="13963" max="13963" width="55.140625" style="409" customWidth="1"/>
    <col min="13964" max="13964" width="22.5703125" style="409" customWidth="1"/>
    <col min="13965" max="13965" width="23" style="409" customWidth="1"/>
    <col min="13966" max="13966" width="22.85546875" style="409" customWidth="1"/>
    <col min="13967" max="13967" width="23.42578125" style="409" customWidth="1"/>
    <col min="13968" max="13968" width="28.7109375" style="409" customWidth="1"/>
    <col min="13969" max="13969" width="12.7109375" style="409" customWidth="1"/>
    <col min="13970" max="13970" width="11.42578125" style="409"/>
    <col min="13971" max="13971" width="25.28515625" style="409" customWidth="1"/>
    <col min="13972" max="13972" width="15.85546875" style="409" bestFit="1" customWidth="1"/>
    <col min="13973" max="13974" width="18" style="409" bestFit="1" customWidth="1"/>
    <col min="13975" max="14193" width="11.42578125" style="409"/>
    <col min="14194" max="14194" width="15.42578125" style="409" customWidth="1"/>
    <col min="14195" max="14195" width="9.5703125" style="409" customWidth="1"/>
    <col min="14196" max="14196" width="14.42578125" style="409" customWidth="1"/>
    <col min="14197" max="14197" width="49.85546875" style="409" customWidth="1"/>
    <col min="14198" max="14198" width="22.5703125" style="409" customWidth="1"/>
    <col min="14199" max="14199" width="23" style="409" customWidth="1"/>
    <col min="14200" max="14200" width="22.85546875" style="409" customWidth="1"/>
    <col min="14201" max="14201" width="23.42578125" style="409" customWidth="1"/>
    <col min="14202" max="14202" width="22.42578125" style="409" customWidth="1"/>
    <col min="14203" max="14203" width="13.85546875" style="409" customWidth="1"/>
    <col min="14204" max="14204" width="20.7109375" style="409" customWidth="1"/>
    <col min="14205" max="14205" width="18.140625" style="409" customWidth="1"/>
    <col min="14206" max="14206" width="14.85546875" style="409" bestFit="1" customWidth="1"/>
    <col min="14207" max="14207" width="11.42578125" style="409"/>
    <col min="14208" max="14208" width="17.42578125" style="409" customWidth="1"/>
    <col min="14209" max="14211" width="18.140625" style="409" customWidth="1"/>
    <col min="14212" max="14215" width="11.42578125" style="409"/>
    <col min="14216" max="14216" width="34" style="409" customWidth="1"/>
    <col min="14217" max="14217" width="9.5703125" style="409" customWidth="1"/>
    <col min="14218" max="14218" width="16.7109375" style="409" customWidth="1"/>
    <col min="14219" max="14219" width="55.140625" style="409" customWidth="1"/>
    <col min="14220" max="14220" width="22.5703125" style="409" customWidth="1"/>
    <col min="14221" max="14221" width="23" style="409" customWidth="1"/>
    <col min="14222" max="14222" width="22.85546875" style="409" customWidth="1"/>
    <col min="14223" max="14223" width="23.42578125" style="409" customWidth="1"/>
    <col min="14224" max="14224" width="28.7109375" style="409" customWidth="1"/>
    <col min="14225" max="14225" width="12.7109375" style="409" customWidth="1"/>
    <col min="14226" max="14226" width="11.42578125" style="409"/>
    <col min="14227" max="14227" width="25.28515625" style="409" customWidth="1"/>
    <col min="14228" max="14228" width="15.85546875" style="409" bestFit="1" customWidth="1"/>
    <col min="14229" max="14230" width="18" style="409" bestFit="1" customWidth="1"/>
    <col min="14231" max="14449" width="11.42578125" style="409"/>
    <col min="14450" max="14450" width="15.42578125" style="409" customWidth="1"/>
    <col min="14451" max="14451" width="9.5703125" style="409" customWidth="1"/>
    <col min="14452" max="14452" width="14.42578125" style="409" customWidth="1"/>
    <col min="14453" max="14453" width="49.85546875" style="409" customWidth="1"/>
    <col min="14454" max="14454" width="22.5703125" style="409" customWidth="1"/>
    <col min="14455" max="14455" width="23" style="409" customWidth="1"/>
    <col min="14456" max="14456" width="22.85546875" style="409" customWidth="1"/>
    <col min="14457" max="14457" width="23.42578125" style="409" customWidth="1"/>
    <col min="14458" max="14458" width="22.42578125" style="409" customWidth="1"/>
    <col min="14459" max="14459" width="13.85546875" style="409" customWidth="1"/>
    <col min="14460" max="14460" width="20.7109375" style="409" customWidth="1"/>
    <col min="14461" max="14461" width="18.140625" style="409" customWidth="1"/>
    <col min="14462" max="14462" width="14.85546875" style="409" bestFit="1" customWidth="1"/>
    <col min="14463" max="14463" width="11.42578125" style="409"/>
    <col min="14464" max="14464" width="17.42578125" style="409" customWidth="1"/>
    <col min="14465" max="14467" width="18.140625" style="409" customWidth="1"/>
    <col min="14468" max="14471" width="11.42578125" style="409"/>
    <col min="14472" max="14472" width="34" style="409" customWidth="1"/>
    <col min="14473" max="14473" width="9.5703125" style="409" customWidth="1"/>
    <col min="14474" max="14474" width="16.7109375" style="409" customWidth="1"/>
    <col min="14475" max="14475" width="55.140625" style="409" customWidth="1"/>
    <col min="14476" max="14476" width="22.5703125" style="409" customWidth="1"/>
    <col min="14477" max="14477" width="23" style="409" customWidth="1"/>
    <col min="14478" max="14478" width="22.85546875" style="409" customWidth="1"/>
    <col min="14479" max="14479" width="23.42578125" style="409" customWidth="1"/>
    <col min="14480" max="14480" width="28.7109375" style="409" customWidth="1"/>
    <col min="14481" max="14481" width="12.7109375" style="409" customWidth="1"/>
    <col min="14482" max="14482" width="11.42578125" style="409"/>
    <col min="14483" max="14483" width="25.28515625" style="409" customWidth="1"/>
    <col min="14484" max="14484" width="15.85546875" style="409" bestFit="1" customWidth="1"/>
    <col min="14485" max="14486" width="18" style="409" bestFit="1" customWidth="1"/>
    <col min="14487" max="14705" width="11.42578125" style="409"/>
    <col min="14706" max="14706" width="15.42578125" style="409" customWidth="1"/>
    <col min="14707" max="14707" width="9.5703125" style="409" customWidth="1"/>
    <col min="14708" max="14708" width="14.42578125" style="409" customWidth="1"/>
    <col min="14709" max="14709" width="49.85546875" style="409" customWidth="1"/>
    <col min="14710" max="14710" width="22.5703125" style="409" customWidth="1"/>
    <col min="14711" max="14711" width="23" style="409" customWidth="1"/>
    <col min="14712" max="14712" width="22.85546875" style="409" customWidth="1"/>
    <col min="14713" max="14713" width="23.42578125" style="409" customWidth="1"/>
    <col min="14714" max="14714" width="22.42578125" style="409" customWidth="1"/>
    <col min="14715" max="14715" width="13.85546875" style="409" customWidth="1"/>
    <col min="14716" max="14716" width="20.7109375" style="409" customWidth="1"/>
    <col min="14717" max="14717" width="18.140625" style="409" customWidth="1"/>
    <col min="14718" max="14718" width="14.85546875" style="409" bestFit="1" customWidth="1"/>
    <col min="14719" max="14719" width="11.42578125" style="409"/>
    <col min="14720" max="14720" width="17.42578125" style="409" customWidth="1"/>
    <col min="14721" max="14723" width="18.140625" style="409" customWidth="1"/>
    <col min="14724" max="14727" width="11.42578125" style="409"/>
    <col min="14728" max="14728" width="34" style="409" customWidth="1"/>
    <col min="14729" max="14729" width="9.5703125" style="409" customWidth="1"/>
    <col min="14730" max="14730" width="16.7109375" style="409" customWidth="1"/>
    <col min="14731" max="14731" width="55.140625" style="409" customWidth="1"/>
    <col min="14732" max="14732" width="22.5703125" style="409" customWidth="1"/>
    <col min="14733" max="14733" width="23" style="409" customWidth="1"/>
    <col min="14734" max="14734" width="22.85546875" style="409" customWidth="1"/>
    <col min="14735" max="14735" width="23.42578125" style="409" customWidth="1"/>
    <col min="14736" max="14736" width="28.7109375" style="409" customWidth="1"/>
    <col min="14737" max="14737" width="12.7109375" style="409" customWidth="1"/>
    <col min="14738" max="14738" width="11.42578125" style="409"/>
    <col min="14739" max="14739" width="25.28515625" style="409" customWidth="1"/>
    <col min="14740" max="14740" width="15.85546875" style="409" bestFit="1" customWidth="1"/>
    <col min="14741" max="14742" width="18" style="409" bestFit="1" customWidth="1"/>
    <col min="14743" max="14961" width="11.42578125" style="409"/>
    <col min="14962" max="14962" width="15.42578125" style="409" customWidth="1"/>
    <col min="14963" max="14963" width="9.5703125" style="409" customWidth="1"/>
    <col min="14964" max="14964" width="14.42578125" style="409" customWidth="1"/>
    <col min="14965" max="14965" width="49.85546875" style="409" customWidth="1"/>
    <col min="14966" max="14966" width="22.5703125" style="409" customWidth="1"/>
    <col min="14967" max="14967" width="23" style="409" customWidth="1"/>
    <col min="14968" max="14968" width="22.85546875" style="409" customWidth="1"/>
    <col min="14969" max="14969" width="23.42578125" style="409" customWidth="1"/>
    <col min="14970" max="14970" width="22.42578125" style="409" customWidth="1"/>
    <col min="14971" max="14971" width="13.85546875" style="409" customWidth="1"/>
    <col min="14972" max="14972" width="20.7109375" style="409" customWidth="1"/>
    <col min="14973" max="14973" width="18.140625" style="409" customWidth="1"/>
    <col min="14974" max="14974" width="14.85546875" style="409" bestFit="1" customWidth="1"/>
    <col min="14975" max="14975" width="11.42578125" style="409"/>
    <col min="14976" max="14976" width="17.42578125" style="409" customWidth="1"/>
    <col min="14977" max="14979" width="18.140625" style="409" customWidth="1"/>
    <col min="14980" max="14983" width="11.42578125" style="409"/>
    <col min="14984" max="14984" width="34" style="409" customWidth="1"/>
    <col min="14985" max="14985" width="9.5703125" style="409" customWidth="1"/>
    <col min="14986" max="14986" width="16.7109375" style="409" customWidth="1"/>
    <col min="14987" max="14987" width="55.140625" style="409" customWidth="1"/>
    <col min="14988" max="14988" width="22.5703125" style="409" customWidth="1"/>
    <col min="14989" max="14989" width="23" style="409" customWidth="1"/>
    <col min="14990" max="14990" width="22.85546875" style="409" customWidth="1"/>
    <col min="14991" max="14991" width="23.42578125" style="409" customWidth="1"/>
    <col min="14992" max="14992" width="28.7109375" style="409" customWidth="1"/>
    <col min="14993" max="14993" width="12.7109375" style="409" customWidth="1"/>
    <col min="14994" max="14994" width="11.42578125" style="409"/>
    <col min="14995" max="14995" width="25.28515625" style="409" customWidth="1"/>
    <col min="14996" max="14996" width="15.85546875" style="409" bestFit="1" customWidth="1"/>
    <col min="14997" max="14998" width="18" style="409" bestFit="1" customWidth="1"/>
    <col min="14999" max="15217" width="11.42578125" style="409"/>
    <col min="15218" max="15218" width="15.42578125" style="409" customWidth="1"/>
    <col min="15219" max="15219" width="9.5703125" style="409" customWidth="1"/>
    <col min="15220" max="15220" width="14.42578125" style="409" customWidth="1"/>
    <col min="15221" max="15221" width="49.85546875" style="409" customWidth="1"/>
    <col min="15222" max="15222" width="22.5703125" style="409" customWidth="1"/>
    <col min="15223" max="15223" width="23" style="409" customWidth="1"/>
    <col min="15224" max="15224" width="22.85546875" style="409" customWidth="1"/>
    <col min="15225" max="15225" width="23.42578125" style="409" customWidth="1"/>
    <col min="15226" max="15226" width="22.42578125" style="409" customWidth="1"/>
    <col min="15227" max="15227" width="13.85546875" style="409" customWidth="1"/>
    <col min="15228" max="15228" width="20.7109375" style="409" customWidth="1"/>
    <col min="15229" max="15229" width="18.140625" style="409" customWidth="1"/>
    <col min="15230" max="15230" width="14.85546875" style="409" bestFit="1" customWidth="1"/>
    <col min="15231" max="15231" width="11.42578125" style="409"/>
    <col min="15232" max="15232" width="17.42578125" style="409" customWidth="1"/>
    <col min="15233" max="15235" width="18.140625" style="409" customWidth="1"/>
    <col min="15236" max="15239" width="11.42578125" style="409"/>
    <col min="15240" max="15240" width="34" style="409" customWidth="1"/>
    <col min="15241" max="15241" width="9.5703125" style="409" customWidth="1"/>
    <col min="15242" max="15242" width="16.7109375" style="409" customWidth="1"/>
    <col min="15243" max="15243" width="55.140625" style="409" customWidth="1"/>
    <col min="15244" max="15244" width="22.5703125" style="409" customWidth="1"/>
    <col min="15245" max="15245" width="23" style="409" customWidth="1"/>
    <col min="15246" max="15246" width="22.85546875" style="409" customWidth="1"/>
    <col min="15247" max="15247" width="23.42578125" style="409" customWidth="1"/>
    <col min="15248" max="15248" width="28.7109375" style="409" customWidth="1"/>
    <col min="15249" max="15249" width="12.7109375" style="409" customWidth="1"/>
    <col min="15250" max="15250" width="11.42578125" style="409"/>
    <col min="15251" max="15251" width="25.28515625" style="409" customWidth="1"/>
    <col min="15252" max="15252" width="15.85546875" style="409" bestFit="1" customWidth="1"/>
    <col min="15253" max="15254" width="18" style="409" bestFit="1" customWidth="1"/>
    <col min="15255" max="15473" width="11.42578125" style="409"/>
    <col min="15474" max="15474" width="15.42578125" style="409" customWidth="1"/>
    <col min="15475" max="15475" width="9.5703125" style="409" customWidth="1"/>
    <col min="15476" max="15476" width="14.42578125" style="409" customWidth="1"/>
    <col min="15477" max="15477" width="49.85546875" style="409" customWidth="1"/>
    <col min="15478" max="15478" width="22.5703125" style="409" customWidth="1"/>
    <col min="15479" max="15479" width="23" style="409" customWidth="1"/>
    <col min="15480" max="15480" width="22.85546875" style="409" customWidth="1"/>
    <col min="15481" max="15481" width="23.42578125" style="409" customWidth="1"/>
    <col min="15482" max="15482" width="22.42578125" style="409" customWidth="1"/>
    <col min="15483" max="15483" width="13.85546875" style="409" customWidth="1"/>
    <col min="15484" max="15484" width="20.7109375" style="409" customWidth="1"/>
    <col min="15485" max="15485" width="18.140625" style="409" customWidth="1"/>
    <col min="15486" max="15486" width="14.85546875" style="409" bestFit="1" customWidth="1"/>
    <col min="15487" max="15487" width="11.42578125" style="409"/>
    <col min="15488" max="15488" width="17.42578125" style="409" customWidth="1"/>
    <col min="15489" max="15491" width="18.140625" style="409" customWidth="1"/>
    <col min="15492" max="15495" width="11.42578125" style="409"/>
    <col min="15496" max="15496" width="34" style="409" customWidth="1"/>
    <col min="15497" max="15497" width="9.5703125" style="409" customWidth="1"/>
    <col min="15498" max="15498" width="16.7109375" style="409" customWidth="1"/>
    <col min="15499" max="15499" width="55.140625" style="409" customWidth="1"/>
    <col min="15500" max="15500" width="22.5703125" style="409" customWidth="1"/>
    <col min="15501" max="15501" width="23" style="409" customWidth="1"/>
    <col min="15502" max="15502" width="22.85546875" style="409" customWidth="1"/>
    <col min="15503" max="15503" width="23.42578125" style="409" customWidth="1"/>
    <col min="15504" max="15504" width="28.7109375" style="409" customWidth="1"/>
    <col min="15505" max="15505" width="12.7109375" style="409" customWidth="1"/>
    <col min="15506" max="15506" width="11.42578125" style="409"/>
    <col min="15507" max="15507" width="25.28515625" style="409" customWidth="1"/>
    <col min="15508" max="15508" width="15.85546875" style="409" bestFit="1" customWidth="1"/>
    <col min="15509" max="15510" width="18" style="409" bestFit="1" customWidth="1"/>
    <col min="15511" max="15729" width="11.42578125" style="409"/>
    <col min="15730" max="15730" width="15.42578125" style="409" customWidth="1"/>
    <col min="15731" max="15731" width="9.5703125" style="409" customWidth="1"/>
    <col min="15732" max="15732" width="14.42578125" style="409" customWidth="1"/>
    <col min="15733" max="15733" width="49.85546875" style="409" customWidth="1"/>
    <col min="15734" max="15734" width="22.5703125" style="409" customWidth="1"/>
    <col min="15735" max="15735" width="23" style="409" customWidth="1"/>
    <col min="15736" max="15736" width="22.85546875" style="409" customWidth="1"/>
    <col min="15737" max="15737" width="23.42578125" style="409" customWidth="1"/>
    <col min="15738" max="15738" width="22.42578125" style="409" customWidth="1"/>
    <col min="15739" max="15739" width="13.85546875" style="409" customWidth="1"/>
    <col min="15740" max="15740" width="20.7109375" style="409" customWidth="1"/>
    <col min="15741" max="15741" width="18.140625" style="409" customWidth="1"/>
    <col min="15742" max="15742" width="14.85546875" style="409" bestFit="1" customWidth="1"/>
    <col min="15743" max="15743" width="11.42578125" style="409"/>
    <col min="15744" max="15744" width="17.42578125" style="409" customWidth="1"/>
    <col min="15745" max="15747" width="18.140625" style="409" customWidth="1"/>
    <col min="15748" max="15751" width="11.42578125" style="409"/>
    <col min="15752" max="15752" width="34" style="409" customWidth="1"/>
    <col min="15753" max="15753" width="9.5703125" style="409" customWidth="1"/>
    <col min="15754" max="15754" width="16.7109375" style="409" customWidth="1"/>
    <col min="15755" max="15755" width="55.140625" style="409" customWidth="1"/>
    <col min="15756" max="15756" width="22.5703125" style="409" customWidth="1"/>
    <col min="15757" max="15757" width="23" style="409" customWidth="1"/>
    <col min="15758" max="15758" width="22.85546875" style="409" customWidth="1"/>
    <col min="15759" max="15759" width="23.42578125" style="409" customWidth="1"/>
    <col min="15760" max="15760" width="28.7109375" style="409" customWidth="1"/>
    <col min="15761" max="15761" width="12.7109375" style="409" customWidth="1"/>
    <col min="15762" max="15762" width="11.42578125" style="409"/>
    <col min="15763" max="15763" width="25.28515625" style="409" customWidth="1"/>
    <col min="15764" max="15764" width="15.85546875" style="409" bestFit="1" customWidth="1"/>
    <col min="15765" max="15766" width="18" style="409" bestFit="1" customWidth="1"/>
    <col min="15767" max="15985" width="11.42578125" style="409"/>
    <col min="15986" max="15986" width="15.42578125" style="409" customWidth="1"/>
    <col min="15987" max="15987" width="9.5703125" style="409" customWidth="1"/>
    <col min="15988" max="15988" width="14.42578125" style="409" customWidth="1"/>
    <col min="15989" max="15989" width="49.85546875" style="409" customWidth="1"/>
    <col min="15990" max="15990" width="22.5703125" style="409" customWidth="1"/>
    <col min="15991" max="15991" width="23" style="409" customWidth="1"/>
    <col min="15992" max="15992" width="22.85546875" style="409" customWidth="1"/>
    <col min="15993" max="15993" width="23.42578125" style="409" customWidth="1"/>
    <col min="15994" max="15994" width="22.42578125" style="409" customWidth="1"/>
    <col min="15995" max="15995" width="13.85546875" style="409" customWidth="1"/>
    <col min="15996" max="15996" width="20.7109375" style="409" customWidth="1"/>
    <col min="15997" max="15997" width="18.140625" style="409" customWidth="1"/>
    <col min="15998" max="15998" width="14.85546875" style="409" bestFit="1" customWidth="1"/>
    <col min="15999" max="15999" width="11.42578125" style="409"/>
    <col min="16000" max="16000" width="17.42578125" style="409" customWidth="1"/>
    <col min="16001" max="16003" width="18.140625" style="409" customWidth="1"/>
    <col min="16004" max="16007" width="11.42578125" style="409"/>
    <col min="16008" max="16008" width="34" style="409" customWidth="1"/>
    <col min="16009" max="16009" width="9.5703125" style="409" customWidth="1"/>
    <col min="16010" max="16010" width="16.7109375" style="409" customWidth="1"/>
    <col min="16011" max="16011" width="55.140625" style="409" customWidth="1"/>
    <col min="16012" max="16012" width="22.5703125" style="409" customWidth="1"/>
    <col min="16013" max="16013" width="23" style="409" customWidth="1"/>
    <col min="16014" max="16014" width="22.85546875" style="409" customWidth="1"/>
    <col min="16015" max="16015" width="23.42578125" style="409" customWidth="1"/>
    <col min="16016" max="16016" width="28.7109375" style="409" customWidth="1"/>
    <col min="16017" max="16017" width="12.7109375" style="409" customWidth="1"/>
    <col min="16018" max="16018" width="11.42578125" style="409"/>
    <col min="16019" max="16019" width="25.28515625" style="409" customWidth="1"/>
    <col min="16020" max="16020" width="15.85546875" style="409" bestFit="1" customWidth="1"/>
    <col min="16021" max="16022" width="18" style="409" bestFit="1" customWidth="1"/>
    <col min="16023" max="16241" width="11.42578125" style="409"/>
    <col min="16242" max="16242" width="15.42578125" style="409" customWidth="1"/>
    <col min="16243" max="16243" width="9.5703125" style="409" customWidth="1"/>
    <col min="16244" max="16244" width="14.42578125" style="409" customWidth="1"/>
    <col min="16245" max="16245" width="49.85546875" style="409" customWidth="1"/>
    <col min="16246" max="16246" width="22.5703125" style="409" customWidth="1"/>
    <col min="16247" max="16247" width="23" style="409" customWidth="1"/>
    <col min="16248" max="16248" width="22.85546875" style="409" customWidth="1"/>
    <col min="16249" max="16249" width="23.42578125" style="409" customWidth="1"/>
    <col min="16250" max="16250" width="22.42578125" style="409" customWidth="1"/>
    <col min="16251" max="16251" width="13.85546875" style="409" customWidth="1"/>
    <col min="16252" max="16252" width="20.7109375" style="409" customWidth="1"/>
    <col min="16253" max="16253" width="18.140625" style="409" customWidth="1"/>
    <col min="16254" max="16254" width="14.85546875" style="409" bestFit="1" customWidth="1"/>
    <col min="16255" max="16255" width="11.42578125" style="409"/>
    <col min="16256" max="16256" width="17.42578125" style="409" customWidth="1"/>
    <col min="16257" max="16259" width="18.140625" style="409" customWidth="1"/>
    <col min="16260" max="16384" width="11.42578125" style="409"/>
  </cols>
  <sheetData>
    <row r="1" spans="1:28" s="404" customFormat="1" ht="23.25" x14ac:dyDescent="0.25">
      <c r="A1" s="550" t="s">
        <v>0</v>
      </c>
      <c r="B1" s="550"/>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row>
    <row r="2" spans="1:28" s="404" customFormat="1" ht="24.95" customHeight="1" x14ac:dyDescent="0.25">
      <c r="A2" s="551" t="s">
        <v>1</v>
      </c>
      <c r="B2" s="551"/>
      <c r="C2" s="551"/>
      <c r="D2" s="551"/>
      <c r="E2" s="551"/>
      <c r="F2" s="551"/>
      <c r="G2" s="551"/>
      <c r="H2" s="551"/>
      <c r="I2" s="551"/>
      <c r="J2" s="551"/>
      <c r="K2" s="551"/>
      <c r="L2" s="551"/>
      <c r="M2" s="551"/>
      <c r="N2" s="551"/>
      <c r="O2" s="551"/>
      <c r="P2" s="551"/>
      <c r="Q2" s="551"/>
      <c r="R2" s="551"/>
      <c r="S2" s="551"/>
      <c r="T2" s="551"/>
      <c r="U2" s="551"/>
      <c r="V2" s="551"/>
      <c r="W2" s="551"/>
      <c r="X2" s="551"/>
      <c r="Y2" s="551"/>
      <c r="Z2" s="551"/>
      <c r="AA2" s="551"/>
      <c r="AB2" s="551"/>
    </row>
    <row r="3" spans="1:28" ht="24.95" customHeight="1" x14ac:dyDescent="0.25">
      <c r="A3" s="552" t="s">
        <v>517</v>
      </c>
      <c r="B3" s="552"/>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row>
    <row r="4" spans="1:28" ht="15.75" customHeight="1" thickBot="1" x14ac:dyDescent="0.3">
      <c r="A4" s="410"/>
      <c r="M4" s="11"/>
      <c r="N4" s="12"/>
      <c r="O4" s="409"/>
      <c r="P4" s="409"/>
      <c r="Q4" s="410" t="s">
        <v>3</v>
      </c>
      <c r="R4" s="410"/>
      <c r="S4" s="413" t="s">
        <v>4</v>
      </c>
      <c r="T4" s="414" t="s">
        <v>5</v>
      </c>
      <c r="U4" s="413"/>
      <c r="W4" s="414"/>
      <c r="X4" s="415"/>
      <c r="Y4" s="415"/>
      <c r="Z4" s="415"/>
      <c r="AA4" s="415"/>
      <c r="AB4" s="415"/>
    </row>
    <row r="5" spans="1:28" ht="29.25" customHeight="1" x14ac:dyDescent="0.25">
      <c r="A5" s="537" t="s">
        <v>6</v>
      </c>
      <c r="B5" s="533" t="s">
        <v>7</v>
      </c>
      <c r="C5" s="533" t="s">
        <v>8</v>
      </c>
      <c r="D5" s="533" t="s">
        <v>9</v>
      </c>
      <c r="E5" s="533" t="s">
        <v>10</v>
      </c>
      <c r="F5" s="533" t="s">
        <v>11</v>
      </c>
      <c r="G5" s="533" t="s">
        <v>12</v>
      </c>
      <c r="H5" s="533"/>
      <c r="I5" s="533"/>
      <c r="J5" s="533"/>
      <c r="K5" s="533"/>
      <c r="L5" s="542" t="s">
        <v>13</v>
      </c>
      <c r="M5" s="534" t="s">
        <v>14</v>
      </c>
      <c r="N5" s="534" t="s">
        <v>15</v>
      </c>
      <c r="O5" s="525" t="s">
        <v>16</v>
      </c>
      <c r="P5" s="525" t="s">
        <v>17</v>
      </c>
      <c r="Q5" s="525" t="s">
        <v>18</v>
      </c>
      <c r="R5" s="525" t="s">
        <v>19</v>
      </c>
      <c r="S5" s="525" t="s">
        <v>456</v>
      </c>
      <c r="T5" s="525" t="s">
        <v>457</v>
      </c>
      <c r="U5" s="525" t="s">
        <v>458</v>
      </c>
      <c r="V5" s="525" t="s">
        <v>459</v>
      </c>
      <c r="W5" s="525" t="s">
        <v>460</v>
      </c>
      <c r="X5" s="527" t="s">
        <v>20</v>
      </c>
      <c r="Y5" s="527"/>
      <c r="Z5" s="527"/>
      <c r="AA5" s="527"/>
      <c r="AB5" s="528"/>
    </row>
    <row r="6" spans="1:28" ht="84.75" customHeight="1" thickBot="1" x14ac:dyDescent="0.3">
      <c r="A6" s="540"/>
      <c r="B6" s="539"/>
      <c r="C6" s="539"/>
      <c r="D6" s="539"/>
      <c r="E6" s="539"/>
      <c r="F6" s="539"/>
      <c r="G6" s="439" t="s">
        <v>21</v>
      </c>
      <c r="H6" s="439" t="s">
        <v>22</v>
      </c>
      <c r="I6" s="439" t="s">
        <v>23</v>
      </c>
      <c r="J6" s="439" t="s">
        <v>24</v>
      </c>
      <c r="K6" s="439" t="s">
        <v>25</v>
      </c>
      <c r="L6" s="543"/>
      <c r="M6" s="544"/>
      <c r="N6" s="544"/>
      <c r="O6" s="526"/>
      <c r="P6" s="526"/>
      <c r="Q6" s="526"/>
      <c r="R6" s="526"/>
      <c r="S6" s="526"/>
      <c r="T6" s="526"/>
      <c r="U6" s="526"/>
      <c r="V6" s="526"/>
      <c r="W6" s="526"/>
      <c r="X6" s="195" t="s">
        <v>461</v>
      </c>
      <c r="Y6" s="195" t="s">
        <v>462</v>
      </c>
      <c r="Z6" s="195" t="s">
        <v>463</v>
      </c>
      <c r="AA6" s="195" t="s">
        <v>464</v>
      </c>
      <c r="AB6" s="196" t="s">
        <v>465</v>
      </c>
    </row>
    <row r="7" spans="1:28" s="410" customFormat="1" ht="28.5" customHeight="1" thickBot="1" x14ac:dyDescent="0.3">
      <c r="A7" s="18" t="s">
        <v>26</v>
      </c>
      <c r="B7" s="19"/>
      <c r="C7" s="19"/>
      <c r="D7" s="19"/>
      <c r="E7" s="416" t="s">
        <v>27</v>
      </c>
      <c r="F7" s="21">
        <f>+F8+F36+F80+F94</f>
        <v>101565565000</v>
      </c>
      <c r="G7" s="21">
        <f t="shared" ref="G7:K7" si="0">+G8+G36+G80+G94</f>
        <v>0</v>
      </c>
      <c r="H7" s="21">
        <f t="shared" si="0"/>
        <v>0</v>
      </c>
      <c r="I7" s="21">
        <f t="shared" si="0"/>
        <v>332382568</v>
      </c>
      <c r="J7" s="21">
        <f t="shared" si="0"/>
        <v>332382568</v>
      </c>
      <c r="K7" s="21">
        <f t="shared" si="0"/>
        <v>0</v>
      </c>
      <c r="L7" s="21">
        <f>+F7+K7</f>
        <v>101565565000</v>
      </c>
      <c r="M7" s="236">
        <f>L7/$L$260</f>
        <v>1.9133381988639505E-2</v>
      </c>
      <c r="N7" s="21">
        <f t="shared" ref="N7:W7" si="1">+N8+N36+N80+N94</f>
        <v>23357358000</v>
      </c>
      <c r="O7" s="21">
        <f t="shared" si="1"/>
        <v>73892484560.369995</v>
      </c>
      <c r="P7" s="21">
        <f t="shared" si="1"/>
        <v>27673080439.630001</v>
      </c>
      <c r="Q7" s="21">
        <f t="shared" si="1"/>
        <v>50390282842.159996</v>
      </c>
      <c r="R7" s="21">
        <f t="shared" si="1"/>
        <v>51175282157.840012</v>
      </c>
      <c r="S7" s="21">
        <f t="shared" si="1"/>
        <v>23502201718.209999</v>
      </c>
      <c r="T7" s="21">
        <f t="shared" si="1"/>
        <v>38081898263.190002</v>
      </c>
      <c r="U7" s="21">
        <f t="shared" si="1"/>
        <v>12308384578.970001</v>
      </c>
      <c r="V7" s="21">
        <f t="shared" si="1"/>
        <v>35464609695.970001</v>
      </c>
      <c r="W7" s="21">
        <f t="shared" si="1"/>
        <v>2617288567.2199998</v>
      </c>
      <c r="X7" s="23">
        <f t="shared" ref="X7:X72" si="2">+Q7/L7</f>
        <v>0.49613550460887013</v>
      </c>
      <c r="Y7" s="23">
        <f t="shared" ref="Y7:Z72" si="3">+T7/L7</f>
        <v>0.37494891367157757</v>
      </c>
      <c r="Z7" s="23">
        <f t="shared" ref="Z7:Z72" si="4">+V7/L7</f>
        <v>0.34917946546125156</v>
      </c>
      <c r="AA7" s="23">
        <f t="shared" ref="AA7:AA72" si="5">+T7/Q7</f>
        <v>0.75573892654017916</v>
      </c>
      <c r="AB7" s="24">
        <f>+V7/T7</f>
        <v>0.93127210862411569</v>
      </c>
    </row>
    <row r="8" spans="1:28" ht="27" customHeight="1" x14ac:dyDescent="0.25">
      <c r="A8" s="237" t="s">
        <v>28</v>
      </c>
      <c r="B8" s="26"/>
      <c r="C8" s="26"/>
      <c r="D8" s="26"/>
      <c r="E8" s="417" t="s">
        <v>29</v>
      </c>
      <c r="F8" s="418">
        <f>+F9</f>
        <v>48846668000</v>
      </c>
      <c r="G8" s="418">
        <f t="shared" ref="G8:L8" si="6">+G9</f>
        <v>0</v>
      </c>
      <c r="H8" s="418">
        <f t="shared" si="6"/>
        <v>0</v>
      </c>
      <c r="I8" s="418">
        <f t="shared" si="6"/>
        <v>0</v>
      </c>
      <c r="J8" s="418">
        <f t="shared" si="6"/>
        <v>0</v>
      </c>
      <c r="K8" s="418">
        <f t="shared" si="6"/>
        <v>0</v>
      </c>
      <c r="L8" s="418">
        <f t="shared" si="6"/>
        <v>48846668000</v>
      </c>
      <c r="M8" s="29">
        <f>L8/$L$260</f>
        <v>9.2019569596866191E-3</v>
      </c>
      <c r="N8" s="418">
        <f t="shared" ref="N8:W8" si="7">+N9</f>
        <v>4590358000</v>
      </c>
      <c r="O8" s="418">
        <f t="shared" si="7"/>
        <v>44256310000</v>
      </c>
      <c r="P8" s="418">
        <f t="shared" si="7"/>
        <v>4590358000</v>
      </c>
      <c r="Q8" s="418">
        <f t="shared" si="7"/>
        <v>23177460469.5</v>
      </c>
      <c r="R8" s="418">
        <f t="shared" si="7"/>
        <v>25669207530.5</v>
      </c>
      <c r="S8" s="418">
        <f t="shared" si="7"/>
        <v>21078849530.5</v>
      </c>
      <c r="T8" s="418">
        <f t="shared" si="7"/>
        <v>23177460469.5</v>
      </c>
      <c r="U8" s="418">
        <f t="shared" si="7"/>
        <v>0</v>
      </c>
      <c r="V8" s="418">
        <f t="shared" si="7"/>
        <v>20906703778.5</v>
      </c>
      <c r="W8" s="418">
        <f t="shared" si="7"/>
        <v>2270756691</v>
      </c>
      <c r="X8" s="30">
        <f t="shared" si="2"/>
        <v>0.47449419619573641</v>
      </c>
      <c r="Y8" s="30">
        <f t="shared" si="3"/>
        <v>0.47449419619573641</v>
      </c>
      <c r="Z8" s="30">
        <f>+V8/L8</f>
        <v>0.42800675326513571</v>
      </c>
      <c r="AA8" s="30">
        <f t="shared" si="5"/>
        <v>1</v>
      </c>
      <c r="AB8" s="30">
        <f t="shared" ref="AB8:AB75" si="8">+V8/T8</f>
        <v>0.90202737293034474</v>
      </c>
    </row>
    <row r="9" spans="1:28" ht="35.25" customHeight="1" x14ac:dyDescent="0.25">
      <c r="A9" s="238" t="s">
        <v>30</v>
      </c>
      <c r="B9" s="33"/>
      <c r="C9" s="33"/>
      <c r="D9" s="33"/>
      <c r="E9" s="149" t="s">
        <v>31</v>
      </c>
      <c r="F9" s="419">
        <f>+F10+F20+F28+F35</f>
        <v>48846668000</v>
      </c>
      <c r="G9" s="419">
        <f t="shared" ref="G9:L9" si="9">+G10+G20+G28+G35</f>
        <v>0</v>
      </c>
      <c r="H9" s="419">
        <f t="shared" si="9"/>
        <v>0</v>
      </c>
      <c r="I9" s="419">
        <f t="shared" si="9"/>
        <v>0</v>
      </c>
      <c r="J9" s="419">
        <f t="shared" si="9"/>
        <v>0</v>
      </c>
      <c r="K9" s="419">
        <f t="shared" si="9"/>
        <v>0</v>
      </c>
      <c r="L9" s="419">
        <f t="shared" si="9"/>
        <v>48846668000</v>
      </c>
      <c r="M9" s="36">
        <f t="shared" ref="M9:M13" si="10">L9/$L$260</f>
        <v>9.2019569596866191E-3</v>
      </c>
      <c r="N9" s="419">
        <f t="shared" ref="N9:W9" si="11">+N10+N20+N28+N35</f>
        <v>4590358000</v>
      </c>
      <c r="O9" s="419">
        <f t="shared" si="11"/>
        <v>44256310000</v>
      </c>
      <c r="P9" s="419">
        <f t="shared" si="11"/>
        <v>4590358000</v>
      </c>
      <c r="Q9" s="419">
        <f t="shared" si="11"/>
        <v>23177460469.5</v>
      </c>
      <c r="R9" s="419">
        <f t="shared" si="11"/>
        <v>25669207530.5</v>
      </c>
      <c r="S9" s="419">
        <f t="shared" si="11"/>
        <v>21078849530.5</v>
      </c>
      <c r="T9" s="419">
        <f t="shared" si="11"/>
        <v>23177460469.5</v>
      </c>
      <c r="U9" s="419">
        <f t="shared" si="11"/>
        <v>0</v>
      </c>
      <c r="V9" s="419">
        <f t="shared" si="11"/>
        <v>20906703778.5</v>
      </c>
      <c r="W9" s="419">
        <f t="shared" si="11"/>
        <v>2270756691</v>
      </c>
      <c r="X9" s="37">
        <f t="shared" si="2"/>
        <v>0.47449419619573641</v>
      </c>
      <c r="Y9" s="37">
        <f t="shared" si="3"/>
        <v>0.47449419619573641</v>
      </c>
      <c r="Z9" s="37">
        <f t="shared" si="4"/>
        <v>0.42800675326513571</v>
      </c>
      <c r="AA9" s="37">
        <f t="shared" si="5"/>
        <v>1</v>
      </c>
      <c r="AB9" s="37">
        <f t="shared" si="8"/>
        <v>0.90202737293034474</v>
      </c>
    </row>
    <row r="10" spans="1:28" ht="27" customHeight="1" x14ac:dyDescent="0.25">
      <c r="A10" s="238" t="s">
        <v>32</v>
      </c>
      <c r="B10" s="33"/>
      <c r="C10" s="33"/>
      <c r="D10" s="33"/>
      <c r="E10" s="149" t="s">
        <v>33</v>
      </c>
      <c r="F10" s="419">
        <f>+F11</f>
        <v>28789591000</v>
      </c>
      <c r="G10" s="419">
        <f t="shared" ref="G10:L10" si="12">+G11</f>
        <v>0</v>
      </c>
      <c r="H10" s="419">
        <f t="shared" si="12"/>
        <v>0</v>
      </c>
      <c r="I10" s="419">
        <f t="shared" si="12"/>
        <v>0</v>
      </c>
      <c r="J10" s="419">
        <f t="shared" si="12"/>
        <v>0</v>
      </c>
      <c r="K10" s="419">
        <f t="shared" si="12"/>
        <v>0</v>
      </c>
      <c r="L10" s="419">
        <f t="shared" si="12"/>
        <v>28789591000</v>
      </c>
      <c r="M10" s="36">
        <f t="shared" si="10"/>
        <v>5.4235137854025429E-3</v>
      </c>
      <c r="N10" s="419">
        <f t="shared" ref="N10:W10" si="13">+N11</f>
        <v>0</v>
      </c>
      <c r="O10" s="419">
        <f t="shared" si="13"/>
        <v>28789591000</v>
      </c>
      <c r="P10" s="419">
        <f t="shared" si="13"/>
        <v>0</v>
      </c>
      <c r="Q10" s="419">
        <f t="shared" si="13"/>
        <v>15550108453.109999</v>
      </c>
      <c r="R10" s="419">
        <f t="shared" si="13"/>
        <v>13239482546.890001</v>
      </c>
      <c r="S10" s="419">
        <f t="shared" si="13"/>
        <v>13239482546.890001</v>
      </c>
      <c r="T10" s="419">
        <f t="shared" si="13"/>
        <v>15550108453.109999</v>
      </c>
      <c r="U10" s="419">
        <f t="shared" si="13"/>
        <v>0</v>
      </c>
      <c r="V10" s="419">
        <f t="shared" si="13"/>
        <v>14407598376.109999</v>
      </c>
      <c r="W10" s="419">
        <f t="shared" si="13"/>
        <v>1142510077</v>
      </c>
      <c r="X10" s="37">
        <f t="shared" si="2"/>
        <v>0.54012953685622</v>
      </c>
      <c r="Y10" s="37">
        <f t="shared" si="3"/>
        <v>0.54012953685622</v>
      </c>
      <c r="Z10" s="37">
        <f t="shared" si="4"/>
        <v>0.50044470503627503</v>
      </c>
      <c r="AA10" s="37">
        <f t="shared" si="5"/>
        <v>1</v>
      </c>
      <c r="AB10" s="37">
        <f t="shared" si="8"/>
        <v>0.92652719558547514</v>
      </c>
    </row>
    <row r="11" spans="1:28" ht="27" customHeight="1" x14ac:dyDescent="0.25">
      <c r="A11" s="238" t="s">
        <v>34</v>
      </c>
      <c r="B11" s="33"/>
      <c r="C11" s="33"/>
      <c r="D11" s="33"/>
      <c r="E11" s="149" t="s">
        <v>35</v>
      </c>
      <c r="F11" s="419">
        <f>SUM(F12:F19)</f>
        <v>28789591000</v>
      </c>
      <c r="G11" s="419">
        <f t="shared" ref="G11:L11" si="14">SUM(G12:G19)</f>
        <v>0</v>
      </c>
      <c r="H11" s="419">
        <f t="shared" si="14"/>
        <v>0</v>
      </c>
      <c r="I11" s="419">
        <f t="shared" si="14"/>
        <v>0</v>
      </c>
      <c r="J11" s="419">
        <f t="shared" si="14"/>
        <v>0</v>
      </c>
      <c r="K11" s="419">
        <f t="shared" si="14"/>
        <v>0</v>
      </c>
      <c r="L11" s="419">
        <f t="shared" si="14"/>
        <v>28789591000</v>
      </c>
      <c r="M11" s="36">
        <f t="shared" si="10"/>
        <v>5.4235137854025429E-3</v>
      </c>
      <c r="N11" s="419">
        <f t="shared" ref="N11:W11" si="15">SUM(N12:N19)</f>
        <v>0</v>
      </c>
      <c r="O11" s="419">
        <f t="shared" si="15"/>
        <v>28789591000</v>
      </c>
      <c r="P11" s="419">
        <f t="shared" si="15"/>
        <v>0</v>
      </c>
      <c r="Q11" s="419">
        <f t="shared" si="15"/>
        <v>15550108453.109999</v>
      </c>
      <c r="R11" s="419">
        <f t="shared" si="15"/>
        <v>13239482546.890001</v>
      </c>
      <c r="S11" s="419">
        <f t="shared" si="15"/>
        <v>13239482546.890001</v>
      </c>
      <c r="T11" s="419">
        <f t="shared" si="15"/>
        <v>15550108453.109999</v>
      </c>
      <c r="U11" s="419">
        <f t="shared" si="15"/>
        <v>0</v>
      </c>
      <c r="V11" s="419">
        <f t="shared" si="15"/>
        <v>14407598376.109999</v>
      </c>
      <c r="W11" s="419">
        <f t="shared" si="15"/>
        <v>1142510077</v>
      </c>
      <c r="X11" s="37">
        <f t="shared" si="2"/>
        <v>0.54012953685622</v>
      </c>
      <c r="Y11" s="37">
        <f t="shared" si="3"/>
        <v>0.54012953685622</v>
      </c>
      <c r="Z11" s="37">
        <f t="shared" si="4"/>
        <v>0.50044470503627503</v>
      </c>
      <c r="AA11" s="37">
        <f t="shared" si="5"/>
        <v>1</v>
      </c>
      <c r="AB11" s="37">
        <f t="shared" si="8"/>
        <v>0.92652719558547514</v>
      </c>
    </row>
    <row r="12" spans="1:28" ht="27" customHeight="1" x14ac:dyDescent="0.25">
      <c r="A12" s="239" t="s">
        <v>36</v>
      </c>
      <c r="B12" s="40" t="s">
        <v>37</v>
      </c>
      <c r="C12" s="40">
        <v>20</v>
      </c>
      <c r="D12" s="40" t="s">
        <v>38</v>
      </c>
      <c r="E12" s="151" t="s">
        <v>39</v>
      </c>
      <c r="F12" s="420">
        <v>22821279655</v>
      </c>
      <c r="G12" s="421">
        <v>0</v>
      </c>
      <c r="H12" s="421">
        <v>0</v>
      </c>
      <c r="I12" s="421">
        <v>0</v>
      </c>
      <c r="J12" s="421">
        <v>0</v>
      </c>
      <c r="K12" s="421">
        <f t="shared" ref="K12:K72" si="16">+G12-H12+I12-J12</f>
        <v>0</v>
      </c>
      <c r="L12" s="420">
        <f t="shared" ref="L12:L72" si="17">+F12+K12</f>
        <v>22821279655</v>
      </c>
      <c r="M12" s="36">
        <f t="shared" si="10"/>
        <v>4.2991762130076489E-3</v>
      </c>
      <c r="N12" s="421">
        <v>0</v>
      </c>
      <c r="O12" s="421">
        <v>22821279655</v>
      </c>
      <c r="P12" s="421">
        <f t="shared" ref="P12:P19" si="18">L12-O12</f>
        <v>0</v>
      </c>
      <c r="Q12" s="421">
        <v>12570074048.25</v>
      </c>
      <c r="R12" s="421">
        <f t="shared" ref="R12:R19" si="19">+L12-Q12</f>
        <v>10251205606.75</v>
      </c>
      <c r="S12" s="421">
        <f>O12-Q12</f>
        <v>10251205606.75</v>
      </c>
      <c r="T12" s="421">
        <v>12570074048.25</v>
      </c>
      <c r="U12" s="421">
        <f t="shared" ref="U12:U19" si="20">+Q12-T12</f>
        <v>0</v>
      </c>
      <c r="V12" s="421">
        <v>12570074048.25</v>
      </c>
      <c r="W12" s="44">
        <f t="shared" ref="W12:W78" si="21">+T12-V12</f>
        <v>0</v>
      </c>
      <c r="X12" s="45">
        <f t="shared" si="2"/>
        <v>0.55080496090831499</v>
      </c>
      <c r="Y12" s="45">
        <f t="shared" si="3"/>
        <v>0.55080496090831499</v>
      </c>
      <c r="Z12" s="45">
        <f t="shared" si="4"/>
        <v>0.55080496090831499</v>
      </c>
      <c r="AA12" s="45">
        <f t="shared" si="5"/>
        <v>1</v>
      </c>
      <c r="AB12" s="45">
        <f t="shared" si="8"/>
        <v>1</v>
      </c>
    </row>
    <row r="13" spans="1:28" ht="27" customHeight="1" x14ac:dyDescent="0.25">
      <c r="A13" s="239" t="s">
        <v>40</v>
      </c>
      <c r="B13" s="40" t="s">
        <v>37</v>
      </c>
      <c r="C13" s="40">
        <v>20</v>
      </c>
      <c r="D13" s="40" t="s">
        <v>38</v>
      </c>
      <c r="E13" s="151" t="s">
        <v>41</v>
      </c>
      <c r="F13" s="420">
        <v>1516830834</v>
      </c>
      <c r="G13" s="421">
        <v>0</v>
      </c>
      <c r="H13" s="421">
        <v>0</v>
      </c>
      <c r="I13" s="421">
        <v>0</v>
      </c>
      <c r="J13" s="421">
        <v>0</v>
      </c>
      <c r="K13" s="421">
        <f t="shared" si="16"/>
        <v>0</v>
      </c>
      <c r="L13" s="420">
        <f t="shared" si="17"/>
        <v>1516830834</v>
      </c>
      <c r="M13" s="43">
        <f t="shared" si="10"/>
        <v>2.857474751316417E-4</v>
      </c>
      <c r="N13" s="421">
        <v>0</v>
      </c>
      <c r="O13" s="421">
        <v>1516830834</v>
      </c>
      <c r="P13" s="421">
        <f t="shared" si="18"/>
        <v>0</v>
      </c>
      <c r="Q13" s="421">
        <v>943332928.57000005</v>
      </c>
      <c r="R13" s="421">
        <f t="shared" si="19"/>
        <v>573497905.42999995</v>
      </c>
      <c r="S13" s="421">
        <f t="shared" ref="S13:S27" si="22">O13-Q13</f>
        <v>573497905.42999995</v>
      </c>
      <c r="T13" s="421">
        <v>943332928.57000005</v>
      </c>
      <c r="U13" s="421">
        <f t="shared" si="20"/>
        <v>0</v>
      </c>
      <c r="V13" s="421">
        <v>943332928.57000005</v>
      </c>
      <c r="W13" s="44">
        <f t="shared" si="21"/>
        <v>0</v>
      </c>
      <c r="X13" s="45">
        <f t="shared" si="2"/>
        <v>0.62191043814843761</v>
      </c>
      <c r="Y13" s="45">
        <f t="shared" si="3"/>
        <v>0.62191043814843761</v>
      </c>
      <c r="Z13" s="45">
        <f t="shared" si="4"/>
        <v>0.62191043814843761</v>
      </c>
      <c r="AA13" s="45">
        <f t="shared" si="5"/>
        <v>1</v>
      </c>
      <c r="AB13" s="45">
        <f t="shared" si="8"/>
        <v>1</v>
      </c>
    </row>
    <row r="14" spans="1:28" ht="27" customHeight="1" x14ac:dyDescent="0.25">
      <c r="A14" s="239" t="s">
        <v>42</v>
      </c>
      <c r="B14" s="40" t="s">
        <v>37</v>
      </c>
      <c r="C14" s="40">
        <v>20</v>
      </c>
      <c r="D14" s="40" t="s">
        <v>38</v>
      </c>
      <c r="E14" s="151" t="s">
        <v>43</v>
      </c>
      <c r="F14" s="420">
        <v>2475792</v>
      </c>
      <c r="G14" s="421">
        <v>0</v>
      </c>
      <c r="H14" s="421">
        <v>0</v>
      </c>
      <c r="I14" s="421">
        <v>0</v>
      </c>
      <c r="J14" s="421">
        <v>0</v>
      </c>
      <c r="K14" s="421">
        <f t="shared" si="16"/>
        <v>0</v>
      </c>
      <c r="L14" s="420">
        <f t="shared" si="17"/>
        <v>2475792</v>
      </c>
      <c r="M14" s="370">
        <f>+L14/L260</f>
        <v>4.6640093087079045E-7</v>
      </c>
      <c r="N14" s="421">
        <v>0</v>
      </c>
      <c r="O14" s="422">
        <v>2475792</v>
      </c>
      <c r="P14" s="422">
        <f t="shared" si="18"/>
        <v>0</v>
      </c>
      <c r="Q14" s="421">
        <v>1153871.44</v>
      </c>
      <c r="R14" s="421">
        <f t="shared" si="19"/>
        <v>1321920.56</v>
      </c>
      <c r="S14" s="421">
        <f t="shared" si="22"/>
        <v>1321920.56</v>
      </c>
      <c r="T14" s="421">
        <v>1153871.44</v>
      </c>
      <c r="U14" s="421">
        <f t="shared" si="20"/>
        <v>0</v>
      </c>
      <c r="V14" s="421">
        <v>1153871.44</v>
      </c>
      <c r="W14" s="44">
        <f t="shared" si="21"/>
        <v>0</v>
      </c>
      <c r="X14" s="45">
        <f t="shared" si="2"/>
        <v>0.46606154313447978</v>
      </c>
      <c r="Y14" s="45">
        <f t="shared" si="3"/>
        <v>0.46606154313447978</v>
      </c>
      <c r="Z14" s="45">
        <f t="shared" si="4"/>
        <v>0.46606154313447978</v>
      </c>
      <c r="AA14" s="45">
        <f t="shared" si="5"/>
        <v>1</v>
      </c>
      <c r="AB14" s="45">
        <f t="shared" si="8"/>
        <v>1</v>
      </c>
    </row>
    <row r="15" spans="1:28" ht="27" customHeight="1" x14ac:dyDescent="0.25">
      <c r="A15" s="239" t="s">
        <v>44</v>
      </c>
      <c r="B15" s="40" t="s">
        <v>37</v>
      </c>
      <c r="C15" s="40">
        <v>20</v>
      </c>
      <c r="D15" s="40" t="s">
        <v>38</v>
      </c>
      <c r="E15" s="151" t="s">
        <v>45</v>
      </c>
      <c r="F15" s="420">
        <v>1222067257</v>
      </c>
      <c r="G15" s="421">
        <v>0</v>
      </c>
      <c r="H15" s="421">
        <v>0</v>
      </c>
      <c r="I15" s="421">
        <v>0</v>
      </c>
      <c r="J15" s="421">
        <v>0</v>
      </c>
      <c r="K15" s="421">
        <f t="shared" si="16"/>
        <v>0</v>
      </c>
      <c r="L15" s="420">
        <f t="shared" si="17"/>
        <v>1222067257</v>
      </c>
      <c r="M15" s="43">
        <f t="shared" ref="M15:M78" si="23">L15/$L$260</f>
        <v>2.3021857500610452E-4</v>
      </c>
      <c r="N15" s="421">
        <v>0</v>
      </c>
      <c r="O15" s="422">
        <v>1222067257</v>
      </c>
      <c r="P15" s="422">
        <f t="shared" si="18"/>
        <v>0</v>
      </c>
      <c r="Q15" s="421">
        <v>1196163336.8900001</v>
      </c>
      <c r="R15" s="421">
        <f t="shared" si="19"/>
        <v>25903920.109999895</v>
      </c>
      <c r="S15" s="421">
        <f t="shared" si="22"/>
        <v>25903920.109999895</v>
      </c>
      <c r="T15" s="421">
        <v>1196163336.8900001</v>
      </c>
      <c r="U15" s="421">
        <f t="shared" si="20"/>
        <v>0</v>
      </c>
      <c r="V15" s="421">
        <v>53653259.890000001</v>
      </c>
      <c r="W15" s="44">
        <f t="shared" si="21"/>
        <v>1142510077</v>
      </c>
      <c r="X15" s="45">
        <f t="shared" si="2"/>
        <v>0.97880319600936672</v>
      </c>
      <c r="Y15" s="45">
        <f t="shared" si="3"/>
        <v>0.97880319600936672</v>
      </c>
      <c r="Z15" s="45">
        <f t="shared" si="4"/>
        <v>4.3903688264843185E-2</v>
      </c>
      <c r="AA15" s="45">
        <f t="shared" si="5"/>
        <v>1</v>
      </c>
      <c r="AB15" s="45">
        <f t="shared" si="8"/>
        <v>4.4854459449908707E-2</v>
      </c>
    </row>
    <row r="16" spans="1:28" ht="27" customHeight="1" x14ac:dyDescent="0.25">
      <c r="A16" s="239" t="s">
        <v>47</v>
      </c>
      <c r="B16" s="40" t="s">
        <v>37</v>
      </c>
      <c r="C16" s="40">
        <v>20</v>
      </c>
      <c r="D16" s="40" t="s">
        <v>38</v>
      </c>
      <c r="E16" s="151" t="s">
        <v>48</v>
      </c>
      <c r="F16" s="420">
        <v>883433667</v>
      </c>
      <c r="G16" s="421">
        <v>0</v>
      </c>
      <c r="H16" s="421">
        <v>0</v>
      </c>
      <c r="I16" s="421">
        <v>0</v>
      </c>
      <c r="J16" s="421">
        <v>0</v>
      </c>
      <c r="K16" s="421">
        <f t="shared" si="16"/>
        <v>0</v>
      </c>
      <c r="L16" s="420">
        <f t="shared" si="17"/>
        <v>883433667</v>
      </c>
      <c r="M16" s="43">
        <f t="shared" si="23"/>
        <v>1.6642524277136203E-4</v>
      </c>
      <c r="N16" s="421">
        <v>0</v>
      </c>
      <c r="O16" s="422">
        <v>883433667</v>
      </c>
      <c r="P16" s="422">
        <f t="shared" si="18"/>
        <v>0</v>
      </c>
      <c r="Q16" s="421">
        <v>323601961.69999999</v>
      </c>
      <c r="R16" s="421">
        <f t="shared" si="19"/>
        <v>559831705.29999995</v>
      </c>
      <c r="S16" s="421">
        <f t="shared" si="22"/>
        <v>559831705.29999995</v>
      </c>
      <c r="T16" s="421">
        <v>323601961.69999999</v>
      </c>
      <c r="U16" s="421">
        <f t="shared" si="20"/>
        <v>0</v>
      </c>
      <c r="V16" s="421">
        <v>323601961.69999999</v>
      </c>
      <c r="W16" s="44">
        <f t="shared" si="21"/>
        <v>0</v>
      </c>
      <c r="X16" s="45">
        <f t="shared" si="2"/>
        <v>0.36630023711785936</v>
      </c>
      <c r="Y16" s="45">
        <f t="shared" si="3"/>
        <v>0.36630023711785936</v>
      </c>
      <c r="Z16" s="45">
        <f t="shared" si="4"/>
        <v>0.36630023711785936</v>
      </c>
      <c r="AA16" s="45">
        <f t="shared" si="5"/>
        <v>1</v>
      </c>
      <c r="AB16" s="45">
        <f t="shared" si="8"/>
        <v>1</v>
      </c>
    </row>
    <row r="17" spans="1:28" ht="33.75" customHeight="1" x14ac:dyDescent="0.25">
      <c r="A17" s="239" t="s">
        <v>49</v>
      </c>
      <c r="B17" s="40" t="s">
        <v>37</v>
      </c>
      <c r="C17" s="40">
        <v>20</v>
      </c>
      <c r="D17" s="40" t="s">
        <v>38</v>
      </c>
      <c r="E17" s="151" t="s">
        <v>50</v>
      </c>
      <c r="F17" s="420">
        <v>76852744</v>
      </c>
      <c r="G17" s="421">
        <v>0</v>
      </c>
      <c r="H17" s="421">
        <v>0</v>
      </c>
      <c r="I17" s="421">
        <v>0</v>
      </c>
      <c r="J17" s="421">
        <v>0</v>
      </c>
      <c r="K17" s="421">
        <f t="shared" si="16"/>
        <v>0</v>
      </c>
      <c r="L17" s="420">
        <f t="shared" si="17"/>
        <v>76852744</v>
      </c>
      <c r="M17" s="371">
        <f t="shared" si="23"/>
        <v>1.4477868634188396E-5</v>
      </c>
      <c r="N17" s="421">
        <v>0</v>
      </c>
      <c r="O17" s="422">
        <v>76852744</v>
      </c>
      <c r="P17" s="422">
        <f t="shared" si="18"/>
        <v>0</v>
      </c>
      <c r="Q17" s="421">
        <v>31125009.73</v>
      </c>
      <c r="R17" s="421">
        <f t="shared" si="19"/>
        <v>45727734.269999996</v>
      </c>
      <c r="S17" s="421">
        <f t="shared" si="22"/>
        <v>45727734.269999996</v>
      </c>
      <c r="T17" s="421">
        <v>31125009.73</v>
      </c>
      <c r="U17" s="421">
        <f t="shared" si="20"/>
        <v>0</v>
      </c>
      <c r="V17" s="421">
        <v>31125009.73</v>
      </c>
      <c r="W17" s="44">
        <f t="shared" si="21"/>
        <v>0</v>
      </c>
      <c r="X17" s="45">
        <f t="shared" si="2"/>
        <v>0.40499542514708387</v>
      </c>
      <c r="Y17" s="45">
        <f t="shared" si="3"/>
        <v>0.40499542514708387</v>
      </c>
      <c r="Z17" s="45">
        <f t="shared" si="4"/>
        <v>0.40499542514708387</v>
      </c>
      <c r="AA17" s="45">
        <f t="shared" si="5"/>
        <v>1</v>
      </c>
      <c r="AB17" s="45">
        <f t="shared" si="8"/>
        <v>1</v>
      </c>
    </row>
    <row r="18" spans="1:28" ht="27" customHeight="1" x14ac:dyDescent="0.25">
      <c r="A18" s="239" t="s">
        <v>51</v>
      </c>
      <c r="B18" s="40" t="s">
        <v>37</v>
      </c>
      <c r="C18" s="40">
        <v>20</v>
      </c>
      <c r="D18" s="40" t="s">
        <v>38</v>
      </c>
      <c r="E18" s="151" t="s">
        <v>52</v>
      </c>
      <c r="F18" s="420">
        <v>1271900429</v>
      </c>
      <c r="G18" s="421">
        <v>0</v>
      </c>
      <c r="H18" s="421">
        <v>0</v>
      </c>
      <c r="I18" s="421">
        <v>0</v>
      </c>
      <c r="J18" s="421">
        <v>0</v>
      </c>
      <c r="K18" s="421">
        <f t="shared" si="16"/>
        <v>0</v>
      </c>
      <c r="L18" s="420">
        <f t="shared" si="17"/>
        <v>1271900429</v>
      </c>
      <c r="M18" s="43">
        <f t="shared" si="23"/>
        <v>2.3960637406557488E-4</v>
      </c>
      <c r="N18" s="421">
        <v>0</v>
      </c>
      <c r="O18" s="422">
        <v>1271900429</v>
      </c>
      <c r="P18" s="422">
        <f t="shared" si="18"/>
        <v>0</v>
      </c>
      <c r="Q18" s="421">
        <v>27229320.809999999</v>
      </c>
      <c r="R18" s="421">
        <f t="shared" si="19"/>
        <v>1244671108.1900001</v>
      </c>
      <c r="S18" s="421">
        <f t="shared" si="22"/>
        <v>1244671108.1900001</v>
      </c>
      <c r="T18" s="421">
        <v>27229320.809999999</v>
      </c>
      <c r="U18" s="421">
        <f t="shared" si="20"/>
        <v>0</v>
      </c>
      <c r="V18" s="421">
        <v>27229320.809999999</v>
      </c>
      <c r="W18" s="44">
        <f t="shared" si="21"/>
        <v>0</v>
      </c>
      <c r="X18" s="45">
        <f t="shared" si="2"/>
        <v>2.1408374578038607E-2</v>
      </c>
      <c r="Y18" s="45">
        <f t="shared" si="3"/>
        <v>2.1408374578038607E-2</v>
      </c>
      <c r="Z18" s="45">
        <f t="shared" si="4"/>
        <v>2.1408374578038607E-2</v>
      </c>
      <c r="AA18" s="45">
        <f t="shared" si="5"/>
        <v>1</v>
      </c>
      <c r="AB18" s="45">
        <f t="shared" si="8"/>
        <v>1</v>
      </c>
    </row>
    <row r="19" spans="1:28" ht="27" customHeight="1" x14ac:dyDescent="0.25">
      <c r="A19" s="239" t="s">
        <v>53</v>
      </c>
      <c r="B19" s="40" t="s">
        <v>37</v>
      </c>
      <c r="C19" s="40">
        <v>20</v>
      </c>
      <c r="D19" s="40" t="s">
        <v>38</v>
      </c>
      <c r="E19" s="151" t="s">
        <v>54</v>
      </c>
      <c r="F19" s="420">
        <v>994750622</v>
      </c>
      <c r="G19" s="421">
        <v>0</v>
      </c>
      <c r="H19" s="421">
        <v>0</v>
      </c>
      <c r="I19" s="421">
        <v>0</v>
      </c>
      <c r="J19" s="421">
        <v>0</v>
      </c>
      <c r="K19" s="421">
        <f t="shared" si="16"/>
        <v>0</v>
      </c>
      <c r="L19" s="420">
        <f t="shared" si="17"/>
        <v>994750622</v>
      </c>
      <c r="M19" s="43">
        <f t="shared" si="23"/>
        <v>1.8739563585515174E-4</v>
      </c>
      <c r="N19" s="421">
        <v>0</v>
      </c>
      <c r="O19" s="422">
        <v>994750622</v>
      </c>
      <c r="P19" s="422">
        <f t="shared" si="18"/>
        <v>0</v>
      </c>
      <c r="Q19" s="421">
        <v>457427975.72000003</v>
      </c>
      <c r="R19" s="421">
        <f t="shared" si="19"/>
        <v>537322646.27999997</v>
      </c>
      <c r="S19" s="421">
        <f t="shared" si="22"/>
        <v>537322646.27999997</v>
      </c>
      <c r="T19" s="421">
        <v>457427975.72000003</v>
      </c>
      <c r="U19" s="421">
        <f t="shared" si="20"/>
        <v>0</v>
      </c>
      <c r="V19" s="421">
        <v>457427975.72000003</v>
      </c>
      <c r="W19" s="44">
        <f t="shared" si="21"/>
        <v>0</v>
      </c>
      <c r="X19" s="45">
        <f t="shared" si="2"/>
        <v>0.45984185946053124</v>
      </c>
      <c r="Y19" s="45">
        <f t="shared" si="3"/>
        <v>0.45984185946053124</v>
      </c>
      <c r="Z19" s="45">
        <f t="shared" si="4"/>
        <v>0.45984185946053124</v>
      </c>
      <c r="AA19" s="45">
        <f t="shared" si="5"/>
        <v>1</v>
      </c>
      <c r="AB19" s="45">
        <f t="shared" si="8"/>
        <v>1</v>
      </c>
    </row>
    <row r="20" spans="1:28" ht="22.5" customHeight="1" x14ac:dyDescent="0.25">
      <c r="A20" s="238" t="s">
        <v>55</v>
      </c>
      <c r="B20" s="33"/>
      <c r="C20" s="33"/>
      <c r="D20" s="40"/>
      <c r="E20" s="149" t="s">
        <v>56</v>
      </c>
      <c r="F20" s="419">
        <f>SUM(F21:F27)</f>
        <v>10389288000</v>
      </c>
      <c r="G20" s="419">
        <f t="shared" ref="G20:L20" si="24">SUM(G21:G27)</f>
        <v>0</v>
      </c>
      <c r="H20" s="419">
        <f t="shared" si="24"/>
        <v>0</v>
      </c>
      <c r="I20" s="419">
        <f t="shared" si="24"/>
        <v>0</v>
      </c>
      <c r="J20" s="419">
        <f t="shared" si="24"/>
        <v>0</v>
      </c>
      <c r="K20" s="419">
        <f t="shared" si="24"/>
        <v>0</v>
      </c>
      <c r="L20" s="419">
        <f t="shared" si="24"/>
        <v>10389288000</v>
      </c>
      <c r="M20" s="36">
        <f t="shared" si="23"/>
        <v>1.9571812148535634E-3</v>
      </c>
      <c r="N20" s="419">
        <f t="shared" ref="N20:W20" si="25">SUM(N21:N27)</f>
        <v>0</v>
      </c>
      <c r="O20" s="419">
        <f t="shared" si="25"/>
        <v>10389288000</v>
      </c>
      <c r="P20" s="419">
        <f t="shared" si="25"/>
        <v>0</v>
      </c>
      <c r="Q20" s="419">
        <f t="shared" si="25"/>
        <v>5747682838.5500002</v>
      </c>
      <c r="R20" s="419">
        <f t="shared" si="25"/>
        <v>4641605161.4499998</v>
      </c>
      <c r="S20" s="419">
        <f t="shared" si="25"/>
        <v>4641605161.4499998</v>
      </c>
      <c r="T20" s="419">
        <f t="shared" si="25"/>
        <v>5747682838.5500002</v>
      </c>
      <c r="U20" s="419">
        <f t="shared" si="25"/>
        <v>0</v>
      </c>
      <c r="V20" s="419">
        <f t="shared" si="25"/>
        <v>4619436224.5500002</v>
      </c>
      <c r="W20" s="419">
        <f t="shared" si="25"/>
        <v>1128246614</v>
      </c>
      <c r="X20" s="37">
        <f t="shared" si="2"/>
        <v>0.55323163998822633</v>
      </c>
      <c r="Y20" s="37">
        <f t="shared" si="3"/>
        <v>0.55323163998822633</v>
      </c>
      <c r="Z20" s="37">
        <f t="shared" si="4"/>
        <v>0.44463453362251582</v>
      </c>
      <c r="AA20" s="37">
        <f t="shared" si="5"/>
        <v>1</v>
      </c>
      <c r="AB20" s="37">
        <f t="shared" si="8"/>
        <v>0.80370409333778947</v>
      </c>
    </row>
    <row r="21" spans="1:28" ht="33.75" customHeight="1" x14ac:dyDescent="0.25">
      <c r="A21" s="239" t="s">
        <v>57</v>
      </c>
      <c r="B21" s="40" t="s">
        <v>37</v>
      </c>
      <c r="C21" s="40">
        <v>20</v>
      </c>
      <c r="D21" s="40" t="s">
        <v>38</v>
      </c>
      <c r="E21" s="151" t="s">
        <v>490</v>
      </c>
      <c r="F21" s="420">
        <v>3540437888</v>
      </c>
      <c r="G21" s="421">
        <v>0</v>
      </c>
      <c r="H21" s="421">
        <v>0</v>
      </c>
      <c r="I21" s="421">
        <v>0</v>
      </c>
      <c r="J21" s="421">
        <v>0</v>
      </c>
      <c r="K21" s="421">
        <f t="shared" si="16"/>
        <v>0</v>
      </c>
      <c r="L21" s="420">
        <f t="shared" si="17"/>
        <v>3540437888</v>
      </c>
      <c r="M21" s="43">
        <f t="shared" si="23"/>
        <v>6.6696375408492126E-4</v>
      </c>
      <c r="N21" s="421">
        <v>0</v>
      </c>
      <c r="O21" s="422">
        <v>3540437888</v>
      </c>
      <c r="P21" s="422">
        <f t="shared" ref="P21:P27" si="26">L21-O21</f>
        <v>0</v>
      </c>
      <c r="Q21" s="421">
        <v>1713212383.2</v>
      </c>
      <c r="R21" s="421">
        <f t="shared" ref="R21:R27" si="27">+L21-Q21</f>
        <v>1827225504.8</v>
      </c>
      <c r="S21" s="421">
        <f t="shared" si="22"/>
        <v>1827225504.8</v>
      </c>
      <c r="T21" s="421">
        <v>1713212383.2</v>
      </c>
      <c r="U21" s="421">
        <f t="shared" ref="U21:U27" si="28">+Q21-T21</f>
        <v>0</v>
      </c>
      <c r="V21" s="421">
        <v>1427562583.2</v>
      </c>
      <c r="W21" s="44">
        <f t="shared" si="21"/>
        <v>285649800</v>
      </c>
      <c r="X21" s="45">
        <f t="shared" si="2"/>
        <v>0.48389844346847077</v>
      </c>
      <c r="Y21" s="45">
        <f t="shared" si="3"/>
        <v>0.48389844346847077</v>
      </c>
      <c r="Z21" s="45">
        <f t="shared" si="4"/>
        <v>0.40321638971229989</v>
      </c>
      <c r="AA21" s="45">
        <f t="shared" si="5"/>
        <v>1</v>
      </c>
      <c r="AB21" s="45">
        <f t="shared" si="8"/>
        <v>0.8332665565570726</v>
      </c>
    </row>
    <row r="22" spans="1:28" ht="29.25" customHeight="1" x14ac:dyDescent="0.25">
      <c r="A22" s="239" t="s">
        <v>59</v>
      </c>
      <c r="B22" s="40" t="s">
        <v>37</v>
      </c>
      <c r="C22" s="40">
        <v>20</v>
      </c>
      <c r="D22" s="40" t="s">
        <v>38</v>
      </c>
      <c r="E22" s="151" t="s">
        <v>491</v>
      </c>
      <c r="F22" s="420">
        <v>2411282700</v>
      </c>
      <c r="G22" s="421">
        <v>0</v>
      </c>
      <c r="H22" s="421">
        <v>0</v>
      </c>
      <c r="I22" s="421">
        <v>0</v>
      </c>
      <c r="J22" s="421">
        <v>0</v>
      </c>
      <c r="K22" s="421">
        <f t="shared" si="16"/>
        <v>0</v>
      </c>
      <c r="L22" s="420">
        <f t="shared" si="17"/>
        <v>2411282700</v>
      </c>
      <c r="M22" s="43">
        <f t="shared" si="23"/>
        <v>4.542483762257221E-4</v>
      </c>
      <c r="N22" s="421">
        <v>0</v>
      </c>
      <c r="O22" s="422">
        <v>2411282700</v>
      </c>
      <c r="P22" s="422">
        <f t="shared" si="26"/>
        <v>0</v>
      </c>
      <c r="Q22" s="421">
        <v>1213622391.2</v>
      </c>
      <c r="R22" s="421">
        <f t="shared" si="27"/>
        <v>1197660308.8</v>
      </c>
      <c r="S22" s="421">
        <f t="shared" si="22"/>
        <v>1197660308.8</v>
      </c>
      <c r="T22" s="421">
        <v>1213622391.2</v>
      </c>
      <c r="U22" s="421">
        <f t="shared" si="28"/>
        <v>0</v>
      </c>
      <c r="V22" s="421">
        <v>1011270691.2</v>
      </c>
      <c r="W22" s="44">
        <f t="shared" si="21"/>
        <v>202351700</v>
      </c>
      <c r="X22" s="45">
        <f t="shared" si="2"/>
        <v>0.50330987370331981</v>
      </c>
      <c r="Y22" s="45">
        <f t="shared" si="3"/>
        <v>0.50330987370331981</v>
      </c>
      <c r="Z22" s="45">
        <f t="shared" si="4"/>
        <v>0.4193911776499703</v>
      </c>
      <c r="AA22" s="45">
        <f t="shared" si="5"/>
        <v>1</v>
      </c>
      <c r="AB22" s="45">
        <f t="shared" si="8"/>
        <v>0.83326634258954335</v>
      </c>
    </row>
    <row r="23" spans="1:28" ht="21.75" customHeight="1" x14ac:dyDescent="0.25">
      <c r="A23" s="239" t="s">
        <v>61</v>
      </c>
      <c r="B23" s="40" t="s">
        <v>37</v>
      </c>
      <c r="C23" s="40">
        <v>20</v>
      </c>
      <c r="D23" s="40" t="s">
        <v>38</v>
      </c>
      <c r="E23" s="151" t="s">
        <v>62</v>
      </c>
      <c r="F23" s="420">
        <v>1539154912</v>
      </c>
      <c r="G23" s="421">
        <v>0</v>
      </c>
      <c r="H23" s="421">
        <v>0</v>
      </c>
      <c r="I23" s="421">
        <v>0</v>
      </c>
      <c r="J23" s="421">
        <v>0</v>
      </c>
      <c r="K23" s="421">
        <f t="shared" si="16"/>
        <v>0</v>
      </c>
      <c r="L23" s="420">
        <f t="shared" si="17"/>
        <v>1539154912</v>
      </c>
      <c r="M23" s="43">
        <f t="shared" si="23"/>
        <v>2.8995298624082702E-4</v>
      </c>
      <c r="N23" s="421">
        <v>0</v>
      </c>
      <c r="O23" s="422">
        <v>1539154912</v>
      </c>
      <c r="P23" s="422">
        <f t="shared" si="26"/>
        <v>0</v>
      </c>
      <c r="Q23" s="421">
        <v>1357800756.95</v>
      </c>
      <c r="R23" s="421">
        <f t="shared" si="27"/>
        <v>181354155.04999995</v>
      </c>
      <c r="S23" s="421">
        <f t="shared" si="22"/>
        <v>181354155.04999995</v>
      </c>
      <c r="T23" s="421">
        <v>1357800756.95</v>
      </c>
      <c r="U23" s="421">
        <f t="shared" si="28"/>
        <v>0</v>
      </c>
      <c r="V23" s="421">
        <v>1051390442.95</v>
      </c>
      <c r="W23" s="44">
        <f t="shared" si="21"/>
        <v>306410314</v>
      </c>
      <c r="X23" s="45">
        <f t="shared" si="2"/>
        <v>0.88217290304174401</v>
      </c>
      <c r="Y23" s="45">
        <f t="shared" si="3"/>
        <v>0.88217290304174401</v>
      </c>
      <c r="Z23" s="45">
        <f t="shared" si="4"/>
        <v>0.68309592150396881</v>
      </c>
      <c r="AA23" s="45">
        <f t="shared" si="5"/>
        <v>1</v>
      </c>
      <c r="AB23" s="45">
        <f t="shared" si="8"/>
        <v>0.77433337517922496</v>
      </c>
    </row>
    <row r="24" spans="1:28" ht="21.75" customHeight="1" x14ac:dyDescent="0.25">
      <c r="A24" s="239" t="s">
        <v>63</v>
      </c>
      <c r="B24" s="40" t="s">
        <v>37</v>
      </c>
      <c r="C24" s="40">
        <v>20</v>
      </c>
      <c r="D24" s="40" t="s">
        <v>38</v>
      </c>
      <c r="E24" s="151" t="s">
        <v>518</v>
      </c>
      <c r="F24" s="420">
        <v>1254967000</v>
      </c>
      <c r="G24" s="421">
        <v>0</v>
      </c>
      <c r="H24" s="421">
        <v>0</v>
      </c>
      <c r="I24" s="421">
        <v>0</v>
      </c>
      <c r="J24" s="421">
        <v>0</v>
      </c>
      <c r="K24" s="421">
        <f t="shared" si="16"/>
        <v>0</v>
      </c>
      <c r="L24" s="420">
        <f t="shared" si="17"/>
        <v>1254967000</v>
      </c>
      <c r="M24" s="43">
        <f t="shared" si="23"/>
        <v>2.3641637787508938E-4</v>
      </c>
      <c r="N24" s="421">
        <v>0</v>
      </c>
      <c r="O24" s="422">
        <v>1254967000</v>
      </c>
      <c r="P24" s="422">
        <f t="shared" si="26"/>
        <v>0</v>
      </c>
      <c r="Q24" s="421">
        <v>618163941.20000005</v>
      </c>
      <c r="R24" s="421">
        <f t="shared" si="27"/>
        <v>636803058.79999995</v>
      </c>
      <c r="S24" s="421">
        <f t="shared" si="22"/>
        <v>636803058.79999995</v>
      </c>
      <c r="T24" s="421">
        <v>618163941.20000005</v>
      </c>
      <c r="U24" s="421">
        <f t="shared" si="28"/>
        <v>0</v>
      </c>
      <c r="V24" s="421">
        <v>475071541.19999999</v>
      </c>
      <c r="W24" s="44">
        <f t="shared" si="21"/>
        <v>143092400.00000006</v>
      </c>
      <c r="X24" s="45">
        <f t="shared" si="2"/>
        <v>0.49257386146408633</v>
      </c>
      <c r="Y24" s="45">
        <f t="shared" si="3"/>
        <v>0.49257386146408633</v>
      </c>
      <c r="Z24" s="45">
        <f t="shared" si="4"/>
        <v>0.37855301470078495</v>
      </c>
      <c r="AA24" s="45">
        <f t="shared" si="5"/>
        <v>1</v>
      </c>
      <c r="AB24" s="45">
        <f t="shared" si="8"/>
        <v>0.76852030592042553</v>
      </c>
    </row>
    <row r="25" spans="1:28" ht="36.75" customHeight="1" x14ac:dyDescent="0.25">
      <c r="A25" s="239" t="s">
        <v>65</v>
      </c>
      <c r="B25" s="40" t="s">
        <v>37</v>
      </c>
      <c r="C25" s="40">
        <v>20</v>
      </c>
      <c r="D25" s="40" t="s">
        <v>38</v>
      </c>
      <c r="E25" s="151" t="s">
        <v>66</v>
      </c>
      <c r="F25" s="420">
        <v>145133600</v>
      </c>
      <c r="G25" s="421">
        <v>0</v>
      </c>
      <c r="H25" s="421">
        <v>0</v>
      </c>
      <c r="I25" s="421">
        <v>0</v>
      </c>
      <c r="J25" s="421">
        <v>0</v>
      </c>
      <c r="K25" s="421">
        <f t="shared" si="16"/>
        <v>0</v>
      </c>
      <c r="L25" s="420">
        <f t="shared" si="17"/>
        <v>145133600</v>
      </c>
      <c r="M25" s="371">
        <f t="shared" si="23"/>
        <v>2.73409261119791E-5</v>
      </c>
      <c r="N25" s="421">
        <v>0</v>
      </c>
      <c r="O25" s="422">
        <v>145133600</v>
      </c>
      <c r="P25" s="422">
        <f t="shared" si="26"/>
        <v>0</v>
      </c>
      <c r="Q25" s="421">
        <v>72122128.799999997</v>
      </c>
      <c r="R25" s="421">
        <f t="shared" si="27"/>
        <v>73011471.200000003</v>
      </c>
      <c r="S25" s="421">
        <f t="shared" si="22"/>
        <v>73011471.200000003</v>
      </c>
      <c r="T25" s="421">
        <v>72122128.799999997</v>
      </c>
      <c r="U25" s="421">
        <f t="shared" si="28"/>
        <v>0</v>
      </c>
      <c r="V25" s="421">
        <v>60256028.799999997</v>
      </c>
      <c r="W25" s="44">
        <f t="shared" si="21"/>
        <v>11866100</v>
      </c>
      <c r="X25" s="45">
        <f t="shared" si="2"/>
        <v>0.49693612505994472</v>
      </c>
      <c r="Y25" s="45">
        <f t="shared" si="3"/>
        <v>0.49693612505994472</v>
      </c>
      <c r="Z25" s="45">
        <f t="shared" si="4"/>
        <v>0.41517628447168675</v>
      </c>
      <c r="AA25" s="45">
        <f t="shared" si="5"/>
        <v>1</v>
      </c>
      <c r="AB25" s="45">
        <f t="shared" si="8"/>
        <v>0.83547213320747127</v>
      </c>
    </row>
    <row r="26" spans="1:28" ht="21.75" customHeight="1" x14ac:dyDescent="0.25">
      <c r="A26" s="239" t="s">
        <v>67</v>
      </c>
      <c r="B26" s="40" t="s">
        <v>37</v>
      </c>
      <c r="C26" s="40">
        <v>20</v>
      </c>
      <c r="D26" s="40" t="s">
        <v>38</v>
      </c>
      <c r="E26" s="151" t="s">
        <v>68</v>
      </c>
      <c r="F26" s="420">
        <v>898748700</v>
      </c>
      <c r="G26" s="421">
        <v>0</v>
      </c>
      <c r="H26" s="421">
        <v>0</v>
      </c>
      <c r="I26" s="421">
        <v>0</v>
      </c>
      <c r="J26" s="421">
        <v>0</v>
      </c>
      <c r="K26" s="421">
        <f t="shared" si="16"/>
        <v>0</v>
      </c>
      <c r="L26" s="420">
        <f t="shared" si="17"/>
        <v>898748700</v>
      </c>
      <c r="M26" s="43">
        <f t="shared" si="23"/>
        <v>1.6931035817989266E-4</v>
      </c>
      <c r="N26" s="421">
        <v>0</v>
      </c>
      <c r="O26" s="422">
        <v>898748700</v>
      </c>
      <c r="P26" s="422">
        <f t="shared" si="26"/>
        <v>0</v>
      </c>
      <c r="Q26" s="421">
        <v>463636776</v>
      </c>
      <c r="R26" s="421">
        <f t="shared" si="27"/>
        <v>435111924</v>
      </c>
      <c r="S26" s="421">
        <f t="shared" si="22"/>
        <v>435111924</v>
      </c>
      <c r="T26" s="421">
        <v>463636776</v>
      </c>
      <c r="U26" s="421">
        <f t="shared" si="28"/>
        <v>0</v>
      </c>
      <c r="V26" s="421">
        <v>356314276</v>
      </c>
      <c r="W26" s="44">
        <f t="shared" si="21"/>
        <v>107322500</v>
      </c>
      <c r="X26" s="45">
        <f t="shared" si="2"/>
        <v>0.51586920348257526</v>
      </c>
      <c r="Y26" s="45">
        <f t="shared" si="3"/>
        <v>0.51586920348257526</v>
      </c>
      <c r="Z26" s="45">
        <f t="shared" si="4"/>
        <v>0.3964559570433871</v>
      </c>
      <c r="AA26" s="45">
        <f t="shared" si="5"/>
        <v>1</v>
      </c>
      <c r="AB26" s="45">
        <f t="shared" si="8"/>
        <v>0.76852030391998072</v>
      </c>
    </row>
    <row r="27" spans="1:28" ht="39.75" customHeight="1" x14ac:dyDescent="0.25">
      <c r="A27" s="239" t="s">
        <v>69</v>
      </c>
      <c r="B27" s="40" t="s">
        <v>37</v>
      </c>
      <c r="C27" s="40">
        <v>20</v>
      </c>
      <c r="D27" s="40" t="s">
        <v>38</v>
      </c>
      <c r="E27" s="151" t="s">
        <v>70</v>
      </c>
      <c r="F27" s="420">
        <v>599563200</v>
      </c>
      <c r="G27" s="421">
        <v>0</v>
      </c>
      <c r="H27" s="421">
        <v>0</v>
      </c>
      <c r="I27" s="421">
        <v>0</v>
      </c>
      <c r="J27" s="421">
        <v>0</v>
      </c>
      <c r="K27" s="421">
        <f t="shared" si="16"/>
        <v>0</v>
      </c>
      <c r="L27" s="420">
        <f t="shared" si="17"/>
        <v>599563200</v>
      </c>
      <c r="M27" s="43">
        <f t="shared" si="23"/>
        <v>1.1294843613513168E-4</v>
      </c>
      <c r="N27" s="421">
        <v>0</v>
      </c>
      <c r="O27" s="422">
        <v>599563200</v>
      </c>
      <c r="P27" s="422">
        <f t="shared" si="26"/>
        <v>0</v>
      </c>
      <c r="Q27" s="421">
        <v>309124461.19999999</v>
      </c>
      <c r="R27" s="421">
        <f t="shared" si="27"/>
        <v>290438738.80000001</v>
      </c>
      <c r="S27" s="421">
        <f t="shared" si="22"/>
        <v>290438738.80000001</v>
      </c>
      <c r="T27" s="421">
        <v>309124461.19999999</v>
      </c>
      <c r="U27" s="421">
        <f t="shared" si="28"/>
        <v>0</v>
      </c>
      <c r="V27" s="421">
        <v>237570661.19999999</v>
      </c>
      <c r="W27" s="44">
        <f t="shared" si="21"/>
        <v>71553800</v>
      </c>
      <c r="X27" s="45">
        <f t="shared" si="2"/>
        <v>0.51558277959687981</v>
      </c>
      <c r="Y27" s="45">
        <f t="shared" si="3"/>
        <v>0.51558277959687981</v>
      </c>
      <c r="Z27" s="45">
        <f t="shared" si="4"/>
        <v>0.39623956440288527</v>
      </c>
      <c r="AA27" s="45">
        <f t="shared" si="5"/>
        <v>1</v>
      </c>
      <c r="AB27" s="45">
        <f t="shared" si="8"/>
        <v>0.76852753831827791</v>
      </c>
    </row>
    <row r="28" spans="1:28" ht="41.25" customHeight="1" x14ac:dyDescent="0.25">
      <c r="A28" s="238" t="s">
        <v>71</v>
      </c>
      <c r="B28" s="33"/>
      <c r="C28" s="33"/>
      <c r="D28" s="40"/>
      <c r="E28" s="149" t="s">
        <v>72</v>
      </c>
      <c r="F28" s="419">
        <f>+F29+F33+F34</f>
        <v>5077431000</v>
      </c>
      <c r="G28" s="419">
        <f t="shared" ref="G28:L28" si="29">+G29+G33+G34</f>
        <v>0</v>
      </c>
      <c r="H28" s="419">
        <f t="shared" si="29"/>
        <v>0</v>
      </c>
      <c r="I28" s="419">
        <f t="shared" si="29"/>
        <v>0</v>
      </c>
      <c r="J28" s="419">
        <f t="shared" si="29"/>
        <v>0</v>
      </c>
      <c r="K28" s="419">
        <f t="shared" si="29"/>
        <v>0</v>
      </c>
      <c r="L28" s="419">
        <f t="shared" si="29"/>
        <v>5077431000</v>
      </c>
      <c r="M28" s="36">
        <f t="shared" si="23"/>
        <v>9.565094906325768E-4</v>
      </c>
      <c r="N28" s="419">
        <f t="shared" ref="N28:W28" si="30">+N29+N33+N34</f>
        <v>0</v>
      </c>
      <c r="O28" s="419">
        <f t="shared" si="30"/>
        <v>5077431000</v>
      </c>
      <c r="P28" s="419">
        <f t="shared" si="30"/>
        <v>0</v>
      </c>
      <c r="Q28" s="419">
        <f t="shared" si="30"/>
        <v>1879669177.8399999</v>
      </c>
      <c r="R28" s="419">
        <f t="shared" si="30"/>
        <v>3197761822.1599998</v>
      </c>
      <c r="S28" s="419">
        <f t="shared" si="30"/>
        <v>3197761822.1599998</v>
      </c>
      <c r="T28" s="419">
        <f t="shared" si="30"/>
        <v>1879669177.8399999</v>
      </c>
      <c r="U28" s="419">
        <f t="shared" si="30"/>
        <v>0</v>
      </c>
      <c r="V28" s="419">
        <f t="shared" si="30"/>
        <v>1879669177.8399999</v>
      </c>
      <c r="W28" s="419">
        <f t="shared" si="30"/>
        <v>0</v>
      </c>
      <c r="X28" s="37">
        <f t="shared" si="2"/>
        <v>0.37020083145196853</v>
      </c>
      <c r="Y28" s="37">
        <f t="shared" si="3"/>
        <v>0.37020083145196853</v>
      </c>
      <c r="Z28" s="37">
        <f t="shared" si="4"/>
        <v>0.37020083145196853</v>
      </c>
      <c r="AA28" s="37">
        <f t="shared" si="5"/>
        <v>1</v>
      </c>
      <c r="AB28" s="37">
        <f t="shared" si="8"/>
        <v>1</v>
      </c>
    </row>
    <row r="29" spans="1:28" s="410" customFormat="1" ht="39" customHeight="1" x14ac:dyDescent="0.25">
      <c r="A29" s="238" t="s">
        <v>73</v>
      </c>
      <c r="B29" s="33"/>
      <c r="C29" s="33"/>
      <c r="D29" s="33"/>
      <c r="E29" s="149" t="s">
        <v>74</v>
      </c>
      <c r="F29" s="419">
        <f>+F30+F31+F32</f>
        <v>2059834541</v>
      </c>
      <c r="G29" s="419">
        <f t="shared" ref="G29:L29" si="31">+G30+G31+G32</f>
        <v>0</v>
      </c>
      <c r="H29" s="419">
        <f t="shared" si="31"/>
        <v>0</v>
      </c>
      <c r="I29" s="419">
        <f t="shared" si="31"/>
        <v>0</v>
      </c>
      <c r="J29" s="419">
        <f t="shared" si="31"/>
        <v>0</v>
      </c>
      <c r="K29" s="419">
        <f t="shared" si="31"/>
        <v>0</v>
      </c>
      <c r="L29" s="419">
        <f t="shared" si="31"/>
        <v>2059834541</v>
      </c>
      <c r="M29" s="36">
        <f t="shared" si="23"/>
        <v>3.8804097733662903E-4</v>
      </c>
      <c r="N29" s="419">
        <f t="shared" ref="N29:W29" si="32">+N30+N31+N32</f>
        <v>0</v>
      </c>
      <c r="O29" s="419">
        <f t="shared" si="32"/>
        <v>2059834541</v>
      </c>
      <c r="P29" s="419">
        <f t="shared" si="32"/>
        <v>0</v>
      </c>
      <c r="Q29" s="419">
        <f t="shared" si="32"/>
        <v>726106398.78999996</v>
      </c>
      <c r="R29" s="419">
        <f t="shared" si="32"/>
        <v>1333728142.21</v>
      </c>
      <c r="S29" s="419">
        <f t="shared" si="32"/>
        <v>1333728142.21</v>
      </c>
      <c r="T29" s="419">
        <f t="shared" si="32"/>
        <v>726106398.78999996</v>
      </c>
      <c r="U29" s="419">
        <f t="shared" si="32"/>
        <v>0</v>
      </c>
      <c r="V29" s="419">
        <f t="shared" si="32"/>
        <v>726106398.78999996</v>
      </c>
      <c r="W29" s="419">
        <f t="shared" si="32"/>
        <v>0</v>
      </c>
      <c r="X29" s="37">
        <f t="shared" si="2"/>
        <v>0.35250714770395725</v>
      </c>
      <c r="Y29" s="37">
        <f t="shared" si="3"/>
        <v>0.35250714770395725</v>
      </c>
      <c r="Z29" s="37">
        <f t="shared" si="4"/>
        <v>0.35250714770395725</v>
      </c>
      <c r="AA29" s="37">
        <f t="shared" si="5"/>
        <v>1</v>
      </c>
      <c r="AB29" s="37">
        <f t="shared" si="8"/>
        <v>1</v>
      </c>
    </row>
    <row r="30" spans="1:28" ht="21.75" customHeight="1" x14ac:dyDescent="0.25">
      <c r="A30" s="239" t="s">
        <v>75</v>
      </c>
      <c r="B30" s="40" t="s">
        <v>37</v>
      </c>
      <c r="C30" s="40">
        <v>20</v>
      </c>
      <c r="D30" s="40" t="s">
        <v>38</v>
      </c>
      <c r="E30" s="151" t="s">
        <v>503</v>
      </c>
      <c r="F30" s="420">
        <v>1440417805</v>
      </c>
      <c r="G30" s="421">
        <v>0</v>
      </c>
      <c r="H30" s="421">
        <v>0</v>
      </c>
      <c r="I30" s="421">
        <v>0</v>
      </c>
      <c r="J30" s="421">
        <v>0</v>
      </c>
      <c r="K30" s="421">
        <f t="shared" si="16"/>
        <v>0</v>
      </c>
      <c r="L30" s="420">
        <v>1440417805</v>
      </c>
      <c r="M30" s="43">
        <f t="shared" si="23"/>
        <v>2.7135244200436094E-4</v>
      </c>
      <c r="N30" s="421">
        <v>0</v>
      </c>
      <c r="O30" s="422">
        <v>1440417805</v>
      </c>
      <c r="P30" s="422">
        <f t="shared" ref="P30:P35" si="33">L30-O30</f>
        <v>0</v>
      </c>
      <c r="Q30" s="422">
        <v>403358936.30000001</v>
      </c>
      <c r="R30" s="422">
        <f t="shared" ref="R30:R35" si="34">+L30-Q30</f>
        <v>1037058868.7</v>
      </c>
      <c r="S30" s="421">
        <f t="shared" ref="S30:S35" si="35">O30-Q30</f>
        <v>1037058868.7</v>
      </c>
      <c r="T30" s="421">
        <v>403358936.30000001</v>
      </c>
      <c r="U30" s="421">
        <f t="shared" ref="U30:U35" si="36">+Q30-T30</f>
        <v>0</v>
      </c>
      <c r="V30" s="421">
        <v>403358936.30000001</v>
      </c>
      <c r="W30" s="44">
        <f t="shared" si="21"/>
        <v>0</v>
      </c>
      <c r="X30" s="45">
        <f t="shared" si="2"/>
        <v>0.2800291241193037</v>
      </c>
      <c r="Y30" s="45">
        <f t="shared" si="3"/>
        <v>0.2800291241193037</v>
      </c>
      <c r="Z30" s="45">
        <f t="shared" si="4"/>
        <v>0.2800291241193037</v>
      </c>
      <c r="AA30" s="45">
        <f t="shared" si="5"/>
        <v>1</v>
      </c>
      <c r="AB30" s="45">
        <f t="shared" si="8"/>
        <v>1</v>
      </c>
    </row>
    <row r="31" spans="1:28" ht="21.75" customHeight="1" x14ac:dyDescent="0.25">
      <c r="A31" s="239" t="s">
        <v>77</v>
      </c>
      <c r="B31" s="40" t="s">
        <v>37</v>
      </c>
      <c r="C31" s="40">
        <v>20</v>
      </c>
      <c r="D31" s="40" t="s">
        <v>38</v>
      </c>
      <c r="E31" s="151" t="s">
        <v>78</v>
      </c>
      <c r="F31" s="420">
        <v>510000000</v>
      </c>
      <c r="G31" s="421">
        <v>0</v>
      </c>
      <c r="H31" s="421">
        <v>0</v>
      </c>
      <c r="I31" s="421">
        <v>0</v>
      </c>
      <c r="J31" s="421">
        <v>0</v>
      </c>
      <c r="K31" s="421">
        <f t="shared" si="16"/>
        <v>0</v>
      </c>
      <c r="L31" s="420">
        <v>510000000</v>
      </c>
      <c r="M31" s="43">
        <f t="shared" si="23"/>
        <v>9.6076114125945612E-5</v>
      </c>
      <c r="N31" s="421">
        <v>0</v>
      </c>
      <c r="O31" s="422">
        <v>510000000</v>
      </c>
      <c r="P31" s="422">
        <f t="shared" si="33"/>
        <v>0</v>
      </c>
      <c r="Q31" s="422">
        <v>270409592.57999998</v>
      </c>
      <c r="R31" s="422">
        <f t="shared" si="34"/>
        <v>239590407.42000002</v>
      </c>
      <c r="S31" s="421">
        <f t="shared" si="35"/>
        <v>239590407.42000002</v>
      </c>
      <c r="T31" s="421">
        <v>270409592.57999998</v>
      </c>
      <c r="U31" s="421">
        <f t="shared" si="36"/>
        <v>0</v>
      </c>
      <c r="V31" s="421">
        <v>270409592.57999998</v>
      </c>
      <c r="W31" s="44">
        <f t="shared" si="21"/>
        <v>0</v>
      </c>
      <c r="X31" s="45">
        <f t="shared" si="2"/>
        <v>0.5302148874117647</v>
      </c>
      <c r="Y31" s="45">
        <f t="shared" si="3"/>
        <v>0.5302148874117647</v>
      </c>
      <c r="Z31" s="45">
        <f t="shared" si="4"/>
        <v>0.5302148874117647</v>
      </c>
      <c r="AA31" s="45">
        <f t="shared" si="5"/>
        <v>1</v>
      </c>
      <c r="AB31" s="45">
        <f t="shared" si="8"/>
        <v>1</v>
      </c>
    </row>
    <row r="32" spans="1:28" ht="21.75" customHeight="1" x14ac:dyDescent="0.25">
      <c r="A32" s="239" t="s">
        <v>79</v>
      </c>
      <c r="B32" s="40" t="s">
        <v>37</v>
      </c>
      <c r="C32" s="40">
        <v>20</v>
      </c>
      <c r="D32" s="40" t="s">
        <v>38</v>
      </c>
      <c r="E32" s="151" t="s">
        <v>80</v>
      </c>
      <c r="F32" s="420">
        <v>109416736</v>
      </c>
      <c r="G32" s="421">
        <v>0</v>
      </c>
      <c r="H32" s="421">
        <v>0</v>
      </c>
      <c r="I32" s="421">
        <v>0</v>
      </c>
      <c r="J32" s="421">
        <v>0</v>
      </c>
      <c r="K32" s="421">
        <f t="shared" si="16"/>
        <v>0</v>
      </c>
      <c r="L32" s="420">
        <v>109416736</v>
      </c>
      <c r="M32" s="371">
        <f t="shared" si="23"/>
        <v>2.0612421206322474E-5</v>
      </c>
      <c r="N32" s="421">
        <v>0</v>
      </c>
      <c r="O32" s="422">
        <v>109416736</v>
      </c>
      <c r="P32" s="422">
        <f t="shared" si="33"/>
        <v>0</v>
      </c>
      <c r="Q32" s="421">
        <v>52337869.909999996</v>
      </c>
      <c r="R32" s="421">
        <f t="shared" si="34"/>
        <v>57078866.090000004</v>
      </c>
      <c r="S32" s="421">
        <f t="shared" si="35"/>
        <v>57078866.090000004</v>
      </c>
      <c r="T32" s="421">
        <v>52337869.909999996</v>
      </c>
      <c r="U32" s="421">
        <f t="shared" si="36"/>
        <v>0</v>
      </c>
      <c r="V32" s="421">
        <v>52337869.909999996</v>
      </c>
      <c r="W32" s="44">
        <f t="shared" si="21"/>
        <v>0</v>
      </c>
      <c r="X32" s="45">
        <f t="shared" si="2"/>
        <v>0.47833514161855456</v>
      </c>
      <c r="Y32" s="45">
        <f t="shared" si="3"/>
        <v>0.47833514161855456</v>
      </c>
      <c r="Z32" s="45">
        <f t="shared" si="4"/>
        <v>0.47833514161855456</v>
      </c>
      <c r="AA32" s="45">
        <f t="shared" si="5"/>
        <v>1</v>
      </c>
      <c r="AB32" s="45">
        <f t="shared" si="8"/>
        <v>1</v>
      </c>
    </row>
    <row r="33" spans="1:28" ht="21.75" customHeight="1" x14ac:dyDescent="0.25">
      <c r="A33" s="239" t="s">
        <v>81</v>
      </c>
      <c r="B33" s="40" t="s">
        <v>37</v>
      </c>
      <c r="C33" s="40">
        <v>20</v>
      </c>
      <c r="D33" s="40" t="s">
        <v>38</v>
      </c>
      <c r="E33" s="151" t="s">
        <v>82</v>
      </c>
      <c r="F33" s="420">
        <v>2897220308</v>
      </c>
      <c r="G33" s="421">
        <v>0</v>
      </c>
      <c r="H33" s="421">
        <v>0</v>
      </c>
      <c r="I33" s="421">
        <v>0</v>
      </c>
      <c r="J33" s="421">
        <v>0</v>
      </c>
      <c r="K33" s="421">
        <f t="shared" si="16"/>
        <v>0</v>
      </c>
      <c r="L33" s="420">
        <v>2897220308</v>
      </c>
      <c r="M33" s="43">
        <f t="shared" si="23"/>
        <v>5.4579150776355939E-4</v>
      </c>
      <c r="N33" s="421">
        <v>0</v>
      </c>
      <c r="O33" s="421">
        <v>2897220308</v>
      </c>
      <c r="P33" s="421">
        <f t="shared" si="33"/>
        <v>0</v>
      </c>
      <c r="Q33" s="421">
        <v>1095920200.05</v>
      </c>
      <c r="R33" s="421">
        <f t="shared" si="34"/>
        <v>1801300107.95</v>
      </c>
      <c r="S33" s="421">
        <f t="shared" si="35"/>
        <v>1801300107.95</v>
      </c>
      <c r="T33" s="421">
        <v>1095920200.05</v>
      </c>
      <c r="U33" s="421">
        <f t="shared" si="36"/>
        <v>0</v>
      </c>
      <c r="V33" s="421">
        <v>1095920200.05</v>
      </c>
      <c r="W33" s="44">
        <f t="shared" si="21"/>
        <v>0</v>
      </c>
      <c r="X33" s="45">
        <f t="shared" si="2"/>
        <v>0.37826609078497458</v>
      </c>
      <c r="Y33" s="45">
        <f t="shared" si="3"/>
        <v>0.37826609078497458</v>
      </c>
      <c r="Z33" s="45">
        <f t="shared" si="4"/>
        <v>0.37826609078497458</v>
      </c>
      <c r="AA33" s="45">
        <f t="shared" si="5"/>
        <v>1</v>
      </c>
      <c r="AB33" s="45">
        <f t="shared" si="8"/>
        <v>1</v>
      </c>
    </row>
    <row r="34" spans="1:28" ht="21.75" customHeight="1" x14ac:dyDescent="0.25">
      <c r="A34" s="239" t="s">
        <v>83</v>
      </c>
      <c r="B34" s="40" t="s">
        <v>37</v>
      </c>
      <c r="C34" s="40">
        <v>20</v>
      </c>
      <c r="D34" s="40" t="s">
        <v>38</v>
      </c>
      <c r="E34" s="151" t="s">
        <v>84</v>
      </c>
      <c r="F34" s="420">
        <v>120376151</v>
      </c>
      <c r="G34" s="421">
        <v>0</v>
      </c>
      <c r="H34" s="421">
        <v>0</v>
      </c>
      <c r="I34" s="421">
        <v>0</v>
      </c>
      <c r="J34" s="421">
        <v>0</v>
      </c>
      <c r="K34" s="421">
        <f t="shared" si="16"/>
        <v>0</v>
      </c>
      <c r="L34" s="420">
        <v>120376151</v>
      </c>
      <c r="M34" s="371">
        <f t="shared" si="23"/>
        <v>2.2677005532388356E-5</v>
      </c>
      <c r="N34" s="421">
        <v>0</v>
      </c>
      <c r="O34" s="421">
        <v>120376151</v>
      </c>
      <c r="P34" s="421">
        <f t="shared" si="33"/>
        <v>0</v>
      </c>
      <c r="Q34" s="421">
        <v>57642579</v>
      </c>
      <c r="R34" s="421">
        <f t="shared" si="34"/>
        <v>62733572</v>
      </c>
      <c r="S34" s="421">
        <f t="shared" si="35"/>
        <v>62733572</v>
      </c>
      <c r="T34" s="421">
        <v>57642579</v>
      </c>
      <c r="U34" s="421">
        <f t="shared" si="36"/>
        <v>0</v>
      </c>
      <c r="V34" s="421">
        <v>57642579</v>
      </c>
      <c r="W34" s="44">
        <f t="shared" si="21"/>
        <v>0</v>
      </c>
      <c r="X34" s="45">
        <f t="shared" si="2"/>
        <v>0.47885381382563064</v>
      </c>
      <c r="Y34" s="45">
        <f t="shared" si="3"/>
        <v>0.47885381382563064</v>
      </c>
      <c r="Z34" s="45">
        <f t="shared" si="3"/>
        <v>0</v>
      </c>
      <c r="AA34" s="45">
        <f t="shared" si="5"/>
        <v>1</v>
      </c>
      <c r="AB34" s="45">
        <f t="shared" si="8"/>
        <v>1</v>
      </c>
    </row>
    <row r="35" spans="1:28" s="410" customFormat="1" ht="38.25" customHeight="1" x14ac:dyDescent="0.25">
      <c r="A35" s="238" t="s">
        <v>85</v>
      </c>
      <c r="B35" s="33" t="s">
        <v>37</v>
      </c>
      <c r="C35" s="33">
        <v>20</v>
      </c>
      <c r="D35" s="33" t="s">
        <v>38</v>
      </c>
      <c r="E35" s="149" t="s">
        <v>86</v>
      </c>
      <c r="F35" s="423">
        <v>4590358000</v>
      </c>
      <c r="G35" s="424">
        <v>0</v>
      </c>
      <c r="H35" s="424">
        <v>0</v>
      </c>
      <c r="I35" s="424">
        <v>0</v>
      </c>
      <c r="J35" s="424">
        <v>0</v>
      </c>
      <c r="K35" s="424">
        <f t="shared" si="16"/>
        <v>0</v>
      </c>
      <c r="L35" s="424">
        <f t="shared" si="17"/>
        <v>4590358000</v>
      </c>
      <c r="M35" s="36">
        <f t="shared" si="23"/>
        <v>8.6475246879793622E-4</v>
      </c>
      <c r="N35" s="424">
        <v>4590358000</v>
      </c>
      <c r="O35" s="424">
        <v>0</v>
      </c>
      <c r="P35" s="424">
        <f t="shared" si="33"/>
        <v>4590358000</v>
      </c>
      <c r="Q35" s="424">
        <v>0</v>
      </c>
      <c r="R35" s="424">
        <f t="shared" si="34"/>
        <v>4590358000</v>
      </c>
      <c r="S35" s="425">
        <f t="shared" si="35"/>
        <v>0</v>
      </c>
      <c r="T35" s="424">
        <v>0</v>
      </c>
      <c r="U35" s="424">
        <f t="shared" si="36"/>
        <v>0</v>
      </c>
      <c r="V35" s="424">
        <v>0</v>
      </c>
      <c r="W35" s="47">
        <f t="shared" si="21"/>
        <v>0</v>
      </c>
      <c r="X35" s="45">
        <f t="shared" si="2"/>
        <v>0</v>
      </c>
      <c r="Y35" s="45">
        <f t="shared" si="3"/>
        <v>0</v>
      </c>
      <c r="Z35" s="45">
        <f t="shared" si="3"/>
        <v>0</v>
      </c>
      <c r="AA35" s="45" t="s">
        <v>46</v>
      </c>
      <c r="AB35" s="45" t="s">
        <v>46</v>
      </c>
    </row>
    <row r="36" spans="1:28" ht="27.75" customHeight="1" x14ac:dyDescent="0.25">
      <c r="A36" s="238" t="s">
        <v>87</v>
      </c>
      <c r="B36" s="33"/>
      <c r="C36" s="33"/>
      <c r="D36" s="40"/>
      <c r="E36" s="149" t="s">
        <v>88</v>
      </c>
      <c r="F36" s="425">
        <f>+F37+F41</f>
        <v>19419071000</v>
      </c>
      <c r="G36" s="425">
        <f t="shared" ref="G36:L36" si="37">+G37+G41</f>
        <v>0</v>
      </c>
      <c r="H36" s="425">
        <f t="shared" si="37"/>
        <v>0</v>
      </c>
      <c r="I36" s="425">
        <f t="shared" si="37"/>
        <v>332382568</v>
      </c>
      <c r="J36" s="425">
        <f t="shared" si="37"/>
        <v>332382568</v>
      </c>
      <c r="K36" s="425">
        <f t="shared" si="37"/>
        <v>0</v>
      </c>
      <c r="L36" s="425">
        <f t="shared" si="37"/>
        <v>19419071000</v>
      </c>
      <c r="M36" s="36">
        <f t="shared" si="23"/>
        <v>3.6582527090506683E-3</v>
      </c>
      <c r="N36" s="425">
        <f t="shared" ref="N36:W36" si="38">+N37+N41</f>
        <v>0</v>
      </c>
      <c r="O36" s="425">
        <f t="shared" si="38"/>
        <v>18524888225.389996</v>
      </c>
      <c r="P36" s="425">
        <f t="shared" si="38"/>
        <v>894182774.61000049</v>
      </c>
      <c r="Q36" s="425">
        <f t="shared" si="38"/>
        <v>16857596555.58</v>
      </c>
      <c r="R36" s="425">
        <f t="shared" si="38"/>
        <v>2561474444.4200006</v>
      </c>
      <c r="S36" s="425">
        <f t="shared" si="38"/>
        <v>1667291669.8099995</v>
      </c>
      <c r="T36" s="425">
        <f t="shared" si="38"/>
        <v>7774153065.6099997</v>
      </c>
      <c r="U36" s="425">
        <f t="shared" si="38"/>
        <v>9083443489.9700012</v>
      </c>
      <c r="V36" s="425">
        <f t="shared" si="38"/>
        <v>7696453189.3899994</v>
      </c>
      <c r="W36" s="425">
        <f t="shared" si="38"/>
        <v>77699876.219999999</v>
      </c>
      <c r="X36" s="37">
        <f t="shared" si="2"/>
        <v>0.8680949029734738</v>
      </c>
      <c r="Y36" s="37">
        <f t="shared" si="3"/>
        <v>0.40033599267493281</v>
      </c>
      <c r="Z36" s="37">
        <f>+V36/L36</f>
        <v>0.39633477777541465</v>
      </c>
      <c r="AA36" s="37">
        <f t="shared" si="5"/>
        <v>0.46116615971786873</v>
      </c>
      <c r="AB36" s="37">
        <f t="shared" si="8"/>
        <v>0.99000535806739953</v>
      </c>
    </row>
    <row r="37" spans="1:28" ht="27.75" customHeight="1" x14ac:dyDescent="0.25">
      <c r="A37" s="238" t="s">
        <v>89</v>
      </c>
      <c r="B37" s="33"/>
      <c r="C37" s="33"/>
      <c r="D37" s="40"/>
      <c r="E37" s="149" t="s">
        <v>90</v>
      </c>
      <c r="F37" s="425">
        <f>+F38</f>
        <v>20000000</v>
      </c>
      <c r="G37" s="425">
        <f t="shared" ref="G37:L39" si="39">+G38</f>
        <v>0</v>
      </c>
      <c r="H37" s="425">
        <f t="shared" si="39"/>
        <v>0</v>
      </c>
      <c r="I37" s="425">
        <f t="shared" si="39"/>
        <v>0</v>
      </c>
      <c r="J37" s="425">
        <f t="shared" si="39"/>
        <v>0</v>
      </c>
      <c r="K37" s="425">
        <f t="shared" si="39"/>
        <v>0</v>
      </c>
      <c r="L37" s="425">
        <f t="shared" si="39"/>
        <v>20000000</v>
      </c>
      <c r="M37" s="372">
        <f t="shared" si="23"/>
        <v>3.7676907500370827E-6</v>
      </c>
      <c r="N37" s="425">
        <f t="shared" ref="N37:W39" si="40">+N38</f>
        <v>0</v>
      </c>
      <c r="O37" s="425">
        <f t="shared" si="40"/>
        <v>1000</v>
      </c>
      <c r="P37" s="425">
        <f t="shared" si="40"/>
        <v>19999000</v>
      </c>
      <c r="Q37" s="425">
        <f t="shared" si="40"/>
        <v>264.64</v>
      </c>
      <c r="R37" s="425">
        <f t="shared" si="40"/>
        <v>19999735.359999999</v>
      </c>
      <c r="S37" s="425">
        <f t="shared" si="40"/>
        <v>735.36</v>
      </c>
      <c r="T37" s="425">
        <f t="shared" si="40"/>
        <v>264.64</v>
      </c>
      <c r="U37" s="425">
        <f t="shared" si="40"/>
        <v>0</v>
      </c>
      <c r="V37" s="425">
        <f t="shared" si="40"/>
        <v>264.64</v>
      </c>
      <c r="W37" s="425">
        <f t="shared" si="40"/>
        <v>0</v>
      </c>
      <c r="X37" s="442">
        <f t="shared" si="2"/>
        <v>1.3232E-5</v>
      </c>
      <c r="Y37" s="442">
        <f t="shared" si="3"/>
        <v>1.3232E-5</v>
      </c>
      <c r="Z37" s="442">
        <f t="shared" ref="Z37:Z39" si="41">+V37/L37</f>
        <v>1.3232E-5</v>
      </c>
      <c r="AA37" s="37">
        <f t="shared" si="5"/>
        <v>1</v>
      </c>
      <c r="AB37" s="37">
        <f t="shared" si="8"/>
        <v>1</v>
      </c>
    </row>
    <row r="38" spans="1:28" ht="27.75" customHeight="1" x14ac:dyDescent="0.25">
      <c r="A38" s="238" t="s">
        <v>91</v>
      </c>
      <c r="B38" s="33"/>
      <c r="C38" s="33"/>
      <c r="D38" s="40"/>
      <c r="E38" s="149" t="s">
        <v>92</v>
      </c>
      <c r="F38" s="425">
        <f>+F39</f>
        <v>20000000</v>
      </c>
      <c r="G38" s="425">
        <f t="shared" si="39"/>
        <v>0</v>
      </c>
      <c r="H38" s="425">
        <f t="shared" si="39"/>
        <v>0</v>
      </c>
      <c r="I38" s="425">
        <f t="shared" si="39"/>
        <v>0</v>
      </c>
      <c r="J38" s="425">
        <f t="shared" si="39"/>
        <v>0</v>
      </c>
      <c r="K38" s="425">
        <f t="shared" si="39"/>
        <v>0</v>
      </c>
      <c r="L38" s="425">
        <f t="shared" si="39"/>
        <v>20000000</v>
      </c>
      <c r="M38" s="372">
        <f t="shared" si="23"/>
        <v>3.7676907500370827E-6</v>
      </c>
      <c r="N38" s="425">
        <f t="shared" si="40"/>
        <v>0</v>
      </c>
      <c r="O38" s="425">
        <f t="shared" si="40"/>
        <v>1000</v>
      </c>
      <c r="P38" s="425">
        <f t="shared" si="40"/>
        <v>19999000</v>
      </c>
      <c r="Q38" s="425">
        <f t="shared" si="40"/>
        <v>264.64</v>
      </c>
      <c r="R38" s="425">
        <f t="shared" si="40"/>
        <v>19999735.359999999</v>
      </c>
      <c r="S38" s="425">
        <f t="shared" si="40"/>
        <v>735.36</v>
      </c>
      <c r="T38" s="425">
        <f t="shared" si="40"/>
        <v>264.64</v>
      </c>
      <c r="U38" s="425">
        <f t="shared" si="40"/>
        <v>0</v>
      </c>
      <c r="V38" s="425">
        <f t="shared" si="40"/>
        <v>264.64</v>
      </c>
      <c r="W38" s="425">
        <f t="shared" si="40"/>
        <v>0</v>
      </c>
      <c r="X38" s="442">
        <f t="shared" si="2"/>
        <v>1.3232E-5</v>
      </c>
      <c r="Y38" s="442">
        <f t="shared" si="3"/>
        <v>1.3232E-5</v>
      </c>
      <c r="Z38" s="442">
        <f t="shared" si="41"/>
        <v>1.3232E-5</v>
      </c>
      <c r="AA38" s="37">
        <f t="shared" si="5"/>
        <v>1</v>
      </c>
      <c r="AB38" s="37">
        <f t="shared" si="8"/>
        <v>1</v>
      </c>
    </row>
    <row r="39" spans="1:28" ht="36" customHeight="1" x14ac:dyDescent="0.25">
      <c r="A39" s="238" t="s">
        <v>93</v>
      </c>
      <c r="B39" s="40"/>
      <c r="C39" s="40"/>
      <c r="D39" s="40"/>
      <c r="E39" s="149" t="s">
        <v>94</v>
      </c>
      <c r="F39" s="419">
        <f>+F40</f>
        <v>20000000</v>
      </c>
      <c r="G39" s="419">
        <f t="shared" si="39"/>
        <v>0</v>
      </c>
      <c r="H39" s="419">
        <f t="shared" si="39"/>
        <v>0</v>
      </c>
      <c r="I39" s="419">
        <f t="shared" si="39"/>
        <v>0</v>
      </c>
      <c r="J39" s="419">
        <f t="shared" si="39"/>
        <v>0</v>
      </c>
      <c r="K39" s="419">
        <f t="shared" si="39"/>
        <v>0</v>
      </c>
      <c r="L39" s="419">
        <f t="shared" si="39"/>
        <v>20000000</v>
      </c>
      <c r="M39" s="372">
        <f t="shared" si="23"/>
        <v>3.7676907500370827E-6</v>
      </c>
      <c r="N39" s="419">
        <f t="shared" si="40"/>
        <v>0</v>
      </c>
      <c r="O39" s="419">
        <f t="shared" si="40"/>
        <v>1000</v>
      </c>
      <c r="P39" s="419">
        <f t="shared" si="40"/>
        <v>19999000</v>
      </c>
      <c r="Q39" s="419">
        <f t="shared" si="40"/>
        <v>264.64</v>
      </c>
      <c r="R39" s="419">
        <f t="shared" si="40"/>
        <v>19999735.359999999</v>
      </c>
      <c r="S39" s="419">
        <f t="shared" si="40"/>
        <v>735.36</v>
      </c>
      <c r="T39" s="419">
        <f t="shared" si="40"/>
        <v>264.64</v>
      </c>
      <c r="U39" s="419">
        <f t="shared" si="40"/>
        <v>0</v>
      </c>
      <c r="V39" s="419">
        <f t="shared" si="40"/>
        <v>264.64</v>
      </c>
      <c r="W39" s="419">
        <f t="shared" si="40"/>
        <v>0</v>
      </c>
      <c r="X39" s="442">
        <f t="shared" si="2"/>
        <v>1.3232E-5</v>
      </c>
      <c r="Y39" s="442">
        <f t="shared" si="3"/>
        <v>1.3232E-5</v>
      </c>
      <c r="Z39" s="442">
        <f t="shared" si="41"/>
        <v>1.3232E-5</v>
      </c>
      <c r="AA39" s="37">
        <f t="shared" si="5"/>
        <v>1</v>
      </c>
      <c r="AB39" s="37">
        <f t="shared" si="8"/>
        <v>1</v>
      </c>
    </row>
    <row r="40" spans="1:28" ht="39.75" customHeight="1" x14ac:dyDescent="0.25">
      <c r="A40" s="239" t="s">
        <v>95</v>
      </c>
      <c r="B40" s="40" t="s">
        <v>37</v>
      </c>
      <c r="C40" s="40">
        <v>20</v>
      </c>
      <c r="D40" s="40" t="s">
        <v>38</v>
      </c>
      <c r="E40" s="151" t="s">
        <v>96</v>
      </c>
      <c r="F40" s="421">
        <v>20000000</v>
      </c>
      <c r="G40" s="421">
        <v>0</v>
      </c>
      <c r="H40" s="421">
        <v>0</v>
      </c>
      <c r="I40" s="421">
        <v>0</v>
      </c>
      <c r="J40" s="421">
        <v>0</v>
      </c>
      <c r="K40" s="421">
        <f t="shared" si="16"/>
        <v>0</v>
      </c>
      <c r="L40" s="421">
        <f t="shared" si="17"/>
        <v>20000000</v>
      </c>
      <c r="M40" s="373">
        <f t="shared" si="23"/>
        <v>3.7676907500370827E-6</v>
      </c>
      <c r="N40" s="421">
        <v>0</v>
      </c>
      <c r="O40" s="422">
        <v>1000</v>
      </c>
      <c r="P40" s="422">
        <f>L40-O40</f>
        <v>19999000</v>
      </c>
      <c r="Q40" s="422">
        <v>264.64</v>
      </c>
      <c r="R40" s="422">
        <f>+L40-Q40</f>
        <v>19999735.359999999</v>
      </c>
      <c r="S40" s="421">
        <f t="shared" ref="S40" si="42">O40-Q40</f>
        <v>735.36</v>
      </c>
      <c r="T40" s="422">
        <v>264.64</v>
      </c>
      <c r="U40" s="422">
        <f>+Q40-T40</f>
        <v>0</v>
      </c>
      <c r="V40" s="422">
        <v>264.64</v>
      </c>
      <c r="W40" s="44">
        <f t="shared" si="21"/>
        <v>0</v>
      </c>
      <c r="X40" s="437">
        <f t="shared" si="2"/>
        <v>1.3232E-5</v>
      </c>
      <c r="Y40" s="437">
        <f t="shared" si="3"/>
        <v>1.3232E-5</v>
      </c>
      <c r="Z40" s="437">
        <f t="shared" si="4"/>
        <v>1.3232E-5</v>
      </c>
      <c r="AA40" s="45">
        <f t="shared" si="5"/>
        <v>1</v>
      </c>
      <c r="AB40" s="45">
        <f t="shared" si="8"/>
        <v>1</v>
      </c>
    </row>
    <row r="41" spans="1:28" ht="30" customHeight="1" x14ac:dyDescent="0.25">
      <c r="A41" s="238" t="s">
        <v>97</v>
      </c>
      <c r="B41" s="33"/>
      <c r="C41" s="33"/>
      <c r="D41" s="40"/>
      <c r="E41" s="149" t="s">
        <v>98</v>
      </c>
      <c r="F41" s="424">
        <f>+F42+F55</f>
        <v>19399071000</v>
      </c>
      <c r="G41" s="424">
        <f t="shared" ref="G41:K41" si="43">+G42+G55</f>
        <v>0</v>
      </c>
      <c r="H41" s="424">
        <f t="shared" si="43"/>
        <v>0</v>
      </c>
      <c r="I41" s="424">
        <f t="shared" si="43"/>
        <v>332382568</v>
      </c>
      <c r="J41" s="424">
        <f t="shared" si="43"/>
        <v>332382568</v>
      </c>
      <c r="K41" s="424">
        <f t="shared" si="43"/>
        <v>0</v>
      </c>
      <c r="L41" s="424">
        <f>+L42+L55</f>
        <v>19399071000</v>
      </c>
      <c r="M41" s="36">
        <f t="shared" si="23"/>
        <v>3.6544850183006313E-3</v>
      </c>
      <c r="N41" s="424">
        <f t="shared" ref="N41:W41" si="44">+N42+N55</f>
        <v>0</v>
      </c>
      <c r="O41" s="424">
        <f t="shared" si="44"/>
        <v>18524887225.389996</v>
      </c>
      <c r="P41" s="424">
        <f t="shared" si="44"/>
        <v>874183774.61000049</v>
      </c>
      <c r="Q41" s="424">
        <f t="shared" si="44"/>
        <v>16857596290.940001</v>
      </c>
      <c r="R41" s="424">
        <f t="shared" si="44"/>
        <v>2541474709.0600004</v>
      </c>
      <c r="S41" s="424">
        <f t="shared" si="44"/>
        <v>1667290934.4499996</v>
      </c>
      <c r="T41" s="424">
        <f t="shared" si="44"/>
        <v>7774152800.9699993</v>
      </c>
      <c r="U41" s="424">
        <f t="shared" si="44"/>
        <v>9083443489.9700012</v>
      </c>
      <c r="V41" s="424">
        <f t="shared" si="44"/>
        <v>7696452924.749999</v>
      </c>
      <c r="W41" s="424">
        <f t="shared" si="44"/>
        <v>77699876.219999999</v>
      </c>
      <c r="X41" s="37">
        <f t="shared" si="2"/>
        <v>0.8689898753883627</v>
      </c>
      <c r="Y41" s="37">
        <f t="shared" si="3"/>
        <v>0.4007487163158483</v>
      </c>
      <c r="Z41" s="37">
        <f t="shared" si="4"/>
        <v>0.3967433762549763</v>
      </c>
      <c r="AA41" s="37">
        <f t="shared" si="5"/>
        <v>0.46116615125895288</v>
      </c>
      <c r="AB41" s="37">
        <f t="shared" si="8"/>
        <v>0.9900053577271718</v>
      </c>
    </row>
    <row r="42" spans="1:28" ht="24.75" customHeight="1" x14ac:dyDescent="0.25">
      <c r="A42" s="238" t="s">
        <v>99</v>
      </c>
      <c r="B42" s="33"/>
      <c r="C42" s="33"/>
      <c r="D42" s="40"/>
      <c r="E42" s="149" t="s">
        <v>100</v>
      </c>
      <c r="F42" s="425">
        <f>+F43+F46+F53</f>
        <v>237491820</v>
      </c>
      <c r="G42" s="425">
        <f t="shared" ref="G42:K42" si="45">+G43+G46+G53</f>
        <v>0</v>
      </c>
      <c r="H42" s="425">
        <f t="shared" si="45"/>
        <v>0</v>
      </c>
      <c r="I42" s="425">
        <f t="shared" si="45"/>
        <v>123501000</v>
      </c>
      <c r="J42" s="425">
        <f t="shared" si="45"/>
        <v>0</v>
      </c>
      <c r="K42" s="425">
        <f t="shared" si="45"/>
        <v>123501000</v>
      </c>
      <c r="L42" s="425">
        <f>+L43+L46+L53</f>
        <v>360992820</v>
      </c>
      <c r="M42" s="374">
        <f t="shared" si="23"/>
        <v>6.8005465437190088E-5</v>
      </c>
      <c r="N42" s="425">
        <f t="shared" ref="N42:V42" si="46">+N43+N46+N53</f>
        <v>0</v>
      </c>
      <c r="O42" s="425">
        <f t="shared" si="46"/>
        <v>143759734.51999998</v>
      </c>
      <c r="P42" s="425">
        <f t="shared" si="46"/>
        <v>217233085.47999999</v>
      </c>
      <c r="Q42" s="425">
        <f t="shared" si="46"/>
        <v>142793486.74000001</v>
      </c>
      <c r="R42" s="425">
        <f t="shared" si="46"/>
        <v>218199333.25999999</v>
      </c>
      <c r="S42" s="425">
        <f t="shared" si="46"/>
        <v>966247.78000000399</v>
      </c>
      <c r="T42" s="425">
        <f t="shared" si="46"/>
        <v>40932013.829999998</v>
      </c>
      <c r="U42" s="425">
        <f t="shared" si="46"/>
        <v>101861472.91</v>
      </c>
      <c r="V42" s="425">
        <f t="shared" si="46"/>
        <v>39622478.609999999</v>
      </c>
      <c r="W42" s="425">
        <f>+W43+W46+W53</f>
        <v>1309535.22</v>
      </c>
      <c r="X42" s="37">
        <f t="shared" si="2"/>
        <v>0.3955576920892776</v>
      </c>
      <c r="Y42" s="37">
        <f t="shared" si="3"/>
        <v>0.1133873350445031</v>
      </c>
      <c r="Z42" s="37">
        <f t="shared" si="4"/>
        <v>0.10975974150954027</v>
      </c>
      <c r="AA42" s="37">
        <f t="shared" si="5"/>
        <v>0.28665182680586454</v>
      </c>
      <c r="AB42" s="37">
        <f t="shared" si="8"/>
        <v>0.96800706592549302</v>
      </c>
    </row>
    <row r="43" spans="1:28" ht="54.75" customHeight="1" x14ac:dyDescent="0.25">
      <c r="A43" s="238" t="s">
        <v>101</v>
      </c>
      <c r="B43" s="40"/>
      <c r="C43" s="40"/>
      <c r="D43" s="40"/>
      <c r="E43" s="149" t="s">
        <v>102</v>
      </c>
      <c r="F43" s="425">
        <f>+F44+F45</f>
        <v>39000000</v>
      </c>
      <c r="G43" s="425">
        <f t="shared" ref="G43:L43" si="47">+G44+G45</f>
        <v>0</v>
      </c>
      <c r="H43" s="425">
        <f t="shared" si="47"/>
        <v>0</v>
      </c>
      <c r="I43" s="425">
        <f t="shared" si="47"/>
        <v>0</v>
      </c>
      <c r="J43" s="425">
        <f t="shared" si="47"/>
        <v>0</v>
      </c>
      <c r="K43" s="425">
        <f t="shared" si="47"/>
        <v>0</v>
      </c>
      <c r="L43" s="425">
        <f t="shared" si="47"/>
        <v>39000000</v>
      </c>
      <c r="M43" s="374">
        <f t="shared" si="23"/>
        <v>7.3469969625723113E-6</v>
      </c>
      <c r="N43" s="425">
        <f t="shared" ref="N43:W43" si="48">+N44+N45</f>
        <v>0</v>
      </c>
      <c r="O43" s="425">
        <f t="shared" si="48"/>
        <v>26424498.670000002</v>
      </c>
      <c r="P43" s="425">
        <f t="shared" si="48"/>
        <v>12575501.33</v>
      </c>
      <c r="Q43" s="425">
        <f t="shared" si="48"/>
        <v>26000110.27</v>
      </c>
      <c r="R43" s="425">
        <f t="shared" si="48"/>
        <v>12999889.730000002</v>
      </c>
      <c r="S43" s="425">
        <f t="shared" si="48"/>
        <v>424388.40000000224</v>
      </c>
      <c r="T43" s="425">
        <f t="shared" si="48"/>
        <v>2319535.39</v>
      </c>
      <c r="U43" s="425">
        <f t="shared" si="48"/>
        <v>23680574.879999999</v>
      </c>
      <c r="V43" s="425">
        <f t="shared" si="48"/>
        <v>2018403.7400000002</v>
      </c>
      <c r="W43" s="425">
        <f t="shared" si="48"/>
        <v>301131.64999999991</v>
      </c>
      <c r="X43" s="37">
        <f t="shared" si="2"/>
        <v>0.66666949410256404</v>
      </c>
      <c r="Y43" s="37">
        <f t="shared" si="3"/>
        <v>5.9475266410256411E-2</v>
      </c>
      <c r="Z43" s="37">
        <f t="shared" si="4"/>
        <v>5.1753942051282059E-2</v>
      </c>
      <c r="AA43" s="37">
        <f t="shared" si="5"/>
        <v>8.9212521251356994E-2</v>
      </c>
      <c r="AB43" s="37">
        <f t="shared" si="8"/>
        <v>0.87017587604041691</v>
      </c>
    </row>
    <row r="44" spans="1:28" ht="48" customHeight="1" x14ac:dyDescent="0.25">
      <c r="A44" s="239" t="s">
        <v>103</v>
      </c>
      <c r="B44" s="40" t="s">
        <v>37</v>
      </c>
      <c r="C44" s="40">
        <v>20</v>
      </c>
      <c r="D44" s="40" t="s">
        <v>38</v>
      </c>
      <c r="E44" s="151" t="s">
        <v>104</v>
      </c>
      <c r="F44" s="421">
        <v>29000000</v>
      </c>
      <c r="G44" s="421">
        <v>0</v>
      </c>
      <c r="H44" s="421">
        <v>0</v>
      </c>
      <c r="I44" s="421">
        <v>0</v>
      </c>
      <c r="J44" s="421">
        <v>0</v>
      </c>
      <c r="K44" s="421">
        <f t="shared" si="16"/>
        <v>0</v>
      </c>
      <c r="L44" s="421">
        <f t="shared" si="17"/>
        <v>29000000</v>
      </c>
      <c r="M44" s="371">
        <f t="shared" si="23"/>
        <v>5.4631515875537701E-6</v>
      </c>
      <c r="N44" s="421">
        <v>0</v>
      </c>
      <c r="O44" s="421">
        <v>26424001.050000001</v>
      </c>
      <c r="P44" s="421">
        <f>L44-O44</f>
        <v>2575998.9499999993</v>
      </c>
      <c r="Q44" s="421">
        <v>26000012.649999999</v>
      </c>
      <c r="R44" s="421">
        <f>+L44-Q44</f>
        <v>2999987.3500000015</v>
      </c>
      <c r="S44" s="421">
        <f t="shared" ref="S44:S54" si="49">O44-Q44</f>
        <v>423988.40000000224</v>
      </c>
      <c r="T44" s="421">
        <v>2319437.77</v>
      </c>
      <c r="U44" s="421">
        <f>+Q44-T44</f>
        <v>23680574.879999999</v>
      </c>
      <c r="V44" s="421">
        <v>2018306.12</v>
      </c>
      <c r="W44" s="44">
        <f t="shared" si="21"/>
        <v>301131.64999999991</v>
      </c>
      <c r="X44" s="45">
        <f t="shared" si="2"/>
        <v>0.89655216034482754</v>
      </c>
      <c r="Y44" s="45">
        <f t="shared" si="3"/>
        <v>7.9980612758620687E-2</v>
      </c>
      <c r="Z44" s="45">
        <f t="shared" si="4"/>
        <v>6.9596762758620687E-2</v>
      </c>
      <c r="AA44" s="45">
        <f t="shared" si="5"/>
        <v>8.9209101596340962E-2</v>
      </c>
      <c r="AB44" s="45">
        <f t="shared" si="8"/>
        <v>0.87017041203049827</v>
      </c>
    </row>
    <row r="45" spans="1:28" ht="30.75" customHeight="1" x14ac:dyDescent="0.25">
      <c r="A45" s="239" t="s">
        <v>105</v>
      </c>
      <c r="B45" s="40" t="s">
        <v>37</v>
      </c>
      <c r="C45" s="40">
        <v>20</v>
      </c>
      <c r="D45" s="40" t="s">
        <v>38</v>
      </c>
      <c r="E45" s="151" t="s">
        <v>106</v>
      </c>
      <c r="F45" s="421">
        <v>10000000</v>
      </c>
      <c r="G45" s="421">
        <v>0</v>
      </c>
      <c r="H45" s="421">
        <v>0</v>
      </c>
      <c r="I45" s="421">
        <v>0</v>
      </c>
      <c r="J45" s="421">
        <v>0</v>
      </c>
      <c r="K45" s="421">
        <f t="shared" si="16"/>
        <v>0</v>
      </c>
      <c r="L45" s="421">
        <f t="shared" si="17"/>
        <v>10000000</v>
      </c>
      <c r="M45" s="373">
        <f t="shared" si="23"/>
        <v>1.8838453750185414E-6</v>
      </c>
      <c r="N45" s="421">
        <v>0</v>
      </c>
      <c r="O45" s="421">
        <v>497.62</v>
      </c>
      <c r="P45" s="421">
        <f>L45-O45</f>
        <v>9999502.3800000008</v>
      </c>
      <c r="Q45" s="421">
        <v>97.62</v>
      </c>
      <c r="R45" s="421">
        <f>+L45-Q45</f>
        <v>9999902.3800000008</v>
      </c>
      <c r="S45" s="421">
        <f t="shared" si="49"/>
        <v>400</v>
      </c>
      <c r="T45" s="421">
        <v>97.62</v>
      </c>
      <c r="U45" s="421">
        <f>+Q45-T45</f>
        <v>0</v>
      </c>
      <c r="V45" s="421">
        <v>97.62</v>
      </c>
      <c r="W45" s="44">
        <f t="shared" si="21"/>
        <v>0</v>
      </c>
      <c r="X45" s="437">
        <f t="shared" si="2"/>
        <v>9.7620000000000007E-6</v>
      </c>
      <c r="Y45" s="437">
        <f t="shared" si="3"/>
        <v>9.7620000000000007E-6</v>
      </c>
      <c r="Z45" s="437">
        <f t="shared" si="4"/>
        <v>9.7620000000000007E-6</v>
      </c>
      <c r="AA45" s="45">
        <f t="shared" si="5"/>
        <v>1</v>
      </c>
      <c r="AB45" s="45">
        <f t="shared" si="8"/>
        <v>1</v>
      </c>
    </row>
    <row r="46" spans="1:28" ht="43.5" customHeight="1" x14ac:dyDescent="0.25">
      <c r="A46" s="245" t="s">
        <v>107</v>
      </c>
      <c r="B46" s="40"/>
      <c r="C46" s="40"/>
      <c r="D46" s="40"/>
      <c r="E46" s="149" t="s">
        <v>108</v>
      </c>
      <c r="F46" s="425">
        <f>+F47+F48+F50+F51+F52+F49</f>
        <v>198491820</v>
      </c>
      <c r="G46" s="425">
        <f t="shared" ref="G46:L46" si="50">+G47+G48+G50+G51+G52+G49</f>
        <v>0</v>
      </c>
      <c r="H46" s="425">
        <f t="shared" si="50"/>
        <v>0</v>
      </c>
      <c r="I46" s="425">
        <f t="shared" si="50"/>
        <v>23501000</v>
      </c>
      <c r="J46" s="425">
        <f t="shared" si="50"/>
        <v>0</v>
      </c>
      <c r="K46" s="425">
        <f t="shared" si="50"/>
        <v>23501000</v>
      </c>
      <c r="L46" s="425">
        <f t="shared" si="50"/>
        <v>221992820</v>
      </c>
      <c r="M46" s="374">
        <f t="shared" si="23"/>
        <v>4.1820014724432356E-5</v>
      </c>
      <c r="N46" s="425">
        <f t="shared" ref="N46:W46" si="51">+N47+N48+N50+N51+N52+N49</f>
        <v>0</v>
      </c>
      <c r="O46" s="425">
        <f t="shared" si="51"/>
        <v>117335235.84999999</v>
      </c>
      <c r="P46" s="425">
        <f t="shared" si="51"/>
        <v>104657584.14999999</v>
      </c>
      <c r="Q46" s="425">
        <f t="shared" si="51"/>
        <v>116793376.47</v>
      </c>
      <c r="R46" s="425">
        <f t="shared" si="51"/>
        <v>105199443.52999999</v>
      </c>
      <c r="S46" s="425">
        <f t="shared" si="51"/>
        <v>541859.38000000175</v>
      </c>
      <c r="T46" s="425">
        <f t="shared" si="51"/>
        <v>38612478.439999998</v>
      </c>
      <c r="U46" s="425">
        <f t="shared" si="51"/>
        <v>78180898.030000001</v>
      </c>
      <c r="V46" s="425">
        <f t="shared" si="51"/>
        <v>37604074.869999997</v>
      </c>
      <c r="W46" s="425">
        <f t="shared" si="51"/>
        <v>1008403.5700000001</v>
      </c>
      <c r="X46" s="37">
        <f t="shared" si="2"/>
        <v>0.52611330614206353</v>
      </c>
      <c r="Y46" s="37">
        <f t="shared" si="3"/>
        <v>0.17393570855129459</v>
      </c>
      <c r="Z46" s="37">
        <f t="shared" si="4"/>
        <v>0.1693932032126084</v>
      </c>
      <c r="AA46" s="37">
        <f t="shared" si="5"/>
        <v>0.33060503606485037</v>
      </c>
      <c r="AB46" s="37">
        <f t="shared" si="8"/>
        <v>0.97388399784885704</v>
      </c>
    </row>
    <row r="47" spans="1:28" ht="38.25" customHeight="1" x14ac:dyDescent="0.25">
      <c r="A47" s="246" t="s">
        <v>109</v>
      </c>
      <c r="B47" s="40" t="s">
        <v>37</v>
      </c>
      <c r="C47" s="40">
        <v>20</v>
      </c>
      <c r="D47" s="40" t="s">
        <v>38</v>
      </c>
      <c r="E47" s="151" t="s">
        <v>110</v>
      </c>
      <c r="F47" s="421">
        <v>40000000</v>
      </c>
      <c r="G47" s="421">
        <v>0</v>
      </c>
      <c r="H47" s="421">
        <v>0</v>
      </c>
      <c r="I47" s="421">
        <v>0</v>
      </c>
      <c r="J47" s="421">
        <v>0</v>
      </c>
      <c r="K47" s="421">
        <f t="shared" si="16"/>
        <v>0</v>
      </c>
      <c r="L47" s="421">
        <f t="shared" si="17"/>
        <v>40000000</v>
      </c>
      <c r="M47" s="371">
        <f t="shared" si="23"/>
        <v>7.5353815000741655E-6</v>
      </c>
      <c r="N47" s="421">
        <v>0</v>
      </c>
      <c r="O47" s="421">
        <v>15958726.300000001</v>
      </c>
      <c r="P47" s="421">
        <f t="shared" ref="P47:P54" si="52">L47-O47</f>
        <v>24041273.699999999</v>
      </c>
      <c r="Q47" s="421">
        <v>15506630.85</v>
      </c>
      <c r="R47" s="421">
        <f t="shared" ref="R47:R54" si="53">+L47-Q47</f>
        <v>24493369.149999999</v>
      </c>
      <c r="S47" s="421">
        <f t="shared" si="49"/>
        <v>452095.45000000112</v>
      </c>
      <c r="T47" s="421">
        <v>1554707.07</v>
      </c>
      <c r="U47" s="421">
        <f t="shared" ref="U47:U54" si="54">+Q47-T47</f>
        <v>13951923.779999999</v>
      </c>
      <c r="V47" s="421">
        <v>955806.31</v>
      </c>
      <c r="W47" s="44">
        <f t="shared" si="21"/>
        <v>598900.76</v>
      </c>
      <c r="X47" s="45">
        <f t="shared" si="2"/>
        <v>0.38766577125000001</v>
      </c>
      <c r="Y47" s="45">
        <f t="shared" si="3"/>
        <v>3.8867676750000003E-2</v>
      </c>
      <c r="Z47" s="45">
        <f t="shared" si="4"/>
        <v>2.389515775E-2</v>
      </c>
      <c r="AA47" s="45">
        <f t="shared" si="5"/>
        <v>0.10026079069264747</v>
      </c>
      <c r="AB47" s="45">
        <f t="shared" si="8"/>
        <v>0.61478224962339689</v>
      </c>
    </row>
    <row r="48" spans="1:28" ht="46.5" customHeight="1" x14ac:dyDescent="0.25">
      <c r="A48" s="246" t="s">
        <v>111</v>
      </c>
      <c r="B48" s="40" t="s">
        <v>37</v>
      </c>
      <c r="C48" s="40">
        <v>20</v>
      </c>
      <c r="D48" s="40" t="s">
        <v>38</v>
      </c>
      <c r="E48" s="151" t="s">
        <v>112</v>
      </c>
      <c r="F48" s="421">
        <v>82491820</v>
      </c>
      <c r="G48" s="421">
        <v>0</v>
      </c>
      <c r="H48" s="421">
        <v>0</v>
      </c>
      <c r="I48" s="421">
        <v>0</v>
      </c>
      <c r="J48" s="421">
        <v>0</v>
      </c>
      <c r="K48" s="421">
        <f t="shared" si="16"/>
        <v>0</v>
      </c>
      <c r="L48" s="421">
        <f t="shared" si="17"/>
        <v>82491820</v>
      </c>
      <c r="M48" s="371">
        <f t="shared" si="23"/>
        <v>1.55401833583862E-5</v>
      </c>
      <c r="N48" s="421">
        <v>0</v>
      </c>
      <c r="O48" s="421">
        <v>43288329.890000001</v>
      </c>
      <c r="P48" s="421">
        <f t="shared" si="52"/>
        <v>39203490.109999999</v>
      </c>
      <c r="Q48" s="421">
        <v>43285865.329999998</v>
      </c>
      <c r="R48" s="421">
        <f t="shared" si="53"/>
        <v>39205954.670000002</v>
      </c>
      <c r="S48" s="421">
        <f t="shared" si="49"/>
        <v>2464.5600000023842</v>
      </c>
      <c r="T48" s="421">
        <v>21615839.329999998</v>
      </c>
      <c r="U48" s="421">
        <f t="shared" si="54"/>
        <v>21670026</v>
      </c>
      <c r="V48" s="421">
        <v>21615839.329999998</v>
      </c>
      <c r="W48" s="44">
        <f t="shared" si="21"/>
        <v>0</v>
      </c>
      <c r="X48" s="45">
        <f t="shared" si="2"/>
        <v>0.52472918320871087</v>
      </c>
      <c r="Y48" s="45">
        <f t="shared" si="3"/>
        <v>0.26203615497876032</v>
      </c>
      <c r="Z48" s="45">
        <f t="shared" si="4"/>
        <v>0.26203615497876032</v>
      </c>
      <c r="AA48" s="45">
        <f t="shared" si="5"/>
        <v>0.49937408355375484</v>
      </c>
      <c r="AB48" s="45">
        <f>+V48/T48</f>
        <v>1</v>
      </c>
    </row>
    <row r="49" spans="1:28" ht="38.25" customHeight="1" x14ac:dyDescent="0.25">
      <c r="A49" s="246" t="s">
        <v>113</v>
      </c>
      <c r="B49" s="40" t="s">
        <v>37</v>
      </c>
      <c r="C49" s="40">
        <v>20</v>
      </c>
      <c r="D49" s="40" t="s">
        <v>38</v>
      </c>
      <c r="E49" s="151" t="s">
        <v>114</v>
      </c>
      <c r="F49" s="421">
        <v>2000000</v>
      </c>
      <c r="G49" s="421">
        <v>0</v>
      </c>
      <c r="H49" s="421">
        <v>0</v>
      </c>
      <c r="I49" s="421">
        <v>0</v>
      </c>
      <c r="J49" s="421">
        <v>0</v>
      </c>
      <c r="K49" s="421">
        <f t="shared" si="16"/>
        <v>0</v>
      </c>
      <c r="L49" s="421">
        <f t="shared" si="17"/>
        <v>2000000</v>
      </c>
      <c r="M49" s="370">
        <f t="shared" si="23"/>
        <v>3.7676907500370829E-7</v>
      </c>
      <c r="N49" s="421">
        <v>0</v>
      </c>
      <c r="O49" s="421">
        <v>210.04</v>
      </c>
      <c r="P49" s="421">
        <f t="shared" si="52"/>
        <v>1999789.96</v>
      </c>
      <c r="Q49" s="421">
        <v>10.039999999999999</v>
      </c>
      <c r="R49" s="421">
        <f t="shared" si="53"/>
        <v>1999989.96</v>
      </c>
      <c r="S49" s="421">
        <f t="shared" si="49"/>
        <v>200</v>
      </c>
      <c r="T49" s="421">
        <v>10.039999999999999</v>
      </c>
      <c r="U49" s="421">
        <f t="shared" si="54"/>
        <v>0</v>
      </c>
      <c r="V49" s="421">
        <v>10.039999999999999</v>
      </c>
      <c r="W49" s="44">
        <f t="shared" si="21"/>
        <v>0</v>
      </c>
      <c r="X49" s="437">
        <f t="shared" si="2"/>
        <v>5.0199999999999994E-6</v>
      </c>
      <c r="Y49" s="437">
        <f t="shared" si="3"/>
        <v>5.0199999999999994E-6</v>
      </c>
      <c r="Z49" s="437">
        <f t="shared" si="4"/>
        <v>5.0199999999999994E-6</v>
      </c>
      <c r="AA49" s="45">
        <f t="shared" si="5"/>
        <v>1</v>
      </c>
      <c r="AB49" s="45">
        <f>+V49/T49</f>
        <v>1</v>
      </c>
    </row>
    <row r="50" spans="1:28" ht="45" customHeight="1" x14ac:dyDescent="0.25">
      <c r="A50" s="246" t="s">
        <v>115</v>
      </c>
      <c r="B50" s="40" t="s">
        <v>37</v>
      </c>
      <c r="C50" s="40">
        <v>20</v>
      </c>
      <c r="D50" s="40" t="s">
        <v>38</v>
      </c>
      <c r="E50" s="151" t="s">
        <v>116</v>
      </c>
      <c r="F50" s="421">
        <v>12000000</v>
      </c>
      <c r="G50" s="421">
        <v>0</v>
      </c>
      <c r="H50" s="421">
        <v>0</v>
      </c>
      <c r="I50" s="421">
        <v>0</v>
      </c>
      <c r="J50" s="421">
        <v>0</v>
      </c>
      <c r="K50" s="421">
        <f t="shared" si="16"/>
        <v>0</v>
      </c>
      <c r="L50" s="421">
        <f t="shared" si="17"/>
        <v>12000000</v>
      </c>
      <c r="M50" s="373">
        <f t="shared" si="23"/>
        <v>2.2606144500222496E-6</v>
      </c>
      <c r="N50" s="421">
        <v>0</v>
      </c>
      <c r="O50" s="421">
        <v>7584241.5199999996</v>
      </c>
      <c r="P50" s="421">
        <f t="shared" si="52"/>
        <v>4415758.4800000004</v>
      </c>
      <c r="Q50" s="421">
        <v>7500007.1200000001</v>
      </c>
      <c r="R50" s="421">
        <f t="shared" si="53"/>
        <v>4499992.88</v>
      </c>
      <c r="S50" s="421">
        <f t="shared" si="49"/>
        <v>84234.399999999441</v>
      </c>
      <c r="T50" s="421">
        <v>865145.18</v>
      </c>
      <c r="U50" s="421">
        <f t="shared" si="54"/>
        <v>6634861.9400000004</v>
      </c>
      <c r="V50" s="421">
        <v>687867.06</v>
      </c>
      <c r="W50" s="44">
        <f t="shared" si="21"/>
        <v>177278.12</v>
      </c>
      <c r="X50" s="45">
        <f t="shared" si="2"/>
        <v>0.62500059333333335</v>
      </c>
      <c r="Y50" s="45">
        <f t="shared" si="3"/>
        <v>7.2095431666666668E-2</v>
      </c>
      <c r="Z50" s="45">
        <f t="shared" si="4"/>
        <v>5.7322255000000003E-2</v>
      </c>
      <c r="AA50" s="45">
        <f t="shared" si="5"/>
        <v>0.1153525811586163</v>
      </c>
      <c r="AB50" s="45">
        <f t="shared" si="8"/>
        <v>0.79508858848407382</v>
      </c>
    </row>
    <row r="51" spans="1:28" ht="38.25" customHeight="1" x14ac:dyDescent="0.25">
      <c r="A51" s="246" t="s">
        <v>117</v>
      </c>
      <c r="B51" s="40" t="s">
        <v>37</v>
      </c>
      <c r="C51" s="40">
        <v>20</v>
      </c>
      <c r="D51" s="40" t="s">
        <v>38</v>
      </c>
      <c r="E51" s="151" t="s">
        <v>118</v>
      </c>
      <c r="F51" s="421">
        <v>10000000</v>
      </c>
      <c r="G51" s="421">
        <v>0</v>
      </c>
      <c r="H51" s="421">
        <v>0</v>
      </c>
      <c r="I51" s="421">
        <v>23501000</v>
      </c>
      <c r="J51" s="421">
        <v>0</v>
      </c>
      <c r="K51" s="421">
        <f t="shared" si="16"/>
        <v>23501000</v>
      </c>
      <c r="L51" s="421">
        <f t="shared" si="17"/>
        <v>33501000</v>
      </c>
      <c r="M51" s="373">
        <f t="shared" si="23"/>
        <v>6.3110703908496155E-6</v>
      </c>
      <c r="N51" s="421">
        <v>0</v>
      </c>
      <c r="O51" s="421">
        <v>3500225.82</v>
      </c>
      <c r="P51" s="421">
        <f t="shared" si="52"/>
        <v>30000774.18</v>
      </c>
      <c r="Q51" s="421">
        <v>3500025.82</v>
      </c>
      <c r="R51" s="421">
        <f t="shared" si="53"/>
        <v>30000974.18</v>
      </c>
      <c r="S51" s="421">
        <f t="shared" si="49"/>
        <v>200</v>
      </c>
      <c r="T51" s="421">
        <v>232250.51</v>
      </c>
      <c r="U51" s="421">
        <f t="shared" si="54"/>
        <v>3267775.3099999996</v>
      </c>
      <c r="V51" s="421">
        <v>25.82</v>
      </c>
      <c r="W51" s="44">
        <f t="shared" si="21"/>
        <v>232224.69</v>
      </c>
      <c r="X51" s="45">
        <f t="shared" si="2"/>
        <v>0.10447526402196949</v>
      </c>
      <c r="Y51" s="45">
        <f t="shared" si="3"/>
        <v>6.9326441001761148E-3</v>
      </c>
      <c r="Z51" s="45">
        <f t="shared" si="4"/>
        <v>7.7072326199217933E-7</v>
      </c>
      <c r="AA51" s="45">
        <f t="shared" si="5"/>
        <v>6.635679904784246E-2</v>
      </c>
      <c r="AB51" s="45">
        <f t="shared" si="8"/>
        <v>1.1117306050264432E-4</v>
      </c>
    </row>
    <row r="52" spans="1:28" ht="25.5" customHeight="1" x14ac:dyDescent="0.25">
      <c r="A52" s="246" t="s">
        <v>119</v>
      </c>
      <c r="B52" s="40" t="s">
        <v>37</v>
      </c>
      <c r="C52" s="40">
        <v>20</v>
      </c>
      <c r="D52" s="40" t="s">
        <v>38</v>
      </c>
      <c r="E52" s="151" t="s">
        <v>120</v>
      </c>
      <c r="F52" s="421">
        <v>52000000</v>
      </c>
      <c r="G52" s="421">
        <v>0</v>
      </c>
      <c r="H52" s="421">
        <v>0</v>
      </c>
      <c r="I52" s="421">
        <v>0</v>
      </c>
      <c r="J52" s="421">
        <v>0</v>
      </c>
      <c r="K52" s="421">
        <f t="shared" si="16"/>
        <v>0</v>
      </c>
      <c r="L52" s="421">
        <f t="shared" si="17"/>
        <v>52000000</v>
      </c>
      <c r="M52" s="373">
        <f t="shared" si="23"/>
        <v>9.795995950096415E-6</v>
      </c>
      <c r="N52" s="421">
        <v>0</v>
      </c>
      <c r="O52" s="421">
        <v>47003502.280000001</v>
      </c>
      <c r="P52" s="421">
        <f t="shared" si="52"/>
        <v>4996497.7199999988</v>
      </c>
      <c r="Q52" s="421">
        <v>47000837.310000002</v>
      </c>
      <c r="R52" s="421">
        <f t="shared" si="53"/>
        <v>4999162.6899999976</v>
      </c>
      <c r="S52" s="421">
        <f t="shared" si="49"/>
        <v>2664.9699999988079</v>
      </c>
      <c r="T52" s="421">
        <v>14344526.310000001</v>
      </c>
      <c r="U52" s="421">
        <f t="shared" si="54"/>
        <v>32656311</v>
      </c>
      <c r="V52" s="421">
        <v>14344526.310000001</v>
      </c>
      <c r="W52" s="44">
        <f t="shared" si="21"/>
        <v>0</v>
      </c>
      <c r="X52" s="45">
        <f t="shared" si="2"/>
        <v>0.90386225596153846</v>
      </c>
      <c r="Y52" s="45">
        <f t="shared" si="3"/>
        <v>0.27585627519230771</v>
      </c>
      <c r="Z52" s="45">
        <f t="shared" si="4"/>
        <v>0.27585627519230771</v>
      </c>
      <c r="AA52" s="45">
        <f t="shared" si="5"/>
        <v>0.30519725032532619</v>
      </c>
      <c r="AB52" s="45">
        <f t="shared" si="8"/>
        <v>1</v>
      </c>
    </row>
    <row r="53" spans="1:28" s="410" customFormat="1" ht="32.25" customHeight="1" x14ac:dyDescent="0.25">
      <c r="A53" s="245" t="s">
        <v>510</v>
      </c>
      <c r="B53" s="33"/>
      <c r="C53" s="33"/>
      <c r="D53" s="33"/>
      <c r="E53" s="149" t="s">
        <v>511</v>
      </c>
      <c r="F53" s="425">
        <f>+F54</f>
        <v>0</v>
      </c>
      <c r="G53" s="425">
        <f t="shared" ref="G53:W53" si="55">+G54</f>
        <v>0</v>
      </c>
      <c r="H53" s="425">
        <f t="shared" si="55"/>
        <v>0</v>
      </c>
      <c r="I53" s="425">
        <f t="shared" si="55"/>
        <v>100000000</v>
      </c>
      <c r="J53" s="425">
        <f t="shared" si="55"/>
        <v>0</v>
      </c>
      <c r="K53" s="425">
        <f t="shared" si="55"/>
        <v>100000000</v>
      </c>
      <c r="L53" s="425">
        <f t="shared" si="55"/>
        <v>100000000</v>
      </c>
      <c r="M53" s="372">
        <f t="shared" si="23"/>
        <v>1.8838453750185413E-5</v>
      </c>
      <c r="N53" s="425">
        <f t="shared" si="55"/>
        <v>0</v>
      </c>
      <c r="O53" s="425">
        <f t="shared" si="55"/>
        <v>0</v>
      </c>
      <c r="P53" s="425">
        <f t="shared" si="55"/>
        <v>100000000</v>
      </c>
      <c r="Q53" s="425">
        <f t="shared" si="55"/>
        <v>0</v>
      </c>
      <c r="R53" s="425">
        <f t="shared" si="55"/>
        <v>100000000</v>
      </c>
      <c r="S53" s="425">
        <f t="shared" si="55"/>
        <v>0</v>
      </c>
      <c r="T53" s="425">
        <f t="shared" si="55"/>
        <v>0</v>
      </c>
      <c r="U53" s="425">
        <f t="shared" si="55"/>
        <v>0</v>
      </c>
      <c r="V53" s="425">
        <f t="shared" si="55"/>
        <v>0</v>
      </c>
      <c r="W53" s="47">
        <f t="shared" si="55"/>
        <v>0</v>
      </c>
      <c r="X53" s="37">
        <f t="shared" si="2"/>
        <v>0</v>
      </c>
      <c r="Y53" s="37">
        <f t="shared" si="3"/>
        <v>0</v>
      </c>
      <c r="Z53" s="37">
        <f t="shared" si="4"/>
        <v>0</v>
      </c>
      <c r="AA53" s="45" t="s">
        <v>46</v>
      </c>
      <c r="AB53" s="45" t="s">
        <v>46</v>
      </c>
    </row>
    <row r="54" spans="1:28" ht="32.25" customHeight="1" x14ac:dyDescent="0.25">
      <c r="A54" s="246" t="s">
        <v>512</v>
      </c>
      <c r="B54" s="40" t="s">
        <v>37</v>
      </c>
      <c r="C54" s="40">
        <v>20</v>
      </c>
      <c r="D54" s="40" t="s">
        <v>38</v>
      </c>
      <c r="E54" s="151" t="s">
        <v>452</v>
      </c>
      <c r="F54" s="421">
        <v>0</v>
      </c>
      <c r="G54" s="421">
        <v>0</v>
      </c>
      <c r="H54" s="421">
        <v>0</v>
      </c>
      <c r="I54" s="421">
        <v>100000000</v>
      </c>
      <c r="J54" s="421">
        <v>0</v>
      </c>
      <c r="K54" s="421">
        <f t="shared" si="16"/>
        <v>100000000</v>
      </c>
      <c r="L54" s="421">
        <f t="shared" si="17"/>
        <v>100000000</v>
      </c>
      <c r="M54" s="373">
        <f t="shared" si="23"/>
        <v>1.8838453750185413E-5</v>
      </c>
      <c r="N54" s="421">
        <v>0</v>
      </c>
      <c r="O54" s="421">
        <v>0</v>
      </c>
      <c r="P54" s="421">
        <f t="shared" si="52"/>
        <v>100000000</v>
      </c>
      <c r="Q54" s="421">
        <v>0</v>
      </c>
      <c r="R54" s="421">
        <f t="shared" si="53"/>
        <v>100000000</v>
      </c>
      <c r="S54" s="421">
        <f t="shared" si="49"/>
        <v>0</v>
      </c>
      <c r="T54" s="421">
        <v>0</v>
      </c>
      <c r="U54" s="421">
        <f t="shared" si="54"/>
        <v>0</v>
      </c>
      <c r="V54" s="421">
        <v>0</v>
      </c>
      <c r="W54" s="44">
        <f t="shared" si="21"/>
        <v>0</v>
      </c>
      <c r="X54" s="45">
        <f t="shared" si="2"/>
        <v>0</v>
      </c>
      <c r="Y54" s="45">
        <f t="shared" si="3"/>
        <v>0</v>
      </c>
      <c r="Z54" s="45">
        <f t="shared" si="4"/>
        <v>0</v>
      </c>
      <c r="AA54" s="45" t="s">
        <v>46</v>
      </c>
      <c r="AB54" s="45" t="s">
        <v>46</v>
      </c>
    </row>
    <row r="55" spans="1:28" ht="27.75" customHeight="1" x14ac:dyDescent="0.25">
      <c r="A55" s="238" t="s">
        <v>121</v>
      </c>
      <c r="B55" s="40"/>
      <c r="C55" s="40"/>
      <c r="D55" s="40"/>
      <c r="E55" s="149" t="s">
        <v>122</v>
      </c>
      <c r="F55" s="425">
        <f>+F56+F66+F73+F79+F62</f>
        <v>19161579180</v>
      </c>
      <c r="G55" s="425">
        <f t="shared" ref="G55:L55" si="56">+G56+G66+G73+G79+G62</f>
        <v>0</v>
      </c>
      <c r="H55" s="425">
        <f t="shared" si="56"/>
        <v>0</v>
      </c>
      <c r="I55" s="425">
        <f t="shared" si="56"/>
        <v>208881568</v>
      </c>
      <c r="J55" s="425">
        <f t="shared" si="56"/>
        <v>332382568</v>
      </c>
      <c r="K55" s="425">
        <f t="shared" si="56"/>
        <v>-123501000</v>
      </c>
      <c r="L55" s="425">
        <f t="shared" si="56"/>
        <v>19038078180</v>
      </c>
      <c r="M55" s="36">
        <f t="shared" si="23"/>
        <v>3.5864795528634413E-3</v>
      </c>
      <c r="N55" s="425">
        <f t="shared" ref="N55:W55" si="57">+N56+N66+N73+N79+N62</f>
        <v>0</v>
      </c>
      <c r="O55" s="425">
        <f t="shared" si="57"/>
        <v>18381127490.869995</v>
      </c>
      <c r="P55" s="425">
        <f t="shared" si="57"/>
        <v>656950689.13000047</v>
      </c>
      <c r="Q55" s="425">
        <f t="shared" si="57"/>
        <v>16714802804.200001</v>
      </c>
      <c r="R55" s="425">
        <f t="shared" si="57"/>
        <v>2323275375.8000002</v>
      </c>
      <c r="S55" s="425">
        <f t="shared" si="57"/>
        <v>1666324686.6699996</v>
      </c>
      <c r="T55" s="425">
        <f t="shared" si="57"/>
        <v>7733220787.1399994</v>
      </c>
      <c r="U55" s="425">
        <f t="shared" si="57"/>
        <v>8981582017.0600014</v>
      </c>
      <c r="V55" s="425">
        <f t="shared" si="57"/>
        <v>7656830446.1399994</v>
      </c>
      <c r="W55" s="425">
        <f t="shared" si="57"/>
        <v>76390341</v>
      </c>
      <c r="X55" s="37">
        <f t="shared" si="2"/>
        <v>0.8779669169422436</v>
      </c>
      <c r="Y55" s="37">
        <f t="shared" si="3"/>
        <v>0.40619755387200535</v>
      </c>
      <c r="Z55" s="37">
        <f t="shared" si="4"/>
        <v>0.40218505112473485</v>
      </c>
      <c r="AA55" s="37">
        <f t="shared" si="5"/>
        <v>0.46265701592344477</v>
      </c>
      <c r="AB55" s="37">
        <f t="shared" si="8"/>
        <v>0.99012179490245078</v>
      </c>
    </row>
    <row r="56" spans="1:28" ht="79.5" customHeight="1" x14ac:dyDescent="0.25">
      <c r="A56" s="238" t="s">
        <v>123</v>
      </c>
      <c r="B56" s="40"/>
      <c r="C56" s="40"/>
      <c r="D56" s="40"/>
      <c r="E56" s="149" t="s">
        <v>124</v>
      </c>
      <c r="F56" s="425">
        <f t="shared" ref="F56:L56" si="58">+F57+F59+F60+F61+F58</f>
        <v>853000000</v>
      </c>
      <c r="G56" s="425">
        <f t="shared" si="58"/>
        <v>0</v>
      </c>
      <c r="H56" s="425">
        <f t="shared" si="58"/>
        <v>0</v>
      </c>
      <c r="I56" s="425">
        <f t="shared" si="58"/>
        <v>3422220</v>
      </c>
      <c r="J56" s="425">
        <f t="shared" si="58"/>
        <v>0</v>
      </c>
      <c r="K56" s="425">
        <f t="shared" si="58"/>
        <v>3422220</v>
      </c>
      <c r="L56" s="425">
        <f t="shared" si="58"/>
        <v>856422220</v>
      </c>
      <c r="M56" s="36">
        <f t="shared" si="23"/>
        <v>1.6133670382101117E-4</v>
      </c>
      <c r="N56" s="425">
        <f t="shared" ref="N56:W56" si="59">+N57+N59+N60+N61+N58</f>
        <v>0</v>
      </c>
      <c r="O56" s="425">
        <f t="shared" si="59"/>
        <v>773099454</v>
      </c>
      <c r="P56" s="425">
        <f t="shared" si="59"/>
        <v>83322766</v>
      </c>
      <c r="Q56" s="425">
        <f t="shared" si="59"/>
        <v>513186047.56999999</v>
      </c>
      <c r="R56" s="425">
        <f t="shared" si="59"/>
        <v>343236172.43000001</v>
      </c>
      <c r="S56" s="425">
        <f t="shared" si="59"/>
        <v>259913406.43000001</v>
      </c>
      <c r="T56" s="425">
        <f t="shared" si="59"/>
        <v>123082593.56999999</v>
      </c>
      <c r="U56" s="425">
        <f t="shared" si="59"/>
        <v>390103454</v>
      </c>
      <c r="V56" s="425">
        <f t="shared" si="59"/>
        <v>123082593.56999999</v>
      </c>
      <c r="W56" s="425">
        <f t="shared" si="59"/>
        <v>0</v>
      </c>
      <c r="X56" s="37">
        <f t="shared" si="2"/>
        <v>0.59922084643016382</v>
      </c>
      <c r="Y56" s="37">
        <f t="shared" si="3"/>
        <v>0.1437171884330605</v>
      </c>
      <c r="Z56" s="37">
        <f t="shared" si="4"/>
        <v>0.1437171884330605</v>
      </c>
      <c r="AA56" s="37">
        <f t="shared" si="5"/>
        <v>0.2398401011734661</v>
      </c>
      <c r="AB56" s="37">
        <f t="shared" si="8"/>
        <v>1</v>
      </c>
    </row>
    <row r="57" spans="1:28" ht="36" customHeight="1" x14ac:dyDescent="0.25">
      <c r="A57" s="239" t="s">
        <v>125</v>
      </c>
      <c r="B57" s="40" t="s">
        <v>37</v>
      </c>
      <c r="C57" s="40">
        <v>20</v>
      </c>
      <c r="D57" s="40" t="s">
        <v>38</v>
      </c>
      <c r="E57" s="151" t="s">
        <v>126</v>
      </c>
      <c r="F57" s="421">
        <v>6000000</v>
      </c>
      <c r="G57" s="421">
        <v>0</v>
      </c>
      <c r="H57" s="421">
        <v>0</v>
      </c>
      <c r="I57" s="421">
        <v>0</v>
      </c>
      <c r="J57" s="421">
        <v>0</v>
      </c>
      <c r="K57" s="421">
        <f t="shared" si="16"/>
        <v>0</v>
      </c>
      <c r="L57" s="421">
        <f t="shared" si="17"/>
        <v>6000000</v>
      </c>
      <c r="M57" s="373">
        <f t="shared" si="23"/>
        <v>1.1303072250111248E-6</v>
      </c>
      <c r="N57" s="421">
        <v>0</v>
      </c>
      <c r="O57" s="421">
        <v>2203000</v>
      </c>
      <c r="P57" s="421">
        <f>L57-O57</f>
        <v>3797000</v>
      </c>
      <c r="Q57" s="421">
        <v>2200000</v>
      </c>
      <c r="R57" s="421">
        <f>+L57-Q57</f>
        <v>3800000</v>
      </c>
      <c r="S57" s="421">
        <f t="shared" ref="S57:S79" si="60">O57-Q57</f>
        <v>3000</v>
      </c>
      <c r="T57" s="421">
        <v>2200000</v>
      </c>
      <c r="U57" s="421">
        <f>+Q57-T57</f>
        <v>0</v>
      </c>
      <c r="V57" s="421">
        <v>2200000</v>
      </c>
      <c r="W57" s="44">
        <f t="shared" si="21"/>
        <v>0</v>
      </c>
      <c r="X57" s="45">
        <f t="shared" si="2"/>
        <v>0.36666666666666664</v>
      </c>
      <c r="Y57" s="45">
        <f t="shared" si="3"/>
        <v>0.36666666666666664</v>
      </c>
      <c r="Z57" s="45">
        <f t="shared" si="4"/>
        <v>0.36666666666666664</v>
      </c>
      <c r="AA57" s="45">
        <f t="shared" si="5"/>
        <v>1</v>
      </c>
      <c r="AB57" s="45">
        <f t="shared" si="8"/>
        <v>1</v>
      </c>
    </row>
    <row r="58" spans="1:28" ht="36" customHeight="1" x14ac:dyDescent="0.25">
      <c r="A58" s="239" t="s">
        <v>469</v>
      </c>
      <c r="B58" s="40" t="s">
        <v>37</v>
      </c>
      <c r="C58" s="40">
        <v>20</v>
      </c>
      <c r="D58" s="40" t="s">
        <v>38</v>
      </c>
      <c r="E58" s="151" t="s">
        <v>470</v>
      </c>
      <c r="F58" s="421">
        <v>0</v>
      </c>
      <c r="G58" s="421">
        <v>0</v>
      </c>
      <c r="H58" s="421">
        <v>0</v>
      </c>
      <c r="I58" s="421">
        <v>3422220</v>
      </c>
      <c r="J58" s="421">
        <v>0</v>
      </c>
      <c r="K58" s="421">
        <f t="shared" si="16"/>
        <v>3422220</v>
      </c>
      <c r="L58" s="421">
        <f t="shared" si="17"/>
        <v>3422220</v>
      </c>
      <c r="M58" s="373">
        <f t="shared" si="23"/>
        <v>6.4469333192959526E-7</v>
      </c>
      <c r="N58" s="421">
        <v>0</v>
      </c>
      <c r="O58" s="421">
        <v>3422220</v>
      </c>
      <c r="P58" s="421">
        <f>L58-O58</f>
        <v>0</v>
      </c>
      <c r="Q58" s="421">
        <v>3422220</v>
      </c>
      <c r="R58" s="421">
        <f>+L58-Q58</f>
        <v>0</v>
      </c>
      <c r="S58" s="421">
        <f t="shared" si="60"/>
        <v>0</v>
      </c>
      <c r="T58" s="421">
        <v>120000</v>
      </c>
      <c r="U58" s="421">
        <f>+Q58-T58</f>
        <v>3302220</v>
      </c>
      <c r="V58" s="421">
        <v>120000</v>
      </c>
      <c r="W58" s="44">
        <f t="shared" si="21"/>
        <v>0</v>
      </c>
      <c r="X58" s="45">
        <f t="shared" si="2"/>
        <v>1</v>
      </c>
      <c r="Y58" s="45">
        <f t="shared" si="3"/>
        <v>3.5064957834388205E-2</v>
      </c>
      <c r="Z58" s="45">
        <f t="shared" si="4"/>
        <v>3.5064957834388205E-2</v>
      </c>
      <c r="AA58" s="45">
        <f t="shared" si="5"/>
        <v>3.5064957834388205E-2</v>
      </c>
      <c r="AB58" s="45">
        <f t="shared" si="8"/>
        <v>1</v>
      </c>
    </row>
    <row r="59" spans="1:28" ht="36" customHeight="1" x14ac:dyDescent="0.25">
      <c r="A59" s="239" t="s">
        <v>127</v>
      </c>
      <c r="B59" s="40" t="s">
        <v>37</v>
      </c>
      <c r="C59" s="40">
        <v>20</v>
      </c>
      <c r="D59" s="40" t="s">
        <v>38</v>
      </c>
      <c r="E59" s="151" t="s">
        <v>128</v>
      </c>
      <c r="F59" s="421">
        <v>15000000</v>
      </c>
      <c r="G59" s="421">
        <v>0</v>
      </c>
      <c r="H59" s="421">
        <v>0</v>
      </c>
      <c r="I59" s="421">
        <v>0</v>
      </c>
      <c r="J59" s="421">
        <v>0</v>
      </c>
      <c r="K59" s="421">
        <f t="shared" si="16"/>
        <v>0</v>
      </c>
      <c r="L59" s="421">
        <f t="shared" si="17"/>
        <v>15000000</v>
      </c>
      <c r="M59" s="373">
        <f t="shared" si="23"/>
        <v>2.8257680625278122E-6</v>
      </c>
      <c r="N59" s="421">
        <v>0</v>
      </c>
      <c r="O59" s="421">
        <v>6837650</v>
      </c>
      <c r="P59" s="421">
        <f>L59-O59</f>
        <v>8162350</v>
      </c>
      <c r="Q59" s="421">
        <v>6834650</v>
      </c>
      <c r="R59" s="421">
        <f>+L59-Q59</f>
        <v>8165350</v>
      </c>
      <c r="S59" s="421">
        <f t="shared" si="60"/>
        <v>3000</v>
      </c>
      <c r="T59" s="421">
        <v>4665000</v>
      </c>
      <c r="U59" s="421">
        <f>+Q59-T59</f>
        <v>2169650</v>
      </c>
      <c r="V59" s="421">
        <v>4665000</v>
      </c>
      <c r="W59" s="44">
        <f t="shared" si="21"/>
        <v>0</v>
      </c>
      <c r="X59" s="45">
        <f t="shared" si="2"/>
        <v>0.45564333333333334</v>
      </c>
      <c r="Y59" s="45">
        <f t="shared" si="3"/>
        <v>0.311</v>
      </c>
      <c r="Z59" s="45">
        <f t="shared" si="4"/>
        <v>0.311</v>
      </c>
      <c r="AA59" s="45">
        <f t="shared" si="5"/>
        <v>0.68255141082571891</v>
      </c>
      <c r="AB59" s="45">
        <f t="shared" si="8"/>
        <v>1</v>
      </c>
    </row>
    <row r="60" spans="1:28" ht="36" customHeight="1" x14ac:dyDescent="0.25">
      <c r="A60" s="239" t="s">
        <v>129</v>
      </c>
      <c r="B60" s="40" t="s">
        <v>37</v>
      </c>
      <c r="C60" s="40">
        <v>20</v>
      </c>
      <c r="D60" s="40" t="s">
        <v>38</v>
      </c>
      <c r="E60" s="151" t="s">
        <v>130</v>
      </c>
      <c r="F60" s="421">
        <v>456000000</v>
      </c>
      <c r="G60" s="421">
        <v>0</v>
      </c>
      <c r="H60" s="421">
        <v>0</v>
      </c>
      <c r="I60" s="421">
        <v>0</v>
      </c>
      <c r="J60" s="421">
        <v>0</v>
      </c>
      <c r="K60" s="421">
        <f t="shared" si="16"/>
        <v>0</v>
      </c>
      <c r="L60" s="421">
        <f t="shared" si="17"/>
        <v>456000000</v>
      </c>
      <c r="M60" s="43">
        <f t="shared" si="23"/>
        <v>8.5903349100845488E-5</v>
      </c>
      <c r="N60" s="421">
        <v>0</v>
      </c>
      <c r="O60" s="421">
        <v>384636584</v>
      </c>
      <c r="P60" s="421">
        <f>L60-O60</f>
        <v>71363416</v>
      </c>
      <c r="Q60" s="421">
        <v>384631584</v>
      </c>
      <c r="R60" s="421">
        <f>+L60-Q60</f>
        <v>71368416</v>
      </c>
      <c r="S60" s="421">
        <f t="shared" si="60"/>
        <v>5000</v>
      </c>
      <c r="T60" s="421">
        <v>0</v>
      </c>
      <c r="U60" s="421">
        <f>+Q60-T60</f>
        <v>384631584</v>
      </c>
      <c r="V60" s="421">
        <v>0</v>
      </c>
      <c r="W60" s="44">
        <f t="shared" si="21"/>
        <v>0</v>
      </c>
      <c r="X60" s="45">
        <f t="shared" si="2"/>
        <v>0.84349031578947364</v>
      </c>
      <c r="Y60" s="45">
        <f t="shared" si="3"/>
        <v>0</v>
      </c>
      <c r="Z60" s="45">
        <f t="shared" si="4"/>
        <v>0</v>
      </c>
      <c r="AA60" s="45">
        <f t="shared" si="5"/>
        <v>0</v>
      </c>
      <c r="AB60" s="45" t="s">
        <v>46</v>
      </c>
    </row>
    <row r="61" spans="1:28" ht="36" customHeight="1" x14ac:dyDescent="0.25">
      <c r="A61" s="239" t="s">
        <v>131</v>
      </c>
      <c r="B61" s="40" t="s">
        <v>37</v>
      </c>
      <c r="C61" s="40">
        <v>20</v>
      </c>
      <c r="D61" s="40" t="s">
        <v>38</v>
      </c>
      <c r="E61" s="151" t="s">
        <v>132</v>
      </c>
      <c r="F61" s="421">
        <v>376000000</v>
      </c>
      <c r="G61" s="421">
        <v>0</v>
      </c>
      <c r="H61" s="421">
        <v>0</v>
      </c>
      <c r="I61" s="421">
        <v>0</v>
      </c>
      <c r="J61" s="421">
        <v>0</v>
      </c>
      <c r="K61" s="421">
        <f t="shared" si="16"/>
        <v>0</v>
      </c>
      <c r="L61" s="421">
        <f t="shared" si="17"/>
        <v>376000000</v>
      </c>
      <c r="M61" s="43">
        <f t="shared" si="23"/>
        <v>7.0832586100697152E-5</v>
      </c>
      <c r="N61" s="421">
        <v>0</v>
      </c>
      <c r="O61" s="421">
        <v>376000000</v>
      </c>
      <c r="P61" s="421">
        <f>L61-O61</f>
        <v>0</v>
      </c>
      <c r="Q61" s="421">
        <v>116097593.56999999</v>
      </c>
      <c r="R61" s="421">
        <f>+L61-Q61</f>
        <v>259902406.43000001</v>
      </c>
      <c r="S61" s="421">
        <f t="shared" si="60"/>
        <v>259902406.43000001</v>
      </c>
      <c r="T61" s="421">
        <v>116097593.56999999</v>
      </c>
      <c r="U61" s="421">
        <f>+Q61-T61</f>
        <v>0</v>
      </c>
      <c r="V61" s="421">
        <v>116097593.56999999</v>
      </c>
      <c r="W61" s="44">
        <f t="shared" si="21"/>
        <v>0</v>
      </c>
      <c r="X61" s="45">
        <f t="shared" si="2"/>
        <v>0.30877019566489361</v>
      </c>
      <c r="Y61" s="45">
        <f t="shared" si="3"/>
        <v>0.30877019566489361</v>
      </c>
      <c r="Z61" s="45">
        <f t="shared" si="4"/>
        <v>0.30877019566489361</v>
      </c>
      <c r="AA61" s="45">
        <f t="shared" si="5"/>
        <v>1</v>
      </c>
      <c r="AB61" s="45">
        <f t="shared" si="8"/>
        <v>1</v>
      </c>
    </row>
    <row r="62" spans="1:28" ht="49.5" customHeight="1" x14ac:dyDescent="0.25">
      <c r="A62" s="238" t="s">
        <v>133</v>
      </c>
      <c r="B62" s="40"/>
      <c r="C62" s="40"/>
      <c r="D62" s="40"/>
      <c r="E62" s="149" t="s">
        <v>134</v>
      </c>
      <c r="F62" s="425">
        <f>+F63+F64+F65</f>
        <v>9682389879</v>
      </c>
      <c r="G62" s="425">
        <f t="shared" ref="G62:L62" si="61">+G63+G64+G65</f>
        <v>0</v>
      </c>
      <c r="H62" s="425">
        <f t="shared" si="61"/>
        <v>0</v>
      </c>
      <c r="I62" s="425">
        <f t="shared" si="61"/>
        <v>65459348</v>
      </c>
      <c r="J62" s="425">
        <f t="shared" si="61"/>
        <v>3422220</v>
      </c>
      <c r="K62" s="425">
        <f t="shared" si="61"/>
        <v>62037128</v>
      </c>
      <c r="L62" s="425">
        <f t="shared" si="61"/>
        <v>9744427007</v>
      </c>
      <c r="M62" s="36">
        <f t="shared" si="23"/>
        <v>1.8356993749342719E-3</v>
      </c>
      <c r="N62" s="425">
        <f t="shared" ref="N62:W62" si="62">+N63+N64+N65</f>
        <v>0</v>
      </c>
      <c r="O62" s="425">
        <f t="shared" si="62"/>
        <v>9664256412.7799988</v>
      </c>
      <c r="P62" s="425">
        <f t="shared" si="62"/>
        <v>80170594.220000267</v>
      </c>
      <c r="Q62" s="425">
        <f t="shared" si="62"/>
        <v>8500013648.8000002</v>
      </c>
      <c r="R62" s="425">
        <f t="shared" si="62"/>
        <v>1244413358.1999998</v>
      </c>
      <c r="S62" s="425">
        <f t="shared" si="62"/>
        <v>1164242763.9799995</v>
      </c>
      <c r="T62" s="425">
        <f t="shared" si="62"/>
        <v>4493419980.75</v>
      </c>
      <c r="U62" s="425">
        <f t="shared" si="62"/>
        <v>4006593668.0500002</v>
      </c>
      <c r="V62" s="425">
        <f t="shared" si="62"/>
        <v>4492901232.75</v>
      </c>
      <c r="W62" s="425">
        <f t="shared" si="62"/>
        <v>518748.00000000012</v>
      </c>
      <c r="X62" s="37">
        <f t="shared" si="2"/>
        <v>0.87229486584423443</v>
      </c>
      <c r="Y62" s="37">
        <f t="shared" si="3"/>
        <v>0.46112716299502371</v>
      </c>
      <c r="Z62" s="37">
        <f t="shared" si="4"/>
        <v>0.46107392764320393</v>
      </c>
      <c r="AA62" s="37">
        <f t="shared" si="5"/>
        <v>0.52863679594024704</v>
      </c>
      <c r="AB62" s="37">
        <f t="shared" si="8"/>
        <v>0.99988455385825892</v>
      </c>
    </row>
    <row r="63" spans="1:28" ht="28.5" customHeight="1" x14ac:dyDescent="0.25">
      <c r="A63" s="239" t="s">
        <v>135</v>
      </c>
      <c r="B63" s="40" t="s">
        <v>37</v>
      </c>
      <c r="C63" s="40">
        <v>20</v>
      </c>
      <c r="D63" s="40" t="s">
        <v>38</v>
      </c>
      <c r="E63" s="151" t="s">
        <v>136</v>
      </c>
      <c r="F63" s="421">
        <v>1764740547</v>
      </c>
      <c r="G63" s="421">
        <v>0</v>
      </c>
      <c r="H63" s="421">
        <v>0</v>
      </c>
      <c r="I63" s="421">
        <v>55459348</v>
      </c>
      <c r="J63" s="421">
        <v>0</v>
      </c>
      <c r="K63" s="421">
        <f t="shared" si="16"/>
        <v>55459348</v>
      </c>
      <c r="L63" s="421">
        <f t="shared" si="17"/>
        <v>1820199895</v>
      </c>
      <c r="M63" s="43">
        <f t="shared" si="23"/>
        <v>3.4289751538049847E-4</v>
      </c>
      <c r="N63" s="421">
        <v>0</v>
      </c>
      <c r="O63" s="421">
        <v>1820199895</v>
      </c>
      <c r="P63" s="421">
        <f>L63-O63</f>
        <v>0</v>
      </c>
      <c r="Q63" s="421">
        <v>1017898119</v>
      </c>
      <c r="R63" s="421">
        <f>+L63-Q63</f>
        <v>802301776</v>
      </c>
      <c r="S63" s="421">
        <f t="shared" si="60"/>
        <v>802301776</v>
      </c>
      <c r="T63" s="421">
        <v>1017381941</v>
      </c>
      <c r="U63" s="421">
        <f>+Q63-T63</f>
        <v>516178</v>
      </c>
      <c r="V63" s="421">
        <v>1017381941</v>
      </c>
      <c r="W63" s="44">
        <f t="shared" si="21"/>
        <v>0</v>
      </c>
      <c r="X63" s="45">
        <f t="shared" si="2"/>
        <v>0.55922325992662469</v>
      </c>
      <c r="Y63" s="45">
        <f t="shared" si="3"/>
        <v>0.5589396767875322</v>
      </c>
      <c r="Z63" s="45">
        <f t="shared" si="4"/>
        <v>0.5589396767875322</v>
      </c>
      <c r="AA63" s="45">
        <f t="shared" si="5"/>
        <v>0.99949289816891784</v>
      </c>
      <c r="AB63" s="45">
        <f t="shared" si="8"/>
        <v>1</v>
      </c>
    </row>
    <row r="64" spans="1:28" ht="28.5" customHeight="1" x14ac:dyDescent="0.25">
      <c r="A64" s="239" t="s">
        <v>137</v>
      </c>
      <c r="B64" s="40" t="s">
        <v>37</v>
      </c>
      <c r="C64" s="40">
        <v>20</v>
      </c>
      <c r="D64" s="40" t="s">
        <v>38</v>
      </c>
      <c r="E64" s="151" t="s">
        <v>138</v>
      </c>
      <c r="F64" s="421">
        <v>7916649332</v>
      </c>
      <c r="G64" s="421">
        <v>0</v>
      </c>
      <c r="H64" s="421">
        <v>0</v>
      </c>
      <c r="I64" s="421">
        <v>0</v>
      </c>
      <c r="J64" s="421">
        <v>3422220</v>
      </c>
      <c r="K64" s="421">
        <f t="shared" si="16"/>
        <v>-3422220</v>
      </c>
      <c r="L64" s="421">
        <f t="shared" si="17"/>
        <v>7913227112</v>
      </c>
      <c r="M64" s="43">
        <f t="shared" si="23"/>
        <v>1.4907296296412529E-3</v>
      </c>
      <c r="N64" s="421">
        <v>0</v>
      </c>
      <c r="O64" s="421">
        <v>7833056517.7799997</v>
      </c>
      <c r="P64" s="421">
        <f>L64-O64</f>
        <v>80170594.220000267</v>
      </c>
      <c r="Q64" s="421">
        <v>7471115529.8000002</v>
      </c>
      <c r="R64" s="421">
        <f>+L64-Q64</f>
        <v>442111582.19999981</v>
      </c>
      <c r="S64" s="421">
        <f t="shared" si="60"/>
        <v>361940987.97999954</v>
      </c>
      <c r="T64" s="421">
        <v>3474741169.1599998</v>
      </c>
      <c r="U64" s="421">
        <f>+Q64-T64</f>
        <v>3996374360.6400003</v>
      </c>
      <c r="V64" s="421">
        <v>3474741169.1599998</v>
      </c>
      <c r="W64" s="44">
        <f t="shared" si="21"/>
        <v>0</v>
      </c>
      <c r="X64" s="45">
        <f t="shared" si="2"/>
        <v>0.94413005263938898</v>
      </c>
      <c r="Y64" s="45">
        <f t="shared" si="3"/>
        <v>0.43910545217269631</v>
      </c>
      <c r="Z64" s="45">
        <f t="shared" si="4"/>
        <v>0.43910545217269631</v>
      </c>
      <c r="AA64" s="45">
        <f t="shared" si="5"/>
        <v>0.46509000634514586</v>
      </c>
      <c r="AB64" s="45">
        <f t="shared" si="8"/>
        <v>1</v>
      </c>
    </row>
    <row r="65" spans="1:28" ht="35.25" customHeight="1" x14ac:dyDescent="0.25">
      <c r="A65" s="239" t="s">
        <v>139</v>
      </c>
      <c r="B65" s="40" t="s">
        <v>37</v>
      </c>
      <c r="C65" s="40">
        <v>20</v>
      </c>
      <c r="D65" s="40" t="s">
        <v>38</v>
      </c>
      <c r="E65" s="151" t="s">
        <v>140</v>
      </c>
      <c r="F65" s="421">
        <v>1000000</v>
      </c>
      <c r="G65" s="421">
        <v>0</v>
      </c>
      <c r="H65" s="421">
        <v>0</v>
      </c>
      <c r="I65" s="421">
        <v>10000000</v>
      </c>
      <c r="J65" s="421">
        <v>0</v>
      </c>
      <c r="K65" s="421">
        <f t="shared" si="16"/>
        <v>10000000</v>
      </c>
      <c r="L65" s="421">
        <f t="shared" si="17"/>
        <v>11000000</v>
      </c>
      <c r="M65" s="370">
        <f t="shared" si="23"/>
        <v>2.0722299125203958E-6</v>
      </c>
      <c r="N65" s="421">
        <v>0</v>
      </c>
      <c r="O65" s="421">
        <v>11000000</v>
      </c>
      <c r="P65" s="421">
        <f>L65-O65</f>
        <v>0</v>
      </c>
      <c r="Q65" s="421">
        <v>11000000</v>
      </c>
      <c r="R65" s="421">
        <f>+L65-Q65</f>
        <v>0</v>
      </c>
      <c r="S65" s="421">
        <f t="shared" si="60"/>
        <v>0</v>
      </c>
      <c r="T65" s="421">
        <v>1296870.5900000001</v>
      </c>
      <c r="U65" s="421">
        <f>+Q65-T65</f>
        <v>9703129.4100000001</v>
      </c>
      <c r="V65" s="421">
        <v>778122.59</v>
      </c>
      <c r="W65" s="44">
        <f t="shared" si="21"/>
        <v>518748.00000000012</v>
      </c>
      <c r="X65" s="45">
        <f t="shared" si="2"/>
        <v>1</v>
      </c>
      <c r="Y65" s="45">
        <f t="shared" si="3"/>
        <v>0.11789732636363637</v>
      </c>
      <c r="Z65" s="45">
        <f t="shared" si="4"/>
        <v>7.0738417272727269E-2</v>
      </c>
      <c r="AA65" s="45">
        <f t="shared" si="5"/>
        <v>0.11789732636363637</v>
      </c>
      <c r="AB65" s="45">
        <f t="shared" si="8"/>
        <v>0.60000018197652238</v>
      </c>
    </row>
    <row r="66" spans="1:28" ht="49.5" customHeight="1" x14ac:dyDescent="0.25">
      <c r="A66" s="238" t="s">
        <v>141</v>
      </c>
      <c r="B66" s="40"/>
      <c r="C66" s="40"/>
      <c r="D66" s="40"/>
      <c r="E66" s="149" t="s">
        <v>142</v>
      </c>
      <c r="F66" s="425">
        <f>SUM(F67:F72)</f>
        <v>8027189301</v>
      </c>
      <c r="G66" s="425">
        <f t="shared" ref="G66:L66" si="63">SUM(G67:G72)</f>
        <v>0</v>
      </c>
      <c r="H66" s="425">
        <f t="shared" si="63"/>
        <v>0</v>
      </c>
      <c r="I66" s="425">
        <f t="shared" si="63"/>
        <v>58000000</v>
      </c>
      <c r="J66" s="425">
        <f t="shared" si="63"/>
        <v>246960348</v>
      </c>
      <c r="K66" s="425">
        <f t="shared" si="63"/>
        <v>-188960348</v>
      </c>
      <c r="L66" s="425">
        <f t="shared" si="63"/>
        <v>7838228953</v>
      </c>
      <c r="M66" s="36">
        <f t="shared" si="23"/>
        <v>1.4766011361445474E-3</v>
      </c>
      <c r="N66" s="425">
        <f t="shared" ref="N66:W66" si="64">SUM(N67:N72)</f>
        <v>0</v>
      </c>
      <c r="O66" s="425">
        <f t="shared" si="64"/>
        <v>7422363302.289999</v>
      </c>
      <c r="P66" s="425">
        <f t="shared" si="64"/>
        <v>415865650.71000028</v>
      </c>
      <c r="Q66" s="425">
        <f t="shared" si="64"/>
        <v>7275527838.250001</v>
      </c>
      <c r="R66" s="425">
        <f t="shared" si="64"/>
        <v>562701114.75000024</v>
      </c>
      <c r="S66" s="425">
        <f t="shared" si="64"/>
        <v>146835464.0399999</v>
      </c>
      <c r="T66" s="425">
        <f t="shared" si="64"/>
        <v>2947295239.2399998</v>
      </c>
      <c r="U66" s="425">
        <f t="shared" si="64"/>
        <v>4328232599.0100002</v>
      </c>
      <c r="V66" s="425">
        <f t="shared" si="64"/>
        <v>2883443646.2399998</v>
      </c>
      <c r="W66" s="425">
        <f t="shared" si="64"/>
        <v>63851593</v>
      </c>
      <c r="X66" s="37">
        <f t="shared" si="2"/>
        <v>0.92821068150418962</v>
      </c>
      <c r="Y66" s="37">
        <f t="shared" si="3"/>
        <v>0.37601545666919484</v>
      </c>
      <c r="Z66" s="37">
        <f t="shared" si="4"/>
        <v>0.36786928061553903</v>
      </c>
      <c r="AA66" s="37">
        <f t="shared" si="5"/>
        <v>0.40509710151132061</v>
      </c>
      <c r="AB66" s="37">
        <f t="shared" si="8"/>
        <v>0.9783355287417812</v>
      </c>
    </row>
    <row r="67" spans="1:28" ht="32.25" customHeight="1" x14ac:dyDescent="0.25">
      <c r="A67" s="239" t="s">
        <v>143</v>
      </c>
      <c r="B67" s="40" t="s">
        <v>37</v>
      </c>
      <c r="C67" s="40">
        <v>20</v>
      </c>
      <c r="D67" s="40" t="s">
        <v>38</v>
      </c>
      <c r="E67" s="151" t="s">
        <v>144</v>
      </c>
      <c r="F67" s="421">
        <v>1901794484</v>
      </c>
      <c r="G67" s="421">
        <v>0</v>
      </c>
      <c r="H67" s="421">
        <v>0</v>
      </c>
      <c r="I67" s="421">
        <v>58000000</v>
      </c>
      <c r="J67" s="421">
        <v>0</v>
      </c>
      <c r="K67" s="421">
        <f t="shared" si="16"/>
        <v>58000000</v>
      </c>
      <c r="L67" s="421">
        <f t="shared" si="17"/>
        <v>1959794484</v>
      </c>
      <c r="M67" s="43">
        <f t="shared" si="23"/>
        <v>3.691949774670249E-4</v>
      </c>
      <c r="N67" s="421">
        <v>0</v>
      </c>
      <c r="O67" s="421">
        <v>1948213004.0899999</v>
      </c>
      <c r="P67" s="421">
        <f t="shared" ref="P67:P72" si="65">L67-O67</f>
        <v>11581479.910000086</v>
      </c>
      <c r="Q67" s="421">
        <v>1947805604.47</v>
      </c>
      <c r="R67" s="421">
        <f t="shared" ref="R67:R72" si="66">+L67-Q67</f>
        <v>11988879.529999971</v>
      </c>
      <c r="S67" s="421">
        <f t="shared" si="60"/>
        <v>407399.61999988556</v>
      </c>
      <c r="T67" s="421">
        <v>771411601.47000003</v>
      </c>
      <c r="U67" s="421">
        <f t="shared" ref="U67:U72" si="67">+Q67-T67</f>
        <v>1176394003</v>
      </c>
      <c r="V67" s="421">
        <v>771411601.47000003</v>
      </c>
      <c r="W67" s="44">
        <f t="shared" si="21"/>
        <v>0</v>
      </c>
      <c r="X67" s="45">
        <f t="shared" si="2"/>
        <v>0.99388258328723822</v>
      </c>
      <c r="Y67" s="45">
        <f t="shared" si="3"/>
        <v>0.39361862060940467</v>
      </c>
      <c r="Z67" s="45">
        <f t="shared" si="4"/>
        <v>0.39361862060940467</v>
      </c>
      <c r="AA67" s="45">
        <f t="shared" si="5"/>
        <v>0.39604137070952827</v>
      </c>
      <c r="AB67" s="45">
        <f t="shared" si="8"/>
        <v>1</v>
      </c>
    </row>
    <row r="68" spans="1:28" ht="32.25" customHeight="1" x14ac:dyDescent="0.25">
      <c r="A68" s="239" t="s">
        <v>145</v>
      </c>
      <c r="B68" s="40" t="s">
        <v>37</v>
      </c>
      <c r="C68" s="40">
        <v>20</v>
      </c>
      <c r="D68" s="40" t="s">
        <v>38</v>
      </c>
      <c r="E68" s="151" t="s">
        <v>146</v>
      </c>
      <c r="F68" s="421">
        <v>3522762176</v>
      </c>
      <c r="G68" s="421">
        <v>0</v>
      </c>
      <c r="H68" s="421">
        <v>0</v>
      </c>
      <c r="I68" s="421">
        <v>0</v>
      </c>
      <c r="J68" s="421">
        <f>23501000+58000000</f>
        <v>81501000</v>
      </c>
      <c r="K68" s="421">
        <f t="shared" si="16"/>
        <v>-81501000</v>
      </c>
      <c r="L68" s="421">
        <f t="shared" si="17"/>
        <v>3441261176</v>
      </c>
      <c r="M68" s="43">
        <f t="shared" si="23"/>
        <v>6.4828039506384665E-4</v>
      </c>
      <c r="N68" s="421">
        <v>0</v>
      </c>
      <c r="O68" s="421">
        <v>3356892932.1999998</v>
      </c>
      <c r="P68" s="421">
        <f t="shared" si="65"/>
        <v>84368243.800000191</v>
      </c>
      <c r="Q68" s="421">
        <v>3259289032.6599998</v>
      </c>
      <c r="R68" s="421">
        <f t="shared" si="66"/>
        <v>181972143.34000015</v>
      </c>
      <c r="S68" s="421">
        <f t="shared" si="60"/>
        <v>97603899.539999962</v>
      </c>
      <c r="T68" s="421">
        <v>1270888569.6600001</v>
      </c>
      <c r="U68" s="421">
        <f t="shared" si="67"/>
        <v>1988400462.9999998</v>
      </c>
      <c r="V68" s="421">
        <v>1270888569.6600001</v>
      </c>
      <c r="W68" s="44">
        <f t="shared" si="21"/>
        <v>0</v>
      </c>
      <c r="X68" s="45">
        <f t="shared" si="2"/>
        <v>0.94712050785069501</v>
      </c>
      <c r="Y68" s="45">
        <f t="shared" si="3"/>
        <v>0.36930895525263091</v>
      </c>
      <c r="Z68" s="45">
        <f t="shared" si="4"/>
        <v>0.36930895525263091</v>
      </c>
      <c r="AA68" s="45">
        <f t="shared" si="5"/>
        <v>0.38992815823480104</v>
      </c>
      <c r="AB68" s="45">
        <f t="shared" si="8"/>
        <v>1</v>
      </c>
    </row>
    <row r="69" spans="1:28" ht="44.25" customHeight="1" x14ac:dyDescent="0.25">
      <c r="A69" s="239" t="s">
        <v>147</v>
      </c>
      <c r="B69" s="40" t="s">
        <v>37</v>
      </c>
      <c r="C69" s="40">
        <v>20</v>
      </c>
      <c r="D69" s="40" t="s">
        <v>38</v>
      </c>
      <c r="E69" s="151" t="s">
        <v>148</v>
      </c>
      <c r="F69" s="421">
        <v>438053756</v>
      </c>
      <c r="G69" s="421">
        <v>0</v>
      </c>
      <c r="H69" s="421">
        <v>0</v>
      </c>
      <c r="I69" s="421">
        <v>0</v>
      </c>
      <c r="J69" s="421">
        <v>0</v>
      </c>
      <c r="K69" s="421">
        <f t="shared" si="16"/>
        <v>0</v>
      </c>
      <c r="L69" s="421">
        <f t="shared" si="17"/>
        <v>438053756</v>
      </c>
      <c r="M69" s="43">
        <f t="shared" si="23"/>
        <v>8.2522554225010063E-5</v>
      </c>
      <c r="N69" s="421">
        <v>0</v>
      </c>
      <c r="O69" s="421">
        <v>288970451.94999999</v>
      </c>
      <c r="P69" s="421">
        <f t="shared" si="65"/>
        <v>149083304.05000001</v>
      </c>
      <c r="Q69" s="421">
        <v>240323558.22</v>
      </c>
      <c r="R69" s="421">
        <f t="shared" si="66"/>
        <v>197730197.78</v>
      </c>
      <c r="S69" s="421">
        <f t="shared" si="60"/>
        <v>48646893.729999989</v>
      </c>
      <c r="T69" s="421">
        <v>126159502.56</v>
      </c>
      <c r="U69" s="421">
        <f t="shared" si="67"/>
        <v>114164055.66</v>
      </c>
      <c r="V69" s="421">
        <v>100922077.56</v>
      </c>
      <c r="W69" s="44">
        <f t="shared" si="21"/>
        <v>25237425</v>
      </c>
      <c r="X69" s="45">
        <f t="shared" si="2"/>
        <v>0.5486165908368561</v>
      </c>
      <c r="Y69" s="45">
        <f t="shared" si="3"/>
        <v>0.28800004755580727</v>
      </c>
      <c r="Z69" s="45">
        <f t="shared" si="4"/>
        <v>0.2303874266061538</v>
      </c>
      <c r="AA69" s="45">
        <f t="shared" si="5"/>
        <v>0.52495686854182433</v>
      </c>
      <c r="AB69" s="45">
        <f t="shared" si="8"/>
        <v>0.79995621029024455</v>
      </c>
    </row>
    <row r="70" spans="1:28" ht="32.25" customHeight="1" x14ac:dyDescent="0.25">
      <c r="A70" s="239" t="s">
        <v>149</v>
      </c>
      <c r="B70" s="40" t="s">
        <v>37</v>
      </c>
      <c r="C70" s="40">
        <v>20</v>
      </c>
      <c r="D70" s="40" t="s">
        <v>38</v>
      </c>
      <c r="E70" s="151" t="s">
        <v>150</v>
      </c>
      <c r="F70" s="421">
        <v>1485186461</v>
      </c>
      <c r="G70" s="421">
        <v>0</v>
      </c>
      <c r="H70" s="421">
        <v>0</v>
      </c>
      <c r="I70" s="421">
        <v>0</v>
      </c>
      <c r="J70" s="421">
        <f>100000000+10000000</f>
        <v>110000000</v>
      </c>
      <c r="K70" s="421">
        <f t="shared" si="16"/>
        <v>-110000000</v>
      </c>
      <c r="L70" s="421">
        <f t="shared" si="17"/>
        <v>1375186461</v>
      </c>
      <c r="M70" s="43">
        <f t="shared" si="23"/>
        <v>2.5906386543429657E-4</v>
      </c>
      <c r="N70" s="421">
        <v>0</v>
      </c>
      <c r="O70" s="421">
        <v>1359701947.23</v>
      </c>
      <c r="P70" s="421">
        <f t="shared" si="65"/>
        <v>15484513.769999981</v>
      </c>
      <c r="Q70" s="421">
        <v>1359638440.3399999</v>
      </c>
      <c r="R70" s="421">
        <f t="shared" si="66"/>
        <v>15548020.660000086</v>
      </c>
      <c r="S70" s="421">
        <f t="shared" si="60"/>
        <v>63506.890000104904</v>
      </c>
      <c r="T70" s="421">
        <v>566418656.63999999</v>
      </c>
      <c r="U70" s="421">
        <f t="shared" si="67"/>
        <v>793219783.69999993</v>
      </c>
      <c r="V70" s="421">
        <v>527804488.63999999</v>
      </c>
      <c r="W70" s="44">
        <f t="shared" si="21"/>
        <v>38614168</v>
      </c>
      <c r="X70" s="45">
        <f t="shared" si="2"/>
        <v>0.98869388181098439</v>
      </c>
      <c r="Y70" s="45">
        <f t="shared" si="3"/>
        <v>0.41188498629350595</v>
      </c>
      <c r="Z70" s="45">
        <f t="shared" si="4"/>
        <v>0.38380576278811984</v>
      </c>
      <c r="AA70" s="45">
        <f t="shared" si="5"/>
        <v>0.4165950592705791</v>
      </c>
      <c r="AB70" s="45">
        <f t="shared" si="8"/>
        <v>0.93182751389394625</v>
      </c>
    </row>
    <row r="71" spans="1:28" ht="50.25" customHeight="1" x14ac:dyDescent="0.25">
      <c r="A71" s="239" t="s">
        <v>151</v>
      </c>
      <c r="B71" s="40" t="s">
        <v>37</v>
      </c>
      <c r="C71" s="40">
        <v>20</v>
      </c>
      <c r="D71" s="40" t="s">
        <v>38</v>
      </c>
      <c r="E71" s="151" t="s">
        <v>152</v>
      </c>
      <c r="F71" s="421">
        <v>160471120</v>
      </c>
      <c r="G71" s="421">
        <v>0</v>
      </c>
      <c r="H71" s="421">
        <v>0</v>
      </c>
      <c r="I71" s="421">
        <v>0</v>
      </c>
      <c r="J71" s="421">
        <v>0</v>
      </c>
      <c r="K71" s="421">
        <f t="shared" si="16"/>
        <v>0</v>
      </c>
      <c r="L71" s="421">
        <f t="shared" si="17"/>
        <v>160471120</v>
      </c>
      <c r="M71" s="371">
        <f t="shared" si="23"/>
        <v>3.0230277723604537E-5</v>
      </c>
      <c r="N71" s="421">
        <v>0</v>
      </c>
      <c r="O71" s="421">
        <v>102566038.25</v>
      </c>
      <c r="P71" s="421">
        <f t="shared" si="65"/>
        <v>57905081.75</v>
      </c>
      <c r="Q71" s="421">
        <v>102498815.77</v>
      </c>
      <c r="R71" s="421">
        <f t="shared" si="66"/>
        <v>57972304.230000004</v>
      </c>
      <c r="S71" s="421">
        <f t="shared" si="60"/>
        <v>67222.480000004172</v>
      </c>
      <c r="T71" s="421">
        <v>68802034.120000005</v>
      </c>
      <c r="U71" s="421">
        <f t="shared" si="67"/>
        <v>33696781.649999991</v>
      </c>
      <c r="V71" s="421">
        <v>68802034.120000005</v>
      </c>
      <c r="W71" s="44">
        <f t="shared" si="21"/>
        <v>0</v>
      </c>
      <c r="X71" s="45">
        <f t="shared" si="2"/>
        <v>0.63873683794317626</v>
      </c>
      <c r="Y71" s="45">
        <f t="shared" si="3"/>
        <v>0.42875025811498046</v>
      </c>
      <c r="Z71" s="45">
        <f t="shared" si="4"/>
        <v>0.42875025811498046</v>
      </c>
      <c r="AA71" s="45">
        <f t="shared" si="5"/>
        <v>0.67124711249724922</v>
      </c>
      <c r="AB71" s="45">
        <f t="shared" si="8"/>
        <v>1</v>
      </c>
    </row>
    <row r="72" spans="1:28" ht="49.5" customHeight="1" x14ac:dyDescent="0.25">
      <c r="A72" s="239" t="s">
        <v>153</v>
      </c>
      <c r="B72" s="40" t="s">
        <v>37</v>
      </c>
      <c r="C72" s="40">
        <v>20</v>
      </c>
      <c r="D72" s="40" t="s">
        <v>38</v>
      </c>
      <c r="E72" s="151" t="s">
        <v>154</v>
      </c>
      <c r="F72" s="421">
        <v>518921304</v>
      </c>
      <c r="G72" s="421">
        <v>0</v>
      </c>
      <c r="H72" s="421">
        <v>0</v>
      </c>
      <c r="I72" s="421">
        <v>0</v>
      </c>
      <c r="J72" s="421">
        <v>55459348</v>
      </c>
      <c r="K72" s="421">
        <f t="shared" si="16"/>
        <v>-55459348</v>
      </c>
      <c r="L72" s="421">
        <f t="shared" si="17"/>
        <v>463461956</v>
      </c>
      <c r="M72" s="43">
        <f t="shared" si="23"/>
        <v>8.7309066230764675E-5</v>
      </c>
      <c r="N72" s="421">
        <v>0</v>
      </c>
      <c r="O72" s="421">
        <v>366018928.56999999</v>
      </c>
      <c r="P72" s="421">
        <f t="shared" si="65"/>
        <v>97443027.430000007</v>
      </c>
      <c r="Q72" s="421">
        <v>365972386.79000002</v>
      </c>
      <c r="R72" s="421">
        <f t="shared" si="66"/>
        <v>97489569.209999979</v>
      </c>
      <c r="S72" s="421">
        <f t="shared" si="60"/>
        <v>46541.77999997139</v>
      </c>
      <c r="T72" s="421">
        <v>143614874.78999999</v>
      </c>
      <c r="U72" s="421">
        <f t="shared" si="67"/>
        <v>222357512.00000003</v>
      </c>
      <c r="V72" s="421">
        <v>143614874.78999999</v>
      </c>
      <c r="W72" s="44">
        <f t="shared" si="21"/>
        <v>0</v>
      </c>
      <c r="X72" s="45">
        <f t="shared" si="2"/>
        <v>0.78964925179317202</v>
      </c>
      <c r="Y72" s="45">
        <f t="shared" si="3"/>
        <v>0.30987413946442671</v>
      </c>
      <c r="Z72" s="45">
        <f t="shared" si="4"/>
        <v>0.30987413946442671</v>
      </c>
      <c r="AA72" s="45">
        <f t="shared" si="5"/>
        <v>0.39241997476822799</v>
      </c>
      <c r="AB72" s="45">
        <f t="shared" si="8"/>
        <v>1</v>
      </c>
    </row>
    <row r="73" spans="1:28" ht="32.25" customHeight="1" x14ac:dyDescent="0.25">
      <c r="A73" s="238" t="s">
        <v>155</v>
      </c>
      <c r="B73" s="40"/>
      <c r="C73" s="40"/>
      <c r="D73" s="40"/>
      <c r="E73" s="149" t="s">
        <v>156</v>
      </c>
      <c r="F73" s="425">
        <f>SUM(F74:F78)</f>
        <v>563000000</v>
      </c>
      <c r="G73" s="425">
        <f t="shared" ref="G73:L73" si="68">SUM(G74:G78)</f>
        <v>0</v>
      </c>
      <c r="H73" s="425">
        <f t="shared" si="68"/>
        <v>0</v>
      </c>
      <c r="I73" s="425">
        <f t="shared" si="68"/>
        <v>82000000</v>
      </c>
      <c r="J73" s="425">
        <f t="shared" si="68"/>
        <v>82000000</v>
      </c>
      <c r="K73" s="425">
        <f t="shared" si="68"/>
        <v>0</v>
      </c>
      <c r="L73" s="425">
        <f t="shared" si="68"/>
        <v>563000000</v>
      </c>
      <c r="M73" s="36">
        <f t="shared" si="23"/>
        <v>1.0606049461354389E-4</v>
      </c>
      <c r="N73" s="425">
        <f t="shared" ref="N73:W73" si="69">SUM(N74:N78)</f>
        <v>0</v>
      </c>
      <c r="O73" s="425">
        <f t="shared" si="69"/>
        <v>513372434.72000003</v>
      </c>
      <c r="P73" s="425">
        <f t="shared" si="69"/>
        <v>49627565.280000001</v>
      </c>
      <c r="Q73" s="425">
        <f t="shared" si="69"/>
        <v>418039382.5</v>
      </c>
      <c r="R73" s="425">
        <f t="shared" si="69"/>
        <v>144960617.5</v>
      </c>
      <c r="S73" s="425">
        <f t="shared" si="69"/>
        <v>95333052.219999999</v>
      </c>
      <c r="T73" s="425">
        <f t="shared" si="69"/>
        <v>161387086.5</v>
      </c>
      <c r="U73" s="425">
        <f t="shared" si="69"/>
        <v>256652296</v>
      </c>
      <c r="V73" s="425">
        <f t="shared" si="69"/>
        <v>149367086.5</v>
      </c>
      <c r="W73" s="425">
        <f t="shared" si="69"/>
        <v>12020000</v>
      </c>
      <c r="X73" s="37">
        <f t="shared" ref="X73:X136" si="70">+Q73/L73</f>
        <v>0.74252110568383656</v>
      </c>
      <c r="Y73" s="37">
        <f t="shared" ref="Y73:Y136" si="71">+T73/L73</f>
        <v>0.28665557104795736</v>
      </c>
      <c r="Z73" s="37">
        <f t="shared" ref="Z73:Z136" si="72">+V73/L73</f>
        <v>0.26530565985790411</v>
      </c>
      <c r="AA73" s="37">
        <f t="shared" ref="AA73:AA75" si="73">+T73/Q73</f>
        <v>0.38605713541833586</v>
      </c>
      <c r="AB73" s="37">
        <f t="shared" si="8"/>
        <v>0.9255206828459599</v>
      </c>
    </row>
    <row r="74" spans="1:28" ht="33" customHeight="1" x14ac:dyDescent="0.25">
      <c r="A74" s="239" t="s">
        <v>157</v>
      </c>
      <c r="B74" s="40" t="s">
        <v>37</v>
      </c>
      <c r="C74" s="40">
        <v>20</v>
      </c>
      <c r="D74" s="40" t="s">
        <v>38</v>
      </c>
      <c r="E74" s="151" t="s">
        <v>158</v>
      </c>
      <c r="F74" s="421">
        <v>270000000</v>
      </c>
      <c r="G74" s="421">
        <v>0</v>
      </c>
      <c r="H74" s="421">
        <v>0</v>
      </c>
      <c r="I74" s="421">
        <v>0</v>
      </c>
      <c r="J74" s="421">
        <v>0</v>
      </c>
      <c r="K74" s="421">
        <f t="shared" ref="K74:K134" si="74">+G74-H74+I74-J74</f>
        <v>0</v>
      </c>
      <c r="L74" s="421">
        <f t="shared" ref="L74:L134" si="75">+F74+K74</f>
        <v>270000000</v>
      </c>
      <c r="M74" s="43">
        <f t="shared" si="23"/>
        <v>5.0863825125500617E-5</v>
      </c>
      <c r="N74" s="421">
        <v>0</v>
      </c>
      <c r="O74" s="421">
        <v>270000000</v>
      </c>
      <c r="P74" s="421">
        <f t="shared" ref="P74:P79" si="76">L74-O74</f>
        <v>0</v>
      </c>
      <c r="Q74" s="421">
        <v>207507000</v>
      </c>
      <c r="R74" s="421">
        <f t="shared" ref="R74:R79" si="77">+L74-Q74</f>
        <v>62493000</v>
      </c>
      <c r="S74" s="421">
        <f t="shared" si="60"/>
        <v>62493000</v>
      </c>
      <c r="T74" s="421">
        <v>126957000</v>
      </c>
      <c r="U74" s="421">
        <f t="shared" ref="U74:U79" si="78">+Q74-T74</f>
        <v>80550000</v>
      </c>
      <c r="V74" s="421">
        <v>114937000</v>
      </c>
      <c r="W74" s="44">
        <f t="shared" si="21"/>
        <v>12020000</v>
      </c>
      <c r="X74" s="45">
        <f t="shared" si="70"/>
        <v>0.76854444444444447</v>
      </c>
      <c r="Y74" s="45">
        <f t="shared" si="71"/>
        <v>0.47021111111111114</v>
      </c>
      <c r="Z74" s="45">
        <f t="shared" si="72"/>
        <v>0.42569259259259257</v>
      </c>
      <c r="AA74" s="45">
        <f t="shared" si="73"/>
        <v>0.61182032413364373</v>
      </c>
      <c r="AB74" s="45">
        <f t="shared" si="8"/>
        <v>0.90532227447088387</v>
      </c>
    </row>
    <row r="75" spans="1:28" ht="33" customHeight="1" x14ac:dyDescent="0.25">
      <c r="A75" s="239" t="s">
        <v>159</v>
      </c>
      <c r="B75" s="40" t="s">
        <v>37</v>
      </c>
      <c r="C75" s="40">
        <v>20</v>
      </c>
      <c r="D75" s="40" t="s">
        <v>38</v>
      </c>
      <c r="E75" s="151" t="s">
        <v>160</v>
      </c>
      <c r="F75" s="421">
        <v>50000000</v>
      </c>
      <c r="G75" s="421">
        <v>0</v>
      </c>
      <c r="H75" s="421">
        <v>0</v>
      </c>
      <c r="I75" s="421">
        <v>0</v>
      </c>
      <c r="J75" s="421">
        <v>0</v>
      </c>
      <c r="K75" s="421">
        <f t="shared" si="74"/>
        <v>0</v>
      </c>
      <c r="L75" s="421">
        <f t="shared" si="75"/>
        <v>50000000</v>
      </c>
      <c r="M75" s="371">
        <f t="shared" si="23"/>
        <v>9.4192268750927066E-6</v>
      </c>
      <c r="N75" s="421">
        <v>0</v>
      </c>
      <c r="O75" s="421">
        <v>30372434.719999999</v>
      </c>
      <c r="P75" s="421">
        <f t="shared" si="76"/>
        <v>19627565.280000001</v>
      </c>
      <c r="Q75" s="421">
        <v>126.72</v>
      </c>
      <c r="R75" s="421">
        <f t="shared" si="77"/>
        <v>49999873.280000001</v>
      </c>
      <c r="S75" s="421">
        <f t="shared" si="60"/>
        <v>30372308</v>
      </c>
      <c r="T75" s="421">
        <v>126.72</v>
      </c>
      <c r="U75" s="421">
        <f t="shared" si="78"/>
        <v>0</v>
      </c>
      <c r="V75" s="421">
        <v>126.72</v>
      </c>
      <c r="W75" s="44">
        <f t="shared" si="21"/>
        <v>0</v>
      </c>
      <c r="X75" s="438">
        <f t="shared" si="70"/>
        <v>2.5343999999999998E-6</v>
      </c>
      <c r="Y75" s="438">
        <f t="shared" si="71"/>
        <v>2.5343999999999998E-6</v>
      </c>
      <c r="Z75" s="438">
        <f t="shared" si="72"/>
        <v>2.5343999999999998E-6</v>
      </c>
      <c r="AA75" s="45">
        <f t="shared" si="73"/>
        <v>1</v>
      </c>
      <c r="AB75" s="45">
        <f t="shared" si="8"/>
        <v>1</v>
      </c>
    </row>
    <row r="76" spans="1:28" ht="62.25" customHeight="1" x14ac:dyDescent="0.25">
      <c r="A76" s="239" t="s">
        <v>161</v>
      </c>
      <c r="B76" s="40" t="s">
        <v>37</v>
      </c>
      <c r="C76" s="40">
        <v>20</v>
      </c>
      <c r="D76" s="40" t="s">
        <v>38</v>
      </c>
      <c r="E76" s="151" t="s">
        <v>162</v>
      </c>
      <c r="F76" s="421">
        <v>3000000</v>
      </c>
      <c r="G76" s="421">
        <v>0</v>
      </c>
      <c r="H76" s="421">
        <v>0</v>
      </c>
      <c r="I76" s="421">
        <v>0</v>
      </c>
      <c r="J76" s="421">
        <v>0</v>
      </c>
      <c r="K76" s="421">
        <f t="shared" si="74"/>
        <v>0</v>
      </c>
      <c r="L76" s="421">
        <f t="shared" si="75"/>
        <v>3000000</v>
      </c>
      <c r="M76" s="373">
        <f t="shared" si="23"/>
        <v>5.6515361250556239E-7</v>
      </c>
      <c r="N76" s="421">
        <v>0</v>
      </c>
      <c r="O76" s="421">
        <v>3000000</v>
      </c>
      <c r="P76" s="421">
        <f t="shared" si="76"/>
        <v>0</v>
      </c>
      <c r="Q76" s="421">
        <v>532255.78</v>
      </c>
      <c r="R76" s="421">
        <f t="shared" si="77"/>
        <v>2467744.2199999997</v>
      </c>
      <c r="S76" s="421">
        <f t="shared" si="60"/>
        <v>2467744.2199999997</v>
      </c>
      <c r="T76" s="421">
        <v>532255.78</v>
      </c>
      <c r="U76" s="421">
        <f t="shared" si="78"/>
        <v>0</v>
      </c>
      <c r="V76" s="421">
        <v>532255.78</v>
      </c>
      <c r="W76" s="44">
        <f t="shared" si="21"/>
        <v>0</v>
      </c>
      <c r="X76" s="45">
        <f t="shared" si="70"/>
        <v>0.17741859333333335</v>
      </c>
      <c r="Y76" s="45">
        <f t="shared" si="71"/>
        <v>0.17741859333333335</v>
      </c>
      <c r="Z76" s="45">
        <f t="shared" si="72"/>
        <v>0.17741859333333335</v>
      </c>
      <c r="AA76" s="45">
        <f>+T76/Q76</f>
        <v>1</v>
      </c>
      <c r="AB76" s="45">
        <f t="shared" ref="AB76:AB139" si="79">+V76/T76</f>
        <v>1</v>
      </c>
    </row>
    <row r="77" spans="1:28" ht="33" customHeight="1" x14ac:dyDescent="0.25">
      <c r="A77" s="239" t="s">
        <v>163</v>
      </c>
      <c r="B77" s="40" t="s">
        <v>37</v>
      </c>
      <c r="C77" s="40">
        <v>20</v>
      </c>
      <c r="D77" s="40" t="s">
        <v>38</v>
      </c>
      <c r="E77" s="151" t="s">
        <v>164</v>
      </c>
      <c r="F77" s="421">
        <v>210000000</v>
      </c>
      <c r="G77" s="421">
        <v>0</v>
      </c>
      <c r="H77" s="421">
        <v>0</v>
      </c>
      <c r="I77" s="421">
        <v>0</v>
      </c>
      <c r="J77" s="421">
        <v>82000000</v>
      </c>
      <c r="K77" s="421">
        <f t="shared" si="74"/>
        <v>-82000000</v>
      </c>
      <c r="L77" s="422">
        <f t="shared" si="75"/>
        <v>128000000</v>
      </c>
      <c r="M77" s="371">
        <f t="shared" si="23"/>
        <v>2.4113220800237331E-5</v>
      </c>
      <c r="N77" s="421">
        <v>0</v>
      </c>
      <c r="O77" s="421">
        <v>98000000</v>
      </c>
      <c r="P77" s="421">
        <f t="shared" si="76"/>
        <v>30000000</v>
      </c>
      <c r="Q77" s="421">
        <v>98000000</v>
      </c>
      <c r="R77" s="421">
        <f t="shared" si="77"/>
        <v>30000000</v>
      </c>
      <c r="S77" s="421">
        <f t="shared" si="60"/>
        <v>0</v>
      </c>
      <c r="T77" s="421">
        <v>4782404</v>
      </c>
      <c r="U77" s="421">
        <f t="shared" si="78"/>
        <v>93217596</v>
      </c>
      <c r="V77" s="421">
        <v>4782404</v>
      </c>
      <c r="W77" s="44">
        <f t="shared" si="21"/>
        <v>0</v>
      </c>
      <c r="X77" s="45">
        <f t="shared" si="70"/>
        <v>0.765625</v>
      </c>
      <c r="Y77" s="45">
        <f t="shared" si="71"/>
        <v>3.7362531249999997E-2</v>
      </c>
      <c r="Z77" s="45">
        <f t="shared" si="72"/>
        <v>3.7362531249999997E-2</v>
      </c>
      <c r="AA77" s="45">
        <f t="shared" ref="AA77:AA78" si="80">+T77/Q77</f>
        <v>4.880004081632653E-2</v>
      </c>
      <c r="AB77" s="45">
        <f t="shared" si="79"/>
        <v>1</v>
      </c>
    </row>
    <row r="78" spans="1:28" ht="33" customHeight="1" x14ac:dyDescent="0.25">
      <c r="A78" s="239" t="s">
        <v>165</v>
      </c>
      <c r="B78" s="40" t="s">
        <v>37</v>
      </c>
      <c r="C78" s="40">
        <v>20</v>
      </c>
      <c r="D78" s="40" t="s">
        <v>38</v>
      </c>
      <c r="E78" s="151" t="s">
        <v>166</v>
      </c>
      <c r="F78" s="421">
        <v>30000000</v>
      </c>
      <c r="G78" s="421">
        <v>0</v>
      </c>
      <c r="H78" s="421">
        <v>0</v>
      </c>
      <c r="I78" s="421">
        <v>82000000</v>
      </c>
      <c r="J78" s="421">
        <v>0</v>
      </c>
      <c r="K78" s="421">
        <f t="shared" si="74"/>
        <v>82000000</v>
      </c>
      <c r="L78" s="422">
        <f t="shared" si="75"/>
        <v>112000000</v>
      </c>
      <c r="M78" s="371">
        <f t="shared" si="23"/>
        <v>2.1099068200207664E-5</v>
      </c>
      <c r="N78" s="421">
        <v>0</v>
      </c>
      <c r="O78" s="421">
        <v>112000000</v>
      </c>
      <c r="P78" s="421">
        <f t="shared" si="76"/>
        <v>0</v>
      </c>
      <c r="Q78" s="421">
        <v>112000000</v>
      </c>
      <c r="R78" s="421">
        <f t="shared" si="77"/>
        <v>0</v>
      </c>
      <c r="S78" s="421">
        <f t="shared" si="60"/>
        <v>0</v>
      </c>
      <c r="T78" s="421">
        <v>29115300</v>
      </c>
      <c r="U78" s="421">
        <f t="shared" si="78"/>
        <v>82884700</v>
      </c>
      <c r="V78" s="421">
        <v>29115300</v>
      </c>
      <c r="W78" s="44">
        <f t="shared" si="21"/>
        <v>0</v>
      </c>
      <c r="X78" s="45">
        <f t="shared" si="70"/>
        <v>1</v>
      </c>
      <c r="Y78" s="45">
        <f t="shared" si="71"/>
        <v>0.25995803571428572</v>
      </c>
      <c r="Z78" s="45">
        <f t="shared" si="72"/>
        <v>0.25995803571428572</v>
      </c>
      <c r="AA78" s="45">
        <f t="shared" si="80"/>
        <v>0.25995803571428572</v>
      </c>
      <c r="AB78" s="45">
        <f t="shared" si="79"/>
        <v>1</v>
      </c>
    </row>
    <row r="79" spans="1:28" ht="26.25" customHeight="1" x14ac:dyDescent="0.25">
      <c r="A79" s="238" t="s">
        <v>167</v>
      </c>
      <c r="B79" s="40" t="s">
        <v>37</v>
      </c>
      <c r="C79" s="40">
        <v>20</v>
      </c>
      <c r="D79" s="40" t="s">
        <v>38</v>
      </c>
      <c r="E79" s="149" t="s">
        <v>168</v>
      </c>
      <c r="F79" s="425">
        <v>36000000</v>
      </c>
      <c r="G79" s="425">
        <v>0</v>
      </c>
      <c r="H79" s="425">
        <v>0</v>
      </c>
      <c r="I79" s="425">
        <v>0</v>
      </c>
      <c r="J79" s="425">
        <v>0</v>
      </c>
      <c r="K79" s="425">
        <f t="shared" si="74"/>
        <v>0</v>
      </c>
      <c r="L79" s="425">
        <f t="shared" si="75"/>
        <v>36000000</v>
      </c>
      <c r="M79" s="374">
        <f t="shared" ref="M79:M142" si="81">L79/$L$260</f>
        <v>6.7818433500667495E-6</v>
      </c>
      <c r="N79" s="425">
        <v>0</v>
      </c>
      <c r="O79" s="425">
        <v>8035887.0800000001</v>
      </c>
      <c r="P79" s="425">
        <f t="shared" si="76"/>
        <v>27964112.920000002</v>
      </c>
      <c r="Q79" s="425">
        <v>8035887.0800000001</v>
      </c>
      <c r="R79" s="425">
        <f t="shared" si="77"/>
        <v>27964112.920000002</v>
      </c>
      <c r="S79" s="425">
        <f t="shared" si="60"/>
        <v>0</v>
      </c>
      <c r="T79" s="425">
        <v>8035887.0800000001</v>
      </c>
      <c r="U79" s="425">
        <f t="shared" si="78"/>
        <v>0</v>
      </c>
      <c r="V79" s="425">
        <v>8035887.0800000001</v>
      </c>
      <c r="W79" s="47">
        <f t="shared" ref="W79:W138" si="82">+T79-V79</f>
        <v>0</v>
      </c>
      <c r="X79" s="37">
        <f t="shared" si="70"/>
        <v>0.22321908555555556</v>
      </c>
      <c r="Y79" s="37">
        <f t="shared" si="71"/>
        <v>0.22321908555555556</v>
      </c>
      <c r="Z79" s="37">
        <f t="shared" si="72"/>
        <v>0.22321908555555556</v>
      </c>
      <c r="AA79" s="37">
        <f>+T79/Q79</f>
        <v>1</v>
      </c>
      <c r="AB79" s="37">
        <f t="shared" si="79"/>
        <v>1</v>
      </c>
    </row>
    <row r="80" spans="1:28" ht="26.25" customHeight="1" x14ac:dyDescent="0.25">
      <c r="A80" s="238" t="s">
        <v>169</v>
      </c>
      <c r="B80" s="33"/>
      <c r="C80" s="33"/>
      <c r="D80" s="40"/>
      <c r="E80" s="149" t="s">
        <v>170</v>
      </c>
      <c r="F80" s="425">
        <f>+F81+F84+F89</f>
        <v>27177626000</v>
      </c>
      <c r="G80" s="425">
        <f t="shared" ref="G80:L80" si="83">+G81+G84+G89</f>
        <v>0</v>
      </c>
      <c r="H80" s="425">
        <f t="shared" si="83"/>
        <v>0</v>
      </c>
      <c r="I80" s="425">
        <f t="shared" si="83"/>
        <v>0</v>
      </c>
      <c r="J80" s="425">
        <f t="shared" si="83"/>
        <v>0</v>
      </c>
      <c r="K80" s="425">
        <f t="shared" si="83"/>
        <v>0</v>
      </c>
      <c r="L80" s="425">
        <f t="shared" si="83"/>
        <v>27177626000</v>
      </c>
      <c r="M80" s="36">
        <f t="shared" si="81"/>
        <v>5.1198445044083659E-3</v>
      </c>
      <c r="N80" s="425">
        <f t="shared" ref="N80:W80" si="84">+N81+N84+N89</f>
        <v>18767000000</v>
      </c>
      <c r="O80" s="425">
        <f t="shared" si="84"/>
        <v>6471215059.5300007</v>
      </c>
      <c r="P80" s="425">
        <f t="shared" si="84"/>
        <v>20706410940.470001</v>
      </c>
      <c r="Q80" s="425">
        <f t="shared" si="84"/>
        <v>5715154541.6299992</v>
      </c>
      <c r="R80" s="425">
        <f t="shared" si="84"/>
        <v>21462471458.370003</v>
      </c>
      <c r="S80" s="425">
        <f t="shared" si="84"/>
        <v>756060517.90000081</v>
      </c>
      <c r="T80" s="425">
        <f t="shared" si="84"/>
        <v>2490213452.6300001</v>
      </c>
      <c r="U80" s="425">
        <f t="shared" si="84"/>
        <v>3224941088.9999995</v>
      </c>
      <c r="V80" s="425">
        <f t="shared" si="84"/>
        <v>2221381452.6300001</v>
      </c>
      <c r="W80" s="425">
        <f t="shared" si="84"/>
        <v>268832000</v>
      </c>
      <c r="X80" s="37">
        <f t="shared" si="70"/>
        <v>0.2102889539222447</v>
      </c>
      <c r="Y80" s="37">
        <f t="shared" si="71"/>
        <v>9.1627335390883663E-2</v>
      </c>
      <c r="Z80" s="37">
        <f t="shared" si="72"/>
        <v>8.1735669356477275E-2</v>
      </c>
      <c r="AA80" s="37">
        <f>+T80/Q80</f>
        <v>0.43572110508839801</v>
      </c>
      <c r="AB80" s="37">
        <f t="shared" si="79"/>
        <v>0.89204459572890138</v>
      </c>
    </row>
    <row r="81" spans="1:28" ht="26.25" customHeight="1" x14ac:dyDescent="0.25">
      <c r="A81" s="238" t="s">
        <v>171</v>
      </c>
      <c r="B81" s="33"/>
      <c r="C81" s="33"/>
      <c r="D81" s="40"/>
      <c r="E81" s="149" t="s">
        <v>172</v>
      </c>
      <c r="F81" s="425">
        <f t="shared" ref="F81:V82" si="85">+F82</f>
        <v>18767000000</v>
      </c>
      <c r="G81" s="425">
        <f t="shared" si="85"/>
        <v>0</v>
      </c>
      <c r="H81" s="425">
        <f t="shared" si="85"/>
        <v>0</v>
      </c>
      <c r="I81" s="425">
        <f t="shared" si="85"/>
        <v>0</v>
      </c>
      <c r="J81" s="425">
        <f t="shared" si="85"/>
        <v>0</v>
      </c>
      <c r="K81" s="425">
        <f t="shared" si="85"/>
        <v>0</v>
      </c>
      <c r="L81" s="425">
        <f t="shared" si="85"/>
        <v>18767000000</v>
      </c>
      <c r="M81" s="36">
        <f t="shared" si="81"/>
        <v>3.5354126152972965E-3</v>
      </c>
      <c r="N81" s="425">
        <f t="shared" si="85"/>
        <v>18767000000</v>
      </c>
      <c r="O81" s="425">
        <f t="shared" si="85"/>
        <v>0</v>
      </c>
      <c r="P81" s="425">
        <f t="shared" si="85"/>
        <v>18767000000</v>
      </c>
      <c r="Q81" s="425">
        <f t="shared" si="85"/>
        <v>0</v>
      </c>
      <c r="R81" s="425">
        <f t="shared" si="85"/>
        <v>18767000000</v>
      </c>
      <c r="S81" s="425">
        <f t="shared" si="85"/>
        <v>0</v>
      </c>
      <c r="T81" s="425">
        <f t="shared" si="85"/>
        <v>0</v>
      </c>
      <c r="U81" s="425">
        <f t="shared" si="85"/>
        <v>0</v>
      </c>
      <c r="V81" s="425">
        <f t="shared" si="85"/>
        <v>0</v>
      </c>
      <c r="W81" s="425">
        <f t="shared" ref="W81:W82" si="86">+W82</f>
        <v>0</v>
      </c>
      <c r="X81" s="37">
        <f t="shared" si="70"/>
        <v>0</v>
      </c>
      <c r="Y81" s="37">
        <f t="shared" si="71"/>
        <v>0</v>
      </c>
      <c r="Z81" s="37">
        <f t="shared" si="72"/>
        <v>0</v>
      </c>
      <c r="AA81" s="37" t="s">
        <v>46</v>
      </c>
      <c r="AB81" s="37" t="s">
        <v>46</v>
      </c>
    </row>
    <row r="82" spans="1:28" ht="26.25" customHeight="1" x14ac:dyDescent="0.25">
      <c r="A82" s="238" t="s">
        <v>173</v>
      </c>
      <c r="B82" s="33"/>
      <c r="C82" s="33"/>
      <c r="D82" s="40"/>
      <c r="E82" s="149" t="s">
        <v>174</v>
      </c>
      <c r="F82" s="425">
        <f t="shared" si="85"/>
        <v>18767000000</v>
      </c>
      <c r="G82" s="425">
        <f t="shared" si="85"/>
        <v>0</v>
      </c>
      <c r="H82" s="425">
        <f t="shared" si="85"/>
        <v>0</v>
      </c>
      <c r="I82" s="425">
        <f t="shared" si="85"/>
        <v>0</v>
      </c>
      <c r="J82" s="425">
        <f t="shared" si="85"/>
        <v>0</v>
      </c>
      <c r="K82" s="425">
        <f t="shared" si="85"/>
        <v>0</v>
      </c>
      <c r="L82" s="425">
        <f t="shared" si="85"/>
        <v>18767000000</v>
      </c>
      <c r="M82" s="36">
        <f t="shared" si="81"/>
        <v>3.5354126152972965E-3</v>
      </c>
      <c r="N82" s="425">
        <f t="shared" si="85"/>
        <v>18767000000</v>
      </c>
      <c r="O82" s="425">
        <f t="shared" si="85"/>
        <v>0</v>
      </c>
      <c r="P82" s="425">
        <f t="shared" si="85"/>
        <v>18767000000</v>
      </c>
      <c r="Q82" s="425">
        <f t="shared" si="85"/>
        <v>0</v>
      </c>
      <c r="R82" s="425">
        <f t="shared" si="85"/>
        <v>18767000000</v>
      </c>
      <c r="S82" s="425">
        <f t="shared" si="85"/>
        <v>0</v>
      </c>
      <c r="T82" s="425">
        <f t="shared" si="85"/>
        <v>0</v>
      </c>
      <c r="U82" s="425">
        <f t="shared" si="85"/>
        <v>0</v>
      </c>
      <c r="V82" s="425">
        <f t="shared" si="85"/>
        <v>0</v>
      </c>
      <c r="W82" s="425">
        <f t="shared" si="86"/>
        <v>0</v>
      </c>
      <c r="X82" s="37">
        <f t="shared" si="70"/>
        <v>0</v>
      </c>
      <c r="Y82" s="37">
        <f t="shared" si="71"/>
        <v>0</v>
      </c>
      <c r="Z82" s="37">
        <f t="shared" si="72"/>
        <v>0</v>
      </c>
      <c r="AA82" s="37" t="s">
        <v>46</v>
      </c>
      <c r="AB82" s="37" t="s">
        <v>46</v>
      </c>
    </row>
    <row r="83" spans="1:28" s="410" customFormat="1" ht="49.5" customHeight="1" x14ac:dyDescent="0.25">
      <c r="A83" s="238" t="s">
        <v>175</v>
      </c>
      <c r="B83" s="33" t="s">
        <v>37</v>
      </c>
      <c r="C83" s="33">
        <v>20</v>
      </c>
      <c r="D83" s="33" t="s">
        <v>38</v>
      </c>
      <c r="E83" s="149" t="s">
        <v>176</v>
      </c>
      <c r="F83" s="423">
        <v>18767000000</v>
      </c>
      <c r="G83" s="425">
        <v>0</v>
      </c>
      <c r="H83" s="425">
        <v>0</v>
      </c>
      <c r="I83" s="425">
        <v>0</v>
      </c>
      <c r="J83" s="425">
        <v>0</v>
      </c>
      <c r="K83" s="425">
        <f t="shared" si="74"/>
        <v>0</v>
      </c>
      <c r="L83" s="425">
        <f t="shared" si="75"/>
        <v>18767000000</v>
      </c>
      <c r="M83" s="36">
        <f t="shared" si="81"/>
        <v>3.5354126152972965E-3</v>
      </c>
      <c r="N83" s="425">
        <v>18767000000</v>
      </c>
      <c r="O83" s="425">
        <v>0</v>
      </c>
      <c r="P83" s="425">
        <f>L83-O83</f>
        <v>18767000000</v>
      </c>
      <c r="Q83" s="425">
        <v>0</v>
      </c>
      <c r="R83" s="425">
        <f>+L83-Q83</f>
        <v>18767000000</v>
      </c>
      <c r="S83" s="425">
        <f t="shared" ref="S83" si="87">O83-Q83</f>
        <v>0</v>
      </c>
      <c r="T83" s="425">
        <v>0</v>
      </c>
      <c r="U83" s="425">
        <f>+Q83-T83</f>
        <v>0</v>
      </c>
      <c r="V83" s="425">
        <v>0</v>
      </c>
      <c r="W83" s="47">
        <f t="shared" si="82"/>
        <v>0</v>
      </c>
      <c r="X83" s="37">
        <f t="shared" si="70"/>
        <v>0</v>
      </c>
      <c r="Y83" s="37">
        <f t="shared" si="71"/>
        <v>0</v>
      </c>
      <c r="Z83" s="37">
        <f t="shared" si="72"/>
        <v>0</v>
      </c>
      <c r="AA83" s="37" t="s">
        <v>46</v>
      </c>
      <c r="AB83" s="37" t="s">
        <v>46</v>
      </c>
    </row>
    <row r="84" spans="1:28" ht="31.5" customHeight="1" x14ac:dyDescent="0.25">
      <c r="A84" s="238" t="s">
        <v>177</v>
      </c>
      <c r="B84" s="33"/>
      <c r="C84" s="33"/>
      <c r="D84" s="40"/>
      <c r="E84" s="149" t="s">
        <v>514</v>
      </c>
      <c r="F84" s="425">
        <f t="shared" ref="F84:V85" si="88">+F85</f>
        <v>188000000</v>
      </c>
      <c r="G84" s="425">
        <f t="shared" si="88"/>
        <v>0</v>
      </c>
      <c r="H84" s="425">
        <f t="shared" si="88"/>
        <v>0</v>
      </c>
      <c r="I84" s="425">
        <f t="shared" si="88"/>
        <v>0</v>
      </c>
      <c r="J84" s="425">
        <f t="shared" si="88"/>
        <v>0</v>
      </c>
      <c r="K84" s="425">
        <f t="shared" si="88"/>
        <v>0</v>
      </c>
      <c r="L84" s="425">
        <f t="shared" si="88"/>
        <v>188000000</v>
      </c>
      <c r="M84" s="374">
        <f t="shared" si="81"/>
        <v>3.5416293050348576E-5</v>
      </c>
      <c r="N84" s="425">
        <f t="shared" si="88"/>
        <v>0</v>
      </c>
      <c r="O84" s="425">
        <f t="shared" si="88"/>
        <v>188000000</v>
      </c>
      <c r="P84" s="425">
        <f t="shared" si="88"/>
        <v>0</v>
      </c>
      <c r="Q84" s="425">
        <f t="shared" si="88"/>
        <v>20847957.870000001</v>
      </c>
      <c r="R84" s="425">
        <f t="shared" si="88"/>
        <v>167152042.13</v>
      </c>
      <c r="S84" s="425">
        <f t="shared" si="88"/>
        <v>167152042.13</v>
      </c>
      <c r="T84" s="425">
        <f t="shared" si="88"/>
        <v>20847957.870000001</v>
      </c>
      <c r="U84" s="425">
        <f t="shared" si="88"/>
        <v>0</v>
      </c>
      <c r="V84" s="425">
        <f t="shared" si="88"/>
        <v>20847957.870000001</v>
      </c>
      <c r="W84" s="425">
        <f t="shared" ref="W84:W85" si="89">+W85</f>
        <v>0</v>
      </c>
      <c r="X84" s="37">
        <f t="shared" si="70"/>
        <v>0.11089339292553192</v>
      </c>
      <c r="Y84" s="37">
        <f t="shared" si="71"/>
        <v>0.11089339292553192</v>
      </c>
      <c r="Z84" s="37">
        <f t="shared" si="72"/>
        <v>0.11089339292553192</v>
      </c>
      <c r="AA84" s="37">
        <f t="shared" ref="AA84:AA93" si="90">+T84/Q84</f>
        <v>1</v>
      </c>
      <c r="AB84" s="37">
        <f t="shared" si="79"/>
        <v>1</v>
      </c>
    </row>
    <row r="85" spans="1:28" ht="31.5" customHeight="1" x14ac:dyDescent="0.25">
      <c r="A85" s="238" t="s">
        <v>179</v>
      </c>
      <c r="B85" s="40"/>
      <c r="C85" s="40"/>
      <c r="D85" s="40"/>
      <c r="E85" s="149" t="s">
        <v>180</v>
      </c>
      <c r="F85" s="425">
        <f t="shared" si="88"/>
        <v>188000000</v>
      </c>
      <c r="G85" s="425">
        <f t="shared" si="88"/>
        <v>0</v>
      </c>
      <c r="H85" s="425">
        <f t="shared" si="88"/>
        <v>0</v>
      </c>
      <c r="I85" s="425">
        <f t="shared" si="88"/>
        <v>0</v>
      </c>
      <c r="J85" s="425">
        <f t="shared" si="88"/>
        <v>0</v>
      </c>
      <c r="K85" s="425">
        <f t="shared" si="88"/>
        <v>0</v>
      </c>
      <c r="L85" s="425">
        <f t="shared" si="88"/>
        <v>188000000</v>
      </c>
      <c r="M85" s="374">
        <f t="shared" si="81"/>
        <v>3.5416293050348576E-5</v>
      </c>
      <c r="N85" s="425">
        <f t="shared" si="88"/>
        <v>0</v>
      </c>
      <c r="O85" s="425">
        <f t="shared" si="88"/>
        <v>188000000</v>
      </c>
      <c r="P85" s="425">
        <f t="shared" si="88"/>
        <v>0</v>
      </c>
      <c r="Q85" s="425">
        <f t="shared" si="88"/>
        <v>20847957.870000001</v>
      </c>
      <c r="R85" s="425">
        <f t="shared" si="88"/>
        <v>167152042.13</v>
      </c>
      <c r="S85" s="425">
        <f t="shared" si="88"/>
        <v>167152042.13</v>
      </c>
      <c r="T85" s="425">
        <f t="shared" si="88"/>
        <v>20847957.870000001</v>
      </c>
      <c r="U85" s="425">
        <f t="shared" si="88"/>
        <v>0</v>
      </c>
      <c r="V85" s="425">
        <f t="shared" si="88"/>
        <v>20847957.870000001</v>
      </c>
      <c r="W85" s="425">
        <f t="shared" si="89"/>
        <v>0</v>
      </c>
      <c r="X85" s="37">
        <f t="shared" si="70"/>
        <v>0.11089339292553192</v>
      </c>
      <c r="Y85" s="37">
        <f t="shared" si="71"/>
        <v>0.11089339292553192</v>
      </c>
      <c r="Z85" s="37">
        <f t="shared" si="72"/>
        <v>0.11089339292553192</v>
      </c>
      <c r="AA85" s="37">
        <f t="shared" si="90"/>
        <v>1</v>
      </c>
      <c r="AB85" s="37">
        <f t="shared" si="79"/>
        <v>1</v>
      </c>
    </row>
    <row r="86" spans="1:28" ht="34.5" customHeight="1" x14ac:dyDescent="0.25">
      <c r="A86" s="238" t="s">
        <v>181</v>
      </c>
      <c r="B86" s="40"/>
      <c r="C86" s="40"/>
      <c r="D86" s="40"/>
      <c r="E86" s="149" t="s">
        <v>182</v>
      </c>
      <c r="F86" s="425">
        <f>+F87+F88</f>
        <v>188000000</v>
      </c>
      <c r="G86" s="425">
        <f t="shared" ref="G86:L86" si="91">+G87+G88</f>
        <v>0</v>
      </c>
      <c r="H86" s="425">
        <f t="shared" si="91"/>
        <v>0</v>
      </c>
      <c r="I86" s="425">
        <f t="shared" si="91"/>
        <v>0</v>
      </c>
      <c r="J86" s="425">
        <f t="shared" si="91"/>
        <v>0</v>
      </c>
      <c r="K86" s="425">
        <f t="shared" si="91"/>
        <v>0</v>
      </c>
      <c r="L86" s="425">
        <f t="shared" si="91"/>
        <v>188000000</v>
      </c>
      <c r="M86" s="374">
        <f t="shared" si="81"/>
        <v>3.5416293050348576E-5</v>
      </c>
      <c r="N86" s="425">
        <f t="shared" ref="N86:W86" si="92">+N87+N88</f>
        <v>0</v>
      </c>
      <c r="O86" s="425">
        <f t="shared" si="92"/>
        <v>188000000</v>
      </c>
      <c r="P86" s="425">
        <f t="shared" si="92"/>
        <v>0</v>
      </c>
      <c r="Q86" s="425">
        <f t="shared" si="92"/>
        <v>20847957.870000001</v>
      </c>
      <c r="R86" s="425">
        <f t="shared" si="92"/>
        <v>167152042.13</v>
      </c>
      <c r="S86" s="425">
        <f t="shared" si="92"/>
        <v>167152042.13</v>
      </c>
      <c r="T86" s="425">
        <f t="shared" si="92"/>
        <v>20847957.870000001</v>
      </c>
      <c r="U86" s="425">
        <f t="shared" si="92"/>
        <v>0</v>
      </c>
      <c r="V86" s="425">
        <f t="shared" si="92"/>
        <v>20847957.870000001</v>
      </c>
      <c r="W86" s="425">
        <f t="shared" si="92"/>
        <v>0</v>
      </c>
      <c r="X86" s="37">
        <f t="shared" si="70"/>
        <v>0.11089339292553192</v>
      </c>
      <c r="Y86" s="37">
        <f t="shared" si="71"/>
        <v>0.11089339292553192</v>
      </c>
      <c r="Z86" s="37">
        <f t="shared" si="72"/>
        <v>0.11089339292553192</v>
      </c>
      <c r="AA86" s="37">
        <f t="shared" si="90"/>
        <v>1</v>
      </c>
      <c r="AB86" s="37">
        <f t="shared" si="79"/>
        <v>1</v>
      </c>
    </row>
    <row r="87" spans="1:28" ht="30" customHeight="1" x14ac:dyDescent="0.25">
      <c r="A87" s="239" t="s">
        <v>183</v>
      </c>
      <c r="B87" s="40" t="s">
        <v>37</v>
      </c>
      <c r="C87" s="40">
        <v>20</v>
      </c>
      <c r="D87" s="40" t="s">
        <v>38</v>
      </c>
      <c r="E87" s="151" t="s">
        <v>184</v>
      </c>
      <c r="F87" s="421">
        <v>68000000</v>
      </c>
      <c r="G87" s="421">
        <v>0</v>
      </c>
      <c r="H87" s="421">
        <v>0</v>
      </c>
      <c r="I87" s="421">
        <v>0</v>
      </c>
      <c r="J87" s="421">
        <v>0</v>
      </c>
      <c r="K87" s="421">
        <f t="shared" si="74"/>
        <v>0</v>
      </c>
      <c r="L87" s="421">
        <f t="shared" si="75"/>
        <v>68000000</v>
      </c>
      <c r="M87" s="371">
        <f t="shared" si="81"/>
        <v>1.2810148550126082E-5</v>
      </c>
      <c r="N87" s="421">
        <v>0</v>
      </c>
      <c r="O87" s="421">
        <v>68000000</v>
      </c>
      <c r="P87" s="421">
        <f>L87-O87</f>
        <v>0</v>
      </c>
      <c r="Q87" s="421">
        <v>20819279.98</v>
      </c>
      <c r="R87" s="421">
        <f>+L87-Q87</f>
        <v>47180720.019999996</v>
      </c>
      <c r="S87" s="421">
        <f t="shared" ref="S87:S88" si="93">O87-Q87</f>
        <v>47180720.019999996</v>
      </c>
      <c r="T87" s="421">
        <v>20819279.98</v>
      </c>
      <c r="U87" s="421">
        <f>+Q87-T87</f>
        <v>0</v>
      </c>
      <c r="V87" s="421">
        <v>20819279.98</v>
      </c>
      <c r="W87" s="44">
        <f t="shared" si="82"/>
        <v>0</v>
      </c>
      <c r="X87" s="45">
        <f t="shared" si="70"/>
        <v>0.30616588205882356</v>
      </c>
      <c r="Y87" s="45">
        <f t="shared" si="71"/>
        <v>0.30616588205882356</v>
      </c>
      <c r="Z87" s="45">
        <f t="shared" si="72"/>
        <v>0.30616588205882356</v>
      </c>
      <c r="AA87" s="45">
        <f t="shared" si="90"/>
        <v>1</v>
      </c>
      <c r="AB87" s="45">
        <f t="shared" si="79"/>
        <v>1</v>
      </c>
    </row>
    <row r="88" spans="1:28" ht="37.5" customHeight="1" x14ac:dyDescent="0.25">
      <c r="A88" s="239" t="s">
        <v>185</v>
      </c>
      <c r="B88" s="40" t="s">
        <v>37</v>
      </c>
      <c r="C88" s="40">
        <v>20</v>
      </c>
      <c r="D88" s="40" t="s">
        <v>38</v>
      </c>
      <c r="E88" s="151" t="s">
        <v>186</v>
      </c>
      <c r="F88" s="421">
        <v>120000000</v>
      </c>
      <c r="G88" s="421">
        <v>0</v>
      </c>
      <c r="H88" s="421">
        <v>0</v>
      </c>
      <c r="I88" s="421">
        <v>0</v>
      </c>
      <c r="J88" s="421">
        <v>0</v>
      </c>
      <c r="K88" s="421">
        <f t="shared" si="74"/>
        <v>0</v>
      </c>
      <c r="L88" s="421">
        <f t="shared" si="75"/>
        <v>120000000</v>
      </c>
      <c r="M88" s="371">
        <f t="shared" si="81"/>
        <v>2.2606144500222497E-5</v>
      </c>
      <c r="N88" s="421">
        <v>0</v>
      </c>
      <c r="O88" s="421">
        <v>120000000</v>
      </c>
      <c r="P88" s="421">
        <f>L88-O88</f>
        <v>0</v>
      </c>
      <c r="Q88" s="421">
        <v>28677.89</v>
      </c>
      <c r="R88" s="421">
        <f>+L88-Q88</f>
        <v>119971322.11</v>
      </c>
      <c r="S88" s="421">
        <f t="shared" si="93"/>
        <v>119971322.11</v>
      </c>
      <c r="T88" s="421">
        <v>28677.89</v>
      </c>
      <c r="U88" s="421">
        <f>+Q88-T88</f>
        <v>0</v>
      </c>
      <c r="V88" s="421">
        <v>28677.89</v>
      </c>
      <c r="W88" s="44">
        <f t="shared" si="82"/>
        <v>0</v>
      </c>
      <c r="X88" s="45">
        <f t="shared" si="70"/>
        <v>2.3898241666666666E-4</v>
      </c>
      <c r="Y88" s="45">
        <f t="shared" si="71"/>
        <v>2.3898241666666666E-4</v>
      </c>
      <c r="Z88" s="45">
        <f t="shared" si="72"/>
        <v>2.3898241666666666E-4</v>
      </c>
      <c r="AA88" s="45">
        <f t="shared" si="90"/>
        <v>1</v>
      </c>
      <c r="AB88" s="45">
        <f t="shared" si="79"/>
        <v>1</v>
      </c>
    </row>
    <row r="89" spans="1:28" ht="29.25" customHeight="1" x14ac:dyDescent="0.25">
      <c r="A89" s="238" t="s">
        <v>187</v>
      </c>
      <c r="B89" s="33"/>
      <c r="C89" s="33"/>
      <c r="D89" s="40"/>
      <c r="E89" s="149" t="s">
        <v>188</v>
      </c>
      <c r="F89" s="425">
        <f>+F90</f>
        <v>8222626000</v>
      </c>
      <c r="G89" s="425">
        <f t="shared" ref="G89:L89" si="94">+G90</f>
        <v>0</v>
      </c>
      <c r="H89" s="425">
        <f t="shared" si="94"/>
        <v>0</v>
      </c>
      <c r="I89" s="425">
        <f t="shared" si="94"/>
        <v>0</v>
      </c>
      <c r="J89" s="425">
        <f t="shared" si="94"/>
        <v>0</v>
      </c>
      <c r="K89" s="425">
        <f t="shared" si="94"/>
        <v>0</v>
      </c>
      <c r="L89" s="425">
        <f t="shared" si="94"/>
        <v>8222626000</v>
      </c>
      <c r="M89" s="36">
        <f t="shared" si="81"/>
        <v>1.5490155960607209E-3</v>
      </c>
      <c r="N89" s="425">
        <f t="shared" ref="N89:W89" si="95">+N90</f>
        <v>0</v>
      </c>
      <c r="O89" s="425">
        <f t="shared" si="95"/>
        <v>6283215059.5300007</v>
      </c>
      <c r="P89" s="425">
        <f t="shared" si="95"/>
        <v>1939410940.4699996</v>
      </c>
      <c r="Q89" s="425">
        <f t="shared" si="95"/>
        <v>5694306583.7599993</v>
      </c>
      <c r="R89" s="425">
        <f t="shared" si="95"/>
        <v>2528319416.2400002</v>
      </c>
      <c r="S89" s="425">
        <f t="shared" si="95"/>
        <v>588908475.77000082</v>
      </c>
      <c r="T89" s="425">
        <f t="shared" si="95"/>
        <v>2469365494.7600002</v>
      </c>
      <c r="U89" s="425">
        <f t="shared" si="95"/>
        <v>3224941088.9999995</v>
      </c>
      <c r="V89" s="425">
        <f t="shared" si="95"/>
        <v>2200533494.7600002</v>
      </c>
      <c r="W89" s="425">
        <f t="shared" si="95"/>
        <v>268832000</v>
      </c>
      <c r="X89" s="37">
        <f t="shared" si="70"/>
        <v>0.69251679253805287</v>
      </c>
      <c r="Y89" s="37">
        <f t="shared" si="71"/>
        <v>0.30031348802195312</v>
      </c>
      <c r="Z89" s="37">
        <f t="shared" si="72"/>
        <v>0.26761930978740855</v>
      </c>
      <c r="AA89" s="37">
        <f t="shared" si="90"/>
        <v>0.43365517090396233</v>
      </c>
      <c r="AB89" s="37">
        <f t="shared" si="79"/>
        <v>0.89113316737823456</v>
      </c>
    </row>
    <row r="90" spans="1:28" ht="29.25" customHeight="1" x14ac:dyDescent="0.25">
      <c r="A90" s="238" t="s">
        <v>189</v>
      </c>
      <c r="B90" s="33"/>
      <c r="C90" s="33"/>
      <c r="D90" s="40"/>
      <c r="E90" s="149" t="s">
        <v>190</v>
      </c>
      <c r="F90" s="425">
        <f>+F91+F92+F93</f>
        <v>8222626000</v>
      </c>
      <c r="G90" s="425">
        <f t="shared" ref="G90:L90" si="96">+G91+G92+G93</f>
        <v>0</v>
      </c>
      <c r="H90" s="425">
        <f t="shared" si="96"/>
        <v>0</v>
      </c>
      <c r="I90" s="425">
        <f t="shared" si="96"/>
        <v>0</v>
      </c>
      <c r="J90" s="425">
        <f t="shared" si="96"/>
        <v>0</v>
      </c>
      <c r="K90" s="425">
        <f t="shared" si="96"/>
        <v>0</v>
      </c>
      <c r="L90" s="425">
        <f t="shared" si="96"/>
        <v>8222626000</v>
      </c>
      <c r="M90" s="36">
        <f t="shared" si="81"/>
        <v>1.5490155960607209E-3</v>
      </c>
      <c r="N90" s="425">
        <f t="shared" ref="N90:W90" si="97">+N91+N92+N93</f>
        <v>0</v>
      </c>
      <c r="O90" s="425">
        <f t="shared" si="97"/>
        <v>6283215059.5300007</v>
      </c>
      <c r="P90" s="425">
        <f t="shared" si="97"/>
        <v>1939410940.4699996</v>
      </c>
      <c r="Q90" s="425">
        <f t="shared" si="97"/>
        <v>5694306583.7599993</v>
      </c>
      <c r="R90" s="425">
        <f t="shared" si="97"/>
        <v>2528319416.2400002</v>
      </c>
      <c r="S90" s="425">
        <f t="shared" si="97"/>
        <v>588908475.77000082</v>
      </c>
      <c r="T90" s="425">
        <f t="shared" si="97"/>
        <v>2469365494.7600002</v>
      </c>
      <c r="U90" s="425">
        <f t="shared" si="97"/>
        <v>3224941088.9999995</v>
      </c>
      <c r="V90" s="425">
        <f t="shared" si="97"/>
        <v>2200533494.7600002</v>
      </c>
      <c r="W90" s="425">
        <f t="shared" si="97"/>
        <v>268832000</v>
      </c>
      <c r="X90" s="37">
        <f t="shared" si="70"/>
        <v>0.69251679253805287</v>
      </c>
      <c r="Y90" s="37">
        <f t="shared" si="71"/>
        <v>0.30031348802195312</v>
      </c>
      <c r="Z90" s="37">
        <f t="shared" si="72"/>
        <v>0.26761930978740855</v>
      </c>
      <c r="AA90" s="37">
        <f t="shared" si="90"/>
        <v>0.43365517090396233</v>
      </c>
      <c r="AB90" s="37">
        <f t="shared" si="79"/>
        <v>0.89113316737823456</v>
      </c>
    </row>
    <row r="91" spans="1:28" ht="24.75" customHeight="1" x14ac:dyDescent="0.25">
      <c r="A91" s="239" t="s">
        <v>191</v>
      </c>
      <c r="B91" s="40" t="s">
        <v>192</v>
      </c>
      <c r="C91" s="40">
        <v>10</v>
      </c>
      <c r="D91" s="40" t="s">
        <v>38</v>
      </c>
      <c r="E91" s="151" t="s">
        <v>193</v>
      </c>
      <c r="F91" s="421">
        <v>1408779000</v>
      </c>
      <c r="G91" s="421">
        <v>0</v>
      </c>
      <c r="H91" s="421">
        <v>0</v>
      </c>
      <c r="I91" s="421">
        <v>0</v>
      </c>
      <c r="J91" s="421">
        <v>0</v>
      </c>
      <c r="K91" s="421">
        <f t="shared" si="74"/>
        <v>0</v>
      </c>
      <c r="L91" s="421">
        <f t="shared" si="75"/>
        <v>1408779000</v>
      </c>
      <c r="M91" s="43">
        <f t="shared" si="81"/>
        <v>2.653921803573246E-4</v>
      </c>
      <c r="N91" s="421">
        <v>0</v>
      </c>
      <c r="O91" s="421">
        <v>882524834</v>
      </c>
      <c r="P91" s="421">
        <f>L91-O91</f>
        <v>526254166</v>
      </c>
      <c r="Q91" s="421">
        <v>882524834</v>
      </c>
      <c r="R91" s="421">
        <f>+L91-Q91</f>
        <v>526254166</v>
      </c>
      <c r="S91" s="421">
        <f t="shared" ref="S91:S93" si="98">O91-Q91</f>
        <v>0</v>
      </c>
      <c r="T91" s="421">
        <v>882524834</v>
      </c>
      <c r="U91" s="421">
        <f>+Q91-T91</f>
        <v>0</v>
      </c>
      <c r="V91" s="421">
        <v>882524834</v>
      </c>
      <c r="W91" s="44">
        <f t="shared" si="82"/>
        <v>0</v>
      </c>
      <c r="X91" s="45">
        <f t="shared" si="70"/>
        <v>0.62644661369881294</v>
      </c>
      <c r="Y91" s="45">
        <f t="shared" si="71"/>
        <v>0.62644661369881294</v>
      </c>
      <c r="Z91" s="45">
        <f t="shared" si="72"/>
        <v>0.62644661369881294</v>
      </c>
      <c r="AA91" s="45">
        <f t="shared" si="90"/>
        <v>1</v>
      </c>
      <c r="AB91" s="45">
        <f t="shared" si="79"/>
        <v>1</v>
      </c>
    </row>
    <row r="92" spans="1:28" ht="24.75" customHeight="1" x14ac:dyDescent="0.25">
      <c r="A92" s="239" t="s">
        <v>191</v>
      </c>
      <c r="B92" s="40" t="s">
        <v>37</v>
      </c>
      <c r="C92" s="40">
        <v>20</v>
      </c>
      <c r="D92" s="40" t="s">
        <v>38</v>
      </c>
      <c r="E92" s="151" t="s">
        <v>193</v>
      </c>
      <c r="F92" s="421">
        <v>848378000</v>
      </c>
      <c r="G92" s="421">
        <v>0</v>
      </c>
      <c r="H92" s="421">
        <v>0</v>
      </c>
      <c r="I92" s="421">
        <v>0</v>
      </c>
      <c r="J92" s="421">
        <v>0</v>
      </c>
      <c r="K92" s="421">
        <f t="shared" si="74"/>
        <v>0</v>
      </c>
      <c r="L92" s="421">
        <f t="shared" si="75"/>
        <v>848378000</v>
      </c>
      <c r="M92" s="43">
        <f t="shared" si="81"/>
        <v>1.5982129715674801E-4</v>
      </c>
      <c r="N92" s="421">
        <v>0</v>
      </c>
      <c r="O92" s="421">
        <v>8968387.5099999998</v>
      </c>
      <c r="P92" s="421">
        <f>L92-O92</f>
        <v>839409612.49000001</v>
      </c>
      <c r="Q92" s="421">
        <v>4251907.6100000003</v>
      </c>
      <c r="R92" s="421">
        <f>+L92-Q92</f>
        <v>844126092.38999999</v>
      </c>
      <c r="S92" s="421">
        <f t="shared" si="98"/>
        <v>4716479.8999999994</v>
      </c>
      <c r="T92" s="421">
        <v>4251907.6100000003</v>
      </c>
      <c r="U92" s="421">
        <f>+Q92-T92</f>
        <v>0</v>
      </c>
      <c r="V92" s="421">
        <v>4251907.6100000003</v>
      </c>
      <c r="W92" s="44">
        <f t="shared" si="82"/>
        <v>0</v>
      </c>
      <c r="X92" s="45">
        <f t="shared" si="70"/>
        <v>5.0118079558875879E-3</v>
      </c>
      <c r="Y92" s="45">
        <f t="shared" si="71"/>
        <v>5.0118079558875879E-3</v>
      </c>
      <c r="Z92" s="45">
        <f t="shared" si="72"/>
        <v>5.0118079558875879E-3</v>
      </c>
      <c r="AA92" s="45">
        <f t="shared" si="90"/>
        <v>1</v>
      </c>
      <c r="AB92" s="45">
        <f t="shared" si="79"/>
        <v>1</v>
      </c>
    </row>
    <row r="93" spans="1:28" ht="24.75" customHeight="1" x14ac:dyDescent="0.25">
      <c r="A93" s="239" t="s">
        <v>194</v>
      </c>
      <c r="B93" s="40" t="s">
        <v>37</v>
      </c>
      <c r="C93" s="40">
        <v>20</v>
      </c>
      <c r="D93" s="40" t="s">
        <v>38</v>
      </c>
      <c r="E93" s="151" t="s">
        <v>195</v>
      </c>
      <c r="F93" s="421">
        <v>5965469000</v>
      </c>
      <c r="G93" s="421">
        <v>0</v>
      </c>
      <c r="H93" s="421">
        <v>0</v>
      </c>
      <c r="I93" s="421">
        <v>0</v>
      </c>
      <c r="J93" s="421">
        <v>0</v>
      </c>
      <c r="K93" s="421">
        <f t="shared" si="74"/>
        <v>0</v>
      </c>
      <c r="L93" s="421">
        <f t="shared" si="75"/>
        <v>5965469000</v>
      </c>
      <c r="M93" s="43">
        <f t="shared" si="81"/>
        <v>1.1238021185466483E-3</v>
      </c>
      <c r="N93" s="421">
        <v>0</v>
      </c>
      <c r="O93" s="421">
        <v>5391721838.0200005</v>
      </c>
      <c r="P93" s="421">
        <f>L93-O93</f>
        <v>573747161.97999954</v>
      </c>
      <c r="Q93" s="421">
        <v>4807529842.1499996</v>
      </c>
      <c r="R93" s="421">
        <f>+L93-Q93</f>
        <v>1157939157.8500004</v>
      </c>
      <c r="S93" s="421">
        <f t="shared" si="98"/>
        <v>584191995.87000084</v>
      </c>
      <c r="T93" s="421">
        <v>1582588753.1500001</v>
      </c>
      <c r="U93" s="421">
        <f>+Q93-T93</f>
        <v>3224941088.9999995</v>
      </c>
      <c r="V93" s="421">
        <v>1313756753.1500001</v>
      </c>
      <c r="W93" s="44">
        <f t="shared" si="82"/>
        <v>268832000</v>
      </c>
      <c r="X93" s="45">
        <f t="shared" si="70"/>
        <v>0.80589302235079918</v>
      </c>
      <c r="Y93" s="45">
        <f t="shared" si="71"/>
        <v>0.26529158950453019</v>
      </c>
      <c r="Z93" s="45">
        <f t="shared" si="72"/>
        <v>0.2202269013802603</v>
      </c>
      <c r="AA93" s="45">
        <f t="shared" si="90"/>
        <v>0.32918958490380218</v>
      </c>
      <c r="AB93" s="45">
        <f t="shared" si="79"/>
        <v>0.83013148585511287</v>
      </c>
    </row>
    <row r="94" spans="1:28" ht="33" customHeight="1" x14ac:dyDescent="0.25">
      <c r="A94" s="238" t="s">
        <v>196</v>
      </c>
      <c r="B94" s="33"/>
      <c r="C94" s="33"/>
      <c r="D94" s="40"/>
      <c r="E94" s="149" t="s">
        <v>197</v>
      </c>
      <c r="F94" s="425">
        <f t="shared" ref="F94:V95" si="99">+F95</f>
        <v>6122200000</v>
      </c>
      <c r="G94" s="425">
        <f t="shared" si="99"/>
        <v>0</v>
      </c>
      <c r="H94" s="425">
        <f t="shared" si="99"/>
        <v>0</v>
      </c>
      <c r="I94" s="425">
        <f t="shared" si="99"/>
        <v>0</v>
      </c>
      <c r="J94" s="425">
        <f t="shared" si="99"/>
        <v>0</v>
      </c>
      <c r="K94" s="425">
        <f t="shared" si="99"/>
        <v>0</v>
      </c>
      <c r="L94" s="425">
        <f t="shared" si="99"/>
        <v>6122200000</v>
      </c>
      <c r="M94" s="36">
        <f t="shared" si="81"/>
        <v>1.1533278154938515E-3</v>
      </c>
      <c r="N94" s="425">
        <f t="shared" si="99"/>
        <v>0</v>
      </c>
      <c r="O94" s="425">
        <f t="shared" si="99"/>
        <v>4640071275.4499998</v>
      </c>
      <c r="P94" s="425">
        <f t="shared" si="99"/>
        <v>1482128724.5500002</v>
      </c>
      <c r="Q94" s="425">
        <f t="shared" si="99"/>
        <v>4640071275.4499998</v>
      </c>
      <c r="R94" s="425">
        <f t="shared" si="99"/>
        <v>1482128724.5500002</v>
      </c>
      <c r="S94" s="425">
        <f t="shared" si="99"/>
        <v>0</v>
      </c>
      <c r="T94" s="425">
        <f t="shared" si="99"/>
        <v>4640071275.4499998</v>
      </c>
      <c r="U94" s="425">
        <f t="shared" si="99"/>
        <v>0</v>
      </c>
      <c r="V94" s="425">
        <f t="shared" si="99"/>
        <v>4640071275.4499998</v>
      </c>
      <c r="W94" s="425">
        <f t="shared" ref="W94:W95" si="100">+W95</f>
        <v>0</v>
      </c>
      <c r="X94" s="37">
        <f t="shared" si="70"/>
        <v>0.75790912996145177</v>
      </c>
      <c r="Y94" s="37">
        <f t="shared" si="71"/>
        <v>0.75790912996145177</v>
      </c>
      <c r="Z94" s="37">
        <f t="shared" si="72"/>
        <v>0.75790912996145177</v>
      </c>
      <c r="AA94" s="37">
        <f>+T94/Q94</f>
        <v>1</v>
      </c>
      <c r="AB94" s="37">
        <f t="shared" si="79"/>
        <v>1</v>
      </c>
    </row>
    <row r="95" spans="1:28" ht="33" customHeight="1" x14ac:dyDescent="0.25">
      <c r="A95" s="238" t="s">
        <v>198</v>
      </c>
      <c r="B95" s="33"/>
      <c r="C95" s="33"/>
      <c r="D95" s="40"/>
      <c r="E95" s="149" t="s">
        <v>199</v>
      </c>
      <c r="F95" s="425">
        <f t="shared" si="99"/>
        <v>6122200000</v>
      </c>
      <c r="G95" s="425">
        <f t="shared" si="99"/>
        <v>0</v>
      </c>
      <c r="H95" s="425">
        <f t="shared" si="99"/>
        <v>0</v>
      </c>
      <c r="I95" s="425">
        <f t="shared" si="99"/>
        <v>0</v>
      </c>
      <c r="J95" s="425">
        <f t="shared" si="99"/>
        <v>0</v>
      </c>
      <c r="K95" s="425">
        <f t="shared" si="99"/>
        <v>0</v>
      </c>
      <c r="L95" s="425">
        <f t="shared" si="99"/>
        <v>6122200000</v>
      </c>
      <c r="M95" s="36">
        <f t="shared" si="81"/>
        <v>1.1533278154938515E-3</v>
      </c>
      <c r="N95" s="425">
        <f t="shared" si="99"/>
        <v>0</v>
      </c>
      <c r="O95" s="425">
        <f t="shared" si="99"/>
        <v>4640071275.4499998</v>
      </c>
      <c r="P95" s="425">
        <f t="shared" si="99"/>
        <v>1482128724.5500002</v>
      </c>
      <c r="Q95" s="425">
        <f t="shared" si="99"/>
        <v>4640071275.4499998</v>
      </c>
      <c r="R95" s="425">
        <f t="shared" si="99"/>
        <v>1482128724.5500002</v>
      </c>
      <c r="S95" s="425">
        <f t="shared" si="99"/>
        <v>0</v>
      </c>
      <c r="T95" s="425">
        <f t="shared" si="99"/>
        <v>4640071275.4499998</v>
      </c>
      <c r="U95" s="425">
        <f t="shared" si="99"/>
        <v>0</v>
      </c>
      <c r="V95" s="425">
        <f t="shared" si="99"/>
        <v>4640071275.4499998</v>
      </c>
      <c r="W95" s="425">
        <f t="shared" si="100"/>
        <v>0</v>
      </c>
      <c r="X95" s="37">
        <f t="shared" si="70"/>
        <v>0.75790912996145177</v>
      </c>
      <c r="Y95" s="37">
        <f t="shared" si="71"/>
        <v>0.75790912996145177</v>
      </c>
      <c r="Z95" s="37">
        <f t="shared" si="72"/>
        <v>0.75790912996145177</v>
      </c>
      <c r="AA95" s="37">
        <f>+T95/Q95</f>
        <v>1</v>
      </c>
      <c r="AB95" s="37">
        <f t="shared" si="79"/>
        <v>1</v>
      </c>
    </row>
    <row r="96" spans="1:28" ht="28.5" customHeight="1" thickBot="1" x14ac:dyDescent="0.3">
      <c r="A96" s="248" t="s">
        <v>200</v>
      </c>
      <c r="B96" s="53" t="s">
        <v>37</v>
      </c>
      <c r="C96" s="53">
        <v>20</v>
      </c>
      <c r="D96" s="53" t="s">
        <v>38</v>
      </c>
      <c r="E96" s="426" t="s">
        <v>201</v>
      </c>
      <c r="F96" s="427">
        <v>6122200000</v>
      </c>
      <c r="G96" s="427">
        <v>0</v>
      </c>
      <c r="H96" s="427">
        <v>0</v>
      </c>
      <c r="I96" s="427">
        <v>0</v>
      </c>
      <c r="J96" s="427">
        <v>0</v>
      </c>
      <c r="K96" s="427">
        <f t="shared" si="74"/>
        <v>0</v>
      </c>
      <c r="L96" s="427">
        <f t="shared" si="75"/>
        <v>6122200000</v>
      </c>
      <c r="M96" s="250">
        <f t="shared" si="81"/>
        <v>1.1533278154938515E-3</v>
      </c>
      <c r="N96" s="427">
        <v>0</v>
      </c>
      <c r="O96" s="427">
        <v>4640071275.4499998</v>
      </c>
      <c r="P96" s="427">
        <f>L96-O96</f>
        <v>1482128724.5500002</v>
      </c>
      <c r="Q96" s="427">
        <v>4640071275.4499998</v>
      </c>
      <c r="R96" s="427">
        <f>+L96-Q96</f>
        <v>1482128724.5500002</v>
      </c>
      <c r="S96" s="421">
        <f t="shared" ref="S96" si="101">O96-Q96</f>
        <v>0</v>
      </c>
      <c r="T96" s="427">
        <v>4640071275.4499998</v>
      </c>
      <c r="U96" s="427">
        <f>+Q96-T96</f>
        <v>0</v>
      </c>
      <c r="V96" s="427">
        <v>4640071275.4499998</v>
      </c>
      <c r="W96" s="56">
        <f t="shared" si="82"/>
        <v>0</v>
      </c>
      <c r="X96" s="57">
        <f t="shared" si="70"/>
        <v>0.75790912996145177</v>
      </c>
      <c r="Y96" s="57">
        <f t="shared" si="71"/>
        <v>0.75790912996145177</v>
      </c>
      <c r="Z96" s="57">
        <f t="shared" si="72"/>
        <v>0.75790912996145177</v>
      </c>
      <c r="AA96" s="57">
        <f>+T96/Q96</f>
        <v>1</v>
      </c>
      <c r="AB96" s="57">
        <f t="shared" si="79"/>
        <v>1</v>
      </c>
    </row>
    <row r="97" spans="1:28" s="410" customFormat="1" ht="28.5" customHeight="1" thickBot="1" x14ac:dyDescent="0.3">
      <c r="A97" s="18" t="s">
        <v>202</v>
      </c>
      <c r="B97" s="19"/>
      <c r="C97" s="19"/>
      <c r="D97" s="19"/>
      <c r="E97" s="416" t="s">
        <v>203</v>
      </c>
      <c r="F97" s="21">
        <f>F98+F101</f>
        <v>969198470862</v>
      </c>
      <c r="G97" s="21">
        <f t="shared" ref="G97:L97" si="102">G98+G101</f>
        <v>0</v>
      </c>
      <c r="H97" s="21">
        <f t="shared" si="102"/>
        <v>0</v>
      </c>
      <c r="I97" s="21">
        <f t="shared" si="102"/>
        <v>0</v>
      </c>
      <c r="J97" s="21">
        <f t="shared" si="102"/>
        <v>0</v>
      </c>
      <c r="K97" s="21">
        <f t="shared" si="102"/>
        <v>0</v>
      </c>
      <c r="L97" s="21">
        <f t="shared" si="102"/>
        <v>969198470862</v>
      </c>
      <c r="M97" s="236">
        <f t="shared" si="81"/>
        <v>0.18258200568084212</v>
      </c>
      <c r="N97" s="21">
        <f t="shared" ref="N97:W97" si="103">N98+N101</f>
        <v>0</v>
      </c>
      <c r="O97" s="21">
        <f t="shared" si="103"/>
        <v>484169982452</v>
      </c>
      <c r="P97" s="21">
        <f t="shared" si="103"/>
        <v>485028488410</v>
      </c>
      <c r="Q97" s="21">
        <f t="shared" si="103"/>
        <v>349333811590</v>
      </c>
      <c r="R97" s="21">
        <f t="shared" si="103"/>
        <v>619864659272</v>
      </c>
      <c r="S97" s="21">
        <f t="shared" si="103"/>
        <v>134836170862</v>
      </c>
      <c r="T97" s="21">
        <f t="shared" si="103"/>
        <v>349333811590</v>
      </c>
      <c r="U97" s="21">
        <f t="shared" si="103"/>
        <v>0</v>
      </c>
      <c r="V97" s="21">
        <f t="shared" si="103"/>
        <v>349333811590</v>
      </c>
      <c r="W97" s="21">
        <f t="shared" si="103"/>
        <v>0</v>
      </c>
      <c r="X97" s="23">
        <f t="shared" si="70"/>
        <v>0.36043578492164186</v>
      </c>
      <c r="Y97" s="23">
        <f t="shared" si="71"/>
        <v>0.36043578492164186</v>
      </c>
      <c r="Z97" s="23">
        <f t="shared" si="72"/>
        <v>0.36043578492164186</v>
      </c>
      <c r="AA97" s="23">
        <f t="shared" ref="AA97:AA160" si="104">+T97/Q97</f>
        <v>1</v>
      </c>
      <c r="AB97" s="24">
        <f>+V97/T97</f>
        <v>1</v>
      </c>
    </row>
    <row r="98" spans="1:28" ht="23.25" customHeight="1" x14ac:dyDescent="0.25">
      <c r="A98" s="237" t="s">
        <v>496</v>
      </c>
      <c r="B98" s="26"/>
      <c r="C98" s="26"/>
      <c r="D98" s="59"/>
      <c r="E98" s="417" t="s">
        <v>204</v>
      </c>
      <c r="F98" s="60">
        <f>F99</f>
        <v>134836170862</v>
      </c>
      <c r="G98" s="60">
        <f t="shared" ref="G98:L98" si="105">G99</f>
        <v>0</v>
      </c>
      <c r="H98" s="60">
        <f t="shared" si="105"/>
        <v>0</v>
      </c>
      <c r="I98" s="60">
        <f t="shared" si="105"/>
        <v>0</v>
      </c>
      <c r="J98" s="60">
        <f t="shared" si="105"/>
        <v>0</v>
      </c>
      <c r="K98" s="60">
        <f t="shared" si="105"/>
        <v>0</v>
      </c>
      <c r="L98" s="60">
        <f t="shared" si="105"/>
        <v>134836170862</v>
      </c>
      <c r="M98" s="29">
        <f t="shared" si="81"/>
        <v>2.5401049686358854E-2</v>
      </c>
      <c r="N98" s="60">
        <f t="shared" ref="N98:W98" si="106">N99</f>
        <v>0</v>
      </c>
      <c r="O98" s="60">
        <f t="shared" si="106"/>
        <v>134836170862</v>
      </c>
      <c r="P98" s="60">
        <f t="shared" si="106"/>
        <v>0</v>
      </c>
      <c r="Q98" s="60">
        <f t="shared" si="106"/>
        <v>0</v>
      </c>
      <c r="R98" s="60">
        <f t="shared" si="106"/>
        <v>134836170862</v>
      </c>
      <c r="S98" s="60">
        <f t="shared" si="106"/>
        <v>134836170862</v>
      </c>
      <c r="T98" s="60">
        <f t="shared" si="106"/>
        <v>0</v>
      </c>
      <c r="U98" s="60">
        <f t="shared" si="106"/>
        <v>0</v>
      </c>
      <c r="V98" s="60">
        <f t="shared" si="106"/>
        <v>0</v>
      </c>
      <c r="W98" s="60">
        <f t="shared" si="106"/>
        <v>0</v>
      </c>
      <c r="X98" s="30">
        <f t="shared" si="70"/>
        <v>0</v>
      </c>
      <c r="Y98" s="30">
        <f t="shared" si="71"/>
        <v>0</v>
      </c>
      <c r="Z98" s="30">
        <f t="shared" si="72"/>
        <v>0</v>
      </c>
      <c r="AA98" s="37" t="s">
        <v>46</v>
      </c>
      <c r="AB98" s="57" t="s">
        <v>46</v>
      </c>
    </row>
    <row r="99" spans="1:28" ht="23.25" customHeight="1" x14ac:dyDescent="0.25">
      <c r="A99" s="238" t="s">
        <v>497</v>
      </c>
      <c r="B99" s="33"/>
      <c r="C99" s="33"/>
      <c r="D99" s="40"/>
      <c r="E99" s="149" t="s">
        <v>205</v>
      </c>
      <c r="F99" s="47">
        <f t="shared" ref="F99:W99" si="107">+F100</f>
        <v>134836170862</v>
      </c>
      <c r="G99" s="47">
        <f t="shared" si="107"/>
        <v>0</v>
      </c>
      <c r="H99" s="47">
        <f t="shared" si="107"/>
        <v>0</v>
      </c>
      <c r="I99" s="47">
        <f t="shared" si="107"/>
        <v>0</v>
      </c>
      <c r="J99" s="47">
        <f t="shared" si="107"/>
        <v>0</v>
      </c>
      <c r="K99" s="47">
        <f t="shared" si="107"/>
        <v>0</v>
      </c>
      <c r="L99" s="47">
        <f t="shared" si="107"/>
        <v>134836170862</v>
      </c>
      <c r="M99" s="36">
        <f t="shared" si="81"/>
        <v>2.5401049686358854E-2</v>
      </c>
      <c r="N99" s="47">
        <f t="shared" si="107"/>
        <v>0</v>
      </c>
      <c r="O99" s="47">
        <f t="shared" si="107"/>
        <v>134836170862</v>
      </c>
      <c r="P99" s="47">
        <f>+P100</f>
        <v>0</v>
      </c>
      <c r="Q99" s="47">
        <f t="shared" si="107"/>
        <v>0</v>
      </c>
      <c r="R99" s="47">
        <f t="shared" si="107"/>
        <v>134836170862</v>
      </c>
      <c r="S99" s="47">
        <f t="shared" si="107"/>
        <v>134836170862</v>
      </c>
      <c r="T99" s="47">
        <f t="shared" si="107"/>
        <v>0</v>
      </c>
      <c r="U99" s="47">
        <f t="shared" si="107"/>
        <v>0</v>
      </c>
      <c r="V99" s="47">
        <f t="shared" si="107"/>
        <v>0</v>
      </c>
      <c r="W99" s="47">
        <f t="shared" si="107"/>
        <v>0</v>
      </c>
      <c r="X99" s="37">
        <f t="shared" si="70"/>
        <v>0</v>
      </c>
      <c r="Y99" s="37">
        <f t="shared" si="71"/>
        <v>0</v>
      </c>
      <c r="Z99" s="37">
        <f t="shared" si="72"/>
        <v>0</v>
      </c>
      <c r="AA99" s="37" t="s">
        <v>46</v>
      </c>
      <c r="AB99" s="57" t="s">
        <v>46</v>
      </c>
    </row>
    <row r="100" spans="1:28" ht="23.25" customHeight="1" x14ac:dyDescent="0.25">
      <c r="A100" s="239" t="s">
        <v>498</v>
      </c>
      <c r="B100" s="40" t="s">
        <v>192</v>
      </c>
      <c r="C100" s="40">
        <v>11</v>
      </c>
      <c r="D100" s="40" t="s">
        <v>206</v>
      </c>
      <c r="E100" s="151" t="s">
        <v>207</v>
      </c>
      <c r="F100" s="44">
        <v>134836170862</v>
      </c>
      <c r="G100" s="44">
        <v>0</v>
      </c>
      <c r="H100" s="44">
        <v>0</v>
      </c>
      <c r="I100" s="44">
        <v>0</v>
      </c>
      <c r="J100" s="44">
        <v>0</v>
      </c>
      <c r="K100" s="44">
        <f t="shared" si="74"/>
        <v>0</v>
      </c>
      <c r="L100" s="44">
        <f t="shared" si="75"/>
        <v>134836170862</v>
      </c>
      <c r="M100" s="43">
        <f t="shared" si="81"/>
        <v>2.5401049686358854E-2</v>
      </c>
      <c r="N100" s="44">
        <v>0</v>
      </c>
      <c r="O100" s="44">
        <v>134836170862</v>
      </c>
      <c r="P100" s="44">
        <f>L100-O100</f>
        <v>0</v>
      </c>
      <c r="Q100" s="44">
        <v>0</v>
      </c>
      <c r="R100" s="44">
        <f>+L100-Q100</f>
        <v>134836170862</v>
      </c>
      <c r="S100" s="421">
        <f t="shared" ref="S100" si="108">O100-Q100</f>
        <v>134836170862</v>
      </c>
      <c r="T100" s="44">
        <v>0</v>
      </c>
      <c r="U100" s="44">
        <f>+Q100-T100</f>
        <v>0</v>
      </c>
      <c r="V100" s="44">
        <v>0</v>
      </c>
      <c r="W100" s="44">
        <f t="shared" si="82"/>
        <v>0</v>
      </c>
      <c r="X100" s="57">
        <f t="shared" si="70"/>
        <v>0</v>
      </c>
      <c r="Y100" s="45">
        <f t="shared" si="71"/>
        <v>0</v>
      </c>
      <c r="Z100" s="45">
        <f t="shared" si="72"/>
        <v>0</v>
      </c>
      <c r="AA100" s="37" t="s">
        <v>46</v>
      </c>
      <c r="AB100" s="57" t="s">
        <v>46</v>
      </c>
    </row>
    <row r="101" spans="1:28" ht="23.25" customHeight="1" x14ac:dyDescent="0.25">
      <c r="A101" s="238" t="s">
        <v>208</v>
      </c>
      <c r="B101" s="33"/>
      <c r="C101" s="33"/>
      <c r="D101" s="40"/>
      <c r="E101" s="149" t="s">
        <v>209</v>
      </c>
      <c r="F101" s="47">
        <f>F102</f>
        <v>834362300000</v>
      </c>
      <c r="G101" s="47">
        <f t="shared" ref="G101:L101" si="109">G102</f>
        <v>0</v>
      </c>
      <c r="H101" s="47">
        <f t="shared" si="109"/>
        <v>0</v>
      </c>
      <c r="I101" s="47">
        <f t="shared" si="109"/>
        <v>0</v>
      </c>
      <c r="J101" s="47">
        <f t="shared" si="109"/>
        <v>0</v>
      </c>
      <c r="K101" s="47">
        <f t="shared" si="109"/>
        <v>0</v>
      </c>
      <c r="L101" s="47">
        <f t="shared" si="109"/>
        <v>834362300000</v>
      </c>
      <c r="M101" s="36">
        <f t="shared" si="81"/>
        <v>0.15718095599448328</v>
      </c>
      <c r="N101" s="47">
        <f t="shared" ref="N101:W101" si="110">N102</f>
        <v>0</v>
      </c>
      <c r="O101" s="47">
        <f t="shared" si="110"/>
        <v>349333811590</v>
      </c>
      <c r="P101" s="47">
        <f t="shared" si="110"/>
        <v>485028488410</v>
      </c>
      <c r="Q101" s="47">
        <f t="shared" si="110"/>
        <v>349333811590</v>
      </c>
      <c r="R101" s="47">
        <f t="shared" si="110"/>
        <v>485028488410</v>
      </c>
      <c r="S101" s="47">
        <f t="shared" si="110"/>
        <v>0</v>
      </c>
      <c r="T101" s="47">
        <f t="shared" si="110"/>
        <v>349333811590</v>
      </c>
      <c r="U101" s="47">
        <f t="shared" si="110"/>
        <v>0</v>
      </c>
      <c r="V101" s="47">
        <f t="shared" si="110"/>
        <v>349333811590</v>
      </c>
      <c r="W101" s="47">
        <f t="shared" si="110"/>
        <v>0</v>
      </c>
      <c r="X101" s="37">
        <f t="shared" si="70"/>
        <v>0.41868360014588385</v>
      </c>
      <c r="Y101" s="37">
        <f t="shared" si="71"/>
        <v>0.41868360014588385</v>
      </c>
      <c r="Z101" s="37">
        <f t="shared" si="72"/>
        <v>0.41868360014588385</v>
      </c>
      <c r="AA101" s="37">
        <f t="shared" si="104"/>
        <v>1</v>
      </c>
      <c r="AB101" s="443">
        <f t="shared" si="79"/>
        <v>1</v>
      </c>
    </row>
    <row r="102" spans="1:28" ht="23.25" customHeight="1" x14ac:dyDescent="0.25">
      <c r="A102" s="238" t="s">
        <v>210</v>
      </c>
      <c r="B102" s="33"/>
      <c r="C102" s="33"/>
      <c r="D102" s="40"/>
      <c r="E102" s="149" t="s">
        <v>211</v>
      </c>
      <c r="F102" s="47">
        <f>+F103</f>
        <v>834362300000</v>
      </c>
      <c r="G102" s="47">
        <f t="shared" ref="G102:L102" si="111">+G103</f>
        <v>0</v>
      </c>
      <c r="H102" s="47">
        <f t="shared" si="111"/>
        <v>0</v>
      </c>
      <c r="I102" s="47">
        <f t="shared" si="111"/>
        <v>0</v>
      </c>
      <c r="J102" s="47">
        <f t="shared" si="111"/>
        <v>0</v>
      </c>
      <c r="K102" s="47">
        <f t="shared" si="111"/>
        <v>0</v>
      </c>
      <c r="L102" s="47">
        <f t="shared" si="111"/>
        <v>834362300000</v>
      </c>
      <c r="M102" s="36">
        <f t="shared" si="81"/>
        <v>0.15718095599448328</v>
      </c>
      <c r="N102" s="47">
        <f t="shared" ref="N102:W102" si="112">+N103</f>
        <v>0</v>
      </c>
      <c r="O102" s="47">
        <f t="shared" si="112"/>
        <v>349333811590</v>
      </c>
      <c r="P102" s="47">
        <f t="shared" si="112"/>
        <v>485028488410</v>
      </c>
      <c r="Q102" s="47">
        <f t="shared" si="112"/>
        <v>349333811590</v>
      </c>
      <c r="R102" s="47">
        <f t="shared" si="112"/>
        <v>485028488410</v>
      </c>
      <c r="S102" s="47">
        <f t="shared" si="112"/>
        <v>0</v>
      </c>
      <c r="T102" s="47">
        <f t="shared" si="112"/>
        <v>349333811590</v>
      </c>
      <c r="U102" s="47">
        <f t="shared" si="112"/>
        <v>0</v>
      </c>
      <c r="V102" s="47">
        <f t="shared" si="112"/>
        <v>349333811590</v>
      </c>
      <c r="W102" s="47">
        <f t="shared" si="112"/>
        <v>0</v>
      </c>
      <c r="X102" s="37">
        <f t="shared" si="70"/>
        <v>0.41868360014588385</v>
      </c>
      <c r="Y102" s="37">
        <f t="shared" si="71"/>
        <v>0.41868360014588385</v>
      </c>
      <c r="Z102" s="37">
        <f t="shared" si="72"/>
        <v>0.41868360014588385</v>
      </c>
      <c r="AA102" s="37">
        <f t="shared" si="104"/>
        <v>1</v>
      </c>
      <c r="AB102" s="443">
        <f t="shared" si="79"/>
        <v>1</v>
      </c>
    </row>
    <row r="103" spans="1:28" ht="23.25" customHeight="1" thickBot="1" x14ac:dyDescent="0.3">
      <c r="A103" s="248" t="s">
        <v>212</v>
      </c>
      <c r="B103" s="53" t="s">
        <v>192</v>
      </c>
      <c r="C103" s="53">
        <v>11</v>
      </c>
      <c r="D103" s="53" t="s">
        <v>38</v>
      </c>
      <c r="E103" s="426" t="s">
        <v>213</v>
      </c>
      <c r="F103" s="56">
        <v>834362300000</v>
      </c>
      <c r="G103" s="56">
        <v>0</v>
      </c>
      <c r="H103" s="56">
        <v>0</v>
      </c>
      <c r="I103" s="56">
        <v>0</v>
      </c>
      <c r="J103" s="56">
        <v>0</v>
      </c>
      <c r="K103" s="56">
        <f t="shared" si="74"/>
        <v>0</v>
      </c>
      <c r="L103" s="56">
        <f t="shared" si="75"/>
        <v>834362300000</v>
      </c>
      <c r="M103" s="250">
        <f t="shared" si="81"/>
        <v>0.15718095599448328</v>
      </c>
      <c r="N103" s="56">
        <v>0</v>
      </c>
      <c r="O103" s="56">
        <v>349333811590</v>
      </c>
      <c r="P103" s="56">
        <f>L103-O103</f>
        <v>485028488410</v>
      </c>
      <c r="Q103" s="56">
        <v>349333811590</v>
      </c>
      <c r="R103" s="56">
        <f>+L103-Q103</f>
        <v>485028488410</v>
      </c>
      <c r="S103" s="421">
        <f t="shared" ref="S103" si="113">O103-Q103</f>
        <v>0</v>
      </c>
      <c r="T103" s="56">
        <v>349333811590</v>
      </c>
      <c r="U103" s="56">
        <f>+Q103-T103</f>
        <v>0</v>
      </c>
      <c r="V103" s="56">
        <v>349333811590</v>
      </c>
      <c r="W103" s="56">
        <f t="shared" si="82"/>
        <v>0</v>
      </c>
      <c r="X103" s="57">
        <f t="shared" si="70"/>
        <v>0.41868360014588385</v>
      </c>
      <c r="Y103" s="57">
        <f t="shared" si="71"/>
        <v>0.41868360014588385</v>
      </c>
      <c r="Z103" s="57">
        <f t="shared" si="72"/>
        <v>0.41868360014588385</v>
      </c>
      <c r="AA103" s="45">
        <f t="shared" si="104"/>
        <v>1</v>
      </c>
      <c r="AB103" s="57">
        <f t="shared" si="79"/>
        <v>1</v>
      </c>
    </row>
    <row r="104" spans="1:28" s="410" customFormat="1" ht="24" customHeight="1" thickBot="1" x14ac:dyDescent="0.3">
      <c r="A104" s="18" t="s">
        <v>214</v>
      </c>
      <c r="B104" s="19"/>
      <c r="C104" s="19"/>
      <c r="D104" s="19"/>
      <c r="E104" s="416" t="s">
        <v>215</v>
      </c>
      <c r="F104" s="21">
        <f t="shared" ref="F104:L104" si="114">+F105+F209+F215+F227+F238</f>
        <v>4237527256305</v>
      </c>
      <c r="G104" s="21">
        <f t="shared" si="114"/>
        <v>0</v>
      </c>
      <c r="H104" s="21">
        <f t="shared" si="114"/>
        <v>0</v>
      </c>
      <c r="I104" s="21">
        <f t="shared" si="114"/>
        <v>21990000000</v>
      </c>
      <c r="J104" s="21">
        <f t="shared" si="114"/>
        <v>21990000000</v>
      </c>
      <c r="K104" s="21">
        <f t="shared" si="114"/>
        <v>0</v>
      </c>
      <c r="L104" s="21">
        <f t="shared" si="114"/>
        <v>4237527256305</v>
      </c>
      <c r="M104" s="236">
        <f t="shared" si="81"/>
        <v>0.79828461233051839</v>
      </c>
      <c r="N104" s="21">
        <f t="shared" ref="N104:W104" si="115">+N105+N209+N215+N227+N238</f>
        <v>0</v>
      </c>
      <c r="O104" s="21">
        <f t="shared" si="115"/>
        <v>4172284891779.2305</v>
      </c>
      <c r="P104" s="21">
        <f t="shared" si="115"/>
        <v>65242364525.769981</v>
      </c>
      <c r="Q104" s="21">
        <f t="shared" si="115"/>
        <v>4065410506193.9199</v>
      </c>
      <c r="R104" s="21">
        <f t="shared" si="115"/>
        <v>172116750111.07999</v>
      </c>
      <c r="S104" s="21">
        <f t="shared" si="115"/>
        <v>106874385585.31</v>
      </c>
      <c r="T104" s="21">
        <f t="shared" si="115"/>
        <v>144084542389.89999</v>
      </c>
      <c r="U104" s="21">
        <f t="shared" si="115"/>
        <v>3921325963804.0205</v>
      </c>
      <c r="V104" s="21">
        <f t="shared" si="115"/>
        <v>143983748312.89999</v>
      </c>
      <c r="W104" s="21">
        <f t="shared" si="115"/>
        <v>100794077</v>
      </c>
      <c r="X104" s="23">
        <f t="shared" si="70"/>
        <v>0.95938273910687222</v>
      </c>
      <c r="Y104" s="23">
        <f t="shared" si="71"/>
        <v>3.4002033184687405E-2</v>
      </c>
      <c r="Z104" s="23">
        <f t="shared" si="72"/>
        <v>3.3978247124821948E-2</v>
      </c>
      <c r="AA104" s="23">
        <f t="shared" si="104"/>
        <v>3.5441572793295469E-2</v>
      </c>
      <c r="AB104" s="23">
        <f t="shared" si="79"/>
        <v>0.99930045183662208</v>
      </c>
    </row>
    <row r="105" spans="1:28" ht="24" customHeight="1" x14ac:dyDescent="0.25">
      <c r="A105" s="237" t="s">
        <v>216</v>
      </c>
      <c r="B105" s="26"/>
      <c r="C105" s="26"/>
      <c r="D105" s="59"/>
      <c r="E105" s="417" t="s">
        <v>217</v>
      </c>
      <c r="F105" s="428">
        <f>+F106</f>
        <v>4013197084476</v>
      </c>
      <c r="G105" s="428">
        <f t="shared" ref="G105:L105" si="116">+G106</f>
        <v>0</v>
      </c>
      <c r="H105" s="428">
        <f t="shared" si="116"/>
        <v>0</v>
      </c>
      <c r="I105" s="428">
        <f t="shared" si="116"/>
        <v>0</v>
      </c>
      <c r="J105" s="428">
        <f t="shared" si="116"/>
        <v>0</v>
      </c>
      <c r="K105" s="428">
        <f t="shared" si="116"/>
        <v>0</v>
      </c>
      <c r="L105" s="428">
        <f t="shared" si="116"/>
        <v>4013197084476</v>
      </c>
      <c r="M105" s="29">
        <f t="shared" si="81"/>
        <v>0.7560242766628007</v>
      </c>
      <c r="N105" s="428">
        <f t="shared" ref="N105:W105" si="117">+N106</f>
        <v>0</v>
      </c>
      <c r="O105" s="428">
        <f t="shared" si="117"/>
        <v>4000372480251.8604</v>
      </c>
      <c r="P105" s="428">
        <f t="shared" si="117"/>
        <v>12824604224.139999</v>
      </c>
      <c r="Q105" s="428">
        <f t="shared" si="117"/>
        <v>3992986352317.6699</v>
      </c>
      <c r="R105" s="428">
        <f t="shared" si="117"/>
        <v>20210732158.330002</v>
      </c>
      <c r="S105" s="428">
        <f t="shared" si="117"/>
        <v>7386127934.1900005</v>
      </c>
      <c r="T105" s="428">
        <f t="shared" si="117"/>
        <v>121798584125.47</v>
      </c>
      <c r="U105" s="428">
        <f t="shared" si="117"/>
        <v>3871187768192.2002</v>
      </c>
      <c r="V105" s="428">
        <f t="shared" si="117"/>
        <v>121784710303.47</v>
      </c>
      <c r="W105" s="428">
        <f t="shared" si="117"/>
        <v>13873822</v>
      </c>
      <c r="X105" s="30">
        <f t="shared" si="70"/>
        <v>0.99496393231309022</v>
      </c>
      <c r="Y105" s="30">
        <f t="shared" si="71"/>
        <v>3.0349514753864409E-2</v>
      </c>
      <c r="Z105" s="30">
        <f t="shared" si="72"/>
        <v>3.0346057704108826E-2</v>
      </c>
      <c r="AA105" s="30">
        <f t="shared" si="104"/>
        <v>3.0503130584148833E-2</v>
      </c>
      <c r="AB105" s="30">
        <f t="shared" si="79"/>
        <v>0.99988609209130286</v>
      </c>
    </row>
    <row r="106" spans="1:28" ht="24" customHeight="1" x14ac:dyDescent="0.25">
      <c r="A106" s="238" t="s">
        <v>218</v>
      </c>
      <c r="B106" s="33"/>
      <c r="C106" s="33"/>
      <c r="D106" s="40"/>
      <c r="E106" s="149" t="s">
        <v>219</v>
      </c>
      <c r="F106" s="425">
        <f t="shared" ref="F106:L106" si="118">+F107+F111+F115+F119+F123+F127+F131+F135+F139+F143+F149+F153+F157+F161+F165+F169+F173+F178+F181+F185+F189+F193+F197+F201</f>
        <v>4013197084476</v>
      </c>
      <c r="G106" s="425">
        <f t="shared" si="118"/>
        <v>0</v>
      </c>
      <c r="H106" s="425">
        <f t="shared" si="118"/>
        <v>0</v>
      </c>
      <c r="I106" s="425">
        <f t="shared" si="118"/>
        <v>0</v>
      </c>
      <c r="J106" s="425">
        <f t="shared" si="118"/>
        <v>0</v>
      </c>
      <c r="K106" s="425">
        <f t="shared" si="118"/>
        <v>0</v>
      </c>
      <c r="L106" s="425">
        <f t="shared" si="118"/>
        <v>4013197084476</v>
      </c>
      <c r="M106" s="36">
        <f t="shared" si="81"/>
        <v>0.7560242766628007</v>
      </c>
      <c r="N106" s="425">
        <f t="shared" ref="N106:W106" si="119">+N107+N111+N115+N119+N123+N127+N131+N135+N139+N143+N149+N153+N157+N161+N165+N169+N173+N178+N181+N185+N189+N193+N197+N201</f>
        <v>0</v>
      </c>
      <c r="O106" s="425">
        <f t="shared" si="119"/>
        <v>4000372480251.8604</v>
      </c>
      <c r="P106" s="425">
        <f t="shared" si="119"/>
        <v>12824604224.139999</v>
      </c>
      <c r="Q106" s="425">
        <f t="shared" si="119"/>
        <v>3992986352317.6699</v>
      </c>
      <c r="R106" s="425">
        <f t="shared" si="119"/>
        <v>20210732158.330002</v>
      </c>
      <c r="S106" s="425">
        <f t="shared" si="119"/>
        <v>7386127934.1900005</v>
      </c>
      <c r="T106" s="425">
        <f t="shared" si="119"/>
        <v>121798584125.47</v>
      </c>
      <c r="U106" s="425">
        <f t="shared" si="119"/>
        <v>3871187768192.2002</v>
      </c>
      <c r="V106" s="425">
        <f t="shared" si="119"/>
        <v>121784710303.47</v>
      </c>
      <c r="W106" s="425">
        <f t="shared" si="119"/>
        <v>13873822</v>
      </c>
      <c r="X106" s="37">
        <f t="shared" si="70"/>
        <v>0.99496393231309022</v>
      </c>
      <c r="Y106" s="37">
        <f t="shared" si="71"/>
        <v>3.0349514753864409E-2</v>
      </c>
      <c r="Z106" s="37">
        <f t="shared" si="72"/>
        <v>3.0346057704108826E-2</v>
      </c>
      <c r="AA106" s="37">
        <f t="shared" si="104"/>
        <v>3.0503130584148833E-2</v>
      </c>
      <c r="AB106" s="37">
        <f t="shared" si="79"/>
        <v>0.99988609209130286</v>
      </c>
    </row>
    <row r="107" spans="1:28" ht="54" customHeight="1" x14ac:dyDescent="0.25">
      <c r="A107" s="238" t="s">
        <v>220</v>
      </c>
      <c r="B107" s="40"/>
      <c r="C107" s="40"/>
      <c r="D107" s="40"/>
      <c r="E107" s="149" t="s">
        <v>221</v>
      </c>
      <c r="F107" s="425">
        <f t="shared" ref="F107:V109" si="120">+F108</f>
        <v>197403295128</v>
      </c>
      <c r="G107" s="425">
        <f t="shared" si="120"/>
        <v>0</v>
      </c>
      <c r="H107" s="425">
        <f t="shared" si="120"/>
        <v>0</v>
      </c>
      <c r="I107" s="425">
        <f t="shared" si="120"/>
        <v>0</v>
      </c>
      <c r="J107" s="425">
        <f t="shared" si="120"/>
        <v>0</v>
      </c>
      <c r="K107" s="425">
        <f t="shared" si="120"/>
        <v>0</v>
      </c>
      <c r="L107" s="425">
        <f t="shared" si="120"/>
        <v>197403295128</v>
      </c>
      <c r="M107" s="36">
        <f t="shared" si="81"/>
        <v>3.7187728454030296E-2</v>
      </c>
      <c r="N107" s="425">
        <f t="shared" si="120"/>
        <v>0</v>
      </c>
      <c r="O107" s="425">
        <f t="shared" si="120"/>
        <v>197403295128</v>
      </c>
      <c r="P107" s="425">
        <f t="shared" si="120"/>
        <v>0</v>
      </c>
      <c r="Q107" s="425">
        <f t="shared" si="120"/>
        <v>197403295128</v>
      </c>
      <c r="R107" s="425">
        <f t="shared" si="120"/>
        <v>0</v>
      </c>
      <c r="S107" s="425">
        <f t="shared" si="120"/>
        <v>0</v>
      </c>
      <c r="T107" s="425">
        <f t="shared" si="120"/>
        <v>0</v>
      </c>
      <c r="U107" s="425">
        <f t="shared" si="120"/>
        <v>197403295128</v>
      </c>
      <c r="V107" s="425">
        <f t="shared" si="120"/>
        <v>0</v>
      </c>
      <c r="W107" s="425">
        <f t="shared" ref="W107:W109" si="121">+W108</f>
        <v>0</v>
      </c>
      <c r="X107" s="37">
        <f t="shared" si="70"/>
        <v>1</v>
      </c>
      <c r="Y107" s="37">
        <f t="shared" si="71"/>
        <v>0</v>
      </c>
      <c r="Z107" s="37">
        <f t="shared" si="72"/>
        <v>0</v>
      </c>
      <c r="AA107" s="37">
        <f t="shared" si="104"/>
        <v>0</v>
      </c>
      <c r="AB107" s="37" t="s">
        <v>46</v>
      </c>
    </row>
    <row r="108" spans="1:28" ht="54" customHeight="1" x14ac:dyDescent="0.25">
      <c r="A108" s="238" t="s">
        <v>222</v>
      </c>
      <c r="B108" s="68"/>
      <c r="C108" s="68"/>
      <c r="D108" s="40"/>
      <c r="E108" s="149" t="s">
        <v>221</v>
      </c>
      <c r="F108" s="425">
        <f t="shared" si="120"/>
        <v>197403295128</v>
      </c>
      <c r="G108" s="425">
        <f t="shared" si="120"/>
        <v>0</v>
      </c>
      <c r="H108" s="425">
        <f t="shared" si="120"/>
        <v>0</v>
      </c>
      <c r="I108" s="425">
        <f t="shared" si="120"/>
        <v>0</v>
      </c>
      <c r="J108" s="425">
        <f t="shared" si="120"/>
        <v>0</v>
      </c>
      <c r="K108" s="425">
        <f t="shared" si="120"/>
        <v>0</v>
      </c>
      <c r="L108" s="425">
        <f t="shared" si="120"/>
        <v>197403295128</v>
      </c>
      <c r="M108" s="36">
        <f t="shared" si="81"/>
        <v>3.7187728454030296E-2</v>
      </c>
      <c r="N108" s="425">
        <f t="shared" si="120"/>
        <v>0</v>
      </c>
      <c r="O108" s="425">
        <f t="shared" si="120"/>
        <v>197403295128</v>
      </c>
      <c r="P108" s="425">
        <f t="shared" si="120"/>
        <v>0</v>
      </c>
      <c r="Q108" s="425">
        <f t="shared" si="120"/>
        <v>197403295128</v>
      </c>
      <c r="R108" s="425">
        <f t="shared" si="120"/>
        <v>0</v>
      </c>
      <c r="S108" s="425">
        <f t="shared" si="120"/>
        <v>0</v>
      </c>
      <c r="T108" s="425">
        <f t="shared" si="120"/>
        <v>0</v>
      </c>
      <c r="U108" s="425">
        <f t="shared" si="120"/>
        <v>197403295128</v>
      </c>
      <c r="V108" s="425">
        <f t="shared" si="120"/>
        <v>0</v>
      </c>
      <c r="W108" s="425">
        <f t="shared" si="121"/>
        <v>0</v>
      </c>
      <c r="X108" s="37">
        <f t="shared" si="70"/>
        <v>1</v>
      </c>
      <c r="Y108" s="37">
        <f t="shared" si="71"/>
        <v>0</v>
      </c>
      <c r="Z108" s="37">
        <f t="shared" si="72"/>
        <v>0</v>
      </c>
      <c r="AA108" s="37">
        <f t="shared" si="104"/>
        <v>0</v>
      </c>
      <c r="AB108" s="37" t="s">
        <v>46</v>
      </c>
    </row>
    <row r="109" spans="1:28" ht="30" customHeight="1" x14ac:dyDescent="0.25">
      <c r="A109" s="238" t="s">
        <v>223</v>
      </c>
      <c r="B109" s="68"/>
      <c r="C109" s="68"/>
      <c r="D109" s="40"/>
      <c r="E109" s="149" t="s">
        <v>224</v>
      </c>
      <c r="F109" s="425">
        <f t="shared" si="120"/>
        <v>197403295128</v>
      </c>
      <c r="G109" s="425">
        <f t="shared" si="120"/>
        <v>0</v>
      </c>
      <c r="H109" s="425">
        <f t="shared" si="120"/>
        <v>0</v>
      </c>
      <c r="I109" s="425">
        <f t="shared" si="120"/>
        <v>0</v>
      </c>
      <c r="J109" s="425">
        <f t="shared" si="120"/>
        <v>0</v>
      </c>
      <c r="K109" s="425">
        <f t="shared" si="120"/>
        <v>0</v>
      </c>
      <c r="L109" s="425">
        <f t="shared" si="120"/>
        <v>197403295128</v>
      </c>
      <c r="M109" s="36">
        <f t="shared" si="81"/>
        <v>3.7187728454030296E-2</v>
      </c>
      <c r="N109" s="425">
        <f t="shared" si="120"/>
        <v>0</v>
      </c>
      <c r="O109" s="425">
        <f t="shared" si="120"/>
        <v>197403295128</v>
      </c>
      <c r="P109" s="425">
        <f t="shared" si="120"/>
        <v>0</v>
      </c>
      <c r="Q109" s="425">
        <f t="shared" si="120"/>
        <v>197403295128</v>
      </c>
      <c r="R109" s="425">
        <f t="shared" si="120"/>
        <v>0</v>
      </c>
      <c r="S109" s="425">
        <f t="shared" si="120"/>
        <v>0</v>
      </c>
      <c r="T109" s="425">
        <f t="shared" si="120"/>
        <v>0</v>
      </c>
      <c r="U109" s="425">
        <f t="shared" si="120"/>
        <v>197403295128</v>
      </c>
      <c r="V109" s="425">
        <f t="shared" si="120"/>
        <v>0</v>
      </c>
      <c r="W109" s="425">
        <f t="shared" si="121"/>
        <v>0</v>
      </c>
      <c r="X109" s="37">
        <f t="shared" si="70"/>
        <v>1</v>
      </c>
      <c r="Y109" s="37">
        <f t="shared" si="71"/>
        <v>0</v>
      </c>
      <c r="Z109" s="37">
        <f t="shared" si="72"/>
        <v>0</v>
      </c>
      <c r="AA109" s="37">
        <f t="shared" si="104"/>
        <v>0</v>
      </c>
      <c r="AB109" s="37" t="s">
        <v>46</v>
      </c>
    </row>
    <row r="110" spans="1:28" ht="30" customHeight="1" x14ac:dyDescent="0.25">
      <c r="A110" s="239" t="s">
        <v>225</v>
      </c>
      <c r="B110" s="40" t="s">
        <v>192</v>
      </c>
      <c r="C110" s="40">
        <v>11</v>
      </c>
      <c r="D110" s="40" t="s">
        <v>38</v>
      </c>
      <c r="E110" s="151" t="s">
        <v>226</v>
      </c>
      <c r="F110" s="421">
        <v>197403295128</v>
      </c>
      <c r="G110" s="421">
        <v>0</v>
      </c>
      <c r="H110" s="421">
        <v>0</v>
      </c>
      <c r="I110" s="421">
        <v>0</v>
      </c>
      <c r="J110" s="421">
        <v>0</v>
      </c>
      <c r="K110" s="421">
        <f t="shared" si="74"/>
        <v>0</v>
      </c>
      <c r="L110" s="421">
        <f t="shared" si="75"/>
        <v>197403295128</v>
      </c>
      <c r="M110" s="43">
        <f t="shared" si="81"/>
        <v>3.7187728454030296E-2</v>
      </c>
      <c r="N110" s="421">
        <v>0</v>
      </c>
      <c r="O110" s="421">
        <v>197403295128</v>
      </c>
      <c r="P110" s="421">
        <f>L110-O110</f>
        <v>0</v>
      </c>
      <c r="Q110" s="421">
        <v>197403295128</v>
      </c>
      <c r="R110" s="421">
        <f>+L110-Q110</f>
        <v>0</v>
      </c>
      <c r="S110" s="421">
        <f t="shared" ref="S110" si="122">O110-Q110</f>
        <v>0</v>
      </c>
      <c r="T110" s="421">
        <v>0</v>
      </c>
      <c r="U110" s="421">
        <f>+Q110-T110</f>
        <v>197403295128</v>
      </c>
      <c r="V110" s="421">
        <v>0</v>
      </c>
      <c r="W110" s="44">
        <f t="shared" si="82"/>
        <v>0</v>
      </c>
      <c r="X110" s="45">
        <f t="shared" si="70"/>
        <v>1</v>
      </c>
      <c r="Y110" s="45">
        <f t="shared" si="71"/>
        <v>0</v>
      </c>
      <c r="Z110" s="45">
        <f t="shared" si="72"/>
        <v>0</v>
      </c>
      <c r="AA110" s="45">
        <f t="shared" si="104"/>
        <v>0</v>
      </c>
      <c r="AB110" s="45" t="s">
        <v>46</v>
      </c>
    </row>
    <row r="111" spans="1:28" ht="49.5" customHeight="1" x14ac:dyDescent="0.25">
      <c r="A111" s="238" t="s">
        <v>227</v>
      </c>
      <c r="B111" s="68"/>
      <c r="C111" s="68"/>
      <c r="D111" s="40"/>
      <c r="E111" s="149" t="s">
        <v>228</v>
      </c>
      <c r="F111" s="425">
        <f t="shared" ref="F111:V113" si="123">+F112</f>
        <v>1740600000</v>
      </c>
      <c r="G111" s="425">
        <f t="shared" si="123"/>
        <v>0</v>
      </c>
      <c r="H111" s="425">
        <f t="shared" si="123"/>
        <v>0</v>
      </c>
      <c r="I111" s="425">
        <f t="shared" si="123"/>
        <v>0</v>
      </c>
      <c r="J111" s="425">
        <f t="shared" si="123"/>
        <v>0</v>
      </c>
      <c r="K111" s="425">
        <f t="shared" si="123"/>
        <v>0</v>
      </c>
      <c r="L111" s="425">
        <f t="shared" si="123"/>
        <v>1740600000</v>
      </c>
      <c r="M111" s="36">
        <f t="shared" si="81"/>
        <v>3.2790212597572733E-4</v>
      </c>
      <c r="N111" s="425">
        <f t="shared" si="123"/>
        <v>0</v>
      </c>
      <c r="O111" s="425">
        <f t="shared" si="123"/>
        <v>1740600000</v>
      </c>
      <c r="P111" s="425">
        <f t="shared" si="123"/>
        <v>0</v>
      </c>
      <c r="Q111" s="425">
        <f t="shared" si="123"/>
        <v>1740600000</v>
      </c>
      <c r="R111" s="425">
        <f t="shared" si="123"/>
        <v>0</v>
      </c>
      <c r="S111" s="425">
        <v>0</v>
      </c>
      <c r="T111" s="425">
        <f t="shared" si="123"/>
        <v>0</v>
      </c>
      <c r="U111" s="425">
        <f t="shared" si="123"/>
        <v>1740600000</v>
      </c>
      <c r="V111" s="425">
        <f t="shared" si="123"/>
        <v>0</v>
      </c>
      <c r="W111" s="425">
        <f t="shared" ref="W111:W113" si="124">+W112</f>
        <v>0</v>
      </c>
      <c r="X111" s="37">
        <f t="shared" si="70"/>
        <v>1</v>
      </c>
      <c r="Y111" s="37">
        <f t="shared" si="71"/>
        <v>0</v>
      </c>
      <c r="Z111" s="37">
        <f t="shared" si="72"/>
        <v>0</v>
      </c>
      <c r="AA111" s="37">
        <f t="shared" si="104"/>
        <v>0</v>
      </c>
      <c r="AB111" s="37" t="s">
        <v>46</v>
      </c>
    </row>
    <row r="112" spans="1:28" ht="49.5" customHeight="1" x14ac:dyDescent="0.25">
      <c r="A112" s="238" t="s">
        <v>229</v>
      </c>
      <c r="B112" s="40"/>
      <c r="C112" s="40"/>
      <c r="D112" s="40"/>
      <c r="E112" s="148" t="s">
        <v>228</v>
      </c>
      <c r="F112" s="425">
        <f t="shared" si="123"/>
        <v>1740600000</v>
      </c>
      <c r="G112" s="425">
        <f t="shared" si="123"/>
        <v>0</v>
      </c>
      <c r="H112" s="425">
        <f t="shared" si="123"/>
        <v>0</v>
      </c>
      <c r="I112" s="425">
        <f t="shared" si="123"/>
        <v>0</v>
      </c>
      <c r="J112" s="425">
        <f t="shared" si="123"/>
        <v>0</v>
      </c>
      <c r="K112" s="425">
        <f t="shared" si="123"/>
        <v>0</v>
      </c>
      <c r="L112" s="425">
        <f t="shared" si="123"/>
        <v>1740600000</v>
      </c>
      <c r="M112" s="36">
        <f t="shared" si="81"/>
        <v>3.2790212597572733E-4</v>
      </c>
      <c r="N112" s="425">
        <f t="shared" si="123"/>
        <v>0</v>
      </c>
      <c r="O112" s="425">
        <f t="shared" si="123"/>
        <v>1740600000</v>
      </c>
      <c r="P112" s="425">
        <f t="shared" si="123"/>
        <v>0</v>
      </c>
      <c r="Q112" s="425">
        <f t="shared" si="123"/>
        <v>1740600000</v>
      </c>
      <c r="R112" s="425">
        <f t="shared" si="123"/>
        <v>0</v>
      </c>
      <c r="S112" s="425">
        <v>0</v>
      </c>
      <c r="T112" s="425">
        <f t="shared" si="123"/>
        <v>0</v>
      </c>
      <c r="U112" s="425">
        <f t="shared" si="123"/>
        <v>1740600000</v>
      </c>
      <c r="V112" s="425">
        <f t="shared" si="123"/>
        <v>0</v>
      </c>
      <c r="W112" s="425">
        <f t="shared" si="124"/>
        <v>0</v>
      </c>
      <c r="X112" s="37">
        <f t="shared" si="70"/>
        <v>1</v>
      </c>
      <c r="Y112" s="37">
        <f t="shared" si="71"/>
        <v>0</v>
      </c>
      <c r="Z112" s="37">
        <f t="shared" si="72"/>
        <v>0</v>
      </c>
      <c r="AA112" s="37">
        <f t="shared" si="104"/>
        <v>0</v>
      </c>
      <c r="AB112" s="37" t="s">
        <v>46</v>
      </c>
    </row>
    <row r="113" spans="1:28" ht="32.25" customHeight="1" x14ac:dyDescent="0.25">
      <c r="A113" s="238" t="s">
        <v>230</v>
      </c>
      <c r="B113" s="40"/>
      <c r="C113" s="40"/>
      <c r="D113" s="40"/>
      <c r="E113" s="149" t="s">
        <v>224</v>
      </c>
      <c r="F113" s="425">
        <f t="shared" si="123"/>
        <v>1740600000</v>
      </c>
      <c r="G113" s="425">
        <f t="shared" si="123"/>
        <v>0</v>
      </c>
      <c r="H113" s="425">
        <f t="shared" si="123"/>
        <v>0</v>
      </c>
      <c r="I113" s="425">
        <f t="shared" si="123"/>
        <v>0</v>
      </c>
      <c r="J113" s="425">
        <f t="shared" si="123"/>
        <v>0</v>
      </c>
      <c r="K113" s="425">
        <f t="shared" si="123"/>
        <v>0</v>
      </c>
      <c r="L113" s="425">
        <f t="shared" si="123"/>
        <v>1740600000</v>
      </c>
      <c r="M113" s="36">
        <f t="shared" si="81"/>
        <v>3.2790212597572733E-4</v>
      </c>
      <c r="N113" s="425">
        <f t="shared" si="123"/>
        <v>0</v>
      </c>
      <c r="O113" s="425">
        <f t="shared" si="123"/>
        <v>1740600000</v>
      </c>
      <c r="P113" s="425">
        <f t="shared" si="123"/>
        <v>0</v>
      </c>
      <c r="Q113" s="425">
        <f t="shared" si="123"/>
        <v>1740600000</v>
      </c>
      <c r="R113" s="425">
        <f t="shared" si="123"/>
        <v>0</v>
      </c>
      <c r="S113" s="425">
        <v>0</v>
      </c>
      <c r="T113" s="425">
        <f t="shared" si="123"/>
        <v>0</v>
      </c>
      <c r="U113" s="425">
        <f t="shared" si="123"/>
        <v>1740600000</v>
      </c>
      <c r="V113" s="425">
        <f t="shared" si="123"/>
        <v>0</v>
      </c>
      <c r="W113" s="425">
        <f t="shared" si="124"/>
        <v>0</v>
      </c>
      <c r="X113" s="37">
        <f t="shared" si="70"/>
        <v>1</v>
      </c>
      <c r="Y113" s="37">
        <f t="shared" si="71"/>
        <v>0</v>
      </c>
      <c r="Z113" s="37">
        <f t="shared" si="72"/>
        <v>0</v>
      </c>
      <c r="AA113" s="37">
        <f t="shared" si="104"/>
        <v>0</v>
      </c>
      <c r="AB113" s="37" t="s">
        <v>46</v>
      </c>
    </row>
    <row r="114" spans="1:28" ht="30" customHeight="1" x14ac:dyDescent="0.25">
      <c r="A114" s="239" t="s">
        <v>231</v>
      </c>
      <c r="B114" s="40" t="s">
        <v>192</v>
      </c>
      <c r="C114" s="40">
        <v>11</v>
      </c>
      <c r="D114" s="40" t="s">
        <v>38</v>
      </c>
      <c r="E114" s="151" t="s">
        <v>226</v>
      </c>
      <c r="F114" s="421">
        <v>1740600000</v>
      </c>
      <c r="G114" s="421">
        <v>0</v>
      </c>
      <c r="H114" s="421">
        <v>0</v>
      </c>
      <c r="I114" s="421">
        <v>0</v>
      </c>
      <c r="J114" s="421">
        <v>0</v>
      </c>
      <c r="K114" s="421">
        <f t="shared" si="74"/>
        <v>0</v>
      </c>
      <c r="L114" s="421">
        <f t="shared" si="75"/>
        <v>1740600000</v>
      </c>
      <c r="M114" s="43">
        <f t="shared" si="81"/>
        <v>3.2790212597572733E-4</v>
      </c>
      <c r="N114" s="421">
        <v>0</v>
      </c>
      <c r="O114" s="421">
        <v>1740600000</v>
      </c>
      <c r="P114" s="421">
        <f>L114-O114</f>
        <v>0</v>
      </c>
      <c r="Q114" s="421">
        <v>1740600000</v>
      </c>
      <c r="R114" s="421">
        <f>+L114-Q114</f>
        <v>0</v>
      </c>
      <c r="S114" s="421">
        <f t="shared" ref="S114" si="125">O114-Q114</f>
        <v>0</v>
      </c>
      <c r="T114" s="421">
        <v>0</v>
      </c>
      <c r="U114" s="421">
        <f>+Q114-T114</f>
        <v>1740600000</v>
      </c>
      <c r="V114" s="421">
        <v>0</v>
      </c>
      <c r="W114" s="44">
        <f t="shared" si="82"/>
        <v>0</v>
      </c>
      <c r="X114" s="45">
        <f t="shared" si="70"/>
        <v>1</v>
      </c>
      <c r="Y114" s="45">
        <f t="shared" si="71"/>
        <v>0</v>
      </c>
      <c r="Z114" s="45">
        <f t="shared" si="72"/>
        <v>0</v>
      </c>
      <c r="AA114" s="45">
        <f t="shared" si="104"/>
        <v>0</v>
      </c>
      <c r="AB114" s="37" t="s">
        <v>46</v>
      </c>
    </row>
    <row r="115" spans="1:28" ht="87" customHeight="1" x14ac:dyDescent="0.25">
      <c r="A115" s="238" t="s">
        <v>232</v>
      </c>
      <c r="B115" s="40"/>
      <c r="C115" s="40"/>
      <c r="D115" s="40"/>
      <c r="E115" s="149" t="s">
        <v>233</v>
      </c>
      <c r="F115" s="425">
        <f t="shared" ref="F115:V117" si="126">+F116</f>
        <v>152413550265</v>
      </c>
      <c r="G115" s="425">
        <f t="shared" si="126"/>
        <v>0</v>
      </c>
      <c r="H115" s="425">
        <f t="shared" si="126"/>
        <v>0</v>
      </c>
      <c r="I115" s="425">
        <f t="shared" si="126"/>
        <v>0</v>
      </c>
      <c r="J115" s="425">
        <f t="shared" si="126"/>
        <v>0</v>
      </c>
      <c r="K115" s="425">
        <f t="shared" si="126"/>
        <v>0</v>
      </c>
      <c r="L115" s="425">
        <f t="shared" si="126"/>
        <v>152413550265</v>
      </c>
      <c r="M115" s="36">
        <f t="shared" si="81"/>
        <v>2.8712356175687626E-2</v>
      </c>
      <c r="N115" s="425">
        <f t="shared" si="126"/>
        <v>0</v>
      </c>
      <c r="O115" s="425">
        <f t="shared" si="126"/>
        <v>152413550265</v>
      </c>
      <c r="P115" s="425">
        <f t="shared" si="126"/>
        <v>0</v>
      </c>
      <c r="Q115" s="425">
        <f t="shared" si="126"/>
        <v>152413550265</v>
      </c>
      <c r="R115" s="425">
        <f t="shared" si="126"/>
        <v>0</v>
      </c>
      <c r="S115" s="425">
        <v>0</v>
      </c>
      <c r="T115" s="425">
        <f t="shared" si="126"/>
        <v>0</v>
      </c>
      <c r="U115" s="425">
        <f t="shared" si="126"/>
        <v>152413550265</v>
      </c>
      <c r="V115" s="425">
        <f t="shared" si="126"/>
        <v>0</v>
      </c>
      <c r="W115" s="425">
        <f t="shared" ref="W115:W117" si="127">+W116</f>
        <v>0</v>
      </c>
      <c r="X115" s="37">
        <f t="shared" si="70"/>
        <v>1</v>
      </c>
      <c r="Y115" s="37">
        <f t="shared" si="71"/>
        <v>0</v>
      </c>
      <c r="Z115" s="37">
        <f t="shared" si="72"/>
        <v>0</v>
      </c>
      <c r="AA115" s="37">
        <f t="shared" si="104"/>
        <v>0</v>
      </c>
      <c r="AB115" s="37" t="s">
        <v>46</v>
      </c>
    </row>
    <row r="116" spans="1:28" ht="84" customHeight="1" x14ac:dyDescent="0.25">
      <c r="A116" s="238" t="s">
        <v>234</v>
      </c>
      <c r="B116" s="68"/>
      <c r="C116" s="68"/>
      <c r="D116" s="40"/>
      <c r="E116" s="149" t="s">
        <v>233</v>
      </c>
      <c r="F116" s="425">
        <f t="shared" si="126"/>
        <v>152413550265</v>
      </c>
      <c r="G116" s="425">
        <f t="shared" si="126"/>
        <v>0</v>
      </c>
      <c r="H116" s="425">
        <f t="shared" si="126"/>
        <v>0</v>
      </c>
      <c r="I116" s="425">
        <f t="shared" si="126"/>
        <v>0</v>
      </c>
      <c r="J116" s="425">
        <f t="shared" si="126"/>
        <v>0</v>
      </c>
      <c r="K116" s="425">
        <f t="shared" si="126"/>
        <v>0</v>
      </c>
      <c r="L116" s="425">
        <f t="shared" si="126"/>
        <v>152413550265</v>
      </c>
      <c r="M116" s="36">
        <f t="shared" si="81"/>
        <v>2.8712356175687626E-2</v>
      </c>
      <c r="N116" s="425">
        <f t="shared" si="126"/>
        <v>0</v>
      </c>
      <c r="O116" s="425">
        <f t="shared" si="126"/>
        <v>152413550265</v>
      </c>
      <c r="P116" s="425">
        <f t="shared" si="126"/>
        <v>0</v>
      </c>
      <c r="Q116" s="425">
        <f t="shared" si="126"/>
        <v>152413550265</v>
      </c>
      <c r="R116" s="425">
        <f t="shared" si="126"/>
        <v>0</v>
      </c>
      <c r="S116" s="425">
        <v>0</v>
      </c>
      <c r="T116" s="425">
        <f t="shared" si="126"/>
        <v>0</v>
      </c>
      <c r="U116" s="425">
        <f t="shared" si="126"/>
        <v>152413550265</v>
      </c>
      <c r="V116" s="425">
        <f t="shared" si="126"/>
        <v>0</v>
      </c>
      <c r="W116" s="425">
        <f t="shared" si="127"/>
        <v>0</v>
      </c>
      <c r="X116" s="37">
        <f t="shared" si="70"/>
        <v>1</v>
      </c>
      <c r="Y116" s="37">
        <f t="shared" si="71"/>
        <v>0</v>
      </c>
      <c r="Z116" s="37">
        <f t="shared" si="72"/>
        <v>0</v>
      </c>
      <c r="AA116" s="37">
        <f t="shared" si="104"/>
        <v>0</v>
      </c>
      <c r="AB116" s="37" t="s">
        <v>46</v>
      </c>
    </row>
    <row r="117" spans="1:28" ht="32.25" customHeight="1" x14ac:dyDescent="0.25">
      <c r="A117" s="238" t="s">
        <v>235</v>
      </c>
      <c r="B117" s="68"/>
      <c r="C117" s="68"/>
      <c r="D117" s="40"/>
      <c r="E117" s="149" t="s">
        <v>236</v>
      </c>
      <c r="F117" s="425">
        <f t="shared" si="126"/>
        <v>152413550265</v>
      </c>
      <c r="G117" s="425">
        <f t="shared" si="126"/>
        <v>0</v>
      </c>
      <c r="H117" s="425">
        <f t="shared" si="126"/>
        <v>0</v>
      </c>
      <c r="I117" s="425">
        <f t="shared" si="126"/>
        <v>0</v>
      </c>
      <c r="J117" s="425">
        <f t="shared" si="126"/>
        <v>0</v>
      </c>
      <c r="K117" s="425">
        <f t="shared" si="126"/>
        <v>0</v>
      </c>
      <c r="L117" s="425">
        <f t="shared" si="126"/>
        <v>152413550265</v>
      </c>
      <c r="M117" s="36">
        <f t="shared" si="81"/>
        <v>2.8712356175687626E-2</v>
      </c>
      <c r="N117" s="425">
        <f t="shared" si="126"/>
        <v>0</v>
      </c>
      <c r="O117" s="425">
        <f t="shared" si="126"/>
        <v>152413550265</v>
      </c>
      <c r="P117" s="425">
        <f t="shared" si="126"/>
        <v>0</v>
      </c>
      <c r="Q117" s="425">
        <f t="shared" si="126"/>
        <v>152413550265</v>
      </c>
      <c r="R117" s="425">
        <f t="shared" si="126"/>
        <v>0</v>
      </c>
      <c r="S117" s="425">
        <v>0</v>
      </c>
      <c r="T117" s="425">
        <f t="shared" si="126"/>
        <v>0</v>
      </c>
      <c r="U117" s="425">
        <f t="shared" si="126"/>
        <v>152413550265</v>
      </c>
      <c r="V117" s="425">
        <f t="shared" si="126"/>
        <v>0</v>
      </c>
      <c r="W117" s="425">
        <f t="shared" si="127"/>
        <v>0</v>
      </c>
      <c r="X117" s="37">
        <f t="shared" si="70"/>
        <v>1</v>
      </c>
      <c r="Y117" s="37">
        <f t="shared" si="71"/>
        <v>0</v>
      </c>
      <c r="Z117" s="37">
        <f t="shared" si="72"/>
        <v>0</v>
      </c>
      <c r="AA117" s="37">
        <f t="shared" si="104"/>
        <v>0</v>
      </c>
      <c r="AB117" s="37" t="s">
        <v>46</v>
      </c>
    </row>
    <row r="118" spans="1:28" ht="30" customHeight="1" x14ac:dyDescent="0.25">
      <c r="A118" s="239" t="s">
        <v>237</v>
      </c>
      <c r="B118" s="40" t="s">
        <v>192</v>
      </c>
      <c r="C118" s="40">
        <v>11</v>
      </c>
      <c r="D118" s="40" t="s">
        <v>38</v>
      </c>
      <c r="E118" s="151" t="s">
        <v>226</v>
      </c>
      <c r="F118" s="421">
        <v>152413550265</v>
      </c>
      <c r="G118" s="421">
        <v>0</v>
      </c>
      <c r="H118" s="421">
        <v>0</v>
      </c>
      <c r="I118" s="421">
        <v>0</v>
      </c>
      <c r="J118" s="421">
        <v>0</v>
      </c>
      <c r="K118" s="421">
        <f t="shared" si="74"/>
        <v>0</v>
      </c>
      <c r="L118" s="421">
        <f t="shared" si="75"/>
        <v>152413550265</v>
      </c>
      <c r="M118" s="43">
        <f t="shared" si="81"/>
        <v>2.8712356175687626E-2</v>
      </c>
      <c r="N118" s="421">
        <v>0</v>
      </c>
      <c r="O118" s="421">
        <v>152413550265</v>
      </c>
      <c r="P118" s="421">
        <f>L118-O118</f>
        <v>0</v>
      </c>
      <c r="Q118" s="421">
        <v>152413550265</v>
      </c>
      <c r="R118" s="421">
        <f>+L118-Q118</f>
        <v>0</v>
      </c>
      <c r="S118" s="421">
        <f t="shared" ref="S118" si="128">O118-Q118</f>
        <v>0</v>
      </c>
      <c r="T118" s="421">
        <v>0</v>
      </c>
      <c r="U118" s="421">
        <f>+Q118-T118</f>
        <v>152413550265</v>
      </c>
      <c r="V118" s="421">
        <v>0</v>
      </c>
      <c r="W118" s="44">
        <f t="shared" si="82"/>
        <v>0</v>
      </c>
      <c r="X118" s="45">
        <f t="shared" si="70"/>
        <v>1</v>
      </c>
      <c r="Y118" s="45">
        <f t="shared" si="71"/>
        <v>0</v>
      </c>
      <c r="Z118" s="45">
        <f t="shared" si="72"/>
        <v>0</v>
      </c>
      <c r="AA118" s="45">
        <f t="shared" si="104"/>
        <v>0</v>
      </c>
      <c r="AB118" s="45" t="s">
        <v>46</v>
      </c>
    </row>
    <row r="119" spans="1:28" ht="80.25" customHeight="1" x14ac:dyDescent="0.25">
      <c r="A119" s="238" t="s">
        <v>238</v>
      </c>
      <c r="B119" s="40"/>
      <c r="C119" s="40"/>
      <c r="D119" s="40"/>
      <c r="E119" s="148" t="s">
        <v>239</v>
      </c>
      <c r="F119" s="425">
        <f t="shared" ref="F119:V121" si="129">+F120</f>
        <v>174246806812</v>
      </c>
      <c r="G119" s="425">
        <f t="shared" si="129"/>
        <v>0</v>
      </c>
      <c r="H119" s="425">
        <f t="shared" si="129"/>
        <v>0</v>
      </c>
      <c r="I119" s="425">
        <f t="shared" si="129"/>
        <v>0</v>
      </c>
      <c r="J119" s="425">
        <f t="shared" si="129"/>
        <v>0</v>
      </c>
      <c r="K119" s="425">
        <f t="shared" si="129"/>
        <v>0</v>
      </c>
      <c r="L119" s="425">
        <f t="shared" si="129"/>
        <v>174246806812</v>
      </c>
      <c r="M119" s="36">
        <f t="shared" si="81"/>
        <v>3.2825404112453549E-2</v>
      </c>
      <c r="N119" s="425">
        <f t="shared" si="129"/>
        <v>0</v>
      </c>
      <c r="O119" s="425">
        <f t="shared" si="129"/>
        <v>174246806812</v>
      </c>
      <c r="P119" s="425">
        <f t="shared" si="129"/>
        <v>0</v>
      </c>
      <c r="Q119" s="425">
        <f t="shared" si="129"/>
        <v>174246806812</v>
      </c>
      <c r="R119" s="425">
        <f t="shared" si="129"/>
        <v>0</v>
      </c>
      <c r="S119" s="425">
        <f t="shared" si="129"/>
        <v>0</v>
      </c>
      <c r="T119" s="425">
        <f t="shared" si="129"/>
        <v>0</v>
      </c>
      <c r="U119" s="425">
        <f t="shared" si="129"/>
        <v>174246806812</v>
      </c>
      <c r="V119" s="425">
        <f t="shared" si="129"/>
        <v>0</v>
      </c>
      <c r="W119" s="425">
        <f t="shared" ref="W119:W121" si="130">+W120</f>
        <v>0</v>
      </c>
      <c r="X119" s="37">
        <f t="shared" si="70"/>
        <v>1</v>
      </c>
      <c r="Y119" s="37">
        <f t="shared" si="71"/>
        <v>0</v>
      </c>
      <c r="Z119" s="37">
        <f t="shared" si="72"/>
        <v>0</v>
      </c>
      <c r="AA119" s="37">
        <f t="shared" si="104"/>
        <v>0</v>
      </c>
      <c r="AB119" s="37" t="s">
        <v>46</v>
      </c>
    </row>
    <row r="120" spans="1:28" ht="80.25" customHeight="1" x14ac:dyDescent="0.25">
      <c r="A120" s="238" t="s">
        <v>240</v>
      </c>
      <c r="B120" s="68"/>
      <c r="C120" s="68"/>
      <c r="D120" s="40"/>
      <c r="E120" s="148" t="s">
        <v>239</v>
      </c>
      <c r="F120" s="425">
        <f t="shared" si="129"/>
        <v>174246806812</v>
      </c>
      <c r="G120" s="425">
        <f t="shared" si="129"/>
        <v>0</v>
      </c>
      <c r="H120" s="425">
        <f t="shared" si="129"/>
        <v>0</v>
      </c>
      <c r="I120" s="425">
        <f t="shared" si="129"/>
        <v>0</v>
      </c>
      <c r="J120" s="425">
        <f t="shared" si="129"/>
        <v>0</v>
      </c>
      <c r="K120" s="425">
        <f t="shared" si="129"/>
        <v>0</v>
      </c>
      <c r="L120" s="425">
        <f t="shared" si="129"/>
        <v>174246806812</v>
      </c>
      <c r="M120" s="36">
        <f t="shared" si="81"/>
        <v>3.2825404112453549E-2</v>
      </c>
      <c r="N120" s="425">
        <f t="shared" si="129"/>
        <v>0</v>
      </c>
      <c r="O120" s="425">
        <f t="shared" si="129"/>
        <v>174246806812</v>
      </c>
      <c r="P120" s="425">
        <f t="shared" si="129"/>
        <v>0</v>
      </c>
      <c r="Q120" s="425">
        <f t="shared" si="129"/>
        <v>174246806812</v>
      </c>
      <c r="R120" s="425">
        <f t="shared" si="129"/>
        <v>0</v>
      </c>
      <c r="S120" s="425">
        <f t="shared" si="129"/>
        <v>0</v>
      </c>
      <c r="T120" s="425">
        <f t="shared" si="129"/>
        <v>0</v>
      </c>
      <c r="U120" s="425">
        <f t="shared" si="129"/>
        <v>174246806812</v>
      </c>
      <c r="V120" s="425">
        <f t="shared" si="129"/>
        <v>0</v>
      </c>
      <c r="W120" s="425">
        <f t="shared" si="130"/>
        <v>0</v>
      </c>
      <c r="X120" s="37">
        <f t="shared" si="70"/>
        <v>1</v>
      </c>
      <c r="Y120" s="37">
        <f t="shared" si="71"/>
        <v>0</v>
      </c>
      <c r="Z120" s="37">
        <f t="shared" si="72"/>
        <v>0</v>
      </c>
      <c r="AA120" s="37">
        <f t="shared" si="104"/>
        <v>0</v>
      </c>
      <c r="AB120" s="37" t="s">
        <v>46</v>
      </c>
    </row>
    <row r="121" spans="1:28" ht="28.5" customHeight="1" x14ac:dyDescent="0.25">
      <c r="A121" s="238" t="s">
        <v>241</v>
      </c>
      <c r="B121" s="68"/>
      <c r="C121" s="68"/>
      <c r="D121" s="40"/>
      <c r="E121" s="149" t="s">
        <v>236</v>
      </c>
      <c r="F121" s="425">
        <f t="shared" si="129"/>
        <v>174246806812</v>
      </c>
      <c r="G121" s="425">
        <f t="shared" si="129"/>
        <v>0</v>
      </c>
      <c r="H121" s="425">
        <f t="shared" si="129"/>
        <v>0</v>
      </c>
      <c r="I121" s="425">
        <f t="shared" si="129"/>
        <v>0</v>
      </c>
      <c r="J121" s="425">
        <f t="shared" si="129"/>
        <v>0</v>
      </c>
      <c r="K121" s="425">
        <f t="shared" si="129"/>
        <v>0</v>
      </c>
      <c r="L121" s="425">
        <f t="shared" si="129"/>
        <v>174246806812</v>
      </c>
      <c r="M121" s="36">
        <f t="shared" si="81"/>
        <v>3.2825404112453549E-2</v>
      </c>
      <c r="N121" s="425">
        <f t="shared" si="129"/>
        <v>0</v>
      </c>
      <c r="O121" s="425">
        <f t="shared" si="129"/>
        <v>174246806812</v>
      </c>
      <c r="P121" s="425">
        <f t="shared" si="129"/>
        <v>0</v>
      </c>
      <c r="Q121" s="425">
        <f t="shared" si="129"/>
        <v>174246806812</v>
      </c>
      <c r="R121" s="425">
        <f t="shared" si="129"/>
        <v>0</v>
      </c>
      <c r="S121" s="425">
        <f t="shared" si="129"/>
        <v>0</v>
      </c>
      <c r="T121" s="425">
        <f t="shared" si="129"/>
        <v>0</v>
      </c>
      <c r="U121" s="425">
        <f t="shared" si="129"/>
        <v>174246806812</v>
      </c>
      <c r="V121" s="425">
        <f t="shared" si="129"/>
        <v>0</v>
      </c>
      <c r="W121" s="425">
        <f t="shared" si="130"/>
        <v>0</v>
      </c>
      <c r="X121" s="37">
        <f t="shared" si="70"/>
        <v>1</v>
      </c>
      <c r="Y121" s="37">
        <f t="shared" si="71"/>
        <v>0</v>
      </c>
      <c r="Z121" s="37">
        <f t="shared" si="72"/>
        <v>0</v>
      </c>
      <c r="AA121" s="37">
        <f t="shared" si="104"/>
        <v>0</v>
      </c>
      <c r="AB121" s="37" t="s">
        <v>46</v>
      </c>
    </row>
    <row r="122" spans="1:28" ht="30" customHeight="1" x14ac:dyDescent="0.25">
      <c r="A122" s="239" t="s">
        <v>242</v>
      </c>
      <c r="B122" s="40" t="s">
        <v>192</v>
      </c>
      <c r="C122" s="40">
        <v>11</v>
      </c>
      <c r="D122" s="40" t="s">
        <v>38</v>
      </c>
      <c r="E122" s="151" t="s">
        <v>226</v>
      </c>
      <c r="F122" s="421">
        <v>174246806812</v>
      </c>
      <c r="G122" s="421">
        <v>0</v>
      </c>
      <c r="H122" s="421">
        <v>0</v>
      </c>
      <c r="I122" s="421">
        <v>0</v>
      </c>
      <c r="J122" s="421">
        <v>0</v>
      </c>
      <c r="K122" s="421">
        <f t="shared" si="74"/>
        <v>0</v>
      </c>
      <c r="L122" s="421">
        <f t="shared" si="75"/>
        <v>174246806812</v>
      </c>
      <c r="M122" s="43">
        <f t="shared" si="81"/>
        <v>3.2825404112453549E-2</v>
      </c>
      <c r="N122" s="421">
        <v>0</v>
      </c>
      <c r="O122" s="421">
        <v>174246806812</v>
      </c>
      <c r="P122" s="421">
        <f>L122-O122</f>
        <v>0</v>
      </c>
      <c r="Q122" s="421">
        <v>174246806812</v>
      </c>
      <c r="R122" s="421">
        <f>+L122-Q122</f>
        <v>0</v>
      </c>
      <c r="S122" s="421">
        <f t="shared" ref="S122" si="131">O122-Q122</f>
        <v>0</v>
      </c>
      <c r="T122" s="421">
        <v>0</v>
      </c>
      <c r="U122" s="421">
        <f>+Q122-T122</f>
        <v>174246806812</v>
      </c>
      <c r="V122" s="421">
        <v>0</v>
      </c>
      <c r="W122" s="44">
        <f t="shared" si="82"/>
        <v>0</v>
      </c>
      <c r="X122" s="45">
        <f t="shared" si="70"/>
        <v>1</v>
      </c>
      <c r="Y122" s="45">
        <f t="shared" si="71"/>
        <v>0</v>
      </c>
      <c r="Z122" s="45">
        <f t="shared" si="72"/>
        <v>0</v>
      </c>
      <c r="AA122" s="45">
        <f t="shared" si="104"/>
        <v>0</v>
      </c>
      <c r="AB122" s="45" t="s">
        <v>46</v>
      </c>
    </row>
    <row r="123" spans="1:28" ht="61.5" customHeight="1" x14ac:dyDescent="0.25">
      <c r="A123" s="238" t="s">
        <v>243</v>
      </c>
      <c r="B123" s="33"/>
      <c r="C123" s="33"/>
      <c r="D123" s="33"/>
      <c r="E123" s="149" t="s">
        <v>244</v>
      </c>
      <c r="F123" s="425">
        <f t="shared" ref="F123:V125" si="132">+F124</f>
        <v>251092107058</v>
      </c>
      <c r="G123" s="425">
        <f t="shared" si="132"/>
        <v>0</v>
      </c>
      <c r="H123" s="425">
        <f t="shared" si="132"/>
        <v>0</v>
      </c>
      <c r="I123" s="425">
        <f t="shared" si="132"/>
        <v>0</v>
      </c>
      <c r="J123" s="425">
        <f t="shared" si="132"/>
        <v>0</v>
      </c>
      <c r="K123" s="425">
        <f t="shared" si="132"/>
        <v>0</v>
      </c>
      <c r="L123" s="425">
        <f t="shared" si="132"/>
        <v>251092107058</v>
      </c>
      <c r="M123" s="36">
        <f t="shared" si="81"/>
        <v>4.7301870458487376E-2</v>
      </c>
      <c r="N123" s="425">
        <f t="shared" si="132"/>
        <v>0</v>
      </c>
      <c r="O123" s="425">
        <f t="shared" si="132"/>
        <v>251092107058</v>
      </c>
      <c r="P123" s="425">
        <f t="shared" si="132"/>
        <v>0</v>
      </c>
      <c r="Q123" s="425">
        <f t="shared" si="132"/>
        <v>251092107058</v>
      </c>
      <c r="R123" s="425">
        <f t="shared" si="132"/>
        <v>0</v>
      </c>
      <c r="S123" s="425">
        <v>0</v>
      </c>
      <c r="T123" s="425">
        <f t="shared" si="132"/>
        <v>0</v>
      </c>
      <c r="U123" s="425">
        <f t="shared" si="132"/>
        <v>251092107058</v>
      </c>
      <c r="V123" s="425">
        <f t="shared" si="132"/>
        <v>0</v>
      </c>
      <c r="W123" s="425">
        <f t="shared" ref="W123:W125" si="133">+W124</f>
        <v>0</v>
      </c>
      <c r="X123" s="37">
        <f t="shared" si="70"/>
        <v>1</v>
      </c>
      <c r="Y123" s="37">
        <f t="shared" si="71"/>
        <v>0</v>
      </c>
      <c r="Z123" s="37">
        <f t="shared" si="72"/>
        <v>0</v>
      </c>
      <c r="AA123" s="37">
        <f t="shared" si="104"/>
        <v>0</v>
      </c>
      <c r="AB123" s="37" t="s">
        <v>46</v>
      </c>
    </row>
    <row r="124" spans="1:28" ht="61.5" customHeight="1" x14ac:dyDescent="0.25">
      <c r="A124" s="238" t="s">
        <v>245</v>
      </c>
      <c r="B124" s="70"/>
      <c r="C124" s="70"/>
      <c r="D124" s="33"/>
      <c r="E124" s="148" t="s">
        <v>244</v>
      </c>
      <c r="F124" s="425">
        <f t="shared" si="132"/>
        <v>251092107058</v>
      </c>
      <c r="G124" s="425">
        <f t="shared" si="132"/>
        <v>0</v>
      </c>
      <c r="H124" s="425">
        <f t="shared" si="132"/>
        <v>0</v>
      </c>
      <c r="I124" s="425">
        <f t="shared" si="132"/>
        <v>0</v>
      </c>
      <c r="J124" s="425">
        <f t="shared" si="132"/>
        <v>0</v>
      </c>
      <c r="K124" s="425">
        <f t="shared" si="132"/>
        <v>0</v>
      </c>
      <c r="L124" s="425">
        <f t="shared" si="132"/>
        <v>251092107058</v>
      </c>
      <c r="M124" s="36">
        <f t="shared" si="81"/>
        <v>4.7301870458487376E-2</v>
      </c>
      <c r="N124" s="425">
        <f t="shared" si="132"/>
        <v>0</v>
      </c>
      <c r="O124" s="425">
        <f t="shared" si="132"/>
        <v>251092107058</v>
      </c>
      <c r="P124" s="425">
        <f t="shared" si="132"/>
        <v>0</v>
      </c>
      <c r="Q124" s="425">
        <f t="shared" si="132"/>
        <v>251092107058</v>
      </c>
      <c r="R124" s="425">
        <f t="shared" si="132"/>
        <v>0</v>
      </c>
      <c r="S124" s="425">
        <v>0</v>
      </c>
      <c r="T124" s="425">
        <f t="shared" si="132"/>
        <v>0</v>
      </c>
      <c r="U124" s="425">
        <f t="shared" si="132"/>
        <v>251092107058</v>
      </c>
      <c r="V124" s="425">
        <f t="shared" si="132"/>
        <v>0</v>
      </c>
      <c r="W124" s="425">
        <f t="shared" si="133"/>
        <v>0</v>
      </c>
      <c r="X124" s="37">
        <f t="shared" si="70"/>
        <v>1</v>
      </c>
      <c r="Y124" s="37">
        <f t="shared" si="71"/>
        <v>0</v>
      </c>
      <c r="Z124" s="37">
        <f t="shared" si="72"/>
        <v>0</v>
      </c>
      <c r="AA124" s="37">
        <f t="shared" si="104"/>
        <v>0</v>
      </c>
      <c r="AB124" s="37" t="s">
        <v>46</v>
      </c>
    </row>
    <row r="125" spans="1:28" ht="35.25" customHeight="1" x14ac:dyDescent="0.25">
      <c r="A125" s="238" t="s">
        <v>246</v>
      </c>
      <c r="B125" s="70"/>
      <c r="C125" s="70"/>
      <c r="D125" s="33"/>
      <c r="E125" s="149" t="s">
        <v>236</v>
      </c>
      <c r="F125" s="425">
        <f t="shared" si="132"/>
        <v>251092107058</v>
      </c>
      <c r="G125" s="425">
        <f t="shared" si="132"/>
        <v>0</v>
      </c>
      <c r="H125" s="425">
        <f t="shared" si="132"/>
        <v>0</v>
      </c>
      <c r="I125" s="425">
        <f t="shared" si="132"/>
        <v>0</v>
      </c>
      <c r="J125" s="425">
        <f t="shared" si="132"/>
        <v>0</v>
      </c>
      <c r="K125" s="425">
        <f t="shared" si="132"/>
        <v>0</v>
      </c>
      <c r="L125" s="425">
        <f t="shared" si="132"/>
        <v>251092107058</v>
      </c>
      <c r="M125" s="36">
        <f t="shared" si="81"/>
        <v>4.7301870458487376E-2</v>
      </c>
      <c r="N125" s="425">
        <f t="shared" si="132"/>
        <v>0</v>
      </c>
      <c r="O125" s="425">
        <f t="shared" si="132"/>
        <v>251092107058</v>
      </c>
      <c r="P125" s="425">
        <f t="shared" si="132"/>
        <v>0</v>
      </c>
      <c r="Q125" s="425">
        <f t="shared" si="132"/>
        <v>251092107058</v>
      </c>
      <c r="R125" s="425">
        <f t="shared" si="132"/>
        <v>0</v>
      </c>
      <c r="S125" s="425">
        <v>0</v>
      </c>
      <c r="T125" s="425">
        <f t="shared" si="132"/>
        <v>0</v>
      </c>
      <c r="U125" s="425">
        <f t="shared" si="132"/>
        <v>251092107058</v>
      </c>
      <c r="V125" s="425">
        <f t="shared" si="132"/>
        <v>0</v>
      </c>
      <c r="W125" s="425">
        <f t="shared" si="133"/>
        <v>0</v>
      </c>
      <c r="X125" s="37">
        <f t="shared" si="70"/>
        <v>1</v>
      </c>
      <c r="Y125" s="37">
        <f t="shared" si="71"/>
        <v>0</v>
      </c>
      <c r="Z125" s="37">
        <f t="shared" si="72"/>
        <v>0</v>
      </c>
      <c r="AA125" s="37">
        <f t="shared" si="104"/>
        <v>0</v>
      </c>
      <c r="AB125" s="37" t="s">
        <v>46</v>
      </c>
    </row>
    <row r="126" spans="1:28" ht="30" customHeight="1" x14ac:dyDescent="0.25">
      <c r="A126" s="239" t="s">
        <v>247</v>
      </c>
      <c r="B126" s="40" t="s">
        <v>192</v>
      </c>
      <c r="C126" s="40">
        <v>11</v>
      </c>
      <c r="D126" s="40" t="s">
        <v>38</v>
      </c>
      <c r="E126" s="151" t="s">
        <v>226</v>
      </c>
      <c r="F126" s="421">
        <v>251092107058</v>
      </c>
      <c r="G126" s="421">
        <v>0</v>
      </c>
      <c r="H126" s="421">
        <v>0</v>
      </c>
      <c r="I126" s="421">
        <v>0</v>
      </c>
      <c r="J126" s="421">
        <v>0</v>
      </c>
      <c r="K126" s="421">
        <f t="shared" si="74"/>
        <v>0</v>
      </c>
      <c r="L126" s="421">
        <f t="shared" si="75"/>
        <v>251092107058</v>
      </c>
      <c r="M126" s="43">
        <f t="shared" si="81"/>
        <v>4.7301870458487376E-2</v>
      </c>
      <c r="N126" s="421">
        <v>0</v>
      </c>
      <c r="O126" s="421">
        <v>251092107058</v>
      </c>
      <c r="P126" s="421">
        <f>L126-O126</f>
        <v>0</v>
      </c>
      <c r="Q126" s="421">
        <v>251092107058</v>
      </c>
      <c r="R126" s="421">
        <f>+L126-Q126</f>
        <v>0</v>
      </c>
      <c r="S126" s="421">
        <f t="shared" ref="S126" si="134">O126-Q126</f>
        <v>0</v>
      </c>
      <c r="T126" s="421">
        <v>0</v>
      </c>
      <c r="U126" s="421">
        <f>+Q126-T126</f>
        <v>251092107058</v>
      </c>
      <c r="V126" s="421">
        <v>0</v>
      </c>
      <c r="W126" s="44">
        <f t="shared" si="82"/>
        <v>0</v>
      </c>
      <c r="X126" s="45">
        <f t="shared" si="70"/>
        <v>1</v>
      </c>
      <c r="Y126" s="45">
        <f t="shared" si="71"/>
        <v>0</v>
      </c>
      <c r="Z126" s="45">
        <f t="shared" si="72"/>
        <v>0</v>
      </c>
      <c r="AA126" s="45">
        <f t="shared" si="104"/>
        <v>0</v>
      </c>
      <c r="AB126" s="45" t="s">
        <v>46</v>
      </c>
    </row>
    <row r="127" spans="1:28" ht="81.75" customHeight="1" x14ac:dyDescent="0.25">
      <c r="A127" s="238" t="s">
        <v>248</v>
      </c>
      <c r="B127" s="40"/>
      <c r="C127" s="40"/>
      <c r="D127" s="40"/>
      <c r="E127" s="149" t="s">
        <v>249</v>
      </c>
      <c r="F127" s="425">
        <f t="shared" ref="F127:V129" si="135">+F128</f>
        <v>242233026988</v>
      </c>
      <c r="G127" s="425">
        <f t="shared" si="135"/>
        <v>0</v>
      </c>
      <c r="H127" s="425">
        <f t="shared" si="135"/>
        <v>0</v>
      </c>
      <c r="I127" s="425">
        <f t="shared" si="135"/>
        <v>0</v>
      </c>
      <c r="J127" s="425">
        <f t="shared" si="135"/>
        <v>0</v>
      </c>
      <c r="K127" s="425">
        <f t="shared" si="135"/>
        <v>0</v>
      </c>
      <c r="L127" s="425">
        <f t="shared" si="135"/>
        <v>242233026988</v>
      </c>
      <c r="M127" s="36">
        <f t="shared" si="81"/>
        <v>4.5632956756808535E-2</v>
      </c>
      <c r="N127" s="425">
        <f t="shared" si="135"/>
        <v>0</v>
      </c>
      <c r="O127" s="425">
        <f t="shared" si="135"/>
        <v>242233026988</v>
      </c>
      <c r="P127" s="425">
        <f t="shared" si="135"/>
        <v>0</v>
      </c>
      <c r="Q127" s="425">
        <f t="shared" si="135"/>
        <v>242233026988</v>
      </c>
      <c r="R127" s="425">
        <f t="shared" si="135"/>
        <v>0</v>
      </c>
      <c r="S127" s="425">
        <v>0</v>
      </c>
      <c r="T127" s="425">
        <f t="shared" si="135"/>
        <v>8850428804</v>
      </c>
      <c r="U127" s="425">
        <f t="shared" si="135"/>
        <v>233382598184</v>
      </c>
      <c r="V127" s="425">
        <f t="shared" si="135"/>
        <v>8850428804</v>
      </c>
      <c r="W127" s="425">
        <f t="shared" ref="W127:W129" si="136">+W128</f>
        <v>0</v>
      </c>
      <c r="X127" s="37">
        <f t="shared" si="70"/>
        <v>1</v>
      </c>
      <c r="Y127" s="37">
        <f t="shared" si="71"/>
        <v>3.6536837746895853E-2</v>
      </c>
      <c r="Z127" s="37">
        <f t="shared" si="72"/>
        <v>3.6536837746895853E-2</v>
      </c>
      <c r="AA127" s="37">
        <f t="shared" si="104"/>
        <v>3.6536837746895853E-2</v>
      </c>
      <c r="AB127" s="37">
        <f t="shared" si="79"/>
        <v>1</v>
      </c>
    </row>
    <row r="128" spans="1:28" ht="78.75" customHeight="1" x14ac:dyDescent="0.25">
      <c r="A128" s="238" t="s">
        <v>250</v>
      </c>
      <c r="B128" s="68"/>
      <c r="C128" s="68"/>
      <c r="D128" s="40"/>
      <c r="E128" s="149" t="s">
        <v>249</v>
      </c>
      <c r="F128" s="425">
        <f t="shared" si="135"/>
        <v>242233026988</v>
      </c>
      <c r="G128" s="425">
        <f t="shared" si="135"/>
        <v>0</v>
      </c>
      <c r="H128" s="425">
        <f t="shared" si="135"/>
        <v>0</v>
      </c>
      <c r="I128" s="425">
        <f t="shared" si="135"/>
        <v>0</v>
      </c>
      <c r="J128" s="425">
        <f t="shared" si="135"/>
        <v>0</v>
      </c>
      <c r="K128" s="425">
        <f t="shared" si="135"/>
        <v>0</v>
      </c>
      <c r="L128" s="425">
        <f t="shared" si="135"/>
        <v>242233026988</v>
      </c>
      <c r="M128" s="36">
        <f t="shared" si="81"/>
        <v>4.5632956756808535E-2</v>
      </c>
      <c r="N128" s="425">
        <f t="shared" si="135"/>
        <v>0</v>
      </c>
      <c r="O128" s="425">
        <f t="shared" si="135"/>
        <v>242233026988</v>
      </c>
      <c r="P128" s="425">
        <f t="shared" si="135"/>
        <v>0</v>
      </c>
      <c r="Q128" s="425">
        <f t="shared" si="135"/>
        <v>242233026988</v>
      </c>
      <c r="R128" s="425">
        <f t="shared" si="135"/>
        <v>0</v>
      </c>
      <c r="S128" s="425">
        <v>0</v>
      </c>
      <c r="T128" s="425">
        <f t="shared" si="135"/>
        <v>8850428804</v>
      </c>
      <c r="U128" s="425">
        <f t="shared" si="135"/>
        <v>233382598184</v>
      </c>
      <c r="V128" s="425">
        <f t="shared" si="135"/>
        <v>8850428804</v>
      </c>
      <c r="W128" s="425">
        <f t="shared" si="136"/>
        <v>0</v>
      </c>
      <c r="X128" s="37">
        <f t="shared" si="70"/>
        <v>1</v>
      </c>
      <c r="Y128" s="37">
        <f t="shared" si="71"/>
        <v>3.6536837746895853E-2</v>
      </c>
      <c r="Z128" s="37">
        <f t="shared" si="72"/>
        <v>3.6536837746895853E-2</v>
      </c>
      <c r="AA128" s="37">
        <f t="shared" si="104"/>
        <v>3.6536837746895853E-2</v>
      </c>
      <c r="AB128" s="37">
        <f t="shared" si="79"/>
        <v>1</v>
      </c>
    </row>
    <row r="129" spans="1:28" ht="40.5" customHeight="1" x14ac:dyDescent="0.25">
      <c r="A129" s="238" t="s">
        <v>251</v>
      </c>
      <c r="B129" s="68"/>
      <c r="C129" s="68"/>
      <c r="D129" s="40"/>
      <c r="E129" s="149" t="s">
        <v>236</v>
      </c>
      <c r="F129" s="425">
        <f t="shared" si="135"/>
        <v>242233026988</v>
      </c>
      <c r="G129" s="425">
        <f t="shared" si="135"/>
        <v>0</v>
      </c>
      <c r="H129" s="425">
        <f t="shared" si="135"/>
        <v>0</v>
      </c>
      <c r="I129" s="425">
        <f t="shared" si="135"/>
        <v>0</v>
      </c>
      <c r="J129" s="425">
        <f t="shared" si="135"/>
        <v>0</v>
      </c>
      <c r="K129" s="425">
        <f t="shared" si="135"/>
        <v>0</v>
      </c>
      <c r="L129" s="425">
        <f t="shared" si="135"/>
        <v>242233026988</v>
      </c>
      <c r="M129" s="36">
        <f t="shared" si="81"/>
        <v>4.5632956756808535E-2</v>
      </c>
      <c r="N129" s="425">
        <f t="shared" si="135"/>
        <v>0</v>
      </c>
      <c r="O129" s="425">
        <f t="shared" si="135"/>
        <v>242233026988</v>
      </c>
      <c r="P129" s="425">
        <f t="shared" si="135"/>
        <v>0</v>
      </c>
      <c r="Q129" s="425">
        <f t="shared" si="135"/>
        <v>242233026988</v>
      </c>
      <c r="R129" s="425">
        <f t="shared" si="135"/>
        <v>0</v>
      </c>
      <c r="S129" s="425">
        <v>0</v>
      </c>
      <c r="T129" s="425">
        <f t="shared" si="135"/>
        <v>8850428804</v>
      </c>
      <c r="U129" s="425">
        <f t="shared" si="135"/>
        <v>233382598184</v>
      </c>
      <c r="V129" s="425">
        <f t="shared" si="135"/>
        <v>8850428804</v>
      </c>
      <c r="W129" s="425">
        <f t="shared" si="136"/>
        <v>0</v>
      </c>
      <c r="X129" s="37">
        <f t="shared" si="70"/>
        <v>1</v>
      </c>
      <c r="Y129" s="37">
        <f t="shared" si="71"/>
        <v>3.6536837746895853E-2</v>
      </c>
      <c r="Z129" s="37">
        <f t="shared" si="72"/>
        <v>3.6536837746895853E-2</v>
      </c>
      <c r="AA129" s="37">
        <f t="shared" si="104"/>
        <v>3.6536837746895853E-2</v>
      </c>
      <c r="AB129" s="37">
        <f t="shared" si="79"/>
        <v>1</v>
      </c>
    </row>
    <row r="130" spans="1:28" ht="30" customHeight="1" x14ac:dyDescent="0.25">
      <c r="A130" s="239" t="s">
        <v>252</v>
      </c>
      <c r="B130" s="40" t="s">
        <v>192</v>
      </c>
      <c r="C130" s="40">
        <v>11</v>
      </c>
      <c r="D130" s="40" t="s">
        <v>38</v>
      </c>
      <c r="E130" s="151" t="s">
        <v>226</v>
      </c>
      <c r="F130" s="421">
        <v>242233026988</v>
      </c>
      <c r="G130" s="421">
        <v>0</v>
      </c>
      <c r="H130" s="421">
        <v>0</v>
      </c>
      <c r="I130" s="421">
        <v>0</v>
      </c>
      <c r="J130" s="421">
        <v>0</v>
      </c>
      <c r="K130" s="421">
        <f t="shared" si="74"/>
        <v>0</v>
      </c>
      <c r="L130" s="421">
        <f t="shared" si="75"/>
        <v>242233026988</v>
      </c>
      <c r="M130" s="43">
        <f t="shared" si="81"/>
        <v>4.5632956756808535E-2</v>
      </c>
      <c r="N130" s="421">
        <v>0</v>
      </c>
      <c r="O130" s="421">
        <v>242233026988</v>
      </c>
      <c r="P130" s="421">
        <f>L130-O130</f>
        <v>0</v>
      </c>
      <c r="Q130" s="421">
        <v>242233026988</v>
      </c>
      <c r="R130" s="421">
        <f>+L130-Q130</f>
        <v>0</v>
      </c>
      <c r="S130" s="421">
        <f t="shared" ref="S130" si="137">O130-Q130</f>
        <v>0</v>
      </c>
      <c r="T130" s="421">
        <v>8850428804</v>
      </c>
      <c r="U130" s="421">
        <f>+Q130-T130</f>
        <v>233382598184</v>
      </c>
      <c r="V130" s="421">
        <v>8850428804</v>
      </c>
      <c r="W130" s="44">
        <f t="shared" si="82"/>
        <v>0</v>
      </c>
      <c r="X130" s="45">
        <f t="shared" si="70"/>
        <v>1</v>
      </c>
      <c r="Y130" s="45">
        <f t="shared" si="71"/>
        <v>3.6536837746895853E-2</v>
      </c>
      <c r="Z130" s="45">
        <f t="shared" si="72"/>
        <v>3.6536837746895853E-2</v>
      </c>
      <c r="AA130" s="45">
        <f t="shared" si="104"/>
        <v>3.6536837746895853E-2</v>
      </c>
      <c r="AB130" s="45">
        <f t="shared" si="79"/>
        <v>1</v>
      </c>
    </row>
    <row r="131" spans="1:28" ht="72.75" customHeight="1" x14ac:dyDescent="0.25">
      <c r="A131" s="238" t="s">
        <v>253</v>
      </c>
      <c r="B131" s="40"/>
      <c r="C131" s="40"/>
      <c r="D131" s="40"/>
      <c r="E131" s="149" t="s">
        <v>254</v>
      </c>
      <c r="F131" s="425">
        <f t="shared" ref="F131:V133" si="138">+F132</f>
        <v>172797196133</v>
      </c>
      <c r="G131" s="425">
        <f t="shared" si="138"/>
        <v>0</v>
      </c>
      <c r="H131" s="425">
        <f t="shared" si="138"/>
        <v>0</v>
      </c>
      <c r="I131" s="425">
        <f t="shared" si="138"/>
        <v>0</v>
      </c>
      <c r="J131" s="425">
        <f t="shared" si="138"/>
        <v>0</v>
      </c>
      <c r="K131" s="425">
        <f t="shared" si="138"/>
        <v>0</v>
      </c>
      <c r="L131" s="425">
        <f t="shared" si="138"/>
        <v>172797196133</v>
      </c>
      <c r="M131" s="36">
        <f t="shared" si="81"/>
        <v>3.2552319875132386E-2</v>
      </c>
      <c r="N131" s="425">
        <f t="shared" si="138"/>
        <v>0</v>
      </c>
      <c r="O131" s="425">
        <f t="shared" si="138"/>
        <v>172797196133</v>
      </c>
      <c r="P131" s="425">
        <f t="shared" si="138"/>
        <v>0</v>
      </c>
      <c r="Q131" s="425">
        <f t="shared" si="138"/>
        <v>172797196133</v>
      </c>
      <c r="R131" s="425">
        <f t="shared" si="138"/>
        <v>0</v>
      </c>
      <c r="S131" s="425">
        <v>0</v>
      </c>
      <c r="T131" s="425">
        <f t="shared" si="138"/>
        <v>11739643239</v>
      </c>
      <c r="U131" s="425">
        <f t="shared" si="138"/>
        <v>161057552894</v>
      </c>
      <c r="V131" s="425">
        <f t="shared" si="138"/>
        <v>11739643239</v>
      </c>
      <c r="W131" s="425">
        <f t="shared" ref="W131:W133" si="139">+W132</f>
        <v>0</v>
      </c>
      <c r="X131" s="37">
        <f t="shared" si="70"/>
        <v>1</v>
      </c>
      <c r="Y131" s="37">
        <f t="shared" si="71"/>
        <v>6.7938852607099781E-2</v>
      </c>
      <c r="Z131" s="37">
        <f t="shared" si="72"/>
        <v>6.7938852607099781E-2</v>
      </c>
      <c r="AA131" s="37">
        <f t="shared" si="104"/>
        <v>6.7938852607099781E-2</v>
      </c>
      <c r="AB131" s="37">
        <f t="shared" si="79"/>
        <v>1</v>
      </c>
    </row>
    <row r="132" spans="1:28" ht="72.75" customHeight="1" x14ac:dyDescent="0.25">
      <c r="A132" s="238" t="s">
        <v>255</v>
      </c>
      <c r="B132" s="68"/>
      <c r="C132" s="68"/>
      <c r="D132" s="40"/>
      <c r="E132" s="148" t="s">
        <v>254</v>
      </c>
      <c r="F132" s="425">
        <f t="shared" si="138"/>
        <v>172797196133</v>
      </c>
      <c r="G132" s="425">
        <f t="shared" si="138"/>
        <v>0</v>
      </c>
      <c r="H132" s="425">
        <f t="shared" si="138"/>
        <v>0</v>
      </c>
      <c r="I132" s="425">
        <f t="shared" si="138"/>
        <v>0</v>
      </c>
      <c r="J132" s="425">
        <f t="shared" si="138"/>
        <v>0</v>
      </c>
      <c r="K132" s="425">
        <f t="shared" si="138"/>
        <v>0</v>
      </c>
      <c r="L132" s="425">
        <f t="shared" si="138"/>
        <v>172797196133</v>
      </c>
      <c r="M132" s="36">
        <f t="shared" si="81"/>
        <v>3.2552319875132386E-2</v>
      </c>
      <c r="N132" s="425">
        <f t="shared" si="138"/>
        <v>0</v>
      </c>
      <c r="O132" s="425">
        <f t="shared" si="138"/>
        <v>172797196133</v>
      </c>
      <c r="P132" s="425">
        <f t="shared" si="138"/>
        <v>0</v>
      </c>
      <c r="Q132" s="425">
        <f t="shared" si="138"/>
        <v>172797196133</v>
      </c>
      <c r="R132" s="425">
        <f t="shared" si="138"/>
        <v>0</v>
      </c>
      <c r="S132" s="425">
        <v>0</v>
      </c>
      <c r="T132" s="425">
        <f t="shared" si="138"/>
        <v>11739643239</v>
      </c>
      <c r="U132" s="425">
        <f t="shared" si="138"/>
        <v>161057552894</v>
      </c>
      <c r="V132" s="425">
        <f t="shared" si="138"/>
        <v>11739643239</v>
      </c>
      <c r="W132" s="425">
        <f t="shared" si="139"/>
        <v>0</v>
      </c>
      <c r="X132" s="37">
        <f t="shared" si="70"/>
        <v>1</v>
      </c>
      <c r="Y132" s="37">
        <f t="shared" si="71"/>
        <v>6.7938852607099781E-2</v>
      </c>
      <c r="Z132" s="37">
        <f t="shared" si="72"/>
        <v>6.7938852607099781E-2</v>
      </c>
      <c r="AA132" s="37">
        <f t="shared" si="104"/>
        <v>6.7938852607099781E-2</v>
      </c>
      <c r="AB132" s="37">
        <f t="shared" si="79"/>
        <v>1</v>
      </c>
    </row>
    <row r="133" spans="1:28" ht="32.25" customHeight="1" x14ac:dyDescent="0.25">
      <c r="A133" s="238" t="s">
        <v>256</v>
      </c>
      <c r="B133" s="68"/>
      <c r="C133" s="68"/>
      <c r="D133" s="40"/>
      <c r="E133" s="149" t="s">
        <v>236</v>
      </c>
      <c r="F133" s="425">
        <f t="shared" si="138"/>
        <v>172797196133</v>
      </c>
      <c r="G133" s="425">
        <f t="shared" si="138"/>
        <v>0</v>
      </c>
      <c r="H133" s="425">
        <f t="shared" si="138"/>
        <v>0</v>
      </c>
      <c r="I133" s="425">
        <f t="shared" si="138"/>
        <v>0</v>
      </c>
      <c r="J133" s="425">
        <f t="shared" si="138"/>
        <v>0</v>
      </c>
      <c r="K133" s="425">
        <f t="shared" si="138"/>
        <v>0</v>
      </c>
      <c r="L133" s="425">
        <f t="shared" si="138"/>
        <v>172797196133</v>
      </c>
      <c r="M133" s="36">
        <f t="shared" si="81"/>
        <v>3.2552319875132386E-2</v>
      </c>
      <c r="N133" s="425">
        <f t="shared" si="138"/>
        <v>0</v>
      </c>
      <c r="O133" s="425">
        <f t="shared" si="138"/>
        <v>172797196133</v>
      </c>
      <c r="P133" s="425">
        <f t="shared" si="138"/>
        <v>0</v>
      </c>
      <c r="Q133" s="425">
        <f t="shared" si="138"/>
        <v>172797196133</v>
      </c>
      <c r="R133" s="425">
        <f t="shared" si="138"/>
        <v>0</v>
      </c>
      <c r="S133" s="425">
        <v>0</v>
      </c>
      <c r="T133" s="425">
        <f t="shared" si="138"/>
        <v>11739643239</v>
      </c>
      <c r="U133" s="425">
        <f t="shared" si="138"/>
        <v>161057552894</v>
      </c>
      <c r="V133" s="425">
        <f t="shared" si="138"/>
        <v>11739643239</v>
      </c>
      <c r="W133" s="425">
        <f t="shared" si="139"/>
        <v>0</v>
      </c>
      <c r="X133" s="37">
        <f t="shared" si="70"/>
        <v>1</v>
      </c>
      <c r="Y133" s="37">
        <f t="shared" si="71"/>
        <v>6.7938852607099781E-2</v>
      </c>
      <c r="Z133" s="37">
        <f t="shared" si="72"/>
        <v>6.7938852607099781E-2</v>
      </c>
      <c r="AA133" s="37">
        <f t="shared" si="104"/>
        <v>6.7938852607099781E-2</v>
      </c>
      <c r="AB133" s="37">
        <f t="shared" si="79"/>
        <v>1</v>
      </c>
    </row>
    <row r="134" spans="1:28" ht="30" customHeight="1" x14ac:dyDescent="0.25">
      <c r="A134" s="239" t="s">
        <v>257</v>
      </c>
      <c r="B134" s="40" t="s">
        <v>192</v>
      </c>
      <c r="C134" s="40">
        <v>11</v>
      </c>
      <c r="D134" s="40" t="s">
        <v>38</v>
      </c>
      <c r="E134" s="151" t="s">
        <v>226</v>
      </c>
      <c r="F134" s="421">
        <v>172797196133</v>
      </c>
      <c r="G134" s="421">
        <v>0</v>
      </c>
      <c r="H134" s="421">
        <v>0</v>
      </c>
      <c r="I134" s="421">
        <v>0</v>
      </c>
      <c r="J134" s="421">
        <v>0</v>
      </c>
      <c r="K134" s="421">
        <f t="shared" si="74"/>
        <v>0</v>
      </c>
      <c r="L134" s="421">
        <f t="shared" si="75"/>
        <v>172797196133</v>
      </c>
      <c r="M134" s="43">
        <f t="shared" si="81"/>
        <v>3.2552319875132386E-2</v>
      </c>
      <c r="N134" s="421">
        <v>0</v>
      </c>
      <c r="O134" s="421">
        <v>172797196133</v>
      </c>
      <c r="P134" s="421">
        <f>L134-O134</f>
        <v>0</v>
      </c>
      <c r="Q134" s="421">
        <v>172797196133</v>
      </c>
      <c r="R134" s="421">
        <f>+L134-Q134</f>
        <v>0</v>
      </c>
      <c r="S134" s="421">
        <f t="shared" ref="S134" si="140">O134-Q134</f>
        <v>0</v>
      </c>
      <c r="T134" s="421">
        <v>11739643239</v>
      </c>
      <c r="U134" s="421">
        <f>+Q134-T134</f>
        <v>161057552894</v>
      </c>
      <c r="V134" s="421">
        <v>11739643239</v>
      </c>
      <c r="W134" s="44">
        <f t="shared" si="82"/>
        <v>0</v>
      </c>
      <c r="X134" s="45">
        <f t="shared" si="70"/>
        <v>1</v>
      </c>
      <c r="Y134" s="45">
        <f t="shared" si="71"/>
        <v>6.7938852607099781E-2</v>
      </c>
      <c r="Z134" s="45">
        <f t="shared" si="72"/>
        <v>6.7938852607099781E-2</v>
      </c>
      <c r="AA134" s="45">
        <f t="shared" si="104"/>
        <v>6.7938852607099781E-2</v>
      </c>
      <c r="AB134" s="45">
        <f t="shared" si="79"/>
        <v>1</v>
      </c>
    </row>
    <row r="135" spans="1:28" ht="87" customHeight="1" x14ac:dyDescent="0.25">
      <c r="A135" s="238" t="s">
        <v>258</v>
      </c>
      <c r="B135" s="40"/>
      <c r="C135" s="40"/>
      <c r="D135" s="40"/>
      <c r="E135" s="149" t="s">
        <v>259</v>
      </c>
      <c r="F135" s="425">
        <f t="shared" ref="F135:V137" si="141">+F136</f>
        <v>186940477824</v>
      </c>
      <c r="G135" s="425">
        <f t="shared" si="141"/>
        <v>0</v>
      </c>
      <c r="H135" s="425">
        <f t="shared" si="141"/>
        <v>0</v>
      </c>
      <c r="I135" s="425">
        <f t="shared" si="141"/>
        <v>0</v>
      </c>
      <c r="J135" s="425">
        <f t="shared" si="141"/>
        <v>0</v>
      </c>
      <c r="K135" s="425">
        <f t="shared" si="141"/>
        <v>0</v>
      </c>
      <c r="L135" s="425">
        <f t="shared" si="141"/>
        <v>186940477824</v>
      </c>
      <c r="M135" s="36">
        <f t="shared" si="81"/>
        <v>3.5216695455249858E-2</v>
      </c>
      <c r="N135" s="425">
        <f t="shared" si="141"/>
        <v>0</v>
      </c>
      <c r="O135" s="425">
        <f t="shared" si="141"/>
        <v>186940477824</v>
      </c>
      <c r="P135" s="425">
        <f t="shared" si="141"/>
        <v>0</v>
      </c>
      <c r="Q135" s="425">
        <f t="shared" si="141"/>
        <v>186940477824</v>
      </c>
      <c r="R135" s="425">
        <f t="shared" si="141"/>
        <v>0</v>
      </c>
      <c r="S135" s="425">
        <v>0</v>
      </c>
      <c r="T135" s="425">
        <f t="shared" si="141"/>
        <v>17558442757</v>
      </c>
      <c r="U135" s="425">
        <f t="shared" si="141"/>
        <v>169382035067</v>
      </c>
      <c r="V135" s="425">
        <f t="shared" si="141"/>
        <v>17558442757</v>
      </c>
      <c r="W135" s="425">
        <f t="shared" ref="W135:W137" si="142">+W136</f>
        <v>0</v>
      </c>
      <c r="X135" s="37">
        <f t="shared" si="70"/>
        <v>1</v>
      </c>
      <c r="Y135" s="37">
        <f t="shared" si="71"/>
        <v>9.392531227790514E-2</v>
      </c>
      <c r="Z135" s="37">
        <f t="shared" si="72"/>
        <v>9.392531227790514E-2</v>
      </c>
      <c r="AA135" s="37">
        <f t="shared" si="104"/>
        <v>9.392531227790514E-2</v>
      </c>
      <c r="AB135" s="37">
        <f t="shared" si="79"/>
        <v>1</v>
      </c>
    </row>
    <row r="136" spans="1:28" ht="85.5" customHeight="1" x14ac:dyDescent="0.25">
      <c r="A136" s="238" t="s">
        <v>260</v>
      </c>
      <c r="B136" s="68"/>
      <c r="C136" s="68"/>
      <c r="D136" s="40"/>
      <c r="E136" s="148" t="s">
        <v>259</v>
      </c>
      <c r="F136" s="425">
        <f t="shared" si="141"/>
        <v>186940477824</v>
      </c>
      <c r="G136" s="425">
        <f t="shared" si="141"/>
        <v>0</v>
      </c>
      <c r="H136" s="425">
        <f t="shared" si="141"/>
        <v>0</v>
      </c>
      <c r="I136" s="425">
        <f t="shared" si="141"/>
        <v>0</v>
      </c>
      <c r="J136" s="425">
        <f t="shared" si="141"/>
        <v>0</v>
      </c>
      <c r="K136" s="425">
        <f t="shared" si="141"/>
        <v>0</v>
      </c>
      <c r="L136" s="425">
        <f t="shared" si="141"/>
        <v>186940477824</v>
      </c>
      <c r="M136" s="36">
        <f t="shared" si="81"/>
        <v>3.5216695455249858E-2</v>
      </c>
      <c r="N136" s="425">
        <f t="shared" si="141"/>
        <v>0</v>
      </c>
      <c r="O136" s="425">
        <f t="shared" si="141"/>
        <v>186940477824</v>
      </c>
      <c r="P136" s="425">
        <f t="shared" si="141"/>
        <v>0</v>
      </c>
      <c r="Q136" s="425">
        <f t="shared" si="141"/>
        <v>186940477824</v>
      </c>
      <c r="R136" s="425">
        <f t="shared" si="141"/>
        <v>0</v>
      </c>
      <c r="S136" s="425">
        <v>0</v>
      </c>
      <c r="T136" s="425">
        <f t="shared" si="141"/>
        <v>17558442757</v>
      </c>
      <c r="U136" s="425">
        <f t="shared" si="141"/>
        <v>169382035067</v>
      </c>
      <c r="V136" s="425">
        <f t="shared" si="141"/>
        <v>17558442757</v>
      </c>
      <c r="W136" s="425">
        <f t="shared" si="142"/>
        <v>0</v>
      </c>
      <c r="X136" s="37">
        <f t="shared" si="70"/>
        <v>1</v>
      </c>
      <c r="Y136" s="37">
        <f t="shared" si="71"/>
        <v>9.392531227790514E-2</v>
      </c>
      <c r="Z136" s="37">
        <f t="shared" si="72"/>
        <v>9.392531227790514E-2</v>
      </c>
      <c r="AA136" s="37">
        <f t="shared" si="104"/>
        <v>9.392531227790514E-2</v>
      </c>
      <c r="AB136" s="37">
        <f t="shared" si="79"/>
        <v>1</v>
      </c>
    </row>
    <row r="137" spans="1:28" ht="31.5" customHeight="1" x14ac:dyDescent="0.25">
      <c r="A137" s="238" t="s">
        <v>261</v>
      </c>
      <c r="B137" s="68"/>
      <c r="C137" s="68"/>
      <c r="D137" s="40"/>
      <c r="E137" s="149" t="s">
        <v>236</v>
      </c>
      <c r="F137" s="425">
        <f t="shared" si="141"/>
        <v>186940477824</v>
      </c>
      <c r="G137" s="425">
        <f t="shared" si="141"/>
        <v>0</v>
      </c>
      <c r="H137" s="425">
        <f t="shared" si="141"/>
        <v>0</v>
      </c>
      <c r="I137" s="425">
        <f t="shared" si="141"/>
        <v>0</v>
      </c>
      <c r="J137" s="425">
        <f t="shared" si="141"/>
        <v>0</v>
      </c>
      <c r="K137" s="425">
        <f t="shared" si="141"/>
        <v>0</v>
      </c>
      <c r="L137" s="425">
        <f t="shared" si="141"/>
        <v>186940477824</v>
      </c>
      <c r="M137" s="36">
        <f t="shared" si="81"/>
        <v>3.5216695455249858E-2</v>
      </c>
      <c r="N137" s="425">
        <f t="shared" si="141"/>
        <v>0</v>
      </c>
      <c r="O137" s="425">
        <f t="shared" si="141"/>
        <v>186940477824</v>
      </c>
      <c r="P137" s="425">
        <f t="shared" si="141"/>
        <v>0</v>
      </c>
      <c r="Q137" s="425">
        <f t="shared" si="141"/>
        <v>186940477824</v>
      </c>
      <c r="R137" s="425">
        <f t="shared" si="141"/>
        <v>0</v>
      </c>
      <c r="S137" s="425">
        <v>0</v>
      </c>
      <c r="T137" s="425">
        <f t="shared" si="141"/>
        <v>17558442757</v>
      </c>
      <c r="U137" s="425">
        <f t="shared" si="141"/>
        <v>169382035067</v>
      </c>
      <c r="V137" s="425">
        <f t="shared" si="141"/>
        <v>17558442757</v>
      </c>
      <c r="W137" s="425">
        <f t="shared" si="142"/>
        <v>0</v>
      </c>
      <c r="X137" s="37">
        <f t="shared" ref="X137:X201" si="143">+Q137/L137</f>
        <v>1</v>
      </c>
      <c r="Y137" s="37">
        <f t="shared" ref="Y137:Y201" si="144">+T137/L137</f>
        <v>9.392531227790514E-2</v>
      </c>
      <c r="Z137" s="37">
        <f t="shared" ref="Z137:Z201" si="145">+V137/L137</f>
        <v>9.392531227790514E-2</v>
      </c>
      <c r="AA137" s="37">
        <f t="shared" si="104"/>
        <v>9.392531227790514E-2</v>
      </c>
      <c r="AB137" s="37">
        <f t="shared" si="79"/>
        <v>1</v>
      </c>
    </row>
    <row r="138" spans="1:28" ht="30" customHeight="1" x14ac:dyDescent="0.25">
      <c r="A138" s="239" t="s">
        <v>262</v>
      </c>
      <c r="B138" s="40" t="s">
        <v>192</v>
      </c>
      <c r="C138" s="40">
        <v>11</v>
      </c>
      <c r="D138" s="40" t="s">
        <v>38</v>
      </c>
      <c r="E138" s="151" t="s">
        <v>226</v>
      </c>
      <c r="F138" s="421">
        <v>186940477824</v>
      </c>
      <c r="G138" s="421">
        <v>0</v>
      </c>
      <c r="H138" s="421">
        <v>0</v>
      </c>
      <c r="I138" s="421">
        <v>0</v>
      </c>
      <c r="J138" s="421">
        <v>0</v>
      </c>
      <c r="K138" s="421">
        <f t="shared" ref="K138:K201" si="146">+G138-H138+I138-J138</f>
        <v>0</v>
      </c>
      <c r="L138" s="421">
        <f t="shared" ref="L138:L201" si="147">+F138+K138</f>
        <v>186940477824</v>
      </c>
      <c r="M138" s="43">
        <f t="shared" si="81"/>
        <v>3.5216695455249858E-2</v>
      </c>
      <c r="N138" s="421">
        <v>0</v>
      </c>
      <c r="O138" s="421">
        <v>186940477824</v>
      </c>
      <c r="P138" s="421">
        <f>L138-O138</f>
        <v>0</v>
      </c>
      <c r="Q138" s="421">
        <v>186940477824</v>
      </c>
      <c r="R138" s="421">
        <f>+L138-Q138</f>
        <v>0</v>
      </c>
      <c r="S138" s="421">
        <f t="shared" ref="S138" si="148">O138-Q138</f>
        <v>0</v>
      </c>
      <c r="T138" s="421">
        <v>17558442757</v>
      </c>
      <c r="U138" s="421">
        <f>+Q138-T138</f>
        <v>169382035067</v>
      </c>
      <c r="V138" s="421">
        <v>17558442757</v>
      </c>
      <c r="W138" s="44">
        <f t="shared" si="82"/>
        <v>0</v>
      </c>
      <c r="X138" s="45">
        <f t="shared" si="143"/>
        <v>1</v>
      </c>
      <c r="Y138" s="45">
        <f t="shared" si="144"/>
        <v>9.392531227790514E-2</v>
      </c>
      <c r="Z138" s="45">
        <f t="shared" si="145"/>
        <v>9.392531227790514E-2</v>
      </c>
      <c r="AA138" s="45">
        <f t="shared" si="104"/>
        <v>9.392531227790514E-2</v>
      </c>
      <c r="AB138" s="45">
        <f t="shared" si="79"/>
        <v>1</v>
      </c>
    </row>
    <row r="139" spans="1:28" ht="65.25" customHeight="1" x14ac:dyDescent="0.25">
      <c r="A139" s="238" t="s">
        <v>263</v>
      </c>
      <c r="B139" s="40"/>
      <c r="C139" s="40"/>
      <c r="D139" s="40"/>
      <c r="E139" s="149" t="s">
        <v>264</v>
      </c>
      <c r="F139" s="425">
        <f t="shared" ref="F139:V141" si="149">+F140</f>
        <v>203096408219</v>
      </c>
      <c r="G139" s="425">
        <f t="shared" si="149"/>
        <v>0</v>
      </c>
      <c r="H139" s="425">
        <f t="shared" si="149"/>
        <v>0</v>
      </c>
      <c r="I139" s="425">
        <f t="shared" si="149"/>
        <v>0</v>
      </c>
      <c r="J139" s="425">
        <f t="shared" si="149"/>
        <v>0</v>
      </c>
      <c r="K139" s="425">
        <f t="shared" si="149"/>
        <v>0</v>
      </c>
      <c r="L139" s="425">
        <f t="shared" si="149"/>
        <v>203096408219</v>
      </c>
      <c r="M139" s="36">
        <f t="shared" si="81"/>
        <v>3.8260222930624081E-2</v>
      </c>
      <c r="N139" s="425">
        <f t="shared" si="149"/>
        <v>0</v>
      </c>
      <c r="O139" s="425">
        <f t="shared" si="149"/>
        <v>203096408219</v>
      </c>
      <c r="P139" s="425">
        <f t="shared" si="149"/>
        <v>0</v>
      </c>
      <c r="Q139" s="425">
        <f t="shared" si="149"/>
        <v>203096408219</v>
      </c>
      <c r="R139" s="425">
        <f t="shared" si="149"/>
        <v>0</v>
      </c>
      <c r="S139" s="425">
        <v>0</v>
      </c>
      <c r="T139" s="425">
        <f t="shared" si="149"/>
        <v>10481033855</v>
      </c>
      <c r="U139" s="425">
        <f t="shared" si="149"/>
        <v>192615374364</v>
      </c>
      <c r="V139" s="425">
        <f t="shared" si="149"/>
        <v>10481033855</v>
      </c>
      <c r="W139" s="425">
        <f t="shared" ref="W139:W141" si="150">+W140</f>
        <v>0</v>
      </c>
      <c r="X139" s="37">
        <f t="shared" si="143"/>
        <v>1</v>
      </c>
      <c r="Y139" s="37">
        <f t="shared" si="144"/>
        <v>5.1606199966363966E-2</v>
      </c>
      <c r="Z139" s="37">
        <f t="shared" si="145"/>
        <v>5.1606199966363966E-2</v>
      </c>
      <c r="AA139" s="37">
        <f t="shared" si="104"/>
        <v>5.1606199966363966E-2</v>
      </c>
      <c r="AB139" s="37">
        <f t="shared" si="79"/>
        <v>1</v>
      </c>
    </row>
    <row r="140" spans="1:28" ht="63.75" customHeight="1" x14ac:dyDescent="0.25">
      <c r="A140" s="238" t="s">
        <v>265</v>
      </c>
      <c r="B140" s="68"/>
      <c r="C140" s="68"/>
      <c r="D140" s="40"/>
      <c r="E140" s="148" t="s">
        <v>264</v>
      </c>
      <c r="F140" s="425">
        <f t="shared" si="149"/>
        <v>203096408219</v>
      </c>
      <c r="G140" s="425">
        <f t="shared" si="149"/>
        <v>0</v>
      </c>
      <c r="H140" s="425">
        <f t="shared" si="149"/>
        <v>0</v>
      </c>
      <c r="I140" s="425">
        <f t="shared" si="149"/>
        <v>0</v>
      </c>
      <c r="J140" s="425">
        <f t="shared" si="149"/>
        <v>0</v>
      </c>
      <c r="K140" s="425">
        <f t="shared" si="149"/>
        <v>0</v>
      </c>
      <c r="L140" s="425">
        <f t="shared" si="149"/>
        <v>203096408219</v>
      </c>
      <c r="M140" s="36">
        <f t="shared" si="81"/>
        <v>3.8260222930624081E-2</v>
      </c>
      <c r="N140" s="425">
        <f t="shared" si="149"/>
        <v>0</v>
      </c>
      <c r="O140" s="425">
        <f t="shared" si="149"/>
        <v>203096408219</v>
      </c>
      <c r="P140" s="425">
        <f t="shared" si="149"/>
        <v>0</v>
      </c>
      <c r="Q140" s="425">
        <f t="shared" si="149"/>
        <v>203096408219</v>
      </c>
      <c r="R140" s="425">
        <f t="shared" si="149"/>
        <v>0</v>
      </c>
      <c r="S140" s="425">
        <v>0</v>
      </c>
      <c r="T140" s="425">
        <f t="shared" si="149"/>
        <v>10481033855</v>
      </c>
      <c r="U140" s="425">
        <f t="shared" si="149"/>
        <v>192615374364</v>
      </c>
      <c r="V140" s="425">
        <f t="shared" si="149"/>
        <v>10481033855</v>
      </c>
      <c r="W140" s="425">
        <f t="shared" si="150"/>
        <v>0</v>
      </c>
      <c r="X140" s="37">
        <f t="shared" si="143"/>
        <v>1</v>
      </c>
      <c r="Y140" s="37">
        <f t="shared" si="144"/>
        <v>5.1606199966363966E-2</v>
      </c>
      <c r="Z140" s="37">
        <f t="shared" si="145"/>
        <v>5.1606199966363966E-2</v>
      </c>
      <c r="AA140" s="37">
        <f t="shared" si="104"/>
        <v>5.1606199966363966E-2</v>
      </c>
      <c r="AB140" s="37">
        <f t="shared" ref="AB140:AB202" si="151">+V140/T140</f>
        <v>1</v>
      </c>
    </row>
    <row r="141" spans="1:28" ht="38.25" customHeight="1" x14ac:dyDescent="0.25">
      <c r="A141" s="238" t="s">
        <v>266</v>
      </c>
      <c r="B141" s="68"/>
      <c r="C141" s="68"/>
      <c r="D141" s="40"/>
      <c r="E141" s="149" t="s">
        <v>236</v>
      </c>
      <c r="F141" s="425">
        <f t="shared" si="149"/>
        <v>203096408219</v>
      </c>
      <c r="G141" s="425">
        <f t="shared" si="149"/>
        <v>0</v>
      </c>
      <c r="H141" s="425">
        <f t="shared" si="149"/>
        <v>0</v>
      </c>
      <c r="I141" s="425">
        <f t="shared" si="149"/>
        <v>0</v>
      </c>
      <c r="J141" s="425">
        <f t="shared" si="149"/>
        <v>0</v>
      </c>
      <c r="K141" s="425">
        <f t="shared" si="149"/>
        <v>0</v>
      </c>
      <c r="L141" s="425">
        <f t="shared" si="149"/>
        <v>203096408219</v>
      </c>
      <c r="M141" s="36">
        <f t="shared" si="81"/>
        <v>3.8260222930624081E-2</v>
      </c>
      <c r="N141" s="425">
        <f t="shared" si="149"/>
        <v>0</v>
      </c>
      <c r="O141" s="425">
        <f t="shared" si="149"/>
        <v>203096408219</v>
      </c>
      <c r="P141" s="425">
        <f t="shared" si="149"/>
        <v>0</v>
      </c>
      <c r="Q141" s="425">
        <f t="shared" si="149"/>
        <v>203096408219</v>
      </c>
      <c r="R141" s="425">
        <f t="shared" si="149"/>
        <v>0</v>
      </c>
      <c r="S141" s="425">
        <v>0</v>
      </c>
      <c r="T141" s="425">
        <f t="shared" si="149"/>
        <v>10481033855</v>
      </c>
      <c r="U141" s="425">
        <f t="shared" si="149"/>
        <v>192615374364</v>
      </c>
      <c r="V141" s="425">
        <f t="shared" si="149"/>
        <v>10481033855</v>
      </c>
      <c r="W141" s="425">
        <f t="shared" si="150"/>
        <v>0</v>
      </c>
      <c r="X141" s="37">
        <f t="shared" si="143"/>
        <v>1</v>
      </c>
      <c r="Y141" s="37">
        <f t="shared" si="144"/>
        <v>5.1606199966363966E-2</v>
      </c>
      <c r="Z141" s="37">
        <f t="shared" si="145"/>
        <v>5.1606199966363966E-2</v>
      </c>
      <c r="AA141" s="37">
        <f t="shared" si="104"/>
        <v>5.1606199966363966E-2</v>
      </c>
      <c r="AB141" s="37">
        <f t="shared" si="151"/>
        <v>1</v>
      </c>
    </row>
    <row r="142" spans="1:28" ht="30" customHeight="1" x14ac:dyDescent="0.25">
      <c r="A142" s="239" t="s">
        <v>267</v>
      </c>
      <c r="B142" s="40" t="s">
        <v>192</v>
      </c>
      <c r="C142" s="40">
        <v>11</v>
      </c>
      <c r="D142" s="40" t="s">
        <v>38</v>
      </c>
      <c r="E142" s="151" t="s">
        <v>226</v>
      </c>
      <c r="F142" s="421">
        <v>203096408219</v>
      </c>
      <c r="G142" s="421">
        <v>0</v>
      </c>
      <c r="H142" s="421">
        <v>0</v>
      </c>
      <c r="I142" s="421">
        <v>0</v>
      </c>
      <c r="J142" s="421">
        <v>0</v>
      </c>
      <c r="K142" s="421">
        <f t="shared" si="146"/>
        <v>0</v>
      </c>
      <c r="L142" s="421">
        <f t="shared" si="147"/>
        <v>203096408219</v>
      </c>
      <c r="M142" s="43">
        <f t="shared" si="81"/>
        <v>3.8260222930624081E-2</v>
      </c>
      <c r="N142" s="421">
        <v>0</v>
      </c>
      <c r="O142" s="421">
        <v>203096408219</v>
      </c>
      <c r="P142" s="421">
        <f>L142-O142</f>
        <v>0</v>
      </c>
      <c r="Q142" s="421">
        <v>203096408219</v>
      </c>
      <c r="R142" s="421">
        <f>+L142-Q142</f>
        <v>0</v>
      </c>
      <c r="S142" s="421">
        <f t="shared" ref="S142" si="152">O142-Q142</f>
        <v>0</v>
      </c>
      <c r="T142" s="421">
        <v>10481033855</v>
      </c>
      <c r="U142" s="421">
        <f>+Q142-T142</f>
        <v>192615374364</v>
      </c>
      <c r="V142" s="421">
        <v>10481033855</v>
      </c>
      <c r="W142" s="44">
        <f t="shared" ref="W142:W201" si="153">+T142-V142</f>
        <v>0</v>
      </c>
      <c r="X142" s="45">
        <f t="shared" si="143"/>
        <v>1</v>
      </c>
      <c r="Y142" s="45">
        <f t="shared" si="144"/>
        <v>5.1606199966363966E-2</v>
      </c>
      <c r="Z142" s="45">
        <f t="shared" si="145"/>
        <v>5.1606199966363966E-2</v>
      </c>
      <c r="AA142" s="45">
        <f t="shared" si="104"/>
        <v>5.1606199966363966E-2</v>
      </c>
      <c r="AB142" s="45">
        <f t="shared" si="151"/>
        <v>1</v>
      </c>
    </row>
    <row r="143" spans="1:28" ht="49.5" customHeight="1" x14ac:dyDescent="0.25">
      <c r="A143" s="254" t="s">
        <v>268</v>
      </c>
      <c r="B143" s="40"/>
      <c r="C143" s="40"/>
      <c r="D143" s="40"/>
      <c r="E143" s="149" t="s">
        <v>271</v>
      </c>
      <c r="F143" s="425">
        <f>+F144</f>
        <v>15000000000</v>
      </c>
      <c r="G143" s="425">
        <f>+G144</f>
        <v>0</v>
      </c>
      <c r="H143" s="425">
        <f t="shared" ref="H143:J143" si="154">+H144</f>
        <v>0</v>
      </c>
      <c r="I143" s="425">
        <f t="shared" si="154"/>
        <v>0</v>
      </c>
      <c r="J143" s="425">
        <f t="shared" si="154"/>
        <v>0</v>
      </c>
      <c r="K143" s="425">
        <f t="shared" si="146"/>
        <v>0</v>
      </c>
      <c r="L143" s="425">
        <f t="shared" si="147"/>
        <v>15000000000</v>
      </c>
      <c r="M143" s="36">
        <f t="shared" ref="M143:M206" si="155">L143/$L$260</f>
        <v>2.8257680625278121E-3</v>
      </c>
      <c r="N143" s="425">
        <f>+N144</f>
        <v>0</v>
      </c>
      <c r="O143" s="425">
        <f t="shared" ref="O143:W143" si="156">+O144</f>
        <v>10685601100.860001</v>
      </c>
      <c r="P143" s="425">
        <f>L143-O143</f>
        <v>4314398899.1399994</v>
      </c>
      <c r="Q143" s="425">
        <f t="shared" si="156"/>
        <v>9345851041.6700001</v>
      </c>
      <c r="R143" s="425">
        <f>+L143-Q143</f>
        <v>5654148958.3299999</v>
      </c>
      <c r="S143" s="425">
        <f t="shared" si="156"/>
        <v>1339750059.1900001</v>
      </c>
      <c r="T143" s="425">
        <f t="shared" si="156"/>
        <v>3632831246.4700003</v>
      </c>
      <c r="U143" s="425">
        <f>+Q143-T143</f>
        <v>5713019795.1999998</v>
      </c>
      <c r="V143" s="425">
        <f t="shared" si="156"/>
        <v>3618957424.4700003</v>
      </c>
      <c r="W143" s="425">
        <f t="shared" si="156"/>
        <v>13873822</v>
      </c>
      <c r="X143" s="37">
        <f t="shared" si="143"/>
        <v>0.62305673611133339</v>
      </c>
      <c r="Y143" s="37">
        <f t="shared" si="144"/>
        <v>0.24218874976466667</v>
      </c>
      <c r="Z143" s="37">
        <f t="shared" si="145"/>
        <v>0.24126382829800003</v>
      </c>
      <c r="AA143" s="37">
        <f t="shared" si="104"/>
        <v>0.38871058721912322</v>
      </c>
      <c r="AB143" s="37">
        <f t="shared" si="151"/>
        <v>0.99618098913526987</v>
      </c>
    </row>
    <row r="144" spans="1:28" ht="49.5" customHeight="1" x14ac:dyDescent="0.25">
      <c r="A144" s="238" t="s">
        <v>270</v>
      </c>
      <c r="B144" s="68"/>
      <c r="C144" s="68"/>
      <c r="D144" s="40"/>
      <c r="E144" s="149" t="s">
        <v>271</v>
      </c>
      <c r="F144" s="425">
        <f t="shared" ref="F144:W144" si="157">+F145</f>
        <v>15000000000</v>
      </c>
      <c r="G144" s="425">
        <f t="shared" si="157"/>
        <v>0</v>
      </c>
      <c r="H144" s="425">
        <f t="shared" si="157"/>
        <v>0</v>
      </c>
      <c r="I144" s="425">
        <f t="shared" si="157"/>
        <v>0</v>
      </c>
      <c r="J144" s="425">
        <f t="shared" si="157"/>
        <v>0</v>
      </c>
      <c r="K144" s="425">
        <f t="shared" si="157"/>
        <v>0</v>
      </c>
      <c r="L144" s="425">
        <f t="shared" si="157"/>
        <v>15000000000</v>
      </c>
      <c r="M144" s="36">
        <f t="shared" si="155"/>
        <v>2.8257680625278121E-3</v>
      </c>
      <c r="N144" s="425">
        <f t="shared" si="157"/>
        <v>0</v>
      </c>
      <c r="O144" s="425">
        <f t="shared" si="157"/>
        <v>10685601100.860001</v>
      </c>
      <c r="P144" s="425">
        <f t="shared" si="157"/>
        <v>4314398899.1400003</v>
      </c>
      <c r="Q144" s="425">
        <f t="shared" si="157"/>
        <v>9345851041.6700001</v>
      </c>
      <c r="R144" s="425">
        <f t="shared" si="157"/>
        <v>5654148958.3299999</v>
      </c>
      <c r="S144" s="425">
        <f t="shared" si="157"/>
        <v>1339750059.1900001</v>
      </c>
      <c r="T144" s="425">
        <f t="shared" si="157"/>
        <v>3632831246.4700003</v>
      </c>
      <c r="U144" s="425">
        <f t="shared" si="157"/>
        <v>5713019795.1999998</v>
      </c>
      <c r="V144" s="425">
        <f t="shared" si="157"/>
        <v>3618957424.4700003</v>
      </c>
      <c r="W144" s="425">
        <f t="shared" si="157"/>
        <v>13873822</v>
      </c>
      <c r="X144" s="37">
        <f t="shared" si="143"/>
        <v>0.62305673611133339</v>
      </c>
      <c r="Y144" s="37">
        <f t="shared" si="144"/>
        <v>0.24218874976466667</v>
      </c>
      <c r="Z144" s="37">
        <f t="shared" si="145"/>
        <v>0.24126382829800003</v>
      </c>
      <c r="AA144" s="37">
        <f t="shared" si="104"/>
        <v>0.38871058721912322</v>
      </c>
      <c r="AB144" s="37">
        <f t="shared" si="151"/>
        <v>0.99618098913526987</v>
      </c>
    </row>
    <row r="145" spans="1:28" ht="49.5" customHeight="1" x14ac:dyDescent="0.25">
      <c r="A145" s="238" t="s">
        <v>272</v>
      </c>
      <c r="B145" s="68"/>
      <c r="C145" s="68"/>
      <c r="D145" s="40"/>
      <c r="E145" s="149" t="s">
        <v>273</v>
      </c>
      <c r="F145" s="425">
        <f>SUM(F146:F148)</f>
        <v>15000000000</v>
      </c>
      <c r="G145" s="425">
        <f>SUM(G146:G148)</f>
        <v>0</v>
      </c>
      <c r="H145" s="425">
        <f t="shared" ref="H145:L145" si="158">SUM(H146:H148)</f>
        <v>0</v>
      </c>
      <c r="I145" s="425">
        <f t="shared" si="158"/>
        <v>0</v>
      </c>
      <c r="J145" s="425">
        <f t="shared" si="158"/>
        <v>0</v>
      </c>
      <c r="K145" s="425">
        <f t="shared" si="158"/>
        <v>0</v>
      </c>
      <c r="L145" s="425">
        <f t="shared" si="158"/>
        <v>15000000000</v>
      </c>
      <c r="M145" s="36">
        <f t="shared" si="155"/>
        <v>2.8257680625278121E-3</v>
      </c>
      <c r="N145" s="425">
        <f t="shared" ref="N145:W145" si="159">SUM(N146:N148)</f>
        <v>0</v>
      </c>
      <c r="O145" s="425">
        <f t="shared" si="159"/>
        <v>10685601100.860001</v>
      </c>
      <c r="P145" s="425">
        <f t="shared" si="159"/>
        <v>4314398899.1400003</v>
      </c>
      <c r="Q145" s="425">
        <f t="shared" si="159"/>
        <v>9345851041.6700001</v>
      </c>
      <c r="R145" s="425">
        <f t="shared" si="159"/>
        <v>5654148958.3299999</v>
      </c>
      <c r="S145" s="425">
        <f t="shared" si="159"/>
        <v>1339750059.1900001</v>
      </c>
      <c r="T145" s="425">
        <f t="shared" si="159"/>
        <v>3632831246.4700003</v>
      </c>
      <c r="U145" s="425">
        <f t="shared" si="159"/>
        <v>5713019795.1999998</v>
      </c>
      <c r="V145" s="425">
        <f t="shared" si="159"/>
        <v>3618957424.4700003</v>
      </c>
      <c r="W145" s="425">
        <f t="shared" si="159"/>
        <v>13873822</v>
      </c>
      <c r="X145" s="37">
        <f t="shared" si="143"/>
        <v>0.62305673611133339</v>
      </c>
      <c r="Y145" s="37">
        <f t="shared" si="144"/>
        <v>0.24218874976466667</v>
      </c>
      <c r="Z145" s="37">
        <f t="shared" si="145"/>
        <v>0.24126382829800003</v>
      </c>
      <c r="AA145" s="37">
        <f t="shared" si="104"/>
        <v>0.38871058721912322</v>
      </c>
      <c r="AB145" s="37">
        <f t="shared" si="151"/>
        <v>0.99618098913526987</v>
      </c>
    </row>
    <row r="146" spans="1:28" ht="30" customHeight="1" x14ac:dyDescent="0.25">
      <c r="A146" s="239" t="s">
        <v>274</v>
      </c>
      <c r="B146" s="40" t="s">
        <v>192</v>
      </c>
      <c r="C146" s="40">
        <v>11</v>
      </c>
      <c r="D146" s="40" t="s">
        <v>38</v>
      </c>
      <c r="E146" s="151" t="s">
        <v>226</v>
      </c>
      <c r="F146" s="421">
        <v>6455000000</v>
      </c>
      <c r="G146" s="421">
        <v>0</v>
      </c>
      <c r="H146" s="421">
        <v>0</v>
      </c>
      <c r="I146" s="421">
        <v>0</v>
      </c>
      <c r="J146" s="421">
        <v>0</v>
      </c>
      <c r="K146" s="421">
        <f t="shared" si="146"/>
        <v>0</v>
      </c>
      <c r="L146" s="421">
        <f t="shared" si="147"/>
        <v>6455000000</v>
      </c>
      <c r="M146" s="43">
        <f t="shared" si="155"/>
        <v>1.2160221895744685E-3</v>
      </c>
      <c r="N146" s="421">
        <v>0</v>
      </c>
      <c r="O146" s="421">
        <v>6338081153.3999996</v>
      </c>
      <c r="P146" s="421">
        <f>L146-O146</f>
        <v>116918846.60000038</v>
      </c>
      <c r="Q146" s="421">
        <v>6261966923.3999996</v>
      </c>
      <c r="R146" s="421">
        <f>+L146-Q146</f>
        <v>193033076.60000038</v>
      </c>
      <c r="S146" s="421">
        <f t="shared" ref="S146:S148" si="160">O146-Q146</f>
        <v>76114230</v>
      </c>
      <c r="T146" s="421">
        <v>2388980895.8099999</v>
      </c>
      <c r="U146" s="421">
        <f>+Q146-T146</f>
        <v>3872986027.5899997</v>
      </c>
      <c r="V146" s="421">
        <v>2387464575.8099999</v>
      </c>
      <c r="W146" s="44">
        <f t="shared" si="153"/>
        <v>1516320</v>
      </c>
      <c r="X146" s="45">
        <f t="shared" si="143"/>
        <v>0.97009557295120052</v>
      </c>
      <c r="Y146" s="45">
        <f t="shared" si="144"/>
        <v>0.37009773753834235</v>
      </c>
      <c r="Z146" s="45">
        <f t="shared" si="145"/>
        <v>0.36986283126413633</v>
      </c>
      <c r="AA146" s="45">
        <f t="shared" si="104"/>
        <v>0.38150646993722509</v>
      </c>
      <c r="AB146" s="45">
        <f t="shared" si="151"/>
        <v>0.99936528584106321</v>
      </c>
    </row>
    <row r="147" spans="1:28" ht="30" customHeight="1" x14ac:dyDescent="0.25">
      <c r="A147" s="239" t="s">
        <v>274</v>
      </c>
      <c r="B147" s="40" t="s">
        <v>192</v>
      </c>
      <c r="C147" s="40">
        <v>54</v>
      </c>
      <c r="D147" s="40" t="s">
        <v>38</v>
      </c>
      <c r="E147" s="151" t="s">
        <v>226</v>
      </c>
      <c r="F147" s="421">
        <v>1000000000</v>
      </c>
      <c r="G147" s="421">
        <v>0</v>
      </c>
      <c r="H147" s="421">
        <v>0</v>
      </c>
      <c r="I147" s="421">
        <v>0</v>
      </c>
      <c r="J147" s="421">
        <v>0</v>
      </c>
      <c r="K147" s="421">
        <f t="shared" si="146"/>
        <v>0</v>
      </c>
      <c r="L147" s="421">
        <f t="shared" si="147"/>
        <v>1000000000</v>
      </c>
      <c r="M147" s="43">
        <f t="shared" si="155"/>
        <v>1.8838453750185413E-4</v>
      </c>
      <c r="N147" s="421">
        <v>0</v>
      </c>
      <c r="O147" s="421">
        <v>825552800</v>
      </c>
      <c r="P147" s="421">
        <f>L147-O147</f>
        <v>174447200</v>
      </c>
      <c r="Q147" s="421">
        <v>146072939</v>
      </c>
      <c r="R147" s="421">
        <f>+L147-Q147</f>
        <v>853927061</v>
      </c>
      <c r="S147" s="421">
        <f t="shared" si="160"/>
        <v>679479861</v>
      </c>
      <c r="T147" s="421">
        <v>81258018</v>
      </c>
      <c r="U147" s="421">
        <f>+Q147-T147</f>
        <v>64814921</v>
      </c>
      <c r="V147" s="421">
        <v>68900516</v>
      </c>
      <c r="W147" s="44">
        <f t="shared" si="153"/>
        <v>12357502</v>
      </c>
      <c r="X147" s="45">
        <f t="shared" si="143"/>
        <v>0.14607293900000001</v>
      </c>
      <c r="Y147" s="45">
        <f t="shared" si="144"/>
        <v>8.1258018000000001E-2</v>
      </c>
      <c r="Z147" s="45">
        <f t="shared" si="145"/>
        <v>6.8900515999999995E-2</v>
      </c>
      <c r="AA147" s="45">
        <f t="shared" si="104"/>
        <v>0.55628385761444832</v>
      </c>
      <c r="AB147" s="45">
        <f t="shared" si="151"/>
        <v>0.847922675150654</v>
      </c>
    </row>
    <row r="148" spans="1:28" ht="30" customHeight="1" x14ac:dyDescent="0.25">
      <c r="A148" s="239" t="s">
        <v>274</v>
      </c>
      <c r="B148" s="40" t="s">
        <v>37</v>
      </c>
      <c r="C148" s="40">
        <v>20</v>
      </c>
      <c r="D148" s="40" t="s">
        <v>38</v>
      </c>
      <c r="E148" s="151" t="s">
        <v>226</v>
      </c>
      <c r="F148" s="421">
        <v>7545000000</v>
      </c>
      <c r="G148" s="421">
        <v>0</v>
      </c>
      <c r="H148" s="421">
        <v>0</v>
      </c>
      <c r="I148" s="421">
        <v>0</v>
      </c>
      <c r="J148" s="421">
        <v>0</v>
      </c>
      <c r="K148" s="421">
        <f t="shared" si="146"/>
        <v>0</v>
      </c>
      <c r="L148" s="421">
        <f t="shared" si="147"/>
        <v>7545000000</v>
      </c>
      <c r="M148" s="43">
        <f t="shared" si="155"/>
        <v>1.4213613354514896E-3</v>
      </c>
      <c r="N148" s="421">
        <v>0</v>
      </c>
      <c r="O148" s="421">
        <v>3521967147.46</v>
      </c>
      <c r="P148" s="421">
        <f>L148-O148</f>
        <v>4023032852.54</v>
      </c>
      <c r="Q148" s="421">
        <v>2937811179.27</v>
      </c>
      <c r="R148" s="421">
        <f>+L148-Q148</f>
        <v>4607188820.7299995</v>
      </c>
      <c r="S148" s="421">
        <f t="shared" si="160"/>
        <v>584155968.19000006</v>
      </c>
      <c r="T148" s="421">
        <v>1162592332.6600001</v>
      </c>
      <c r="U148" s="421">
        <f>+Q148-T148</f>
        <v>1775218846.6099999</v>
      </c>
      <c r="V148" s="421">
        <v>1162592332.6600001</v>
      </c>
      <c r="W148" s="44">
        <f t="shared" si="153"/>
        <v>0</v>
      </c>
      <c r="X148" s="45">
        <f t="shared" si="143"/>
        <v>0.38937192568190854</v>
      </c>
      <c r="Y148" s="45">
        <f t="shared" si="144"/>
        <v>0.15408778431544071</v>
      </c>
      <c r="Z148" s="45">
        <f t="shared" si="145"/>
        <v>0.15408778431544071</v>
      </c>
      <c r="AA148" s="45">
        <f t="shared" si="104"/>
        <v>0.39573419178998631</v>
      </c>
      <c r="AB148" s="45">
        <f t="shared" si="151"/>
        <v>1</v>
      </c>
    </row>
    <row r="149" spans="1:28" ht="69.75" customHeight="1" x14ac:dyDescent="0.25">
      <c r="A149" s="238" t="s">
        <v>275</v>
      </c>
      <c r="B149" s="68"/>
      <c r="C149" s="68"/>
      <c r="D149" s="40"/>
      <c r="E149" s="149" t="s">
        <v>276</v>
      </c>
      <c r="F149" s="425">
        <f t="shared" ref="F149:V151" si="161">+F150</f>
        <v>232164420822</v>
      </c>
      <c r="G149" s="425">
        <f t="shared" si="161"/>
        <v>0</v>
      </c>
      <c r="H149" s="425">
        <f t="shared" si="161"/>
        <v>0</v>
      </c>
      <c r="I149" s="425">
        <f t="shared" si="161"/>
        <v>0</v>
      </c>
      <c r="J149" s="425">
        <f t="shared" si="161"/>
        <v>0</v>
      </c>
      <c r="K149" s="425">
        <f t="shared" si="161"/>
        <v>0</v>
      </c>
      <c r="L149" s="425">
        <f t="shared" si="161"/>
        <v>232164420822</v>
      </c>
      <c r="M149" s="36">
        <f t="shared" si="155"/>
        <v>4.3736187040938304E-2</v>
      </c>
      <c r="N149" s="425">
        <f t="shared" si="161"/>
        <v>0</v>
      </c>
      <c r="O149" s="425">
        <f t="shared" si="161"/>
        <v>232164420822</v>
      </c>
      <c r="P149" s="425">
        <f t="shared" si="161"/>
        <v>0</v>
      </c>
      <c r="Q149" s="425">
        <f t="shared" si="161"/>
        <v>232164420822</v>
      </c>
      <c r="R149" s="425">
        <f t="shared" si="161"/>
        <v>0</v>
      </c>
      <c r="S149" s="425">
        <f t="shared" si="161"/>
        <v>0</v>
      </c>
      <c r="T149" s="425">
        <f t="shared" si="161"/>
        <v>0</v>
      </c>
      <c r="U149" s="425">
        <f t="shared" si="161"/>
        <v>232164420822</v>
      </c>
      <c r="V149" s="425">
        <f t="shared" si="161"/>
        <v>0</v>
      </c>
      <c r="W149" s="425">
        <f t="shared" ref="W149:W151" si="162">+W150</f>
        <v>0</v>
      </c>
      <c r="X149" s="37">
        <f t="shared" si="143"/>
        <v>1</v>
      </c>
      <c r="Y149" s="37">
        <f t="shared" si="144"/>
        <v>0</v>
      </c>
      <c r="Z149" s="37">
        <f t="shared" si="145"/>
        <v>0</v>
      </c>
      <c r="AA149" s="37">
        <f t="shared" si="104"/>
        <v>0</v>
      </c>
      <c r="AB149" s="37" t="s">
        <v>46</v>
      </c>
    </row>
    <row r="150" spans="1:28" ht="70.5" customHeight="1" x14ac:dyDescent="0.25">
      <c r="A150" s="238" t="s">
        <v>277</v>
      </c>
      <c r="B150" s="40"/>
      <c r="C150" s="40"/>
      <c r="D150" s="40"/>
      <c r="E150" s="148" t="s">
        <v>276</v>
      </c>
      <c r="F150" s="425">
        <f t="shared" si="161"/>
        <v>232164420822</v>
      </c>
      <c r="G150" s="425">
        <f t="shared" si="161"/>
        <v>0</v>
      </c>
      <c r="H150" s="425">
        <f t="shared" si="161"/>
        <v>0</v>
      </c>
      <c r="I150" s="425">
        <f t="shared" si="161"/>
        <v>0</v>
      </c>
      <c r="J150" s="425">
        <f t="shared" si="161"/>
        <v>0</v>
      </c>
      <c r="K150" s="425">
        <f t="shared" si="161"/>
        <v>0</v>
      </c>
      <c r="L150" s="425">
        <f t="shared" si="161"/>
        <v>232164420822</v>
      </c>
      <c r="M150" s="36">
        <f t="shared" si="155"/>
        <v>4.3736187040938304E-2</v>
      </c>
      <c r="N150" s="425">
        <f t="shared" si="161"/>
        <v>0</v>
      </c>
      <c r="O150" s="425">
        <f t="shared" si="161"/>
        <v>232164420822</v>
      </c>
      <c r="P150" s="425">
        <f t="shared" si="161"/>
        <v>0</v>
      </c>
      <c r="Q150" s="425">
        <f t="shared" si="161"/>
        <v>232164420822</v>
      </c>
      <c r="R150" s="425">
        <f t="shared" si="161"/>
        <v>0</v>
      </c>
      <c r="S150" s="425">
        <f t="shared" si="161"/>
        <v>0</v>
      </c>
      <c r="T150" s="425">
        <f t="shared" si="161"/>
        <v>0</v>
      </c>
      <c r="U150" s="425">
        <f t="shared" si="161"/>
        <v>232164420822</v>
      </c>
      <c r="V150" s="425">
        <f t="shared" si="161"/>
        <v>0</v>
      </c>
      <c r="W150" s="425">
        <f t="shared" si="162"/>
        <v>0</v>
      </c>
      <c r="X150" s="37">
        <f t="shared" si="143"/>
        <v>1</v>
      </c>
      <c r="Y150" s="37">
        <f t="shared" si="144"/>
        <v>0</v>
      </c>
      <c r="Z150" s="37">
        <f t="shared" si="145"/>
        <v>0</v>
      </c>
      <c r="AA150" s="37">
        <f t="shared" si="104"/>
        <v>0</v>
      </c>
      <c r="AB150" s="37" t="s">
        <v>46</v>
      </c>
    </row>
    <row r="151" spans="1:28" ht="29.25" customHeight="1" x14ac:dyDescent="0.25">
      <c r="A151" s="238" t="s">
        <v>278</v>
      </c>
      <c r="B151" s="40"/>
      <c r="C151" s="40"/>
      <c r="D151" s="40"/>
      <c r="E151" s="149" t="s">
        <v>236</v>
      </c>
      <c r="F151" s="425">
        <f>+F152</f>
        <v>232164420822</v>
      </c>
      <c r="G151" s="425">
        <f t="shared" si="161"/>
        <v>0</v>
      </c>
      <c r="H151" s="425">
        <f t="shared" si="161"/>
        <v>0</v>
      </c>
      <c r="I151" s="425">
        <f t="shared" si="161"/>
        <v>0</v>
      </c>
      <c r="J151" s="425">
        <f t="shared" si="161"/>
        <v>0</v>
      </c>
      <c r="K151" s="425">
        <f t="shared" si="161"/>
        <v>0</v>
      </c>
      <c r="L151" s="425">
        <f t="shared" si="161"/>
        <v>232164420822</v>
      </c>
      <c r="M151" s="36">
        <f t="shared" si="155"/>
        <v>4.3736187040938304E-2</v>
      </c>
      <c r="N151" s="425">
        <f t="shared" si="161"/>
        <v>0</v>
      </c>
      <c r="O151" s="425">
        <f t="shared" si="161"/>
        <v>232164420822</v>
      </c>
      <c r="P151" s="425">
        <f t="shared" si="161"/>
        <v>0</v>
      </c>
      <c r="Q151" s="425">
        <f t="shared" si="161"/>
        <v>232164420822</v>
      </c>
      <c r="R151" s="425">
        <f t="shared" si="161"/>
        <v>0</v>
      </c>
      <c r="S151" s="425">
        <f t="shared" si="161"/>
        <v>0</v>
      </c>
      <c r="T151" s="425">
        <f t="shared" si="161"/>
        <v>0</v>
      </c>
      <c r="U151" s="425">
        <f t="shared" si="161"/>
        <v>232164420822</v>
      </c>
      <c r="V151" s="425">
        <f t="shared" si="161"/>
        <v>0</v>
      </c>
      <c r="W151" s="425">
        <f t="shared" si="162"/>
        <v>0</v>
      </c>
      <c r="X151" s="37">
        <f t="shared" si="143"/>
        <v>1</v>
      </c>
      <c r="Y151" s="37">
        <f t="shared" si="144"/>
        <v>0</v>
      </c>
      <c r="Z151" s="37">
        <f t="shared" si="145"/>
        <v>0</v>
      </c>
      <c r="AA151" s="37">
        <f t="shared" si="104"/>
        <v>0</v>
      </c>
      <c r="AB151" s="37" t="s">
        <v>46</v>
      </c>
    </row>
    <row r="152" spans="1:28" ht="30" customHeight="1" x14ac:dyDescent="0.25">
      <c r="A152" s="239" t="s">
        <v>279</v>
      </c>
      <c r="B152" s="40" t="s">
        <v>192</v>
      </c>
      <c r="C152" s="40">
        <v>11</v>
      </c>
      <c r="D152" s="40" t="s">
        <v>38</v>
      </c>
      <c r="E152" s="151" t="s">
        <v>226</v>
      </c>
      <c r="F152" s="421">
        <v>232164420822</v>
      </c>
      <c r="G152" s="421">
        <v>0</v>
      </c>
      <c r="H152" s="421">
        <v>0</v>
      </c>
      <c r="I152" s="421">
        <v>0</v>
      </c>
      <c r="J152" s="421">
        <v>0</v>
      </c>
      <c r="K152" s="421">
        <f t="shared" si="146"/>
        <v>0</v>
      </c>
      <c r="L152" s="421">
        <f t="shared" si="147"/>
        <v>232164420822</v>
      </c>
      <c r="M152" s="36">
        <f t="shared" si="155"/>
        <v>4.3736187040938304E-2</v>
      </c>
      <c r="N152" s="421">
        <v>0</v>
      </c>
      <c r="O152" s="421">
        <v>232164420822</v>
      </c>
      <c r="P152" s="421">
        <f>L152-O152</f>
        <v>0</v>
      </c>
      <c r="Q152" s="421">
        <v>232164420822</v>
      </c>
      <c r="R152" s="421">
        <f>+L152-Q152</f>
        <v>0</v>
      </c>
      <c r="S152" s="421">
        <f t="shared" ref="S152" si="163">O152-Q152</f>
        <v>0</v>
      </c>
      <c r="T152" s="421">
        <v>0</v>
      </c>
      <c r="U152" s="421">
        <f>+Q152-T152</f>
        <v>232164420822</v>
      </c>
      <c r="V152" s="421">
        <v>0</v>
      </c>
      <c r="W152" s="44">
        <f t="shared" si="153"/>
        <v>0</v>
      </c>
      <c r="X152" s="45">
        <f t="shared" si="143"/>
        <v>1</v>
      </c>
      <c r="Y152" s="45">
        <f t="shared" si="144"/>
        <v>0</v>
      </c>
      <c r="Z152" s="45">
        <f t="shared" si="145"/>
        <v>0</v>
      </c>
      <c r="AA152" s="45">
        <f t="shared" si="104"/>
        <v>0</v>
      </c>
      <c r="AB152" s="45" t="s">
        <v>46</v>
      </c>
    </row>
    <row r="153" spans="1:28" ht="49.5" customHeight="1" x14ac:dyDescent="0.25">
      <c r="A153" s="238" t="s">
        <v>280</v>
      </c>
      <c r="B153" s="68"/>
      <c r="C153" s="68"/>
      <c r="D153" s="68"/>
      <c r="E153" s="149" t="s">
        <v>281</v>
      </c>
      <c r="F153" s="425">
        <f t="shared" ref="F153:V155" si="164">+F154</f>
        <v>231825213115</v>
      </c>
      <c r="G153" s="425">
        <f t="shared" si="164"/>
        <v>0</v>
      </c>
      <c r="H153" s="425">
        <f t="shared" si="164"/>
        <v>0</v>
      </c>
      <c r="I153" s="425">
        <f t="shared" si="164"/>
        <v>0</v>
      </c>
      <c r="J153" s="425">
        <f t="shared" si="164"/>
        <v>0</v>
      </c>
      <c r="K153" s="425">
        <f t="shared" si="164"/>
        <v>0</v>
      </c>
      <c r="L153" s="425">
        <f t="shared" si="164"/>
        <v>231825213115</v>
      </c>
      <c r="M153" s="36">
        <f t="shared" si="155"/>
        <v>4.3672285553938046E-2</v>
      </c>
      <c r="N153" s="425">
        <f t="shared" si="164"/>
        <v>0</v>
      </c>
      <c r="O153" s="425">
        <f t="shared" si="164"/>
        <v>231825213115</v>
      </c>
      <c r="P153" s="425">
        <f t="shared" si="164"/>
        <v>0</v>
      </c>
      <c r="Q153" s="425">
        <f t="shared" si="164"/>
        <v>231825213115</v>
      </c>
      <c r="R153" s="425">
        <f t="shared" si="164"/>
        <v>0</v>
      </c>
      <c r="S153" s="425">
        <f t="shared" si="164"/>
        <v>0</v>
      </c>
      <c r="T153" s="425">
        <f t="shared" si="164"/>
        <v>0</v>
      </c>
      <c r="U153" s="425">
        <f t="shared" si="164"/>
        <v>231825213115</v>
      </c>
      <c r="V153" s="425">
        <f t="shared" si="164"/>
        <v>0</v>
      </c>
      <c r="W153" s="425">
        <f t="shared" ref="W153:W155" si="165">+W154</f>
        <v>0</v>
      </c>
      <c r="X153" s="37">
        <f t="shared" si="143"/>
        <v>1</v>
      </c>
      <c r="Y153" s="37">
        <f t="shared" si="144"/>
        <v>0</v>
      </c>
      <c r="Z153" s="37">
        <f t="shared" si="145"/>
        <v>0</v>
      </c>
      <c r="AA153" s="37">
        <f t="shared" si="104"/>
        <v>0</v>
      </c>
      <c r="AB153" s="37" t="s">
        <v>46</v>
      </c>
    </row>
    <row r="154" spans="1:28" ht="49.5" customHeight="1" x14ac:dyDescent="0.25">
      <c r="A154" s="238" t="s">
        <v>282</v>
      </c>
      <c r="B154" s="40"/>
      <c r="C154" s="40"/>
      <c r="D154" s="40"/>
      <c r="E154" s="149" t="s">
        <v>281</v>
      </c>
      <c r="F154" s="425">
        <f t="shared" si="164"/>
        <v>231825213115</v>
      </c>
      <c r="G154" s="425">
        <f t="shared" si="164"/>
        <v>0</v>
      </c>
      <c r="H154" s="425">
        <f t="shared" si="164"/>
        <v>0</v>
      </c>
      <c r="I154" s="425">
        <f t="shared" si="164"/>
        <v>0</v>
      </c>
      <c r="J154" s="425">
        <f t="shared" si="164"/>
        <v>0</v>
      </c>
      <c r="K154" s="425">
        <f t="shared" si="164"/>
        <v>0</v>
      </c>
      <c r="L154" s="425">
        <f t="shared" si="164"/>
        <v>231825213115</v>
      </c>
      <c r="M154" s="36">
        <f t="shared" si="155"/>
        <v>4.3672285553938046E-2</v>
      </c>
      <c r="N154" s="425">
        <f t="shared" si="164"/>
        <v>0</v>
      </c>
      <c r="O154" s="425">
        <f t="shared" si="164"/>
        <v>231825213115</v>
      </c>
      <c r="P154" s="425">
        <f t="shared" si="164"/>
        <v>0</v>
      </c>
      <c r="Q154" s="425">
        <f t="shared" si="164"/>
        <v>231825213115</v>
      </c>
      <c r="R154" s="425">
        <f t="shared" si="164"/>
        <v>0</v>
      </c>
      <c r="S154" s="425">
        <f t="shared" si="164"/>
        <v>0</v>
      </c>
      <c r="T154" s="425">
        <f t="shared" si="164"/>
        <v>0</v>
      </c>
      <c r="U154" s="425">
        <f t="shared" si="164"/>
        <v>231825213115</v>
      </c>
      <c r="V154" s="425">
        <f t="shared" si="164"/>
        <v>0</v>
      </c>
      <c r="W154" s="425">
        <f t="shared" si="165"/>
        <v>0</v>
      </c>
      <c r="X154" s="37">
        <f t="shared" si="143"/>
        <v>1</v>
      </c>
      <c r="Y154" s="37">
        <f t="shared" si="144"/>
        <v>0</v>
      </c>
      <c r="Z154" s="37">
        <f t="shared" si="145"/>
        <v>0</v>
      </c>
      <c r="AA154" s="37">
        <f t="shared" si="104"/>
        <v>0</v>
      </c>
      <c r="AB154" s="37" t="s">
        <v>46</v>
      </c>
    </row>
    <row r="155" spans="1:28" ht="32.25" customHeight="1" x14ac:dyDescent="0.25">
      <c r="A155" s="238" t="s">
        <v>283</v>
      </c>
      <c r="B155" s="40"/>
      <c r="C155" s="40"/>
      <c r="D155" s="40"/>
      <c r="E155" s="149" t="s">
        <v>236</v>
      </c>
      <c r="F155" s="425">
        <f t="shared" si="164"/>
        <v>231825213115</v>
      </c>
      <c r="G155" s="425">
        <f t="shared" si="164"/>
        <v>0</v>
      </c>
      <c r="H155" s="425">
        <f t="shared" si="164"/>
        <v>0</v>
      </c>
      <c r="I155" s="425">
        <f t="shared" si="164"/>
        <v>0</v>
      </c>
      <c r="J155" s="425">
        <f t="shared" si="164"/>
        <v>0</v>
      </c>
      <c r="K155" s="425">
        <f t="shared" si="164"/>
        <v>0</v>
      </c>
      <c r="L155" s="425">
        <f t="shared" si="164"/>
        <v>231825213115</v>
      </c>
      <c r="M155" s="36">
        <f t="shared" si="155"/>
        <v>4.3672285553938046E-2</v>
      </c>
      <c r="N155" s="425">
        <f t="shared" si="164"/>
        <v>0</v>
      </c>
      <c r="O155" s="425">
        <f t="shared" si="164"/>
        <v>231825213115</v>
      </c>
      <c r="P155" s="425">
        <f t="shared" si="164"/>
        <v>0</v>
      </c>
      <c r="Q155" s="425">
        <f t="shared" si="164"/>
        <v>231825213115</v>
      </c>
      <c r="R155" s="425">
        <f t="shared" si="164"/>
        <v>0</v>
      </c>
      <c r="S155" s="425">
        <f t="shared" si="164"/>
        <v>0</v>
      </c>
      <c r="T155" s="425">
        <f t="shared" si="164"/>
        <v>0</v>
      </c>
      <c r="U155" s="425">
        <f t="shared" si="164"/>
        <v>231825213115</v>
      </c>
      <c r="V155" s="425">
        <f t="shared" si="164"/>
        <v>0</v>
      </c>
      <c r="W155" s="425">
        <f t="shared" si="165"/>
        <v>0</v>
      </c>
      <c r="X155" s="37">
        <f t="shared" si="143"/>
        <v>1</v>
      </c>
      <c r="Y155" s="37">
        <f t="shared" si="144"/>
        <v>0</v>
      </c>
      <c r="Z155" s="37">
        <f t="shared" si="145"/>
        <v>0</v>
      </c>
      <c r="AA155" s="37">
        <f t="shared" si="104"/>
        <v>0</v>
      </c>
      <c r="AB155" s="37" t="s">
        <v>46</v>
      </c>
    </row>
    <row r="156" spans="1:28" ht="30" customHeight="1" x14ac:dyDescent="0.25">
      <c r="A156" s="239" t="s">
        <v>284</v>
      </c>
      <c r="B156" s="40" t="s">
        <v>192</v>
      </c>
      <c r="C156" s="40">
        <v>11</v>
      </c>
      <c r="D156" s="40" t="s">
        <v>38</v>
      </c>
      <c r="E156" s="151" t="s">
        <v>226</v>
      </c>
      <c r="F156" s="421">
        <v>231825213115</v>
      </c>
      <c r="G156" s="421">
        <v>0</v>
      </c>
      <c r="H156" s="421">
        <v>0</v>
      </c>
      <c r="I156" s="421">
        <v>0</v>
      </c>
      <c r="J156" s="421">
        <v>0</v>
      </c>
      <c r="K156" s="421">
        <f t="shared" si="146"/>
        <v>0</v>
      </c>
      <c r="L156" s="421">
        <f t="shared" si="147"/>
        <v>231825213115</v>
      </c>
      <c r="M156" s="43">
        <f t="shared" si="155"/>
        <v>4.3672285553938046E-2</v>
      </c>
      <c r="N156" s="421">
        <v>0</v>
      </c>
      <c r="O156" s="421">
        <v>231825213115</v>
      </c>
      <c r="P156" s="421">
        <f>L156-O156</f>
        <v>0</v>
      </c>
      <c r="Q156" s="421">
        <v>231825213115</v>
      </c>
      <c r="R156" s="421">
        <f>+L156-Q156</f>
        <v>0</v>
      </c>
      <c r="S156" s="421">
        <f t="shared" ref="S156" si="166">O156-Q156</f>
        <v>0</v>
      </c>
      <c r="T156" s="421">
        <v>0</v>
      </c>
      <c r="U156" s="421">
        <f>+Q156-T156</f>
        <v>231825213115</v>
      </c>
      <c r="V156" s="421">
        <v>0</v>
      </c>
      <c r="W156" s="44">
        <f t="shared" si="153"/>
        <v>0</v>
      </c>
      <c r="X156" s="45">
        <f t="shared" si="143"/>
        <v>1</v>
      </c>
      <c r="Y156" s="45">
        <f t="shared" si="144"/>
        <v>0</v>
      </c>
      <c r="Z156" s="45">
        <f t="shared" si="145"/>
        <v>0</v>
      </c>
      <c r="AA156" s="45">
        <f t="shared" si="104"/>
        <v>0</v>
      </c>
      <c r="AB156" s="45" t="s">
        <v>46</v>
      </c>
    </row>
    <row r="157" spans="1:28" ht="66.75" customHeight="1" x14ac:dyDescent="0.25">
      <c r="A157" s="238" t="s">
        <v>285</v>
      </c>
      <c r="B157" s="68"/>
      <c r="C157" s="68"/>
      <c r="D157" s="68"/>
      <c r="E157" s="149" t="s">
        <v>286</v>
      </c>
      <c r="F157" s="425">
        <f t="shared" ref="F157:V159" si="167">+F158</f>
        <v>126080065359</v>
      </c>
      <c r="G157" s="425">
        <f t="shared" si="167"/>
        <v>0</v>
      </c>
      <c r="H157" s="425">
        <f t="shared" si="167"/>
        <v>0</v>
      </c>
      <c r="I157" s="425">
        <f t="shared" si="167"/>
        <v>0</v>
      </c>
      <c r="J157" s="425">
        <f t="shared" si="167"/>
        <v>0</v>
      </c>
      <c r="K157" s="425">
        <f t="shared" si="167"/>
        <v>0</v>
      </c>
      <c r="L157" s="425">
        <f t="shared" si="167"/>
        <v>126080065359</v>
      </c>
      <c r="M157" s="36">
        <f t="shared" si="155"/>
        <v>2.3751534800858756E-2</v>
      </c>
      <c r="N157" s="425">
        <f t="shared" si="167"/>
        <v>0</v>
      </c>
      <c r="O157" s="425">
        <f t="shared" si="167"/>
        <v>126080065359</v>
      </c>
      <c r="P157" s="425">
        <f t="shared" si="167"/>
        <v>0</v>
      </c>
      <c r="Q157" s="425">
        <f t="shared" si="167"/>
        <v>126080065359</v>
      </c>
      <c r="R157" s="425">
        <f t="shared" si="167"/>
        <v>0</v>
      </c>
      <c r="S157" s="425">
        <f t="shared" si="167"/>
        <v>0</v>
      </c>
      <c r="T157" s="425">
        <f t="shared" si="167"/>
        <v>0</v>
      </c>
      <c r="U157" s="425">
        <f t="shared" si="167"/>
        <v>126080065359</v>
      </c>
      <c r="V157" s="425">
        <f t="shared" si="167"/>
        <v>0</v>
      </c>
      <c r="W157" s="425">
        <f t="shared" ref="W157:W159" si="168">+W158</f>
        <v>0</v>
      </c>
      <c r="X157" s="37">
        <f t="shared" si="143"/>
        <v>1</v>
      </c>
      <c r="Y157" s="37">
        <f t="shared" si="144"/>
        <v>0</v>
      </c>
      <c r="Z157" s="37">
        <f t="shared" si="145"/>
        <v>0</v>
      </c>
      <c r="AA157" s="37">
        <f t="shared" si="104"/>
        <v>0</v>
      </c>
      <c r="AB157" s="37" t="s">
        <v>46</v>
      </c>
    </row>
    <row r="158" spans="1:28" ht="66.75" customHeight="1" x14ac:dyDescent="0.25">
      <c r="A158" s="238" t="s">
        <v>287</v>
      </c>
      <c r="B158" s="40"/>
      <c r="C158" s="40"/>
      <c r="D158" s="40"/>
      <c r="E158" s="148" t="s">
        <v>286</v>
      </c>
      <c r="F158" s="425">
        <f t="shared" si="167"/>
        <v>126080065359</v>
      </c>
      <c r="G158" s="425">
        <f t="shared" si="167"/>
        <v>0</v>
      </c>
      <c r="H158" s="425">
        <f t="shared" si="167"/>
        <v>0</v>
      </c>
      <c r="I158" s="425">
        <f t="shared" si="167"/>
        <v>0</v>
      </c>
      <c r="J158" s="425">
        <f t="shared" si="167"/>
        <v>0</v>
      </c>
      <c r="K158" s="425">
        <f t="shared" si="167"/>
        <v>0</v>
      </c>
      <c r="L158" s="425">
        <f t="shared" si="167"/>
        <v>126080065359</v>
      </c>
      <c r="M158" s="36">
        <f t="shared" si="155"/>
        <v>2.3751534800858756E-2</v>
      </c>
      <c r="N158" s="425">
        <f t="shared" si="167"/>
        <v>0</v>
      </c>
      <c r="O158" s="425">
        <f t="shared" si="167"/>
        <v>126080065359</v>
      </c>
      <c r="P158" s="425">
        <f t="shared" si="167"/>
        <v>0</v>
      </c>
      <c r="Q158" s="425">
        <f t="shared" si="167"/>
        <v>126080065359</v>
      </c>
      <c r="R158" s="425">
        <f t="shared" si="167"/>
        <v>0</v>
      </c>
      <c r="S158" s="425">
        <f t="shared" si="167"/>
        <v>0</v>
      </c>
      <c r="T158" s="425">
        <f t="shared" si="167"/>
        <v>0</v>
      </c>
      <c r="U158" s="425">
        <f t="shared" si="167"/>
        <v>126080065359</v>
      </c>
      <c r="V158" s="425">
        <f t="shared" si="167"/>
        <v>0</v>
      </c>
      <c r="W158" s="425">
        <f t="shared" si="168"/>
        <v>0</v>
      </c>
      <c r="X158" s="37">
        <f t="shared" si="143"/>
        <v>1</v>
      </c>
      <c r="Y158" s="37">
        <f t="shared" si="144"/>
        <v>0</v>
      </c>
      <c r="Z158" s="37">
        <f t="shared" si="145"/>
        <v>0</v>
      </c>
      <c r="AA158" s="37">
        <f t="shared" si="104"/>
        <v>0</v>
      </c>
      <c r="AB158" s="37" t="s">
        <v>46</v>
      </c>
    </row>
    <row r="159" spans="1:28" ht="38.25" customHeight="1" x14ac:dyDescent="0.25">
      <c r="A159" s="238" t="s">
        <v>288</v>
      </c>
      <c r="B159" s="40"/>
      <c r="C159" s="40"/>
      <c r="D159" s="40"/>
      <c r="E159" s="149" t="s">
        <v>236</v>
      </c>
      <c r="F159" s="425">
        <f t="shared" si="167"/>
        <v>126080065359</v>
      </c>
      <c r="G159" s="425">
        <f t="shared" si="167"/>
        <v>0</v>
      </c>
      <c r="H159" s="425">
        <f t="shared" si="167"/>
        <v>0</v>
      </c>
      <c r="I159" s="425">
        <f t="shared" si="167"/>
        <v>0</v>
      </c>
      <c r="J159" s="425">
        <f t="shared" si="167"/>
        <v>0</v>
      </c>
      <c r="K159" s="425">
        <f t="shared" si="167"/>
        <v>0</v>
      </c>
      <c r="L159" s="425">
        <f t="shared" si="167"/>
        <v>126080065359</v>
      </c>
      <c r="M159" s="36">
        <f t="shared" si="155"/>
        <v>2.3751534800858756E-2</v>
      </c>
      <c r="N159" s="425">
        <f t="shared" si="167"/>
        <v>0</v>
      </c>
      <c r="O159" s="425">
        <f t="shared" si="167"/>
        <v>126080065359</v>
      </c>
      <c r="P159" s="425">
        <f t="shared" si="167"/>
        <v>0</v>
      </c>
      <c r="Q159" s="425">
        <f t="shared" si="167"/>
        <v>126080065359</v>
      </c>
      <c r="R159" s="425">
        <f t="shared" si="167"/>
        <v>0</v>
      </c>
      <c r="S159" s="425">
        <f t="shared" si="167"/>
        <v>0</v>
      </c>
      <c r="T159" s="425">
        <f t="shared" si="167"/>
        <v>0</v>
      </c>
      <c r="U159" s="425">
        <f t="shared" si="167"/>
        <v>126080065359</v>
      </c>
      <c r="V159" s="425">
        <f t="shared" si="167"/>
        <v>0</v>
      </c>
      <c r="W159" s="425">
        <f t="shared" si="168"/>
        <v>0</v>
      </c>
      <c r="X159" s="37">
        <f t="shared" si="143"/>
        <v>1</v>
      </c>
      <c r="Y159" s="37">
        <f t="shared" si="144"/>
        <v>0</v>
      </c>
      <c r="Z159" s="37">
        <f t="shared" si="145"/>
        <v>0</v>
      </c>
      <c r="AA159" s="37">
        <f t="shared" si="104"/>
        <v>0</v>
      </c>
      <c r="AB159" s="37" t="s">
        <v>46</v>
      </c>
    </row>
    <row r="160" spans="1:28" ht="30" customHeight="1" x14ac:dyDescent="0.25">
      <c r="A160" s="239" t="s">
        <v>289</v>
      </c>
      <c r="B160" s="40" t="s">
        <v>192</v>
      </c>
      <c r="C160" s="40">
        <v>11</v>
      </c>
      <c r="D160" s="40" t="s">
        <v>38</v>
      </c>
      <c r="E160" s="151" t="s">
        <v>226</v>
      </c>
      <c r="F160" s="421">
        <v>126080065359</v>
      </c>
      <c r="G160" s="421">
        <v>0</v>
      </c>
      <c r="H160" s="421">
        <v>0</v>
      </c>
      <c r="I160" s="421">
        <v>0</v>
      </c>
      <c r="J160" s="421">
        <v>0</v>
      </c>
      <c r="K160" s="421">
        <f t="shared" si="146"/>
        <v>0</v>
      </c>
      <c r="L160" s="421">
        <f t="shared" si="147"/>
        <v>126080065359</v>
      </c>
      <c r="M160" s="43">
        <f t="shared" si="155"/>
        <v>2.3751534800858756E-2</v>
      </c>
      <c r="N160" s="421">
        <v>0</v>
      </c>
      <c r="O160" s="421">
        <v>126080065359</v>
      </c>
      <c r="P160" s="421">
        <f>L160-O160</f>
        <v>0</v>
      </c>
      <c r="Q160" s="421">
        <v>126080065359</v>
      </c>
      <c r="R160" s="421">
        <f>+L160-Q160</f>
        <v>0</v>
      </c>
      <c r="S160" s="421">
        <f t="shared" ref="S160" si="169">O160-Q160</f>
        <v>0</v>
      </c>
      <c r="T160" s="421">
        <v>0</v>
      </c>
      <c r="U160" s="421">
        <f>+Q160-T160</f>
        <v>126080065359</v>
      </c>
      <c r="V160" s="421">
        <v>0</v>
      </c>
      <c r="W160" s="44">
        <f t="shared" si="153"/>
        <v>0</v>
      </c>
      <c r="X160" s="45">
        <f t="shared" si="143"/>
        <v>1</v>
      </c>
      <c r="Y160" s="45">
        <f t="shared" si="144"/>
        <v>0</v>
      </c>
      <c r="Z160" s="45">
        <f t="shared" si="145"/>
        <v>0</v>
      </c>
      <c r="AA160" s="45">
        <f t="shared" si="104"/>
        <v>0</v>
      </c>
      <c r="AB160" s="45" t="s">
        <v>46</v>
      </c>
    </row>
    <row r="161" spans="1:28" ht="67.5" customHeight="1" x14ac:dyDescent="0.25">
      <c r="A161" s="238" t="s">
        <v>290</v>
      </c>
      <c r="B161" s="68"/>
      <c r="C161" s="68"/>
      <c r="D161" s="68"/>
      <c r="E161" s="149" t="s">
        <v>291</v>
      </c>
      <c r="F161" s="425">
        <f t="shared" ref="F161:V163" si="170">+F162</f>
        <v>91282312485</v>
      </c>
      <c r="G161" s="425">
        <f t="shared" si="170"/>
        <v>0</v>
      </c>
      <c r="H161" s="425">
        <f t="shared" si="170"/>
        <v>0</v>
      </c>
      <c r="I161" s="425">
        <f t="shared" si="170"/>
        <v>0</v>
      </c>
      <c r="J161" s="425">
        <f t="shared" si="170"/>
        <v>0</v>
      </c>
      <c r="K161" s="425">
        <f t="shared" si="170"/>
        <v>0</v>
      </c>
      <c r="L161" s="425">
        <f t="shared" si="170"/>
        <v>91282312485</v>
      </c>
      <c r="M161" s="36">
        <f t="shared" si="155"/>
        <v>1.719617621958645E-2</v>
      </c>
      <c r="N161" s="425">
        <f t="shared" si="170"/>
        <v>0</v>
      </c>
      <c r="O161" s="425">
        <f t="shared" si="170"/>
        <v>91282312485</v>
      </c>
      <c r="P161" s="425">
        <f t="shared" si="170"/>
        <v>0</v>
      </c>
      <c r="Q161" s="425">
        <f t="shared" si="170"/>
        <v>91282312485</v>
      </c>
      <c r="R161" s="425">
        <f t="shared" si="170"/>
        <v>0</v>
      </c>
      <c r="S161" s="425">
        <f t="shared" si="170"/>
        <v>0</v>
      </c>
      <c r="T161" s="425">
        <f t="shared" si="170"/>
        <v>0</v>
      </c>
      <c r="U161" s="425">
        <f t="shared" si="170"/>
        <v>91282312485</v>
      </c>
      <c r="V161" s="425">
        <f t="shared" si="170"/>
        <v>0</v>
      </c>
      <c r="W161" s="425">
        <f t="shared" ref="W161:W163" si="171">+W162</f>
        <v>0</v>
      </c>
      <c r="X161" s="37">
        <f t="shared" si="143"/>
        <v>1</v>
      </c>
      <c r="Y161" s="37">
        <f t="shared" si="144"/>
        <v>0</v>
      </c>
      <c r="Z161" s="37">
        <f t="shared" si="145"/>
        <v>0</v>
      </c>
      <c r="AA161" s="37">
        <f t="shared" ref="AA161:AA202" si="172">+T161/Q161</f>
        <v>0</v>
      </c>
      <c r="AB161" s="37" t="s">
        <v>46</v>
      </c>
    </row>
    <row r="162" spans="1:28" ht="67.5" customHeight="1" x14ac:dyDescent="0.25">
      <c r="A162" s="238" t="s">
        <v>292</v>
      </c>
      <c r="B162" s="40"/>
      <c r="C162" s="40"/>
      <c r="D162" s="40"/>
      <c r="E162" s="148" t="s">
        <v>291</v>
      </c>
      <c r="F162" s="425">
        <f t="shared" si="170"/>
        <v>91282312485</v>
      </c>
      <c r="G162" s="425">
        <f t="shared" si="170"/>
        <v>0</v>
      </c>
      <c r="H162" s="425">
        <f t="shared" si="170"/>
        <v>0</v>
      </c>
      <c r="I162" s="425">
        <f t="shared" si="170"/>
        <v>0</v>
      </c>
      <c r="J162" s="425">
        <f t="shared" si="170"/>
        <v>0</v>
      </c>
      <c r="K162" s="425">
        <f t="shared" si="170"/>
        <v>0</v>
      </c>
      <c r="L162" s="425">
        <f t="shared" si="170"/>
        <v>91282312485</v>
      </c>
      <c r="M162" s="36">
        <f t="shared" si="155"/>
        <v>1.719617621958645E-2</v>
      </c>
      <c r="N162" s="425">
        <f t="shared" si="170"/>
        <v>0</v>
      </c>
      <c r="O162" s="425">
        <f t="shared" si="170"/>
        <v>91282312485</v>
      </c>
      <c r="P162" s="425">
        <f t="shared" si="170"/>
        <v>0</v>
      </c>
      <c r="Q162" s="425">
        <f t="shared" si="170"/>
        <v>91282312485</v>
      </c>
      <c r="R162" s="425">
        <f t="shared" si="170"/>
        <v>0</v>
      </c>
      <c r="S162" s="425">
        <f t="shared" si="170"/>
        <v>0</v>
      </c>
      <c r="T162" s="425">
        <f t="shared" si="170"/>
        <v>0</v>
      </c>
      <c r="U162" s="425">
        <f t="shared" si="170"/>
        <v>91282312485</v>
      </c>
      <c r="V162" s="425">
        <f t="shared" si="170"/>
        <v>0</v>
      </c>
      <c r="W162" s="425">
        <f t="shared" si="171"/>
        <v>0</v>
      </c>
      <c r="X162" s="37">
        <f t="shared" si="143"/>
        <v>1</v>
      </c>
      <c r="Y162" s="37">
        <f t="shared" si="144"/>
        <v>0</v>
      </c>
      <c r="Z162" s="37">
        <f t="shared" si="145"/>
        <v>0</v>
      </c>
      <c r="AA162" s="37">
        <f t="shared" si="172"/>
        <v>0</v>
      </c>
      <c r="AB162" s="37" t="s">
        <v>46</v>
      </c>
    </row>
    <row r="163" spans="1:28" ht="32.25" customHeight="1" x14ac:dyDescent="0.25">
      <c r="A163" s="238" t="s">
        <v>293</v>
      </c>
      <c r="B163" s="40"/>
      <c r="C163" s="40"/>
      <c r="D163" s="40"/>
      <c r="E163" s="149" t="s">
        <v>236</v>
      </c>
      <c r="F163" s="425">
        <f t="shared" si="170"/>
        <v>91282312485</v>
      </c>
      <c r="G163" s="425">
        <f t="shared" si="170"/>
        <v>0</v>
      </c>
      <c r="H163" s="425">
        <f t="shared" si="170"/>
        <v>0</v>
      </c>
      <c r="I163" s="425">
        <f t="shared" si="170"/>
        <v>0</v>
      </c>
      <c r="J163" s="425">
        <f t="shared" si="170"/>
        <v>0</v>
      </c>
      <c r="K163" s="425">
        <f t="shared" si="170"/>
        <v>0</v>
      </c>
      <c r="L163" s="425">
        <f t="shared" si="170"/>
        <v>91282312485</v>
      </c>
      <c r="M163" s="36">
        <f t="shared" si="155"/>
        <v>1.719617621958645E-2</v>
      </c>
      <c r="N163" s="425">
        <f t="shared" si="170"/>
        <v>0</v>
      </c>
      <c r="O163" s="425">
        <f t="shared" si="170"/>
        <v>91282312485</v>
      </c>
      <c r="P163" s="425">
        <f t="shared" si="170"/>
        <v>0</v>
      </c>
      <c r="Q163" s="425">
        <f t="shared" si="170"/>
        <v>91282312485</v>
      </c>
      <c r="R163" s="425">
        <f t="shared" si="170"/>
        <v>0</v>
      </c>
      <c r="S163" s="425">
        <f t="shared" si="170"/>
        <v>0</v>
      </c>
      <c r="T163" s="425">
        <f t="shared" si="170"/>
        <v>0</v>
      </c>
      <c r="U163" s="425">
        <f t="shared" si="170"/>
        <v>91282312485</v>
      </c>
      <c r="V163" s="425">
        <f t="shared" si="170"/>
        <v>0</v>
      </c>
      <c r="W163" s="425">
        <f t="shared" si="171"/>
        <v>0</v>
      </c>
      <c r="X163" s="37">
        <f t="shared" si="143"/>
        <v>1</v>
      </c>
      <c r="Y163" s="37">
        <f t="shared" si="144"/>
        <v>0</v>
      </c>
      <c r="Z163" s="37">
        <f t="shared" si="145"/>
        <v>0</v>
      </c>
      <c r="AA163" s="37">
        <f t="shared" si="172"/>
        <v>0</v>
      </c>
      <c r="AB163" s="37" t="s">
        <v>46</v>
      </c>
    </row>
    <row r="164" spans="1:28" ht="30" customHeight="1" x14ac:dyDescent="0.25">
      <c r="A164" s="239" t="s">
        <v>294</v>
      </c>
      <c r="B164" s="40" t="s">
        <v>192</v>
      </c>
      <c r="C164" s="40">
        <v>11</v>
      </c>
      <c r="D164" s="40" t="s">
        <v>38</v>
      </c>
      <c r="E164" s="151" t="s">
        <v>226</v>
      </c>
      <c r="F164" s="421">
        <v>91282312485</v>
      </c>
      <c r="G164" s="421">
        <v>0</v>
      </c>
      <c r="H164" s="421">
        <v>0</v>
      </c>
      <c r="I164" s="421">
        <v>0</v>
      </c>
      <c r="J164" s="421">
        <v>0</v>
      </c>
      <c r="K164" s="421">
        <f t="shared" si="146"/>
        <v>0</v>
      </c>
      <c r="L164" s="421">
        <f t="shared" si="147"/>
        <v>91282312485</v>
      </c>
      <c r="M164" s="43">
        <f t="shared" si="155"/>
        <v>1.719617621958645E-2</v>
      </c>
      <c r="N164" s="421">
        <v>0</v>
      </c>
      <c r="O164" s="421">
        <v>91282312485</v>
      </c>
      <c r="P164" s="421">
        <f>L164-O164</f>
        <v>0</v>
      </c>
      <c r="Q164" s="421">
        <v>91282312485</v>
      </c>
      <c r="R164" s="421">
        <f>+L164-Q164</f>
        <v>0</v>
      </c>
      <c r="S164" s="421">
        <f t="shared" ref="S164" si="173">O164-Q164</f>
        <v>0</v>
      </c>
      <c r="T164" s="421">
        <v>0</v>
      </c>
      <c r="U164" s="421">
        <f>+Q164-T164</f>
        <v>91282312485</v>
      </c>
      <c r="V164" s="421">
        <v>0</v>
      </c>
      <c r="W164" s="44">
        <f t="shared" si="153"/>
        <v>0</v>
      </c>
      <c r="X164" s="45">
        <f t="shared" si="143"/>
        <v>1</v>
      </c>
      <c r="Y164" s="45">
        <f t="shared" si="144"/>
        <v>0</v>
      </c>
      <c r="Z164" s="45">
        <f t="shared" si="145"/>
        <v>0</v>
      </c>
      <c r="AA164" s="45">
        <f t="shared" si="172"/>
        <v>0</v>
      </c>
      <c r="AB164" s="45" t="s">
        <v>46</v>
      </c>
    </row>
    <row r="165" spans="1:28" ht="95.25" customHeight="1" x14ac:dyDescent="0.25">
      <c r="A165" s="238" t="s">
        <v>295</v>
      </c>
      <c r="B165" s="68"/>
      <c r="C165" s="68"/>
      <c r="D165" s="68"/>
      <c r="E165" s="149" t="s">
        <v>296</v>
      </c>
      <c r="F165" s="425">
        <f t="shared" ref="F165:V167" si="174">+F166</f>
        <v>175214577228</v>
      </c>
      <c r="G165" s="425">
        <f t="shared" si="174"/>
        <v>0</v>
      </c>
      <c r="H165" s="425">
        <f t="shared" si="174"/>
        <v>0</v>
      </c>
      <c r="I165" s="425">
        <f t="shared" si="174"/>
        <v>0</v>
      </c>
      <c r="J165" s="425">
        <f t="shared" si="174"/>
        <v>0</v>
      </c>
      <c r="K165" s="425">
        <f t="shared" si="174"/>
        <v>0</v>
      </c>
      <c r="L165" s="425">
        <f t="shared" si="174"/>
        <v>175214577228</v>
      </c>
      <c r="M165" s="36">
        <f t="shared" si="155"/>
        <v>3.3007717094679687E-2</v>
      </c>
      <c r="N165" s="425">
        <f t="shared" si="174"/>
        <v>0</v>
      </c>
      <c r="O165" s="425">
        <f t="shared" si="174"/>
        <v>175214577228</v>
      </c>
      <c r="P165" s="425">
        <f t="shared" si="174"/>
        <v>0</v>
      </c>
      <c r="Q165" s="425">
        <f t="shared" si="174"/>
        <v>175214577228</v>
      </c>
      <c r="R165" s="425">
        <f t="shared" si="174"/>
        <v>0</v>
      </c>
      <c r="S165" s="425">
        <f t="shared" si="174"/>
        <v>0</v>
      </c>
      <c r="T165" s="425">
        <f t="shared" si="174"/>
        <v>8358018752</v>
      </c>
      <c r="U165" s="425">
        <f t="shared" si="174"/>
        <v>166856558476</v>
      </c>
      <c r="V165" s="425">
        <f t="shared" si="174"/>
        <v>8358018752</v>
      </c>
      <c r="W165" s="425">
        <f t="shared" ref="W165:W167" si="175">+W166</f>
        <v>0</v>
      </c>
      <c r="X165" s="37">
        <f t="shared" si="143"/>
        <v>1</v>
      </c>
      <c r="Y165" s="37">
        <f t="shared" si="144"/>
        <v>4.770161754934369E-2</v>
      </c>
      <c r="Z165" s="37">
        <f t="shared" si="145"/>
        <v>4.770161754934369E-2</v>
      </c>
      <c r="AA165" s="37">
        <f t="shared" si="172"/>
        <v>4.770161754934369E-2</v>
      </c>
      <c r="AB165" s="37">
        <f t="shared" si="151"/>
        <v>1</v>
      </c>
    </row>
    <row r="166" spans="1:28" ht="95.25" customHeight="1" x14ac:dyDescent="0.25">
      <c r="A166" s="238" t="s">
        <v>297</v>
      </c>
      <c r="B166" s="40"/>
      <c r="C166" s="40"/>
      <c r="D166" s="40"/>
      <c r="E166" s="148" t="s">
        <v>296</v>
      </c>
      <c r="F166" s="425">
        <f t="shared" si="174"/>
        <v>175214577228</v>
      </c>
      <c r="G166" s="425">
        <f t="shared" si="174"/>
        <v>0</v>
      </c>
      <c r="H166" s="425">
        <f t="shared" si="174"/>
        <v>0</v>
      </c>
      <c r="I166" s="425">
        <f t="shared" si="174"/>
        <v>0</v>
      </c>
      <c r="J166" s="425">
        <f t="shared" si="174"/>
        <v>0</v>
      </c>
      <c r="K166" s="425">
        <f t="shared" si="174"/>
        <v>0</v>
      </c>
      <c r="L166" s="425">
        <f t="shared" si="174"/>
        <v>175214577228</v>
      </c>
      <c r="M166" s="36">
        <f t="shared" si="155"/>
        <v>3.3007717094679687E-2</v>
      </c>
      <c r="N166" s="425">
        <f t="shared" si="174"/>
        <v>0</v>
      </c>
      <c r="O166" s="425">
        <f t="shared" si="174"/>
        <v>175214577228</v>
      </c>
      <c r="P166" s="425">
        <f t="shared" si="174"/>
        <v>0</v>
      </c>
      <c r="Q166" s="425">
        <f t="shared" si="174"/>
        <v>175214577228</v>
      </c>
      <c r="R166" s="425">
        <f t="shared" si="174"/>
        <v>0</v>
      </c>
      <c r="S166" s="425">
        <f t="shared" si="174"/>
        <v>0</v>
      </c>
      <c r="T166" s="425">
        <f t="shared" si="174"/>
        <v>8358018752</v>
      </c>
      <c r="U166" s="425">
        <f t="shared" si="174"/>
        <v>166856558476</v>
      </c>
      <c r="V166" s="425">
        <f t="shared" si="174"/>
        <v>8358018752</v>
      </c>
      <c r="W166" s="425">
        <f t="shared" si="175"/>
        <v>0</v>
      </c>
      <c r="X166" s="37">
        <f t="shared" si="143"/>
        <v>1</v>
      </c>
      <c r="Y166" s="37">
        <f t="shared" si="144"/>
        <v>4.770161754934369E-2</v>
      </c>
      <c r="Z166" s="37">
        <f t="shared" si="145"/>
        <v>4.770161754934369E-2</v>
      </c>
      <c r="AA166" s="37">
        <f t="shared" si="172"/>
        <v>4.770161754934369E-2</v>
      </c>
      <c r="AB166" s="37">
        <f t="shared" si="151"/>
        <v>1</v>
      </c>
    </row>
    <row r="167" spans="1:28" ht="33" customHeight="1" x14ac:dyDescent="0.25">
      <c r="A167" s="238" t="s">
        <v>298</v>
      </c>
      <c r="B167" s="40"/>
      <c r="C167" s="40"/>
      <c r="D167" s="40"/>
      <c r="E167" s="149" t="s">
        <v>236</v>
      </c>
      <c r="F167" s="425">
        <f t="shared" si="174"/>
        <v>175214577228</v>
      </c>
      <c r="G167" s="425">
        <f t="shared" si="174"/>
        <v>0</v>
      </c>
      <c r="H167" s="425">
        <f t="shared" si="174"/>
        <v>0</v>
      </c>
      <c r="I167" s="425">
        <f t="shared" si="174"/>
        <v>0</v>
      </c>
      <c r="J167" s="425">
        <f t="shared" si="174"/>
        <v>0</v>
      </c>
      <c r="K167" s="425">
        <f t="shared" si="174"/>
        <v>0</v>
      </c>
      <c r="L167" s="425">
        <f t="shared" si="174"/>
        <v>175214577228</v>
      </c>
      <c r="M167" s="36">
        <f t="shared" si="155"/>
        <v>3.3007717094679687E-2</v>
      </c>
      <c r="N167" s="425">
        <f t="shared" si="174"/>
        <v>0</v>
      </c>
      <c r="O167" s="425">
        <f t="shared" si="174"/>
        <v>175214577228</v>
      </c>
      <c r="P167" s="425">
        <f t="shared" si="174"/>
        <v>0</v>
      </c>
      <c r="Q167" s="425">
        <f t="shared" si="174"/>
        <v>175214577228</v>
      </c>
      <c r="R167" s="425">
        <f t="shared" si="174"/>
        <v>0</v>
      </c>
      <c r="S167" s="425">
        <f t="shared" si="174"/>
        <v>0</v>
      </c>
      <c r="T167" s="425">
        <f t="shared" si="174"/>
        <v>8358018752</v>
      </c>
      <c r="U167" s="425">
        <f t="shared" si="174"/>
        <v>166856558476</v>
      </c>
      <c r="V167" s="425">
        <f t="shared" si="174"/>
        <v>8358018752</v>
      </c>
      <c r="W167" s="425">
        <f t="shared" si="175"/>
        <v>0</v>
      </c>
      <c r="X167" s="37">
        <f t="shared" si="143"/>
        <v>1</v>
      </c>
      <c r="Y167" s="37">
        <f t="shared" si="144"/>
        <v>4.770161754934369E-2</v>
      </c>
      <c r="Z167" s="37">
        <f t="shared" si="145"/>
        <v>4.770161754934369E-2</v>
      </c>
      <c r="AA167" s="37">
        <f t="shared" si="172"/>
        <v>4.770161754934369E-2</v>
      </c>
      <c r="AB167" s="37">
        <f t="shared" si="151"/>
        <v>1</v>
      </c>
    </row>
    <row r="168" spans="1:28" ht="30" customHeight="1" x14ac:dyDescent="0.25">
      <c r="A168" s="239" t="s">
        <v>299</v>
      </c>
      <c r="B168" s="40" t="s">
        <v>192</v>
      </c>
      <c r="C168" s="40">
        <v>11</v>
      </c>
      <c r="D168" s="40" t="s">
        <v>38</v>
      </c>
      <c r="E168" s="151" t="s">
        <v>226</v>
      </c>
      <c r="F168" s="421">
        <v>175214577228</v>
      </c>
      <c r="G168" s="421">
        <v>0</v>
      </c>
      <c r="H168" s="421">
        <v>0</v>
      </c>
      <c r="I168" s="421">
        <v>0</v>
      </c>
      <c r="J168" s="421">
        <v>0</v>
      </c>
      <c r="K168" s="421">
        <f t="shared" si="146"/>
        <v>0</v>
      </c>
      <c r="L168" s="421">
        <f t="shared" si="147"/>
        <v>175214577228</v>
      </c>
      <c r="M168" s="43">
        <f t="shared" si="155"/>
        <v>3.3007717094679687E-2</v>
      </c>
      <c r="N168" s="421">
        <v>0</v>
      </c>
      <c r="O168" s="421">
        <v>175214577228</v>
      </c>
      <c r="P168" s="421">
        <f>L168-O168</f>
        <v>0</v>
      </c>
      <c r="Q168" s="421">
        <v>175214577228</v>
      </c>
      <c r="R168" s="421">
        <f>+L168-Q168</f>
        <v>0</v>
      </c>
      <c r="S168" s="421">
        <f t="shared" ref="S168" si="176">O168-Q168</f>
        <v>0</v>
      </c>
      <c r="T168" s="421">
        <v>8358018752</v>
      </c>
      <c r="U168" s="421">
        <f>+Q168-T168</f>
        <v>166856558476</v>
      </c>
      <c r="V168" s="421">
        <v>8358018752</v>
      </c>
      <c r="W168" s="44">
        <f t="shared" si="153"/>
        <v>0</v>
      </c>
      <c r="X168" s="45">
        <f t="shared" si="143"/>
        <v>1</v>
      </c>
      <c r="Y168" s="45">
        <f t="shared" si="144"/>
        <v>4.770161754934369E-2</v>
      </c>
      <c r="Z168" s="45">
        <f t="shared" si="145"/>
        <v>4.770161754934369E-2</v>
      </c>
      <c r="AA168" s="45">
        <f t="shared" si="172"/>
        <v>4.770161754934369E-2</v>
      </c>
      <c r="AB168" s="45">
        <f t="shared" si="151"/>
        <v>1</v>
      </c>
    </row>
    <row r="169" spans="1:28" ht="53.25" customHeight="1" x14ac:dyDescent="0.25">
      <c r="A169" s="238" t="s">
        <v>300</v>
      </c>
      <c r="B169" s="68"/>
      <c r="C169" s="68"/>
      <c r="D169" s="68"/>
      <c r="E169" s="149" t="s">
        <v>301</v>
      </c>
      <c r="F169" s="425">
        <f>+F170</f>
        <v>109796058849</v>
      </c>
      <c r="G169" s="425">
        <f t="shared" ref="G169:L169" si="177">+G170</f>
        <v>0</v>
      </c>
      <c r="H169" s="425">
        <f t="shared" si="177"/>
        <v>0</v>
      </c>
      <c r="I169" s="425">
        <f t="shared" si="177"/>
        <v>0</v>
      </c>
      <c r="J169" s="425">
        <f t="shared" si="177"/>
        <v>0</v>
      </c>
      <c r="K169" s="425">
        <f t="shared" si="177"/>
        <v>0</v>
      </c>
      <c r="L169" s="425">
        <f t="shared" si="177"/>
        <v>109796058849</v>
      </c>
      <c r="M169" s="36">
        <f t="shared" si="155"/>
        <v>2.0683879765795225E-2</v>
      </c>
      <c r="N169" s="425">
        <f t="shared" ref="N169:W171" si="178">+N170</f>
        <v>0</v>
      </c>
      <c r="O169" s="425">
        <f t="shared" si="178"/>
        <v>109796058849</v>
      </c>
      <c r="P169" s="425">
        <f t="shared" si="178"/>
        <v>0</v>
      </c>
      <c r="Q169" s="425">
        <f t="shared" si="178"/>
        <v>109796058849</v>
      </c>
      <c r="R169" s="425">
        <f t="shared" si="178"/>
        <v>0</v>
      </c>
      <c r="S169" s="425">
        <f t="shared" si="178"/>
        <v>0</v>
      </c>
      <c r="T169" s="425">
        <f t="shared" si="178"/>
        <v>19071686158</v>
      </c>
      <c r="U169" s="425">
        <f t="shared" si="178"/>
        <v>90724372691</v>
      </c>
      <c r="V169" s="425">
        <f t="shared" si="178"/>
        <v>19071686158</v>
      </c>
      <c r="W169" s="425">
        <f t="shared" si="178"/>
        <v>0</v>
      </c>
      <c r="X169" s="37">
        <f t="shared" si="143"/>
        <v>1</v>
      </c>
      <c r="Y169" s="37">
        <f t="shared" si="144"/>
        <v>0.17370100856014198</v>
      </c>
      <c r="Z169" s="37">
        <f t="shared" si="145"/>
        <v>0.17370100856014198</v>
      </c>
      <c r="AA169" s="37">
        <f t="shared" si="172"/>
        <v>0.17370100856014198</v>
      </c>
      <c r="AB169" s="37">
        <f t="shared" si="151"/>
        <v>1</v>
      </c>
    </row>
    <row r="170" spans="1:28" ht="53.25" customHeight="1" x14ac:dyDescent="0.25">
      <c r="A170" s="238" t="s">
        <v>302</v>
      </c>
      <c r="B170" s="40"/>
      <c r="C170" s="40"/>
      <c r="D170" s="40"/>
      <c r="E170" s="148" t="s">
        <v>301</v>
      </c>
      <c r="F170" s="425">
        <f t="shared" ref="F170:V171" si="179">+F171</f>
        <v>109796058849</v>
      </c>
      <c r="G170" s="425">
        <f t="shared" si="179"/>
        <v>0</v>
      </c>
      <c r="H170" s="425">
        <f t="shared" si="179"/>
        <v>0</v>
      </c>
      <c r="I170" s="425">
        <f t="shared" si="179"/>
        <v>0</v>
      </c>
      <c r="J170" s="425">
        <f t="shared" si="179"/>
        <v>0</v>
      </c>
      <c r="K170" s="425">
        <f t="shared" si="179"/>
        <v>0</v>
      </c>
      <c r="L170" s="425">
        <f t="shared" si="179"/>
        <v>109796058849</v>
      </c>
      <c r="M170" s="36">
        <f t="shared" si="155"/>
        <v>2.0683879765795225E-2</v>
      </c>
      <c r="N170" s="425">
        <f t="shared" si="179"/>
        <v>0</v>
      </c>
      <c r="O170" s="425">
        <f t="shared" si="179"/>
        <v>109796058849</v>
      </c>
      <c r="P170" s="425">
        <f t="shared" si="179"/>
        <v>0</v>
      </c>
      <c r="Q170" s="425">
        <f t="shared" si="179"/>
        <v>109796058849</v>
      </c>
      <c r="R170" s="425">
        <f t="shared" si="179"/>
        <v>0</v>
      </c>
      <c r="S170" s="425">
        <f t="shared" si="179"/>
        <v>0</v>
      </c>
      <c r="T170" s="425">
        <f t="shared" si="179"/>
        <v>19071686158</v>
      </c>
      <c r="U170" s="425">
        <f t="shared" si="179"/>
        <v>90724372691</v>
      </c>
      <c r="V170" s="425">
        <f t="shared" si="179"/>
        <v>19071686158</v>
      </c>
      <c r="W170" s="425">
        <f t="shared" si="178"/>
        <v>0</v>
      </c>
      <c r="X170" s="37">
        <f t="shared" si="143"/>
        <v>1</v>
      </c>
      <c r="Y170" s="37">
        <f t="shared" si="144"/>
        <v>0.17370100856014198</v>
      </c>
      <c r="Z170" s="37">
        <f t="shared" si="145"/>
        <v>0.17370100856014198</v>
      </c>
      <c r="AA170" s="37">
        <f t="shared" si="172"/>
        <v>0.17370100856014198</v>
      </c>
      <c r="AB170" s="37">
        <f t="shared" si="151"/>
        <v>1</v>
      </c>
    </row>
    <row r="171" spans="1:28" ht="38.25" customHeight="1" x14ac:dyDescent="0.25">
      <c r="A171" s="238" t="s">
        <v>303</v>
      </c>
      <c r="B171" s="40"/>
      <c r="C171" s="40"/>
      <c r="D171" s="40"/>
      <c r="E171" s="149" t="s">
        <v>236</v>
      </c>
      <c r="F171" s="425">
        <f t="shared" si="179"/>
        <v>109796058849</v>
      </c>
      <c r="G171" s="425">
        <f t="shared" si="179"/>
        <v>0</v>
      </c>
      <c r="H171" s="425">
        <f t="shared" si="179"/>
        <v>0</v>
      </c>
      <c r="I171" s="425">
        <f t="shared" si="179"/>
        <v>0</v>
      </c>
      <c r="J171" s="425">
        <f t="shared" si="179"/>
        <v>0</v>
      </c>
      <c r="K171" s="425">
        <f t="shared" si="179"/>
        <v>0</v>
      </c>
      <c r="L171" s="425">
        <f t="shared" si="179"/>
        <v>109796058849</v>
      </c>
      <c r="M171" s="36">
        <f t="shared" si="155"/>
        <v>2.0683879765795225E-2</v>
      </c>
      <c r="N171" s="425">
        <f t="shared" si="178"/>
        <v>0</v>
      </c>
      <c r="O171" s="425">
        <f t="shared" si="178"/>
        <v>109796058849</v>
      </c>
      <c r="P171" s="425">
        <f t="shared" si="178"/>
        <v>0</v>
      </c>
      <c r="Q171" s="425">
        <f t="shared" si="178"/>
        <v>109796058849</v>
      </c>
      <c r="R171" s="425">
        <f t="shared" si="178"/>
        <v>0</v>
      </c>
      <c r="S171" s="425">
        <f t="shared" si="178"/>
        <v>0</v>
      </c>
      <c r="T171" s="425">
        <f t="shared" si="178"/>
        <v>19071686158</v>
      </c>
      <c r="U171" s="425">
        <f t="shared" si="178"/>
        <v>90724372691</v>
      </c>
      <c r="V171" s="425">
        <f t="shared" si="178"/>
        <v>19071686158</v>
      </c>
      <c r="W171" s="425">
        <f t="shared" si="178"/>
        <v>0</v>
      </c>
      <c r="X171" s="37">
        <f t="shared" si="143"/>
        <v>1</v>
      </c>
      <c r="Y171" s="37">
        <f t="shared" si="144"/>
        <v>0.17370100856014198</v>
      </c>
      <c r="Z171" s="37">
        <f t="shared" si="145"/>
        <v>0.17370100856014198</v>
      </c>
      <c r="AA171" s="37">
        <f t="shared" si="172"/>
        <v>0.17370100856014198</v>
      </c>
      <c r="AB171" s="37">
        <f t="shared" si="151"/>
        <v>1</v>
      </c>
    </row>
    <row r="172" spans="1:28" ht="38.25" customHeight="1" x14ac:dyDescent="0.25">
      <c r="A172" s="239" t="s">
        <v>304</v>
      </c>
      <c r="B172" s="68" t="s">
        <v>192</v>
      </c>
      <c r="C172" s="68">
        <v>11</v>
      </c>
      <c r="D172" s="40" t="s">
        <v>38</v>
      </c>
      <c r="E172" s="151" t="s">
        <v>226</v>
      </c>
      <c r="F172" s="421">
        <v>109796058849</v>
      </c>
      <c r="G172" s="421">
        <v>0</v>
      </c>
      <c r="H172" s="421">
        <v>0</v>
      </c>
      <c r="I172" s="421">
        <v>0</v>
      </c>
      <c r="J172" s="421">
        <v>0</v>
      </c>
      <c r="K172" s="421">
        <f t="shared" si="146"/>
        <v>0</v>
      </c>
      <c r="L172" s="421">
        <f t="shared" si="147"/>
        <v>109796058849</v>
      </c>
      <c r="M172" s="43">
        <f t="shared" si="155"/>
        <v>2.0683879765795225E-2</v>
      </c>
      <c r="N172" s="421">
        <v>0</v>
      </c>
      <c r="O172" s="421">
        <v>109796058849</v>
      </c>
      <c r="P172" s="421">
        <f>L172-O172</f>
        <v>0</v>
      </c>
      <c r="Q172" s="421">
        <v>109796058849</v>
      </c>
      <c r="R172" s="421">
        <f>+L172-Q172</f>
        <v>0</v>
      </c>
      <c r="S172" s="421">
        <f t="shared" ref="S172" si="180">O172-Q172</f>
        <v>0</v>
      </c>
      <c r="T172" s="421">
        <v>19071686158</v>
      </c>
      <c r="U172" s="421">
        <f>+Q172-T172</f>
        <v>90724372691</v>
      </c>
      <c r="V172" s="421">
        <v>19071686158</v>
      </c>
      <c r="W172" s="44">
        <f t="shared" si="153"/>
        <v>0</v>
      </c>
      <c r="X172" s="45">
        <f t="shared" si="143"/>
        <v>1</v>
      </c>
      <c r="Y172" s="45">
        <f t="shared" si="144"/>
        <v>0.17370100856014198</v>
      </c>
      <c r="Z172" s="45">
        <f t="shared" si="145"/>
        <v>0.17370100856014198</v>
      </c>
      <c r="AA172" s="45">
        <f t="shared" si="172"/>
        <v>0.17370100856014198</v>
      </c>
      <c r="AB172" s="45">
        <f t="shared" si="151"/>
        <v>1</v>
      </c>
    </row>
    <row r="173" spans="1:28" ht="69" customHeight="1" x14ac:dyDescent="0.25">
      <c r="A173" s="238" t="s">
        <v>305</v>
      </c>
      <c r="B173" s="68"/>
      <c r="C173" s="68"/>
      <c r="D173" s="68"/>
      <c r="E173" s="149" t="s">
        <v>306</v>
      </c>
      <c r="F173" s="425">
        <f t="shared" ref="F173:V175" si="181">+F174</f>
        <v>216924287600</v>
      </c>
      <c r="G173" s="425">
        <f t="shared" si="181"/>
        <v>0</v>
      </c>
      <c r="H173" s="425">
        <f t="shared" si="181"/>
        <v>0</v>
      </c>
      <c r="I173" s="425">
        <f t="shared" si="181"/>
        <v>0</v>
      </c>
      <c r="J173" s="425">
        <f t="shared" si="181"/>
        <v>0</v>
      </c>
      <c r="K173" s="425">
        <f t="shared" si="181"/>
        <v>0</v>
      </c>
      <c r="L173" s="425">
        <f t="shared" si="181"/>
        <v>216924287600</v>
      </c>
      <c r="M173" s="36">
        <f t="shared" si="155"/>
        <v>4.0865181592445191E-2</v>
      </c>
      <c r="N173" s="425">
        <f t="shared" si="181"/>
        <v>0</v>
      </c>
      <c r="O173" s="425">
        <f t="shared" si="181"/>
        <v>216924287600</v>
      </c>
      <c r="P173" s="425">
        <f t="shared" si="181"/>
        <v>0</v>
      </c>
      <c r="Q173" s="425">
        <f t="shared" si="181"/>
        <v>216924287600</v>
      </c>
      <c r="R173" s="425">
        <f t="shared" si="181"/>
        <v>0</v>
      </c>
      <c r="S173" s="425">
        <f t="shared" si="181"/>
        <v>0</v>
      </c>
      <c r="T173" s="425">
        <f t="shared" si="181"/>
        <v>14013027754</v>
      </c>
      <c r="U173" s="425">
        <f t="shared" si="181"/>
        <v>202911259846</v>
      </c>
      <c r="V173" s="425">
        <f t="shared" si="181"/>
        <v>14013027754</v>
      </c>
      <c r="W173" s="425">
        <f t="shared" ref="W173:W175" si="182">+W174</f>
        <v>0</v>
      </c>
      <c r="X173" s="37">
        <f t="shared" si="143"/>
        <v>1</v>
      </c>
      <c r="Y173" s="37">
        <f t="shared" si="144"/>
        <v>6.4598703580114922E-2</v>
      </c>
      <c r="Z173" s="37">
        <f t="shared" si="145"/>
        <v>6.4598703580114922E-2</v>
      </c>
      <c r="AA173" s="37">
        <f t="shared" si="172"/>
        <v>6.4598703580114922E-2</v>
      </c>
      <c r="AB173" s="37">
        <f t="shared" si="151"/>
        <v>1</v>
      </c>
    </row>
    <row r="174" spans="1:28" ht="69" customHeight="1" x14ac:dyDescent="0.25">
      <c r="A174" s="238" t="s">
        <v>307</v>
      </c>
      <c r="B174" s="40"/>
      <c r="C174" s="40"/>
      <c r="D174" s="40"/>
      <c r="E174" s="148" t="s">
        <v>306</v>
      </c>
      <c r="F174" s="425">
        <f t="shared" si="181"/>
        <v>216924287600</v>
      </c>
      <c r="G174" s="425">
        <f t="shared" si="181"/>
        <v>0</v>
      </c>
      <c r="H174" s="425">
        <f t="shared" si="181"/>
        <v>0</v>
      </c>
      <c r="I174" s="425">
        <f t="shared" si="181"/>
        <v>0</v>
      </c>
      <c r="J174" s="425">
        <f t="shared" si="181"/>
        <v>0</v>
      </c>
      <c r="K174" s="425">
        <f t="shared" si="181"/>
        <v>0</v>
      </c>
      <c r="L174" s="425">
        <f t="shared" si="181"/>
        <v>216924287600</v>
      </c>
      <c r="M174" s="36">
        <f t="shared" si="155"/>
        <v>4.0865181592445191E-2</v>
      </c>
      <c r="N174" s="425">
        <f t="shared" si="181"/>
        <v>0</v>
      </c>
      <c r="O174" s="425">
        <f t="shared" si="181"/>
        <v>216924287600</v>
      </c>
      <c r="P174" s="425">
        <f t="shared" si="181"/>
        <v>0</v>
      </c>
      <c r="Q174" s="425">
        <f t="shared" si="181"/>
        <v>216924287600</v>
      </c>
      <c r="R174" s="425">
        <f t="shared" si="181"/>
        <v>0</v>
      </c>
      <c r="S174" s="425">
        <f t="shared" si="181"/>
        <v>0</v>
      </c>
      <c r="T174" s="425">
        <f t="shared" si="181"/>
        <v>14013027754</v>
      </c>
      <c r="U174" s="425">
        <f t="shared" si="181"/>
        <v>202911259846</v>
      </c>
      <c r="V174" s="425">
        <f t="shared" si="181"/>
        <v>14013027754</v>
      </c>
      <c r="W174" s="425">
        <f t="shared" si="182"/>
        <v>0</v>
      </c>
      <c r="X174" s="37">
        <f t="shared" si="143"/>
        <v>1</v>
      </c>
      <c r="Y174" s="37">
        <f t="shared" si="144"/>
        <v>6.4598703580114922E-2</v>
      </c>
      <c r="Z174" s="37">
        <f t="shared" si="145"/>
        <v>6.4598703580114922E-2</v>
      </c>
      <c r="AA174" s="37">
        <f t="shared" si="172"/>
        <v>6.4598703580114922E-2</v>
      </c>
      <c r="AB174" s="37">
        <f t="shared" si="151"/>
        <v>1</v>
      </c>
    </row>
    <row r="175" spans="1:28" ht="29.25" customHeight="1" x14ac:dyDescent="0.25">
      <c r="A175" s="238" t="s">
        <v>308</v>
      </c>
      <c r="B175" s="40"/>
      <c r="C175" s="40"/>
      <c r="D175" s="40"/>
      <c r="E175" s="149" t="s">
        <v>236</v>
      </c>
      <c r="F175" s="425">
        <f t="shared" si="181"/>
        <v>216924287600</v>
      </c>
      <c r="G175" s="425">
        <f t="shared" si="181"/>
        <v>0</v>
      </c>
      <c r="H175" s="425">
        <f t="shared" si="181"/>
        <v>0</v>
      </c>
      <c r="I175" s="425">
        <f t="shared" si="181"/>
        <v>0</v>
      </c>
      <c r="J175" s="425">
        <f t="shared" si="181"/>
        <v>0</v>
      </c>
      <c r="K175" s="425">
        <f t="shared" si="181"/>
        <v>0</v>
      </c>
      <c r="L175" s="425">
        <f t="shared" si="181"/>
        <v>216924287600</v>
      </c>
      <c r="M175" s="36">
        <f t="shared" si="155"/>
        <v>4.0865181592445191E-2</v>
      </c>
      <c r="N175" s="425">
        <f t="shared" si="181"/>
        <v>0</v>
      </c>
      <c r="O175" s="425">
        <f t="shared" si="181"/>
        <v>216924287600</v>
      </c>
      <c r="P175" s="425">
        <f t="shared" si="181"/>
        <v>0</v>
      </c>
      <c r="Q175" s="425">
        <f t="shared" si="181"/>
        <v>216924287600</v>
      </c>
      <c r="R175" s="425">
        <f t="shared" si="181"/>
        <v>0</v>
      </c>
      <c r="S175" s="425">
        <f t="shared" si="181"/>
        <v>0</v>
      </c>
      <c r="T175" s="425">
        <f t="shared" si="181"/>
        <v>14013027754</v>
      </c>
      <c r="U175" s="425">
        <f t="shared" si="181"/>
        <v>202911259846</v>
      </c>
      <c r="V175" s="425">
        <f t="shared" si="181"/>
        <v>14013027754</v>
      </c>
      <c r="W175" s="425">
        <f t="shared" si="182"/>
        <v>0</v>
      </c>
      <c r="X175" s="37">
        <f t="shared" si="143"/>
        <v>1</v>
      </c>
      <c r="Y175" s="37">
        <f t="shared" si="144"/>
        <v>6.4598703580114922E-2</v>
      </c>
      <c r="Z175" s="37">
        <f t="shared" si="145"/>
        <v>6.4598703580114922E-2</v>
      </c>
      <c r="AA175" s="37">
        <f t="shared" si="172"/>
        <v>6.4598703580114922E-2</v>
      </c>
      <c r="AB175" s="37">
        <f t="shared" si="151"/>
        <v>1</v>
      </c>
    </row>
    <row r="176" spans="1:28" ht="30" customHeight="1" x14ac:dyDescent="0.25">
      <c r="A176" s="239" t="s">
        <v>309</v>
      </c>
      <c r="B176" s="40" t="s">
        <v>192</v>
      </c>
      <c r="C176" s="40">
        <v>11</v>
      </c>
      <c r="D176" s="40" t="s">
        <v>38</v>
      </c>
      <c r="E176" s="151" t="s">
        <v>226</v>
      </c>
      <c r="F176" s="421">
        <v>216924287600</v>
      </c>
      <c r="G176" s="421">
        <v>0</v>
      </c>
      <c r="H176" s="421">
        <v>0</v>
      </c>
      <c r="I176" s="421">
        <v>0</v>
      </c>
      <c r="J176" s="421">
        <v>0</v>
      </c>
      <c r="K176" s="421">
        <f t="shared" si="146"/>
        <v>0</v>
      </c>
      <c r="L176" s="421">
        <f t="shared" si="147"/>
        <v>216924287600</v>
      </c>
      <c r="M176" s="43">
        <f t="shared" si="155"/>
        <v>4.0865181592445191E-2</v>
      </c>
      <c r="N176" s="421">
        <v>0</v>
      </c>
      <c r="O176" s="421">
        <v>216924287600</v>
      </c>
      <c r="P176" s="421">
        <f>L176-O176</f>
        <v>0</v>
      </c>
      <c r="Q176" s="421">
        <v>216924287600</v>
      </c>
      <c r="R176" s="421">
        <f>+L176-Q176</f>
        <v>0</v>
      </c>
      <c r="S176" s="421">
        <f t="shared" ref="S176" si="183">O176-Q176</f>
        <v>0</v>
      </c>
      <c r="T176" s="421">
        <v>14013027754</v>
      </c>
      <c r="U176" s="421">
        <f>+Q176-T176</f>
        <v>202911259846</v>
      </c>
      <c r="V176" s="421">
        <v>14013027754</v>
      </c>
      <c r="W176" s="44">
        <f t="shared" si="153"/>
        <v>0</v>
      </c>
      <c r="X176" s="45">
        <f t="shared" si="143"/>
        <v>1</v>
      </c>
      <c r="Y176" s="45">
        <f t="shared" si="144"/>
        <v>6.4598703580114922E-2</v>
      </c>
      <c r="Z176" s="45">
        <f t="shared" si="145"/>
        <v>6.4598703580114922E-2</v>
      </c>
      <c r="AA176" s="45">
        <f t="shared" si="172"/>
        <v>6.4598703580114922E-2</v>
      </c>
      <c r="AB176" s="45">
        <f t="shared" si="151"/>
        <v>1</v>
      </c>
    </row>
    <row r="177" spans="1:28" ht="64.5" customHeight="1" x14ac:dyDescent="0.25">
      <c r="A177" s="238" t="s">
        <v>310</v>
      </c>
      <c r="B177" s="68"/>
      <c r="C177" s="68"/>
      <c r="D177" s="68"/>
      <c r="E177" s="149" t="s">
        <v>311</v>
      </c>
      <c r="F177" s="425">
        <f t="shared" ref="F177:V179" si="184">+F178</f>
        <v>263086153404</v>
      </c>
      <c r="G177" s="425">
        <f t="shared" si="184"/>
        <v>0</v>
      </c>
      <c r="H177" s="425">
        <f t="shared" si="184"/>
        <v>0</v>
      </c>
      <c r="I177" s="425">
        <f t="shared" si="184"/>
        <v>0</v>
      </c>
      <c r="J177" s="425">
        <f t="shared" si="184"/>
        <v>0</v>
      </c>
      <c r="K177" s="425">
        <f t="shared" si="184"/>
        <v>0</v>
      </c>
      <c r="L177" s="425">
        <f t="shared" si="184"/>
        <v>263086153404</v>
      </c>
      <c r="M177" s="36">
        <f t="shared" si="155"/>
        <v>4.9561363332154391E-2</v>
      </c>
      <c r="N177" s="425">
        <f t="shared" si="184"/>
        <v>0</v>
      </c>
      <c r="O177" s="425">
        <f t="shared" si="184"/>
        <v>263086153404</v>
      </c>
      <c r="P177" s="425">
        <f t="shared" si="184"/>
        <v>0</v>
      </c>
      <c r="Q177" s="425">
        <f t="shared" si="184"/>
        <v>263086153404</v>
      </c>
      <c r="R177" s="425">
        <f t="shared" si="184"/>
        <v>0</v>
      </c>
      <c r="S177" s="425">
        <f t="shared" si="184"/>
        <v>0</v>
      </c>
      <c r="T177" s="425">
        <f t="shared" si="184"/>
        <v>0</v>
      </c>
      <c r="U177" s="425">
        <f t="shared" si="184"/>
        <v>263086153404</v>
      </c>
      <c r="V177" s="425">
        <f t="shared" si="184"/>
        <v>0</v>
      </c>
      <c r="W177" s="425">
        <f t="shared" ref="W177:W179" si="185">+W178</f>
        <v>0</v>
      </c>
      <c r="X177" s="37">
        <f t="shared" si="143"/>
        <v>1</v>
      </c>
      <c r="Y177" s="37">
        <f t="shared" si="144"/>
        <v>0</v>
      </c>
      <c r="Z177" s="37">
        <f t="shared" si="145"/>
        <v>0</v>
      </c>
      <c r="AA177" s="37">
        <f t="shared" si="172"/>
        <v>0</v>
      </c>
      <c r="AB177" s="37" t="s">
        <v>46</v>
      </c>
    </row>
    <row r="178" spans="1:28" ht="64.5" customHeight="1" x14ac:dyDescent="0.25">
      <c r="A178" s="238" t="s">
        <v>312</v>
      </c>
      <c r="B178" s="40"/>
      <c r="C178" s="40"/>
      <c r="D178" s="40"/>
      <c r="E178" s="148" t="s">
        <v>311</v>
      </c>
      <c r="F178" s="425">
        <f t="shared" si="184"/>
        <v>263086153404</v>
      </c>
      <c r="G178" s="425">
        <f t="shared" si="184"/>
        <v>0</v>
      </c>
      <c r="H178" s="425">
        <f t="shared" si="184"/>
        <v>0</v>
      </c>
      <c r="I178" s="425">
        <f t="shared" si="184"/>
        <v>0</v>
      </c>
      <c r="J178" s="425">
        <f t="shared" si="184"/>
        <v>0</v>
      </c>
      <c r="K178" s="425">
        <f t="shared" si="184"/>
        <v>0</v>
      </c>
      <c r="L178" s="425">
        <f t="shared" si="184"/>
        <v>263086153404</v>
      </c>
      <c r="M178" s="36">
        <f t="shared" si="155"/>
        <v>4.9561363332154391E-2</v>
      </c>
      <c r="N178" s="425">
        <f t="shared" si="184"/>
        <v>0</v>
      </c>
      <c r="O178" s="425">
        <f t="shared" si="184"/>
        <v>263086153404</v>
      </c>
      <c r="P178" s="425">
        <f t="shared" si="184"/>
        <v>0</v>
      </c>
      <c r="Q178" s="425">
        <f t="shared" si="184"/>
        <v>263086153404</v>
      </c>
      <c r="R178" s="425">
        <f t="shared" si="184"/>
        <v>0</v>
      </c>
      <c r="S178" s="425">
        <f t="shared" si="184"/>
        <v>0</v>
      </c>
      <c r="T178" s="425">
        <f t="shared" si="184"/>
        <v>0</v>
      </c>
      <c r="U178" s="425">
        <f t="shared" si="184"/>
        <v>263086153404</v>
      </c>
      <c r="V178" s="425">
        <f t="shared" si="184"/>
        <v>0</v>
      </c>
      <c r="W178" s="425">
        <f t="shared" si="185"/>
        <v>0</v>
      </c>
      <c r="X178" s="37">
        <f t="shared" si="143"/>
        <v>1</v>
      </c>
      <c r="Y178" s="37">
        <f t="shared" si="144"/>
        <v>0</v>
      </c>
      <c r="Z178" s="37">
        <f t="shared" si="145"/>
        <v>0</v>
      </c>
      <c r="AA178" s="37">
        <f t="shared" si="172"/>
        <v>0</v>
      </c>
      <c r="AB178" s="37" t="s">
        <v>46</v>
      </c>
    </row>
    <row r="179" spans="1:28" ht="32.25" customHeight="1" x14ac:dyDescent="0.25">
      <c r="A179" s="238" t="s">
        <v>313</v>
      </c>
      <c r="B179" s="40"/>
      <c r="C179" s="40"/>
      <c r="D179" s="40"/>
      <c r="E179" s="149" t="s">
        <v>236</v>
      </c>
      <c r="F179" s="425">
        <f t="shared" si="184"/>
        <v>263086153404</v>
      </c>
      <c r="G179" s="425">
        <f t="shared" si="184"/>
        <v>0</v>
      </c>
      <c r="H179" s="425">
        <f t="shared" si="184"/>
        <v>0</v>
      </c>
      <c r="I179" s="425">
        <f t="shared" si="184"/>
        <v>0</v>
      </c>
      <c r="J179" s="425">
        <f t="shared" si="184"/>
        <v>0</v>
      </c>
      <c r="K179" s="425">
        <f t="shared" si="184"/>
        <v>0</v>
      </c>
      <c r="L179" s="425">
        <f t="shared" si="184"/>
        <v>263086153404</v>
      </c>
      <c r="M179" s="36">
        <f t="shared" si="155"/>
        <v>4.9561363332154391E-2</v>
      </c>
      <c r="N179" s="425">
        <f t="shared" si="184"/>
        <v>0</v>
      </c>
      <c r="O179" s="425">
        <f t="shared" si="184"/>
        <v>263086153404</v>
      </c>
      <c r="P179" s="425">
        <f t="shared" si="184"/>
        <v>0</v>
      </c>
      <c r="Q179" s="425">
        <f t="shared" si="184"/>
        <v>263086153404</v>
      </c>
      <c r="R179" s="425">
        <f t="shared" si="184"/>
        <v>0</v>
      </c>
      <c r="S179" s="425">
        <f t="shared" si="184"/>
        <v>0</v>
      </c>
      <c r="T179" s="425">
        <f t="shared" si="184"/>
        <v>0</v>
      </c>
      <c r="U179" s="425">
        <f t="shared" si="184"/>
        <v>263086153404</v>
      </c>
      <c r="V179" s="425">
        <f t="shared" si="184"/>
        <v>0</v>
      </c>
      <c r="W179" s="425">
        <f t="shared" si="185"/>
        <v>0</v>
      </c>
      <c r="X179" s="37">
        <f t="shared" si="143"/>
        <v>1</v>
      </c>
      <c r="Y179" s="37">
        <f t="shared" si="144"/>
        <v>0</v>
      </c>
      <c r="Z179" s="37">
        <f t="shared" si="145"/>
        <v>0</v>
      </c>
      <c r="AA179" s="37">
        <f t="shared" si="172"/>
        <v>0</v>
      </c>
      <c r="AB179" s="37" t="s">
        <v>46</v>
      </c>
    </row>
    <row r="180" spans="1:28" ht="30" customHeight="1" x14ac:dyDescent="0.25">
      <c r="A180" s="239" t="s">
        <v>314</v>
      </c>
      <c r="B180" s="40" t="s">
        <v>192</v>
      </c>
      <c r="C180" s="40">
        <v>11</v>
      </c>
      <c r="D180" s="40" t="s">
        <v>38</v>
      </c>
      <c r="E180" s="151" t="s">
        <v>226</v>
      </c>
      <c r="F180" s="421">
        <v>263086153404</v>
      </c>
      <c r="G180" s="421">
        <v>0</v>
      </c>
      <c r="H180" s="421">
        <v>0</v>
      </c>
      <c r="I180" s="421">
        <v>0</v>
      </c>
      <c r="J180" s="421">
        <v>0</v>
      </c>
      <c r="K180" s="421">
        <f t="shared" si="146"/>
        <v>0</v>
      </c>
      <c r="L180" s="421">
        <f t="shared" si="147"/>
        <v>263086153404</v>
      </c>
      <c r="M180" s="43">
        <f t="shared" si="155"/>
        <v>4.9561363332154391E-2</v>
      </c>
      <c r="N180" s="421">
        <v>0</v>
      </c>
      <c r="O180" s="421">
        <v>263086153404</v>
      </c>
      <c r="P180" s="421">
        <f>L180-O180</f>
        <v>0</v>
      </c>
      <c r="Q180" s="421">
        <v>263086153404</v>
      </c>
      <c r="R180" s="421">
        <f>+L180-Q180</f>
        <v>0</v>
      </c>
      <c r="S180" s="421">
        <f t="shared" ref="S180" si="186">O180-Q180</f>
        <v>0</v>
      </c>
      <c r="T180" s="421">
        <v>0</v>
      </c>
      <c r="U180" s="421">
        <f>+Q180-T180</f>
        <v>263086153404</v>
      </c>
      <c r="V180" s="421">
        <v>0</v>
      </c>
      <c r="W180" s="44">
        <f t="shared" si="153"/>
        <v>0</v>
      </c>
      <c r="X180" s="45">
        <f t="shared" si="143"/>
        <v>1</v>
      </c>
      <c r="Y180" s="45">
        <f t="shared" si="144"/>
        <v>0</v>
      </c>
      <c r="Z180" s="45">
        <f t="shared" si="145"/>
        <v>0</v>
      </c>
      <c r="AA180" s="45">
        <f t="shared" si="172"/>
        <v>0</v>
      </c>
      <c r="AB180" s="45" t="s">
        <v>46</v>
      </c>
    </row>
    <row r="181" spans="1:28" ht="70.5" customHeight="1" x14ac:dyDescent="0.25">
      <c r="A181" s="238" t="s">
        <v>315</v>
      </c>
      <c r="B181" s="68"/>
      <c r="C181" s="68"/>
      <c r="D181" s="68"/>
      <c r="E181" s="149" t="s">
        <v>316</v>
      </c>
      <c r="F181" s="425">
        <f t="shared" ref="F181:V183" si="187">+F182</f>
        <v>138383140985</v>
      </c>
      <c r="G181" s="425">
        <f t="shared" si="187"/>
        <v>0</v>
      </c>
      <c r="H181" s="425">
        <f t="shared" si="187"/>
        <v>0</v>
      </c>
      <c r="I181" s="425">
        <f t="shared" si="187"/>
        <v>0</v>
      </c>
      <c r="J181" s="425">
        <f t="shared" si="187"/>
        <v>0</v>
      </c>
      <c r="K181" s="425">
        <f t="shared" si="187"/>
        <v>0</v>
      </c>
      <c r="L181" s="425">
        <f t="shared" si="187"/>
        <v>138383140985</v>
      </c>
      <c r="M181" s="36">
        <f t="shared" si="155"/>
        <v>2.60692440125131E-2</v>
      </c>
      <c r="N181" s="425">
        <f t="shared" si="187"/>
        <v>0</v>
      </c>
      <c r="O181" s="425">
        <f t="shared" si="187"/>
        <v>138383140985</v>
      </c>
      <c r="P181" s="425">
        <f t="shared" si="187"/>
        <v>0</v>
      </c>
      <c r="Q181" s="425">
        <f t="shared" si="187"/>
        <v>138383140985</v>
      </c>
      <c r="R181" s="425">
        <f t="shared" si="187"/>
        <v>0</v>
      </c>
      <c r="S181" s="425">
        <f t="shared" si="187"/>
        <v>0</v>
      </c>
      <c r="T181" s="425">
        <f t="shared" si="187"/>
        <v>27914520438</v>
      </c>
      <c r="U181" s="425">
        <f t="shared" si="187"/>
        <v>110468620547</v>
      </c>
      <c r="V181" s="425">
        <f t="shared" si="187"/>
        <v>27914520438</v>
      </c>
      <c r="W181" s="425">
        <f t="shared" ref="W181:W183" si="188">+W182</f>
        <v>0</v>
      </c>
      <c r="X181" s="37">
        <f t="shared" si="143"/>
        <v>1</v>
      </c>
      <c r="Y181" s="37">
        <f t="shared" si="144"/>
        <v>0.20171908398166644</v>
      </c>
      <c r="Z181" s="37">
        <f t="shared" si="145"/>
        <v>0.20171908398166644</v>
      </c>
      <c r="AA181" s="37">
        <f t="shared" si="172"/>
        <v>0.20171908398166644</v>
      </c>
      <c r="AB181" s="37">
        <f t="shared" si="151"/>
        <v>1</v>
      </c>
    </row>
    <row r="182" spans="1:28" ht="70.5" customHeight="1" x14ac:dyDescent="0.25">
      <c r="A182" s="238" t="s">
        <v>317</v>
      </c>
      <c r="B182" s="40"/>
      <c r="C182" s="40"/>
      <c r="D182" s="40"/>
      <c r="E182" s="148" t="s">
        <v>316</v>
      </c>
      <c r="F182" s="425">
        <f t="shared" si="187"/>
        <v>138383140985</v>
      </c>
      <c r="G182" s="425">
        <f t="shared" si="187"/>
        <v>0</v>
      </c>
      <c r="H182" s="425">
        <f t="shared" si="187"/>
        <v>0</v>
      </c>
      <c r="I182" s="425">
        <f t="shared" si="187"/>
        <v>0</v>
      </c>
      <c r="J182" s="425">
        <f t="shared" si="187"/>
        <v>0</v>
      </c>
      <c r="K182" s="425">
        <f t="shared" si="187"/>
        <v>0</v>
      </c>
      <c r="L182" s="425">
        <f t="shared" si="187"/>
        <v>138383140985</v>
      </c>
      <c r="M182" s="36">
        <f t="shared" si="155"/>
        <v>2.60692440125131E-2</v>
      </c>
      <c r="N182" s="425">
        <f t="shared" si="187"/>
        <v>0</v>
      </c>
      <c r="O182" s="425">
        <f t="shared" si="187"/>
        <v>138383140985</v>
      </c>
      <c r="P182" s="425">
        <f t="shared" si="187"/>
        <v>0</v>
      </c>
      <c r="Q182" s="425">
        <f t="shared" si="187"/>
        <v>138383140985</v>
      </c>
      <c r="R182" s="425">
        <f t="shared" si="187"/>
        <v>0</v>
      </c>
      <c r="S182" s="425">
        <f t="shared" si="187"/>
        <v>0</v>
      </c>
      <c r="T182" s="425">
        <f t="shared" si="187"/>
        <v>27914520438</v>
      </c>
      <c r="U182" s="425">
        <f t="shared" si="187"/>
        <v>110468620547</v>
      </c>
      <c r="V182" s="425">
        <f t="shared" si="187"/>
        <v>27914520438</v>
      </c>
      <c r="W182" s="425">
        <f t="shared" si="188"/>
        <v>0</v>
      </c>
      <c r="X182" s="37">
        <f t="shared" si="143"/>
        <v>1</v>
      </c>
      <c r="Y182" s="37">
        <f t="shared" si="144"/>
        <v>0.20171908398166644</v>
      </c>
      <c r="Z182" s="37">
        <f t="shared" si="145"/>
        <v>0.20171908398166644</v>
      </c>
      <c r="AA182" s="37">
        <f t="shared" si="172"/>
        <v>0.20171908398166644</v>
      </c>
      <c r="AB182" s="37">
        <f t="shared" si="151"/>
        <v>1</v>
      </c>
    </row>
    <row r="183" spans="1:28" ht="32.25" customHeight="1" x14ac:dyDescent="0.25">
      <c r="A183" s="238" t="s">
        <v>318</v>
      </c>
      <c r="B183" s="40"/>
      <c r="C183" s="40"/>
      <c r="D183" s="40"/>
      <c r="E183" s="149" t="s">
        <v>236</v>
      </c>
      <c r="F183" s="425">
        <f t="shared" si="187"/>
        <v>138383140985</v>
      </c>
      <c r="G183" s="425">
        <f t="shared" si="187"/>
        <v>0</v>
      </c>
      <c r="H183" s="425">
        <f t="shared" si="187"/>
        <v>0</v>
      </c>
      <c r="I183" s="425">
        <f t="shared" si="187"/>
        <v>0</v>
      </c>
      <c r="J183" s="425">
        <f t="shared" si="187"/>
        <v>0</v>
      </c>
      <c r="K183" s="425">
        <f t="shared" si="187"/>
        <v>0</v>
      </c>
      <c r="L183" s="425">
        <f t="shared" si="187"/>
        <v>138383140985</v>
      </c>
      <c r="M183" s="36">
        <f t="shared" si="155"/>
        <v>2.60692440125131E-2</v>
      </c>
      <c r="N183" s="425">
        <f t="shared" si="187"/>
        <v>0</v>
      </c>
      <c r="O183" s="425">
        <f t="shared" si="187"/>
        <v>138383140985</v>
      </c>
      <c r="P183" s="425">
        <f t="shared" si="187"/>
        <v>0</v>
      </c>
      <c r="Q183" s="425">
        <f t="shared" si="187"/>
        <v>138383140985</v>
      </c>
      <c r="R183" s="425">
        <f t="shared" si="187"/>
        <v>0</v>
      </c>
      <c r="S183" s="425">
        <f t="shared" si="187"/>
        <v>0</v>
      </c>
      <c r="T183" s="425">
        <f t="shared" si="187"/>
        <v>27914520438</v>
      </c>
      <c r="U183" s="425">
        <f t="shared" si="187"/>
        <v>110468620547</v>
      </c>
      <c r="V183" s="425">
        <f t="shared" si="187"/>
        <v>27914520438</v>
      </c>
      <c r="W183" s="425">
        <f t="shared" si="188"/>
        <v>0</v>
      </c>
      <c r="X183" s="37">
        <f t="shared" si="143"/>
        <v>1</v>
      </c>
      <c r="Y183" s="37">
        <f t="shared" si="144"/>
        <v>0.20171908398166644</v>
      </c>
      <c r="Z183" s="37">
        <f t="shared" si="145"/>
        <v>0.20171908398166644</v>
      </c>
      <c r="AA183" s="37">
        <f t="shared" si="172"/>
        <v>0.20171908398166644</v>
      </c>
      <c r="AB183" s="37">
        <f t="shared" si="151"/>
        <v>1</v>
      </c>
    </row>
    <row r="184" spans="1:28" ht="30" customHeight="1" x14ac:dyDescent="0.25">
      <c r="A184" s="239" t="s">
        <v>319</v>
      </c>
      <c r="B184" s="40" t="s">
        <v>192</v>
      </c>
      <c r="C184" s="40">
        <v>11</v>
      </c>
      <c r="D184" s="40" t="s">
        <v>38</v>
      </c>
      <c r="E184" s="151" t="s">
        <v>226</v>
      </c>
      <c r="F184" s="421">
        <v>138383140985</v>
      </c>
      <c r="G184" s="421">
        <v>0</v>
      </c>
      <c r="H184" s="421">
        <v>0</v>
      </c>
      <c r="I184" s="421">
        <v>0</v>
      </c>
      <c r="J184" s="421">
        <v>0</v>
      </c>
      <c r="K184" s="421">
        <f t="shared" si="146"/>
        <v>0</v>
      </c>
      <c r="L184" s="421">
        <f t="shared" si="147"/>
        <v>138383140985</v>
      </c>
      <c r="M184" s="43">
        <f t="shared" si="155"/>
        <v>2.60692440125131E-2</v>
      </c>
      <c r="N184" s="421">
        <v>0</v>
      </c>
      <c r="O184" s="421">
        <v>138383140985</v>
      </c>
      <c r="P184" s="421">
        <f>L184-O184</f>
        <v>0</v>
      </c>
      <c r="Q184" s="421">
        <v>138383140985</v>
      </c>
      <c r="R184" s="421">
        <f>+L184-Q184</f>
        <v>0</v>
      </c>
      <c r="S184" s="421">
        <f t="shared" ref="S184" si="189">O184-Q184</f>
        <v>0</v>
      </c>
      <c r="T184" s="421">
        <v>27914520438</v>
      </c>
      <c r="U184" s="421">
        <f>+Q184-T184</f>
        <v>110468620547</v>
      </c>
      <c r="V184" s="421">
        <v>27914520438</v>
      </c>
      <c r="W184" s="44">
        <f t="shared" si="153"/>
        <v>0</v>
      </c>
      <c r="X184" s="45">
        <f t="shared" si="143"/>
        <v>1</v>
      </c>
      <c r="Y184" s="45">
        <f t="shared" si="144"/>
        <v>0.20171908398166644</v>
      </c>
      <c r="Z184" s="45">
        <f t="shared" si="145"/>
        <v>0.20171908398166644</v>
      </c>
      <c r="AA184" s="45">
        <f t="shared" si="172"/>
        <v>0.20171908398166644</v>
      </c>
      <c r="AB184" s="45">
        <f t="shared" si="151"/>
        <v>1</v>
      </c>
    </row>
    <row r="185" spans="1:28" ht="70.5" customHeight="1" x14ac:dyDescent="0.25">
      <c r="A185" s="238" t="s">
        <v>320</v>
      </c>
      <c r="B185" s="68"/>
      <c r="C185" s="68"/>
      <c r="D185" s="68"/>
      <c r="E185" s="149" t="s">
        <v>321</v>
      </c>
      <c r="F185" s="425">
        <f t="shared" ref="F185:V187" si="190">+F186</f>
        <v>325658709524</v>
      </c>
      <c r="G185" s="425">
        <f t="shared" si="190"/>
        <v>0</v>
      </c>
      <c r="H185" s="425">
        <f t="shared" si="190"/>
        <v>0</v>
      </c>
      <c r="I185" s="425">
        <f t="shared" si="190"/>
        <v>0</v>
      </c>
      <c r="J185" s="425">
        <f t="shared" si="190"/>
        <v>0</v>
      </c>
      <c r="K185" s="425">
        <f t="shared" si="190"/>
        <v>0</v>
      </c>
      <c r="L185" s="425">
        <f t="shared" si="190"/>
        <v>325658709524</v>
      </c>
      <c r="M185" s="36">
        <f t="shared" si="155"/>
        <v>6.1349065377129405E-2</v>
      </c>
      <c r="N185" s="425">
        <f t="shared" si="190"/>
        <v>0</v>
      </c>
      <c r="O185" s="425">
        <f t="shared" si="190"/>
        <v>325658709524</v>
      </c>
      <c r="P185" s="425">
        <f t="shared" si="190"/>
        <v>0</v>
      </c>
      <c r="Q185" s="425">
        <f t="shared" si="190"/>
        <v>325658709524</v>
      </c>
      <c r="R185" s="425">
        <f t="shared" si="190"/>
        <v>0</v>
      </c>
      <c r="S185" s="425">
        <f t="shared" si="190"/>
        <v>0</v>
      </c>
      <c r="T185" s="425">
        <f t="shared" si="190"/>
        <v>0</v>
      </c>
      <c r="U185" s="425">
        <f t="shared" si="190"/>
        <v>325658709524</v>
      </c>
      <c r="V185" s="425">
        <f t="shared" si="190"/>
        <v>0</v>
      </c>
      <c r="W185" s="425">
        <f t="shared" ref="W185:W187" si="191">+W186</f>
        <v>0</v>
      </c>
      <c r="X185" s="37">
        <f t="shared" si="143"/>
        <v>1</v>
      </c>
      <c r="Y185" s="37">
        <f t="shared" si="144"/>
        <v>0</v>
      </c>
      <c r="Z185" s="37">
        <f t="shared" si="145"/>
        <v>0</v>
      </c>
      <c r="AA185" s="37">
        <f t="shared" si="172"/>
        <v>0</v>
      </c>
      <c r="AB185" s="37" t="s">
        <v>46</v>
      </c>
    </row>
    <row r="186" spans="1:28" ht="70.5" customHeight="1" x14ac:dyDescent="0.25">
      <c r="A186" s="238" t="s">
        <v>322</v>
      </c>
      <c r="B186" s="40"/>
      <c r="C186" s="40"/>
      <c r="D186" s="40"/>
      <c r="E186" s="148" t="s">
        <v>321</v>
      </c>
      <c r="F186" s="425">
        <f t="shared" si="190"/>
        <v>325658709524</v>
      </c>
      <c r="G186" s="425">
        <f t="shared" si="190"/>
        <v>0</v>
      </c>
      <c r="H186" s="425">
        <f t="shared" si="190"/>
        <v>0</v>
      </c>
      <c r="I186" s="425">
        <f t="shared" si="190"/>
        <v>0</v>
      </c>
      <c r="J186" s="425">
        <f t="shared" si="190"/>
        <v>0</v>
      </c>
      <c r="K186" s="425">
        <f t="shared" si="190"/>
        <v>0</v>
      </c>
      <c r="L186" s="425">
        <f t="shared" si="190"/>
        <v>325658709524</v>
      </c>
      <c r="M186" s="36">
        <f t="shared" si="155"/>
        <v>6.1349065377129405E-2</v>
      </c>
      <c r="N186" s="425">
        <f t="shared" si="190"/>
        <v>0</v>
      </c>
      <c r="O186" s="425">
        <f t="shared" si="190"/>
        <v>325658709524</v>
      </c>
      <c r="P186" s="425">
        <f t="shared" si="190"/>
        <v>0</v>
      </c>
      <c r="Q186" s="425">
        <f t="shared" si="190"/>
        <v>325658709524</v>
      </c>
      <c r="R186" s="425">
        <f t="shared" si="190"/>
        <v>0</v>
      </c>
      <c r="S186" s="425">
        <f t="shared" si="190"/>
        <v>0</v>
      </c>
      <c r="T186" s="425">
        <f t="shared" si="190"/>
        <v>0</v>
      </c>
      <c r="U186" s="425">
        <f t="shared" si="190"/>
        <v>325658709524</v>
      </c>
      <c r="V186" s="425">
        <f t="shared" si="190"/>
        <v>0</v>
      </c>
      <c r="W186" s="425">
        <f t="shared" si="191"/>
        <v>0</v>
      </c>
      <c r="X186" s="37">
        <f t="shared" si="143"/>
        <v>1</v>
      </c>
      <c r="Y186" s="37">
        <f t="shared" si="144"/>
        <v>0</v>
      </c>
      <c r="Z186" s="37">
        <f t="shared" si="145"/>
        <v>0</v>
      </c>
      <c r="AA186" s="37">
        <f t="shared" si="172"/>
        <v>0</v>
      </c>
      <c r="AB186" s="37" t="s">
        <v>46</v>
      </c>
    </row>
    <row r="187" spans="1:28" ht="34.5" customHeight="1" x14ac:dyDescent="0.25">
      <c r="A187" s="238" t="s">
        <v>323</v>
      </c>
      <c r="B187" s="40"/>
      <c r="C187" s="40"/>
      <c r="D187" s="40"/>
      <c r="E187" s="149" t="s">
        <v>236</v>
      </c>
      <c r="F187" s="425">
        <f t="shared" si="190"/>
        <v>325658709524</v>
      </c>
      <c r="G187" s="425">
        <f t="shared" si="190"/>
        <v>0</v>
      </c>
      <c r="H187" s="425">
        <f t="shared" si="190"/>
        <v>0</v>
      </c>
      <c r="I187" s="425">
        <f t="shared" si="190"/>
        <v>0</v>
      </c>
      <c r="J187" s="425">
        <f t="shared" si="190"/>
        <v>0</v>
      </c>
      <c r="K187" s="425">
        <f t="shared" si="190"/>
        <v>0</v>
      </c>
      <c r="L187" s="425">
        <f t="shared" si="190"/>
        <v>325658709524</v>
      </c>
      <c r="M187" s="36">
        <f t="shared" si="155"/>
        <v>6.1349065377129405E-2</v>
      </c>
      <c r="N187" s="425">
        <f t="shared" si="190"/>
        <v>0</v>
      </c>
      <c r="O187" s="425">
        <f t="shared" si="190"/>
        <v>325658709524</v>
      </c>
      <c r="P187" s="425">
        <f t="shared" si="190"/>
        <v>0</v>
      </c>
      <c r="Q187" s="425">
        <f t="shared" si="190"/>
        <v>325658709524</v>
      </c>
      <c r="R187" s="425">
        <f t="shared" si="190"/>
        <v>0</v>
      </c>
      <c r="S187" s="425">
        <f t="shared" si="190"/>
        <v>0</v>
      </c>
      <c r="T187" s="425">
        <f t="shared" si="190"/>
        <v>0</v>
      </c>
      <c r="U187" s="425">
        <f t="shared" si="190"/>
        <v>325658709524</v>
      </c>
      <c r="V187" s="425">
        <f t="shared" si="190"/>
        <v>0</v>
      </c>
      <c r="W187" s="425">
        <f t="shared" si="191"/>
        <v>0</v>
      </c>
      <c r="X187" s="37">
        <f t="shared" si="143"/>
        <v>1</v>
      </c>
      <c r="Y187" s="37">
        <f t="shared" si="144"/>
        <v>0</v>
      </c>
      <c r="Z187" s="37">
        <f t="shared" si="145"/>
        <v>0</v>
      </c>
      <c r="AA187" s="37">
        <f t="shared" si="172"/>
        <v>0</v>
      </c>
      <c r="AB187" s="37" t="s">
        <v>46</v>
      </c>
    </row>
    <row r="188" spans="1:28" ht="30" customHeight="1" x14ac:dyDescent="0.25">
      <c r="A188" s="239" t="s">
        <v>324</v>
      </c>
      <c r="B188" s="40" t="s">
        <v>192</v>
      </c>
      <c r="C188" s="40">
        <v>11</v>
      </c>
      <c r="D188" s="40" t="s">
        <v>38</v>
      </c>
      <c r="E188" s="151" t="s">
        <v>226</v>
      </c>
      <c r="F188" s="421">
        <v>325658709524</v>
      </c>
      <c r="G188" s="421">
        <v>0</v>
      </c>
      <c r="H188" s="421">
        <v>0</v>
      </c>
      <c r="I188" s="421">
        <v>0</v>
      </c>
      <c r="J188" s="421">
        <v>0</v>
      </c>
      <c r="K188" s="421">
        <f t="shared" si="146"/>
        <v>0</v>
      </c>
      <c r="L188" s="421">
        <f t="shared" si="147"/>
        <v>325658709524</v>
      </c>
      <c r="M188" s="43">
        <f t="shared" si="155"/>
        <v>6.1349065377129405E-2</v>
      </c>
      <c r="N188" s="421">
        <v>0</v>
      </c>
      <c r="O188" s="421">
        <v>325658709524</v>
      </c>
      <c r="P188" s="421">
        <f>L188-O188</f>
        <v>0</v>
      </c>
      <c r="Q188" s="421">
        <v>325658709524</v>
      </c>
      <c r="R188" s="421">
        <f>+L188-Q188</f>
        <v>0</v>
      </c>
      <c r="S188" s="421">
        <f t="shared" ref="S188" si="192">O188-Q188</f>
        <v>0</v>
      </c>
      <c r="T188" s="421">
        <v>0</v>
      </c>
      <c r="U188" s="421">
        <f>+Q188-T188</f>
        <v>325658709524</v>
      </c>
      <c r="V188" s="421">
        <v>0</v>
      </c>
      <c r="W188" s="44">
        <f t="shared" si="153"/>
        <v>0</v>
      </c>
      <c r="X188" s="45">
        <f t="shared" si="143"/>
        <v>1</v>
      </c>
      <c r="Y188" s="45">
        <f t="shared" si="144"/>
        <v>0</v>
      </c>
      <c r="Z188" s="45">
        <f t="shared" si="145"/>
        <v>0</v>
      </c>
      <c r="AA188" s="45">
        <f t="shared" si="172"/>
        <v>0</v>
      </c>
      <c r="AB188" s="45" t="s">
        <v>46</v>
      </c>
    </row>
    <row r="189" spans="1:28" ht="65.25" customHeight="1" x14ac:dyDescent="0.25">
      <c r="A189" s="238" t="s">
        <v>325</v>
      </c>
      <c r="B189" s="68"/>
      <c r="C189" s="68"/>
      <c r="D189" s="68"/>
      <c r="E189" s="149" t="s">
        <v>326</v>
      </c>
      <c r="F189" s="425">
        <f>+F190</f>
        <v>101620433497</v>
      </c>
      <c r="G189" s="425">
        <f t="shared" ref="G189:L189" si="193">+G190</f>
        <v>0</v>
      </c>
      <c r="H189" s="425">
        <f t="shared" si="193"/>
        <v>0</v>
      </c>
      <c r="I189" s="425">
        <f t="shared" si="193"/>
        <v>0</v>
      </c>
      <c r="J189" s="425">
        <f t="shared" si="193"/>
        <v>0</v>
      </c>
      <c r="K189" s="425">
        <f t="shared" si="193"/>
        <v>0</v>
      </c>
      <c r="L189" s="425">
        <f t="shared" si="193"/>
        <v>101620433497</v>
      </c>
      <c r="M189" s="36">
        <f t="shared" si="155"/>
        <v>1.9143718365070273E-2</v>
      </c>
      <c r="N189" s="425">
        <f t="shared" ref="N189:W191" si="194">+N190</f>
        <v>0</v>
      </c>
      <c r="O189" s="425">
        <f t="shared" si="194"/>
        <v>101620433497</v>
      </c>
      <c r="P189" s="425">
        <f t="shared" si="194"/>
        <v>0</v>
      </c>
      <c r="Q189" s="425">
        <f t="shared" si="194"/>
        <v>101620433497</v>
      </c>
      <c r="R189" s="425">
        <f t="shared" si="194"/>
        <v>0</v>
      </c>
      <c r="S189" s="425">
        <f t="shared" si="194"/>
        <v>0</v>
      </c>
      <c r="T189" s="425">
        <f t="shared" si="194"/>
        <v>89796372</v>
      </c>
      <c r="U189" s="425">
        <f t="shared" si="194"/>
        <v>101530637125</v>
      </c>
      <c r="V189" s="425">
        <f t="shared" si="194"/>
        <v>89796372</v>
      </c>
      <c r="W189" s="425">
        <f t="shared" si="194"/>
        <v>0</v>
      </c>
      <c r="X189" s="37">
        <f t="shared" si="143"/>
        <v>1</v>
      </c>
      <c r="Y189" s="37">
        <f t="shared" si="144"/>
        <v>8.8364484297000104E-4</v>
      </c>
      <c r="Z189" s="37">
        <f t="shared" si="145"/>
        <v>8.8364484297000104E-4</v>
      </c>
      <c r="AA189" s="37">
        <f t="shared" si="172"/>
        <v>8.8364484297000104E-4</v>
      </c>
      <c r="AB189" s="37">
        <f t="shared" si="151"/>
        <v>1</v>
      </c>
    </row>
    <row r="190" spans="1:28" ht="65.25" customHeight="1" x14ac:dyDescent="0.25">
      <c r="A190" s="238" t="s">
        <v>327</v>
      </c>
      <c r="B190" s="40"/>
      <c r="C190" s="40"/>
      <c r="D190" s="40"/>
      <c r="E190" s="148" t="s">
        <v>326</v>
      </c>
      <c r="F190" s="425">
        <f t="shared" ref="F190:V191" si="195">+F191</f>
        <v>101620433497</v>
      </c>
      <c r="G190" s="425">
        <f t="shared" si="195"/>
        <v>0</v>
      </c>
      <c r="H190" s="425">
        <f t="shared" si="195"/>
        <v>0</v>
      </c>
      <c r="I190" s="425">
        <f t="shared" si="195"/>
        <v>0</v>
      </c>
      <c r="J190" s="425">
        <f t="shared" si="195"/>
        <v>0</v>
      </c>
      <c r="K190" s="425">
        <f t="shared" si="195"/>
        <v>0</v>
      </c>
      <c r="L190" s="425">
        <f t="shared" si="195"/>
        <v>101620433497</v>
      </c>
      <c r="M190" s="36">
        <f t="shared" si="155"/>
        <v>1.9143718365070273E-2</v>
      </c>
      <c r="N190" s="425">
        <f t="shared" si="195"/>
        <v>0</v>
      </c>
      <c r="O190" s="425">
        <f t="shared" si="195"/>
        <v>101620433497</v>
      </c>
      <c r="P190" s="425">
        <f t="shared" si="195"/>
        <v>0</v>
      </c>
      <c r="Q190" s="425">
        <f t="shared" si="195"/>
        <v>101620433497</v>
      </c>
      <c r="R190" s="425">
        <f t="shared" si="195"/>
        <v>0</v>
      </c>
      <c r="S190" s="425">
        <f t="shared" si="195"/>
        <v>0</v>
      </c>
      <c r="T190" s="425">
        <f t="shared" si="195"/>
        <v>89796372</v>
      </c>
      <c r="U190" s="425">
        <f t="shared" si="195"/>
        <v>101530637125</v>
      </c>
      <c r="V190" s="425">
        <f t="shared" si="195"/>
        <v>89796372</v>
      </c>
      <c r="W190" s="425">
        <f t="shared" si="194"/>
        <v>0</v>
      </c>
      <c r="X190" s="37">
        <f t="shared" si="143"/>
        <v>1</v>
      </c>
      <c r="Y190" s="37">
        <f t="shared" si="144"/>
        <v>8.8364484297000104E-4</v>
      </c>
      <c r="Z190" s="37">
        <f t="shared" si="145"/>
        <v>8.8364484297000104E-4</v>
      </c>
      <c r="AA190" s="37">
        <f t="shared" si="172"/>
        <v>8.8364484297000104E-4</v>
      </c>
      <c r="AB190" s="37">
        <f t="shared" si="151"/>
        <v>1</v>
      </c>
    </row>
    <row r="191" spans="1:28" ht="38.25" customHeight="1" x14ac:dyDescent="0.25">
      <c r="A191" s="238" t="s">
        <v>328</v>
      </c>
      <c r="B191" s="40"/>
      <c r="C191" s="40"/>
      <c r="D191" s="40"/>
      <c r="E191" s="149" t="s">
        <v>236</v>
      </c>
      <c r="F191" s="425">
        <f t="shared" si="195"/>
        <v>101620433497</v>
      </c>
      <c r="G191" s="425">
        <f t="shared" si="195"/>
        <v>0</v>
      </c>
      <c r="H191" s="425">
        <f t="shared" si="195"/>
        <v>0</v>
      </c>
      <c r="I191" s="425">
        <f t="shared" si="195"/>
        <v>0</v>
      </c>
      <c r="J191" s="425">
        <f t="shared" si="195"/>
        <v>0</v>
      </c>
      <c r="K191" s="425">
        <f t="shared" si="195"/>
        <v>0</v>
      </c>
      <c r="L191" s="425">
        <f t="shared" si="195"/>
        <v>101620433497</v>
      </c>
      <c r="M191" s="36">
        <f t="shared" si="155"/>
        <v>1.9143718365070273E-2</v>
      </c>
      <c r="N191" s="425">
        <f t="shared" si="194"/>
        <v>0</v>
      </c>
      <c r="O191" s="425">
        <f t="shared" si="194"/>
        <v>101620433497</v>
      </c>
      <c r="P191" s="425">
        <f t="shared" si="194"/>
        <v>0</v>
      </c>
      <c r="Q191" s="425">
        <f t="shared" si="194"/>
        <v>101620433497</v>
      </c>
      <c r="R191" s="425">
        <f t="shared" si="194"/>
        <v>0</v>
      </c>
      <c r="S191" s="425">
        <f t="shared" si="194"/>
        <v>0</v>
      </c>
      <c r="T191" s="425">
        <f t="shared" si="194"/>
        <v>89796372</v>
      </c>
      <c r="U191" s="425">
        <f t="shared" si="194"/>
        <v>101530637125</v>
      </c>
      <c r="V191" s="425">
        <f t="shared" si="194"/>
        <v>89796372</v>
      </c>
      <c r="W191" s="425">
        <f t="shared" si="194"/>
        <v>0</v>
      </c>
      <c r="X191" s="37">
        <f t="shared" si="143"/>
        <v>1</v>
      </c>
      <c r="Y191" s="37">
        <f t="shared" si="144"/>
        <v>8.8364484297000104E-4</v>
      </c>
      <c r="Z191" s="37">
        <f t="shared" si="145"/>
        <v>8.8364484297000104E-4</v>
      </c>
      <c r="AA191" s="37">
        <f t="shared" si="172"/>
        <v>8.8364484297000104E-4</v>
      </c>
      <c r="AB191" s="37">
        <f t="shared" si="151"/>
        <v>1</v>
      </c>
    </row>
    <row r="192" spans="1:28" ht="30" customHeight="1" x14ac:dyDescent="0.25">
      <c r="A192" s="239" t="s">
        <v>329</v>
      </c>
      <c r="B192" s="40" t="s">
        <v>192</v>
      </c>
      <c r="C192" s="40">
        <v>11</v>
      </c>
      <c r="D192" s="40" t="s">
        <v>38</v>
      </c>
      <c r="E192" s="151" t="s">
        <v>226</v>
      </c>
      <c r="F192" s="421">
        <v>101620433497</v>
      </c>
      <c r="G192" s="421">
        <v>0</v>
      </c>
      <c r="H192" s="421">
        <v>0</v>
      </c>
      <c r="I192" s="421">
        <v>0</v>
      </c>
      <c r="J192" s="421">
        <v>0</v>
      </c>
      <c r="K192" s="421">
        <f t="shared" si="146"/>
        <v>0</v>
      </c>
      <c r="L192" s="421">
        <f t="shared" si="147"/>
        <v>101620433497</v>
      </c>
      <c r="M192" s="43">
        <f t="shared" si="155"/>
        <v>1.9143718365070273E-2</v>
      </c>
      <c r="N192" s="421">
        <v>0</v>
      </c>
      <c r="O192" s="421">
        <v>101620433497</v>
      </c>
      <c r="P192" s="421">
        <f>L192-O192</f>
        <v>0</v>
      </c>
      <c r="Q192" s="421">
        <v>101620433497</v>
      </c>
      <c r="R192" s="421">
        <f>+L192-Q192</f>
        <v>0</v>
      </c>
      <c r="S192" s="421">
        <f t="shared" ref="S192" si="196">O192-Q192</f>
        <v>0</v>
      </c>
      <c r="T192" s="421">
        <v>89796372</v>
      </c>
      <c r="U192" s="421">
        <f>+Q192-T192</f>
        <v>101530637125</v>
      </c>
      <c r="V192" s="421">
        <v>89796372</v>
      </c>
      <c r="W192" s="44">
        <f t="shared" si="153"/>
        <v>0</v>
      </c>
      <c r="X192" s="45">
        <f t="shared" si="143"/>
        <v>1</v>
      </c>
      <c r="Y192" s="45">
        <f t="shared" si="144"/>
        <v>8.8364484297000104E-4</v>
      </c>
      <c r="Z192" s="45">
        <f t="shared" si="145"/>
        <v>8.8364484297000104E-4</v>
      </c>
      <c r="AA192" s="45">
        <f t="shared" si="172"/>
        <v>8.8364484297000104E-4</v>
      </c>
      <c r="AB192" s="45">
        <f t="shared" si="151"/>
        <v>1</v>
      </c>
    </row>
    <row r="193" spans="1:28" ht="64.5" customHeight="1" x14ac:dyDescent="0.25">
      <c r="A193" s="238" t="s">
        <v>330</v>
      </c>
      <c r="B193" s="68"/>
      <c r="C193" s="68"/>
      <c r="D193" s="68"/>
      <c r="E193" s="149" t="s">
        <v>331</v>
      </c>
      <c r="F193" s="425">
        <f t="shared" ref="F193:V195" si="197">+F194</f>
        <v>331558916195</v>
      </c>
      <c r="G193" s="425">
        <f t="shared" si="197"/>
        <v>0</v>
      </c>
      <c r="H193" s="425">
        <f t="shared" si="197"/>
        <v>0</v>
      </c>
      <c r="I193" s="425">
        <f t="shared" si="197"/>
        <v>0</v>
      </c>
      <c r="J193" s="425">
        <f t="shared" si="197"/>
        <v>0</v>
      </c>
      <c r="K193" s="425">
        <f t="shared" si="197"/>
        <v>0</v>
      </c>
      <c r="L193" s="425">
        <f t="shared" si="197"/>
        <v>331558916195</v>
      </c>
      <c r="M193" s="36">
        <f t="shared" si="155"/>
        <v>6.2460573082011091E-2</v>
      </c>
      <c r="N193" s="425">
        <f t="shared" si="197"/>
        <v>0</v>
      </c>
      <c r="O193" s="425">
        <f t="shared" si="197"/>
        <v>331558916195</v>
      </c>
      <c r="P193" s="425">
        <f t="shared" si="197"/>
        <v>0</v>
      </c>
      <c r="Q193" s="425">
        <f t="shared" si="197"/>
        <v>331558916195</v>
      </c>
      <c r="R193" s="425">
        <f t="shared" si="197"/>
        <v>0</v>
      </c>
      <c r="S193" s="425">
        <f t="shared" si="197"/>
        <v>0</v>
      </c>
      <c r="T193" s="425">
        <f t="shared" si="197"/>
        <v>0</v>
      </c>
      <c r="U193" s="425">
        <f t="shared" si="197"/>
        <v>331558916195</v>
      </c>
      <c r="V193" s="425">
        <f t="shared" si="197"/>
        <v>0</v>
      </c>
      <c r="W193" s="425">
        <f t="shared" ref="W193:W195" si="198">+W194</f>
        <v>0</v>
      </c>
      <c r="X193" s="37">
        <f t="shared" si="143"/>
        <v>1</v>
      </c>
      <c r="Y193" s="37">
        <f t="shared" si="144"/>
        <v>0</v>
      </c>
      <c r="Z193" s="37">
        <f t="shared" si="145"/>
        <v>0</v>
      </c>
      <c r="AA193" s="37">
        <f t="shared" si="172"/>
        <v>0</v>
      </c>
      <c r="AB193" s="37" t="s">
        <v>46</v>
      </c>
    </row>
    <row r="194" spans="1:28" ht="64.5" customHeight="1" x14ac:dyDescent="0.25">
      <c r="A194" s="238" t="s">
        <v>332</v>
      </c>
      <c r="B194" s="40"/>
      <c r="C194" s="40"/>
      <c r="D194" s="40"/>
      <c r="E194" s="149" t="s">
        <v>331</v>
      </c>
      <c r="F194" s="425">
        <f t="shared" si="197"/>
        <v>331558916195</v>
      </c>
      <c r="G194" s="425">
        <f t="shared" si="197"/>
        <v>0</v>
      </c>
      <c r="H194" s="425">
        <f t="shared" si="197"/>
        <v>0</v>
      </c>
      <c r="I194" s="425">
        <f t="shared" si="197"/>
        <v>0</v>
      </c>
      <c r="J194" s="425">
        <f t="shared" si="197"/>
        <v>0</v>
      </c>
      <c r="K194" s="425">
        <f t="shared" si="197"/>
        <v>0</v>
      </c>
      <c r="L194" s="425">
        <f t="shared" si="197"/>
        <v>331558916195</v>
      </c>
      <c r="M194" s="36">
        <f t="shared" si="155"/>
        <v>6.2460573082011091E-2</v>
      </c>
      <c r="N194" s="425">
        <f t="shared" si="197"/>
        <v>0</v>
      </c>
      <c r="O194" s="425">
        <f t="shared" si="197"/>
        <v>331558916195</v>
      </c>
      <c r="P194" s="425">
        <f t="shared" si="197"/>
        <v>0</v>
      </c>
      <c r="Q194" s="425">
        <f t="shared" si="197"/>
        <v>331558916195</v>
      </c>
      <c r="R194" s="425">
        <f t="shared" si="197"/>
        <v>0</v>
      </c>
      <c r="S194" s="425">
        <f t="shared" si="197"/>
        <v>0</v>
      </c>
      <c r="T194" s="425">
        <f t="shared" si="197"/>
        <v>0</v>
      </c>
      <c r="U194" s="425">
        <f t="shared" si="197"/>
        <v>331558916195</v>
      </c>
      <c r="V194" s="425">
        <f t="shared" si="197"/>
        <v>0</v>
      </c>
      <c r="W194" s="425">
        <f t="shared" si="198"/>
        <v>0</v>
      </c>
      <c r="X194" s="37">
        <f t="shared" si="143"/>
        <v>1</v>
      </c>
      <c r="Y194" s="37">
        <f t="shared" si="144"/>
        <v>0</v>
      </c>
      <c r="Z194" s="37">
        <f t="shared" si="145"/>
        <v>0</v>
      </c>
      <c r="AA194" s="37">
        <f t="shared" si="172"/>
        <v>0</v>
      </c>
      <c r="AB194" s="37" t="s">
        <v>46</v>
      </c>
    </row>
    <row r="195" spans="1:28" ht="38.25" customHeight="1" x14ac:dyDescent="0.25">
      <c r="A195" s="238" t="s">
        <v>333</v>
      </c>
      <c r="B195" s="40"/>
      <c r="C195" s="40"/>
      <c r="D195" s="40"/>
      <c r="E195" s="149" t="s">
        <v>236</v>
      </c>
      <c r="F195" s="425">
        <f t="shared" si="197"/>
        <v>331558916195</v>
      </c>
      <c r="G195" s="425">
        <f t="shared" si="197"/>
        <v>0</v>
      </c>
      <c r="H195" s="425">
        <f t="shared" si="197"/>
        <v>0</v>
      </c>
      <c r="I195" s="425">
        <f t="shared" si="197"/>
        <v>0</v>
      </c>
      <c r="J195" s="425">
        <f t="shared" si="197"/>
        <v>0</v>
      </c>
      <c r="K195" s="425">
        <f t="shared" si="197"/>
        <v>0</v>
      </c>
      <c r="L195" s="425">
        <f t="shared" si="197"/>
        <v>331558916195</v>
      </c>
      <c r="M195" s="36">
        <f t="shared" si="155"/>
        <v>6.2460573082011091E-2</v>
      </c>
      <c r="N195" s="425">
        <f t="shared" si="197"/>
        <v>0</v>
      </c>
      <c r="O195" s="425">
        <f t="shared" si="197"/>
        <v>331558916195</v>
      </c>
      <c r="P195" s="425">
        <f t="shared" si="197"/>
        <v>0</v>
      </c>
      <c r="Q195" s="425">
        <f t="shared" si="197"/>
        <v>331558916195</v>
      </c>
      <c r="R195" s="425">
        <f t="shared" si="197"/>
        <v>0</v>
      </c>
      <c r="S195" s="425">
        <f t="shared" si="197"/>
        <v>0</v>
      </c>
      <c r="T195" s="425">
        <f t="shared" si="197"/>
        <v>0</v>
      </c>
      <c r="U195" s="425">
        <f t="shared" si="197"/>
        <v>331558916195</v>
      </c>
      <c r="V195" s="425">
        <f t="shared" si="197"/>
        <v>0</v>
      </c>
      <c r="W195" s="425">
        <f t="shared" si="198"/>
        <v>0</v>
      </c>
      <c r="X195" s="37">
        <f t="shared" si="143"/>
        <v>1</v>
      </c>
      <c r="Y195" s="37">
        <f t="shared" si="144"/>
        <v>0</v>
      </c>
      <c r="Z195" s="37">
        <f t="shared" si="145"/>
        <v>0</v>
      </c>
      <c r="AA195" s="37">
        <f t="shared" si="172"/>
        <v>0</v>
      </c>
      <c r="AB195" s="37" t="s">
        <v>46</v>
      </c>
    </row>
    <row r="196" spans="1:28" ht="30" customHeight="1" x14ac:dyDescent="0.25">
      <c r="A196" s="239" t="s">
        <v>334</v>
      </c>
      <c r="B196" s="40" t="s">
        <v>192</v>
      </c>
      <c r="C196" s="40">
        <v>11</v>
      </c>
      <c r="D196" s="40" t="s">
        <v>38</v>
      </c>
      <c r="E196" s="151" t="s">
        <v>226</v>
      </c>
      <c r="F196" s="421">
        <v>331558916195</v>
      </c>
      <c r="G196" s="421">
        <v>0</v>
      </c>
      <c r="H196" s="421">
        <v>0</v>
      </c>
      <c r="I196" s="421">
        <v>0</v>
      </c>
      <c r="J196" s="421">
        <v>0</v>
      </c>
      <c r="K196" s="421">
        <f t="shared" si="146"/>
        <v>0</v>
      </c>
      <c r="L196" s="421">
        <f t="shared" si="147"/>
        <v>331558916195</v>
      </c>
      <c r="M196" s="43">
        <f t="shared" si="155"/>
        <v>6.2460573082011091E-2</v>
      </c>
      <c r="N196" s="421">
        <v>0</v>
      </c>
      <c r="O196" s="421">
        <v>331558916195</v>
      </c>
      <c r="P196" s="421">
        <f>L196-O196</f>
        <v>0</v>
      </c>
      <c r="Q196" s="421">
        <v>331558916195</v>
      </c>
      <c r="R196" s="421">
        <f>+L196-Q196</f>
        <v>0</v>
      </c>
      <c r="S196" s="421">
        <f t="shared" ref="S196" si="199">O196-Q196</f>
        <v>0</v>
      </c>
      <c r="T196" s="421">
        <v>0</v>
      </c>
      <c r="U196" s="421">
        <f>+Q196-T196</f>
        <v>331558916195</v>
      </c>
      <c r="V196" s="421">
        <v>0</v>
      </c>
      <c r="W196" s="44">
        <f t="shared" si="153"/>
        <v>0</v>
      </c>
      <c r="X196" s="45">
        <f t="shared" si="143"/>
        <v>1</v>
      </c>
      <c r="Y196" s="45">
        <f t="shared" si="144"/>
        <v>0</v>
      </c>
      <c r="Z196" s="45">
        <f t="shared" si="145"/>
        <v>0</v>
      </c>
      <c r="AA196" s="45">
        <f t="shared" si="172"/>
        <v>0</v>
      </c>
      <c r="AB196" s="45" t="s">
        <v>46</v>
      </c>
    </row>
    <row r="197" spans="1:28" ht="71.25" customHeight="1" x14ac:dyDescent="0.25">
      <c r="A197" s="238" t="s">
        <v>335</v>
      </c>
      <c r="B197" s="68"/>
      <c r="C197" s="68"/>
      <c r="D197" s="68"/>
      <c r="E197" s="149" t="s">
        <v>336</v>
      </c>
      <c r="F197" s="425">
        <f t="shared" ref="F197:V199" si="200">+F198</f>
        <v>57639326986</v>
      </c>
      <c r="G197" s="425">
        <f t="shared" si="200"/>
        <v>0</v>
      </c>
      <c r="H197" s="425">
        <f t="shared" si="200"/>
        <v>0</v>
      </c>
      <c r="I197" s="425">
        <f t="shared" si="200"/>
        <v>0</v>
      </c>
      <c r="J197" s="425">
        <f t="shared" si="200"/>
        <v>0</v>
      </c>
      <c r="K197" s="425">
        <f t="shared" si="200"/>
        <v>0</v>
      </c>
      <c r="L197" s="425">
        <f t="shared" si="200"/>
        <v>57639326986</v>
      </c>
      <c r="M197" s="36">
        <f t="shared" si="155"/>
        <v>1.085835795617575E-2</v>
      </c>
      <c r="N197" s="425">
        <f t="shared" si="200"/>
        <v>0</v>
      </c>
      <c r="O197" s="425">
        <f t="shared" si="200"/>
        <v>57639326986</v>
      </c>
      <c r="P197" s="425">
        <f t="shared" si="200"/>
        <v>0</v>
      </c>
      <c r="Q197" s="425">
        <f t="shared" si="200"/>
        <v>57639326986</v>
      </c>
      <c r="R197" s="425">
        <f t="shared" si="200"/>
        <v>0</v>
      </c>
      <c r="S197" s="425">
        <f t="shared" si="200"/>
        <v>0</v>
      </c>
      <c r="T197" s="425">
        <f t="shared" si="200"/>
        <v>0</v>
      </c>
      <c r="U197" s="425">
        <f t="shared" si="200"/>
        <v>57639326986</v>
      </c>
      <c r="V197" s="425">
        <f t="shared" si="200"/>
        <v>0</v>
      </c>
      <c r="W197" s="425">
        <f t="shared" ref="W197:W199" si="201">+W198</f>
        <v>0</v>
      </c>
      <c r="X197" s="37">
        <f t="shared" si="143"/>
        <v>1</v>
      </c>
      <c r="Y197" s="37">
        <f t="shared" si="144"/>
        <v>0</v>
      </c>
      <c r="Z197" s="37">
        <f t="shared" si="145"/>
        <v>0</v>
      </c>
      <c r="AA197" s="37">
        <f t="shared" si="172"/>
        <v>0</v>
      </c>
      <c r="AB197" s="37" t="s">
        <v>46</v>
      </c>
    </row>
    <row r="198" spans="1:28" ht="71.25" customHeight="1" x14ac:dyDescent="0.25">
      <c r="A198" s="238" t="s">
        <v>337</v>
      </c>
      <c r="B198" s="40"/>
      <c r="C198" s="40"/>
      <c r="D198" s="40"/>
      <c r="E198" s="148" t="s">
        <v>336</v>
      </c>
      <c r="F198" s="425">
        <f t="shared" si="200"/>
        <v>57639326986</v>
      </c>
      <c r="G198" s="425">
        <f t="shared" si="200"/>
        <v>0</v>
      </c>
      <c r="H198" s="425">
        <f t="shared" si="200"/>
        <v>0</v>
      </c>
      <c r="I198" s="425">
        <f t="shared" si="200"/>
        <v>0</v>
      </c>
      <c r="J198" s="425">
        <f t="shared" si="200"/>
        <v>0</v>
      </c>
      <c r="K198" s="425">
        <f t="shared" si="200"/>
        <v>0</v>
      </c>
      <c r="L198" s="425">
        <f t="shared" si="200"/>
        <v>57639326986</v>
      </c>
      <c r="M198" s="36">
        <f t="shared" si="155"/>
        <v>1.085835795617575E-2</v>
      </c>
      <c r="N198" s="425">
        <f t="shared" si="200"/>
        <v>0</v>
      </c>
      <c r="O198" s="425">
        <f t="shared" si="200"/>
        <v>57639326986</v>
      </c>
      <c r="P198" s="425">
        <f t="shared" si="200"/>
        <v>0</v>
      </c>
      <c r="Q198" s="425">
        <f t="shared" si="200"/>
        <v>57639326986</v>
      </c>
      <c r="R198" s="425">
        <f t="shared" si="200"/>
        <v>0</v>
      </c>
      <c r="S198" s="425">
        <f t="shared" si="200"/>
        <v>0</v>
      </c>
      <c r="T198" s="425">
        <f t="shared" si="200"/>
        <v>0</v>
      </c>
      <c r="U198" s="425">
        <f t="shared" si="200"/>
        <v>57639326986</v>
      </c>
      <c r="V198" s="425">
        <f t="shared" si="200"/>
        <v>0</v>
      </c>
      <c r="W198" s="425">
        <f t="shared" si="201"/>
        <v>0</v>
      </c>
      <c r="X198" s="37">
        <f t="shared" si="143"/>
        <v>1</v>
      </c>
      <c r="Y198" s="37">
        <f t="shared" si="144"/>
        <v>0</v>
      </c>
      <c r="Z198" s="37">
        <f t="shared" si="145"/>
        <v>0</v>
      </c>
      <c r="AA198" s="37">
        <f t="shared" si="172"/>
        <v>0</v>
      </c>
      <c r="AB198" s="37" t="s">
        <v>46</v>
      </c>
    </row>
    <row r="199" spans="1:28" ht="30.75" customHeight="1" x14ac:dyDescent="0.25">
      <c r="A199" s="238" t="s">
        <v>338</v>
      </c>
      <c r="B199" s="40"/>
      <c r="C199" s="40"/>
      <c r="D199" s="40"/>
      <c r="E199" s="149" t="s">
        <v>236</v>
      </c>
      <c r="F199" s="425">
        <f t="shared" si="200"/>
        <v>57639326986</v>
      </c>
      <c r="G199" s="425">
        <f t="shared" si="200"/>
        <v>0</v>
      </c>
      <c r="H199" s="425">
        <f t="shared" si="200"/>
        <v>0</v>
      </c>
      <c r="I199" s="425">
        <f t="shared" si="200"/>
        <v>0</v>
      </c>
      <c r="J199" s="425">
        <f t="shared" si="200"/>
        <v>0</v>
      </c>
      <c r="K199" s="425">
        <f t="shared" si="200"/>
        <v>0</v>
      </c>
      <c r="L199" s="425">
        <f t="shared" si="200"/>
        <v>57639326986</v>
      </c>
      <c r="M199" s="36">
        <f t="shared" si="155"/>
        <v>1.085835795617575E-2</v>
      </c>
      <c r="N199" s="425">
        <f t="shared" si="200"/>
        <v>0</v>
      </c>
      <c r="O199" s="425">
        <f t="shared" si="200"/>
        <v>57639326986</v>
      </c>
      <c r="P199" s="425">
        <f t="shared" si="200"/>
        <v>0</v>
      </c>
      <c r="Q199" s="425">
        <f t="shared" si="200"/>
        <v>57639326986</v>
      </c>
      <c r="R199" s="425">
        <f t="shared" si="200"/>
        <v>0</v>
      </c>
      <c r="S199" s="425">
        <f t="shared" si="200"/>
        <v>0</v>
      </c>
      <c r="T199" s="425">
        <f t="shared" si="200"/>
        <v>0</v>
      </c>
      <c r="U199" s="425">
        <f t="shared" si="200"/>
        <v>57639326986</v>
      </c>
      <c r="V199" s="425">
        <f t="shared" si="200"/>
        <v>0</v>
      </c>
      <c r="W199" s="425">
        <f t="shared" si="201"/>
        <v>0</v>
      </c>
      <c r="X199" s="37">
        <f t="shared" si="143"/>
        <v>1</v>
      </c>
      <c r="Y199" s="37">
        <f t="shared" si="144"/>
        <v>0</v>
      </c>
      <c r="Z199" s="37">
        <f t="shared" si="145"/>
        <v>0</v>
      </c>
      <c r="AA199" s="37">
        <f t="shared" si="172"/>
        <v>0</v>
      </c>
      <c r="AB199" s="37" t="s">
        <v>46</v>
      </c>
    </row>
    <row r="200" spans="1:28" ht="30" customHeight="1" x14ac:dyDescent="0.25">
      <c r="A200" s="239" t="s">
        <v>339</v>
      </c>
      <c r="B200" s="40" t="s">
        <v>192</v>
      </c>
      <c r="C200" s="40">
        <v>11</v>
      </c>
      <c r="D200" s="40" t="s">
        <v>38</v>
      </c>
      <c r="E200" s="151" t="s">
        <v>226</v>
      </c>
      <c r="F200" s="421">
        <v>57639326986</v>
      </c>
      <c r="G200" s="421">
        <v>0</v>
      </c>
      <c r="H200" s="421">
        <v>0</v>
      </c>
      <c r="I200" s="421">
        <v>0</v>
      </c>
      <c r="J200" s="421">
        <v>0</v>
      </c>
      <c r="K200" s="421">
        <f t="shared" si="146"/>
        <v>0</v>
      </c>
      <c r="L200" s="421">
        <f t="shared" si="147"/>
        <v>57639326986</v>
      </c>
      <c r="M200" s="43">
        <f t="shared" si="155"/>
        <v>1.085835795617575E-2</v>
      </c>
      <c r="N200" s="421">
        <v>0</v>
      </c>
      <c r="O200" s="421">
        <v>57639326986</v>
      </c>
      <c r="P200" s="421">
        <f>L200-O200</f>
        <v>0</v>
      </c>
      <c r="Q200" s="421">
        <v>57639326986</v>
      </c>
      <c r="R200" s="421">
        <f>+L200-Q200</f>
        <v>0</v>
      </c>
      <c r="S200" s="421">
        <f t="shared" ref="S200" si="202">O200-Q200</f>
        <v>0</v>
      </c>
      <c r="T200" s="421">
        <v>0</v>
      </c>
      <c r="U200" s="421">
        <f>+Q200-T200</f>
        <v>57639326986</v>
      </c>
      <c r="V200" s="421">
        <v>0</v>
      </c>
      <c r="W200" s="44">
        <f t="shared" si="153"/>
        <v>0</v>
      </c>
      <c r="X200" s="45">
        <f t="shared" si="143"/>
        <v>1</v>
      </c>
      <c r="Y200" s="45">
        <f t="shared" si="144"/>
        <v>0</v>
      </c>
      <c r="Z200" s="45">
        <f t="shared" si="145"/>
        <v>0</v>
      </c>
      <c r="AA200" s="45">
        <f t="shared" si="172"/>
        <v>0</v>
      </c>
      <c r="AB200" s="45" t="s">
        <v>46</v>
      </c>
    </row>
    <row r="201" spans="1:28" s="410" customFormat="1" ht="73.5" customHeight="1" x14ac:dyDescent="0.25">
      <c r="A201" s="254" t="s">
        <v>340</v>
      </c>
      <c r="B201" s="72"/>
      <c r="C201" s="33"/>
      <c r="D201" s="33"/>
      <c r="E201" s="148" t="s">
        <v>472</v>
      </c>
      <c r="F201" s="423">
        <f>+F202</f>
        <v>15000000000</v>
      </c>
      <c r="G201" s="423">
        <f t="shared" ref="G201:J201" si="203">+G202</f>
        <v>0</v>
      </c>
      <c r="H201" s="423">
        <f t="shared" si="203"/>
        <v>0</v>
      </c>
      <c r="I201" s="423">
        <f t="shared" si="203"/>
        <v>0</v>
      </c>
      <c r="J201" s="423">
        <f t="shared" si="203"/>
        <v>0</v>
      </c>
      <c r="K201" s="424">
        <f t="shared" si="146"/>
        <v>0</v>
      </c>
      <c r="L201" s="424">
        <f t="shared" si="147"/>
        <v>15000000000</v>
      </c>
      <c r="M201" s="36">
        <f t="shared" si="155"/>
        <v>2.8257680625278121E-3</v>
      </c>
      <c r="N201" s="424">
        <v>0</v>
      </c>
      <c r="O201" s="424">
        <f>+O202</f>
        <v>6489794675</v>
      </c>
      <c r="P201" s="424">
        <f>L201-O201</f>
        <v>8510205325</v>
      </c>
      <c r="Q201" s="424">
        <f>+Q202</f>
        <v>443416800</v>
      </c>
      <c r="R201" s="424">
        <f>+L201-Q201</f>
        <v>14556583200</v>
      </c>
      <c r="S201" s="424">
        <f>+S202</f>
        <v>6046377875</v>
      </c>
      <c r="T201" s="424">
        <f>+T202</f>
        <v>89154750</v>
      </c>
      <c r="U201" s="424">
        <f>+Q201-T201</f>
        <v>354262050</v>
      </c>
      <c r="V201" s="424">
        <f>+V202</f>
        <v>89154750</v>
      </c>
      <c r="W201" s="73">
        <f t="shared" si="153"/>
        <v>0</v>
      </c>
      <c r="X201" s="37">
        <f t="shared" si="143"/>
        <v>2.956112E-2</v>
      </c>
      <c r="Y201" s="37">
        <f t="shared" si="144"/>
        <v>5.94365E-3</v>
      </c>
      <c r="Z201" s="37">
        <f t="shared" si="145"/>
        <v>5.94365E-3</v>
      </c>
      <c r="AA201" s="37">
        <f t="shared" si="172"/>
        <v>0.20106308556644673</v>
      </c>
      <c r="AB201" s="37">
        <f t="shared" si="151"/>
        <v>1</v>
      </c>
    </row>
    <row r="202" spans="1:28" s="410" customFormat="1" ht="57" customHeight="1" x14ac:dyDescent="0.25">
      <c r="A202" s="254" t="s">
        <v>471</v>
      </c>
      <c r="B202" s="72"/>
      <c r="C202" s="33"/>
      <c r="D202" s="33"/>
      <c r="E202" s="148" t="s">
        <v>472</v>
      </c>
      <c r="F202" s="423">
        <f>+F203+F205+F207</f>
        <v>15000000000</v>
      </c>
      <c r="G202" s="423">
        <f t="shared" ref="G202:L202" si="204">+G203+G205+G207</f>
        <v>0</v>
      </c>
      <c r="H202" s="423">
        <f t="shared" si="204"/>
        <v>0</v>
      </c>
      <c r="I202" s="423">
        <f t="shared" si="204"/>
        <v>0</v>
      </c>
      <c r="J202" s="423">
        <f t="shared" si="204"/>
        <v>0</v>
      </c>
      <c r="K202" s="423">
        <f t="shared" si="204"/>
        <v>0</v>
      </c>
      <c r="L202" s="423">
        <f t="shared" si="204"/>
        <v>15000000000</v>
      </c>
      <c r="M202" s="36">
        <f t="shared" si="155"/>
        <v>2.8257680625278121E-3</v>
      </c>
      <c r="N202" s="423">
        <f t="shared" ref="N202:W202" si="205">+N203+N205+N207</f>
        <v>2.8257680625278121E-3</v>
      </c>
      <c r="O202" s="423">
        <f t="shared" si="205"/>
        <v>6489794675</v>
      </c>
      <c r="P202" s="423">
        <f t="shared" si="205"/>
        <v>8510205325</v>
      </c>
      <c r="Q202" s="423">
        <f t="shared" si="205"/>
        <v>443416800</v>
      </c>
      <c r="R202" s="423">
        <f t="shared" si="205"/>
        <v>14556583200</v>
      </c>
      <c r="S202" s="423">
        <f t="shared" si="205"/>
        <v>6046377875</v>
      </c>
      <c r="T202" s="423">
        <f t="shared" si="205"/>
        <v>89154750</v>
      </c>
      <c r="U202" s="423">
        <f t="shared" si="205"/>
        <v>354262050</v>
      </c>
      <c r="V202" s="423">
        <f t="shared" si="205"/>
        <v>89154750</v>
      </c>
      <c r="W202" s="423">
        <f t="shared" si="205"/>
        <v>0</v>
      </c>
      <c r="X202" s="37">
        <f t="shared" ref="X202:X260" si="206">+Q202/L202</f>
        <v>2.956112E-2</v>
      </c>
      <c r="Y202" s="37">
        <f t="shared" ref="Y202:Y260" si="207">+T202/L202</f>
        <v>5.94365E-3</v>
      </c>
      <c r="Z202" s="37">
        <f t="shared" ref="Z202:Z260" si="208">+V202/L202</f>
        <v>5.94365E-3</v>
      </c>
      <c r="AA202" s="37">
        <f t="shared" si="172"/>
        <v>0.20106308556644673</v>
      </c>
      <c r="AB202" s="37">
        <f t="shared" si="151"/>
        <v>1</v>
      </c>
    </row>
    <row r="203" spans="1:28" s="410" customFormat="1" ht="36.75" customHeight="1" x14ac:dyDescent="0.25">
      <c r="A203" s="254" t="s">
        <v>473</v>
      </c>
      <c r="B203" s="72"/>
      <c r="C203" s="33"/>
      <c r="D203" s="33"/>
      <c r="E203" s="148" t="s">
        <v>474</v>
      </c>
      <c r="F203" s="423">
        <f>+F204</f>
        <v>3974737950</v>
      </c>
      <c r="G203" s="423">
        <f t="shared" ref="G203:L203" si="209">+G204</f>
        <v>0</v>
      </c>
      <c r="H203" s="423">
        <f t="shared" si="209"/>
        <v>0</v>
      </c>
      <c r="I203" s="423">
        <f t="shared" si="209"/>
        <v>0</v>
      </c>
      <c r="J203" s="423">
        <f t="shared" si="209"/>
        <v>0</v>
      </c>
      <c r="K203" s="423">
        <f t="shared" si="209"/>
        <v>0</v>
      </c>
      <c r="L203" s="423">
        <f t="shared" si="209"/>
        <v>3974737950</v>
      </c>
      <c r="M203" s="36">
        <f t="shared" si="155"/>
        <v>7.4877917040181785E-4</v>
      </c>
      <c r="N203" s="423">
        <f t="shared" ref="N203:W203" si="210">+N204</f>
        <v>7.4877917040181785E-4</v>
      </c>
      <c r="O203" s="423">
        <f t="shared" si="210"/>
        <v>10000</v>
      </c>
      <c r="P203" s="423">
        <f t="shared" si="210"/>
        <v>3974727950</v>
      </c>
      <c r="Q203" s="423">
        <f t="shared" si="210"/>
        <v>0</v>
      </c>
      <c r="R203" s="423">
        <f t="shared" si="210"/>
        <v>3974737950</v>
      </c>
      <c r="S203" s="423">
        <f t="shared" si="210"/>
        <v>10000</v>
      </c>
      <c r="T203" s="423">
        <f t="shared" si="210"/>
        <v>0</v>
      </c>
      <c r="U203" s="423">
        <f t="shared" si="210"/>
        <v>0</v>
      </c>
      <c r="V203" s="423">
        <f t="shared" si="210"/>
        <v>0</v>
      </c>
      <c r="W203" s="423">
        <f t="shared" si="210"/>
        <v>0</v>
      </c>
      <c r="X203" s="37">
        <f t="shared" si="206"/>
        <v>0</v>
      </c>
      <c r="Y203" s="37">
        <f t="shared" si="207"/>
        <v>0</v>
      </c>
      <c r="Z203" s="37">
        <f t="shared" si="208"/>
        <v>0</v>
      </c>
      <c r="AA203" s="37" t="s">
        <v>46</v>
      </c>
      <c r="AB203" s="37" t="s">
        <v>46</v>
      </c>
    </row>
    <row r="204" spans="1:28" ht="36" customHeight="1" x14ac:dyDescent="0.25">
      <c r="A204" s="255" t="s">
        <v>475</v>
      </c>
      <c r="B204" s="77" t="s">
        <v>192</v>
      </c>
      <c r="C204" s="40">
        <v>54</v>
      </c>
      <c r="D204" s="40" t="s">
        <v>38</v>
      </c>
      <c r="E204" s="151" t="s">
        <v>226</v>
      </c>
      <c r="F204" s="429">
        <v>3974737950</v>
      </c>
      <c r="G204" s="429">
        <v>0</v>
      </c>
      <c r="H204" s="429">
        <v>0</v>
      </c>
      <c r="I204" s="429">
        <v>0</v>
      </c>
      <c r="J204" s="429">
        <v>0</v>
      </c>
      <c r="K204" s="429">
        <f t="shared" ref="K204:K259" si="211">+G204-H204+I204-J204</f>
        <v>0</v>
      </c>
      <c r="L204" s="421">
        <f t="shared" ref="L204:L259" si="212">+F204+K204</f>
        <v>3974737950</v>
      </c>
      <c r="M204" s="43">
        <f t="shared" si="155"/>
        <v>7.4877917040181785E-4</v>
      </c>
      <c r="N204" s="421">
        <f>H204+M204</f>
        <v>7.4877917040181785E-4</v>
      </c>
      <c r="O204" s="429">
        <v>10000</v>
      </c>
      <c r="P204" s="429">
        <f>L204-O204</f>
        <v>3974727950</v>
      </c>
      <c r="Q204" s="429">
        <v>0</v>
      </c>
      <c r="R204" s="429">
        <f>+L204-Q204</f>
        <v>3974737950</v>
      </c>
      <c r="S204" s="421">
        <f t="shared" ref="S204:S208" si="213">O204-Q204</f>
        <v>10000</v>
      </c>
      <c r="T204" s="429">
        <v>0</v>
      </c>
      <c r="U204" s="429">
        <f>+Q204-T204</f>
        <v>0</v>
      </c>
      <c r="V204" s="429">
        <v>0</v>
      </c>
      <c r="W204" s="44">
        <f t="shared" ref="W204" si="214">+T204-V204</f>
        <v>0</v>
      </c>
      <c r="X204" s="45">
        <f t="shared" si="206"/>
        <v>0</v>
      </c>
      <c r="Y204" s="45">
        <f t="shared" si="207"/>
        <v>0</v>
      </c>
      <c r="Z204" s="45">
        <f t="shared" si="208"/>
        <v>0</v>
      </c>
      <c r="AA204" s="45" t="s">
        <v>46</v>
      </c>
      <c r="AB204" s="45" t="s">
        <v>46</v>
      </c>
    </row>
    <row r="205" spans="1:28" s="410" customFormat="1" ht="36.75" customHeight="1" x14ac:dyDescent="0.25">
      <c r="A205" s="254" t="s">
        <v>476</v>
      </c>
      <c r="B205" s="72"/>
      <c r="C205" s="33"/>
      <c r="D205" s="33"/>
      <c r="E205" s="148" t="s">
        <v>477</v>
      </c>
      <c r="F205" s="423">
        <f>+F206</f>
        <v>5396885000</v>
      </c>
      <c r="G205" s="423">
        <f t="shared" ref="G205:L205" si="215">+G206</f>
        <v>0</v>
      </c>
      <c r="H205" s="423">
        <f t="shared" si="215"/>
        <v>0</v>
      </c>
      <c r="I205" s="423">
        <f t="shared" si="215"/>
        <v>0</v>
      </c>
      <c r="J205" s="423">
        <f t="shared" si="215"/>
        <v>0</v>
      </c>
      <c r="K205" s="423">
        <f t="shared" si="215"/>
        <v>0</v>
      </c>
      <c r="L205" s="423">
        <f t="shared" si="215"/>
        <v>5396885000</v>
      </c>
      <c r="M205" s="36">
        <f t="shared" si="155"/>
        <v>1.0166896846756941E-3</v>
      </c>
      <c r="N205" s="423">
        <f t="shared" ref="N205:W205" si="216">+N206</f>
        <v>1.0166896846756941E-3</v>
      </c>
      <c r="O205" s="423">
        <f t="shared" si="216"/>
        <v>5396885000</v>
      </c>
      <c r="P205" s="423">
        <f t="shared" si="216"/>
        <v>0</v>
      </c>
      <c r="Q205" s="423">
        <f t="shared" si="216"/>
        <v>0</v>
      </c>
      <c r="R205" s="423">
        <f t="shared" si="216"/>
        <v>5396885000</v>
      </c>
      <c r="S205" s="423">
        <f t="shared" si="216"/>
        <v>5396885000</v>
      </c>
      <c r="T205" s="423">
        <f t="shared" si="216"/>
        <v>0</v>
      </c>
      <c r="U205" s="423">
        <f t="shared" si="216"/>
        <v>0</v>
      </c>
      <c r="V205" s="423">
        <f t="shared" si="216"/>
        <v>0</v>
      </c>
      <c r="W205" s="423">
        <f t="shared" si="216"/>
        <v>0</v>
      </c>
      <c r="X205" s="37">
        <f t="shared" si="206"/>
        <v>0</v>
      </c>
      <c r="Y205" s="37">
        <f t="shared" si="207"/>
        <v>0</v>
      </c>
      <c r="Z205" s="37">
        <f t="shared" si="208"/>
        <v>0</v>
      </c>
      <c r="AA205" s="37" t="s">
        <v>46</v>
      </c>
      <c r="AB205" s="37" t="s">
        <v>46</v>
      </c>
    </row>
    <row r="206" spans="1:28" ht="39" customHeight="1" x14ac:dyDescent="0.25">
      <c r="A206" s="255" t="s">
        <v>478</v>
      </c>
      <c r="B206" s="77" t="s">
        <v>192</v>
      </c>
      <c r="C206" s="40">
        <v>54</v>
      </c>
      <c r="D206" s="40" t="s">
        <v>38</v>
      </c>
      <c r="E206" s="151" t="s">
        <v>226</v>
      </c>
      <c r="F206" s="429">
        <v>5396885000</v>
      </c>
      <c r="G206" s="429">
        <v>0</v>
      </c>
      <c r="H206" s="429">
        <v>0</v>
      </c>
      <c r="I206" s="429">
        <v>0</v>
      </c>
      <c r="J206" s="429">
        <v>0</v>
      </c>
      <c r="K206" s="429">
        <f t="shared" si="211"/>
        <v>0</v>
      </c>
      <c r="L206" s="421">
        <f t="shared" si="212"/>
        <v>5396885000</v>
      </c>
      <c r="M206" s="36">
        <f t="shared" si="155"/>
        <v>1.0166896846756941E-3</v>
      </c>
      <c r="N206" s="421">
        <f>H206+M206</f>
        <v>1.0166896846756941E-3</v>
      </c>
      <c r="O206" s="421">
        <v>5396885000</v>
      </c>
      <c r="P206" s="421">
        <f>L206-O206</f>
        <v>0</v>
      </c>
      <c r="Q206" s="421">
        <v>0</v>
      </c>
      <c r="R206" s="421">
        <f>+L206-Q206</f>
        <v>5396885000</v>
      </c>
      <c r="S206" s="421">
        <f t="shared" si="213"/>
        <v>5396885000</v>
      </c>
      <c r="T206" s="421">
        <v>0</v>
      </c>
      <c r="U206" s="421">
        <f>+Q206-T206</f>
        <v>0</v>
      </c>
      <c r="V206" s="421">
        <v>0</v>
      </c>
      <c r="W206" s="44">
        <f t="shared" ref="W206" si="217">+T206-V206</f>
        <v>0</v>
      </c>
      <c r="X206" s="45">
        <f t="shared" si="206"/>
        <v>0</v>
      </c>
      <c r="Y206" s="45">
        <f t="shared" si="207"/>
        <v>0</v>
      </c>
      <c r="Z206" s="45">
        <f t="shared" si="208"/>
        <v>0</v>
      </c>
      <c r="AA206" s="45" t="s">
        <v>46</v>
      </c>
      <c r="AB206" s="45" t="s">
        <v>46</v>
      </c>
    </row>
    <row r="207" spans="1:28" ht="45" customHeight="1" x14ac:dyDescent="0.25">
      <c r="A207" s="254" t="s">
        <v>479</v>
      </c>
      <c r="B207" s="72"/>
      <c r="C207" s="33"/>
      <c r="D207" s="33"/>
      <c r="E207" s="148" t="s">
        <v>236</v>
      </c>
      <c r="F207" s="423">
        <f>+F208</f>
        <v>5628377050</v>
      </c>
      <c r="G207" s="423">
        <f t="shared" ref="G207:L207" si="218">+G208</f>
        <v>0</v>
      </c>
      <c r="H207" s="423">
        <f t="shared" si="218"/>
        <v>0</v>
      </c>
      <c r="I207" s="423">
        <f t="shared" si="218"/>
        <v>0</v>
      </c>
      <c r="J207" s="423">
        <f t="shared" si="218"/>
        <v>0</v>
      </c>
      <c r="K207" s="423">
        <f t="shared" si="218"/>
        <v>0</v>
      </c>
      <c r="L207" s="423">
        <f t="shared" si="218"/>
        <v>5628377050</v>
      </c>
      <c r="M207" s="36">
        <f t="shared" ref="M207:M260" si="219">L207/$L$260</f>
        <v>1.0602992074503002E-3</v>
      </c>
      <c r="N207" s="423">
        <f t="shared" ref="N207:W207" si="220">+N208</f>
        <v>1.0602992074503002E-3</v>
      </c>
      <c r="O207" s="423">
        <f t="shared" si="220"/>
        <v>1092899675</v>
      </c>
      <c r="P207" s="423">
        <f t="shared" si="220"/>
        <v>4535477375</v>
      </c>
      <c r="Q207" s="423">
        <f t="shared" si="220"/>
        <v>443416800</v>
      </c>
      <c r="R207" s="423">
        <f t="shared" si="220"/>
        <v>5184960250</v>
      </c>
      <c r="S207" s="423">
        <f t="shared" si="220"/>
        <v>649482875</v>
      </c>
      <c r="T207" s="423">
        <f t="shared" si="220"/>
        <v>89154750</v>
      </c>
      <c r="U207" s="423">
        <f t="shared" si="220"/>
        <v>354262050</v>
      </c>
      <c r="V207" s="423">
        <f t="shared" si="220"/>
        <v>89154750</v>
      </c>
      <c r="W207" s="423">
        <f t="shared" si="220"/>
        <v>0</v>
      </c>
      <c r="X207" s="37">
        <f t="shared" si="206"/>
        <v>7.8782355208416602E-2</v>
      </c>
      <c r="Y207" s="37">
        <f t="shared" si="207"/>
        <v>1.5840223426396068E-2</v>
      </c>
      <c r="Z207" s="37">
        <f t="shared" si="208"/>
        <v>1.5840223426396068E-2</v>
      </c>
      <c r="AA207" s="37">
        <f t="shared" ref="AA207:AA232" si="221">+T207/Q207</f>
        <v>0.20106308556644673</v>
      </c>
      <c r="AB207" s="37">
        <f t="shared" ref="AB207:AB260" si="222">+V207/T207</f>
        <v>1</v>
      </c>
    </row>
    <row r="208" spans="1:28" ht="41.25" customHeight="1" x14ac:dyDescent="0.25">
      <c r="A208" s="255" t="s">
        <v>480</v>
      </c>
      <c r="B208" s="77" t="s">
        <v>192</v>
      </c>
      <c r="C208" s="40">
        <v>54</v>
      </c>
      <c r="D208" s="40" t="s">
        <v>38</v>
      </c>
      <c r="E208" s="151" t="s">
        <v>226</v>
      </c>
      <c r="F208" s="429">
        <v>5628377050</v>
      </c>
      <c r="G208" s="429">
        <v>0</v>
      </c>
      <c r="H208" s="429">
        <v>0</v>
      </c>
      <c r="I208" s="429">
        <v>0</v>
      </c>
      <c r="J208" s="429">
        <v>0</v>
      </c>
      <c r="K208" s="429">
        <f t="shared" si="211"/>
        <v>0</v>
      </c>
      <c r="L208" s="421">
        <f t="shared" si="212"/>
        <v>5628377050</v>
      </c>
      <c r="M208" s="43">
        <f t="shared" si="219"/>
        <v>1.0602992074503002E-3</v>
      </c>
      <c r="N208" s="421">
        <f>H208+M208</f>
        <v>1.0602992074503002E-3</v>
      </c>
      <c r="O208" s="429">
        <v>1092899675</v>
      </c>
      <c r="P208" s="429">
        <f>L208-O208</f>
        <v>4535477375</v>
      </c>
      <c r="Q208" s="429">
        <v>443416800</v>
      </c>
      <c r="R208" s="429">
        <f>+L208-Q208</f>
        <v>5184960250</v>
      </c>
      <c r="S208" s="421">
        <f t="shared" si="213"/>
        <v>649482875</v>
      </c>
      <c r="T208" s="429">
        <v>89154750</v>
      </c>
      <c r="U208" s="429">
        <v>354262050</v>
      </c>
      <c r="V208" s="429">
        <v>89154750</v>
      </c>
      <c r="W208" s="44">
        <f>+T208-V208</f>
        <v>0</v>
      </c>
      <c r="X208" s="45">
        <f t="shared" si="206"/>
        <v>7.8782355208416602E-2</v>
      </c>
      <c r="Y208" s="45">
        <f t="shared" si="207"/>
        <v>1.5840223426396068E-2</v>
      </c>
      <c r="Z208" s="45">
        <f t="shared" si="208"/>
        <v>1.5840223426396068E-2</v>
      </c>
      <c r="AA208" s="45">
        <f t="shared" si="221"/>
        <v>0.20106308556644673</v>
      </c>
      <c r="AB208" s="45">
        <f t="shared" si="222"/>
        <v>1</v>
      </c>
    </row>
    <row r="209" spans="1:28" ht="35.25" customHeight="1" x14ac:dyDescent="0.25">
      <c r="A209" s="238" t="s">
        <v>342</v>
      </c>
      <c r="B209" s="68"/>
      <c r="C209" s="68"/>
      <c r="D209" s="68"/>
      <c r="E209" s="148" t="s">
        <v>343</v>
      </c>
      <c r="F209" s="425">
        <f t="shared" ref="F209:V213" si="223">+F210</f>
        <v>2500000000</v>
      </c>
      <c r="G209" s="425">
        <f t="shared" si="223"/>
        <v>0</v>
      </c>
      <c r="H209" s="425">
        <f t="shared" si="223"/>
        <v>0</v>
      </c>
      <c r="I209" s="425">
        <f t="shared" si="223"/>
        <v>0</v>
      </c>
      <c r="J209" s="425">
        <f t="shared" si="223"/>
        <v>0</v>
      </c>
      <c r="K209" s="425">
        <f t="shared" si="223"/>
        <v>0</v>
      </c>
      <c r="L209" s="425">
        <f t="shared" si="223"/>
        <v>2500000000</v>
      </c>
      <c r="M209" s="36">
        <f t="shared" si="219"/>
        <v>4.7096134375463537E-4</v>
      </c>
      <c r="N209" s="425">
        <f t="shared" si="223"/>
        <v>0</v>
      </c>
      <c r="O209" s="425">
        <f t="shared" si="223"/>
        <v>2006783093.0899999</v>
      </c>
      <c r="P209" s="425">
        <f t="shared" si="223"/>
        <v>493216906.91000009</v>
      </c>
      <c r="Q209" s="425">
        <f t="shared" si="223"/>
        <v>1830291312.23</v>
      </c>
      <c r="R209" s="425">
        <f t="shared" si="223"/>
        <v>669708687.76999998</v>
      </c>
      <c r="S209" s="425">
        <f t="shared" si="223"/>
        <v>176491780.8599999</v>
      </c>
      <c r="T209" s="425">
        <f t="shared" si="223"/>
        <v>741741429.63</v>
      </c>
      <c r="U209" s="425">
        <f t="shared" si="223"/>
        <v>1088549882.5999999</v>
      </c>
      <c r="V209" s="425">
        <f t="shared" si="223"/>
        <v>740780820.63</v>
      </c>
      <c r="W209" s="425">
        <f t="shared" ref="W209:W213" si="224">+W210</f>
        <v>960609</v>
      </c>
      <c r="X209" s="37">
        <f t="shared" si="206"/>
        <v>0.73211652489199996</v>
      </c>
      <c r="Y209" s="37">
        <f t="shared" si="207"/>
        <v>0.29669657185199999</v>
      </c>
      <c r="Z209" s="37">
        <f t="shared" si="208"/>
        <v>0.29631232825199999</v>
      </c>
      <c r="AA209" s="37">
        <f t="shared" si="221"/>
        <v>0.40525867367324886</v>
      </c>
      <c r="AB209" s="37">
        <f t="shared" si="222"/>
        <v>0.99870492740242489</v>
      </c>
    </row>
    <row r="210" spans="1:28" ht="33" customHeight="1" x14ac:dyDescent="0.25">
      <c r="A210" s="238" t="s">
        <v>344</v>
      </c>
      <c r="B210" s="40"/>
      <c r="C210" s="40"/>
      <c r="D210" s="40"/>
      <c r="E210" s="149" t="s">
        <v>219</v>
      </c>
      <c r="F210" s="425">
        <f t="shared" si="223"/>
        <v>2500000000</v>
      </c>
      <c r="G210" s="425">
        <f t="shared" si="223"/>
        <v>0</v>
      </c>
      <c r="H210" s="425">
        <f t="shared" si="223"/>
        <v>0</v>
      </c>
      <c r="I210" s="425">
        <f t="shared" si="223"/>
        <v>0</v>
      </c>
      <c r="J210" s="425">
        <f t="shared" si="223"/>
        <v>0</v>
      </c>
      <c r="K210" s="425">
        <f t="shared" si="223"/>
        <v>0</v>
      </c>
      <c r="L210" s="425">
        <f t="shared" si="223"/>
        <v>2500000000</v>
      </c>
      <c r="M210" s="36">
        <f t="shared" si="219"/>
        <v>4.7096134375463537E-4</v>
      </c>
      <c r="N210" s="425">
        <f t="shared" si="223"/>
        <v>0</v>
      </c>
      <c r="O210" s="425">
        <f t="shared" si="223"/>
        <v>2006783093.0899999</v>
      </c>
      <c r="P210" s="425">
        <f t="shared" si="223"/>
        <v>493216906.91000009</v>
      </c>
      <c r="Q210" s="425">
        <f t="shared" si="223"/>
        <v>1830291312.23</v>
      </c>
      <c r="R210" s="425">
        <f t="shared" si="223"/>
        <v>669708687.76999998</v>
      </c>
      <c r="S210" s="425">
        <f t="shared" si="223"/>
        <v>176491780.8599999</v>
      </c>
      <c r="T210" s="425">
        <f t="shared" si="223"/>
        <v>741741429.63</v>
      </c>
      <c r="U210" s="425">
        <f t="shared" si="223"/>
        <v>1088549882.5999999</v>
      </c>
      <c r="V210" s="425">
        <f t="shared" si="223"/>
        <v>740780820.63</v>
      </c>
      <c r="W210" s="425">
        <f t="shared" si="224"/>
        <v>960609</v>
      </c>
      <c r="X210" s="37">
        <f t="shared" si="206"/>
        <v>0.73211652489199996</v>
      </c>
      <c r="Y210" s="37">
        <f t="shared" si="207"/>
        <v>0.29669657185199999</v>
      </c>
      <c r="Z210" s="37">
        <f t="shared" si="208"/>
        <v>0.29631232825199999</v>
      </c>
      <c r="AA210" s="37">
        <f t="shared" si="221"/>
        <v>0.40525867367324886</v>
      </c>
      <c r="AB210" s="37">
        <f t="shared" si="222"/>
        <v>0.99870492740242489</v>
      </c>
    </row>
    <row r="211" spans="1:28" ht="51.75" customHeight="1" x14ac:dyDescent="0.25">
      <c r="A211" s="238" t="s">
        <v>345</v>
      </c>
      <c r="B211" s="40"/>
      <c r="C211" s="40"/>
      <c r="D211" s="40"/>
      <c r="E211" s="149" t="s">
        <v>346</v>
      </c>
      <c r="F211" s="425">
        <f t="shared" si="223"/>
        <v>2500000000</v>
      </c>
      <c r="G211" s="425">
        <f t="shared" si="223"/>
        <v>0</v>
      </c>
      <c r="H211" s="425">
        <f t="shared" si="223"/>
        <v>0</v>
      </c>
      <c r="I211" s="425">
        <f t="shared" si="223"/>
        <v>0</v>
      </c>
      <c r="J211" s="425">
        <f t="shared" si="223"/>
        <v>0</v>
      </c>
      <c r="K211" s="425">
        <f t="shared" si="223"/>
        <v>0</v>
      </c>
      <c r="L211" s="425">
        <f t="shared" si="223"/>
        <v>2500000000</v>
      </c>
      <c r="M211" s="36">
        <f t="shared" si="219"/>
        <v>4.7096134375463537E-4</v>
      </c>
      <c r="N211" s="425">
        <f t="shared" si="223"/>
        <v>0</v>
      </c>
      <c r="O211" s="425">
        <f t="shared" si="223"/>
        <v>2006783093.0899999</v>
      </c>
      <c r="P211" s="425">
        <f t="shared" si="223"/>
        <v>493216906.91000009</v>
      </c>
      <c r="Q211" s="425">
        <f t="shared" si="223"/>
        <v>1830291312.23</v>
      </c>
      <c r="R211" s="425">
        <f t="shared" si="223"/>
        <v>669708687.76999998</v>
      </c>
      <c r="S211" s="425">
        <f t="shared" si="223"/>
        <v>176491780.8599999</v>
      </c>
      <c r="T211" s="425">
        <f t="shared" si="223"/>
        <v>741741429.63</v>
      </c>
      <c r="U211" s="425">
        <f t="shared" si="223"/>
        <v>1088549882.5999999</v>
      </c>
      <c r="V211" s="425">
        <f t="shared" si="223"/>
        <v>740780820.63</v>
      </c>
      <c r="W211" s="425">
        <f t="shared" si="224"/>
        <v>960609</v>
      </c>
      <c r="X211" s="37">
        <f t="shared" si="206"/>
        <v>0.73211652489199996</v>
      </c>
      <c r="Y211" s="37">
        <f t="shared" si="207"/>
        <v>0.29669657185199999</v>
      </c>
      <c r="Z211" s="37">
        <f t="shared" si="208"/>
        <v>0.29631232825199999</v>
      </c>
      <c r="AA211" s="37">
        <f t="shared" si="221"/>
        <v>0.40525867367324886</v>
      </c>
      <c r="AB211" s="37">
        <f t="shared" si="222"/>
        <v>0.99870492740242489</v>
      </c>
    </row>
    <row r="212" spans="1:28" ht="51.75" customHeight="1" x14ac:dyDescent="0.25">
      <c r="A212" s="238" t="s">
        <v>347</v>
      </c>
      <c r="B212" s="40"/>
      <c r="C212" s="40"/>
      <c r="D212" s="40"/>
      <c r="E212" s="149" t="s">
        <v>346</v>
      </c>
      <c r="F212" s="425">
        <f t="shared" si="223"/>
        <v>2500000000</v>
      </c>
      <c r="G212" s="425">
        <f t="shared" si="223"/>
        <v>0</v>
      </c>
      <c r="H212" s="425">
        <f t="shared" si="223"/>
        <v>0</v>
      </c>
      <c r="I212" s="425">
        <f t="shared" si="223"/>
        <v>0</v>
      </c>
      <c r="J212" s="425">
        <f t="shared" si="223"/>
        <v>0</v>
      </c>
      <c r="K212" s="425">
        <f t="shared" si="223"/>
        <v>0</v>
      </c>
      <c r="L212" s="425">
        <f t="shared" si="223"/>
        <v>2500000000</v>
      </c>
      <c r="M212" s="36">
        <f t="shared" si="219"/>
        <v>4.7096134375463537E-4</v>
      </c>
      <c r="N212" s="425">
        <f t="shared" si="223"/>
        <v>0</v>
      </c>
      <c r="O212" s="425">
        <f t="shared" si="223"/>
        <v>2006783093.0899999</v>
      </c>
      <c r="P212" s="425">
        <f t="shared" si="223"/>
        <v>493216906.91000009</v>
      </c>
      <c r="Q212" s="425">
        <f t="shared" si="223"/>
        <v>1830291312.23</v>
      </c>
      <c r="R212" s="425">
        <f t="shared" si="223"/>
        <v>669708687.76999998</v>
      </c>
      <c r="S212" s="425">
        <f t="shared" si="223"/>
        <v>176491780.8599999</v>
      </c>
      <c r="T212" s="425">
        <f t="shared" si="223"/>
        <v>741741429.63</v>
      </c>
      <c r="U212" s="425">
        <f t="shared" si="223"/>
        <v>1088549882.5999999</v>
      </c>
      <c r="V212" s="425">
        <f t="shared" si="223"/>
        <v>740780820.63</v>
      </c>
      <c r="W212" s="425">
        <f t="shared" si="224"/>
        <v>960609</v>
      </c>
      <c r="X212" s="37">
        <f t="shared" si="206"/>
        <v>0.73211652489199996</v>
      </c>
      <c r="Y212" s="37">
        <f t="shared" si="207"/>
        <v>0.29669657185199999</v>
      </c>
      <c r="Z212" s="37">
        <f t="shared" si="208"/>
        <v>0.29631232825199999</v>
      </c>
      <c r="AA212" s="37">
        <f t="shared" si="221"/>
        <v>0.40525867367324886</v>
      </c>
      <c r="AB212" s="37">
        <f t="shared" si="222"/>
        <v>0.99870492740242489</v>
      </c>
    </row>
    <row r="213" spans="1:28" ht="29.25" customHeight="1" x14ac:dyDescent="0.25">
      <c r="A213" s="238" t="s">
        <v>348</v>
      </c>
      <c r="B213" s="40"/>
      <c r="C213" s="40"/>
      <c r="D213" s="40"/>
      <c r="E213" s="148" t="s">
        <v>349</v>
      </c>
      <c r="F213" s="425">
        <f t="shared" si="223"/>
        <v>2500000000</v>
      </c>
      <c r="G213" s="425">
        <f t="shared" si="223"/>
        <v>0</v>
      </c>
      <c r="H213" s="425">
        <f t="shared" si="223"/>
        <v>0</v>
      </c>
      <c r="I213" s="425">
        <f t="shared" si="223"/>
        <v>0</v>
      </c>
      <c r="J213" s="425">
        <f t="shared" si="223"/>
        <v>0</v>
      </c>
      <c r="K213" s="425">
        <f t="shared" si="223"/>
        <v>0</v>
      </c>
      <c r="L213" s="425">
        <f t="shared" si="223"/>
        <v>2500000000</v>
      </c>
      <c r="M213" s="36">
        <f t="shared" si="219"/>
        <v>4.7096134375463537E-4</v>
      </c>
      <c r="N213" s="425">
        <f t="shared" si="223"/>
        <v>0</v>
      </c>
      <c r="O213" s="425">
        <f t="shared" si="223"/>
        <v>2006783093.0899999</v>
      </c>
      <c r="P213" s="425">
        <f t="shared" si="223"/>
        <v>493216906.91000009</v>
      </c>
      <c r="Q213" s="425">
        <f t="shared" si="223"/>
        <v>1830291312.23</v>
      </c>
      <c r="R213" s="425">
        <f t="shared" si="223"/>
        <v>669708687.76999998</v>
      </c>
      <c r="S213" s="425">
        <f t="shared" si="223"/>
        <v>176491780.8599999</v>
      </c>
      <c r="T213" s="425">
        <f t="shared" si="223"/>
        <v>741741429.63</v>
      </c>
      <c r="U213" s="425">
        <f t="shared" si="223"/>
        <v>1088549882.5999999</v>
      </c>
      <c r="V213" s="425">
        <f t="shared" si="223"/>
        <v>740780820.63</v>
      </c>
      <c r="W213" s="425">
        <f t="shared" si="224"/>
        <v>960609</v>
      </c>
      <c r="X213" s="37">
        <f t="shared" si="206"/>
        <v>0.73211652489199996</v>
      </c>
      <c r="Y213" s="37">
        <f t="shared" si="207"/>
        <v>0.29669657185199999</v>
      </c>
      <c r="Z213" s="37">
        <f t="shared" si="208"/>
        <v>0.29631232825199999</v>
      </c>
      <c r="AA213" s="37">
        <f t="shared" si="221"/>
        <v>0.40525867367324886</v>
      </c>
      <c r="AB213" s="37">
        <f t="shared" si="222"/>
        <v>0.99870492740242489</v>
      </c>
    </row>
    <row r="214" spans="1:28" ht="30" customHeight="1" x14ac:dyDescent="0.25">
      <c r="A214" s="239" t="s">
        <v>350</v>
      </c>
      <c r="B214" s="40" t="s">
        <v>192</v>
      </c>
      <c r="C214" s="40">
        <v>11</v>
      </c>
      <c r="D214" s="40" t="s">
        <v>38</v>
      </c>
      <c r="E214" s="151" t="s">
        <v>226</v>
      </c>
      <c r="F214" s="421">
        <v>2500000000</v>
      </c>
      <c r="G214" s="421">
        <v>0</v>
      </c>
      <c r="H214" s="421">
        <v>0</v>
      </c>
      <c r="I214" s="421">
        <v>0</v>
      </c>
      <c r="J214" s="421">
        <v>0</v>
      </c>
      <c r="K214" s="421">
        <f t="shared" si="211"/>
        <v>0</v>
      </c>
      <c r="L214" s="421">
        <f t="shared" si="212"/>
        <v>2500000000</v>
      </c>
      <c r="M214" s="43">
        <f t="shared" si="219"/>
        <v>4.7096134375463537E-4</v>
      </c>
      <c r="N214" s="421">
        <v>0</v>
      </c>
      <c r="O214" s="421">
        <v>2006783093.0899999</v>
      </c>
      <c r="P214" s="421">
        <f>L214-O214</f>
        <v>493216906.91000009</v>
      </c>
      <c r="Q214" s="421">
        <v>1830291312.23</v>
      </c>
      <c r="R214" s="421">
        <f>+L214-Q214</f>
        <v>669708687.76999998</v>
      </c>
      <c r="S214" s="421">
        <f t="shared" ref="S214" si="225">O214-Q214</f>
        <v>176491780.8599999</v>
      </c>
      <c r="T214" s="421">
        <v>741741429.63</v>
      </c>
      <c r="U214" s="421">
        <f>+Q214-T214</f>
        <v>1088549882.5999999</v>
      </c>
      <c r="V214" s="421">
        <v>740780820.63</v>
      </c>
      <c r="W214" s="44">
        <f t="shared" ref="W214:W259" si="226">+T214-V214</f>
        <v>960609</v>
      </c>
      <c r="X214" s="45">
        <f t="shared" si="206"/>
        <v>0.73211652489199996</v>
      </c>
      <c r="Y214" s="45">
        <f t="shared" si="207"/>
        <v>0.29669657185199999</v>
      </c>
      <c r="Z214" s="45">
        <f t="shared" si="208"/>
        <v>0.29631232825199999</v>
      </c>
      <c r="AA214" s="45">
        <f t="shared" si="221"/>
        <v>0.40525867367324886</v>
      </c>
      <c r="AB214" s="45">
        <f t="shared" si="222"/>
        <v>0.99870492740242489</v>
      </c>
    </row>
    <row r="215" spans="1:28" ht="29.25" customHeight="1" x14ac:dyDescent="0.25">
      <c r="A215" s="238" t="s">
        <v>351</v>
      </c>
      <c r="B215" s="40"/>
      <c r="C215" s="40"/>
      <c r="D215" s="40"/>
      <c r="E215" s="149" t="s">
        <v>352</v>
      </c>
      <c r="F215" s="425">
        <f>+F216</f>
        <v>177265214000</v>
      </c>
      <c r="G215" s="425">
        <f t="shared" ref="G215:L215" si="227">+G216</f>
        <v>0</v>
      </c>
      <c r="H215" s="425">
        <f t="shared" si="227"/>
        <v>0</v>
      </c>
      <c r="I215" s="425">
        <f t="shared" si="227"/>
        <v>20000000000</v>
      </c>
      <c r="J215" s="425">
        <f t="shared" si="227"/>
        <v>20000000000</v>
      </c>
      <c r="K215" s="425">
        <f t="shared" si="227"/>
        <v>0</v>
      </c>
      <c r="L215" s="425">
        <f t="shared" si="227"/>
        <v>177265214000</v>
      </c>
      <c r="M215" s="36">
        <f t="shared" si="219"/>
        <v>3.3394025354557197E-2</v>
      </c>
      <c r="N215" s="425">
        <f t="shared" ref="N215:W215" si="228">+N216</f>
        <v>0</v>
      </c>
      <c r="O215" s="425">
        <f t="shared" si="228"/>
        <v>138434751010.33002</v>
      </c>
      <c r="P215" s="425">
        <f t="shared" si="228"/>
        <v>38830462989.669991</v>
      </c>
      <c r="Q215" s="425">
        <f t="shared" si="228"/>
        <v>42770818413.580002</v>
      </c>
      <c r="R215" s="425">
        <f t="shared" si="228"/>
        <v>134494395586.42</v>
      </c>
      <c r="S215" s="425">
        <f t="shared" si="228"/>
        <v>95663932596.75</v>
      </c>
      <c r="T215" s="425">
        <f t="shared" si="228"/>
        <v>16289160774.539999</v>
      </c>
      <c r="U215" s="425">
        <f t="shared" si="228"/>
        <v>26481657639.040001</v>
      </c>
      <c r="V215" s="425">
        <f t="shared" si="228"/>
        <v>16288908054.539999</v>
      </c>
      <c r="W215" s="425">
        <f t="shared" si="228"/>
        <v>252720</v>
      </c>
      <c r="X215" s="37">
        <f t="shared" si="206"/>
        <v>0.24128150948769905</v>
      </c>
      <c r="Y215" s="37">
        <f t="shared" si="207"/>
        <v>9.1891468196010517E-2</v>
      </c>
      <c r="Z215" s="37">
        <f t="shared" si="208"/>
        <v>9.1890042535587371E-2</v>
      </c>
      <c r="AA215" s="37">
        <f t="shared" si="221"/>
        <v>0.38084753527578252</v>
      </c>
      <c r="AB215" s="37">
        <f t="shared" si="222"/>
        <v>0.99998448538856621</v>
      </c>
    </row>
    <row r="216" spans="1:28" ht="29.25" customHeight="1" x14ac:dyDescent="0.25">
      <c r="A216" s="238" t="s">
        <v>353</v>
      </c>
      <c r="B216" s="40"/>
      <c r="C216" s="40"/>
      <c r="D216" s="40"/>
      <c r="E216" s="149" t="s">
        <v>219</v>
      </c>
      <c r="F216" s="425">
        <f>+F217+F223</f>
        <v>177265214000</v>
      </c>
      <c r="G216" s="425">
        <f t="shared" ref="G216:L216" si="229">+G217+G223</f>
        <v>0</v>
      </c>
      <c r="H216" s="425">
        <f t="shared" si="229"/>
        <v>0</v>
      </c>
      <c r="I216" s="425">
        <f t="shared" si="229"/>
        <v>20000000000</v>
      </c>
      <c r="J216" s="425">
        <f t="shared" si="229"/>
        <v>20000000000</v>
      </c>
      <c r="K216" s="425">
        <f t="shared" si="229"/>
        <v>0</v>
      </c>
      <c r="L216" s="425">
        <f t="shared" si="229"/>
        <v>177265214000</v>
      </c>
      <c r="M216" s="36">
        <f t="shared" si="219"/>
        <v>3.3394025354557197E-2</v>
      </c>
      <c r="N216" s="425">
        <f t="shared" ref="N216:W216" si="230">+N217+N223</f>
        <v>0</v>
      </c>
      <c r="O216" s="425">
        <f t="shared" si="230"/>
        <v>138434751010.33002</v>
      </c>
      <c r="P216" s="425">
        <f t="shared" si="230"/>
        <v>38830462989.669991</v>
      </c>
      <c r="Q216" s="425">
        <f t="shared" si="230"/>
        <v>42770818413.580002</v>
      </c>
      <c r="R216" s="425">
        <f t="shared" si="230"/>
        <v>134494395586.42</v>
      </c>
      <c r="S216" s="425">
        <f t="shared" si="230"/>
        <v>95663932596.75</v>
      </c>
      <c r="T216" s="425">
        <f t="shared" si="230"/>
        <v>16289160774.539999</v>
      </c>
      <c r="U216" s="425">
        <f t="shared" si="230"/>
        <v>26481657639.040001</v>
      </c>
      <c r="V216" s="425">
        <f t="shared" si="230"/>
        <v>16288908054.539999</v>
      </c>
      <c r="W216" s="425">
        <f t="shared" si="230"/>
        <v>252720</v>
      </c>
      <c r="X216" s="37">
        <f t="shared" si="206"/>
        <v>0.24128150948769905</v>
      </c>
      <c r="Y216" s="37">
        <f t="shared" si="207"/>
        <v>9.1891468196010517E-2</v>
      </c>
      <c r="Z216" s="37">
        <f t="shared" si="208"/>
        <v>9.1890042535587371E-2</v>
      </c>
      <c r="AA216" s="37">
        <f t="shared" si="221"/>
        <v>0.38084753527578252</v>
      </c>
      <c r="AB216" s="37">
        <f t="shared" si="222"/>
        <v>0.99998448538856621</v>
      </c>
    </row>
    <row r="217" spans="1:28" ht="49.5" customHeight="1" x14ac:dyDescent="0.25">
      <c r="A217" s="238" t="s">
        <v>354</v>
      </c>
      <c r="B217" s="40"/>
      <c r="C217" s="40"/>
      <c r="D217" s="40"/>
      <c r="E217" s="148" t="s">
        <v>355</v>
      </c>
      <c r="F217" s="425">
        <f>+F218</f>
        <v>176465214000</v>
      </c>
      <c r="G217" s="425">
        <f t="shared" ref="G217:L217" si="231">+G218</f>
        <v>0</v>
      </c>
      <c r="H217" s="425">
        <f t="shared" si="231"/>
        <v>0</v>
      </c>
      <c r="I217" s="425">
        <f t="shared" si="231"/>
        <v>20000000000</v>
      </c>
      <c r="J217" s="425">
        <f t="shared" si="231"/>
        <v>20000000000</v>
      </c>
      <c r="K217" s="425">
        <f t="shared" si="231"/>
        <v>0</v>
      </c>
      <c r="L217" s="425">
        <f t="shared" si="231"/>
        <v>176465214000</v>
      </c>
      <c r="M217" s="36">
        <f t="shared" si="219"/>
        <v>3.3243317724555715E-2</v>
      </c>
      <c r="N217" s="425">
        <f t="shared" ref="N217:W217" si="232">+N218</f>
        <v>0</v>
      </c>
      <c r="O217" s="425">
        <f t="shared" si="232"/>
        <v>137799106706.57001</v>
      </c>
      <c r="P217" s="425">
        <f t="shared" si="232"/>
        <v>38666107293.429993</v>
      </c>
      <c r="Q217" s="425">
        <f t="shared" si="232"/>
        <v>42249957465.080002</v>
      </c>
      <c r="R217" s="425">
        <f t="shared" si="232"/>
        <v>134215256534.92</v>
      </c>
      <c r="S217" s="425">
        <f t="shared" si="232"/>
        <v>95549149241.490005</v>
      </c>
      <c r="T217" s="425">
        <f t="shared" si="232"/>
        <v>16074320925.24</v>
      </c>
      <c r="U217" s="425">
        <f t="shared" si="232"/>
        <v>26175636539.84</v>
      </c>
      <c r="V217" s="425">
        <f t="shared" si="232"/>
        <v>16074320925.24</v>
      </c>
      <c r="W217" s="425">
        <f t="shared" si="232"/>
        <v>0</v>
      </c>
      <c r="X217" s="37">
        <f t="shared" si="206"/>
        <v>0.23942371704533225</v>
      </c>
      <c r="Y217" s="37">
        <f t="shared" si="207"/>
        <v>9.109059264926854E-2</v>
      </c>
      <c r="Z217" s="37">
        <f t="shared" si="208"/>
        <v>9.109059264926854E-2</v>
      </c>
      <c r="AA217" s="37">
        <f t="shared" si="221"/>
        <v>0.38045768302904404</v>
      </c>
      <c r="AB217" s="37">
        <f t="shared" si="222"/>
        <v>1</v>
      </c>
    </row>
    <row r="218" spans="1:28" ht="49.5" customHeight="1" x14ac:dyDescent="0.25">
      <c r="A218" s="238" t="s">
        <v>356</v>
      </c>
      <c r="B218" s="68"/>
      <c r="C218" s="68"/>
      <c r="D218" s="68"/>
      <c r="E218" s="149" t="s">
        <v>355</v>
      </c>
      <c r="F218" s="425">
        <f>+F219+F221</f>
        <v>176465214000</v>
      </c>
      <c r="G218" s="425">
        <f t="shared" ref="G218:L218" si="233">+G219+G221</f>
        <v>0</v>
      </c>
      <c r="H218" s="425">
        <f t="shared" si="233"/>
        <v>0</v>
      </c>
      <c r="I218" s="425">
        <f t="shared" si="233"/>
        <v>20000000000</v>
      </c>
      <c r="J218" s="425">
        <f t="shared" si="233"/>
        <v>20000000000</v>
      </c>
      <c r="K218" s="425">
        <f t="shared" si="233"/>
        <v>0</v>
      </c>
      <c r="L218" s="425">
        <f t="shared" si="233"/>
        <v>176465214000</v>
      </c>
      <c r="M218" s="36">
        <f t="shared" si="219"/>
        <v>3.3243317724555715E-2</v>
      </c>
      <c r="N218" s="425">
        <f t="shared" ref="N218:W218" si="234">+N219+N221</f>
        <v>0</v>
      </c>
      <c r="O218" s="425">
        <f t="shared" si="234"/>
        <v>137799106706.57001</v>
      </c>
      <c r="P218" s="425">
        <f t="shared" si="234"/>
        <v>38666107293.429993</v>
      </c>
      <c r="Q218" s="425">
        <f t="shared" si="234"/>
        <v>42249957465.080002</v>
      </c>
      <c r="R218" s="425">
        <f t="shared" si="234"/>
        <v>134215256534.92</v>
      </c>
      <c r="S218" s="425">
        <f t="shared" si="234"/>
        <v>95549149241.490005</v>
      </c>
      <c r="T218" s="425">
        <f t="shared" si="234"/>
        <v>16074320925.24</v>
      </c>
      <c r="U218" s="425">
        <f t="shared" si="234"/>
        <v>26175636539.84</v>
      </c>
      <c r="V218" s="425">
        <f t="shared" si="234"/>
        <v>16074320925.24</v>
      </c>
      <c r="W218" s="425">
        <f t="shared" si="234"/>
        <v>0</v>
      </c>
      <c r="X218" s="37">
        <f t="shared" si="206"/>
        <v>0.23942371704533225</v>
      </c>
      <c r="Y218" s="37">
        <f t="shared" si="207"/>
        <v>9.109059264926854E-2</v>
      </c>
      <c r="Z218" s="37">
        <f t="shared" si="208"/>
        <v>9.109059264926854E-2</v>
      </c>
      <c r="AA218" s="37">
        <f t="shared" si="221"/>
        <v>0.38045768302904404</v>
      </c>
      <c r="AB218" s="37">
        <f t="shared" si="222"/>
        <v>1</v>
      </c>
    </row>
    <row r="219" spans="1:28" ht="36.75" customHeight="1" x14ac:dyDescent="0.25">
      <c r="A219" s="238" t="s">
        <v>357</v>
      </c>
      <c r="B219" s="68"/>
      <c r="C219" s="68"/>
      <c r="D219" s="68"/>
      <c r="E219" s="149" t="s">
        <v>358</v>
      </c>
      <c r="F219" s="425">
        <f>+F220</f>
        <v>114613483443</v>
      </c>
      <c r="G219" s="425">
        <f t="shared" ref="G219:L219" si="235">+G220</f>
        <v>0</v>
      </c>
      <c r="H219" s="425">
        <f t="shared" si="235"/>
        <v>0</v>
      </c>
      <c r="I219" s="425">
        <f t="shared" si="235"/>
        <v>20000000000</v>
      </c>
      <c r="J219" s="425">
        <f t="shared" si="235"/>
        <v>0</v>
      </c>
      <c r="K219" s="425">
        <f t="shared" si="235"/>
        <v>20000000000</v>
      </c>
      <c r="L219" s="425">
        <f t="shared" si="235"/>
        <v>134613483443</v>
      </c>
      <c r="M219" s="36">
        <f t="shared" si="219"/>
        <v>2.5359098819923057E-2</v>
      </c>
      <c r="N219" s="425">
        <f t="shared" ref="N219:W219" si="236">+N220</f>
        <v>0</v>
      </c>
      <c r="O219" s="425">
        <f t="shared" si="236"/>
        <v>129018083048.57001</v>
      </c>
      <c r="P219" s="425">
        <f t="shared" si="236"/>
        <v>5595400394.4299927</v>
      </c>
      <c r="Q219" s="425">
        <f t="shared" si="236"/>
        <v>35887676666.080002</v>
      </c>
      <c r="R219" s="425">
        <f t="shared" si="236"/>
        <v>98725806776.919998</v>
      </c>
      <c r="S219" s="425">
        <f t="shared" si="236"/>
        <v>93130406382.490005</v>
      </c>
      <c r="T219" s="425">
        <f t="shared" si="236"/>
        <v>14197485661.08</v>
      </c>
      <c r="U219" s="425">
        <f t="shared" si="236"/>
        <v>21690191005</v>
      </c>
      <c r="V219" s="425">
        <f t="shared" si="236"/>
        <v>14197485661.08</v>
      </c>
      <c r="W219" s="425">
        <f t="shared" si="236"/>
        <v>0</v>
      </c>
      <c r="X219" s="37">
        <f t="shared" si="206"/>
        <v>0.26659793468071186</v>
      </c>
      <c r="Y219" s="37">
        <f t="shared" si="207"/>
        <v>0.10546852587089989</v>
      </c>
      <c r="Z219" s="37">
        <f t="shared" si="208"/>
        <v>0.10546852587089989</v>
      </c>
      <c r="AA219" s="37">
        <f t="shared" si="221"/>
        <v>0.39560893822081983</v>
      </c>
      <c r="AB219" s="37">
        <f t="shared" si="222"/>
        <v>1</v>
      </c>
    </row>
    <row r="220" spans="1:28" ht="30" customHeight="1" x14ac:dyDescent="0.25">
      <c r="A220" s="239" t="s">
        <v>359</v>
      </c>
      <c r="B220" s="40" t="s">
        <v>37</v>
      </c>
      <c r="C220" s="40">
        <v>20</v>
      </c>
      <c r="D220" s="40" t="s">
        <v>38</v>
      </c>
      <c r="E220" s="151" t="s">
        <v>226</v>
      </c>
      <c r="F220" s="421">
        <v>114613483443</v>
      </c>
      <c r="G220" s="421">
        <v>0</v>
      </c>
      <c r="H220" s="421">
        <v>0</v>
      </c>
      <c r="I220" s="421">
        <v>20000000000</v>
      </c>
      <c r="J220" s="421">
        <v>0</v>
      </c>
      <c r="K220" s="421">
        <f t="shared" si="211"/>
        <v>20000000000</v>
      </c>
      <c r="L220" s="421">
        <f t="shared" si="212"/>
        <v>134613483443</v>
      </c>
      <c r="M220" s="43">
        <f t="shared" si="219"/>
        <v>2.5359098819923057E-2</v>
      </c>
      <c r="N220" s="421">
        <v>0</v>
      </c>
      <c r="O220" s="421">
        <v>129018083048.57001</v>
      </c>
      <c r="P220" s="421">
        <f>L220-O220</f>
        <v>5595400394.4299927</v>
      </c>
      <c r="Q220" s="421">
        <v>35887676666.080002</v>
      </c>
      <c r="R220" s="421">
        <f>+L220-Q220</f>
        <v>98725806776.919998</v>
      </c>
      <c r="S220" s="421">
        <f t="shared" ref="S220:S222" si="237">O220-Q220</f>
        <v>93130406382.490005</v>
      </c>
      <c r="T220" s="421">
        <v>14197485661.08</v>
      </c>
      <c r="U220" s="421">
        <f>+Q220-T220</f>
        <v>21690191005</v>
      </c>
      <c r="V220" s="421">
        <v>14197485661.08</v>
      </c>
      <c r="W220" s="44">
        <f t="shared" si="226"/>
        <v>0</v>
      </c>
      <c r="X220" s="45">
        <f t="shared" si="206"/>
        <v>0.26659793468071186</v>
      </c>
      <c r="Y220" s="45">
        <f t="shared" si="207"/>
        <v>0.10546852587089989</v>
      </c>
      <c r="Z220" s="45">
        <f t="shared" si="208"/>
        <v>0.10546852587089989</v>
      </c>
      <c r="AA220" s="45">
        <f t="shared" si="221"/>
        <v>0.39560893822081983</v>
      </c>
      <c r="AB220" s="45">
        <f t="shared" si="222"/>
        <v>1</v>
      </c>
    </row>
    <row r="221" spans="1:28" ht="36.75" customHeight="1" x14ac:dyDescent="0.25">
      <c r="A221" s="238" t="s">
        <v>360</v>
      </c>
      <c r="B221" s="40"/>
      <c r="C221" s="40"/>
      <c r="D221" s="40"/>
      <c r="E221" s="149" t="s">
        <v>361</v>
      </c>
      <c r="F221" s="425">
        <f>+F222</f>
        <v>61851730557</v>
      </c>
      <c r="G221" s="425">
        <f t="shared" ref="G221:L221" si="238">+G222</f>
        <v>0</v>
      </c>
      <c r="H221" s="425">
        <f t="shared" si="238"/>
        <v>0</v>
      </c>
      <c r="I221" s="425">
        <f t="shared" si="238"/>
        <v>0</v>
      </c>
      <c r="J221" s="425">
        <f t="shared" si="238"/>
        <v>20000000000</v>
      </c>
      <c r="K221" s="425">
        <f t="shared" si="238"/>
        <v>-20000000000</v>
      </c>
      <c r="L221" s="425">
        <f t="shared" si="238"/>
        <v>41851730557</v>
      </c>
      <c r="M221" s="36">
        <f t="shared" si="219"/>
        <v>7.8842189046326623E-3</v>
      </c>
      <c r="N221" s="425">
        <f t="shared" ref="N221:W221" si="239">+N222</f>
        <v>0</v>
      </c>
      <c r="O221" s="425">
        <f t="shared" si="239"/>
        <v>8781023658</v>
      </c>
      <c r="P221" s="425">
        <f t="shared" si="239"/>
        <v>33070706899</v>
      </c>
      <c r="Q221" s="425">
        <f t="shared" si="239"/>
        <v>6362280799</v>
      </c>
      <c r="R221" s="425">
        <f t="shared" si="239"/>
        <v>35489449758</v>
      </c>
      <c r="S221" s="425">
        <f t="shared" si="239"/>
        <v>2418742859</v>
      </c>
      <c r="T221" s="425">
        <f t="shared" si="239"/>
        <v>1876835264.1600001</v>
      </c>
      <c r="U221" s="425">
        <f t="shared" si="239"/>
        <v>4485445534.8400002</v>
      </c>
      <c r="V221" s="425">
        <f t="shared" si="239"/>
        <v>1876835264.1600001</v>
      </c>
      <c r="W221" s="425">
        <f t="shared" si="239"/>
        <v>0</v>
      </c>
      <c r="X221" s="37">
        <f t="shared" si="206"/>
        <v>0.15201953931952433</v>
      </c>
      <c r="Y221" s="37">
        <f t="shared" si="207"/>
        <v>4.4844866369476474E-2</v>
      </c>
      <c r="Z221" s="37">
        <f t="shared" si="208"/>
        <v>4.4844866369476474E-2</v>
      </c>
      <c r="AA221" s="37">
        <f t="shared" si="221"/>
        <v>0.29499409464212806</v>
      </c>
      <c r="AB221" s="37">
        <f t="shared" si="222"/>
        <v>1</v>
      </c>
    </row>
    <row r="222" spans="1:28" ht="30" customHeight="1" x14ac:dyDescent="0.25">
      <c r="A222" s="239" t="s">
        <v>362</v>
      </c>
      <c r="B222" s="40" t="s">
        <v>37</v>
      </c>
      <c r="C222" s="40">
        <v>20</v>
      </c>
      <c r="D222" s="40" t="s">
        <v>38</v>
      </c>
      <c r="E222" s="151" t="s">
        <v>226</v>
      </c>
      <c r="F222" s="421">
        <v>61851730557</v>
      </c>
      <c r="G222" s="421">
        <v>0</v>
      </c>
      <c r="H222" s="421">
        <v>0</v>
      </c>
      <c r="I222" s="421">
        <v>0</v>
      </c>
      <c r="J222" s="421">
        <v>20000000000</v>
      </c>
      <c r="K222" s="421">
        <f t="shared" si="211"/>
        <v>-20000000000</v>
      </c>
      <c r="L222" s="421">
        <f t="shared" si="212"/>
        <v>41851730557</v>
      </c>
      <c r="M222" s="36">
        <f t="shared" si="219"/>
        <v>7.8842189046326623E-3</v>
      </c>
      <c r="N222" s="421">
        <v>0</v>
      </c>
      <c r="O222" s="421">
        <v>8781023658</v>
      </c>
      <c r="P222" s="421">
        <f>L222-O222</f>
        <v>33070706899</v>
      </c>
      <c r="Q222" s="421">
        <v>6362280799</v>
      </c>
      <c r="R222" s="421">
        <f>+L222-Q222</f>
        <v>35489449758</v>
      </c>
      <c r="S222" s="421">
        <f t="shared" si="237"/>
        <v>2418742859</v>
      </c>
      <c r="T222" s="421">
        <v>1876835264.1600001</v>
      </c>
      <c r="U222" s="421">
        <f>+Q222-T222</f>
        <v>4485445534.8400002</v>
      </c>
      <c r="V222" s="421">
        <v>1876835264.1600001</v>
      </c>
      <c r="W222" s="44">
        <f t="shared" si="226"/>
        <v>0</v>
      </c>
      <c r="X222" s="45">
        <f t="shared" si="206"/>
        <v>0.15201953931952433</v>
      </c>
      <c r="Y222" s="45">
        <f t="shared" si="207"/>
        <v>4.4844866369476474E-2</v>
      </c>
      <c r="Z222" s="45">
        <f t="shared" si="208"/>
        <v>4.4844866369476474E-2</v>
      </c>
      <c r="AA222" s="45">
        <f t="shared" si="221"/>
        <v>0.29499409464212806</v>
      </c>
      <c r="AB222" s="45">
        <f t="shared" si="222"/>
        <v>1</v>
      </c>
    </row>
    <row r="223" spans="1:28" ht="39" customHeight="1" x14ac:dyDescent="0.25">
      <c r="A223" s="238" t="s">
        <v>363</v>
      </c>
      <c r="B223" s="40"/>
      <c r="C223" s="40"/>
      <c r="D223" s="40"/>
      <c r="E223" s="149" t="s">
        <v>364</v>
      </c>
      <c r="F223" s="425">
        <f t="shared" ref="F223:V225" si="240">+F224</f>
        <v>800000000</v>
      </c>
      <c r="G223" s="425">
        <f t="shared" si="240"/>
        <v>0</v>
      </c>
      <c r="H223" s="425">
        <f t="shared" si="240"/>
        <v>0</v>
      </c>
      <c r="I223" s="425">
        <f t="shared" si="240"/>
        <v>0</v>
      </c>
      <c r="J223" s="425">
        <f t="shared" si="240"/>
        <v>0</v>
      </c>
      <c r="K223" s="425">
        <f t="shared" si="240"/>
        <v>0</v>
      </c>
      <c r="L223" s="425">
        <f t="shared" si="240"/>
        <v>800000000</v>
      </c>
      <c r="M223" s="36">
        <f t="shared" si="219"/>
        <v>1.5070763000148331E-4</v>
      </c>
      <c r="N223" s="425">
        <f t="shared" si="240"/>
        <v>0</v>
      </c>
      <c r="O223" s="425">
        <f t="shared" si="240"/>
        <v>635644303.75999999</v>
      </c>
      <c r="P223" s="425">
        <f t="shared" si="240"/>
        <v>164355696.24000001</v>
      </c>
      <c r="Q223" s="425">
        <f t="shared" si="240"/>
        <v>520860948.5</v>
      </c>
      <c r="R223" s="425">
        <f t="shared" si="240"/>
        <v>279139051.5</v>
      </c>
      <c r="S223" s="425">
        <f t="shared" si="240"/>
        <v>114783355.25999999</v>
      </c>
      <c r="T223" s="425">
        <f t="shared" si="240"/>
        <v>214839849.30000001</v>
      </c>
      <c r="U223" s="425">
        <f t="shared" si="240"/>
        <v>306021099.19999999</v>
      </c>
      <c r="V223" s="425">
        <f t="shared" si="240"/>
        <v>214587129.30000001</v>
      </c>
      <c r="W223" s="425">
        <f t="shared" ref="W223:W225" si="241">+W224</f>
        <v>252720</v>
      </c>
      <c r="X223" s="37">
        <f t="shared" si="206"/>
        <v>0.65107618562500003</v>
      </c>
      <c r="Y223" s="37">
        <f t="shared" si="207"/>
        <v>0.26854981162500002</v>
      </c>
      <c r="Z223" s="37">
        <f t="shared" si="208"/>
        <v>0.26823391162499999</v>
      </c>
      <c r="AA223" s="37">
        <f t="shared" si="221"/>
        <v>0.41247064100064706</v>
      </c>
      <c r="AB223" s="37">
        <f t="shared" si="222"/>
        <v>0.9988236819155133</v>
      </c>
    </row>
    <row r="224" spans="1:28" ht="39" customHeight="1" x14ac:dyDescent="0.25">
      <c r="A224" s="238" t="s">
        <v>365</v>
      </c>
      <c r="B224" s="40"/>
      <c r="C224" s="40"/>
      <c r="D224" s="40"/>
      <c r="E224" s="149" t="s">
        <v>364</v>
      </c>
      <c r="F224" s="425">
        <f t="shared" si="240"/>
        <v>800000000</v>
      </c>
      <c r="G224" s="425">
        <f t="shared" si="240"/>
        <v>0</v>
      </c>
      <c r="H224" s="425">
        <f t="shared" si="240"/>
        <v>0</v>
      </c>
      <c r="I224" s="425">
        <f t="shared" si="240"/>
        <v>0</v>
      </c>
      <c r="J224" s="425">
        <f t="shared" si="240"/>
        <v>0</v>
      </c>
      <c r="K224" s="425">
        <f t="shared" si="240"/>
        <v>0</v>
      </c>
      <c r="L224" s="425">
        <f t="shared" si="240"/>
        <v>800000000</v>
      </c>
      <c r="M224" s="36">
        <f t="shared" si="219"/>
        <v>1.5070763000148331E-4</v>
      </c>
      <c r="N224" s="425">
        <f t="shared" si="240"/>
        <v>0</v>
      </c>
      <c r="O224" s="425">
        <f t="shared" si="240"/>
        <v>635644303.75999999</v>
      </c>
      <c r="P224" s="425">
        <f t="shared" si="240"/>
        <v>164355696.24000001</v>
      </c>
      <c r="Q224" s="425">
        <f t="shared" si="240"/>
        <v>520860948.5</v>
      </c>
      <c r="R224" s="425">
        <f t="shared" si="240"/>
        <v>279139051.5</v>
      </c>
      <c r="S224" s="425">
        <f t="shared" si="240"/>
        <v>114783355.25999999</v>
      </c>
      <c r="T224" s="425">
        <f t="shared" si="240"/>
        <v>214839849.30000001</v>
      </c>
      <c r="U224" s="425">
        <f t="shared" si="240"/>
        <v>306021099.19999999</v>
      </c>
      <c r="V224" s="425">
        <f t="shared" si="240"/>
        <v>214587129.30000001</v>
      </c>
      <c r="W224" s="425">
        <f t="shared" si="241"/>
        <v>252720</v>
      </c>
      <c r="X224" s="37">
        <f t="shared" si="206"/>
        <v>0.65107618562500003</v>
      </c>
      <c r="Y224" s="37">
        <f t="shared" si="207"/>
        <v>0.26854981162500002</v>
      </c>
      <c r="Z224" s="37">
        <f t="shared" si="208"/>
        <v>0.26823391162499999</v>
      </c>
      <c r="AA224" s="37">
        <f t="shared" si="221"/>
        <v>0.41247064100064706</v>
      </c>
      <c r="AB224" s="37">
        <f t="shared" si="222"/>
        <v>0.9988236819155133</v>
      </c>
    </row>
    <row r="225" spans="1:28" ht="39" customHeight="1" x14ac:dyDescent="0.25">
      <c r="A225" s="238" t="s">
        <v>366</v>
      </c>
      <c r="B225" s="40"/>
      <c r="C225" s="40"/>
      <c r="D225" s="40"/>
      <c r="E225" s="149" t="s">
        <v>349</v>
      </c>
      <c r="F225" s="419">
        <f t="shared" si="240"/>
        <v>800000000</v>
      </c>
      <c r="G225" s="419">
        <f t="shared" si="240"/>
        <v>0</v>
      </c>
      <c r="H225" s="419">
        <f t="shared" si="240"/>
        <v>0</v>
      </c>
      <c r="I225" s="419">
        <f t="shared" si="240"/>
        <v>0</v>
      </c>
      <c r="J225" s="419">
        <f t="shared" si="240"/>
        <v>0</v>
      </c>
      <c r="K225" s="419">
        <f t="shared" si="240"/>
        <v>0</v>
      </c>
      <c r="L225" s="419">
        <f t="shared" si="240"/>
        <v>800000000</v>
      </c>
      <c r="M225" s="36">
        <f t="shared" si="219"/>
        <v>1.5070763000148331E-4</v>
      </c>
      <c r="N225" s="419">
        <f t="shared" si="240"/>
        <v>0</v>
      </c>
      <c r="O225" s="419">
        <f t="shared" si="240"/>
        <v>635644303.75999999</v>
      </c>
      <c r="P225" s="419">
        <f t="shared" si="240"/>
        <v>164355696.24000001</v>
      </c>
      <c r="Q225" s="419">
        <f t="shared" si="240"/>
        <v>520860948.5</v>
      </c>
      <c r="R225" s="419">
        <f t="shared" si="240"/>
        <v>279139051.5</v>
      </c>
      <c r="S225" s="419">
        <f t="shared" si="240"/>
        <v>114783355.25999999</v>
      </c>
      <c r="T225" s="419">
        <f t="shared" si="240"/>
        <v>214839849.30000001</v>
      </c>
      <c r="U225" s="419">
        <f t="shared" si="240"/>
        <v>306021099.19999999</v>
      </c>
      <c r="V225" s="419">
        <f t="shared" si="240"/>
        <v>214587129.30000001</v>
      </c>
      <c r="W225" s="419">
        <f t="shared" si="241"/>
        <v>252720</v>
      </c>
      <c r="X225" s="37">
        <f t="shared" si="206"/>
        <v>0.65107618562500003</v>
      </c>
      <c r="Y225" s="37">
        <f t="shared" si="207"/>
        <v>0.26854981162500002</v>
      </c>
      <c r="Z225" s="37">
        <f t="shared" si="208"/>
        <v>0.26823391162499999</v>
      </c>
      <c r="AA225" s="37">
        <f t="shared" si="221"/>
        <v>0.41247064100064706</v>
      </c>
      <c r="AB225" s="37">
        <f t="shared" si="222"/>
        <v>0.9988236819155133</v>
      </c>
    </row>
    <row r="226" spans="1:28" ht="30" customHeight="1" x14ac:dyDescent="0.25">
      <c r="A226" s="239" t="s">
        <v>367</v>
      </c>
      <c r="B226" s="40" t="s">
        <v>192</v>
      </c>
      <c r="C226" s="40">
        <v>11</v>
      </c>
      <c r="D226" s="40" t="s">
        <v>38</v>
      </c>
      <c r="E226" s="151" t="s">
        <v>226</v>
      </c>
      <c r="F226" s="421">
        <v>800000000</v>
      </c>
      <c r="G226" s="421">
        <v>0</v>
      </c>
      <c r="H226" s="421">
        <v>0</v>
      </c>
      <c r="I226" s="421">
        <v>0</v>
      </c>
      <c r="J226" s="421">
        <v>0</v>
      </c>
      <c r="K226" s="421">
        <f t="shared" si="211"/>
        <v>0</v>
      </c>
      <c r="L226" s="421">
        <f t="shared" si="212"/>
        <v>800000000</v>
      </c>
      <c r="M226" s="43">
        <f t="shared" si="219"/>
        <v>1.5070763000148331E-4</v>
      </c>
      <c r="N226" s="421">
        <v>0</v>
      </c>
      <c r="O226" s="421">
        <v>635644303.75999999</v>
      </c>
      <c r="P226" s="421">
        <f>L226-O226</f>
        <v>164355696.24000001</v>
      </c>
      <c r="Q226" s="421">
        <v>520860948.5</v>
      </c>
      <c r="R226" s="421">
        <f>+L226-Q226</f>
        <v>279139051.5</v>
      </c>
      <c r="S226" s="421">
        <f t="shared" ref="S226" si="242">O226-Q226</f>
        <v>114783355.25999999</v>
      </c>
      <c r="T226" s="421">
        <v>214839849.30000001</v>
      </c>
      <c r="U226" s="421">
        <f>+Q226-T226</f>
        <v>306021099.19999999</v>
      </c>
      <c r="V226" s="421">
        <v>214587129.30000001</v>
      </c>
      <c r="W226" s="44">
        <f t="shared" si="226"/>
        <v>252720</v>
      </c>
      <c r="X226" s="45">
        <f t="shared" si="206"/>
        <v>0.65107618562500003</v>
      </c>
      <c r="Y226" s="45">
        <f t="shared" si="207"/>
        <v>0.26854981162500002</v>
      </c>
      <c r="Z226" s="45">
        <f t="shared" si="208"/>
        <v>0.26823391162499999</v>
      </c>
      <c r="AA226" s="45">
        <f t="shared" si="221"/>
        <v>0.41247064100064706</v>
      </c>
      <c r="AB226" s="45">
        <f t="shared" si="222"/>
        <v>0.9988236819155133</v>
      </c>
    </row>
    <row r="227" spans="1:28" ht="34.5" customHeight="1" x14ac:dyDescent="0.25">
      <c r="A227" s="238" t="s">
        <v>368</v>
      </c>
      <c r="B227" s="40"/>
      <c r="C227" s="40"/>
      <c r="D227" s="40"/>
      <c r="E227" s="149" t="s">
        <v>369</v>
      </c>
      <c r="F227" s="423">
        <f t="shared" ref="F227:W227" si="243">+F228</f>
        <v>4650000000</v>
      </c>
      <c r="G227" s="423">
        <f t="shared" si="243"/>
        <v>0</v>
      </c>
      <c r="H227" s="423">
        <f t="shared" si="243"/>
        <v>0</v>
      </c>
      <c r="I227" s="423">
        <f t="shared" si="243"/>
        <v>0</v>
      </c>
      <c r="J227" s="423">
        <f t="shared" si="243"/>
        <v>0</v>
      </c>
      <c r="K227" s="423">
        <f t="shared" si="243"/>
        <v>0</v>
      </c>
      <c r="L227" s="423">
        <f t="shared" si="243"/>
        <v>4650000000</v>
      </c>
      <c r="M227" s="36">
        <f t="shared" si="219"/>
        <v>8.7598809938362174E-4</v>
      </c>
      <c r="N227" s="423">
        <f t="shared" si="243"/>
        <v>0</v>
      </c>
      <c r="O227" s="423">
        <f t="shared" si="243"/>
        <v>3731603069.6199999</v>
      </c>
      <c r="P227" s="423">
        <f t="shared" si="243"/>
        <v>918396930.38000011</v>
      </c>
      <c r="Q227" s="423">
        <f t="shared" si="243"/>
        <v>2502801979.9299998</v>
      </c>
      <c r="R227" s="423">
        <f t="shared" si="243"/>
        <v>2147198020.0700002</v>
      </c>
      <c r="S227" s="423">
        <f t="shared" si="243"/>
        <v>1228801089.6900001</v>
      </c>
      <c r="T227" s="423">
        <f t="shared" si="243"/>
        <v>990193358.51999998</v>
      </c>
      <c r="U227" s="423">
        <f t="shared" si="243"/>
        <v>1512608621.4099998</v>
      </c>
      <c r="V227" s="423">
        <f t="shared" si="243"/>
        <v>987666158.51999998</v>
      </c>
      <c r="W227" s="423">
        <f t="shared" si="243"/>
        <v>2527200</v>
      </c>
      <c r="X227" s="37">
        <f t="shared" si="206"/>
        <v>0.53823698493118277</v>
      </c>
      <c r="Y227" s="37">
        <f t="shared" si="207"/>
        <v>0.21294480828387097</v>
      </c>
      <c r="Z227" s="37">
        <f t="shared" si="208"/>
        <v>0.21240132441290321</v>
      </c>
      <c r="AA227" s="37">
        <f t="shared" si="221"/>
        <v>0.39563392008651616</v>
      </c>
      <c r="AB227" s="37">
        <f t="shared" si="222"/>
        <v>0.99744777120725459</v>
      </c>
    </row>
    <row r="228" spans="1:28" ht="34.5" customHeight="1" x14ac:dyDescent="0.25">
      <c r="A228" s="238" t="s">
        <v>370</v>
      </c>
      <c r="B228" s="40"/>
      <c r="C228" s="40"/>
      <c r="D228" s="40"/>
      <c r="E228" s="148" t="s">
        <v>219</v>
      </c>
      <c r="F228" s="423">
        <f>F229+F234</f>
        <v>4650000000</v>
      </c>
      <c r="G228" s="423">
        <f t="shared" ref="G228:L228" si="244">G229+G234</f>
        <v>0</v>
      </c>
      <c r="H228" s="423">
        <f t="shared" si="244"/>
        <v>0</v>
      </c>
      <c r="I228" s="423">
        <f t="shared" si="244"/>
        <v>0</v>
      </c>
      <c r="J228" s="423">
        <f t="shared" si="244"/>
        <v>0</v>
      </c>
      <c r="K228" s="423">
        <f t="shared" si="244"/>
        <v>0</v>
      </c>
      <c r="L228" s="423">
        <f t="shared" si="244"/>
        <v>4650000000</v>
      </c>
      <c r="M228" s="36">
        <f t="shared" si="219"/>
        <v>8.7598809938362174E-4</v>
      </c>
      <c r="N228" s="423">
        <f t="shared" ref="N228:W228" si="245">N229+N234</f>
        <v>0</v>
      </c>
      <c r="O228" s="423">
        <f t="shared" si="245"/>
        <v>3731603069.6199999</v>
      </c>
      <c r="P228" s="423">
        <f t="shared" si="245"/>
        <v>918396930.38000011</v>
      </c>
      <c r="Q228" s="423">
        <f t="shared" si="245"/>
        <v>2502801979.9299998</v>
      </c>
      <c r="R228" s="423">
        <f t="shared" si="245"/>
        <v>2147198020.0700002</v>
      </c>
      <c r="S228" s="423">
        <f t="shared" si="245"/>
        <v>1228801089.6900001</v>
      </c>
      <c r="T228" s="423">
        <f t="shared" si="245"/>
        <v>990193358.51999998</v>
      </c>
      <c r="U228" s="423">
        <f t="shared" si="245"/>
        <v>1512608621.4099998</v>
      </c>
      <c r="V228" s="423">
        <f t="shared" si="245"/>
        <v>987666158.51999998</v>
      </c>
      <c r="W228" s="423">
        <f t="shared" si="245"/>
        <v>2527200</v>
      </c>
      <c r="X228" s="37">
        <f t="shared" si="206"/>
        <v>0.53823698493118277</v>
      </c>
      <c r="Y228" s="37">
        <f t="shared" si="207"/>
        <v>0.21294480828387097</v>
      </c>
      <c r="Z228" s="37">
        <f t="shared" si="208"/>
        <v>0.21240132441290321</v>
      </c>
      <c r="AA228" s="37">
        <f t="shared" si="221"/>
        <v>0.39563392008651616</v>
      </c>
      <c r="AB228" s="37">
        <f t="shared" si="222"/>
        <v>0.99744777120725459</v>
      </c>
    </row>
    <row r="229" spans="1:28" ht="34.5" customHeight="1" x14ac:dyDescent="0.25">
      <c r="A229" s="238" t="s">
        <v>371</v>
      </c>
      <c r="B229" s="68"/>
      <c r="C229" s="68"/>
      <c r="D229" s="68"/>
      <c r="E229" s="149" t="s">
        <v>374</v>
      </c>
      <c r="F229" s="423">
        <f>F230</f>
        <v>1000000000</v>
      </c>
      <c r="G229" s="423">
        <f t="shared" ref="G229:L229" si="246">G230</f>
        <v>0</v>
      </c>
      <c r="H229" s="423">
        <f t="shared" si="246"/>
        <v>0</v>
      </c>
      <c r="I229" s="423">
        <f t="shared" si="246"/>
        <v>0</v>
      </c>
      <c r="J229" s="423">
        <f t="shared" si="246"/>
        <v>0</v>
      </c>
      <c r="K229" s="423">
        <f t="shared" si="246"/>
        <v>0</v>
      </c>
      <c r="L229" s="423">
        <f t="shared" si="246"/>
        <v>1000000000</v>
      </c>
      <c r="M229" s="36">
        <f t="shared" si="219"/>
        <v>1.8838453750185413E-4</v>
      </c>
      <c r="N229" s="423">
        <f t="shared" ref="N229:W229" si="247">N230</f>
        <v>0</v>
      </c>
      <c r="O229" s="423">
        <f t="shared" si="247"/>
        <v>998201665.51999998</v>
      </c>
      <c r="P229" s="423">
        <f t="shared" si="247"/>
        <v>1798334.4800000191</v>
      </c>
      <c r="Q229" s="423">
        <f t="shared" si="247"/>
        <v>1665.52</v>
      </c>
      <c r="R229" s="423">
        <f t="shared" si="247"/>
        <v>999998334.48000002</v>
      </c>
      <c r="S229" s="423">
        <f t="shared" si="247"/>
        <v>998200000</v>
      </c>
      <c r="T229" s="423">
        <f t="shared" si="247"/>
        <v>1665.52</v>
      </c>
      <c r="U229" s="423">
        <f t="shared" si="247"/>
        <v>0</v>
      </c>
      <c r="V229" s="423">
        <f t="shared" si="247"/>
        <v>1665.52</v>
      </c>
      <c r="W229" s="423">
        <f t="shared" si="247"/>
        <v>0</v>
      </c>
      <c r="X229" s="444">
        <f t="shared" si="206"/>
        <v>1.6655199999999999E-6</v>
      </c>
      <c r="Y229" s="444">
        <f t="shared" si="207"/>
        <v>1.6655199999999999E-6</v>
      </c>
      <c r="Z229" s="444">
        <f t="shared" si="208"/>
        <v>1.6655199999999999E-6</v>
      </c>
      <c r="AA229" s="37">
        <f t="shared" si="221"/>
        <v>1</v>
      </c>
      <c r="AB229" s="37">
        <f t="shared" si="222"/>
        <v>1</v>
      </c>
    </row>
    <row r="230" spans="1:28" ht="43.5" customHeight="1" x14ac:dyDescent="0.25">
      <c r="A230" s="238" t="s">
        <v>373</v>
      </c>
      <c r="B230" s="68"/>
      <c r="C230" s="68"/>
      <c r="D230" s="68"/>
      <c r="E230" s="149" t="s">
        <v>374</v>
      </c>
      <c r="F230" s="423">
        <f t="shared" ref="F230:W230" si="248">+F231</f>
        <v>1000000000</v>
      </c>
      <c r="G230" s="423">
        <f t="shared" si="248"/>
        <v>0</v>
      </c>
      <c r="H230" s="423">
        <f t="shared" si="248"/>
        <v>0</v>
      </c>
      <c r="I230" s="423">
        <f t="shared" si="248"/>
        <v>0</v>
      </c>
      <c r="J230" s="423">
        <f t="shared" si="248"/>
        <v>0</v>
      </c>
      <c r="K230" s="423">
        <f t="shared" si="248"/>
        <v>0</v>
      </c>
      <c r="L230" s="423">
        <f t="shared" si="248"/>
        <v>1000000000</v>
      </c>
      <c r="M230" s="36">
        <f t="shared" si="219"/>
        <v>1.8838453750185413E-4</v>
      </c>
      <c r="N230" s="423">
        <f t="shared" si="248"/>
        <v>0</v>
      </c>
      <c r="O230" s="423">
        <f t="shared" si="248"/>
        <v>998201665.51999998</v>
      </c>
      <c r="P230" s="423">
        <f t="shared" si="248"/>
        <v>1798334.4800000191</v>
      </c>
      <c r="Q230" s="423">
        <f t="shared" si="248"/>
        <v>1665.52</v>
      </c>
      <c r="R230" s="423">
        <f t="shared" si="248"/>
        <v>999998334.48000002</v>
      </c>
      <c r="S230" s="423">
        <f t="shared" si="248"/>
        <v>998200000</v>
      </c>
      <c r="T230" s="423">
        <f t="shared" si="248"/>
        <v>1665.52</v>
      </c>
      <c r="U230" s="423">
        <f t="shared" si="248"/>
        <v>0</v>
      </c>
      <c r="V230" s="423">
        <f t="shared" si="248"/>
        <v>1665.52</v>
      </c>
      <c r="W230" s="423">
        <f t="shared" si="248"/>
        <v>0</v>
      </c>
      <c r="X230" s="444">
        <f t="shared" si="206"/>
        <v>1.6655199999999999E-6</v>
      </c>
      <c r="Y230" s="444">
        <f t="shared" si="207"/>
        <v>1.6655199999999999E-6</v>
      </c>
      <c r="Z230" s="444">
        <f t="shared" si="208"/>
        <v>1.6655199999999999E-6</v>
      </c>
      <c r="AA230" s="37">
        <f t="shared" si="221"/>
        <v>1</v>
      </c>
      <c r="AB230" s="37">
        <f t="shared" si="222"/>
        <v>1</v>
      </c>
    </row>
    <row r="231" spans="1:28" ht="33.75" customHeight="1" x14ac:dyDescent="0.25">
      <c r="A231" s="238" t="s">
        <v>375</v>
      </c>
      <c r="B231" s="40"/>
      <c r="C231" s="40"/>
      <c r="D231" s="40"/>
      <c r="E231" s="149" t="s">
        <v>376</v>
      </c>
      <c r="F231" s="423">
        <f>+F232+F233</f>
        <v>1000000000</v>
      </c>
      <c r="G231" s="423">
        <f t="shared" ref="G231:L231" si="249">+G232+G233</f>
        <v>0</v>
      </c>
      <c r="H231" s="423">
        <f t="shared" si="249"/>
        <v>0</v>
      </c>
      <c r="I231" s="423">
        <f t="shared" si="249"/>
        <v>0</v>
      </c>
      <c r="J231" s="423">
        <f t="shared" si="249"/>
        <v>0</v>
      </c>
      <c r="K231" s="423">
        <f t="shared" si="249"/>
        <v>0</v>
      </c>
      <c r="L231" s="423">
        <f t="shared" si="249"/>
        <v>1000000000</v>
      </c>
      <c r="M231" s="36">
        <f t="shared" si="219"/>
        <v>1.8838453750185413E-4</v>
      </c>
      <c r="N231" s="423">
        <f t="shared" ref="N231:W231" si="250">+N232+N233</f>
        <v>0</v>
      </c>
      <c r="O231" s="423">
        <f t="shared" si="250"/>
        <v>998201665.51999998</v>
      </c>
      <c r="P231" s="423">
        <f t="shared" si="250"/>
        <v>1798334.4800000191</v>
      </c>
      <c r="Q231" s="423">
        <f t="shared" si="250"/>
        <v>1665.52</v>
      </c>
      <c r="R231" s="423">
        <f t="shared" si="250"/>
        <v>999998334.48000002</v>
      </c>
      <c r="S231" s="423">
        <f t="shared" si="250"/>
        <v>998200000</v>
      </c>
      <c r="T231" s="423">
        <f t="shared" si="250"/>
        <v>1665.52</v>
      </c>
      <c r="U231" s="423">
        <f t="shared" si="250"/>
        <v>0</v>
      </c>
      <c r="V231" s="423">
        <f t="shared" si="250"/>
        <v>1665.52</v>
      </c>
      <c r="W231" s="423">
        <f t="shared" si="250"/>
        <v>0</v>
      </c>
      <c r="X231" s="444">
        <f t="shared" si="206"/>
        <v>1.6655199999999999E-6</v>
      </c>
      <c r="Y231" s="444">
        <f t="shared" si="207"/>
        <v>1.6655199999999999E-6</v>
      </c>
      <c r="Z231" s="444">
        <f t="shared" si="208"/>
        <v>1.6655199999999999E-6</v>
      </c>
      <c r="AA231" s="37">
        <f t="shared" si="221"/>
        <v>1</v>
      </c>
      <c r="AB231" s="37">
        <f t="shared" si="222"/>
        <v>1</v>
      </c>
    </row>
    <row r="232" spans="1:28" ht="41.25" customHeight="1" x14ac:dyDescent="0.25">
      <c r="A232" s="239" t="s">
        <v>377</v>
      </c>
      <c r="B232" s="40" t="s">
        <v>192</v>
      </c>
      <c r="C232" s="40">
        <v>11</v>
      </c>
      <c r="D232" s="40" t="s">
        <v>38</v>
      </c>
      <c r="E232" s="151" t="s">
        <v>226</v>
      </c>
      <c r="F232" s="429">
        <v>500000000</v>
      </c>
      <c r="G232" s="421">
        <v>0</v>
      </c>
      <c r="H232" s="421">
        <v>0</v>
      </c>
      <c r="I232" s="421">
        <v>0</v>
      </c>
      <c r="J232" s="421">
        <v>0</v>
      </c>
      <c r="K232" s="421">
        <f t="shared" si="211"/>
        <v>0</v>
      </c>
      <c r="L232" s="421">
        <f t="shared" si="212"/>
        <v>500000000</v>
      </c>
      <c r="M232" s="43">
        <f t="shared" si="219"/>
        <v>9.4192268750927066E-5</v>
      </c>
      <c r="N232" s="421">
        <v>0</v>
      </c>
      <c r="O232" s="421">
        <v>498201665.51999998</v>
      </c>
      <c r="P232" s="421">
        <f>L232-O232</f>
        <v>1798334.4800000191</v>
      </c>
      <c r="Q232" s="421">
        <v>1665.52</v>
      </c>
      <c r="R232" s="421">
        <f>+L232-Q232</f>
        <v>499998334.48000002</v>
      </c>
      <c r="S232" s="421">
        <f t="shared" ref="S232:S233" si="251">O232-Q232</f>
        <v>498200000</v>
      </c>
      <c r="T232" s="421">
        <v>1665.52</v>
      </c>
      <c r="U232" s="421">
        <f>+Q232-T232</f>
        <v>0</v>
      </c>
      <c r="V232" s="421">
        <v>1665.52</v>
      </c>
      <c r="W232" s="44">
        <f t="shared" si="226"/>
        <v>0</v>
      </c>
      <c r="X232" s="438">
        <f t="shared" si="206"/>
        <v>3.3310399999999998E-6</v>
      </c>
      <c r="Y232" s="438">
        <f t="shared" si="207"/>
        <v>3.3310399999999998E-6</v>
      </c>
      <c r="Z232" s="438">
        <f t="shared" si="208"/>
        <v>3.3310399999999998E-6</v>
      </c>
      <c r="AA232" s="45">
        <f t="shared" si="221"/>
        <v>1</v>
      </c>
      <c r="AB232" s="45">
        <f t="shared" si="222"/>
        <v>1</v>
      </c>
    </row>
    <row r="233" spans="1:28" s="430" customFormat="1" ht="48.75" customHeight="1" x14ac:dyDescent="0.25">
      <c r="A233" s="255" t="s">
        <v>377</v>
      </c>
      <c r="B233" s="77" t="s">
        <v>192</v>
      </c>
      <c r="C233" s="68">
        <v>54</v>
      </c>
      <c r="D233" s="68" t="s">
        <v>38</v>
      </c>
      <c r="E233" s="150" t="s">
        <v>226</v>
      </c>
      <c r="F233" s="429">
        <v>500000000</v>
      </c>
      <c r="G233" s="421">
        <v>0</v>
      </c>
      <c r="H233" s="421">
        <v>0</v>
      </c>
      <c r="I233" s="421">
        <v>0</v>
      </c>
      <c r="J233" s="421">
        <v>0</v>
      </c>
      <c r="K233" s="421">
        <f t="shared" si="211"/>
        <v>0</v>
      </c>
      <c r="L233" s="421">
        <f t="shared" si="212"/>
        <v>500000000</v>
      </c>
      <c r="M233" s="43">
        <f t="shared" si="219"/>
        <v>9.4192268750927066E-5</v>
      </c>
      <c r="N233" s="421">
        <v>0</v>
      </c>
      <c r="O233" s="422">
        <v>500000000</v>
      </c>
      <c r="P233" s="422">
        <f>L233-O233</f>
        <v>0</v>
      </c>
      <c r="Q233" s="422">
        <v>0</v>
      </c>
      <c r="R233" s="422">
        <f>+L233-Q233</f>
        <v>500000000</v>
      </c>
      <c r="S233" s="421">
        <f t="shared" si="251"/>
        <v>500000000</v>
      </c>
      <c r="T233" s="422">
        <v>0</v>
      </c>
      <c r="U233" s="422">
        <f>+Q233-T233</f>
        <v>0</v>
      </c>
      <c r="V233" s="422">
        <v>0</v>
      </c>
      <c r="W233" s="44">
        <f t="shared" si="226"/>
        <v>0</v>
      </c>
      <c r="X233" s="45">
        <f t="shared" si="206"/>
        <v>0</v>
      </c>
      <c r="Y233" s="45">
        <f t="shared" si="207"/>
        <v>0</v>
      </c>
      <c r="Z233" s="45">
        <f t="shared" si="208"/>
        <v>0</v>
      </c>
      <c r="AA233" s="45" t="s">
        <v>46</v>
      </c>
      <c r="AB233" s="45" t="s">
        <v>46</v>
      </c>
    </row>
    <row r="234" spans="1:28" ht="49.5" customHeight="1" x14ac:dyDescent="0.25">
      <c r="A234" s="238" t="s">
        <v>378</v>
      </c>
      <c r="B234" s="68"/>
      <c r="C234" s="68"/>
      <c r="D234" s="68"/>
      <c r="E234" s="149" t="s">
        <v>379</v>
      </c>
      <c r="F234" s="425">
        <f t="shared" ref="F234:V236" si="252">+F235</f>
        <v>3650000000</v>
      </c>
      <c r="G234" s="425">
        <f t="shared" si="252"/>
        <v>0</v>
      </c>
      <c r="H234" s="425">
        <f t="shared" si="252"/>
        <v>0</v>
      </c>
      <c r="I234" s="425">
        <f t="shared" si="252"/>
        <v>0</v>
      </c>
      <c r="J234" s="425">
        <f t="shared" si="252"/>
        <v>0</v>
      </c>
      <c r="K234" s="425">
        <f t="shared" si="252"/>
        <v>0</v>
      </c>
      <c r="L234" s="425">
        <f t="shared" si="252"/>
        <v>3650000000</v>
      </c>
      <c r="M234" s="36">
        <f t="shared" si="219"/>
        <v>6.8760356188176763E-4</v>
      </c>
      <c r="N234" s="425">
        <f t="shared" si="252"/>
        <v>0</v>
      </c>
      <c r="O234" s="425">
        <f t="shared" si="252"/>
        <v>2733401404.0999999</v>
      </c>
      <c r="P234" s="425">
        <f t="shared" si="252"/>
        <v>916598595.9000001</v>
      </c>
      <c r="Q234" s="425">
        <f t="shared" si="252"/>
        <v>2502800314.4099998</v>
      </c>
      <c r="R234" s="425">
        <f t="shared" si="252"/>
        <v>1147199685.5900002</v>
      </c>
      <c r="S234" s="425">
        <f t="shared" si="252"/>
        <v>230601089.69000006</v>
      </c>
      <c r="T234" s="425">
        <f t="shared" si="252"/>
        <v>990191693</v>
      </c>
      <c r="U234" s="425">
        <f t="shared" si="252"/>
        <v>1512608621.4099998</v>
      </c>
      <c r="V234" s="425">
        <f t="shared" si="252"/>
        <v>987664493</v>
      </c>
      <c r="W234" s="425">
        <f t="shared" ref="W234:W236" si="253">+W235</f>
        <v>2527200</v>
      </c>
      <c r="X234" s="37">
        <f t="shared" si="206"/>
        <v>0.68569871627671231</v>
      </c>
      <c r="Y234" s="37">
        <f t="shared" si="207"/>
        <v>0.27128539534246576</v>
      </c>
      <c r="Z234" s="37">
        <f t="shared" si="208"/>
        <v>0.2705930117808219</v>
      </c>
      <c r="AA234" s="37">
        <f t="shared" ref="AA234:AA243" si="254">+T234/Q234</f>
        <v>0.39563351790349438</v>
      </c>
      <c r="AB234" s="37">
        <f t="shared" si="222"/>
        <v>0.99744776691436055</v>
      </c>
    </row>
    <row r="235" spans="1:28" ht="49.5" customHeight="1" x14ac:dyDescent="0.25">
      <c r="A235" s="238" t="s">
        <v>380</v>
      </c>
      <c r="B235" s="68"/>
      <c r="C235" s="68"/>
      <c r="D235" s="68"/>
      <c r="E235" s="149" t="s">
        <v>379</v>
      </c>
      <c r="F235" s="425">
        <f t="shared" si="252"/>
        <v>3650000000</v>
      </c>
      <c r="G235" s="425">
        <f t="shared" si="252"/>
        <v>0</v>
      </c>
      <c r="H235" s="425">
        <f t="shared" si="252"/>
        <v>0</v>
      </c>
      <c r="I235" s="425">
        <f t="shared" si="252"/>
        <v>0</v>
      </c>
      <c r="J235" s="425">
        <f t="shared" si="252"/>
        <v>0</v>
      </c>
      <c r="K235" s="425">
        <f t="shared" si="252"/>
        <v>0</v>
      </c>
      <c r="L235" s="425">
        <f t="shared" si="252"/>
        <v>3650000000</v>
      </c>
      <c r="M235" s="36">
        <f t="shared" si="219"/>
        <v>6.8760356188176763E-4</v>
      </c>
      <c r="N235" s="425">
        <f t="shared" si="252"/>
        <v>0</v>
      </c>
      <c r="O235" s="425">
        <f t="shared" si="252"/>
        <v>2733401404.0999999</v>
      </c>
      <c r="P235" s="425">
        <f t="shared" si="252"/>
        <v>916598595.9000001</v>
      </c>
      <c r="Q235" s="425">
        <f t="shared" si="252"/>
        <v>2502800314.4099998</v>
      </c>
      <c r="R235" s="425">
        <f t="shared" si="252"/>
        <v>1147199685.5900002</v>
      </c>
      <c r="S235" s="425">
        <f t="shared" si="252"/>
        <v>230601089.69000006</v>
      </c>
      <c r="T235" s="425">
        <f t="shared" si="252"/>
        <v>990191693</v>
      </c>
      <c r="U235" s="425">
        <f t="shared" si="252"/>
        <v>1512608621.4099998</v>
      </c>
      <c r="V235" s="425">
        <f t="shared" si="252"/>
        <v>987664493</v>
      </c>
      <c r="W235" s="425">
        <f t="shared" si="253"/>
        <v>2527200</v>
      </c>
      <c r="X235" s="37">
        <f t="shared" si="206"/>
        <v>0.68569871627671231</v>
      </c>
      <c r="Y235" s="37">
        <f t="shared" si="207"/>
        <v>0.27128539534246576</v>
      </c>
      <c r="Z235" s="37">
        <f t="shared" si="208"/>
        <v>0.2705930117808219</v>
      </c>
      <c r="AA235" s="37">
        <f t="shared" si="254"/>
        <v>0.39563351790349438</v>
      </c>
      <c r="AB235" s="37">
        <f t="shared" si="222"/>
        <v>0.99744776691436055</v>
      </c>
    </row>
    <row r="236" spans="1:28" ht="34.5" customHeight="1" x14ac:dyDescent="0.25">
      <c r="A236" s="238" t="s">
        <v>381</v>
      </c>
      <c r="B236" s="68"/>
      <c r="C236" s="68"/>
      <c r="D236" s="68"/>
      <c r="E236" s="149" t="s">
        <v>349</v>
      </c>
      <c r="F236" s="425">
        <f t="shared" si="252"/>
        <v>3650000000</v>
      </c>
      <c r="G236" s="425">
        <f t="shared" si="252"/>
        <v>0</v>
      </c>
      <c r="H236" s="425">
        <f t="shared" si="252"/>
        <v>0</v>
      </c>
      <c r="I236" s="425">
        <f t="shared" si="252"/>
        <v>0</v>
      </c>
      <c r="J236" s="425">
        <f t="shared" si="252"/>
        <v>0</v>
      </c>
      <c r="K236" s="425">
        <f t="shared" si="252"/>
        <v>0</v>
      </c>
      <c r="L236" s="425">
        <f t="shared" si="252"/>
        <v>3650000000</v>
      </c>
      <c r="M236" s="36">
        <f t="shared" si="219"/>
        <v>6.8760356188176763E-4</v>
      </c>
      <c r="N236" s="425">
        <f t="shared" si="252"/>
        <v>0</v>
      </c>
      <c r="O236" s="425">
        <f t="shared" si="252"/>
        <v>2733401404.0999999</v>
      </c>
      <c r="P236" s="425">
        <f t="shared" si="252"/>
        <v>916598595.9000001</v>
      </c>
      <c r="Q236" s="425">
        <f t="shared" si="252"/>
        <v>2502800314.4099998</v>
      </c>
      <c r="R236" s="425">
        <f t="shared" si="252"/>
        <v>1147199685.5900002</v>
      </c>
      <c r="S236" s="425">
        <f t="shared" si="252"/>
        <v>230601089.69000006</v>
      </c>
      <c r="T236" s="425">
        <f t="shared" si="252"/>
        <v>990191693</v>
      </c>
      <c r="U236" s="425">
        <f t="shared" si="252"/>
        <v>1512608621.4099998</v>
      </c>
      <c r="V236" s="425">
        <f t="shared" si="252"/>
        <v>987664493</v>
      </c>
      <c r="W236" s="425">
        <f t="shared" si="253"/>
        <v>2527200</v>
      </c>
      <c r="X236" s="37">
        <f t="shared" si="206"/>
        <v>0.68569871627671231</v>
      </c>
      <c r="Y236" s="37">
        <f t="shared" si="207"/>
        <v>0.27128539534246576</v>
      </c>
      <c r="Z236" s="37">
        <f t="shared" si="208"/>
        <v>0.2705930117808219</v>
      </c>
      <c r="AA236" s="37">
        <f t="shared" si="254"/>
        <v>0.39563351790349438</v>
      </c>
      <c r="AB236" s="37">
        <f t="shared" si="222"/>
        <v>0.99744776691436055</v>
      </c>
    </row>
    <row r="237" spans="1:28" ht="30" customHeight="1" x14ac:dyDescent="0.25">
      <c r="A237" s="239" t="s">
        <v>382</v>
      </c>
      <c r="B237" s="40" t="s">
        <v>192</v>
      </c>
      <c r="C237" s="40">
        <v>11</v>
      </c>
      <c r="D237" s="40" t="s">
        <v>38</v>
      </c>
      <c r="E237" s="151" t="s">
        <v>226</v>
      </c>
      <c r="F237" s="421">
        <v>3650000000</v>
      </c>
      <c r="G237" s="421">
        <v>0</v>
      </c>
      <c r="H237" s="421">
        <v>0</v>
      </c>
      <c r="I237" s="421">
        <v>0</v>
      </c>
      <c r="J237" s="421">
        <v>0</v>
      </c>
      <c r="K237" s="421">
        <f t="shared" si="211"/>
        <v>0</v>
      </c>
      <c r="L237" s="421">
        <f t="shared" si="212"/>
        <v>3650000000</v>
      </c>
      <c r="M237" s="43">
        <f t="shared" si="219"/>
        <v>6.8760356188176763E-4</v>
      </c>
      <c r="N237" s="421">
        <v>0</v>
      </c>
      <c r="O237" s="421">
        <v>2733401404.0999999</v>
      </c>
      <c r="P237" s="421">
        <f>L237-O237</f>
        <v>916598595.9000001</v>
      </c>
      <c r="Q237" s="421">
        <v>2502800314.4099998</v>
      </c>
      <c r="R237" s="421">
        <f>+L237-Q237</f>
        <v>1147199685.5900002</v>
      </c>
      <c r="S237" s="421">
        <f t="shared" ref="S237" si="255">O237-Q237</f>
        <v>230601089.69000006</v>
      </c>
      <c r="T237" s="421">
        <v>990191693</v>
      </c>
      <c r="U237" s="421">
        <f>+Q237-T237</f>
        <v>1512608621.4099998</v>
      </c>
      <c r="V237" s="421">
        <v>987664493</v>
      </c>
      <c r="W237" s="44">
        <f t="shared" si="226"/>
        <v>2527200</v>
      </c>
      <c r="X237" s="45">
        <f t="shared" si="206"/>
        <v>0.68569871627671231</v>
      </c>
      <c r="Y237" s="45">
        <f t="shared" si="207"/>
        <v>0.27128539534246576</v>
      </c>
      <c r="Z237" s="45">
        <f t="shared" si="208"/>
        <v>0.2705930117808219</v>
      </c>
      <c r="AA237" s="45">
        <f t="shared" si="254"/>
        <v>0.39563351790349438</v>
      </c>
      <c r="AB237" s="45">
        <f t="shared" si="222"/>
        <v>0.99744776691436055</v>
      </c>
    </row>
    <row r="238" spans="1:28" ht="34.5" customHeight="1" x14ac:dyDescent="0.25">
      <c r="A238" s="257" t="s">
        <v>383</v>
      </c>
      <c r="B238" s="70"/>
      <c r="C238" s="70"/>
      <c r="D238" s="70"/>
      <c r="E238" s="148" t="s">
        <v>384</v>
      </c>
      <c r="F238" s="424">
        <f>+F239</f>
        <v>39914957829</v>
      </c>
      <c r="G238" s="424">
        <f t="shared" ref="G238:L238" si="256">+G239</f>
        <v>0</v>
      </c>
      <c r="H238" s="424">
        <f t="shared" si="256"/>
        <v>0</v>
      </c>
      <c r="I238" s="424">
        <f t="shared" si="256"/>
        <v>1990000000</v>
      </c>
      <c r="J238" s="424">
        <f t="shared" si="256"/>
        <v>1990000000</v>
      </c>
      <c r="K238" s="424">
        <f t="shared" si="256"/>
        <v>0</v>
      </c>
      <c r="L238" s="424">
        <f t="shared" si="256"/>
        <v>39914957829</v>
      </c>
      <c r="M238" s="36">
        <f t="shared" si="219"/>
        <v>7.5193608700221768E-3</v>
      </c>
      <c r="N238" s="424">
        <f t="shared" ref="N238:W238" si="257">+N239</f>
        <v>0</v>
      </c>
      <c r="O238" s="424">
        <f t="shared" si="257"/>
        <v>27739274354.330002</v>
      </c>
      <c r="P238" s="424">
        <f t="shared" si="257"/>
        <v>12175683474.67</v>
      </c>
      <c r="Q238" s="424">
        <f t="shared" si="257"/>
        <v>25320242170.509998</v>
      </c>
      <c r="R238" s="424">
        <f t="shared" si="257"/>
        <v>14594715658.49</v>
      </c>
      <c r="S238" s="424">
        <f t="shared" si="257"/>
        <v>2419032183.8199992</v>
      </c>
      <c r="T238" s="424">
        <f t="shared" si="257"/>
        <v>4264862701.7399998</v>
      </c>
      <c r="U238" s="424">
        <f t="shared" si="257"/>
        <v>21055379468.77</v>
      </c>
      <c r="V238" s="424">
        <f t="shared" si="257"/>
        <v>4181682975.7399998</v>
      </c>
      <c r="W238" s="424">
        <f t="shared" si="257"/>
        <v>83179726</v>
      </c>
      <c r="X238" s="37">
        <f t="shared" si="206"/>
        <v>0.63435472684161809</v>
      </c>
      <c r="Y238" s="37">
        <f t="shared" si="207"/>
        <v>0.10684873375066894</v>
      </c>
      <c r="Z238" s="37">
        <f t="shared" si="208"/>
        <v>0.10476481006580997</v>
      </c>
      <c r="AA238" s="37">
        <f t="shared" si="254"/>
        <v>0.16843688433229931</v>
      </c>
      <c r="AB238" s="37">
        <f t="shared" si="222"/>
        <v>0.98049650555783097</v>
      </c>
    </row>
    <row r="239" spans="1:28" ht="34.5" customHeight="1" x14ac:dyDescent="0.25">
      <c r="A239" s="257" t="s">
        <v>385</v>
      </c>
      <c r="B239" s="70"/>
      <c r="C239" s="70"/>
      <c r="D239" s="70"/>
      <c r="E239" s="148" t="s">
        <v>219</v>
      </c>
      <c r="F239" s="424">
        <f>+F240+F244+F251+F256</f>
        <v>39914957829</v>
      </c>
      <c r="G239" s="424">
        <f t="shared" ref="G239:L239" si="258">+G240+G244+G251+G256</f>
        <v>0</v>
      </c>
      <c r="H239" s="424">
        <f t="shared" si="258"/>
        <v>0</v>
      </c>
      <c r="I239" s="424">
        <f t="shared" si="258"/>
        <v>1990000000</v>
      </c>
      <c r="J239" s="424">
        <f t="shared" si="258"/>
        <v>1990000000</v>
      </c>
      <c r="K239" s="424">
        <f t="shared" si="258"/>
        <v>0</v>
      </c>
      <c r="L239" s="424">
        <f t="shared" si="258"/>
        <v>39914957829</v>
      </c>
      <c r="M239" s="36">
        <f t="shared" si="219"/>
        <v>7.5193608700221768E-3</v>
      </c>
      <c r="N239" s="424">
        <f t="shared" ref="N239:W239" si="259">+N240+N244+N251+N256</f>
        <v>0</v>
      </c>
      <c r="O239" s="424">
        <f t="shared" si="259"/>
        <v>27739274354.330002</v>
      </c>
      <c r="P239" s="424">
        <f t="shared" si="259"/>
        <v>12175683474.67</v>
      </c>
      <c r="Q239" s="424">
        <f t="shared" si="259"/>
        <v>25320242170.509998</v>
      </c>
      <c r="R239" s="424">
        <f t="shared" si="259"/>
        <v>14594715658.49</v>
      </c>
      <c r="S239" s="424">
        <f t="shared" si="259"/>
        <v>2419032183.8199992</v>
      </c>
      <c r="T239" s="424">
        <f t="shared" si="259"/>
        <v>4264862701.7399998</v>
      </c>
      <c r="U239" s="424">
        <f t="shared" si="259"/>
        <v>21055379468.77</v>
      </c>
      <c r="V239" s="424">
        <f t="shared" si="259"/>
        <v>4181682975.7399998</v>
      </c>
      <c r="W239" s="424">
        <f t="shared" si="259"/>
        <v>83179726</v>
      </c>
      <c r="X239" s="37">
        <f t="shared" si="206"/>
        <v>0.63435472684161809</v>
      </c>
      <c r="Y239" s="37">
        <f t="shared" si="207"/>
        <v>0.10684873375066894</v>
      </c>
      <c r="Z239" s="37">
        <f t="shared" si="208"/>
        <v>0.10476481006580997</v>
      </c>
      <c r="AA239" s="37">
        <f t="shared" si="254"/>
        <v>0.16843688433229931</v>
      </c>
      <c r="AB239" s="37">
        <f t="shared" si="222"/>
        <v>0.98049650555783097</v>
      </c>
    </row>
    <row r="240" spans="1:28" ht="66" customHeight="1" x14ac:dyDescent="0.25">
      <c r="A240" s="254" t="s">
        <v>386</v>
      </c>
      <c r="B240" s="70"/>
      <c r="C240" s="70"/>
      <c r="D240" s="70"/>
      <c r="E240" s="148" t="s">
        <v>389</v>
      </c>
      <c r="F240" s="424">
        <f>+F241</f>
        <v>50000000</v>
      </c>
      <c r="G240" s="424">
        <f t="shared" ref="G240:L242" si="260">+G241</f>
        <v>0</v>
      </c>
      <c r="H240" s="424">
        <f t="shared" si="260"/>
        <v>0</v>
      </c>
      <c r="I240" s="424">
        <f t="shared" si="260"/>
        <v>0</v>
      </c>
      <c r="J240" s="424">
        <f t="shared" si="260"/>
        <v>0</v>
      </c>
      <c r="K240" s="424">
        <f t="shared" si="260"/>
        <v>0</v>
      </c>
      <c r="L240" s="424">
        <f t="shared" si="260"/>
        <v>50000000</v>
      </c>
      <c r="M240" s="374">
        <f t="shared" si="219"/>
        <v>9.4192268750927066E-6</v>
      </c>
      <c r="N240" s="424">
        <f t="shared" ref="N240:W242" si="261">+N241</f>
        <v>0</v>
      </c>
      <c r="O240" s="424">
        <f t="shared" si="261"/>
        <v>24949159</v>
      </c>
      <c r="P240" s="424">
        <f t="shared" si="261"/>
        <v>25050841</v>
      </c>
      <c r="Q240" s="424">
        <f t="shared" si="261"/>
        <v>16242310</v>
      </c>
      <c r="R240" s="424">
        <f t="shared" si="261"/>
        <v>33757690</v>
      </c>
      <c r="S240" s="424">
        <f t="shared" si="261"/>
        <v>8706849</v>
      </c>
      <c r="T240" s="424">
        <f t="shared" si="261"/>
        <v>0</v>
      </c>
      <c r="U240" s="424">
        <f t="shared" si="261"/>
        <v>16242310</v>
      </c>
      <c r="V240" s="424">
        <f t="shared" si="261"/>
        <v>0</v>
      </c>
      <c r="W240" s="424">
        <f t="shared" si="261"/>
        <v>0</v>
      </c>
      <c r="X240" s="37">
        <f t="shared" si="206"/>
        <v>0.32484619999999997</v>
      </c>
      <c r="Y240" s="37">
        <f t="shared" si="207"/>
        <v>0</v>
      </c>
      <c r="Z240" s="37">
        <f t="shared" si="208"/>
        <v>0</v>
      </c>
      <c r="AA240" s="37">
        <f t="shared" si="254"/>
        <v>0</v>
      </c>
      <c r="AB240" s="37" t="s">
        <v>46</v>
      </c>
    </row>
    <row r="241" spans="1:28" ht="49.5" customHeight="1" x14ac:dyDescent="0.25">
      <c r="A241" s="254" t="s">
        <v>388</v>
      </c>
      <c r="B241" s="70"/>
      <c r="C241" s="70"/>
      <c r="D241" s="70"/>
      <c r="E241" s="148" t="s">
        <v>389</v>
      </c>
      <c r="F241" s="424">
        <f>+F242</f>
        <v>50000000</v>
      </c>
      <c r="G241" s="424">
        <f t="shared" si="260"/>
        <v>0</v>
      </c>
      <c r="H241" s="424">
        <f t="shared" si="260"/>
        <v>0</v>
      </c>
      <c r="I241" s="424">
        <f t="shared" si="260"/>
        <v>0</v>
      </c>
      <c r="J241" s="424">
        <f t="shared" si="260"/>
        <v>0</v>
      </c>
      <c r="K241" s="424">
        <f t="shared" si="260"/>
        <v>0</v>
      </c>
      <c r="L241" s="424">
        <f t="shared" si="260"/>
        <v>50000000</v>
      </c>
      <c r="M241" s="374">
        <f t="shared" si="219"/>
        <v>9.4192268750927066E-6</v>
      </c>
      <c r="N241" s="424">
        <f t="shared" si="261"/>
        <v>0</v>
      </c>
      <c r="O241" s="424">
        <f t="shared" si="261"/>
        <v>24949159</v>
      </c>
      <c r="P241" s="424">
        <f t="shared" si="261"/>
        <v>25050841</v>
      </c>
      <c r="Q241" s="424">
        <f t="shared" si="261"/>
        <v>16242310</v>
      </c>
      <c r="R241" s="424">
        <f t="shared" si="261"/>
        <v>33757690</v>
      </c>
      <c r="S241" s="424">
        <f t="shared" si="261"/>
        <v>8706849</v>
      </c>
      <c r="T241" s="424">
        <f t="shared" si="261"/>
        <v>0</v>
      </c>
      <c r="U241" s="424">
        <f t="shared" si="261"/>
        <v>16242310</v>
      </c>
      <c r="V241" s="424">
        <f t="shared" si="261"/>
        <v>0</v>
      </c>
      <c r="W241" s="424">
        <f t="shared" si="261"/>
        <v>0</v>
      </c>
      <c r="X241" s="37">
        <f t="shared" si="206"/>
        <v>0.32484619999999997</v>
      </c>
      <c r="Y241" s="37">
        <f t="shared" si="207"/>
        <v>0</v>
      </c>
      <c r="Z241" s="37">
        <f t="shared" si="208"/>
        <v>0</v>
      </c>
      <c r="AA241" s="37">
        <f t="shared" si="254"/>
        <v>0</v>
      </c>
      <c r="AB241" s="37" t="s">
        <v>46</v>
      </c>
    </row>
    <row r="242" spans="1:28" ht="35.25" customHeight="1" x14ac:dyDescent="0.25">
      <c r="A242" s="254" t="s">
        <v>390</v>
      </c>
      <c r="B242" s="70"/>
      <c r="C242" s="70"/>
      <c r="D242" s="70"/>
      <c r="E242" s="148" t="s">
        <v>391</v>
      </c>
      <c r="F242" s="424">
        <f>+F243</f>
        <v>50000000</v>
      </c>
      <c r="G242" s="424">
        <f t="shared" si="260"/>
        <v>0</v>
      </c>
      <c r="H242" s="424">
        <f t="shared" si="260"/>
        <v>0</v>
      </c>
      <c r="I242" s="424">
        <f t="shared" si="260"/>
        <v>0</v>
      </c>
      <c r="J242" s="424">
        <f t="shared" si="260"/>
        <v>0</v>
      </c>
      <c r="K242" s="424">
        <f t="shared" si="260"/>
        <v>0</v>
      </c>
      <c r="L242" s="424">
        <f t="shared" si="260"/>
        <v>50000000</v>
      </c>
      <c r="M242" s="374">
        <f t="shared" si="219"/>
        <v>9.4192268750927066E-6</v>
      </c>
      <c r="N242" s="424">
        <f t="shared" si="261"/>
        <v>0</v>
      </c>
      <c r="O242" s="424">
        <f t="shared" si="261"/>
        <v>24949159</v>
      </c>
      <c r="P242" s="424">
        <f t="shared" si="261"/>
        <v>25050841</v>
      </c>
      <c r="Q242" s="424">
        <f t="shared" si="261"/>
        <v>16242310</v>
      </c>
      <c r="R242" s="424">
        <f t="shared" si="261"/>
        <v>33757690</v>
      </c>
      <c r="S242" s="424">
        <f t="shared" si="261"/>
        <v>8706849</v>
      </c>
      <c r="T242" s="424">
        <f t="shared" si="261"/>
        <v>0</v>
      </c>
      <c r="U242" s="424">
        <f t="shared" si="261"/>
        <v>16242310</v>
      </c>
      <c r="V242" s="424">
        <f t="shared" si="261"/>
        <v>0</v>
      </c>
      <c r="W242" s="424">
        <f t="shared" si="261"/>
        <v>0</v>
      </c>
      <c r="X242" s="37">
        <f t="shared" si="206"/>
        <v>0.32484619999999997</v>
      </c>
      <c r="Y242" s="37">
        <f t="shared" si="207"/>
        <v>0</v>
      </c>
      <c r="Z242" s="37">
        <f t="shared" si="208"/>
        <v>0</v>
      </c>
      <c r="AA242" s="37">
        <f t="shared" si="254"/>
        <v>0</v>
      </c>
      <c r="AB242" s="37" t="s">
        <v>46</v>
      </c>
    </row>
    <row r="243" spans="1:28" ht="48" customHeight="1" x14ac:dyDescent="0.25">
      <c r="A243" s="239" t="s">
        <v>392</v>
      </c>
      <c r="B243" s="77" t="s">
        <v>192</v>
      </c>
      <c r="C243" s="40">
        <v>54</v>
      </c>
      <c r="D243" s="40" t="s">
        <v>38</v>
      </c>
      <c r="E243" s="151" t="s">
        <v>226</v>
      </c>
      <c r="F243" s="421">
        <v>50000000</v>
      </c>
      <c r="G243" s="421">
        <v>0</v>
      </c>
      <c r="H243" s="421">
        <v>0</v>
      </c>
      <c r="I243" s="421">
        <v>0</v>
      </c>
      <c r="J243" s="421">
        <v>0</v>
      </c>
      <c r="K243" s="421">
        <f t="shared" si="211"/>
        <v>0</v>
      </c>
      <c r="L243" s="421">
        <f t="shared" si="212"/>
        <v>50000000</v>
      </c>
      <c r="M243" s="371">
        <f t="shared" si="219"/>
        <v>9.4192268750927066E-6</v>
      </c>
      <c r="N243" s="421">
        <v>0</v>
      </c>
      <c r="O243" s="421">
        <v>24949159</v>
      </c>
      <c r="P243" s="421">
        <f>L243-O243</f>
        <v>25050841</v>
      </c>
      <c r="Q243" s="421">
        <v>16242310</v>
      </c>
      <c r="R243" s="421">
        <f>+L243-Q243</f>
        <v>33757690</v>
      </c>
      <c r="S243" s="421">
        <f t="shared" ref="S243" si="262">O243-Q243</f>
        <v>8706849</v>
      </c>
      <c r="T243" s="421">
        <v>0</v>
      </c>
      <c r="U243" s="421">
        <f>+Q243-T243</f>
        <v>16242310</v>
      </c>
      <c r="V243" s="421">
        <v>0</v>
      </c>
      <c r="W243" s="44">
        <f t="shared" si="226"/>
        <v>0</v>
      </c>
      <c r="X243" s="45">
        <f t="shared" si="206"/>
        <v>0.32484619999999997</v>
      </c>
      <c r="Y243" s="45">
        <f t="shared" si="207"/>
        <v>0</v>
      </c>
      <c r="Z243" s="45">
        <f t="shared" si="208"/>
        <v>0</v>
      </c>
      <c r="AA243" s="45">
        <f t="shared" si="254"/>
        <v>0</v>
      </c>
      <c r="AB243" s="45" t="s">
        <v>46</v>
      </c>
    </row>
    <row r="244" spans="1:28" ht="64.5" customHeight="1" x14ac:dyDescent="0.25">
      <c r="A244" s="254" t="s">
        <v>393</v>
      </c>
      <c r="B244" s="68"/>
      <c r="C244" s="68"/>
      <c r="D244" s="68"/>
      <c r="E244" s="148" t="s">
        <v>396</v>
      </c>
      <c r="F244" s="423">
        <f>+F245</f>
        <v>34364957829</v>
      </c>
      <c r="G244" s="424">
        <f t="shared" ref="G244:V244" si="263">+G245</f>
        <v>0</v>
      </c>
      <c r="H244" s="424">
        <f t="shared" si="263"/>
        <v>0</v>
      </c>
      <c r="I244" s="424">
        <f t="shared" si="263"/>
        <v>1990000000</v>
      </c>
      <c r="J244" s="424">
        <f t="shared" si="263"/>
        <v>1990000000</v>
      </c>
      <c r="K244" s="424">
        <f t="shared" si="211"/>
        <v>0</v>
      </c>
      <c r="L244" s="425">
        <f t="shared" si="212"/>
        <v>34364957829</v>
      </c>
      <c r="M244" s="36">
        <f t="shared" si="219"/>
        <v>6.473826686886887E-3</v>
      </c>
      <c r="N244" s="424">
        <v>0</v>
      </c>
      <c r="O244" s="424">
        <f t="shared" si="263"/>
        <v>23561000687.360001</v>
      </c>
      <c r="P244" s="424">
        <f>L244-O244</f>
        <v>10803957141.639999</v>
      </c>
      <c r="Q244" s="424">
        <f t="shared" si="263"/>
        <v>21919298721.549999</v>
      </c>
      <c r="R244" s="424">
        <f>L244-Q244</f>
        <v>12445659107.450001</v>
      </c>
      <c r="S244" s="424">
        <f t="shared" si="263"/>
        <v>1641701965.8099995</v>
      </c>
      <c r="T244" s="424">
        <f t="shared" si="263"/>
        <v>2664142454.2799997</v>
      </c>
      <c r="U244" s="424">
        <f>Q244-T244</f>
        <v>19255156267.27</v>
      </c>
      <c r="V244" s="424">
        <f t="shared" si="263"/>
        <v>2580962728.2799997</v>
      </c>
      <c r="W244" s="424">
        <f>T244-V244</f>
        <v>83179726</v>
      </c>
      <c r="X244" s="37">
        <f t="shared" si="206"/>
        <v>0.63783866200623351</v>
      </c>
      <c r="Y244" s="37">
        <f t="shared" si="207"/>
        <v>7.752497376940691E-2</v>
      </c>
      <c r="Z244" s="37">
        <f t="shared" si="208"/>
        <v>7.5104492812791093E-2</v>
      </c>
      <c r="AA244" s="37">
        <f>+T244/Q244</f>
        <v>0.12154323402968832</v>
      </c>
      <c r="AB244" s="37">
        <f t="shared" si="222"/>
        <v>0.96877804868640938</v>
      </c>
    </row>
    <row r="245" spans="1:28" ht="49.5" customHeight="1" x14ac:dyDescent="0.25">
      <c r="A245" s="254" t="s">
        <v>395</v>
      </c>
      <c r="B245" s="68"/>
      <c r="C245" s="68"/>
      <c r="D245" s="68"/>
      <c r="E245" s="148" t="s">
        <v>396</v>
      </c>
      <c r="F245" s="424">
        <f>F246+F249</f>
        <v>34364957829</v>
      </c>
      <c r="G245" s="424">
        <f t="shared" ref="G245:L245" si="264">G246+G249</f>
        <v>0</v>
      </c>
      <c r="H245" s="424">
        <f t="shared" si="264"/>
        <v>0</v>
      </c>
      <c r="I245" s="424">
        <f t="shared" si="264"/>
        <v>1990000000</v>
      </c>
      <c r="J245" s="424">
        <f t="shared" si="264"/>
        <v>1990000000</v>
      </c>
      <c r="K245" s="424">
        <f t="shared" si="264"/>
        <v>0</v>
      </c>
      <c r="L245" s="424">
        <f t="shared" si="264"/>
        <v>34364957829</v>
      </c>
      <c r="M245" s="36">
        <f t="shared" si="219"/>
        <v>6.473826686886887E-3</v>
      </c>
      <c r="N245" s="424">
        <f t="shared" ref="N245:W245" si="265">N246+N249</f>
        <v>0</v>
      </c>
      <c r="O245" s="424">
        <f t="shared" si="265"/>
        <v>23561000687.360001</v>
      </c>
      <c r="P245" s="424">
        <f t="shared" si="265"/>
        <v>10803957141.639999</v>
      </c>
      <c r="Q245" s="424">
        <f t="shared" si="265"/>
        <v>21919298721.549999</v>
      </c>
      <c r="R245" s="424">
        <f t="shared" si="265"/>
        <v>12445659107.450001</v>
      </c>
      <c r="S245" s="424">
        <f t="shared" si="265"/>
        <v>1641701965.8099995</v>
      </c>
      <c r="T245" s="424">
        <f t="shared" si="265"/>
        <v>2664142454.2799997</v>
      </c>
      <c r="U245" s="424">
        <f t="shared" si="265"/>
        <v>19255156267.27</v>
      </c>
      <c r="V245" s="424">
        <f t="shared" si="265"/>
        <v>2580962728.2799997</v>
      </c>
      <c r="W245" s="424">
        <f t="shared" si="265"/>
        <v>83179726</v>
      </c>
      <c r="X245" s="37">
        <f t="shared" si="206"/>
        <v>0.63783866200623351</v>
      </c>
      <c r="Y245" s="37">
        <f t="shared" si="207"/>
        <v>7.752497376940691E-2</v>
      </c>
      <c r="Z245" s="37">
        <f t="shared" si="208"/>
        <v>7.5104492812791093E-2</v>
      </c>
      <c r="AA245" s="37">
        <f>+T245/Q245</f>
        <v>0.12154323402968832</v>
      </c>
      <c r="AB245" s="37">
        <f t="shared" si="222"/>
        <v>0.96877804868640938</v>
      </c>
    </row>
    <row r="246" spans="1:28" ht="34.5" customHeight="1" x14ac:dyDescent="0.25">
      <c r="A246" s="254" t="s">
        <v>397</v>
      </c>
      <c r="B246" s="68"/>
      <c r="C246" s="68"/>
      <c r="D246" s="68"/>
      <c r="E246" s="148" t="s">
        <v>349</v>
      </c>
      <c r="F246" s="424">
        <f>+F247+F248</f>
        <v>13870400807</v>
      </c>
      <c r="G246" s="424">
        <f t="shared" ref="G246:L246" si="266">+G247+G248</f>
        <v>0</v>
      </c>
      <c r="H246" s="424">
        <f t="shared" si="266"/>
        <v>0</v>
      </c>
      <c r="I246" s="424">
        <f t="shared" si="266"/>
        <v>1990000000</v>
      </c>
      <c r="J246" s="424">
        <f t="shared" si="266"/>
        <v>0</v>
      </c>
      <c r="K246" s="424">
        <f t="shared" si="266"/>
        <v>1990000000</v>
      </c>
      <c r="L246" s="424">
        <f t="shared" si="266"/>
        <v>15860400807</v>
      </c>
      <c r="M246" s="36">
        <f t="shared" si="219"/>
        <v>2.9878542706207292E-3</v>
      </c>
      <c r="N246" s="424">
        <f t="shared" ref="N246:W246" si="267">+N247+N248</f>
        <v>0</v>
      </c>
      <c r="O246" s="424">
        <f t="shared" si="267"/>
        <v>9565326687.3600006</v>
      </c>
      <c r="P246" s="424">
        <f t="shared" si="267"/>
        <v>6295074119.6400003</v>
      </c>
      <c r="Q246" s="424">
        <f t="shared" si="267"/>
        <v>8815625721.5499992</v>
      </c>
      <c r="R246" s="424">
        <f t="shared" si="267"/>
        <v>7044775085.4499998</v>
      </c>
      <c r="S246" s="424">
        <f t="shared" si="267"/>
        <v>749700965.80999947</v>
      </c>
      <c r="T246" s="424">
        <f t="shared" si="267"/>
        <v>2664142454.2799997</v>
      </c>
      <c r="U246" s="424">
        <f t="shared" si="267"/>
        <v>6151483267.2700005</v>
      </c>
      <c r="V246" s="424">
        <f t="shared" si="267"/>
        <v>2580962728.2799997</v>
      </c>
      <c r="W246" s="424">
        <f t="shared" si="267"/>
        <v>83179726</v>
      </c>
      <c r="X246" s="37">
        <f t="shared" si="206"/>
        <v>0.55582616283311181</v>
      </c>
      <c r="Y246" s="37">
        <f t="shared" si="207"/>
        <v>0.16797447219014658</v>
      </c>
      <c r="Z246" s="37">
        <f t="shared" si="208"/>
        <v>0.16272998139749972</v>
      </c>
      <c r="AA246" s="37">
        <f>+T246/Q246</f>
        <v>0.30220684707240264</v>
      </c>
      <c r="AB246" s="37">
        <f t="shared" si="222"/>
        <v>0.96877804868640938</v>
      </c>
    </row>
    <row r="247" spans="1:28" ht="32.25" customHeight="1" x14ac:dyDescent="0.25">
      <c r="A247" s="239" t="s">
        <v>398</v>
      </c>
      <c r="B247" s="68" t="s">
        <v>192</v>
      </c>
      <c r="C247" s="40">
        <v>11</v>
      </c>
      <c r="D247" s="40" t="s">
        <v>38</v>
      </c>
      <c r="E247" s="150" t="s">
        <v>226</v>
      </c>
      <c r="F247" s="422">
        <v>5414957829</v>
      </c>
      <c r="G247" s="421">
        <v>0</v>
      </c>
      <c r="H247" s="421">
        <v>0</v>
      </c>
      <c r="I247" s="421">
        <v>0</v>
      </c>
      <c r="J247" s="421">
        <v>0</v>
      </c>
      <c r="K247" s="421">
        <f t="shared" si="211"/>
        <v>0</v>
      </c>
      <c r="L247" s="421">
        <f t="shared" si="212"/>
        <v>5414957829</v>
      </c>
      <c r="M247" s="43">
        <f t="shared" si="219"/>
        <v>1.0200943262082091E-3</v>
      </c>
      <c r="N247" s="421">
        <v>0</v>
      </c>
      <c r="O247" s="421">
        <v>5212928271.3599997</v>
      </c>
      <c r="P247" s="421">
        <f>L247-O247</f>
        <v>202029557.64000034</v>
      </c>
      <c r="Q247" s="421">
        <v>5174974212.5500002</v>
      </c>
      <c r="R247" s="421">
        <f>+L247-Q247</f>
        <v>239983616.44999981</v>
      </c>
      <c r="S247" s="421">
        <f t="shared" ref="S247:S250" si="268">O247-Q247</f>
        <v>37954058.809999466</v>
      </c>
      <c r="T247" s="421">
        <v>2135229988.28</v>
      </c>
      <c r="U247" s="421">
        <f>+Q247-T247</f>
        <v>3039744224.2700005</v>
      </c>
      <c r="V247" s="421">
        <v>2132192821.28</v>
      </c>
      <c r="W247" s="44">
        <f t="shared" si="226"/>
        <v>3037167</v>
      </c>
      <c r="X247" s="45">
        <f t="shared" si="206"/>
        <v>0.95568135080115324</v>
      </c>
      <c r="Y247" s="45">
        <f t="shared" si="207"/>
        <v>0.39432070492676774</v>
      </c>
      <c r="Z247" s="45">
        <f t="shared" si="208"/>
        <v>0.39375982022629341</v>
      </c>
      <c r="AA247" s="45">
        <f>+T247/Q247</f>
        <v>0.41260688470713214</v>
      </c>
      <c r="AB247" s="45">
        <f t="shared" si="222"/>
        <v>0.99857759257004131</v>
      </c>
    </row>
    <row r="248" spans="1:28" ht="48.75" customHeight="1" x14ac:dyDescent="0.25">
      <c r="A248" s="239" t="s">
        <v>398</v>
      </c>
      <c r="B248" s="77" t="s">
        <v>192</v>
      </c>
      <c r="C248" s="40">
        <v>54</v>
      </c>
      <c r="D248" s="40" t="s">
        <v>38</v>
      </c>
      <c r="E248" s="150" t="s">
        <v>226</v>
      </c>
      <c r="F248" s="429">
        <f>2010523584+6444919394</f>
        <v>8455442978</v>
      </c>
      <c r="G248" s="421">
        <v>0</v>
      </c>
      <c r="H248" s="421">
        <v>0</v>
      </c>
      <c r="I248" s="421">
        <v>1990000000</v>
      </c>
      <c r="J248" s="421">
        <v>0</v>
      </c>
      <c r="K248" s="421">
        <f t="shared" si="211"/>
        <v>1990000000</v>
      </c>
      <c r="L248" s="422">
        <f t="shared" si="212"/>
        <v>10445442978</v>
      </c>
      <c r="M248" s="36">
        <f t="shared" si="219"/>
        <v>1.9677599444125199E-3</v>
      </c>
      <c r="N248" s="421">
        <v>0</v>
      </c>
      <c r="O248" s="421">
        <v>4352398416</v>
      </c>
      <c r="P248" s="421">
        <f>L248-O248</f>
        <v>6093044562</v>
      </c>
      <c r="Q248" s="421">
        <v>3640651509</v>
      </c>
      <c r="R248" s="421">
        <f>+L248-Q248</f>
        <v>6804791469</v>
      </c>
      <c r="S248" s="421">
        <f t="shared" si="268"/>
        <v>711746907</v>
      </c>
      <c r="T248" s="421">
        <v>528912466</v>
      </c>
      <c r="U248" s="421">
        <f>+Q248-T248</f>
        <v>3111739043</v>
      </c>
      <c r="V248" s="421">
        <v>448769907</v>
      </c>
      <c r="W248" s="44">
        <f t="shared" si="226"/>
        <v>80142559</v>
      </c>
      <c r="X248" s="45">
        <f t="shared" si="206"/>
        <v>0.34853969493374987</v>
      </c>
      <c r="Y248" s="45">
        <f t="shared" si="207"/>
        <v>5.0635714264486986E-2</v>
      </c>
      <c r="Z248" s="45">
        <f t="shared" si="208"/>
        <v>4.2963224053320759E-2</v>
      </c>
      <c r="AA248" s="45">
        <f>+T248/Q248</f>
        <v>0.1452796195110912</v>
      </c>
      <c r="AB248" s="45">
        <f t="shared" si="222"/>
        <v>0.84847670616256565</v>
      </c>
    </row>
    <row r="249" spans="1:28" ht="30.75" customHeight="1" x14ac:dyDescent="0.25">
      <c r="A249" s="238" t="s">
        <v>399</v>
      </c>
      <c r="B249" s="68"/>
      <c r="C249" s="40"/>
      <c r="D249" s="40"/>
      <c r="E249" s="149" t="s">
        <v>400</v>
      </c>
      <c r="F249" s="425">
        <f>+F250</f>
        <v>20494557022</v>
      </c>
      <c r="G249" s="425">
        <f t="shared" ref="G249:L249" si="269">+G250</f>
        <v>0</v>
      </c>
      <c r="H249" s="425">
        <f t="shared" si="269"/>
        <v>0</v>
      </c>
      <c r="I249" s="425">
        <f t="shared" si="269"/>
        <v>0</v>
      </c>
      <c r="J249" s="425">
        <f t="shared" si="269"/>
        <v>1990000000</v>
      </c>
      <c r="K249" s="425">
        <f t="shared" si="269"/>
        <v>-1990000000</v>
      </c>
      <c r="L249" s="425">
        <f t="shared" si="269"/>
        <v>18504557022</v>
      </c>
      <c r="M249" s="36">
        <f t="shared" si="219"/>
        <v>3.4859724162661573E-3</v>
      </c>
      <c r="N249" s="425">
        <f t="shared" ref="N249:W249" si="270">+N250</f>
        <v>0</v>
      </c>
      <c r="O249" s="425">
        <f t="shared" si="270"/>
        <v>13995674000</v>
      </c>
      <c r="P249" s="425">
        <f t="shared" si="270"/>
        <v>4508883022</v>
      </c>
      <c r="Q249" s="425">
        <f t="shared" si="270"/>
        <v>13103673000</v>
      </c>
      <c r="R249" s="425">
        <f t="shared" si="270"/>
        <v>5400884022</v>
      </c>
      <c r="S249" s="425">
        <f t="shared" si="270"/>
        <v>892001000</v>
      </c>
      <c r="T249" s="425">
        <f t="shared" si="270"/>
        <v>0</v>
      </c>
      <c r="U249" s="425">
        <f t="shared" si="270"/>
        <v>13103673000</v>
      </c>
      <c r="V249" s="425">
        <f t="shared" si="270"/>
        <v>0</v>
      </c>
      <c r="W249" s="425">
        <f t="shared" si="270"/>
        <v>0</v>
      </c>
      <c r="X249" s="37">
        <f t="shared" si="206"/>
        <v>0.7081322176165088</v>
      </c>
      <c r="Y249" s="37">
        <f t="shared" si="207"/>
        <v>0</v>
      </c>
      <c r="Z249" s="37">
        <f t="shared" si="208"/>
        <v>0</v>
      </c>
      <c r="AA249" s="37">
        <f t="shared" ref="AA249:AA260" si="271">+T249/Q249</f>
        <v>0</v>
      </c>
      <c r="AB249" s="37" t="s">
        <v>46</v>
      </c>
    </row>
    <row r="250" spans="1:28" ht="48" customHeight="1" x14ac:dyDescent="0.25">
      <c r="A250" s="239" t="s">
        <v>401</v>
      </c>
      <c r="B250" s="77" t="s">
        <v>192</v>
      </c>
      <c r="C250" s="40">
        <v>54</v>
      </c>
      <c r="D250" s="40" t="s">
        <v>38</v>
      </c>
      <c r="E250" s="150" t="s">
        <v>226</v>
      </c>
      <c r="F250" s="429">
        <v>20494557022</v>
      </c>
      <c r="G250" s="421">
        <v>0</v>
      </c>
      <c r="H250" s="421">
        <v>0</v>
      </c>
      <c r="I250" s="421">
        <v>0</v>
      </c>
      <c r="J250" s="421">
        <v>1990000000</v>
      </c>
      <c r="K250" s="421">
        <f t="shared" si="211"/>
        <v>-1990000000</v>
      </c>
      <c r="L250" s="422">
        <f t="shared" si="212"/>
        <v>18504557022</v>
      </c>
      <c r="M250" s="43">
        <f t="shared" si="219"/>
        <v>3.4859724162661573E-3</v>
      </c>
      <c r="N250" s="258">
        <v>0</v>
      </c>
      <c r="O250" s="421">
        <v>13995674000</v>
      </c>
      <c r="P250" s="421">
        <f>L250-O250</f>
        <v>4508883022</v>
      </c>
      <c r="Q250" s="421">
        <v>13103673000</v>
      </c>
      <c r="R250" s="421">
        <f>+L250-Q250</f>
        <v>5400884022</v>
      </c>
      <c r="S250" s="421">
        <f t="shared" si="268"/>
        <v>892001000</v>
      </c>
      <c r="T250" s="421">
        <v>0</v>
      </c>
      <c r="U250" s="421">
        <f>+Q250-T250</f>
        <v>13103673000</v>
      </c>
      <c r="V250" s="421">
        <v>0</v>
      </c>
      <c r="W250" s="44">
        <f t="shared" si="226"/>
        <v>0</v>
      </c>
      <c r="X250" s="45">
        <f t="shared" si="206"/>
        <v>0.7081322176165088</v>
      </c>
      <c r="Y250" s="45">
        <f t="shared" si="207"/>
        <v>0</v>
      </c>
      <c r="Z250" s="45">
        <f t="shared" si="208"/>
        <v>0</v>
      </c>
      <c r="AA250" s="45">
        <f t="shared" si="271"/>
        <v>0</v>
      </c>
      <c r="AB250" s="45" t="s">
        <v>46</v>
      </c>
    </row>
    <row r="251" spans="1:28" ht="66" customHeight="1" x14ac:dyDescent="0.25">
      <c r="A251" s="254" t="s">
        <v>402</v>
      </c>
      <c r="B251" s="68"/>
      <c r="C251" s="68"/>
      <c r="D251" s="68"/>
      <c r="E251" s="148" t="s">
        <v>405</v>
      </c>
      <c r="F251" s="424">
        <f>+F252</f>
        <v>4000000000</v>
      </c>
      <c r="G251" s="424">
        <f t="shared" ref="G251:L252" si="272">+G252</f>
        <v>0</v>
      </c>
      <c r="H251" s="424">
        <f t="shared" si="272"/>
        <v>0</v>
      </c>
      <c r="I251" s="424">
        <f t="shared" si="272"/>
        <v>0</v>
      </c>
      <c r="J251" s="424">
        <f t="shared" si="272"/>
        <v>0</v>
      </c>
      <c r="K251" s="424">
        <f t="shared" si="272"/>
        <v>0</v>
      </c>
      <c r="L251" s="424">
        <f t="shared" si="272"/>
        <v>4000000000</v>
      </c>
      <c r="M251" s="36">
        <f t="shared" si="219"/>
        <v>7.5353815000741653E-4</v>
      </c>
      <c r="N251" s="424">
        <f t="shared" ref="N251:W252" si="273">+N252</f>
        <v>0</v>
      </c>
      <c r="O251" s="424">
        <f t="shared" si="273"/>
        <v>3468587238.2200003</v>
      </c>
      <c r="P251" s="424">
        <f t="shared" si="273"/>
        <v>531412761.77999997</v>
      </c>
      <c r="Q251" s="424">
        <f t="shared" si="273"/>
        <v>2700459535.6900001</v>
      </c>
      <c r="R251" s="424">
        <f t="shared" si="273"/>
        <v>1299540464.3099999</v>
      </c>
      <c r="S251" s="424">
        <f t="shared" si="273"/>
        <v>768127702.52999997</v>
      </c>
      <c r="T251" s="424">
        <f t="shared" si="273"/>
        <v>1379225812.1900001</v>
      </c>
      <c r="U251" s="424">
        <f t="shared" si="273"/>
        <v>1321233723.5</v>
      </c>
      <c r="V251" s="424">
        <f t="shared" si="273"/>
        <v>1379225812.1900001</v>
      </c>
      <c r="W251" s="424">
        <f t="shared" si="273"/>
        <v>0</v>
      </c>
      <c r="X251" s="37">
        <f t="shared" si="206"/>
        <v>0.67511488392249996</v>
      </c>
      <c r="Y251" s="37">
        <f t="shared" si="207"/>
        <v>0.34480645304750002</v>
      </c>
      <c r="Z251" s="37">
        <f t="shared" si="208"/>
        <v>0.34480645304750002</v>
      </c>
      <c r="AA251" s="37">
        <f t="shared" si="271"/>
        <v>0.51073744818679212</v>
      </c>
      <c r="AB251" s="37">
        <f t="shared" si="222"/>
        <v>1</v>
      </c>
    </row>
    <row r="252" spans="1:28" ht="60.75" customHeight="1" x14ac:dyDescent="0.25">
      <c r="A252" s="254" t="s">
        <v>404</v>
      </c>
      <c r="B252" s="68"/>
      <c r="C252" s="68"/>
      <c r="D252" s="68"/>
      <c r="E252" s="148" t="s">
        <v>405</v>
      </c>
      <c r="F252" s="424">
        <f>+F253</f>
        <v>4000000000</v>
      </c>
      <c r="G252" s="424">
        <f t="shared" si="272"/>
        <v>0</v>
      </c>
      <c r="H252" s="424">
        <f t="shared" si="272"/>
        <v>0</v>
      </c>
      <c r="I252" s="424">
        <f t="shared" si="272"/>
        <v>0</v>
      </c>
      <c r="J252" s="424">
        <f t="shared" si="272"/>
        <v>0</v>
      </c>
      <c r="K252" s="424">
        <f t="shared" si="272"/>
        <v>0</v>
      </c>
      <c r="L252" s="424">
        <f t="shared" si="272"/>
        <v>4000000000</v>
      </c>
      <c r="M252" s="36">
        <f t="shared" si="219"/>
        <v>7.5353815000741653E-4</v>
      </c>
      <c r="N252" s="424">
        <f t="shared" si="273"/>
        <v>0</v>
      </c>
      <c r="O252" s="424">
        <f t="shared" si="273"/>
        <v>3468587238.2200003</v>
      </c>
      <c r="P252" s="424">
        <f t="shared" si="273"/>
        <v>531412761.77999997</v>
      </c>
      <c r="Q252" s="424">
        <f t="shared" si="273"/>
        <v>2700459535.6900001</v>
      </c>
      <c r="R252" s="424">
        <f t="shared" si="273"/>
        <v>1299540464.3099999</v>
      </c>
      <c r="S252" s="424">
        <f t="shared" si="273"/>
        <v>768127702.52999997</v>
      </c>
      <c r="T252" s="424">
        <f t="shared" si="273"/>
        <v>1379225812.1900001</v>
      </c>
      <c r="U252" s="424">
        <f t="shared" si="273"/>
        <v>1321233723.5</v>
      </c>
      <c r="V252" s="424">
        <f t="shared" si="273"/>
        <v>1379225812.1900001</v>
      </c>
      <c r="W252" s="424">
        <f t="shared" si="273"/>
        <v>0</v>
      </c>
      <c r="X252" s="37">
        <f t="shared" si="206"/>
        <v>0.67511488392249996</v>
      </c>
      <c r="Y252" s="37">
        <f t="shared" si="207"/>
        <v>0.34480645304750002</v>
      </c>
      <c r="Z252" s="37">
        <f t="shared" si="208"/>
        <v>0.34480645304750002</v>
      </c>
      <c r="AA252" s="37">
        <f t="shared" si="271"/>
        <v>0.51073744818679212</v>
      </c>
      <c r="AB252" s="37">
        <f t="shared" si="222"/>
        <v>1</v>
      </c>
    </row>
    <row r="253" spans="1:28" ht="35.25" customHeight="1" x14ac:dyDescent="0.25">
      <c r="A253" s="254" t="s">
        <v>406</v>
      </c>
      <c r="B253" s="68"/>
      <c r="C253" s="68"/>
      <c r="D253" s="68"/>
      <c r="E253" s="148" t="s">
        <v>407</v>
      </c>
      <c r="F253" s="424">
        <f>+F254+F255</f>
        <v>4000000000</v>
      </c>
      <c r="G253" s="424">
        <f t="shared" ref="G253:L253" si="274">+G254+G255</f>
        <v>0</v>
      </c>
      <c r="H253" s="424">
        <f t="shared" si="274"/>
        <v>0</v>
      </c>
      <c r="I253" s="424">
        <f t="shared" si="274"/>
        <v>0</v>
      </c>
      <c r="J253" s="424">
        <f t="shared" si="274"/>
        <v>0</v>
      </c>
      <c r="K253" s="424">
        <f t="shared" si="274"/>
        <v>0</v>
      </c>
      <c r="L253" s="424">
        <f t="shared" si="274"/>
        <v>4000000000</v>
      </c>
      <c r="M253" s="36">
        <f t="shared" si="219"/>
        <v>7.5353815000741653E-4</v>
      </c>
      <c r="N253" s="424">
        <f t="shared" ref="N253:W253" si="275">+N254+N255</f>
        <v>0</v>
      </c>
      <c r="O253" s="424">
        <f t="shared" si="275"/>
        <v>3468587238.2200003</v>
      </c>
      <c r="P253" s="424">
        <f t="shared" si="275"/>
        <v>531412761.77999997</v>
      </c>
      <c r="Q253" s="424">
        <f t="shared" si="275"/>
        <v>2700459535.6900001</v>
      </c>
      <c r="R253" s="424">
        <f t="shared" si="275"/>
        <v>1299540464.3099999</v>
      </c>
      <c r="S253" s="424">
        <f t="shared" si="275"/>
        <v>768127702.52999997</v>
      </c>
      <c r="T253" s="424">
        <f t="shared" si="275"/>
        <v>1379225812.1900001</v>
      </c>
      <c r="U253" s="424">
        <f t="shared" si="275"/>
        <v>1321233723.5</v>
      </c>
      <c r="V253" s="424">
        <f t="shared" si="275"/>
        <v>1379225812.1900001</v>
      </c>
      <c r="W253" s="424">
        <f t="shared" si="275"/>
        <v>0</v>
      </c>
      <c r="X253" s="37">
        <f t="shared" si="206"/>
        <v>0.67511488392249996</v>
      </c>
      <c r="Y253" s="37">
        <f t="shared" si="207"/>
        <v>0.34480645304750002</v>
      </c>
      <c r="Z253" s="37">
        <f t="shared" si="208"/>
        <v>0.34480645304750002</v>
      </c>
      <c r="AA253" s="37">
        <f t="shared" si="271"/>
        <v>0.51073744818679212</v>
      </c>
      <c r="AB253" s="37">
        <f t="shared" si="222"/>
        <v>1</v>
      </c>
    </row>
    <row r="254" spans="1:28" ht="35.25" customHeight="1" x14ac:dyDescent="0.25">
      <c r="A254" s="239" t="s">
        <v>408</v>
      </c>
      <c r="B254" s="40" t="s">
        <v>192</v>
      </c>
      <c r="C254" s="40">
        <v>11</v>
      </c>
      <c r="D254" s="40" t="s">
        <v>38</v>
      </c>
      <c r="E254" s="150" t="s">
        <v>226</v>
      </c>
      <c r="F254" s="422">
        <v>1000000000</v>
      </c>
      <c r="G254" s="421">
        <v>0</v>
      </c>
      <c r="H254" s="421">
        <v>0</v>
      </c>
      <c r="I254" s="421">
        <v>0</v>
      </c>
      <c r="J254" s="421">
        <v>0</v>
      </c>
      <c r="K254" s="421">
        <f t="shared" si="211"/>
        <v>0</v>
      </c>
      <c r="L254" s="421">
        <f t="shared" si="212"/>
        <v>1000000000</v>
      </c>
      <c r="M254" s="43">
        <f t="shared" si="219"/>
        <v>1.8838453750185413E-4</v>
      </c>
      <c r="N254" s="421">
        <v>0</v>
      </c>
      <c r="O254" s="421">
        <v>999524738.22000003</v>
      </c>
      <c r="P254" s="421">
        <f>L254-O254</f>
        <v>475261.77999997139</v>
      </c>
      <c r="Q254" s="421">
        <v>975946810.95000005</v>
      </c>
      <c r="R254" s="421">
        <f>+L254-Q254</f>
        <v>24053189.049999952</v>
      </c>
      <c r="S254" s="421">
        <f t="shared" ref="S254:S255" si="276">O254-Q254</f>
        <v>23577927.269999981</v>
      </c>
      <c r="T254" s="421">
        <v>798822162.45000005</v>
      </c>
      <c r="U254" s="421">
        <f>+Q254-T254</f>
        <v>177124648.5</v>
      </c>
      <c r="V254" s="421">
        <v>798822162.45000005</v>
      </c>
      <c r="W254" s="44">
        <f t="shared" si="226"/>
        <v>0</v>
      </c>
      <c r="X254" s="45">
        <f t="shared" si="206"/>
        <v>0.97594681095000002</v>
      </c>
      <c r="Y254" s="45">
        <f t="shared" si="207"/>
        <v>0.79882216245000004</v>
      </c>
      <c r="Z254" s="45">
        <f t="shared" si="208"/>
        <v>0.79882216245000004</v>
      </c>
      <c r="AA254" s="45">
        <f t="shared" si="271"/>
        <v>0.81850993669666849</v>
      </c>
      <c r="AB254" s="45">
        <f t="shared" si="222"/>
        <v>1</v>
      </c>
    </row>
    <row r="255" spans="1:28" ht="48.75" customHeight="1" x14ac:dyDescent="0.25">
      <c r="A255" s="239" t="s">
        <v>408</v>
      </c>
      <c r="B255" s="77" t="s">
        <v>192</v>
      </c>
      <c r="C255" s="40">
        <v>54</v>
      </c>
      <c r="D255" s="40" t="s">
        <v>38</v>
      </c>
      <c r="E255" s="150" t="s">
        <v>226</v>
      </c>
      <c r="F255" s="422">
        <v>3000000000</v>
      </c>
      <c r="G255" s="421">
        <v>0</v>
      </c>
      <c r="H255" s="421">
        <v>0</v>
      </c>
      <c r="I255" s="421">
        <v>0</v>
      </c>
      <c r="J255" s="421">
        <v>0</v>
      </c>
      <c r="K255" s="421">
        <f t="shared" si="211"/>
        <v>0</v>
      </c>
      <c r="L255" s="421">
        <f t="shared" si="212"/>
        <v>3000000000</v>
      </c>
      <c r="M255" s="43">
        <f t="shared" si="219"/>
        <v>5.6515361250556242E-4</v>
      </c>
      <c r="N255" s="421">
        <v>0</v>
      </c>
      <c r="O255" s="421">
        <v>2469062500</v>
      </c>
      <c r="P255" s="421">
        <f>L255-O255</f>
        <v>530937500</v>
      </c>
      <c r="Q255" s="421">
        <v>1724512724.74</v>
      </c>
      <c r="R255" s="421">
        <f>+L255-Q255</f>
        <v>1275487275.26</v>
      </c>
      <c r="S255" s="421">
        <f t="shared" si="276"/>
        <v>744549775.25999999</v>
      </c>
      <c r="T255" s="421">
        <v>580403649.74000001</v>
      </c>
      <c r="U255" s="421">
        <f>+Q255-T255</f>
        <v>1144109075</v>
      </c>
      <c r="V255" s="421">
        <v>580403649.74000001</v>
      </c>
      <c r="W255" s="44">
        <f t="shared" si="226"/>
        <v>0</v>
      </c>
      <c r="X255" s="45">
        <f t="shared" si="206"/>
        <v>0.57483757491333332</v>
      </c>
      <c r="Y255" s="45">
        <f t="shared" si="207"/>
        <v>0.19346788324666667</v>
      </c>
      <c r="Z255" s="45">
        <f t="shared" si="208"/>
        <v>0.19346788324666667</v>
      </c>
      <c r="AA255" s="45">
        <f t="shared" si="271"/>
        <v>0.33656095511125084</v>
      </c>
      <c r="AB255" s="45">
        <f t="shared" si="222"/>
        <v>1</v>
      </c>
    </row>
    <row r="256" spans="1:28" ht="72" customHeight="1" x14ac:dyDescent="0.25">
      <c r="A256" s="254" t="s">
        <v>409</v>
      </c>
      <c r="B256" s="72"/>
      <c r="C256" s="70"/>
      <c r="D256" s="70"/>
      <c r="E256" s="148" t="s">
        <v>412</v>
      </c>
      <c r="F256" s="424">
        <f>+F257</f>
        <v>1500000000</v>
      </c>
      <c r="G256" s="424">
        <f t="shared" ref="G256:L258" si="277">+G257</f>
        <v>0</v>
      </c>
      <c r="H256" s="424">
        <f t="shared" si="277"/>
        <v>0</v>
      </c>
      <c r="I256" s="424">
        <f t="shared" si="277"/>
        <v>0</v>
      </c>
      <c r="J256" s="424">
        <f t="shared" si="277"/>
        <v>0</v>
      </c>
      <c r="K256" s="424">
        <f t="shared" si="277"/>
        <v>0</v>
      </c>
      <c r="L256" s="424">
        <f t="shared" si="277"/>
        <v>1500000000</v>
      </c>
      <c r="M256" s="36">
        <f t="shared" si="219"/>
        <v>2.8257680625278121E-4</v>
      </c>
      <c r="N256" s="424">
        <f t="shared" ref="N256:W258" si="278">+N257</f>
        <v>0</v>
      </c>
      <c r="O256" s="424">
        <f t="shared" si="278"/>
        <v>684737269.75</v>
      </c>
      <c r="P256" s="424">
        <f t="shared" si="278"/>
        <v>815262730.25</v>
      </c>
      <c r="Q256" s="424">
        <f t="shared" si="278"/>
        <v>684241603.26999998</v>
      </c>
      <c r="R256" s="424">
        <f t="shared" si="278"/>
        <v>815758396.73000002</v>
      </c>
      <c r="S256" s="424">
        <f t="shared" si="278"/>
        <v>495666.48000001907</v>
      </c>
      <c r="T256" s="424">
        <f t="shared" si="278"/>
        <v>221494435.27000001</v>
      </c>
      <c r="U256" s="424">
        <f t="shared" si="278"/>
        <v>462747168</v>
      </c>
      <c r="V256" s="424">
        <f t="shared" si="278"/>
        <v>221494435.27000001</v>
      </c>
      <c r="W256" s="424">
        <f t="shared" si="278"/>
        <v>0</v>
      </c>
      <c r="X256" s="37">
        <f t="shared" si="206"/>
        <v>0.45616106884666663</v>
      </c>
      <c r="Y256" s="37">
        <f t="shared" si="207"/>
        <v>0.14766295684666667</v>
      </c>
      <c r="Z256" s="37">
        <f t="shared" si="208"/>
        <v>0.14766295684666667</v>
      </c>
      <c r="AA256" s="37">
        <f t="shared" si="271"/>
        <v>0.32370793329647757</v>
      </c>
      <c r="AB256" s="37">
        <f t="shared" si="222"/>
        <v>1</v>
      </c>
    </row>
    <row r="257" spans="1:28" ht="49.5" customHeight="1" x14ac:dyDescent="0.25">
      <c r="A257" s="254" t="s">
        <v>411</v>
      </c>
      <c r="B257" s="82"/>
      <c r="C257" s="83"/>
      <c r="D257" s="83"/>
      <c r="E257" s="148" t="s">
        <v>412</v>
      </c>
      <c r="F257" s="424">
        <f>+F258</f>
        <v>1500000000</v>
      </c>
      <c r="G257" s="424">
        <f t="shared" si="277"/>
        <v>0</v>
      </c>
      <c r="H257" s="424">
        <f t="shared" si="277"/>
        <v>0</v>
      </c>
      <c r="I257" s="424">
        <f t="shared" si="277"/>
        <v>0</v>
      </c>
      <c r="J257" s="424">
        <f t="shared" si="277"/>
        <v>0</v>
      </c>
      <c r="K257" s="424">
        <f t="shared" si="277"/>
        <v>0</v>
      </c>
      <c r="L257" s="424">
        <f t="shared" si="277"/>
        <v>1500000000</v>
      </c>
      <c r="M257" s="36">
        <f t="shared" si="219"/>
        <v>2.8257680625278121E-4</v>
      </c>
      <c r="N257" s="424">
        <f t="shared" si="278"/>
        <v>0</v>
      </c>
      <c r="O257" s="424">
        <f t="shared" si="278"/>
        <v>684737269.75</v>
      </c>
      <c r="P257" s="424">
        <f t="shared" si="278"/>
        <v>815262730.25</v>
      </c>
      <c r="Q257" s="424">
        <f t="shared" si="278"/>
        <v>684241603.26999998</v>
      </c>
      <c r="R257" s="424">
        <f t="shared" si="278"/>
        <v>815758396.73000002</v>
      </c>
      <c r="S257" s="424">
        <f t="shared" si="278"/>
        <v>495666.48000001907</v>
      </c>
      <c r="T257" s="424">
        <f t="shared" si="278"/>
        <v>221494435.27000001</v>
      </c>
      <c r="U257" s="424">
        <f t="shared" si="278"/>
        <v>462747168</v>
      </c>
      <c r="V257" s="424">
        <f t="shared" si="278"/>
        <v>221494435.27000001</v>
      </c>
      <c r="W257" s="424">
        <f t="shared" si="278"/>
        <v>0</v>
      </c>
      <c r="X257" s="37">
        <f t="shared" si="206"/>
        <v>0.45616106884666663</v>
      </c>
      <c r="Y257" s="37">
        <f t="shared" si="207"/>
        <v>0.14766295684666667</v>
      </c>
      <c r="Z257" s="37">
        <f t="shared" si="208"/>
        <v>0.14766295684666667</v>
      </c>
      <c r="AA257" s="37">
        <f t="shared" si="271"/>
        <v>0.32370793329647757</v>
      </c>
      <c r="AB257" s="37">
        <f t="shared" si="222"/>
        <v>1</v>
      </c>
    </row>
    <row r="258" spans="1:28" ht="35.25" customHeight="1" x14ac:dyDescent="0.25">
      <c r="A258" s="254" t="s">
        <v>413</v>
      </c>
      <c r="B258" s="82"/>
      <c r="C258" s="83"/>
      <c r="D258" s="83"/>
      <c r="E258" s="148" t="s">
        <v>414</v>
      </c>
      <c r="F258" s="424">
        <f>+F259</f>
        <v>1500000000</v>
      </c>
      <c r="G258" s="424">
        <f t="shared" si="277"/>
        <v>0</v>
      </c>
      <c r="H258" s="424">
        <f t="shared" si="277"/>
        <v>0</v>
      </c>
      <c r="I258" s="424">
        <f t="shared" si="277"/>
        <v>0</v>
      </c>
      <c r="J258" s="424">
        <f t="shared" si="277"/>
        <v>0</v>
      </c>
      <c r="K258" s="424">
        <f t="shared" si="277"/>
        <v>0</v>
      </c>
      <c r="L258" s="424">
        <f t="shared" si="277"/>
        <v>1500000000</v>
      </c>
      <c r="M258" s="36">
        <f t="shared" si="219"/>
        <v>2.8257680625278121E-4</v>
      </c>
      <c r="N258" s="424">
        <f t="shared" si="278"/>
        <v>0</v>
      </c>
      <c r="O258" s="424">
        <f t="shared" si="278"/>
        <v>684737269.75</v>
      </c>
      <c r="P258" s="424">
        <f t="shared" si="278"/>
        <v>815262730.25</v>
      </c>
      <c r="Q258" s="424">
        <f t="shared" si="278"/>
        <v>684241603.26999998</v>
      </c>
      <c r="R258" s="424">
        <f t="shared" si="278"/>
        <v>815758396.73000002</v>
      </c>
      <c r="S258" s="424">
        <f t="shared" si="278"/>
        <v>495666.48000001907</v>
      </c>
      <c r="T258" s="424">
        <f t="shared" si="278"/>
        <v>221494435.27000001</v>
      </c>
      <c r="U258" s="424">
        <f t="shared" si="278"/>
        <v>462747168</v>
      </c>
      <c r="V258" s="424">
        <f t="shared" si="278"/>
        <v>221494435.27000001</v>
      </c>
      <c r="W258" s="424">
        <f t="shared" si="278"/>
        <v>0</v>
      </c>
      <c r="X258" s="37">
        <f t="shared" si="206"/>
        <v>0.45616106884666663</v>
      </c>
      <c r="Y258" s="37">
        <f t="shared" si="207"/>
        <v>0.14766295684666667</v>
      </c>
      <c r="Z258" s="37">
        <f t="shared" si="208"/>
        <v>0.14766295684666667</v>
      </c>
      <c r="AA258" s="37">
        <f t="shared" si="271"/>
        <v>0.32370793329647757</v>
      </c>
      <c r="AB258" s="37">
        <f t="shared" si="222"/>
        <v>1</v>
      </c>
    </row>
    <row r="259" spans="1:28" ht="42.75" customHeight="1" thickBot="1" x14ac:dyDescent="0.3">
      <c r="A259" s="248" t="s">
        <v>439</v>
      </c>
      <c r="B259" s="84" t="s">
        <v>192</v>
      </c>
      <c r="C259" s="53">
        <v>54</v>
      </c>
      <c r="D259" s="53" t="s">
        <v>38</v>
      </c>
      <c r="E259" s="431" t="s">
        <v>226</v>
      </c>
      <c r="F259" s="432">
        <v>1500000000</v>
      </c>
      <c r="G259" s="427">
        <v>0</v>
      </c>
      <c r="H259" s="427">
        <v>0</v>
      </c>
      <c r="I259" s="427">
        <v>0</v>
      </c>
      <c r="J259" s="427">
        <v>0</v>
      </c>
      <c r="K259" s="427">
        <f t="shared" si="211"/>
        <v>0</v>
      </c>
      <c r="L259" s="427">
        <f t="shared" si="212"/>
        <v>1500000000</v>
      </c>
      <c r="M259" s="250">
        <f t="shared" si="219"/>
        <v>2.8257680625278121E-4</v>
      </c>
      <c r="N259" s="427">
        <v>0</v>
      </c>
      <c r="O259" s="427">
        <v>684737269.75</v>
      </c>
      <c r="P259" s="427">
        <f>L259-O259</f>
        <v>815262730.25</v>
      </c>
      <c r="Q259" s="427">
        <v>684241603.26999998</v>
      </c>
      <c r="R259" s="427">
        <f>+L259-Q259</f>
        <v>815758396.73000002</v>
      </c>
      <c r="S259" s="427">
        <f t="shared" ref="S259" si="279">O259-Q259</f>
        <v>495666.48000001907</v>
      </c>
      <c r="T259" s="427">
        <v>221494435.27000001</v>
      </c>
      <c r="U259" s="427">
        <f>+Q259-T259</f>
        <v>462747168</v>
      </c>
      <c r="V259" s="427">
        <v>221494435.27000001</v>
      </c>
      <c r="W259" s="56">
        <f t="shared" si="226"/>
        <v>0</v>
      </c>
      <c r="X259" s="57">
        <f t="shared" si="206"/>
        <v>0.45616106884666663</v>
      </c>
      <c r="Y259" s="57">
        <f t="shared" si="207"/>
        <v>0.14766295684666667</v>
      </c>
      <c r="Z259" s="57">
        <f t="shared" si="208"/>
        <v>0.14766295684666667</v>
      </c>
      <c r="AA259" s="57">
        <f t="shared" si="271"/>
        <v>0.32370793329647757</v>
      </c>
      <c r="AB259" s="57">
        <f t="shared" si="222"/>
        <v>1</v>
      </c>
    </row>
    <row r="260" spans="1:28" s="433" customFormat="1" ht="33" customHeight="1" thickBot="1" x14ac:dyDescent="0.3">
      <c r="A260" s="547" t="s">
        <v>415</v>
      </c>
      <c r="B260" s="548"/>
      <c r="C260" s="548"/>
      <c r="D260" s="548"/>
      <c r="E260" s="548"/>
      <c r="F260" s="445">
        <f>+F7+F97+F104</f>
        <v>5308291292167</v>
      </c>
      <c r="G260" s="445">
        <f t="shared" ref="G260:W260" si="280">+G7+G97+G104</f>
        <v>0</v>
      </c>
      <c r="H260" s="445">
        <f t="shared" si="280"/>
        <v>0</v>
      </c>
      <c r="I260" s="445">
        <f t="shared" si="280"/>
        <v>22322382568</v>
      </c>
      <c r="J260" s="445">
        <f t="shared" si="280"/>
        <v>22322382568</v>
      </c>
      <c r="K260" s="445">
        <f t="shared" si="280"/>
        <v>0</v>
      </c>
      <c r="L260" s="445">
        <f t="shared" si="280"/>
        <v>5308291292167</v>
      </c>
      <c r="M260" s="446">
        <f t="shared" si="219"/>
        <v>1</v>
      </c>
      <c r="N260" s="445">
        <f t="shared" si="280"/>
        <v>23357358000</v>
      </c>
      <c r="O260" s="445">
        <f t="shared" si="280"/>
        <v>4730347358791.6006</v>
      </c>
      <c r="P260" s="445">
        <f t="shared" si="280"/>
        <v>577943933375.40002</v>
      </c>
      <c r="Q260" s="445">
        <f t="shared" si="280"/>
        <v>4465134600626.0801</v>
      </c>
      <c r="R260" s="445">
        <f t="shared" si="280"/>
        <v>843156691540.91992</v>
      </c>
      <c r="S260" s="445">
        <f t="shared" si="280"/>
        <v>265212758165.51999</v>
      </c>
      <c r="T260" s="445">
        <f t="shared" si="280"/>
        <v>531500252243.08997</v>
      </c>
      <c r="U260" s="445">
        <f t="shared" si="280"/>
        <v>3933634348382.9907</v>
      </c>
      <c r="V260" s="445">
        <f t="shared" si="280"/>
        <v>528782169598.87</v>
      </c>
      <c r="W260" s="445">
        <f t="shared" si="280"/>
        <v>2718082644.2199998</v>
      </c>
      <c r="X260" s="447">
        <f t="shared" si="206"/>
        <v>0.84116231662247032</v>
      </c>
      <c r="Y260" s="447">
        <f t="shared" si="207"/>
        <v>0.10012642920093331</v>
      </c>
      <c r="Z260" s="447">
        <f t="shared" si="208"/>
        <v>9.9614384459110125E-2</v>
      </c>
      <c r="AA260" s="447">
        <f t="shared" si="271"/>
        <v>0.11903342223290772</v>
      </c>
      <c r="AB260" s="448">
        <f t="shared" si="222"/>
        <v>0.99488601814815925</v>
      </c>
    </row>
    <row r="261" spans="1:28" s="434" customFormat="1" ht="24" customHeight="1" x14ac:dyDescent="0.25">
      <c r="A261" s="319" t="s">
        <v>519</v>
      </c>
      <c r="E261" s="435"/>
      <c r="F261" s="435"/>
      <c r="G261" s="435"/>
      <c r="H261" s="435"/>
      <c r="I261" s="435"/>
      <c r="J261" s="435"/>
      <c r="K261" s="435"/>
      <c r="L261" s="435"/>
      <c r="M261" s="89"/>
      <c r="N261" s="90"/>
      <c r="O261" s="89"/>
      <c r="P261" s="89"/>
      <c r="Q261" s="89"/>
      <c r="R261" s="89"/>
      <c r="S261" s="89"/>
      <c r="T261" s="89"/>
      <c r="U261" s="89"/>
      <c r="V261" s="89"/>
      <c r="W261" s="89"/>
      <c r="X261" s="436"/>
      <c r="Y261" s="436"/>
      <c r="Z261" s="436"/>
      <c r="AA261" s="436"/>
      <c r="AB261" s="436"/>
    </row>
    <row r="262" spans="1:28" s="433" customFormat="1" ht="238.5" customHeight="1" x14ac:dyDescent="0.25">
      <c r="A262" s="549" t="s">
        <v>520</v>
      </c>
      <c r="B262" s="549"/>
      <c r="C262" s="549"/>
      <c r="D262" s="549"/>
      <c r="E262" s="549"/>
      <c r="F262" s="549"/>
      <c r="G262" s="549"/>
      <c r="H262" s="549"/>
      <c r="I262" s="549"/>
      <c r="J262" s="549"/>
      <c r="K262" s="549"/>
      <c r="L262" s="549"/>
      <c r="M262" s="549"/>
      <c r="N262" s="549"/>
      <c r="O262" s="263"/>
      <c r="P262" s="263"/>
      <c r="Q262" s="263"/>
      <c r="R262" s="263"/>
      <c r="S262" s="263"/>
      <c r="T262" s="263"/>
      <c r="U262" s="263"/>
      <c r="V262" s="263"/>
      <c r="W262" s="263"/>
      <c r="X262" s="264"/>
      <c r="Y262" s="264"/>
      <c r="Z262" s="264"/>
      <c r="AA262" s="264"/>
      <c r="AB262" s="264"/>
    </row>
    <row r="263" spans="1:28" s="434" customFormat="1" ht="15.75" customHeight="1" x14ac:dyDescent="0.25">
      <c r="A263" s="319" t="s">
        <v>516</v>
      </c>
      <c r="E263" s="435"/>
      <c r="F263" s="435"/>
      <c r="G263" s="435"/>
      <c r="H263" s="435"/>
      <c r="I263" s="435"/>
      <c r="J263" s="435"/>
      <c r="K263" s="435"/>
      <c r="L263" s="435"/>
      <c r="M263" s="89"/>
      <c r="N263" s="90"/>
      <c r="O263" s="89"/>
      <c r="P263" s="89"/>
      <c r="Q263" s="89"/>
      <c r="R263" s="89"/>
      <c r="S263" s="89"/>
      <c r="T263" s="89"/>
      <c r="U263" s="89"/>
      <c r="V263" s="89"/>
      <c r="W263" s="89"/>
      <c r="X263" s="436"/>
      <c r="Y263" s="436"/>
      <c r="Z263" s="436"/>
      <c r="AA263" s="436"/>
      <c r="AB263" s="436"/>
    </row>
    <row r="264" spans="1:28" x14ac:dyDescent="0.25">
      <c r="A264" s="86" t="s">
        <v>521</v>
      </c>
      <c r="M264" s="11"/>
      <c r="N264" s="12"/>
      <c r="O264" s="11"/>
      <c r="P264" s="11"/>
      <c r="Q264" s="11"/>
      <c r="R264" s="11"/>
      <c r="S264" s="11"/>
      <c r="T264" s="11"/>
      <c r="U264" s="11"/>
      <c r="V264" s="11"/>
      <c r="W264" s="11"/>
    </row>
    <row r="265" spans="1:28" x14ac:dyDescent="0.25">
      <c r="M265" s="11"/>
      <c r="N265" s="12"/>
      <c r="O265" s="11"/>
      <c r="P265" s="11"/>
      <c r="Q265" s="11"/>
      <c r="R265" s="11"/>
      <c r="S265" s="11"/>
      <c r="T265" s="11"/>
      <c r="U265" s="11"/>
      <c r="V265" s="11"/>
      <c r="W265" s="11"/>
    </row>
    <row r="266" spans="1:28" x14ac:dyDescent="0.25">
      <c r="M266" s="11"/>
      <c r="N266" s="12"/>
      <c r="O266" s="11"/>
      <c r="P266" s="11"/>
      <c r="Q266" s="11"/>
      <c r="R266" s="11"/>
      <c r="S266" s="11"/>
      <c r="T266" s="11"/>
      <c r="U266" s="11"/>
      <c r="V266" s="11"/>
      <c r="W266" s="11"/>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60:E260"/>
    <mergeCell ref="A262:N262"/>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A3F84-564F-461D-A2AA-38C1DCC70A3E}">
  <dimension ref="A1:AB266"/>
  <sheetViews>
    <sheetView zoomScale="78" zoomScaleNormal="78" zoomScaleSheetLayoutView="89" workbookViewId="0">
      <pane xSplit="5" ySplit="6" topLeftCell="F7" activePane="bottomRight" state="frozen"/>
      <selection activeCell="A260" sqref="A260:E260"/>
      <selection pane="topRight" activeCell="A260" sqref="A260:E260"/>
      <selection pane="bottomLeft" activeCell="A260" sqref="A260:E260"/>
      <selection pane="bottomRight" activeCell="F7" sqref="F7"/>
    </sheetView>
  </sheetViews>
  <sheetFormatPr baseColWidth="10" defaultRowHeight="15.75" x14ac:dyDescent="0.25"/>
  <cols>
    <col min="1" max="1" width="32.5703125" style="409" customWidth="1"/>
    <col min="2" max="2" width="16.140625" style="411" customWidth="1"/>
    <col min="3" max="3" width="11" style="409" customWidth="1"/>
    <col min="4" max="4" width="9.5703125" style="409" customWidth="1"/>
    <col min="5" max="5" width="49.28515625" style="412" customWidth="1"/>
    <col min="6" max="6" width="26" style="412" customWidth="1"/>
    <col min="7" max="7" width="14.85546875" style="412" customWidth="1"/>
    <col min="8" max="8" width="17.28515625" style="412" customWidth="1"/>
    <col min="9" max="10" width="23" style="412" bestFit="1" customWidth="1"/>
    <col min="11" max="11" width="21" style="412" customWidth="1"/>
    <col min="12" max="12" width="26.85546875" style="412" bestFit="1" customWidth="1"/>
    <col min="13" max="13" width="16.140625" style="93" customWidth="1"/>
    <col min="14" max="14" width="25.140625" style="265" customWidth="1"/>
    <col min="15" max="16" width="27.42578125" style="93"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2.7109375" style="93" customWidth="1"/>
    <col min="24" max="28" width="16.85546875" style="436" customWidth="1"/>
    <col min="29" max="113" width="11.42578125" style="409"/>
    <col min="114" max="114" width="15.42578125" style="409" customWidth="1"/>
    <col min="115" max="115" width="9.5703125" style="409" customWidth="1"/>
    <col min="116" max="116" width="14.42578125" style="409" customWidth="1"/>
    <col min="117" max="117" width="49.85546875" style="409" customWidth="1"/>
    <col min="118" max="118" width="22.5703125" style="409" customWidth="1"/>
    <col min="119" max="119" width="23" style="409" customWidth="1"/>
    <col min="120" max="120" width="22.85546875" style="409" customWidth="1"/>
    <col min="121" max="121" width="23.42578125" style="409" customWidth="1"/>
    <col min="122" max="122" width="22.42578125" style="409" customWidth="1"/>
    <col min="123" max="123" width="13.85546875" style="409" customWidth="1"/>
    <col min="124" max="124" width="20.7109375" style="409" customWidth="1"/>
    <col min="125" max="125" width="18.140625" style="409" customWidth="1"/>
    <col min="126" max="126" width="14.85546875" style="409" bestFit="1" customWidth="1"/>
    <col min="127" max="127" width="11.42578125" style="409"/>
    <col min="128" max="128" width="17.42578125" style="409" customWidth="1"/>
    <col min="129" max="131" width="18.140625" style="409" customWidth="1"/>
    <col min="132" max="135" width="11.42578125" style="409"/>
    <col min="136" max="136" width="34" style="409" customWidth="1"/>
    <col min="137" max="137" width="9.5703125" style="409" customWidth="1"/>
    <col min="138" max="138" width="16.7109375" style="409" customWidth="1"/>
    <col min="139" max="139" width="55.140625" style="409" customWidth="1"/>
    <col min="140" max="140" width="22.5703125" style="409" customWidth="1"/>
    <col min="141" max="141" width="23" style="409" customWidth="1"/>
    <col min="142" max="142" width="22.85546875" style="409" customWidth="1"/>
    <col min="143" max="143" width="23.42578125" style="409" customWidth="1"/>
    <col min="144" max="144" width="28.7109375" style="409" customWidth="1"/>
    <col min="145" max="145" width="12.7109375" style="409" customWidth="1"/>
    <col min="146" max="146" width="11.42578125" style="409"/>
    <col min="147" max="147" width="25.28515625" style="409" customWidth="1"/>
    <col min="148" max="148" width="15.85546875" style="409" bestFit="1" customWidth="1"/>
    <col min="149" max="150" width="18" style="409" bestFit="1" customWidth="1"/>
    <col min="151" max="369" width="11.42578125" style="409"/>
    <col min="370" max="370" width="15.42578125" style="409" customWidth="1"/>
    <col min="371" max="371" width="9.5703125" style="409" customWidth="1"/>
    <col min="372" max="372" width="14.42578125" style="409" customWidth="1"/>
    <col min="373" max="373" width="49.85546875" style="409" customWidth="1"/>
    <col min="374" max="374" width="22.5703125" style="409" customWidth="1"/>
    <col min="375" max="375" width="23" style="409" customWidth="1"/>
    <col min="376" max="376" width="22.85546875" style="409" customWidth="1"/>
    <col min="377" max="377" width="23.42578125" style="409" customWidth="1"/>
    <col min="378" max="378" width="22.42578125" style="409" customWidth="1"/>
    <col min="379" max="379" width="13.85546875" style="409" customWidth="1"/>
    <col min="380" max="380" width="20.7109375" style="409" customWidth="1"/>
    <col min="381" max="381" width="18.140625" style="409" customWidth="1"/>
    <col min="382" max="382" width="14.85546875" style="409" bestFit="1" customWidth="1"/>
    <col min="383" max="383" width="11.42578125" style="409"/>
    <col min="384" max="384" width="17.42578125" style="409" customWidth="1"/>
    <col min="385" max="387" width="18.140625" style="409" customWidth="1"/>
    <col min="388" max="391" width="11.42578125" style="409"/>
    <col min="392" max="392" width="34" style="409" customWidth="1"/>
    <col min="393" max="393" width="9.5703125" style="409" customWidth="1"/>
    <col min="394" max="394" width="16.7109375" style="409" customWidth="1"/>
    <col min="395" max="395" width="55.140625" style="409" customWidth="1"/>
    <col min="396" max="396" width="22.5703125" style="409" customWidth="1"/>
    <col min="397" max="397" width="23" style="409" customWidth="1"/>
    <col min="398" max="398" width="22.85546875" style="409" customWidth="1"/>
    <col min="399" max="399" width="23.42578125" style="409" customWidth="1"/>
    <col min="400" max="400" width="28.7109375" style="409" customWidth="1"/>
    <col min="401" max="401" width="12.7109375" style="409" customWidth="1"/>
    <col min="402" max="402" width="11.42578125" style="409"/>
    <col min="403" max="403" width="25.28515625" style="409" customWidth="1"/>
    <col min="404" max="404" width="15.85546875" style="409" bestFit="1" customWidth="1"/>
    <col min="405" max="406" width="18" style="409" bestFit="1" customWidth="1"/>
    <col min="407" max="625" width="11.42578125" style="409"/>
    <col min="626" max="626" width="15.42578125" style="409" customWidth="1"/>
    <col min="627" max="627" width="9.5703125" style="409" customWidth="1"/>
    <col min="628" max="628" width="14.42578125" style="409" customWidth="1"/>
    <col min="629" max="629" width="49.85546875" style="409" customWidth="1"/>
    <col min="630" max="630" width="22.5703125" style="409" customWidth="1"/>
    <col min="631" max="631" width="23" style="409" customWidth="1"/>
    <col min="632" max="632" width="22.85546875" style="409" customWidth="1"/>
    <col min="633" max="633" width="23.42578125" style="409" customWidth="1"/>
    <col min="634" max="634" width="22.42578125" style="409" customWidth="1"/>
    <col min="635" max="635" width="13.85546875" style="409" customWidth="1"/>
    <col min="636" max="636" width="20.7109375" style="409" customWidth="1"/>
    <col min="637" max="637" width="18.140625" style="409" customWidth="1"/>
    <col min="638" max="638" width="14.85546875" style="409" bestFit="1" customWidth="1"/>
    <col min="639" max="639" width="11.42578125" style="409"/>
    <col min="640" max="640" width="17.42578125" style="409" customWidth="1"/>
    <col min="641" max="643" width="18.140625" style="409" customWidth="1"/>
    <col min="644" max="647" width="11.42578125" style="409"/>
    <col min="648" max="648" width="34" style="409" customWidth="1"/>
    <col min="649" max="649" width="9.5703125" style="409" customWidth="1"/>
    <col min="650" max="650" width="16.7109375" style="409" customWidth="1"/>
    <col min="651" max="651" width="55.140625" style="409" customWidth="1"/>
    <col min="652" max="652" width="22.5703125" style="409" customWidth="1"/>
    <col min="653" max="653" width="23" style="409" customWidth="1"/>
    <col min="654" max="654" width="22.85546875" style="409" customWidth="1"/>
    <col min="655" max="655" width="23.42578125" style="409" customWidth="1"/>
    <col min="656" max="656" width="28.7109375" style="409" customWidth="1"/>
    <col min="657" max="657" width="12.7109375" style="409" customWidth="1"/>
    <col min="658" max="658" width="11.42578125" style="409"/>
    <col min="659" max="659" width="25.28515625" style="409" customWidth="1"/>
    <col min="660" max="660" width="15.85546875" style="409" bestFit="1" customWidth="1"/>
    <col min="661" max="662" width="18" style="409" bestFit="1" customWidth="1"/>
    <col min="663" max="881" width="11.42578125" style="409"/>
    <col min="882" max="882" width="15.42578125" style="409" customWidth="1"/>
    <col min="883" max="883" width="9.5703125" style="409" customWidth="1"/>
    <col min="884" max="884" width="14.42578125" style="409" customWidth="1"/>
    <col min="885" max="885" width="49.85546875" style="409" customWidth="1"/>
    <col min="886" max="886" width="22.5703125" style="409" customWidth="1"/>
    <col min="887" max="887" width="23" style="409" customWidth="1"/>
    <col min="888" max="888" width="22.85546875" style="409" customWidth="1"/>
    <col min="889" max="889" width="23.42578125" style="409" customWidth="1"/>
    <col min="890" max="890" width="22.42578125" style="409" customWidth="1"/>
    <col min="891" max="891" width="13.85546875" style="409" customWidth="1"/>
    <col min="892" max="892" width="20.7109375" style="409" customWidth="1"/>
    <col min="893" max="893" width="18.140625" style="409" customWidth="1"/>
    <col min="894" max="894" width="14.85546875" style="409" bestFit="1" customWidth="1"/>
    <col min="895" max="895" width="11.42578125" style="409"/>
    <col min="896" max="896" width="17.42578125" style="409" customWidth="1"/>
    <col min="897" max="899" width="18.140625" style="409" customWidth="1"/>
    <col min="900" max="903" width="11.42578125" style="409"/>
    <col min="904" max="904" width="34" style="409" customWidth="1"/>
    <col min="905" max="905" width="9.5703125" style="409" customWidth="1"/>
    <col min="906" max="906" width="16.7109375" style="409" customWidth="1"/>
    <col min="907" max="907" width="55.140625" style="409" customWidth="1"/>
    <col min="908" max="908" width="22.5703125" style="409" customWidth="1"/>
    <col min="909" max="909" width="23" style="409" customWidth="1"/>
    <col min="910" max="910" width="22.85546875" style="409" customWidth="1"/>
    <col min="911" max="911" width="23.42578125" style="409" customWidth="1"/>
    <col min="912" max="912" width="28.7109375" style="409" customWidth="1"/>
    <col min="913" max="913" width="12.7109375" style="409" customWidth="1"/>
    <col min="914" max="914" width="11.42578125" style="409"/>
    <col min="915" max="915" width="25.28515625" style="409" customWidth="1"/>
    <col min="916" max="916" width="15.85546875" style="409" bestFit="1" customWidth="1"/>
    <col min="917" max="918" width="18" style="409" bestFit="1" customWidth="1"/>
    <col min="919" max="1137" width="11.42578125" style="409"/>
    <col min="1138" max="1138" width="15.42578125" style="409" customWidth="1"/>
    <col min="1139" max="1139" width="9.5703125" style="409" customWidth="1"/>
    <col min="1140" max="1140" width="14.42578125" style="409" customWidth="1"/>
    <col min="1141" max="1141" width="49.85546875" style="409" customWidth="1"/>
    <col min="1142" max="1142" width="22.5703125" style="409" customWidth="1"/>
    <col min="1143" max="1143" width="23" style="409" customWidth="1"/>
    <col min="1144" max="1144" width="22.85546875" style="409" customWidth="1"/>
    <col min="1145" max="1145" width="23.42578125" style="409" customWidth="1"/>
    <col min="1146" max="1146" width="22.42578125" style="409" customWidth="1"/>
    <col min="1147" max="1147" width="13.85546875" style="409" customWidth="1"/>
    <col min="1148" max="1148" width="20.7109375" style="409" customWidth="1"/>
    <col min="1149" max="1149" width="18.140625" style="409" customWidth="1"/>
    <col min="1150" max="1150" width="14.85546875" style="409" bestFit="1" customWidth="1"/>
    <col min="1151" max="1151" width="11.42578125" style="409"/>
    <col min="1152" max="1152" width="17.42578125" style="409" customWidth="1"/>
    <col min="1153" max="1155" width="18.140625" style="409" customWidth="1"/>
    <col min="1156" max="1159" width="11.42578125" style="409"/>
    <col min="1160" max="1160" width="34" style="409" customWidth="1"/>
    <col min="1161" max="1161" width="9.5703125" style="409" customWidth="1"/>
    <col min="1162" max="1162" width="16.7109375" style="409" customWidth="1"/>
    <col min="1163" max="1163" width="55.140625" style="409" customWidth="1"/>
    <col min="1164" max="1164" width="22.5703125" style="409" customWidth="1"/>
    <col min="1165" max="1165" width="23" style="409" customWidth="1"/>
    <col min="1166" max="1166" width="22.85546875" style="409" customWidth="1"/>
    <col min="1167" max="1167" width="23.42578125" style="409" customWidth="1"/>
    <col min="1168" max="1168" width="28.7109375" style="409" customWidth="1"/>
    <col min="1169" max="1169" width="12.7109375" style="409" customWidth="1"/>
    <col min="1170" max="1170" width="11.42578125" style="409"/>
    <col min="1171" max="1171" width="25.28515625" style="409" customWidth="1"/>
    <col min="1172" max="1172" width="15.85546875" style="409" bestFit="1" customWidth="1"/>
    <col min="1173" max="1174" width="18" style="409" bestFit="1" customWidth="1"/>
    <col min="1175" max="1393" width="11.42578125" style="409"/>
    <col min="1394" max="1394" width="15.42578125" style="409" customWidth="1"/>
    <col min="1395" max="1395" width="9.5703125" style="409" customWidth="1"/>
    <col min="1396" max="1396" width="14.42578125" style="409" customWidth="1"/>
    <col min="1397" max="1397" width="49.85546875" style="409" customWidth="1"/>
    <col min="1398" max="1398" width="22.5703125" style="409" customWidth="1"/>
    <col min="1399" max="1399" width="23" style="409" customWidth="1"/>
    <col min="1400" max="1400" width="22.85546875" style="409" customWidth="1"/>
    <col min="1401" max="1401" width="23.42578125" style="409" customWidth="1"/>
    <col min="1402" max="1402" width="22.42578125" style="409" customWidth="1"/>
    <col min="1403" max="1403" width="13.85546875" style="409" customWidth="1"/>
    <col min="1404" max="1404" width="20.7109375" style="409" customWidth="1"/>
    <col min="1405" max="1405" width="18.140625" style="409" customWidth="1"/>
    <col min="1406" max="1406" width="14.85546875" style="409" bestFit="1" customWidth="1"/>
    <col min="1407" max="1407" width="11.42578125" style="409"/>
    <col min="1408" max="1408" width="17.42578125" style="409" customWidth="1"/>
    <col min="1409" max="1411" width="18.140625" style="409" customWidth="1"/>
    <col min="1412" max="1415" width="11.42578125" style="409"/>
    <col min="1416" max="1416" width="34" style="409" customWidth="1"/>
    <col min="1417" max="1417" width="9.5703125" style="409" customWidth="1"/>
    <col min="1418" max="1418" width="16.7109375" style="409" customWidth="1"/>
    <col min="1419" max="1419" width="55.140625" style="409" customWidth="1"/>
    <col min="1420" max="1420" width="22.5703125" style="409" customWidth="1"/>
    <col min="1421" max="1421" width="23" style="409" customWidth="1"/>
    <col min="1422" max="1422" width="22.85546875" style="409" customWidth="1"/>
    <col min="1423" max="1423" width="23.42578125" style="409" customWidth="1"/>
    <col min="1424" max="1424" width="28.7109375" style="409" customWidth="1"/>
    <col min="1425" max="1425" width="12.7109375" style="409" customWidth="1"/>
    <col min="1426" max="1426" width="11.42578125" style="409"/>
    <col min="1427" max="1427" width="25.28515625" style="409" customWidth="1"/>
    <col min="1428" max="1428" width="15.85546875" style="409" bestFit="1" customWidth="1"/>
    <col min="1429" max="1430" width="18" style="409" bestFit="1" customWidth="1"/>
    <col min="1431" max="1649" width="11.42578125" style="409"/>
    <col min="1650" max="1650" width="15.42578125" style="409" customWidth="1"/>
    <col min="1651" max="1651" width="9.5703125" style="409" customWidth="1"/>
    <col min="1652" max="1652" width="14.42578125" style="409" customWidth="1"/>
    <col min="1653" max="1653" width="49.85546875" style="409" customWidth="1"/>
    <col min="1654" max="1654" width="22.5703125" style="409" customWidth="1"/>
    <col min="1655" max="1655" width="23" style="409" customWidth="1"/>
    <col min="1656" max="1656" width="22.85546875" style="409" customWidth="1"/>
    <col min="1657" max="1657" width="23.42578125" style="409" customWidth="1"/>
    <col min="1658" max="1658" width="22.42578125" style="409" customWidth="1"/>
    <col min="1659" max="1659" width="13.85546875" style="409" customWidth="1"/>
    <col min="1660" max="1660" width="20.7109375" style="409" customWidth="1"/>
    <col min="1661" max="1661" width="18.140625" style="409" customWidth="1"/>
    <col min="1662" max="1662" width="14.85546875" style="409" bestFit="1" customWidth="1"/>
    <col min="1663" max="1663" width="11.42578125" style="409"/>
    <col min="1664" max="1664" width="17.42578125" style="409" customWidth="1"/>
    <col min="1665" max="1667" width="18.140625" style="409" customWidth="1"/>
    <col min="1668" max="1671" width="11.42578125" style="409"/>
    <col min="1672" max="1672" width="34" style="409" customWidth="1"/>
    <col min="1673" max="1673" width="9.5703125" style="409" customWidth="1"/>
    <col min="1674" max="1674" width="16.7109375" style="409" customWidth="1"/>
    <col min="1675" max="1675" width="55.140625" style="409" customWidth="1"/>
    <col min="1676" max="1676" width="22.5703125" style="409" customWidth="1"/>
    <col min="1677" max="1677" width="23" style="409" customWidth="1"/>
    <col min="1678" max="1678" width="22.85546875" style="409" customWidth="1"/>
    <col min="1679" max="1679" width="23.42578125" style="409" customWidth="1"/>
    <col min="1680" max="1680" width="28.7109375" style="409" customWidth="1"/>
    <col min="1681" max="1681" width="12.7109375" style="409" customWidth="1"/>
    <col min="1682" max="1682" width="11.42578125" style="409"/>
    <col min="1683" max="1683" width="25.28515625" style="409" customWidth="1"/>
    <col min="1684" max="1684" width="15.85546875" style="409" bestFit="1" customWidth="1"/>
    <col min="1685" max="1686" width="18" style="409" bestFit="1" customWidth="1"/>
    <col min="1687" max="1905" width="11.42578125" style="409"/>
    <col min="1906" max="1906" width="15.42578125" style="409" customWidth="1"/>
    <col min="1907" max="1907" width="9.5703125" style="409" customWidth="1"/>
    <col min="1908" max="1908" width="14.42578125" style="409" customWidth="1"/>
    <col min="1909" max="1909" width="49.85546875" style="409" customWidth="1"/>
    <col min="1910" max="1910" width="22.5703125" style="409" customWidth="1"/>
    <col min="1911" max="1911" width="23" style="409" customWidth="1"/>
    <col min="1912" max="1912" width="22.85546875" style="409" customWidth="1"/>
    <col min="1913" max="1913" width="23.42578125" style="409" customWidth="1"/>
    <col min="1914" max="1914" width="22.42578125" style="409" customWidth="1"/>
    <col min="1915" max="1915" width="13.85546875" style="409" customWidth="1"/>
    <col min="1916" max="1916" width="20.7109375" style="409" customWidth="1"/>
    <col min="1917" max="1917" width="18.140625" style="409" customWidth="1"/>
    <col min="1918" max="1918" width="14.85546875" style="409" bestFit="1" customWidth="1"/>
    <col min="1919" max="1919" width="11.42578125" style="409"/>
    <col min="1920" max="1920" width="17.42578125" style="409" customWidth="1"/>
    <col min="1921" max="1923" width="18.140625" style="409" customWidth="1"/>
    <col min="1924" max="1927" width="11.42578125" style="409"/>
    <col min="1928" max="1928" width="34" style="409" customWidth="1"/>
    <col min="1929" max="1929" width="9.5703125" style="409" customWidth="1"/>
    <col min="1930" max="1930" width="16.7109375" style="409" customWidth="1"/>
    <col min="1931" max="1931" width="55.140625" style="409" customWidth="1"/>
    <col min="1932" max="1932" width="22.5703125" style="409" customWidth="1"/>
    <col min="1933" max="1933" width="23" style="409" customWidth="1"/>
    <col min="1934" max="1934" width="22.85546875" style="409" customWidth="1"/>
    <col min="1935" max="1935" width="23.42578125" style="409" customWidth="1"/>
    <col min="1936" max="1936" width="28.7109375" style="409" customWidth="1"/>
    <col min="1937" max="1937" width="12.7109375" style="409" customWidth="1"/>
    <col min="1938" max="1938" width="11.42578125" style="409"/>
    <col min="1939" max="1939" width="25.28515625" style="409" customWidth="1"/>
    <col min="1940" max="1940" width="15.85546875" style="409" bestFit="1" customWidth="1"/>
    <col min="1941" max="1942" width="18" style="409" bestFit="1" customWidth="1"/>
    <col min="1943" max="2161" width="11.42578125" style="409"/>
    <col min="2162" max="2162" width="15.42578125" style="409" customWidth="1"/>
    <col min="2163" max="2163" width="9.5703125" style="409" customWidth="1"/>
    <col min="2164" max="2164" width="14.42578125" style="409" customWidth="1"/>
    <col min="2165" max="2165" width="49.85546875" style="409" customWidth="1"/>
    <col min="2166" max="2166" width="22.5703125" style="409" customWidth="1"/>
    <col min="2167" max="2167" width="23" style="409" customWidth="1"/>
    <col min="2168" max="2168" width="22.85546875" style="409" customWidth="1"/>
    <col min="2169" max="2169" width="23.42578125" style="409" customWidth="1"/>
    <col min="2170" max="2170" width="22.42578125" style="409" customWidth="1"/>
    <col min="2171" max="2171" width="13.85546875" style="409" customWidth="1"/>
    <col min="2172" max="2172" width="20.7109375" style="409" customWidth="1"/>
    <col min="2173" max="2173" width="18.140625" style="409" customWidth="1"/>
    <col min="2174" max="2174" width="14.85546875" style="409" bestFit="1" customWidth="1"/>
    <col min="2175" max="2175" width="11.42578125" style="409"/>
    <col min="2176" max="2176" width="17.42578125" style="409" customWidth="1"/>
    <col min="2177" max="2179" width="18.140625" style="409" customWidth="1"/>
    <col min="2180" max="2183" width="11.42578125" style="409"/>
    <col min="2184" max="2184" width="34" style="409" customWidth="1"/>
    <col min="2185" max="2185" width="9.5703125" style="409" customWidth="1"/>
    <col min="2186" max="2186" width="16.7109375" style="409" customWidth="1"/>
    <col min="2187" max="2187" width="55.140625" style="409" customWidth="1"/>
    <col min="2188" max="2188" width="22.5703125" style="409" customWidth="1"/>
    <col min="2189" max="2189" width="23" style="409" customWidth="1"/>
    <col min="2190" max="2190" width="22.85546875" style="409" customWidth="1"/>
    <col min="2191" max="2191" width="23.42578125" style="409" customWidth="1"/>
    <col min="2192" max="2192" width="28.7109375" style="409" customWidth="1"/>
    <col min="2193" max="2193" width="12.7109375" style="409" customWidth="1"/>
    <col min="2194" max="2194" width="11.42578125" style="409"/>
    <col min="2195" max="2195" width="25.28515625" style="409" customWidth="1"/>
    <col min="2196" max="2196" width="15.85546875" style="409" bestFit="1" customWidth="1"/>
    <col min="2197" max="2198" width="18" style="409" bestFit="1" customWidth="1"/>
    <col min="2199" max="2417" width="11.42578125" style="409"/>
    <col min="2418" max="2418" width="15.42578125" style="409" customWidth="1"/>
    <col min="2419" max="2419" width="9.5703125" style="409" customWidth="1"/>
    <col min="2420" max="2420" width="14.42578125" style="409" customWidth="1"/>
    <col min="2421" max="2421" width="49.85546875" style="409" customWidth="1"/>
    <col min="2422" max="2422" width="22.5703125" style="409" customWidth="1"/>
    <col min="2423" max="2423" width="23" style="409" customWidth="1"/>
    <col min="2424" max="2424" width="22.85546875" style="409" customWidth="1"/>
    <col min="2425" max="2425" width="23.42578125" style="409" customWidth="1"/>
    <col min="2426" max="2426" width="22.42578125" style="409" customWidth="1"/>
    <col min="2427" max="2427" width="13.85546875" style="409" customWidth="1"/>
    <col min="2428" max="2428" width="20.7109375" style="409" customWidth="1"/>
    <col min="2429" max="2429" width="18.140625" style="409" customWidth="1"/>
    <col min="2430" max="2430" width="14.85546875" style="409" bestFit="1" customWidth="1"/>
    <col min="2431" max="2431" width="11.42578125" style="409"/>
    <col min="2432" max="2432" width="17.42578125" style="409" customWidth="1"/>
    <col min="2433" max="2435" width="18.140625" style="409" customWidth="1"/>
    <col min="2436" max="2439" width="11.42578125" style="409"/>
    <col min="2440" max="2440" width="34" style="409" customWidth="1"/>
    <col min="2441" max="2441" width="9.5703125" style="409" customWidth="1"/>
    <col min="2442" max="2442" width="16.7109375" style="409" customWidth="1"/>
    <col min="2443" max="2443" width="55.140625" style="409" customWidth="1"/>
    <col min="2444" max="2444" width="22.5703125" style="409" customWidth="1"/>
    <col min="2445" max="2445" width="23" style="409" customWidth="1"/>
    <col min="2446" max="2446" width="22.85546875" style="409" customWidth="1"/>
    <col min="2447" max="2447" width="23.42578125" style="409" customWidth="1"/>
    <col min="2448" max="2448" width="28.7109375" style="409" customWidth="1"/>
    <col min="2449" max="2449" width="12.7109375" style="409" customWidth="1"/>
    <col min="2450" max="2450" width="11.42578125" style="409"/>
    <col min="2451" max="2451" width="25.28515625" style="409" customWidth="1"/>
    <col min="2452" max="2452" width="15.85546875" style="409" bestFit="1" customWidth="1"/>
    <col min="2453" max="2454" width="18" style="409" bestFit="1" customWidth="1"/>
    <col min="2455" max="2673" width="11.42578125" style="409"/>
    <col min="2674" max="2674" width="15.42578125" style="409" customWidth="1"/>
    <col min="2675" max="2675" width="9.5703125" style="409" customWidth="1"/>
    <col min="2676" max="2676" width="14.42578125" style="409" customWidth="1"/>
    <col min="2677" max="2677" width="49.85546875" style="409" customWidth="1"/>
    <col min="2678" max="2678" width="22.5703125" style="409" customWidth="1"/>
    <col min="2679" max="2679" width="23" style="409" customWidth="1"/>
    <col min="2680" max="2680" width="22.85546875" style="409" customWidth="1"/>
    <col min="2681" max="2681" width="23.42578125" style="409" customWidth="1"/>
    <col min="2682" max="2682" width="22.42578125" style="409" customWidth="1"/>
    <col min="2683" max="2683" width="13.85546875" style="409" customWidth="1"/>
    <col min="2684" max="2684" width="20.7109375" style="409" customWidth="1"/>
    <col min="2685" max="2685" width="18.140625" style="409" customWidth="1"/>
    <col min="2686" max="2686" width="14.85546875" style="409" bestFit="1" customWidth="1"/>
    <col min="2687" max="2687" width="11.42578125" style="409"/>
    <col min="2688" max="2688" width="17.42578125" style="409" customWidth="1"/>
    <col min="2689" max="2691" width="18.140625" style="409" customWidth="1"/>
    <col min="2692" max="2695" width="11.42578125" style="409"/>
    <col min="2696" max="2696" width="34" style="409" customWidth="1"/>
    <col min="2697" max="2697" width="9.5703125" style="409" customWidth="1"/>
    <col min="2698" max="2698" width="16.7109375" style="409" customWidth="1"/>
    <col min="2699" max="2699" width="55.140625" style="409" customWidth="1"/>
    <col min="2700" max="2700" width="22.5703125" style="409" customWidth="1"/>
    <col min="2701" max="2701" width="23" style="409" customWidth="1"/>
    <col min="2702" max="2702" width="22.85546875" style="409" customWidth="1"/>
    <col min="2703" max="2703" width="23.42578125" style="409" customWidth="1"/>
    <col min="2704" max="2704" width="28.7109375" style="409" customWidth="1"/>
    <col min="2705" max="2705" width="12.7109375" style="409" customWidth="1"/>
    <col min="2706" max="2706" width="11.42578125" style="409"/>
    <col min="2707" max="2707" width="25.28515625" style="409" customWidth="1"/>
    <col min="2708" max="2708" width="15.85546875" style="409" bestFit="1" customWidth="1"/>
    <col min="2709" max="2710" width="18" style="409" bestFit="1" customWidth="1"/>
    <col min="2711" max="2929" width="11.42578125" style="409"/>
    <col min="2930" max="2930" width="15.42578125" style="409" customWidth="1"/>
    <col min="2931" max="2931" width="9.5703125" style="409" customWidth="1"/>
    <col min="2932" max="2932" width="14.42578125" style="409" customWidth="1"/>
    <col min="2933" max="2933" width="49.85546875" style="409" customWidth="1"/>
    <col min="2934" max="2934" width="22.5703125" style="409" customWidth="1"/>
    <col min="2935" max="2935" width="23" style="409" customWidth="1"/>
    <col min="2936" max="2936" width="22.85546875" style="409" customWidth="1"/>
    <col min="2937" max="2937" width="23.42578125" style="409" customWidth="1"/>
    <col min="2938" max="2938" width="22.42578125" style="409" customWidth="1"/>
    <col min="2939" max="2939" width="13.85546875" style="409" customWidth="1"/>
    <col min="2940" max="2940" width="20.7109375" style="409" customWidth="1"/>
    <col min="2941" max="2941" width="18.140625" style="409" customWidth="1"/>
    <col min="2942" max="2942" width="14.85546875" style="409" bestFit="1" customWidth="1"/>
    <col min="2943" max="2943" width="11.42578125" style="409"/>
    <col min="2944" max="2944" width="17.42578125" style="409" customWidth="1"/>
    <col min="2945" max="2947" width="18.140625" style="409" customWidth="1"/>
    <col min="2948" max="2951" width="11.42578125" style="409"/>
    <col min="2952" max="2952" width="34" style="409" customWidth="1"/>
    <col min="2953" max="2953" width="9.5703125" style="409" customWidth="1"/>
    <col min="2954" max="2954" width="16.7109375" style="409" customWidth="1"/>
    <col min="2955" max="2955" width="55.140625" style="409" customWidth="1"/>
    <col min="2956" max="2956" width="22.5703125" style="409" customWidth="1"/>
    <col min="2957" max="2957" width="23" style="409" customWidth="1"/>
    <col min="2958" max="2958" width="22.85546875" style="409" customWidth="1"/>
    <col min="2959" max="2959" width="23.42578125" style="409" customWidth="1"/>
    <col min="2960" max="2960" width="28.7109375" style="409" customWidth="1"/>
    <col min="2961" max="2961" width="12.7109375" style="409" customWidth="1"/>
    <col min="2962" max="2962" width="11.42578125" style="409"/>
    <col min="2963" max="2963" width="25.28515625" style="409" customWidth="1"/>
    <col min="2964" max="2964" width="15.85546875" style="409" bestFit="1" customWidth="1"/>
    <col min="2965" max="2966" width="18" style="409" bestFit="1" customWidth="1"/>
    <col min="2967" max="3185" width="11.42578125" style="409"/>
    <col min="3186" max="3186" width="15.42578125" style="409" customWidth="1"/>
    <col min="3187" max="3187" width="9.5703125" style="409" customWidth="1"/>
    <col min="3188" max="3188" width="14.42578125" style="409" customWidth="1"/>
    <col min="3189" max="3189" width="49.85546875" style="409" customWidth="1"/>
    <col min="3190" max="3190" width="22.5703125" style="409" customWidth="1"/>
    <col min="3191" max="3191" width="23" style="409" customWidth="1"/>
    <col min="3192" max="3192" width="22.85546875" style="409" customWidth="1"/>
    <col min="3193" max="3193" width="23.42578125" style="409" customWidth="1"/>
    <col min="3194" max="3194" width="22.42578125" style="409" customWidth="1"/>
    <col min="3195" max="3195" width="13.85546875" style="409" customWidth="1"/>
    <col min="3196" max="3196" width="20.7109375" style="409" customWidth="1"/>
    <col min="3197" max="3197" width="18.140625" style="409" customWidth="1"/>
    <col min="3198" max="3198" width="14.85546875" style="409" bestFit="1" customWidth="1"/>
    <col min="3199" max="3199" width="11.42578125" style="409"/>
    <col min="3200" max="3200" width="17.42578125" style="409" customWidth="1"/>
    <col min="3201" max="3203" width="18.140625" style="409" customWidth="1"/>
    <col min="3204" max="3207" width="11.42578125" style="409"/>
    <col min="3208" max="3208" width="34" style="409" customWidth="1"/>
    <col min="3209" max="3209" width="9.5703125" style="409" customWidth="1"/>
    <col min="3210" max="3210" width="16.7109375" style="409" customWidth="1"/>
    <col min="3211" max="3211" width="55.140625" style="409" customWidth="1"/>
    <col min="3212" max="3212" width="22.5703125" style="409" customWidth="1"/>
    <col min="3213" max="3213" width="23" style="409" customWidth="1"/>
    <col min="3214" max="3214" width="22.85546875" style="409" customWidth="1"/>
    <col min="3215" max="3215" width="23.42578125" style="409" customWidth="1"/>
    <col min="3216" max="3216" width="28.7109375" style="409" customWidth="1"/>
    <col min="3217" max="3217" width="12.7109375" style="409" customWidth="1"/>
    <col min="3218" max="3218" width="11.42578125" style="409"/>
    <col min="3219" max="3219" width="25.28515625" style="409" customWidth="1"/>
    <col min="3220" max="3220" width="15.85546875" style="409" bestFit="1" customWidth="1"/>
    <col min="3221" max="3222" width="18" style="409" bestFit="1" customWidth="1"/>
    <col min="3223" max="3441" width="11.42578125" style="409"/>
    <col min="3442" max="3442" width="15.42578125" style="409" customWidth="1"/>
    <col min="3443" max="3443" width="9.5703125" style="409" customWidth="1"/>
    <col min="3444" max="3444" width="14.42578125" style="409" customWidth="1"/>
    <col min="3445" max="3445" width="49.85546875" style="409" customWidth="1"/>
    <col min="3446" max="3446" width="22.5703125" style="409" customWidth="1"/>
    <col min="3447" max="3447" width="23" style="409" customWidth="1"/>
    <col min="3448" max="3448" width="22.85546875" style="409" customWidth="1"/>
    <col min="3449" max="3449" width="23.42578125" style="409" customWidth="1"/>
    <col min="3450" max="3450" width="22.42578125" style="409" customWidth="1"/>
    <col min="3451" max="3451" width="13.85546875" style="409" customWidth="1"/>
    <col min="3452" max="3452" width="20.7109375" style="409" customWidth="1"/>
    <col min="3453" max="3453" width="18.140625" style="409" customWidth="1"/>
    <col min="3454" max="3454" width="14.85546875" style="409" bestFit="1" customWidth="1"/>
    <col min="3455" max="3455" width="11.42578125" style="409"/>
    <col min="3456" max="3456" width="17.42578125" style="409" customWidth="1"/>
    <col min="3457" max="3459" width="18.140625" style="409" customWidth="1"/>
    <col min="3460" max="3463" width="11.42578125" style="409"/>
    <col min="3464" max="3464" width="34" style="409" customWidth="1"/>
    <col min="3465" max="3465" width="9.5703125" style="409" customWidth="1"/>
    <col min="3466" max="3466" width="16.7109375" style="409" customWidth="1"/>
    <col min="3467" max="3467" width="55.140625" style="409" customWidth="1"/>
    <col min="3468" max="3468" width="22.5703125" style="409" customWidth="1"/>
    <col min="3469" max="3469" width="23" style="409" customWidth="1"/>
    <col min="3470" max="3470" width="22.85546875" style="409" customWidth="1"/>
    <col min="3471" max="3471" width="23.42578125" style="409" customWidth="1"/>
    <col min="3472" max="3472" width="28.7109375" style="409" customWidth="1"/>
    <col min="3473" max="3473" width="12.7109375" style="409" customWidth="1"/>
    <col min="3474" max="3474" width="11.42578125" style="409"/>
    <col min="3475" max="3475" width="25.28515625" style="409" customWidth="1"/>
    <col min="3476" max="3476" width="15.85546875" style="409" bestFit="1" customWidth="1"/>
    <col min="3477" max="3478" width="18" style="409" bestFit="1" customWidth="1"/>
    <col min="3479" max="3697" width="11.42578125" style="409"/>
    <col min="3698" max="3698" width="15.42578125" style="409" customWidth="1"/>
    <col min="3699" max="3699" width="9.5703125" style="409" customWidth="1"/>
    <col min="3700" max="3700" width="14.42578125" style="409" customWidth="1"/>
    <col min="3701" max="3701" width="49.85546875" style="409" customWidth="1"/>
    <col min="3702" max="3702" width="22.5703125" style="409" customWidth="1"/>
    <col min="3703" max="3703" width="23" style="409" customWidth="1"/>
    <col min="3704" max="3704" width="22.85546875" style="409" customWidth="1"/>
    <col min="3705" max="3705" width="23.42578125" style="409" customWidth="1"/>
    <col min="3706" max="3706" width="22.42578125" style="409" customWidth="1"/>
    <col min="3707" max="3707" width="13.85546875" style="409" customWidth="1"/>
    <col min="3708" max="3708" width="20.7109375" style="409" customWidth="1"/>
    <col min="3709" max="3709" width="18.140625" style="409" customWidth="1"/>
    <col min="3710" max="3710" width="14.85546875" style="409" bestFit="1" customWidth="1"/>
    <col min="3711" max="3711" width="11.42578125" style="409"/>
    <col min="3712" max="3712" width="17.42578125" style="409" customWidth="1"/>
    <col min="3713" max="3715" width="18.140625" style="409" customWidth="1"/>
    <col min="3716" max="3719" width="11.42578125" style="409"/>
    <col min="3720" max="3720" width="34" style="409" customWidth="1"/>
    <col min="3721" max="3721" width="9.5703125" style="409" customWidth="1"/>
    <col min="3722" max="3722" width="16.7109375" style="409" customWidth="1"/>
    <col min="3723" max="3723" width="55.140625" style="409" customWidth="1"/>
    <col min="3724" max="3724" width="22.5703125" style="409" customWidth="1"/>
    <col min="3725" max="3725" width="23" style="409" customWidth="1"/>
    <col min="3726" max="3726" width="22.85546875" style="409" customWidth="1"/>
    <col min="3727" max="3727" width="23.42578125" style="409" customWidth="1"/>
    <col min="3728" max="3728" width="28.7109375" style="409" customWidth="1"/>
    <col min="3729" max="3729" width="12.7109375" style="409" customWidth="1"/>
    <col min="3730" max="3730" width="11.42578125" style="409"/>
    <col min="3731" max="3731" width="25.28515625" style="409" customWidth="1"/>
    <col min="3732" max="3732" width="15.85546875" style="409" bestFit="1" customWidth="1"/>
    <col min="3733" max="3734" width="18" style="409" bestFit="1" customWidth="1"/>
    <col min="3735" max="3953" width="11.42578125" style="409"/>
    <col min="3954" max="3954" width="15.42578125" style="409" customWidth="1"/>
    <col min="3955" max="3955" width="9.5703125" style="409" customWidth="1"/>
    <col min="3956" max="3956" width="14.42578125" style="409" customWidth="1"/>
    <col min="3957" max="3957" width="49.85546875" style="409" customWidth="1"/>
    <col min="3958" max="3958" width="22.5703125" style="409" customWidth="1"/>
    <col min="3959" max="3959" width="23" style="409" customWidth="1"/>
    <col min="3960" max="3960" width="22.85546875" style="409" customWidth="1"/>
    <col min="3961" max="3961" width="23.42578125" style="409" customWidth="1"/>
    <col min="3962" max="3962" width="22.42578125" style="409" customWidth="1"/>
    <col min="3963" max="3963" width="13.85546875" style="409" customWidth="1"/>
    <col min="3964" max="3964" width="20.7109375" style="409" customWidth="1"/>
    <col min="3965" max="3965" width="18.140625" style="409" customWidth="1"/>
    <col min="3966" max="3966" width="14.85546875" style="409" bestFit="1" customWidth="1"/>
    <col min="3967" max="3967" width="11.42578125" style="409"/>
    <col min="3968" max="3968" width="17.42578125" style="409" customWidth="1"/>
    <col min="3969" max="3971" width="18.140625" style="409" customWidth="1"/>
    <col min="3972" max="3975" width="11.42578125" style="409"/>
    <col min="3976" max="3976" width="34" style="409" customWidth="1"/>
    <col min="3977" max="3977" width="9.5703125" style="409" customWidth="1"/>
    <col min="3978" max="3978" width="16.7109375" style="409" customWidth="1"/>
    <col min="3979" max="3979" width="55.140625" style="409" customWidth="1"/>
    <col min="3980" max="3980" width="22.5703125" style="409" customWidth="1"/>
    <col min="3981" max="3981" width="23" style="409" customWidth="1"/>
    <col min="3982" max="3982" width="22.85546875" style="409" customWidth="1"/>
    <col min="3983" max="3983" width="23.42578125" style="409" customWidth="1"/>
    <col min="3984" max="3984" width="28.7109375" style="409" customWidth="1"/>
    <col min="3985" max="3985" width="12.7109375" style="409" customWidth="1"/>
    <col min="3986" max="3986" width="11.42578125" style="409"/>
    <col min="3987" max="3987" width="25.28515625" style="409" customWidth="1"/>
    <col min="3988" max="3988" width="15.85546875" style="409" bestFit="1" customWidth="1"/>
    <col min="3989" max="3990" width="18" style="409" bestFit="1" customWidth="1"/>
    <col min="3991" max="4209" width="11.42578125" style="409"/>
    <col min="4210" max="4210" width="15.42578125" style="409" customWidth="1"/>
    <col min="4211" max="4211" width="9.5703125" style="409" customWidth="1"/>
    <col min="4212" max="4212" width="14.42578125" style="409" customWidth="1"/>
    <col min="4213" max="4213" width="49.85546875" style="409" customWidth="1"/>
    <col min="4214" max="4214" width="22.5703125" style="409" customWidth="1"/>
    <col min="4215" max="4215" width="23" style="409" customWidth="1"/>
    <col min="4216" max="4216" width="22.85546875" style="409" customWidth="1"/>
    <col min="4217" max="4217" width="23.42578125" style="409" customWidth="1"/>
    <col min="4218" max="4218" width="22.42578125" style="409" customWidth="1"/>
    <col min="4219" max="4219" width="13.85546875" style="409" customWidth="1"/>
    <col min="4220" max="4220" width="20.7109375" style="409" customWidth="1"/>
    <col min="4221" max="4221" width="18.140625" style="409" customWidth="1"/>
    <col min="4222" max="4222" width="14.85546875" style="409" bestFit="1" customWidth="1"/>
    <col min="4223" max="4223" width="11.42578125" style="409"/>
    <col min="4224" max="4224" width="17.42578125" style="409" customWidth="1"/>
    <col min="4225" max="4227" width="18.140625" style="409" customWidth="1"/>
    <col min="4228" max="4231" width="11.42578125" style="409"/>
    <col min="4232" max="4232" width="34" style="409" customWidth="1"/>
    <col min="4233" max="4233" width="9.5703125" style="409" customWidth="1"/>
    <col min="4234" max="4234" width="16.7109375" style="409" customWidth="1"/>
    <col min="4235" max="4235" width="55.140625" style="409" customWidth="1"/>
    <col min="4236" max="4236" width="22.5703125" style="409" customWidth="1"/>
    <col min="4237" max="4237" width="23" style="409" customWidth="1"/>
    <col min="4238" max="4238" width="22.85546875" style="409" customWidth="1"/>
    <col min="4239" max="4239" width="23.42578125" style="409" customWidth="1"/>
    <col min="4240" max="4240" width="28.7109375" style="409" customWidth="1"/>
    <col min="4241" max="4241" width="12.7109375" style="409" customWidth="1"/>
    <col min="4242" max="4242" width="11.42578125" style="409"/>
    <col min="4243" max="4243" width="25.28515625" style="409" customWidth="1"/>
    <col min="4244" max="4244" width="15.85546875" style="409" bestFit="1" customWidth="1"/>
    <col min="4245" max="4246" width="18" style="409" bestFit="1" customWidth="1"/>
    <col min="4247" max="4465" width="11.42578125" style="409"/>
    <col min="4466" max="4466" width="15.42578125" style="409" customWidth="1"/>
    <col min="4467" max="4467" width="9.5703125" style="409" customWidth="1"/>
    <col min="4468" max="4468" width="14.42578125" style="409" customWidth="1"/>
    <col min="4469" max="4469" width="49.85546875" style="409" customWidth="1"/>
    <col min="4470" max="4470" width="22.5703125" style="409" customWidth="1"/>
    <col min="4471" max="4471" width="23" style="409" customWidth="1"/>
    <col min="4472" max="4472" width="22.85546875" style="409" customWidth="1"/>
    <col min="4473" max="4473" width="23.42578125" style="409" customWidth="1"/>
    <col min="4474" max="4474" width="22.42578125" style="409" customWidth="1"/>
    <col min="4475" max="4475" width="13.85546875" style="409" customWidth="1"/>
    <col min="4476" max="4476" width="20.7109375" style="409" customWidth="1"/>
    <col min="4477" max="4477" width="18.140625" style="409" customWidth="1"/>
    <col min="4478" max="4478" width="14.85546875" style="409" bestFit="1" customWidth="1"/>
    <col min="4479" max="4479" width="11.42578125" style="409"/>
    <col min="4480" max="4480" width="17.42578125" style="409" customWidth="1"/>
    <col min="4481" max="4483" width="18.140625" style="409" customWidth="1"/>
    <col min="4484" max="4487" width="11.42578125" style="409"/>
    <col min="4488" max="4488" width="34" style="409" customWidth="1"/>
    <col min="4489" max="4489" width="9.5703125" style="409" customWidth="1"/>
    <col min="4490" max="4490" width="16.7109375" style="409" customWidth="1"/>
    <col min="4491" max="4491" width="55.140625" style="409" customWidth="1"/>
    <col min="4492" max="4492" width="22.5703125" style="409" customWidth="1"/>
    <col min="4493" max="4493" width="23" style="409" customWidth="1"/>
    <col min="4494" max="4494" width="22.85546875" style="409" customWidth="1"/>
    <col min="4495" max="4495" width="23.42578125" style="409" customWidth="1"/>
    <col min="4496" max="4496" width="28.7109375" style="409" customWidth="1"/>
    <col min="4497" max="4497" width="12.7109375" style="409" customWidth="1"/>
    <col min="4498" max="4498" width="11.42578125" style="409"/>
    <col min="4499" max="4499" width="25.28515625" style="409" customWidth="1"/>
    <col min="4500" max="4500" width="15.85546875" style="409" bestFit="1" customWidth="1"/>
    <col min="4501" max="4502" width="18" style="409" bestFit="1" customWidth="1"/>
    <col min="4503" max="4721" width="11.42578125" style="409"/>
    <col min="4722" max="4722" width="15.42578125" style="409" customWidth="1"/>
    <col min="4723" max="4723" width="9.5703125" style="409" customWidth="1"/>
    <col min="4724" max="4724" width="14.42578125" style="409" customWidth="1"/>
    <col min="4725" max="4725" width="49.85546875" style="409" customWidth="1"/>
    <col min="4726" max="4726" width="22.5703125" style="409" customWidth="1"/>
    <col min="4727" max="4727" width="23" style="409" customWidth="1"/>
    <col min="4728" max="4728" width="22.85546875" style="409" customWidth="1"/>
    <col min="4729" max="4729" width="23.42578125" style="409" customWidth="1"/>
    <col min="4730" max="4730" width="22.42578125" style="409" customWidth="1"/>
    <col min="4731" max="4731" width="13.85546875" style="409" customWidth="1"/>
    <col min="4732" max="4732" width="20.7109375" style="409" customWidth="1"/>
    <col min="4733" max="4733" width="18.140625" style="409" customWidth="1"/>
    <col min="4734" max="4734" width="14.85546875" style="409" bestFit="1" customWidth="1"/>
    <col min="4735" max="4735" width="11.42578125" style="409"/>
    <col min="4736" max="4736" width="17.42578125" style="409" customWidth="1"/>
    <col min="4737" max="4739" width="18.140625" style="409" customWidth="1"/>
    <col min="4740" max="4743" width="11.42578125" style="409"/>
    <col min="4744" max="4744" width="34" style="409" customWidth="1"/>
    <col min="4745" max="4745" width="9.5703125" style="409" customWidth="1"/>
    <col min="4746" max="4746" width="16.7109375" style="409" customWidth="1"/>
    <col min="4747" max="4747" width="55.140625" style="409" customWidth="1"/>
    <col min="4748" max="4748" width="22.5703125" style="409" customWidth="1"/>
    <col min="4749" max="4749" width="23" style="409" customWidth="1"/>
    <col min="4750" max="4750" width="22.85546875" style="409" customWidth="1"/>
    <col min="4751" max="4751" width="23.42578125" style="409" customWidth="1"/>
    <col min="4752" max="4752" width="28.7109375" style="409" customWidth="1"/>
    <col min="4753" max="4753" width="12.7109375" style="409" customWidth="1"/>
    <col min="4754" max="4754" width="11.42578125" style="409"/>
    <col min="4755" max="4755" width="25.28515625" style="409" customWidth="1"/>
    <col min="4756" max="4756" width="15.85546875" style="409" bestFit="1" customWidth="1"/>
    <col min="4757" max="4758" width="18" style="409" bestFit="1" customWidth="1"/>
    <col min="4759" max="4977" width="11.42578125" style="409"/>
    <col min="4978" max="4978" width="15.42578125" style="409" customWidth="1"/>
    <col min="4979" max="4979" width="9.5703125" style="409" customWidth="1"/>
    <col min="4980" max="4980" width="14.42578125" style="409" customWidth="1"/>
    <col min="4981" max="4981" width="49.85546875" style="409" customWidth="1"/>
    <col min="4982" max="4982" width="22.5703125" style="409" customWidth="1"/>
    <col min="4983" max="4983" width="23" style="409" customWidth="1"/>
    <col min="4984" max="4984" width="22.85546875" style="409" customWidth="1"/>
    <col min="4985" max="4985" width="23.42578125" style="409" customWidth="1"/>
    <col min="4986" max="4986" width="22.42578125" style="409" customWidth="1"/>
    <col min="4987" max="4987" width="13.85546875" style="409" customWidth="1"/>
    <col min="4988" max="4988" width="20.7109375" style="409" customWidth="1"/>
    <col min="4989" max="4989" width="18.140625" style="409" customWidth="1"/>
    <col min="4990" max="4990" width="14.85546875" style="409" bestFit="1" customWidth="1"/>
    <col min="4991" max="4991" width="11.42578125" style="409"/>
    <col min="4992" max="4992" width="17.42578125" style="409" customWidth="1"/>
    <col min="4993" max="4995" width="18.140625" style="409" customWidth="1"/>
    <col min="4996" max="4999" width="11.42578125" style="409"/>
    <col min="5000" max="5000" width="34" style="409" customWidth="1"/>
    <col min="5001" max="5001" width="9.5703125" style="409" customWidth="1"/>
    <col min="5002" max="5002" width="16.7109375" style="409" customWidth="1"/>
    <col min="5003" max="5003" width="55.140625" style="409" customWidth="1"/>
    <col min="5004" max="5004" width="22.5703125" style="409" customWidth="1"/>
    <col min="5005" max="5005" width="23" style="409" customWidth="1"/>
    <col min="5006" max="5006" width="22.85546875" style="409" customWidth="1"/>
    <col min="5007" max="5007" width="23.42578125" style="409" customWidth="1"/>
    <col min="5008" max="5008" width="28.7109375" style="409" customWidth="1"/>
    <col min="5009" max="5009" width="12.7109375" style="409" customWidth="1"/>
    <col min="5010" max="5010" width="11.42578125" style="409"/>
    <col min="5011" max="5011" width="25.28515625" style="409" customWidth="1"/>
    <col min="5012" max="5012" width="15.85546875" style="409" bestFit="1" customWidth="1"/>
    <col min="5013" max="5014" width="18" style="409" bestFit="1" customWidth="1"/>
    <col min="5015" max="5233" width="11.42578125" style="409"/>
    <col min="5234" max="5234" width="15.42578125" style="409" customWidth="1"/>
    <col min="5235" max="5235" width="9.5703125" style="409" customWidth="1"/>
    <col min="5236" max="5236" width="14.42578125" style="409" customWidth="1"/>
    <col min="5237" max="5237" width="49.85546875" style="409" customWidth="1"/>
    <col min="5238" max="5238" width="22.5703125" style="409" customWidth="1"/>
    <col min="5239" max="5239" width="23" style="409" customWidth="1"/>
    <col min="5240" max="5240" width="22.85546875" style="409" customWidth="1"/>
    <col min="5241" max="5241" width="23.42578125" style="409" customWidth="1"/>
    <col min="5242" max="5242" width="22.42578125" style="409" customWidth="1"/>
    <col min="5243" max="5243" width="13.85546875" style="409" customWidth="1"/>
    <col min="5244" max="5244" width="20.7109375" style="409" customWidth="1"/>
    <col min="5245" max="5245" width="18.140625" style="409" customWidth="1"/>
    <col min="5246" max="5246" width="14.85546875" style="409" bestFit="1" customWidth="1"/>
    <col min="5247" max="5247" width="11.42578125" style="409"/>
    <col min="5248" max="5248" width="17.42578125" style="409" customWidth="1"/>
    <col min="5249" max="5251" width="18.140625" style="409" customWidth="1"/>
    <col min="5252" max="5255" width="11.42578125" style="409"/>
    <col min="5256" max="5256" width="34" style="409" customWidth="1"/>
    <col min="5257" max="5257" width="9.5703125" style="409" customWidth="1"/>
    <col min="5258" max="5258" width="16.7109375" style="409" customWidth="1"/>
    <col min="5259" max="5259" width="55.140625" style="409" customWidth="1"/>
    <col min="5260" max="5260" width="22.5703125" style="409" customWidth="1"/>
    <col min="5261" max="5261" width="23" style="409" customWidth="1"/>
    <col min="5262" max="5262" width="22.85546875" style="409" customWidth="1"/>
    <col min="5263" max="5263" width="23.42578125" style="409" customWidth="1"/>
    <col min="5264" max="5264" width="28.7109375" style="409" customWidth="1"/>
    <col min="5265" max="5265" width="12.7109375" style="409" customWidth="1"/>
    <col min="5266" max="5266" width="11.42578125" style="409"/>
    <col min="5267" max="5267" width="25.28515625" style="409" customWidth="1"/>
    <col min="5268" max="5268" width="15.85546875" style="409" bestFit="1" customWidth="1"/>
    <col min="5269" max="5270" width="18" style="409" bestFit="1" customWidth="1"/>
    <col min="5271" max="5489" width="11.42578125" style="409"/>
    <col min="5490" max="5490" width="15.42578125" style="409" customWidth="1"/>
    <col min="5491" max="5491" width="9.5703125" style="409" customWidth="1"/>
    <col min="5492" max="5492" width="14.42578125" style="409" customWidth="1"/>
    <col min="5493" max="5493" width="49.85546875" style="409" customWidth="1"/>
    <col min="5494" max="5494" width="22.5703125" style="409" customWidth="1"/>
    <col min="5495" max="5495" width="23" style="409" customWidth="1"/>
    <col min="5496" max="5496" width="22.85546875" style="409" customWidth="1"/>
    <col min="5497" max="5497" width="23.42578125" style="409" customWidth="1"/>
    <col min="5498" max="5498" width="22.42578125" style="409" customWidth="1"/>
    <col min="5499" max="5499" width="13.85546875" style="409" customWidth="1"/>
    <col min="5500" max="5500" width="20.7109375" style="409" customWidth="1"/>
    <col min="5501" max="5501" width="18.140625" style="409" customWidth="1"/>
    <col min="5502" max="5502" width="14.85546875" style="409" bestFit="1" customWidth="1"/>
    <col min="5503" max="5503" width="11.42578125" style="409"/>
    <col min="5504" max="5504" width="17.42578125" style="409" customWidth="1"/>
    <col min="5505" max="5507" width="18.140625" style="409" customWidth="1"/>
    <col min="5508" max="5511" width="11.42578125" style="409"/>
    <col min="5512" max="5512" width="34" style="409" customWidth="1"/>
    <col min="5513" max="5513" width="9.5703125" style="409" customWidth="1"/>
    <col min="5514" max="5514" width="16.7109375" style="409" customWidth="1"/>
    <col min="5515" max="5515" width="55.140625" style="409" customWidth="1"/>
    <col min="5516" max="5516" width="22.5703125" style="409" customWidth="1"/>
    <col min="5517" max="5517" width="23" style="409" customWidth="1"/>
    <col min="5518" max="5518" width="22.85546875" style="409" customWidth="1"/>
    <col min="5519" max="5519" width="23.42578125" style="409" customWidth="1"/>
    <col min="5520" max="5520" width="28.7109375" style="409" customWidth="1"/>
    <col min="5521" max="5521" width="12.7109375" style="409" customWidth="1"/>
    <col min="5522" max="5522" width="11.42578125" style="409"/>
    <col min="5523" max="5523" width="25.28515625" style="409" customWidth="1"/>
    <col min="5524" max="5524" width="15.85546875" style="409" bestFit="1" customWidth="1"/>
    <col min="5525" max="5526" width="18" style="409" bestFit="1" customWidth="1"/>
    <col min="5527" max="5745" width="11.42578125" style="409"/>
    <col min="5746" max="5746" width="15.42578125" style="409" customWidth="1"/>
    <col min="5747" max="5747" width="9.5703125" style="409" customWidth="1"/>
    <col min="5748" max="5748" width="14.42578125" style="409" customWidth="1"/>
    <col min="5749" max="5749" width="49.85546875" style="409" customWidth="1"/>
    <col min="5750" max="5750" width="22.5703125" style="409" customWidth="1"/>
    <col min="5751" max="5751" width="23" style="409" customWidth="1"/>
    <col min="5752" max="5752" width="22.85546875" style="409" customWidth="1"/>
    <col min="5753" max="5753" width="23.42578125" style="409" customWidth="1"/>
    <col min="5754" max="5754" width="22.42578125" style="409" customWidth="1"/>
    <col min="5755" max="5755" width="13.85546875" style="409" customWidth="1"/>
    <col min="5756" max="5756" width="20.7109375" style="409" customWidth="1"/>
    <col min="5757" max="5757" width="18.140625" style="409" customWidth="1"/>
    <col min="5758" max="5758" width="14.85546875" style="409" bestFit="1" customWidth="1"/>
    <col min="5759" max="5759" width="11.42578125" style="409"/>
    <col min="5760" max="5760" width="17.42578125" style="409" customWidth="1"/>
    <col min="5761" max="5763" width="18.140625" style="409" customWidth="1"/>
    <col min="5764" max="5767" width="11.42578125" style="409"/>
    <col min="5768" max="5768" width="34" style="409" customWidth="1"/>
    <col min="5769" max="5769" width="9.5703125" style="409" customWidth="1"/>
    <col min="5770" max="5770" width="16.7109375" style="409" customWidth="1"/>
    <col min="5771" max="5771" width="55.140625" style="409" customWidth="1"/>
    <col min="5772" max="5772" width="22.5703125" style="409" customWidth="1"/>
    <col min="5773" max="5773" width="23" style="409" customWidth="1"/>
    <col min="5774" max="5774" width="22.85546875" style="409" customWidth="1"/>
    <col min="5775" max="5775" width="23.42578125" style="409" customWidth="1"/>
    <col min="5776" max="5776" width="28.7109375" style="409" customWidth="1"/>
    <col min="5777" max="5777" width="12.7109375" style="409" customWidth="1"/>
    <col min="5778" max="5778" width="11.42578125" style="409"/>
    <col min="5779" max="5779" width="25.28515625" style="409" customWidth="1"/>
    <col min="5780" max="5780" width="15.85546875" style="409" bestFit="1" customWidth="1"/>
    <col min="5781" max="5782" width="18" style="409" bestFit="1" customWidth="1"/>
    <col min="5783" max="6001" width="11.42578125" style="409"/>
    <col min="6002" max="6002" width="15.42578125" style="409" customWidth="1"/>
    <col min="6003" max="6003" width="9.5703125" style="409" customWidth="1"/>
    <col min="6004" max="6004" width="14.42578125" style="409" customWidth="1"/>
    <col min="6005" max="6005" width="49.85546875" style="409" customWidth="1"/>
    <col min="6006" max="6006" width="22.5703125" style="409" customWidth="1"/>
    <col min="6007" max="6007" width="23" style="409" customWidth="1"/>
    <col min="6008" max="6008" width="22.85546875" style="409" customWidth="1"/>
    <col min="6009" max="6009" width="23.42578125" style="409" customWidth="1"/>
    <col min="6010" max="6010" width="22.42578125" style="409" customWidth="1"/>
    <col min="6011" max="6011" width="13.85546875" style="409" customWidth="1"/>
    <col min="6012" max="6012" width="20.7109375" style="409" customWidth="1"/>
    <col min="6013" max="6013" width="18.140625" style="409" customWidth="1"/>
    <col min="6014" max="6014" width="14.85546875" style="409" bestFit="1" customWidth="1"/>
    <col min="6015" max="6015" width="11.42578125" style="409"/>
    <col min="6016" max="6016" width="17.42578125" style="409" customWidth="1"/>
    <col min="6017" max="6019" width="18.140625" style="409" customWidth="1"/>
    <col min="6020" max="6023" width="11.42578125" style="409"/>
    <col min="6024" max="6024" width="34" style="409" customWidth="1"/>
    <col min="6025" max="6025" width="9.5703125" style="409" customWidth="1"/>
    <col min="6026" max="6026" width="16.7109375" style="409" customWidth="1"/>
    <col min="6027" max="6027" width="55.140625" style="409" customWidth="1"/>
    <col min="6028" max="6028" width="22.5703125" style="409" customWidth="1"/>
    <col min="6029" max="6029" width="23" style="409" customWidth="1"/>
    <col min="6030" max="6030" width="22.85546875" style="409" customWidth="1"/>
    <col min="6031" max="6031" width="23.42578125" style="409" customWidth="1"/>
    <col min="6032" max="6032" width="28.7109375" style="409" customWidth="1"/>
    <col min="6033" max="6033" width="12.7109375" style="409" customWidth="1"/>
    <col min="6034" max="6034" width="11.42578125" style="409"/>
    <col min="6035" max="6035" width="25.28515625" style="409" customWidth="1"/>
    <col min="6036" max="6036" width="15.85546875" style="409" bestFit="1" customWidth="1"/>
    <col min="6037" max="6038" width="18" style="409" bestFit="1" customWidth="1"/>
    <col min="6039" max="6257" width="11.42578125" style="409"/>
    <col min="6258" max="6258" width="15.42578125" style="409" customWidth="1"/>
    <col min="6259" max="6259" width="9.5703125" style="409" customWidth="1"/>
    <col min="6260" max="6260" width="14.42578125" style="409" customWidth="1"/>
    <col min="6261" max="6261" width="49.85546875" style="409" customWidth="1"/>
    <col min="6262" max="6262" width="22.5703125" style="409" customWidth="1"/>
    <col min="6263" max="6263" width="23" style="409" customWidth="1"/>
    <col min="6264" max="6264" width="22.85546875" style="409" customWidth="1"/>
    <col min="6265" max="6265" width="23.42578125" style="409" customWidth="1"/>
    <col min="6266" max="6266" width="22.42578125" style="409" customWidth="1"/>
    <col min="6267" max="6267" width="13.85546875" style="409" customWidth="1"/>
    <col min="6268" max="6268" width="20.7109375" style="409" customWidth="1"/>
    <col min="6269" max="6269" width="18.140625" style="409" customWidth="1"/>
    <col min="6270" max="6270" width="14.85546875" style="409" bestFit="1" customWidth="1"/>
    <col min="6271" max="6271" width="11.42578125" style="409"/>
    <col min="6272" max="6272" width="17.42578125" style="409" customWidth="1"/>
    <col min="6273" max="6275" width="18.140625" style="409" customWidth="1"/>
    <col min="6276" max="6279" width="11.42578125" style="409"/>
    <col min="6280" max="6280" width="34" style="409" customWidth="1"/>
    <col min="6281" max="6281" width="9.5703125" style="409" customWidth="1"/>
    <col min="6282" max="6282" width="16.7109375" style="409" customWidth="1"/>
    <col min="6283" max="6283" width="55.140625" style="409" customWidth="1"/>
    <col min="6284" max="6284" width="22.5703125" style="409" customWidth="1"/>
    <col min="6285" max="6285" width="23" style="409" customWidth="1"/>
    <col min="6286" max="6286" width="22.85546875" style="409" customWidth="1"/>
    <col min="6287" max="6287" width="23.42578125" style="409" customWidth="1"/>
    <col min="6288" max="6288" width="28.7109375" style="409" customWidth="1"/>
    <col min="6289" max="6289" width="12.7109375" style="409" customWidth="1"/>
    <col min="6290" max="6290" width="11.42578125" style="409"/>
    <col min="6291" max="6291" width="25.28515625" style="409" customWidth="1"/>
    <col min="6292" max="6292" width="15.85546875" style="409" bestFit="1" customWidth="1"/>
    <col min="6293" max="6294" width="18" style="409" bestFit="1" customWidth="1"/>
    <col min="6295" max="6513" width="11.42578125" style="409"/>
    <col min="6514" max="6514" width="15.42578125" style="409" customWidth="1"/>
    <col min="6515" max="6515" width="9.5703125" style="409" customWidth="1"/>
    <col min="6516" max="6516" width="14.42578125" style="409" customWidth="1"/>
    <col min="6517" max="6517" width="49.85546875" style="409" customWidth="1"/>
    <col min="6518" max="6518" width="22.5703125" style="409" customWidth="1"/>
    <col min="6519" max="6519" width="23" style="409" customWidth="1"/>
    <col min="6520" max="6520" width="22.85546875" style="409" customWidth="1"/>
    <col min="6521" max="6521" width="23.42578125" style="409" customWidth="1"/>
    <col min="6522" max="6522" width="22.42578125" style="409" customWidth="1"/>
    <col min="6523" max="6523" width="13.85546875" style="409" customWidth="1"/>
    <col min="6524" max="6524" width="20.7109375" style="409" customWidth="1"/>
    <col min="6525" max="6525" width="18.140625" style="409" customWidth="1"/>
    <col min="6526" max="6526" width="14.85546875" style="409" bestFit="1" customWidth="1"/>
    <col min="6527" max="6527" width="11.42578125" style="409"/>
    <col min="6528" max="6528" width="17.42578125" style="409" customWidth="1"/>
    <col min="6529" max="6531" width="18.140625" style="409" customWidth="1"/>
    <col min="6532" max="6535" width="11.42578125" style="409"/>
    <col min="6536" max="6536" width="34" style="409" customWidth="1"/>
    <col min="6537" max="6537" width="9.5703125" style="409" customWidth="1"/>
    <col min="6538" max="6538" width="16.7109375" style="409" customWidth="1"/>
    <col min="6539" max="6539" width="55.140625" style="409" customWidth="1"/>
    <col min="6540" max="6540" width="22.5703125" style="409" customWidth="1"/>
    <col min="6541" max="6541" width="23" style="409" customWidth="1"/>
    <col min="6542" max="6542" width="22.85546875" style="409" customWidth="1"/>
    <col min="6543" max="6543" width="23.42578125" style="409" customWidth="1"/>
    <col min="6544" max="6544" width="28.7109375" style="409" customWidth="1"/>
    <col min="6545" max="6545" width="12.7109375" style="409" customWidth="1"/>
    <col min="6546" max="6546" width="11.42578125" style="409"/>
    <col min="6547" max="6547" width="25.28515625" style="409" customWidth="1"/>
    <col min="6548" max="6548" width="15.85546875" style="409" bestFit="1" customWidth="1"/>
    <col min="6549" max="6550" width="18" style="409" bestFit="1" customWidth="1"/>
    <col min="6551" max="6769" width="11.42578125" style="409"/>
    <col min="6770" max="6770" width="15.42578125" style="409" customWidth="1"/>
    <col min="6771" max="6771" width="9.5703125" style="409" customWidth="1"/>
    <col min="6772" max="6772" width="14.42578125" style="409" customWidth="1"/>
    <col min="6773" max="6773" width="49.85546875" style="409" customWidth="1"/>
    <col min="6774" max="6774" width="22.5703125" style="409" customWidth="1"/>
    <col min="6775" max="6775" width="23" style="409" customWidth="1"/>
    <col min="6776" max="6776" width="22.85546875" style="409" customWidth="1"/>
    <col min="6777" max="6777" width="23.42578125" style="409" customWidth="1"/>
    <col min="6778" max="6778" width="22.42578125" style="409" customWidth="1"/>
    <col min="6779" max="6779" width="13.85546875" style="409" customWidth="1"/>
    <col min="6780" max="6780" width="20.7109375" style="409" customWidth="1"/>
    <col min="6781" max="6781" width="18.140625" style="409" customWidth="1"/>
    <col min="6782" max="6782" width="14.85546875" style="409" bestFit="1" customWidth="1"/>
    <col min="6783" max="6783" width="11.42578125" style="409"/>
    <col min="6784" max="6784" width="17.42578125" style="409" customWidth="1"/>
    <col min="6785" max="6787" width="18.140625" style="409" customWidth="1"/>
    <col min="6788" max="6791" width="11.42578125" style="409"/>
    <col min="6792" max="6792" width="34" style="409" customWidth="1"/>
    <col min="6793" max="6793" width="9.5703125" style="409" customWidth="1"/>
    <col min="6794" max="6794" width="16.7109375" style="409" customWidth="1"/>
    <col min="6795" max="6795" width="55.140625" style="409" customWidth="1"/>
    <col min="6796" max="6796" width="22.5703125" style="409" customWidth="1"/>
    <col min="6797" max="6797" width="23" style="409" customWidth="1"/>
    <col min="6798" max="6798" width="22.85546875" style="409" customWidth="1"/>
    <col min="6799" max="6799" width="23.42578125" style="409" customWidth="1"/>
    <col min="6800" max="6800" width="28.7109375" style="409" customWidth="1"/>
    <col min="6801" max="6801" width="12.7109375" style="409" customWidth="1"/>
    <col min="6802" max="6802" width="11.42578125" style="409"/>
    <col min="6803" max="6803" width="25.28515625" style="409" customWidth="1"/>
    <col min="6804" max="6804" width="15.85546875" style="409" bestFit="1" customWidth="1"/>
    <col min="6805" max="6806" width="18" style="409" bestFit="1" customWidth="1"/>
    <col min="6807" max="7025" width="11.42578125" style="409"/>
    <col min="7026" max="7026" width="15.42578125" style="409" customWidth="1"/>
    <col min="7027" max="7027" width="9.5703125" style="409" customWidth="1"/>
    <col min="7028" max="7028" width="14.42578125" style="409" customWidth="1"/>
    <col min="7029" max="7029" width="49.85546875" style="409" customWidth="1"/>
    <col min="7030" max="7030" width="22.5703125" style="409" customWidth="1"/>
    <col min="7031" max="7031" width="23" style="409" customWidth="1"/>
    <col min="7032" max="7032" width="22.85546875" style="409" customWidth="1"/>
    <col min="7033" max="7033" width="23.42578125" style="409" customWidth="1"/>
    <col min="7034" max="7034" width="22.42578125" style="409" customWidth="1"/>
    <col min="7035" max="7035" width="13.85546875" style="409" customWidth="1"/>
    <col min="7036" max="7036" width="20.7109375" style="409" customWidth="1"/>
    <col min="7037" max="7037" width="18.140625" style="409" customWidth="1"/>
    <col min="7038" max="7038" width="14.85546875" style="409" bestFit="1" customWidth="1"/>
    <col min="7039" max="7039" width="11.42578125" style="409"/>
    <col min="7040" max="7040" width="17.42578125" style="409" customWidth="1"/>
    <col min="7041" max="7043" width="18.140625" style="409" customWidth="1"/>
    <col min="7044" max="7047" width="11.42578125" style="409"/>
    <col min="7048" max="7048" width="34" style="409" customWidth="1"/>
    <col min="7049" max="7049" width="9.5703125" style="409" customWidth="1"/>
    <col min="7050" max="7050" width="16.7109375" style="409" customWidth="1"/>
    <col min="7051" max="7051" width="55.140625" style="409" customWidth="1"/>
    <col min="7052" max="7052" width="22.5703125" style="409" customWidth="1"/>
    <col min="7053" max="7053" width="23" style="409" customWidth="1"/>
    <col min="7054" max="7054" width="22.85546875" style="409" customWidth="1"/>
    <col min="7055" max="7055" width="23.42578125" style="409" customWidth="1"/>
    <col min="7056" max="7056" width="28.7109375" style="409" customWidth="1"/>
    <col min="7057" max="7057" width="12.7109375" style="409" customWidth="1"/>
    <col min="7058" max="7058" width="11.42578125" style="409"/>
    <col min="7059" max="7059" width="25.28515625" style="409" customWidth="1"/>
    <col min="7060" max="7060" width="15.85546875" style="409" bestFit="1" customWidth="1"/>
    <col min="7061" max="7062" width="18" style="409" bestFit="1" customWidth="1"/>
    <col min="7063" max="7281" width="11.42578125" style="409"/>
    <col min="7282" max="7282" width="15.42578125" style="409" customWidth="1"/>
    <col min="7283" max="7283" width="9.5703125" style="409" customWidth="1"/>
    <col min="7284" max="7284" width="14.42578125" style="409" customWidth="1"/>
    <col min="7285" max="7285" width="49.85546875" style="409" customWidth="1"/>
    <col min="7286" max="7286" width="22.5703125" style="409" customWidth="1"/>
    <col min="7287" max="7287" width="23" style="409" customWidth="1"/>
    <col min="7288" max="7288" width="22.85546875" style="409" customWidth="1"/>
    <col min="7289" max="7289" width="23.42578125" style="409" customWidth="1"/>
    <col min="7290" max="7290" width="22.42578125" style="409" customWidth="1"/>
    <col min="7291" max="7291" width="13.85546875" style="409" customWidth="1"/>
    <col min="7292" max="7292" width="20.7109375" style="409" customWidth="1"/>
    <col min="7293" max="7293" width="18.140625" style="409" customWidth="1"/>
    <col min="7294" max="7294" width="14.85546875" style="409" bestFit="1" customWidth="1"/>
    <col min="7295" max="7295" width="11.42578125" style="409"/>
    <col min="7296" max="7296" width="17.42578125" style="409" customWidth="1"/>
    <col min="7297" max="7299" width="18.140625" style="409" customWidth="1"/>
    <col min="7300" max="7303" width="11.42578125" style="409"/>
    <col min="7304" max="7304" width="34" style="409" customWidth="1"/>
    <col min="7305" max="7305" width="9.5703125" style="409" customWidth="1"/>
    <col min="7306" max="7306" width="16.7109375" style="409" customWidth="1"/>
    <col min="7307" max="7307" width="55.140625" style="409" customWidth="1"/>
    <col min="7308" max="7308" width="22.5703125" style="409" customWidth="1"/>
    <col min="7309" max="7309" width="23" style="409" customWidth="1"/>
    <col min="7310" max="7310" width="22.85546875" style="409" customWidth="1"/>
    <col min="7311" max="7311" width="23.42578125" style="409" customWidth="1"/>
    <col min="7312" max="7312" width="28.7109375" style="409" customWidth="1"/>
    <col min="7313" max="7313" width="12.7109375" style="409" customWidth="1"/>
    <col min="7314" max="7314" width="11.42578125" style="409"/>
    <col min="7315" max="7315" width="25.28515625" style="409" customWidth="1"/>
    <col min="7316" max="7316" width="15.85546875" style="409" bestFit="1" customWidth="1"/>
    <col min="7317" max="7318" width="18" style="409" bestFit="1" customWidth="1"/>
    <col min="7319" max="7537" width="11.42578125" style="409"/>
    <col min="7538" max="7538" width="15.42578125" style="409" customWidth="1"/>
    <col min="7539" max="7539" width="9.5703125" style="409" customWidth="1"/>
    <col min="7540" max="7540" width="14.42578125" style="409" customWidth="1"/>
    <col min="7541" max="7541" width="49.85546875" style="409" customWidth="1"/>
    <col min="7542" max="7542" width="22.5703125" style="409" customWidth="1"/>
    <col min="7543" max="7543" width="23" style="409" customWidth="1"/>
    <col min="7544" max="7544" width="22.85546875" style="409" customWidth="1"/>
    <col min="7545" max="7545" width="23.42578125" style="409" customWidth="1"/>
    <col min="7546" max="7546" width="22.42578125" style="409" customWidth="1"/>
    <col min="7547" max="7547" width="13.85546875" style="409" customWidth="1"/>
    <col min="7548" max="7548" width="20.7109375" style="409" customWidth="1"/>
    <col min="7549" max="7549" width="18.140625" style="409" customWidth="1"/>
    <col min="7550" max="7550" width="14.85546875" style="409" bestFit="1" customWidth="1"/>
    <col min="7551" max="7551" width="11.42578125" style="409"/>
    <col min="7552" max="7552" width="17.42578125" style="409" customWidth="1"/>
    <col min="7553" max="7555" width="18.140625" style="409" customWidth="1"/>
    <col min="7556" max="7559" width="11.42578125" style="409"/>
    <col min="7560" max="7560" width="34" style="409" customWidth="1"/>
    <col min="7561" max="7561" width="9.5703125" style="409" customWidth="1"/>
    <col min="7562" max="7562" width="16.7109375" style="409" customWidth="1"/>
    <col min="7563" max="7563" width="55.140625" style="409" customWidth="1"/>
    <col min="7564" max="7564" width="22.5703125" style="409" customWidth="1"/>
    <col min="7565" max="7565" width="23" style="409" customWidth="1"/>
    <col min="7566" max="7566" width="22.85546875" style="409" customWidth="1"/>
    <col min="7567" max="7567" width="23.42578125" style="409" customWidth="1"/>
    <col min="7568" max="7568" width="28.7109375" style="409" customWidth="1"/>
    <col min="7569" max="7569" width="12.7109375" style="409" customWidth="1"/>
    <col min="7570" max="7570" width="11.42578125" style="409"/>
    <col min="7571" max="7571" width="25.28515625" style="409" customWidth="1"/>
    <col min="7572" max="7572" width="15.85546875" style="409" bestFit="1" customWidth="1"/>
    <col min="7573" max="7574" width="18" style="409" bestFit="1" customWidth="1"/>
    <col min="7575" max="7793" width="11.42578125" style="409"/>
    <col min="7794" max="7794" width="15.42578125" style="409" customWidth="1"/>
    <col min="7795" max="7795" width="9.5703125" style="409" customWidth="1"/>
    <col min="7796" max="7796" width="14.42578125" style="409" customWidth="1"/>
    <col min="7797" max="7797" width="49.85546875" style="409" customWidth="1"/>
    <col min="7798" max="7798" width="22.5703125" style="409" customWidth="1"/>
    <col min="7799" max="7799" width="23" style="409" customWidth="1"/>
    <col min="7800" max="7800" width="22.85546875" style="409" customWidth="1"/>
    <col min="7801" max="7801" width="23.42578125" style="409" customWidth="1"/>
    <col min="7802" max="7802" width="22.42578125" style="409" customWidth="1"/>
    <col min="7803" max="7803" width="13.85546875" style="409" customWidth="1"/>
    <col min="7804" max="7804" width="20.7109375" style="409" customWidth="1"/>
    <col min="7805" max="7805" width="18.140625" style="409" customWidth="1"/>
    <col min="7806" max="7806" width="14.85546875" style="409" bestFit="1" customWidth="1"/>
    <col min="7807" max="7807" width="11.42578125" style="409"/>
    <col min="7808" max="7808" width="17.42578125" style="409" customWidth="1"/>
    <col min="7809" max="7811" width="18.140625" style="409" customWidth="1"/>
    <col min="7812" max="7815" width="11.42578125" style="409"/>
    <col min="7816" max="7816" width="34" style="409" customWidth="1"/>
    <col min="7817" max="7817" width="9.5703125" style="409" customWidth="1"/>
    <col min="7818" max="7818" width="16.7109375" style="409" customWidth="1"/>
    <col min="7819" max="7819" width="55.140625" style="409" customWidth="1"/>
    <col min="7820" max="7820" width="22.5703125" style="409" customWidth="1"/>
    <col min="7821" max="7821" width="23" style="409" customWidth="1"/>
    <col min="7822" max="7822" width="22.85546875" style="409" customWidth="1"/>
    <col min="7823" max="7823" width="23.42578125" style="409" customWidth="1"/>
    <col min="7824" max="7824" width="28.7109375" style="409" customWidth="1"/>
    <col min="7825" max="7825" width="12.7109375" style="409" customWidth="1"/>
    <col min="7826" max="7826" width="11.42578125" style="409"/>
    <col min="7827" max="7827" width="25.28515625" style="409" customWidth="1"/>
    <col min="7828" max="7828" width="15.85546875" style="409" bestFit="1" customWidth="1"/>
    <col min="7829" max="7830" width="18" style="409" bestFit="1" customWidth="1"/>
    <col min="7831" max="8049" width="11.42578125" style="409"/>
    <col min="8050" max="8050" width="15.42578125" style="409" customWidth="1"/>
    <col min="8051" max="8051" width="9.5703125" style="409" customWidth="1"/>
    <col min="8052" max="8052" width="14.42578125" style="409" customWidth="1"/>
    <col min="8053" max="8053" width="49.85546875" style="409" customWidth="1"/>
    <col min="8054" max="8054" width="22.5703125" style="409" customWidth="1"/>
    <col min="8055" max="8055" width="23" style="409" customWidth="1"/>
    <col min="8056" max="8056" width="22.85546875" style="409" customWidth="1"/>
    <col min="8057" max="8057" width="23.42578125" style="409" customWidth="1"/>
    <col min="8058" max="8058" width="22.42578125" style="409" customWidth="1"/>
    <col min="8059" max="8059" width="13.85546875" style="409" customWidth="1"/>
    <col min="8060" max="8060" width="20.7109375" style="409" customWidth="1"/>
    <col min="8061" max="8061" width="18.140625" style="409" customWidth="1"/>
    <col min="8062" max="8062" width="14.85546875" style="409" bestFit="1" customWidth="1"/>
    <col min="8063" max="8063" width="11.42578125" style="409"/>
    <col min="8064" max="8064" width="17.42578125" style="409" customWidth="1"/>
    <col min="8065" max="8067" width="18.140625" style="409" customWidth="1"/>
    <col min="8068" max="8071" width="11.42578125" style="409"/>
    <col min="8072" max="8072" width="34" style="409" customWidth="1"/>
    <col min="8073" max="8073" width="9.5703125" style="409" customWidth="1"/>
    <col min="8074" max="8074" width="16.7109375" style="409" customWidth="1"/>
    <col min="8075" max="8075" width="55.140625" style="409" customWidth="1"/>
    <col min="8076" max="8076" width="22.5703125" style="409" customWidth="1"/>
    <col min="8077" max="8077" width="23" style="409" customWidth="1"/>
    <col min="8078" max="8078" width="22.85546875" style="409" customWidth="1"/>
    <col min="8079" max="8079" width="23.42578125" style="409" customWidth="1"/>
    <col min="8080" max="8080" width="28.7109375" style="409" customWidth="1"/>
    <col min="8081" max="8081" width="12.7109375" style="409" customWidth="1"/>
    <col min="8082" max="8082" width="11.42578125" style="409"/>
    <col min="8083" max="8083" width="25.28515625" style="409" customWidth="1"/>
    <col min="8084" max="8084" width="15.85546875" style="409" bestFit="1" customWidth="1"/>
    <col min="8085" max="8086" width="18" style="409" bestFit="1" customWidth="1"/>
    <col min="8087" max="8305" width="11.42578125" style="409"/>
    <col min="8306" max="8306" width="15.42578125" style="409" customWidth="1"/>
    <col min="8307" max="8307" width="9.5703125" style="409" customWidth="1"/>
    <col min="8308" max="8308" width="14.42578125" style="409" customWidth="1"/>
    <col min="8309" max="8309" width="49.85546875" style="409" customWidth="1"/>
    <col min="8310" max="8310" width="22.5703125" style="409" customWidth="1"/>
    <col min="8311" max="8311" width="23" style="409" customWidth="1"/>
    <col min="8312" max="8312" width="22.85546875" style="409" customWidth="1"/>
    <col min="8313" max="8313" width="23.42578125" style="409" customWidth="1"/>
    <col min="8314" max="8314" width="22.42578125" style="409" customWidth="1"/>
    <col min="8315" max="8315" width="13.85546875" style="409" customWidth="1"/>
    <col min="8316" max="8316" width="20.7109375" style="409" customWidth="1"/>
    <col min="8317" max="8317" width="18.140625" style="409" customWidth="1"/>
    <col min="8318" max="8318" width="14.85546875" style="409" bestFit="1" customWidth="1"/>
    <col min="8319" max="8319" width="11.42578125" style="409"/>
    <col min="8320" max="8320" width="17.42578125" style="409" customWidth="1"/>
    <col min="8321" max="8323" width="18.140625" style="409" customWidth="1"/>
    <col min="8324" max="8327" width="11.42578125" style="409"/>
    <col min="8328" max="8328" width="34" style="409" customWidth="1"/>
    <col min="8329" max="8329" width="9.5703125" style="409" customWidth="1"/>
    <col min="8330" max="8330" width="16.7109375" style="409" customWidth="1"/>
    <col min="8331" max="8331" width="55.140625" style="409" customWidth="1"/>
    <col min="8332" max="8332" width="22.5703125" style="409" customWidth="1"/>
    <col min="8333" max="8333" width="23" style="409" customWidth="1"/>
    <col min="8334" max="8334" width="22.85546875" style="409" customWidth="1"/>
    <col min="8335" max="8335" width="23.42578125" style="409" customWidth="1"/>
    <col min="8336" max="8336" width="28.7109375" style="409" customWidth="1"/>
    <col min="8337" max="8337" width="12.7109375" style="409" customWidth="1"/>
    <col min="8338" max="8338" width="11.42578125" style="409"/>
    <col min="8339" max="8339" width="25.28515625" style="409" customWidth="1"/>
    <col min="8340" max="8340" width="15.85546875" style="409" bestFit="1" customWidth="1"/>
    <col min="8341" max="8342" width="18" style="409" bestFit="1" customWidth="1"/>
    <col min="8343" max="8561" width="11.42578125" style="409"/>
    <col min="8562" max="8562" width="15.42578125" style="409" customWidth="1"/>
    <col min="8563" max="8563" width="9.5703125" style="409" customWidth="1"/>
    <col min="8564" max="8564" width="14.42578125" style="409" customWidth="1"/>
    <col min="8565" max="8565" width="49.85546875" style="409" customWidth="1"/>
    <col min="8566" max="8566" width="22.5703125" style="409" customWidth="1"/>
    <col min="8567" max="8567" width="23" style="409" customWidth="1"/>
    <col min="8568" max="8568" width="22.85546875" style="409" customWidth="1"/>
    <col min="8569" max="8569" width="23.42578125" style="409" customWidth="1"/>
    <col min="8570" max="8570" width="22.42578125" style="409" customWidth="1"/>
    <col min="8571" max="8571" width="13.85546875" style="409" customWidth="1"/>
    <col min="8572" max="8572" width="20.7109375" style="409" customWidth="1"/>
    <col min="8573" max="8573" width="18.140625" style="409" customWidth="1"/>
    <col min="8574" max="8574" width="14.85546875" style="409" bestFit="1" customWidth="1"/>
    <col min="8575" max="8575" width="11.42578125" style="409"/>
    <col min="8576" max="8576" width="17.42578125" style="409" customWidth="1"/>
    <col min="8577" max="8579" width="18.140625" style="409" customWidth="1"/>
    <col min="8580" max="8583" width="11.42578125" style="409"/>
    <col min="8584" max="8584" width="34" style="409" customWidth="1"/>
    <col min="8585" max="8585" width="9.5703125" style="409" customWidth="1"/>
    <col min="8586" max="8586" width="16.7109375" style="409" customWidth="1"/>
    <col min="8587" max="8587" width="55.140625" style="409" customWidth="1"/>
    <col min="8588" max="8588" width="22.5703125" style="409" customWidth="1"/>
    <col min="8589" max="8589" width="23" style="409" customWidth="1"/>
    <col min="8590" max="8590" width="22.85546875" style="409" customWidth="1"/>
    <col min="8591" max="8591" width="23.42578125" style="409" customWidth="1"/>
    <col min="8592" max="8592" width="28.7109375" style="409" customWidth="1"/>
    <col min="8593" max="8593" width="12.7109375" style="409" customWidth="1"/>
    <col min="8594" max="8594" width="11.42578125" style="409"/>
    <col min="8595" max="8595" width="25.28515625" style="409" customWidth="1"/>
    <col min="8596" max="8596" width="15.85546875" style="409" bestFit="1" customWidth="1"/>
    <col min="8597" max="8598" width="18" style="409" bestFit="1" customWidth="1"/>
    <col min="8599" max="8817" width="11.42578125" style="409"/>
    <col min="8818" max="8818" width="15.42578125" style="409" customWidth="1"/>
    <col min="8819" max="8819" width="9.5703125" style="409" customWidth="1"/>
    <col min="8820" max="8820" width="14.42578125" style="409" customWidth="1"/>
    <col min="8821" max="8821" width="49.85546875" style="409" customWidth="1"/>
    <col min="8822" max="8822" width="22.5703125" style="409" customWidth="1"/>
    <col min="8823" max="8823" width="23" style="409" customWidth="1"/>
    <col min="8824" max="8824" width="22.85546875" style="409" customWidth="1"/>
    <col min="8825" max="8825" width="23.42578125" style="409" customWidth="1"/>
    <col min="8826" max="8826" width="22.42578125" style="409" customWidth="1"/>
    <col min="8827" max="8827" width="13.85546875" style="409" customWidth="1"/>
    <col min="8828" max="8828" width="20.7109375" style="409" customWidth="1"/>
    <col min="8829" max="8829" width="18.140625" style="409" customWidth="1"/>
    <col min="8830" max="8830" width="14.85546875" style="409" bestFit="1" customWidth="1"/>
    <col min="8831" max="8831" width="11.42578125" style="409"/>
    <col min="8832" max="8832" width="17.42578125" style="409" customWidth="1"/>
    <col min="8833" max="8835" width="18.140625" style="409" customWidth="1"/>
    <col min="8836" max="8839" width="11.42578125" style="409"/>
    <col min="8840" max="8840" width="34" style="409" customWidth="1"/>
    <col min="8841" max="8841" width="9.5703125" style="409" customWidth="1"/>
    <col min="8842" max="8842" width="16.7109375" style="409" customWidth="1"/>
    <col min="8843" max="8843" width="55.140625" style="409" customWidth="1"/>
    <col min="8844" max="8844" width="22.5703125" style="409" customWidth="1"/>
    <col min="8845" max="8845" width="23" style="409" customWidth="1"/>
    <col min="8846" max="8846" width="22.85546875" style="409" customWidth="1"/>
    <col min="8847" max="8847" width="23.42578125" style="409" customWidth="1"/>
    <col min="8848" max="8848" width="28.7109375" style="409" customWidth="1"/>
    <col min="8849" max="8849" width="12.7109375" style="409" customWidth="1"/>
    <col min="8850" max="8850" width="11.42578125" style="409"/>
    <col min="8851" max="8851" width="25.28515625" style="409" customWidth="1"/>
    <col min="8852" max="8852" width="15.85546875" style="409" bestFit="1" customWidth="1"/>
    <col min="8853" max="8854" width="18" style="409" bestFit="1" customWidth="1"/>
    <col min="8855" max="9073" width="11.42578125" style="409"/>
    <col min="9074" max="9074" width="15.42578125" style="409" customWidth="1"/>
    <col min="9075" max="9075" width="9.5703125" style="409" customWidth="1"/>
    <col min="9076" max="9076" width="14.42578125" style="409" customWidth="1"/>
    <col min="9077" max="9077" width="49.85546875" style="409" customWidth="1"/>
    <col min="9078" max="9078" width="22.5703125" style="409" customWidth="1"/>
    <col min="9079" max="9079" width="23" style="409" customWidth="1"/>
    <col min="9080" max="9080" width="22.85546875" style="409" customWidth="1"/>
    <col min="9081" max="9081" width="23.42578125" style="409" customWidth="1"/>
    <col min="9082" max="9082" width="22.42578125" style="409" customWidth="1"/>
    <col min="9083" max="9083" width="13.85546875" style="409" customWidth="1"/>
    <col min="9084" max="9084" width="20.7109375" style="409" customWidth="1"/>
    <col min="9085" max="9085" width="18.140625" style="409" customWidth="1"/>
    <col min="9086" max="9086" width="14.85546875" style="409" bestFit="1" customWidth="1"/>
    <col min="9087" max="9087" width="11.42578125" style="409"/>
    <col min="9088" max="9088" width="17.42578125" style="409" customWidth="1"/>
    <col min="9089" max="9091" width="18.140625" style="409" customWidth="1"/>
    <col min="9092" max="9095" width="11.42578125" style="409"/>
    <col min="9096" max="9096" width="34" style="409" customWidth="1"/>
    <col min="9097" max="9097" width="9.5703125" style="409" customWidth="1"/>
    <col min="9098" max="9098" width="16.7109375" style="409" customWidth="1"/>
    <col min="9099" max="9099" width="55.140625" style="409" customWidth="1"/>
    <col min="9100" max="9100" width="22.5703125" style="409" customWidth="1"/>
    <col min="9101" max="9101" width="23" style="409" customWidth="1"/>
    <col min="9102" max="9102" width="22.85546875" style="409" customWidth="1"/>
    <col min="9103" max="9103" width="23.42578125" style="409" customWidth="1"/>
    <col min="9104" max="9104" width="28.7109375" style="409" customWidth="1"/>
    <col min="9105" max="9105" width="12.7109375" style="409" customWidth="1"/>
    <col min="9106" max="9106" width="11.42578125" style="409"/>
    <col min="9107" max="9107" width="25.28515625" style="409" customWidth="1"/>
    <col min="9108" max="9108" width="15.85546875" style="409" bestFit="1" customWidth="1"/>
    <col min="9109" max="9110" width="18" style="409" bestFit="1" customWidth="1"/>
    <col min="9111" max="9329" width="11.42578125" style="409"/>
    <col min="9330" max="9330" width="15.42578125" style="409" customWidth="1"/>
    <col min="9331" max="9331" width="9.5703125" style="409" customWidth="1"/>
    <col min="9332" max="9332" width="14.42578125" style="409" customWidth="1"/>
    <col min="9333" max="9333" width="49.85546875" style="409" customWidth="1"/>
    <col min="9334" max="9334" width="22.5703125" style="409" customWidth="1"/>
    <col min="9335" max="9335" width="23" style="409" customWidth="1"/>
    <col min="9336" max="9336" width="22.85546875" style="409" customWidth="1"/>
    <col min="9337" max="9337" width="23.42578125" style="409" customWidth="1"/>
    <col min="9338" max="9338" width="22.42578125" style="409" customWidth="1"/>
    <col min="9339" max="9339" width="13.85546875" style="409" customWidth="1"/>
    <col min="9340" max="9340" width="20.7109375" style="409" customWidth="1"/>
    <col min="9341" max="9341" width="18.140625" style="409" customWidth="1"/>
    <col min="9342" max="9342" width="14.85546875" style="409" bestFit="1" customWidth="1"/>
    <col min="9343" max="9343" width="11.42578125" style="409"/>
    <col min="9344" max="9344" width="17.42578125" style="409" customWidth="1"/>
    <col min="9345" max="9347" width="18.140625" style="409" customWidth="1"/>
    <col min="9348" max="9351" width="11.42578125" style="409"/>
    <col min="9352" max="9352" width="34" style="409" customWidth="1"/>
    <col min="9353" max="9353" width="9.5703125" style="409" customWidth="1"/>
    <col min="9354" max="9354" width="16.7109375" style="409" customWidth="1"/>
    <col min="9355" max="9355" width="55.140625" style="409" customWidth="1"/>
    <col min="9356" max="9356" width="22.5703125" style="409" customWidth="1"/>
    <col min="9357" max="9357" width="23" style="409" customWidth="1"/>
    <col min="9358" max="9358" width="22.85546875" style="409" customWidth="1"/>
    <col min="9359" max="9359" width="23.42578125" style="409" customWidth="1"/>
    <col min="9360" max="9360" width="28.7109375" style="409" customWidth="1"/>
    <col min="9361" max="9361" width="12.7109375" style="409" customWidth="1"/>
    <col min="9362" max="9362" width="11.42578125" style="409"/>
    <col min="9363" max="9363" width="25.28515625" style="409" customWidth="1"/>
    <col min="9364" max="9364" width="15.85546875" style="409" bestFit="1" customWidth="1"/>
    <col min="9365" max="9366" width="18" style="409" bestFit="1" customWidth="1"/>
    <col min="9367" max="9585" width="11.42578125" style="409"/>
    <col min="9586" max="9586" width="15.42578125" style="409" customWidth="1"/>
    <col min="9587" max="9587" width="9.5703125" style="409" customWidth="1"/>
    <col min="9588" max="9588" width="14.42578125" style="409" customWidth="1"/>
    <col min="9589" max="9589" width="49.85546875" style="409" customWidth="1"/>
    <col min="9590" max="9590" width="22.5703125" style="409" customWidth="1"/>
    <col min="9591" max="9591" width="23" style="409" customWidth="1"/>
    <col min="9592" max="9592" width="22.85546875" style="409" customWidth="1"/>
    <col min="9593" max="9593" width="23.42578125" style="409" customWidth="1"/>
    <col min="9594" max="9594" width="22.42578125" style="409" customWidth="1"/>
    <col min="9595" max="9595" width="13.85546875" style="409" customWidth="1"/>
    <col min="9596" max="9596" width="20.7109375" style="409" customWidth="1"/>
    <col min="9597" max="9597" width="18.140625" style="409" customWidth="1"/>
    <col min="9598" max="9598" width="14.85546875" style="409" bestFit="1" customWidth="1"/>
    <col min="9599" max="9599" width="11.42578125" style="409"/>
    <col min="9600" max="9600" width="17.42578125" style="409" customWidth="1"/>
    <col min="9601" max="9603" width="18.140625" style="409" customWidth="1"/>
    <col min="9604" max="9607" width="11.42578125" style="409"/>
    <col min="9608" max="9608" width="34" style="409" customWidth="1"/>
    <col min="9609" max="9609" width="9.5703125" style="409" customWidth="1"/>
    <col min="9610" max="9610" width="16.7109375" style="409" customWidth="1"/>
    <col min="9611" max="9611" width="55.140625" style="409" customWidth="1"/>
    <col min="9612" max="9612" width="22.5703125" style="409" customWidth="1"/>
    <col min="9613" max="9613" width="23" style="409" customWidth="1"/>
    <col min="9614" max="9614" width="22.85546875" style="409" customWidth="1"/>
    <col min="9615" max="9615" width="23.42578125" style="409" customWidth="1"/>
    <col min="9616" max="9616" width="28.7109375" style="409" customWidth="1"/>
    <col min="9617" max="9617" width="12.7109375" style="409" customWidth="1"/>
    <col min="9618" max="9618" width="11.42578125" style="409"/>
    <col min="9619" max="9619" width="25.28515625" style="409" customWidth="1"/>
    <col min="9620" max="9620" width="15.85546875" style="409" bestFit="1" customWidth="1"/>
    <col min="9621" max="9622" width="18" style="409" bestFit="1" customWidth="1"/>
    <col min="9623" max="9841" width="11.42578125" style="409"/>
    <col min="9842" max="9842" width="15.42578125" style="409" customWidth="1"/>
    <col min="9843" max="9843" width="9.5703125" style="409" customWidth="1"/>
    <col min="9844" max="9844" width="14.42578125" style="409" customWidth="1"/>
    <col min="9845" max="9845" width="49.85546875" style="409" customWidth="1"/>
    <col min="9846" max="9846" width="22.5703125" style="409" customWidth="1"/>
    <col min="9847" max="9847" width="23" style="409" customWidth="1"/>
    <col min="9848" max="9848" width="22.85546875" style="409" customWidth="1"/>
    <col min="9849" max="9849" width="23.42578125" style="409" customWidth="1"/>
    <col min="9850" max="9850" width="22.42578125" style="409" customWidth="1"/>
    <col min="9851" max="9851" width="13.85546875" style="409" customWidth="1"/>
    <col min="9852" max="9852" width="20.7109375" style="409" customWidth="1"/>
    <col min="9853" max="9853" width="18.140625" style="409" customWidth="1"/>
    <col min="9854" max="9854" width="14.85546875" style="409" bestFit="1" customWidth="1"/>
    <col min="9855" max="9855" width="11.42578125" style="409"/>
    <col min="9856" max="9856" width="17.42578125" style="409" customWidth="1"/>
    <col min="9857" max="9859" width="18.140625" style="409" customWidth="1"/>
    <col min="9860" max="9863" width="11.42578125" style="409"/>
    <col min="9864" max="9864" width="34" style="409" customWidth="1"/>
    <col min="9865" max="9865" width="9.5703125" style="409" customWidth="1"/>
    <col min="9866" max="9866" width="16.7109375" style="409" customWidth="1"/>
    <col min="9867" max="9867" width="55.140625" style="409" customWidth="1"/>
    <col min="9868" max="9868" width="22.5703125" style="409" customWidth="1"/>
    <col min="9869" max="9869" width="23" style="409" customWidth="1"/>
    <col min="9870" max="9870" width="22.85546875" style="409" customWidth="1"/>
    <col min="9871" max="9871" width="23.42578125" style="409" customWidth="1"/>
    <col min="9872" max="9872" width="28.7109375" style="409" customWidth="1"/>
    <col min="9873" max="9873" width="12.7109375" style="409" customWidth="1"/>
    <col min="9874" max="9874" width="11.42578125" style="409"/>
    <col min="9875" max="9875" width="25.28515625" style="409" customWidth="1"/>
    <col min="9876" max="9876" width="15.85546875" style="409" bestFit="1" customWidth="1"/>
    <col min="9877" max="9878" width="18" style="409" bestFit="1" customWidth="1"/>
    <col min="9879" max="10097" width="11.42578125" style="409"/>
    <col min="10098" max="10098" width="15.42578125" style="409" customWidth="1"/>
    <col min="10099" max="10099" width="9.5703125" style="409" customWidth="1"/>
    <col min="10100" max="10100" width="14.42578125" style="409" customWidth="1"/>
    <col min="10101" max="10101" width="49.85546875" style="409" customWidth="1"/>
    <col min="10102" max="10102" width="22.5703125" style="409" customWidth="1"/>
    <col min="10103" max="10103" width="23" style="409" customWidth="1"/>
    <col min="10104" max="10104" width="22.85546875" style="409" customWidth="1"/>
    <col min="10105" max="10105" width="23.42578125" style="409" customWidth="1"/>
    <col min="10106" max="10106" width="22.42578125" style="409" customWidth="1"/>
    <col min="10107" max="10107" width="13.85546875" style="409" customWidth="1"/>
    <col min="10108" max="10108" width="20.7109375" style="409" customWidth="1"/>
    <col min="10109" max="10109" width="18.140625" style="409" customWidth="1"/>
    <col min="10110" max="10110" width="14.85546875" style="409" bestFit="1" customWidth="1"/>
    <col min="10111" max="10111" width="11.42578125" style="409"/>
    <col min="10112" max="10112" width="17.42578125" style="409" customWidth="1"/>
    <col min="10113" max="10115" width="18.140625" style="409" customWidth="1"/>
    <col min="10116" max="10119" width="11.42578125" style="409"/>
    <col min="10120" max="10120" width="34" style="409" customWidth="1"/>
    <col min="10121" max="10121" width="9.5703125" style="409" customWidth="1"/>
    <col min="10122" max="10122" width="16.7109375" style="409" customWidth="1"/>
    <col min="10123" max="10123" width="55.140625" style="409" customWidth="1"/>
    <col min="10124" max="10124" width="22.5703125" style="409" customWidth="1"/>
    <col min="10125" max="10125" width="23" style="409" customWidth="1"/>
    <col min="10126" max="10126" width="22.85546875" style="409" customWidth="1"/>
    <col min="10127" max="10127" width="23.42578125" style="409" customWidth="1"/>
    <col min="10128" max="10128" width="28.7109375" style="409" customWidth="1"/>
    <col min="10129" max="10129" width="12.7109375" style="409" customWidth="1"/>
    <col min="10130" max="10130" width="11.42578125" style="409"/>
    <col min="10131" max="10131" width="25.28515625" style="409" customWidth="1"/>
    <col min="10132" max="10132" width="15.85546875" style="409" bestFit="1" customWidth="1"/>
    <col min="10133" max="10134" width="18" style="409" bestFit="1" customWidth="1"/>
    <col min="10135" max="10353" width="11.42578125" style="409"/>
    <col min="10354" max="10354" width="15.42578125" style="409" customWidth="1"/>
    <col min="10355" max="10355" width="9.5703125" style="409" customWidth="1"/>
    <col min="10356" max="10356" width="14.42578125" style="409" customWidth="1"/>
    <col min="10357" max="10357" width="49.85546875" style="409" customWidth="1"/>
    <col min="10358" max="10358" width="22.5703125" style="409" customWidth="1"/>
    <col min="10359" max="10359" width="23" style="409" customWidth="1"/>
    <col min="10360" max="10360" width="22.85546875" style="409" customWidth="1"/>
    <col min="10361" max="10361" width="23.42578125" style="409" customWidth="1"/>
    <col min="10362" max="10362" width="22.42578125" style="409" customWidth="1"/>
    <col min="10363" max="10363" width="13.85546875" style="409" customWidth="1"/>
    <col min="10364" max="10364" width="20.7109375" style="409" customWidth="1"/>
    <col min="10365" max="10365" width="18.140625" style="409" customWidth="1"/>
    <col min="10366" max="10366" width="14.85546875" style="409" bestFit="1" customWidth="1"/>
    <col min="10367" max="10367" width="11.42578125" style="409"/>
    <col min="10368" max="10368" width="17.42578125" style="409" customWidth="1"/>
    <col min="10369" max="10371" width="18.140625" style="409" customWidth="1"/>
    <col min="10372" max="10375" width="11.42578125" style="409"/>
    <col min="10376" max="10376" width="34" style="409" customWidth="1"/>
    <col min="10377" max="10377" width="9.5703125" style="409" customWidth="1"/>
    <col min="10378" max="10378" width="16.7109375" style="409" customWidth="1"/>
    <col min="10379" max="10379" width="55.140625" style="409" customWidth="1"/>
    <col min="10380" max="10380" width="22.5703125" style="409" customWidth="1"/>
    <col min="10381" max="10381" width="23" style="409" customWidth="1"/>
    <col min="10382" max="10382" width="22.85546875" style="409" customWidth="1"/>
    <col min="10383" max="10383" width="23.42578125" style="409" customWidth="1"/>
    <col min="10384" max="10384" width="28.7109375" style="409" customWidth="1"/>
    <col min="10385" max="10385" width="12.7109375" style="409" customWidth="1"/>
    <col min="10386" max="10386" width="11.42578125" style="409"/>
    <col min="10387" max="10387" width="25.28515625" style="409" customWidth="1"/>
    <col min="10388" max="10388" width="15.85546875" style="409" bestFit="1" customWidth="1"/>
    <col min="10389" max="10390" width="18" style="409" bestFit="1" customWidth="1"/>
    <col min="10391" max="10609" width="11.42578125" style="409"/>
    <col min="10610" max="10610" width="15.42578125" style="409" customWidth="1"/>
    <col min="10611" max="10611" width="9.5703125" style="409" customWidth="1"/>
    <col min="10612" max="10612" width="14.42578125" style="409" customWidth="1"/>
    <col min="10613" max="10613" width="49.85546875" style="409" customWidth="1"/>
    <col min="10614" max="10614" width="22.5703125" style="409" customWidth="1"/>
    <col min="10615" max="10615" width="23" style="409" customWidth="1"/>
    <col min="10616" max="10616" width="22.85546875" style="409" customWidth="1"/>
    <col min="10617" max="10617" width="23.42578125" style="409" customWidth="1"/>
    <col min="10618" max="10618" width="22.42578125" style="409" customWidth="1"/>
    <col min="10619" max="10619" width="13.85546875" style="409" customWidth="1"/>
    <col min="10620" max="10620" width="20.7109375" style="409" customWidth="1"/>
    <col min="10621" max="10621" width="18.140625" style="409" customWidth="1"/>
    <col min="10622" max="10622" width="14.85546875" style="409" bestFit="1" customWidth="1"/>
    <col min="10623" max="10623" width="11.42578125" style="409"/>
    <col min="10624" max="10624" width="17.42578125" style="409" customWidth="1"/>
    <col min="10625" max="10627" width="18.140625" style="409" customWidth="1"/>
    <col min="10628" max="10631" width="11.42578125" style="409"/>
    <col min="10632" max="10632" width="34" style="409" customWidth="1"/>
    <col min="10633" max="10633" width="9.5703125" style="409" customWidth="1"/>
    <col min="10634" max="10634" width="16.7109375" style="409" customWidth="1"/>
    <col min="10635" max="10635" width="55.140625" style="409" customWidth="1"/>
    <col min="10636" max="10636" width="22.5703125" style="409" customWidth="1"/>
    <col min="10637" max="10637" width="23" style="409" customWidth="1"/>
    <col min="10638" max="10638" width="22.85546875" style="409" customWidth="1"/>
    <col min="10639" max="10639" width="23.42578125" style="409" customWidth="1"/>
    <col min="10640" max="10640" width="28.7109375" style="409" customWidth="1"/>
    <col min="10641" max="10641" width="12.7109375" style="409" customWidth="1"/>
    <col min="10642" max="10642" width="11.42578125" style="409"/>
    <col min="10643" max="10643" width="25.28515625" style="409" customWidth="1"/>
    <col min="10644" max="10644" width="15.85546875" style="409" bestFit="1" customWidth="1"/>
    <col min="10645" max="10646" width="18" style="409" bestFit="1" customWidth="1"/>
    <col min="10647" max="10865" width="11.42578125" style="409"/>
    <col min="10866" max="10866" width="15.42578125" style="409" customWidth="1"/>
    <col min="10867" max="10867" width="9.5703125" style="409" customWidth="1"/>
    <col min="10868" max="10868" width="14.42578125" style="409" customWidth="1"/>
    <col min="10869" max="10869" width="49.85546875" style="409" customWidth="1"/>
    <col min="10870" max="10870" width="22.5703125" style="409" customWidth="1"/>
    <col min="10871" max="10871" width="23" style="409" customWidth="1"/>
    <col min="10872" max="10872" width="22.85546875" style="409" customWidth="1"/>
    <col min="10873" max="10873" width="23.42578125" style="409" customWidth="1"/>
    <col min="10874" max="10874" width="22.42578125" style="409" customWidth="1"/>
    <col min="10875" max="10875" width="13.85546875" style="409" customWidth="1"/>
    <col min="10876" max="10876" width="20.7109375" style="409" customWidth="1"/>
    <col min="10877" max="10877" width="18.140625" style="409" customWidth="1"/>
    <col min="10878" max="10878" width="14.85546875" style="409" bestFit="1" customWidth="1"/>
    <col min="10879" max="10879" width="11.42578125" style="409"/>
    <col min="10880" max="10880" width="17.42578125" style="409" customWidth="1"/>
    <col min="10881" max="10883" width="18.140625" style="409" customWidth="1"/>
    <col min="10884" max="10887" width="11.42578125" style="409"/>
    <col min="10888" max="10888" width="34" style="409" customWidth="1"/>
    <col min="10889" max="10889" width="9.5703125" style="409" customWidth="1"/>
    <col min="10890" max="10890" width="16.7109375" style="409" customWidth="1"/>
    <col min="10891" max="10891" width="55.140625" style="409" customWidth="1"/>
    <col min="10892" max="10892" width="22.5703125" style="409" customWidth="1"/>
    <col min="10893" max="10893" width="23" style="409" customWidth="1"/>
    <col min="10894" max="10894" width="22.85546875" style="409" customWidth="1"/>
    <col min="10895" max="10895" width="23.42578125" style="409" customWidth="1"/>
    <col min="10896" max="10896" width="28.7109375" style="409" customWidth="1"/>
    <col min="10897" max="10897" width="12.7109375" style="409" customWidth="1"/>
    <col min="10898" max="10898" width="11.42578125" style="409"/>
    <col min="10899" max="10899" width="25.28515625" style="409" customWidth="1"/>
    <col min="10900" max="10900" width="15.85546875" style="409" bestFit="1" customWidth="1"/>
    <col min="10901" max="10902" width="18" style="409" bestFit="1" customWidth="1"/>
    <col min="10903" max="11121" width="11.42578125" style="409"/>
    <col min="11122" max="11122" width="15.42578125" style="409" customWidth="1"/>
    <col min="11123" max="11123" width="9.5703125" style="409" customWidth="1"/>
    <col min="11124" max="11124" width="14.42578125" style="409" customWidth="1"/>
    <col min="11125" max="11125" width="49.85546875" style="409" customWidth="1"/>
    <col min="11126" max="11126" width="22.5703125" style="409" customWidth="1"/>
    <col min="11127" max="11127" width="23" style="409" customWidth="1"/>
    <col min="11128" max="11128" width="22.85546875" style="409" customWidth="1"/>
    <col min="11129" max="11129" width="23.42578125" style="409" customWidth="1"/>
    <col min="11130" max="11130" width="22.42578125" style="409" customWidth="1"/>
    <col min="11131" max="11131" width="13.85546875" style="409" customWidth="1"/>
    <col min="11132" max="11132" width="20.7109375" style="409" customWidth="1"/>
    <col min="11133" max="11133" width="18.140625" style="409" customWidth="1"/>
    <col min="11134" max="11134" width="14.85546875" style="409" bestFit="1" customWidth="1"/>
    <col min="11135" max="11135" width="11.42578125" style="409"/>
    <col min="11136" max="11136" width="17.42578125" style="409" customWidth="1"/>
    <col min="11137" max="11139" width="18.140625" style="409" customWidth="1"/>
    <col min="11140" max="11143" width="11.42578125" style="409"/>
    <col min="11144" max="11144" width="34" style="409" customWidth="1"/>
    <col min="11145" max="11145" width="9.5703125" style="409" customWidth="1"/>
    <col min="11146" max="11146" width="16.7109375" style="409" customWidth="1"/>
    <col min="11147" max="11147" width="55.140625" style="409" customWidth="1"/>
    <col min="11148" max="11148" width="22.5703125" style="409" customWidth="1"/>
    <col min="11149" max="11149" width="23" style="409" customWidth="1"/>
    <col min="11150" max="11150" width="22.85546875" style="409" customWidth="1"/>
    <col min="11151" max="11151" width="23.42578125" style="409" customWidth="1"/>
    <col min="11152" max="11152" width="28.7109375" style="409" customWidth="1"/>
    <col min="11153" max="11153" width="12.7109375" style="409" customWidth="1"/>
    <col min="11154" max="11154" width="11.42578125" style="409"/>
    <col min="11155" max="11155" width="25.28515625" style="409" customWidth="1"/>
    <col min="11156" max="11156" width="15.85546875" style="409" bestFit="1" customWidth="1"/>
    <col min="11157" max="11158" width="18" style="409" bestFit="1" customWidth="1"/>
    <col min="11159" max="11377" width="11.42578125" style="409"/>
    <col min="11378" max="11378" width="15.42578125" style="409" customWidth="1"/>
    <col min="11379" max="11379" width="9.5703125" style="409" customWidth="1"/>
    <col min="11380" max="11380" width="14.42578125" style="409" customWidth="1"/>
    <col min="11381" max="11381" width="49.85546875" style="409" customWidth="1"/>
    <col min="11382" max="11382" width="22.5703125" style="409" customWidth="1"/>
    <col min="11383" max="11383" width="23" style="409" customWidth="1"/>
    <col min="11384" max="11384" width="22.85546875" style="409" customWidth="1"/>
    <col min="11385" max="11385" width="23.42578125" style="409" customWidth="1"/>
    <col min="11386" max="11386" width="22.42578125" style="409" customWidth="1"/>
    <col min="11387" max="11387" width="13.85546875" style="409" customWidth="1"/>
    <col min="11388" max="11388" width="20.7109375" style="409" customWidth="1"/>
    <col min="11389" max="11389" width="18.140625" style="409" customWidth="1"/>
    <col min="11390" max="11390" width="14.85546875" style="409" bestFit="1" customWidth="1"/>
    <col min="11391" max="11391" width="11.42578125" style="409"/>
    <col min="11392" max="11392" width="17.42578125" style="409" customWidth="1"/>
    <col min="11393" max="11395" width="18.140625" style="409" customWidth="1"/>
    <col min="11396" max="11399" width="11.42578125" style="409"/>
    <col min="11400" max="11400" width="34" style="409" customWidth="1"/>
    <col min="11401" max="11401" width="9.5703125" style="409" customWidth="1"/>
    <col min="11402" max="11402" width="16.7109375" style="409" customWidth="1"/>
    <col min="11403" max="11403" width="55.140625" style="409" customWidth="1"/>
    <col min="11404" max="11404" width="22.5703125" style="409" customWidth="1"/>
    <col min="11405" max="11405" width="23" style="409" customWidth="1"/>
    <col min="11406" max="11406" width="22.85546875" style="409" customWidth="1"/>
    <col min="11407" max="11407" width="23.42578125" style="409" customWidth="1"/>
    <col min="11408" max="11408" width="28.7109375" style="409" customWidth="1"/>
    <col min="11409" max="11409" width="12.7109375" style="409" customWidth="1"/>
    <col min="11410" max="11410" width="11.42578125" style="409"/>
    <col min="11411" max="11411" width="25.28515625" style="409" customWidth="1"/>
    <col min="11412" max="11412" width="15.85546875" style="409" bestFit="1" customWidth="1"/>
    <col min="11413" max="11414" width="18" style="409" bestFit="1" customWidth="1"/>
    <col min="11415" max="11633" width="11.42578125" style="409"/>
    <col min="11634" max="11634" width="15.42578125" style="409" customWidth="1"/>
    <col min="11635" max="11635" width="9.5703125" style="409" customWidth="1"/>
    <col min="11636" max="11636" width="14.42578125" style="409" customWidth="1"/>
    <col min="11637" max="11637" width="49.85546875" style="409" customWidth="1"/>
    <col min="11638" max="11638" width="22.5703125" style="409" customWidth="1"/>
    <col min="11639" max="11639" width="23" style="409" customWidth="1"/>
    <col min="11640" max="11640" width="22.85546875" style="409" customWidth="1"/>
    <col min="11641" max="11641" width="23.42578125" style="409" customWidth="1"/>
    <col min="11642" max="11642" width="22.42578125" style="409" customWidth="1"/>
    <col min="11643" max="11643" width="13.85546875" style="409" customWidth="1"/>
    <col min="11644" max="11644" width="20.7109375" style="409" customWidth="1"/>
    <col min="11645" max="11645" width="18.140625" style="409" customWidth="1"/>
    <col min="11646" max="11646" width="14.85546875" style="409" bestFit="1" customWidth="1"/>
    <col min="11647" max="11647" width="11.42578125" style="409"/>
    <col min="11648" max="11648" width="17.42578125" style="409" customWidth="1"/>
    <col min="11649" max="11651" width="18.140625" style="409" customWidth="1"/>
    <col min="11652" max="11655" width="11.42578125" style="409"/>
    <col min="11656" max="11656" width="34" style="409" customWidth="1"/>
    <col min="11657" max="11657" width="9.5703125" style="409" customWidth="1"/>
    <col min="11658" max="11658" width="16.7109375" style="409" customWidth="1"/>
    <col min="11659" max="11659" width="55.140625" style="409" customWidth="1"/>
    <col min="11660" max="11660" width="22.5703125" style="409" customWidth="1"/>
    <col min="11661" max="11661" width="23" style="409" customWidth="1"/>
    <col min="11662" max="11662" width="22.85546875" style="409" customWidth="1"/>
    <col min="11663" max="11663" width="23.42578125" style="409" customWidth="1"/>
    <col min="11664" max="11664" width="28.7109375" style="409" customWidth="1"/>
    <col min="11665" max="11665" width="12.7109375" style="409" customWidth="1"/>
    <col min="11666" max="11666" width="11.42578125" style="409"/>
    <col min="11667" max="11667" width="25.28515625" style="409" customWidth="1"/>
    <col min="11668" max="11668" width="15.85546875" style="409" bestFit="1" customWidth="1"/>
    <col min="11669" max="11670" width="18" style="409" bestFit="1" customWidth="1"/>
    <col min="11671" max="11889" width="11.42578125" style="409"/>
    <col min="11890" max="11890" width="15.42578125" style="409" customWidth="1"/>
    <col min="11891" max="11891" width="9.5703125" style="409" customWidth="1"/>
    <col min="11892" max="11892" width="14.42578125" style="409" customWidth="1"/>
    <col min="11893" max="11893" width="49.85546875" style="409" customWidth="1"/>
    <col min="11894" max="11894" width="22.5703125" style="409" customWidth="1"/>
    <col min="11895" max="11895" width="23" style="409" customWidth="1"/>
    <col min="11896" max="11896" width="22.85546875" style="409" customWidth="1"/>
    <col min="11897" max="11897" width="23.42578125" style="409" customWidth="1"/>
    <col min="11898" max="11898" width="22.42578125" style="409" customWidth="1"/>
    <col min="11899" max="11899" width="13.85546875" style="409" customWidth="1"/>
    <col min="11900" max="11900" width="20.7109375" style="409" customWidth="1"/>
    <col min="11901" max="11901" width="18.140625" style="409" customWidth="1"/>
    <col min="11902" max="11902" width="14.85546875" style="409" bestFit="1" customWidth="1"/>
    <col min="11903" max="11903" width="11.42578125" style="409"/>
    <col min="11904" max="11904" width="17.42578125" style="409" customWidth="1"/>
    <col min="11905" max="11907" width="18.140625" style="409" customWidth="1"/>
    <col min="11908" max="11911" width="11.42578125" style="409"/>
    <col min="11912" max="11912" width="34" style="409" customWidth="1"/>
    <col min="11913" max="11913" width="9.5703125" style="409" customWidth="1"/>
    <col min="11914" max="11914" width="16.7109375" style="409" customWidth="1"/>
    <col min="11915" max="11915" width="55.140625" style="409" customWidth="1"/>
    <col min="11916" max="11916" width="22.5703125" style="409" customWidth="1"/>
    <col min="11917" max="11917" width="23" style="409" customWidth="1"/>
    <col min="11918" max="11918" width="22.85546875" style="409" customWidth="1"/>
    <col min="11919" max="11919" width="23.42578125" style="409" customWidth="1"/>
    <col min="11920" max="11920" width="28.7109375" style="409" customWidth="1"/>
    <col min="11921" max="11921" width="12.7109375" style="409" customWidth="1"/>
    <col min="11922" max="11922" width="11.42578125" style="409"/>
    <col min="11923" max="11923" width="25.28515625" style="409" customWidth="1"/>
    <col min="11924" max="11924" width="15.85546875" style="409" bestFit="1" customWidth="1"/>
    <col min="11925" max="11926" width="18" style="409" bestFit="1" customWidth="1"/>
    <col min="11927" max="12145" width="11.42578125" style="409"/>
    <col min="12146" max="12146" width="15.42578125" style="409" customWidth="1"/>
    <col min="12147" max="12147" width="9.5703125" style="409" customWidth="1"/>
    <col min="12148" max="12148" width="14.42578125" style="409" customWidth="1"/>
    <col min="12149" max="12149" width="49.85546875" style="409" customWidth="1"/>
    <col min="12150" max="12150" width="22.5703125" style="409" customWidth="1"/>
    <col min="12151" max="12151" width="23" style="409" customWidth="1"/>
    <col min="12152" max="12152" width="22.85546875" style="409" customWidth="1"/>
    <col min="12153" max="12153" width="23.42578125" style="409" customWidth="1"/>
    <col min="12154" max="12154" width="22.42578125" style="409" customWidth="1"/>
    <col min="12155" max="12155" width="13.85546875" style="409" customWidth="1"/>
    <col min="12156" max="12156" width="20.7109375" style="409" customWidth="1"/>
    <col min="12157" max="12157" width="18.140625" style="409" customWidth="1"/>
    <col min="12158" max="12158" width="14.85546875" style="409" bestFit="1" customWidth="1"/>
    <col min="12159" max="12159" width="11.42578125" style="409"/>
    <col min="12160" max="12160" width="17.42578125" style="409" customWidth="1"/>
    <col min="12161" max="12163" width="18.140625" style="409" customWidth="1"/>
    <col min="12164" max="12167" width="11.42578125" style="409"/>
    <col min="12168" max="12168" width="34" style="409" customWidth="1"/>
    <col min="12169" max="12169" width="9.5703125" style="409" customWidth="1"/>
    <col min="12170" max="12170" width="16.7109375" style="409" customWidth="1"/>
    <col min="12171" max="12171" width="55.140625" style="409" customWidth="1"/>
    <col min="12172" max="12172" width="22.5703125" style="409" customWidth="1"/>
    <col min="12173" max="12173" width="23" style="409" customWidth="1"/>
    <col min="12174" max="12174" width="22.85546875" style="409" customWidth="1"/>
    <col min="12175" max="12175" width="23.42578125" style="409" customWidth="1"/>
    <col min="12176" max="12176" width="28.7109375" style="409" customWidth="1"/>
    <col min="12177" max="12177" width="12.7109375" style="409" customWidth="1"/>
    <col min="12178" max="12178" width="11.42578125" style="409"/>
    <col min="12179" max="12179" width="25.28515625" style="409" customWidth="1"/>
    <col min="12180" max="12180" width="15.85546875" style="409" bestFit="1" customWidth="1"/>
    <col min="12181" max="12182" width="18" style="409" bestFit="1" customWidth="1"/>
    <col min="12183" max="12401" width="11.42578125" style="409"/>
    <col min="12402" max="12402" width="15.42578125" style="409" customWidth="1"/>
    <col min="12403" max="12403" width="9.5703125" style="409" customWidth="1"/>
    <col min="12404" max="12404" width="14.42578125" style="409" customWidth="1"/>
    <col min="12405" max="12405" width="49.85546875" style="409" customWidth="1"/>
    <col min="12406" max="12406" width="22.5703125" style="409" customWidth="1"/>
    <col min="12407" max="12407" width="23" style="409" customWidth="1"/>
    <col min="12408" max="12408" width="22.85546875" style="409" customWidth="1"/>
    <col min="12409" max="12409" width="23.42578125" style="409" customWidth="1"/>
    <col min="12410" max="12410" width="22.42578125" style="409" customWidth="1"/>
    <col min="12411" max="12411" width="13.85546875" style="409" customWidth="1"/>
    <col min="12412" max="12412" width="20.7109375" style="409" customWidth="1"/>
    <col min="12413" max="12413" width="18.140625" style="409" customWidth="1"/>
    <col min="12414" max="12414" width="14.85546875" style="409" bestFit="1" customWidth="1"/>
    <col min="12415" max="12415" width="11.42578125" style="409"/>
    <col min="12416" max="12416" width="17.42578125" style="409" customWidth="1"/>
    <col min="12417" max="12419" width="18.140625" style="409" customWidth="1"/>
    <col min="12420" max="12423" width="11.42578125" style="409"/>
    <col min="12424" max="12424" width="34" style="409" customWidth="1"/>
    <col min="12425" max="12425" width="9.5703125" style="409" customWidth="1"/>
    <col min="12426" max="12426" width="16.7109375" style="409" customWidth="1"/>
    <col min="12427" max="12427" width="55.140625" style="409" customWidth="1"/>
    <col min="12428" max="12428" width="22.5703125" style="409" customWidth="1"/>
    <col min="12429" max="12429" width="23" style="409" customWidth="1"/>
    <col min="12430" max="12430" width="22.85546875" style="409" customWidth="1"/>
    <col min="12431" max="12431" width="23.42578125" style="409" customWidth="1"/>
    <col min="12432" max="12432" width="28.7109375" style="409" customWidth="1"/>
    <col min="12433" max="12433" width="12.7109375" style="409" customWidth="1"/>
    <col min="12434" max="12434" width="11.42578125" style="409"/>
    <col min="12435" max="12435" width="25.28515625" style="409" customWidth="1"/>
    <col min="12436" max="12436" width="15.85546875" style="409" bestFit="1" customWidth="1"/>
    <col min="12437" max="12438" width="18" style="409" bestFit="1" customWidth="1"/>
    <col min="12439" max="12657" width="11.42578125" style="409"/>
    <col min="12658" max="12658" width="15.42578125" style="409" customWidth="1"/>
    <col min="12659" max="12659" width="9.5703125" style="409" customWidth="1"/>
    <col min="12660" max="12660" width="14.42578125" style="409" customWidth="1"/>
    <col min="12661" max="12661" width="49.85546875" style="409" customWidth="1"/>
    <col min="12662" max="12662" width="22.5703125" style="409" customWidth="1"/>
    <col min="12663" max="12663" width="23" style="409" customWidth="1"/>
    <col min="12664" max="12664" width="22.85546875" style="409" customWidth="1"/>
    <col min="12665" max="12665" width="23.42578125" style="409" customWidth="1"/>
    <col min="12666" max="12666" width="22.42578125" style="409" customWidth="1"/>
    <col min="12667" max="12667" width="13.85546875" style="409" customWidth="1"/>
    <col min="12668" max="12668" width="20.7109375" style="409" customWidth="1"/>
    <col min="12669" max="12669" width="18.140625" style="409" customWidth="1"/>
    <col min="12670" max="12670" width="14.85546875" style="409" bestFit="1" customWidth="1"/>
    <col min="12671" max="12671" width="11.42578125" style="409"/>
    <col min="12672" max="12672" width="17.42578125" style="409" customWidth="1"/>
    <col min="12673" max="12675" width="18.140625" style="409" customWidth="1"/>
    <col min="12676" max="12679" width="11.42578125" style="409"/>
    <col min="12680" max="12680" width="34" style="409" customWidth="1"/>
    <col min="12681" max="12681" width="9.5703125" style="409" customWidth="1"/>
    <col min="12682" max="12682" width="16.7109375" style="409" customWidth="1"/>
    <col min="12683" max="12683" width="55.140625" style="409" customWidth="1"/>
    <col min="12684" max="12684" width="22.5703125" style="409" customWidth="1"/>
    <col min="12685" max="12685" width="23" style="409" customWidth="1"/>
    <col min="12686" max="12686" width="22.85546875" style="409" customWidth="1"/>
    <col min="12687" max="12687" width="23.42578125" style="409" customWidth="1"/>
    <col min="12688" max="12688" width="28.7109375" style="409" customWidth="1"/>
    <col min="12689" max="12689" width="12.7109375" style="409" customWidth="1"/>
    <col min="12690" max="12690" width="11.42578125" style="409"/>
    <col min="12691" max="12691" width="25.28515625" style="409" customWidth="1"/>
    <col min="12692" max="12692" width="15.85546875" style="409" bestFit="1" customWidth="1"/>
    <col min="12693" max="12694" width="18" style="409" bestFit="1" customWidth="1"/>
    <col min="12695" max="12913" width="11.42578125" style="409"/>
    <col min="12914" max="12914" width="15.42578125" style="409" customWidth="1"/>
    <col min="12915" max="12915" width="9.5703125" style="409" customWidth="1"/>
    <col min="12916" max="12916" width="14.42578125" style="409" customWidth="1"/>
    <col min="12917" max="12917" width="49.85546875" style="409" customWidth="1"/>
    <col min="12918" max="12918" width="22.5703125" style="409" customWidth="1"/>
    <col min="12919" max="12919" width="23" style="409" customWidth="1"/>
    <col min="12920" max="12920" width="22.85546875" style="409" customWidth="1"/>
    <col min="12921" max="12921" width="23.42578125" style="409" customWidth="1"/>
    <col min="12922" max="12922" width="22.42578125" style="409" customWidth="1"/>
    <col min="12923" max="12923" width="13.85546875" style="409" customWidth="1"/>
    <col min="12924" max="12924" width="20.7109375" style="409" customWidth="1"/>
    <col min="12925" max="12925" width="18.140625" style="409" customWidth="1"/>
    <col min="12926" max="12926" width="14.85546875" style="409" bestFit="1" customWidth="1"/>
    <col min="12927" max="12927" width="11.42578125" style="409"/>
    <col min="12928" max="12928" width="17.42578125" style="409" customWidth="1"/>
    <col min="12929" max="12931" width="18.140625" style="409" customWidth="1"/>
    <col min="12932" max="12935" width="11.42578125" style="409"/>
    <col min="12936" max="12936" width="34" style="409" customWidth="1"/>
    <col min="12937" max="12937" width="9.5703125" style="409" customWidth="1"/>
    <col min="12938" max="12938" width="16.7109375" style="409" customWidth="1"/>
    <col min="12939" max="12939" width="55.140625" style="409" customWidth="1"/>
    <col min="12940" max="12940" width="22.5703125" style="409" customWidth="1"/>
    <col min="12941" max="12941" width="23" style="409" customWidth="1"/>
    <col min="12942" max="12942" width="22.85546875" style="409" customWidth="1"/>
    <col min="12943" max="12943" width="23.42578125" style="409" customWidth="1"/>
    <col min="12944" max="12944" width="28.7109375" style="409" customWidth="1"/>
    <col min="12945" max="12945" width="12.7109375" style="409" customWidth="1"/>
    <col min="12946" max="12946" width="11.42578125" style="409"/>
    <col min="12947" max="12947" width="25.28515625" style="409" customWidth="1"/>
    <col min="12948" max="12948" width="15.85546875" style="409" bestFit="1" customWidth="1"/>
    <col min="12949" max="12950" width="18" style="409" bestFit="1" customWidth="1"/>
    <col min="12951" max="13169" width="11.42578125" style="409"/>
    <col min="13170" max="13170" width="15.42578125" style="409" customWidth="1"/>
    <col min="13171" max="13171" width="9.5703125" style="409" customWidth="1"/>
    <col min="13172" max="13172" width="14.42578125" style="409" customWidth="1"/>
    <col min="13173" max="13173" width="49.85546875" style="409" customWidth="1"/>
    <col min="13174" max="13174" width="22.5703125" style="409" customWidth="1"/>
    <col min="13175" max="13175" width="23" style="409" customWidth="1"/>
    <col min="13176" max="13176" width="22.85546875" style="409" customWidth="1"/>
    <col min="13177" max="13177" width="23.42578125" style="409" customWidth="1"/>
    <col min="13178" max="13178" width="22.42578125" style="409" customWidth="1"/>
    <col min="13179" max="13179" width="13.85546875" style="409" customWidth="1"/>
    <col min="13180" max="13180" width="20.7109375" style="409" customWidth="1"/>
    <col min="13181" max="13181" width="18.140625" style="409" customWidth="1"/>
    <col min="13182" max="13182" width="14.85546875" style="409" bestFit="1" customWidth="1"/>
    <col min="13183" max="13183" width="11.42578125" style="409"/>
    <col min="13184" max="13184" width="17.42578125" style="409" customWidth="1"/>
    <col min="13185" max="13187" width="18.140625" style="409" customWidth="1"/>
    <col min="13188" max="13191" width="11.42578125" style="409"/>
    <col min="13192" max="13192" width="34" style="409" customWidth="1"/>
    <col min="13193" max="13193" width="9.5703125" style="409" customWidth="1"/>
    <col min="13194" max="13194" width="16.7109375" style="409" customWidth="1"/>
    <col min="13195" max="13195" width="55.140625" style="409" customWidth="1"/>
    <col min="13196" max="13196" width="22.5703125" style="409" customWidth="1"/>
    <col min="13197" max="13197" width="23" style="409" customWidth="1"/>
    <col min="13198" max="13198" width="22.85546875" style="409" customWidth="1"/>
    <col min="13199" max="13199" width="23.42578125" style="409" customWidth="1"/>
    <col min="13200" max="13200" width="28.7109375" style="409" customWidth="1"/>
    <col min="13201" max="13201" width="12.7109375" style="409" customWidth="1"/>
    <col min="13202" max="13202" width="11.42578125" style="409"/>
    <col min="13203" max="13203" width="25.28515625" style="409" customWidth="1"/>
    <col min="13204" max="13204" width="15.85546875" style="409" bestFit="1" customWidth="1"/>
    <col min="13205" max="13206" width="18" style="409" bestFit="1" customWidth="1"/>
    <col min="13207" max="13425" width="11.42578125" style="409"/>
    <col min="13426" max="13426" width="15.42578125" style="409" customWidth="1"/>
    <col min="13427" max="13427" width="9.5703125" style="409" customWidth="1"/>
    <col min="13428" max="13428" width="14.42578125" style="409" customWidth="1"/>
    <col min="13429" max="13429" width="49.85546875" style="409" customWidth="1"/>
    <col min="13430" max="13430" width="22.5703125" style="409" customWidth="1"/>
    <col min="13431" max="13431" width="23" style="409" customWidth="1"/>
    <col min="13432" max="13432" width="22.85546875" style="409" customWidth="1"/>
    <col min="13433" max="13433" width="23.42578125" style="409" customWidth="1"/>
    <col min="13434" max="13434" width="22.42578125" style="409" customWidth="1"/>
    <col min="13435" max="13435" width="13.85546875" style="409" customWidth="1"/>
    <col min="13436" max="13436" width="20.7109375" style="409" customWidth="1"/>
    <col min="13437" max="13437" width="18.140625" style="409" customWidth="1"/>
    <col min="13438" max="13438" width="14.85546875" style="409" bestFit="1" customWidth="1"/>
    <col min="13439" max="13439" width="11.42578125" style="409"/>
    <col min="13440" max="13440" width="17.42578125" style="409" customWidth="1"/>
    <col min="13441" max="13443" width="18.140625" style="409" customWidth="1"/>
    <col min="13444" max="13447" width="11.42578125" style="409"/>
    <col min="13448" max="13448" width="34" style="409" customWidth="1"/>
    <col min="13449" max="13449" width="9.5703125" style="409" customWidth="1"/>
    <col min="13450" max="13450" width="16.7109375" style="409" customWidth="1"/>
    <col min="13451" max="13451" width="55.140625" style="409" customWidth="1"/>
    <col min="13452" max="13452" width="22.5703125" style="409" customWidth="1"/>
    <col min="13453" max="13453" width="23" style="409" customWidth="1"/>
    <col min="13454" max="13454" width="22.85546875" style="409" customWidth="1"/>
    <col min="13455" max="13455" width="23.42578125" style="409" customWidth="1"/>
    <col min="13456" max="13456" width="28.7109375" style="409" customWidth="1"/>
    <col min="13457" max="13457" width="12.7109375" style="409" customWidth="1"/>
    <col min="13458" max="13458" width="11.42578125" style="409"/>
    <col min="13459" max="13459" width="25.28515625" style="409" customWidth="1"/>
    <col min="13460" max="13460" width="15.85546875" style="409" bestFit="1" customWidth="1"/>
    <col min="13461" max="13462" width="18" style="409" bestFit="1" customWidth="1"/>
    <col min="13463" max="13681" width="11.42578125" style="409"/>
    <col min="13682" max="13682" width="15.42578125" style="409" customWidth="1"/>
    <col min="13683" max="13683" width="9.5703125" style="409" customWidth="1"/>
    <col min="13684" max="13684" width="14.42578125" style="409" customWidth="1"/>
    <col min="13685" max="13685" width="49.85546875" style="409" customWidth="1"/>
    <col min="13686" max="13686" width="22.5703125" style="409" customWidth="1"/>
    <col min="13687" max="13687" width="23" style="409" customWidth="1"/>
    <col min="13688" max="13688" width="22.85546875" style="409" customWidth="1"/>
    <col min="13689" max="13689" width="23.42578125" style="409" customWidth="1"/>
    <col min="13690" max="13690" width="22.42578125" style="409" customWidth="1"/>
    <col min="13691" max="13691" width="13.85546875" style="409" customWidth="1"/>
    <col min="13692" max="13692" width="20.7109375" style="409" customWidth="1"/>
    <col min="13693" max="13693" width="18.140625" style="409" customWidth="1"/>
    <col min="13694" max="13694" width="14.85546875" style="409" bestFit="1" customWidth="1"/>
    <col min="13695" max="13695" width="11.42578125" style="409"/>
    <col min="13696" max="13696" width="17.42578125" style="409" customWidth="1"/>
    <col min="13697" max="13699" width="18.140625" style="409" customWidth="1"/>
    <col min="13700" max="13703" width="11.42578125" style="409"/>
    <col min="13704" max="13704" width="34" style="409" customWidth="1"/>
    <col min="13705" max="13705" width="9.5703125" style="409" customWidth="1"/>
    <col min="13706" max="13706" width="16.7109375" style="409" customWidth="1"/>
    <col min="13707" max="13707" width="55.140625" style="409" customWidth="1"/>
    <col min="13708" max="13708" width="22.5703125" style="409" customWidth="1"/>
    <col min="13709" max="13709" width="23" style="409" customWidth="1"/>
    <col min="13710" max="13710" width="22.85546875" style="409" customWidth="1"/>
    <col min="13711" max="13711" width="23.42578125" style="409" customWidth="1"/>
    <col min="13712" max="13712" width="28.7109375" style="409" customWidth="1"/>
    <col min="13713" max="13713" width="12.7109375" style="409" customWidth="1"/>
    <col min="13714" max="13714" width="11.42578125" style="409"/>
    <col min="13715" max="13715" width="25.28515625" style="409" customWidth="1"/>
    <col min="13716" max="13716" width="15.85546875" style="409" bestFit="1" customWidth="1"/>
    <col min="13717" max="13718" width="18" style="409" bestFit="1" customWidth="1"/>
    <col min="13719" max="13937" width="11.42578125" style="409"/>
    <col min="13938" max="13938" width="15.42578125" style="409" customWidth="1"/>
    <col min="13939" max="13939" width="9.5703125" style="409" customWidth="1"/>
    <col min="13940" max="13940" width="14.42578125" style="409" customWidth="1"/>
    <col min="13941" max="13941" width="49.85546875" style="409" customWidth="1"/>
    <col min="13942" max="13942" width="22.5703125" style="409" customWidth="1"/>
    <col min="13943" max="13943" width="23" style="409" customWidth="1"/>
    <col min="13944" max="13944" width="22.85546875" style="409" customWidth="1"/>
    <col min="13945" max="13945" width="23.42578125" style="409" customWidth="1"/>
    <col min="13946" max="13946" width="22.42578125" style="409" customWidth="1"/>
    <col min="13947" max="13947" width="13.85546875" style="409" customWidth="1"/>
    <col min="13948" max="13948" width="20.7109375" style="409" customWidth="1"/>
    <col min="13949" max="13949" width="18.140625" style="409" customWidth="1"/>
    <col min="13950" max="13950" width="14.85546875" style="409" bestFit="1" customWidth="1"/>
    <col min="13951" max="13951" width="11.42578125" style="409"/>
    <col min="13952" max="13952" width="17.42578125" style="409" customWidth="1"/>
    <col min="13953" max="13955" width="18.140625" style="409" customWidth="1"/>
    <col min="13956" max="13959" width="11.42578125" style="409"/>
    <col min="13960" max="13960" width="34" style="409" customWidth="1"/>
    <col min="13961" max="13961" width="9.5703125" style="409" customWidth="1"/>
    <col min="13962" max="13962" width="16.7109375" style="409" customWidth="1"/>
    <col min="13963" max="13963" width="55.140625" style="409" customWidth="1"/>
    <col min="13964" max="13964" width="22.5703125" style="409" customWidth="1"/>
    <col min="13965" max="13965" width="23" style="409" customWidth="1"/>
    <col min="13966" max="13966" width="22.85546875" style="409" customWidth="1"/>
    <col min="13967" max="13967" width="23.42578125" style="409" customWidth="1"/>
    <col min="13968" max="13968" width="28.7109375" style="409" customWidth="1"/>
    <col min="13969" max="13969" width="12.7109375" style="409" customWidth="1"/>
    <col min="13970" max="13970" width="11.42578125" style="409"/>
    <col min="13971" max="13971" width="25.28515625" style="409" customWidth="1"/>
    <col min="13972" max="13972" width="15.85546875" style="409" bestFit="1" customWidth="1"/>
    <col min="13973" max="13974" width="18" style="409" bestFit="1" customWidth="1"/>
    <col min="13975" max="14193" width="11.42578125" style="409"/>
    <col min="14194" max="14194" width="15.42578125" style="409" customWidth="1"/>
    <col min="14195" max="14195" width="9.5703125" style="409" customWidth="1"/>
    <col min="14196" max="14196" width="14.42578125" style="409" customWidth="1"/>
    <col min="14197" max="14197" width="49.85546875" style="409" customWidth="1"/>
    <col min="14198" max="14198" width="22.5703125" style="409" customWidth="1"/>
    <col min="14199" max="14199" width="23" style="409" customWidth="1"/>
    <col min="14200" max="14200" width="22.85546875" style="409" customWidth="1"/>
    <col min="14201" max="14201" width="23.42578125" style="409" customWidth="1"/>
    <col min="14202" max="14202" width="22.42578125" style="409" customWidth="1"/>
    <col min="14203" max="14203" width="13.85546875" style="409" customWidth="1"/>
    <col min="14204" max="14204" width="20.7109375" style="409" customWidth="1"/>
    <col min="14205" max="14205" width="18.140625" style="409" customWidth="1"/>
    <col min="14206" max="14206" width="14.85546875" style="409" bestFit="1" customWidth="1"/>
    <col min="14207" max="14207" width="11.42578125" style="409"/>
    <col min="14208" max="14208" width="17.42578125" style="409" customWidth="1"/>
    <col min="14209" max="14211" width="18.140625" style="409" customWidth="1"/>
    <col min="14212" max="14215" width="11.42578125" style="409"/>
    <col min="14216" max="14216" width="34" style="409" customWidth="1"/>
    <col min="14217" max="14217" width="9.5703125" style="409" customWidth="1"/>
    <col min="14218" max="14218" width="16.7109375" style="409" customWidth="1"/>
    <col min="14219" max="14219" width="55.140625" style="409" customWidth="1"/>
    <col min="14220" max="14220" width="22.5703125" style="409" customWidth="1"/>
    <col min="14221" max="14221" width="23" style="409" customWidth="1"/>
    <col min="14222" max="14222" width="22.85546875" style="409" customWidth="1"/>
    <col min="14223" max="14223" width="23.42578125" style="409" customWidth="1"/>
    <col min="14224" max="14224" width="28.7109375" style="409" customWidth="1"/>
    <col min="14225" max="14225" width="12.7109375" style="409" customWidth="1"/>
    <col min="14226" max="14226" width="11.42578125" style="409"/>
    <col min="14227" max="14227" width="25.28515625" style="409" customWidth="1"/>
    <col min="14228" max="14228" width="15.85546875" style="409" bestFit="1" customWidth="1"/>
    <col min="14229" max="14230" width="18" style="409" bestFit="1" customWidth="1"/>
    <col min="14231" max="14449" width="11.42578125" style="409"/>
    <col min="14450" max="14450" width="15.42578125" style="409" customWidth="1"/>
    <col min="14451" max="14451" width="9.5703125" style="409" customWidth="1"/>
    <col min="14452" max="14452" width="14.42578125" style="409" customWidth="1"/>
    <col min="14453" max="14453" width="49.85546875" style="409" customWidth="1"/>
    <col min="14454" max="14454" width="22.5703125" style="409" customWidth="1"/>
    <col min="14455" max="14455" width="23" style="409" customWidth="1"/>
    <col min="14456" max="14456" width="22.85546875" style="409" customWidth="1"/>
    <col min="14457" max="14457" width="23.42578125" style="409" customWidth="1"/>
    <col min="14458" max="14458" width="22.42578125" style="409" customWidth="1"/>
    <col min="14459" max="14459" width="13.85546875" style="409" customWidth="1"/>
    <col min="14460" max="14460" width="20.7109375" style="409" customWidth="1"/>
    <col min="14461" max="14461" width="18.140625" style="409" customWidth="1"/>
    <col min="14462" max="14462" width="14.85546875" style="409" bestFit="1" customWidth="1"/>
    <col min="14463" max="14463" width="11.42578125" style="409"/>
    <col min="14464" max="14464" width="17.42578125" style="409" customWidth="1"/>
    <col min="14465" max="14467" width="18.140625" style="409" customWidth="1"/>
    <col min="14468" max="14471" width="11.42578125" style="409"/>
    <col min="14472" max="14472" width="34" style="409" customWidth="1"/>
    <col min="14473" max="14473" width="9.5703125" style="409" customWidth="1"/>
    <col min="14474" max="14474" width="16.7109375" style="409" customWidth="1"/>
    <col min="14475" max="14475" width="55.140625" style="409" customWidth="1"/>
    <col min="14476" max="14476" width="22.5703125" style="409" customWidth="1"/>
    <col min="14477" max="14477" width="23" style="409" customWidth="1"/>
    <col min="14478" max="14478" width="22.85546875" style="409" customWidth="1"/>
    <col min="14479" max="14479" width="23.42578125" style="409" customWidth="1"/>
    <col min="14480" max="14480" width="28.7109375" style="409" customWidth="1"/>
    <col min="14481" max="14481" width="12.7109375" style="409" customWidth="1"/>
    <col min="14482" max="14482" width="11.42578125" style="409"/>
    <col min="14483" max="14483" width="25.28515625" style="409" customWidth="1"/>
    <col min="14484" max="14484" width="15.85546875" style="409" bestFit="1" customWidth="1"/>
    <col min="14485" max="14486" width="18" style="409" bestFit="1" customWidth="1"/>
    <col min="14487" max="14705" width="11.42578125" style="409"/>
    <col min="14706" max="14706" width="15.42578125" style="409" customWidth="1"/>
    <col min="14707" max="14707" width="9.5703125" style="409" customWidth="1"/>
    <col min="14708" max="14708" width="14.42578125" style="409" customWidth="1"/>
    <col min="14709" max="14709" width="49.85546875" style="409" customWidth="1"/>
    <col min="14710" max="14710" width="22.5703125" style="409" customWidth="1"/>
    <col min="14711" max="14711" width="23" style="409" customWidth="1"/>
    <col min="14712" max="14712" width="22.85546875" style="409" customWidth="1"/>
    <col min="14713" max="14713" width="23.42578125" style="409" customWidth="1"/>
    <col min="14714" max="14714" width="22.42578125" style="409" customWidth="1"/>
    <col min="14715" max="14715" width="13.85546875" style="409" customWidth="1"/>
    <col min="14716" max="14716" width="20.7109375" style="409" customWidth="1"/>
    <col min="14717" max="14717" width="18.140625" style="409" customWidth="1"/>
    <col min="14718" max="14718" width="14.85546875" style="409" bestFit="1" customWidth="1"/>
    <col min="14719" max="14719" width="11.42578125" style="409"/>
    <col min="14720" max="14720" width="17.42578125" style="409" customWidth="1"/>
    <col min="14721" max="14723" width="18.140625" style="409" customWidth="1"/>
    <col min="14724" max="14727" width="11.42578125" style="409"/>
    <col min="14728" max="14728" width="34" style="409" customWidth="1"/>
    <col min="14729" max="14729" width="9.5703125" style="409" customWidth="1"/>
    <col min="14730" max="14730" width="16.7109375" style="409" customWidth="1"/>
    <col min="14731" max="14731" width="55.140625" style="409" customWidth="1"/>
    <col min="14732" max="14732" width="22.5703125" style="409" customWidth="1"/>
    <col min="14733" max="14733" width="23" style="409" customWidth="1"/>
    <col min="14734" max="14734" width="22.85546875" style="409" customWidth="1"/>
    <col min="14735" max="14735" width="23.42578125" style="409" customWidth="1"/>
    <col min="14736" max="14736" width="28.7109375" style="409" customWidth="1"/>
    <col min="14737" max="14737" width="12.7109375" style="409" customWidth="1"/>
    <col min="14738" max="14738" width="11.42578125" style="409"/>
    <col min="14739" max="14739" width="25.28515625" style="409" customWidth="1"/>
    <col min="14740" max="14740" width="15.85546875" style="409" bestFit="1" customWidth="1"/>
    <col min="14741" max="14742" width="18" style="409" bestFit="1" customWidth="1"/>
    <col min="14743" max="14961" width="11.42578125" style="409"/>
    <col min="14962" max="14962" width="15.42578125" style="409" customWidth="1"/>
    <col min="14963" max="14963" width="9.5703125" style="409" customWidth="1"/>
    <col min="14964" max="14964" width="14.42578125" style="409" customWidth="1"/>
    <col min="14965" max="14965" width="49.85546875" style="409" customWidth="1"/>
    <col min="14966" max="14966" width="22.5703125" style="409" customWidth="1"/>
    <col min="14967" max="14967" width="23" style="409" customWidth="1"/>
    <col min="14968" max="14968" width="22.85546875" style="409" customWidth="1"/>
    <col min="14969" max="14969" width="23.42578125" style="409" customWidth="1"/>
    <col min="14970" max="14970" width="22.42578125" style="409" customWidth="1"/>
    <col min="14971" max="14971" width="13.85546875" style="409" customWidth="1"/>
    <col min="14972" max="14972" width="20.7109375" style="409" customWidth="1"/>
    <col min="14973" max="14973" width="18.140625" style="409" customWidth="1"/>
    <col min="14974" max="14974" width="14.85546875" style="409" bestFit="1" customWidth="1"/>
    <col min="14975" max="14975" width="11.42578125" style="409"/>
    <col min="14976" max="14976" width="17.42578125" style="409" customWidth="1"/>
    <col min="14977" max="14979" width="18.140625" style="409" customWidth="1"/>
    <col min="14980" max="14983" width="11.42578125" style="409"/>
    <col min="14984" max="14984" width="34" style="409" customWidth="1"/>
    <col min="14985" max="14985" width="9.5703125" style="409" customWidth="1"/>
    <col min="14986" max="14986" width="16.7109375" style="409" customWidth="1"/>
    <col min="14987" max="14987" width="55.140625" style="409" customWidth="1"/>
    <col min="14988" max="14988" width="22.5703125" style="409" customWidth="1"/>
    <col min="14989" max="14989" width="23" style="409" customWidth="1"/>
    <col min="14990" max="14990" width="22.85546875" style="409" customWidth="1"/>
    <col min="14991" max="14991" width="23.42578125" style="409" customWidth="1"/>
    <col min="14992" max="14992" width="28.7109375" style="409" customWidth="1"/>
    <col min="14993" max="14993" width="12.7109375" style="409" customWidth="1"/>
    <col min="14994" max="14994" width="11.42578125" style="409"/>
    <col min="14995" max="14995" width="25.28515625" style="409" customWidth="1"/>
    <col min="14996" max="14996" width="15.85546875" style="409" bestFit="1" customWidth="1"/>
    <col min="14997" max="14998" width="18" style="409" bestFit="1" customWidth="1"/>
    <col min="14999" max="15217" width="11.42578125" style="409"/>
    <col min="15218" max="15218" width="15.42578125" style="409" customWidth="1"/>
    <col min="15219" max="15219" width="9.5703125" style="409" customWidth="1"/>
    <col min="15220" max="15220" width="14.42578125" style="409" customWidth="1"/>
    <col min="15221" max="15221" width="49.85546875" style="409" customWidth="1"/>
    <col min="15222" max="15222" width="22.5703125" style="409" customWidth="1"/>
    <col min="15223" max="15223" width="23" style="409" customWidth="1"/>
    <col min="15224" max="15224" width="22.85546875" style="409" customWidth="1"/>
    <col min="15225" max="15225" width="23.42578125" style="409" customWidth="1"/>
    <col min="15226" max="15226" width="22.42578125" style="409" customWidth="1"/>
    <col min="15227" max="15227" width="13.85546875" style="409" customWidth="1"/>
    <col min="15228" max="15228" width="20.7109375" style="409" customWidth="1"/>
    <col min="15229" max="15229" width="18.140625" style="409" customWidth="1"/>
    <col min="15230" max="15230" width="14.85546875" style="409" bestFit="1" customWidth="1"/>
    <col min="15231" max="15231" width="11.42578125" style="409"/>
    <col min="15232" max="15232" width="17.42578125" style="409" customWidth="1"/>
    <col min="15233" max="15235" width="18.140625" style="409" customWidth="1"/>
    <col min="15236" max="15239" width="11.42578125" style="409"/>
    <col min="15240" max="15240" width="34" style="409" customWidth="1"/>
    <col min="15241" max="15241" width="9.5703125" style="409" customWidth="1"/>
    <col min="15242" max="15242" width="16.7109375" style="409" customWidth="1"/>
    <col min="15243" max="15243" width="55.140625" style="409" customWidth="1"/>
    <col min="15244" max="15244" width="22.5703125" style="409" customWidth="1"/>
    <col min="15245" max="15245" width="23" style="409" customWidth="1"/>
    <col min="15246" max="15246" width="22.85546875" style="409" customWidth="1"/>
    <col min="15247" max="15247" width="23.42578125" style="409" customWidth="1"/>
    <col min="15248" max="15248" width="28.7109375" style="409" customWidth="1"/>
    <col min="15249" max="15249" width="12.7109375" style="409" customWidth="1"/>
    <col min="15250" max="15250" width="11.42578125" style="409"/>
    <col min="15251" max="15251" width="25.28515625" style="409" customWidth="1"/>
    <col min="15252" max="15252" width="15.85546875" style="409" bestFit="1" customWidth="1"/>
    <col min="15253" max="15254" width="18" style="409" bestFit="1" customWidth="1"/>
    <col min="15255" max="15473" width="11.42578125" style="409"/>
    <col min="15474" max="15474" width="15.42578125" style="409" customWidth="1"/>
    <col min="15475" max="15475" width="9.5703125" style="409" customWidth="1"/>
    <col min="15476" max="15476" width="14.42578125" style="409" customWidth="1"/>
    <col min="15477" max="15477" width="49.85546875" style="409" customWidth="1"/>
    <col min="15478" max="15478" width="22.5703125" style="409" customWidth="1"/>
    <col min="15479" max="15479" width="23" style="409" customWidth="1"/>
    <col min="15480" max="15480" width="22.85546875" style="409" customWidth="1"/>
    <col min="15481" max="15481" width="23.42578125" style="409" customWidth="1"/>
    <col min="15482" max="15482" width="22.42578125" style="409" customWidth="1"/>
    <col min="15483" max="15483" width="13.85546875" style="409" customWidth="1"/>
    <col min="15484" max="15484" width="20.7109375" style="409" customWidth="1"/>
    <col min="15485" max="15485" width="18.140625" style="409" customWidth="1"/>
    <col min="15486" max="15486" width="14.85546875" style="409" bestFit="1" customWidth="1"/>
    <col min="15487" max="15487" width="11.42578125" style="409"/>
    <col min="15488" max="15488" width="17.42578125" style="409" customWidth="1"/>
    <col min="15489" max="15491" width="18.140625" style="409" customWidth="1"/>
    <col min="15492" max="15495" width="11.42578125" style="409"/>
    <col min="15496" max="15496" width="34" style="409" customWidth="1"/>
    <col min="15497" max="15497" width="9.5703125" style="409" customWidth="1"/>
    <col min="15498" max="15498" width="16.7109375" style="409" customWidth="1"/>
    <col min="15499" max="15499" width="55.140625" style="409" customWidth="1"/>
    <col min="15500" max="15500" width="22.5703125" style="409" customWidth="1"/>
    <col min="15501" max="15501" width="23" style="409" customWidth="1"/>
    <col min="15502" max="15502" width="22.85546875" style="409" customWidth="1"/>
    <col min="15503" max="15503" width="23.42578125" style="409" customWidth="1"/>
    <col min="15504" max="15504" width="28.7109375" style="409" customWidth="1"/>
    <col min="15505" max="15505" width="12.7109375" style="409" customWidth="1"/>
    <col min="15506" max="15506" width="11.42578125" style="409"/>
    <col min="15507" max="15507" width="25.28515625" style="409" customWidth="1"/>
    <col min="15508" max="15508" width="15.85546875" style="409" bestFit="1" customWidth="1"/>
    <col min="15509" max="15510" width="18" style="409" bestFit="1" customWidth="1"/>
    <col min="15511" max="15729" width="11.42578125" style="409"/>
    <col min="15730" max="15730" width="15.42578125" style="409" customWidth="1"/>
    <col min="15731" max="15731" width="9.5703125" style="409" customWidth="1"/>
    <col min="15732" max="15732" width="14.42578125" style="409" customWidth="1"/>
    <col min="15733" max="15733" width="49.85546875" style="409" customWidth="1"/>
    <col min="15734" max="15734" width="22.5703125" style="409" customWidth="1"/>
    <col min="15735" max="15735" width="23" style="409" customWidth="1"/>
    <col min="15736" max="15736" width="22.85546875" style="409" customWidth="1"/>
    <col min="15737" max="15737" width="23.42578125" style="409" customWidth="1"/>
    <col min="15738" max="15738" width="22.42578125" style="409" customWidth="1"/>
    <col min="15739" max="15739" width="13.85546875" style="409" customWidth="1"/>
    <col min="15740" max="15740" width="20.7109375" style="409" customWidth="1"/>
    <col min="15741" max="15741" width="18.140625" style="409" customWidth="1"/>
    <col min="15742" max="15742" width="14.85546875" style="409" bestFit="1" customWidth="1"/>
    <col min="15743" max="15743" width="11.42578125" style="409"/>
    <col min="15744" max="15744" width="17.42578125" style="409" customWidth="1"/>
    <col min="15745" max="15747" width="18.140625" style="409" customWidth="1"/>
    <col min="15748" max="15751" width="11.42578125" style="409"/>
    <col min="15752" max="15752" width="34" style="409" customWidth="1"/>
    <col min="15753" max="15753" width="9.5703125" style="409" customWidth="1"/>
    <col min="15754" max="15754" width="16.7109375" style="409" customWidth="1"/>
    <col min="15755" max="15755" width="55.140625" style="409" customWidth="1"/>
    <col min="15756" max="15756" width="22.5703125" style="409" customWidth="1"/>
    <col min="15757" max="15757" width="23" style="409" customWidth="1"/>
    <col min="15758" max="15758" width="22.85546875" style="409" customWidth="1"/>
    <col min="15759" max="15759" width="23.42578125" style="409" customWidth="1"/>
    <col min="15760" max="15760" width="28.7109375" style="409" customWidth="1"/>
    <col min="15761" max="15761" width="12.7109375" style="409" customWidth="1"/>
    <col min="15762" max="15762" width="11.42578125" style="409"/>
    <col min="15763" max="15763" width="25.28515625" style="409" customWidth="1"/>
    <col min="15764" max="15764" width="15.85546875" style="409" bestFit="1" customWidth="1"/>
    <col min="15765" max="15766" width="18" style="409" bestFit="1" customWidth="1"/>
    <col min="15767" max="15985" width="11.42578125" style="409"/>
    <col min="15986" max="15986" width="15.42578125" style="409" customWidth="1"/>
    <col min="15987" max="15987" width="9.5703125" style="409" customWidth="1"/>
    <col min="15988" max="15988" width="14.42578125" style="409" customWidth="1"/>
    <col min="15989" max="15989" width="49.85546875" style="409" customWidth="1"/>
    <col min="15990" max="15990" width="22.5703125" style="409" customWidth="1"/>
    <col min="15991" max="15991" width="23" style="409" customWidth="1"/>
    <col min="15992" max="15992" width="22.85546875" style="409" customWidth="1"/>
    <col min="15993" max="15993" width="23.42578125" style="409" customWidth="1"/>
    <col min="15994" max="15994" width="22.42578125" style="409" customWidth="1"/>
    <col min="15995" max="15995" width="13.85546875" style="409" customWidth="1"/>
    <col min="15996" max="15996" width="20.7109375" style="409" customWidth="1"/>
    <col min="15997" max="15997" width="18.140625" style="409" customWidth="1"/>
    <col min="15998" max="15998" width="14.85546875" style="409" bestFit="1" customWidth="1"/>
    <col min="15999" max="15999" width="11.42578125" style="409"/>
    <col min="16000" max="16000" width="17.42578125" style="409" customWidth="1"/>
    <col min="16001" max="16003" width="18.140625" style="409" customWidth="1"/>
    <col min="16004" max="16007" width="11.42578125" style="409"/>
    <col min="16008" max="16008" width="34" style="409" customWidth="1"/>
    <col min="16009" max="16009" width="9.5703125" style="409" customWidth="1"/>
    <col min="16010" max="16010" width="16.7109375" style="409" customWidth="1"/>
    <col min="16011" max="16011" width="55.140625" style="409" customWidth="1"/>
    <col min="16012" max="16012" width="22.5703125" style="409" customWidth="1"/>
    <col min="16013" max="16013" width="23" style="409" customWidth="1"/>
    <col min="16014" max="16014" width="22.85546875" style="409" customWidth="1"/>
    <col min="16015" max="16015" width="23.42578125" style="409" customWidth="1"/>
    <col min="16016" max="16016" width="28.7109375" style="409" customWidth="1"/>
    <col min="16017" max="16017" width="12.7109375" style="409" customWidth="1"/>
    <col min="16018" max="16018" width="11.42578125" style="409"/>
    <col min="16019" max="16019" width="25.28515625" style="409" customWidth="1"/>
    <col min="16020" max="16020" width="15.85546875" style="409" bestFit="1" customWidth="1"/>
    <col min="16021" max="16022" width="18" style="409" bestFit="1" customWidth="1"/>
    <col min="16023" max="16241" width="11.42578125" style="409"/>
    <col min="16242" max="16242" width="15.42578125" style="409" customWidth="1"/>
    <col min="16243" max="16243" width="9.5703125" style="409" customWidth="1"/>
    <col min="16244" max="16244" width="14.42578125" style="409" customWidth="1"/>
    <col min="16245" max="16245" width="49.85546875" style="409" customWidth="1"/>
    <col min="16246" max="16246" width="22.5703125" style="409" customWidth="1"/>
    <col min="16247" max="16247" width="23" style="409" customWidth="1"/>
    <col min="16248" max="16248" width="22.85546875" style="409" customWidth="1"/>
    <col min="16249" max="16249" width="23.42578125" style="409" customWidth="1"/>
    <col min="16250" max="16250" width="22.42578125" style="409" customWidth="1"/>
    <col min="16251" max="16251" width="13.85546875" style="409" customWidth="1"/>
    <col min="16252" max="16252" width="20.7109375" style="409" customWidth="1"/>
    <col min="16253" max="16253" width="18.140625" style="409" customWidth="1"/>
    <col min="16254" max="16254" width="14.85546875" style="409" bestFit="1" customWidth="1"/>
    <col min="16255" max="16255" width="11.42578125" style="409"/>
    <col min="16256" max="16256" width="17.42578125" style="409" customWidth="1"/>
    <col min="16257" max="16259" width="18.140625" style="409" customWidth="1"/>
    <col min="16260" max="16384" width="11.42578125" style="409"/>
  </cols>
  <sheetData>
    <row r="1" spans="1:28" s="404" customFormat="1" ht="23.25" x14ac:dyDescent="0.25">
      <c r="A1" s="550" t="s">
        <v>0</v>
      </c>
      <c r="B1" s="550"/>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row>
    <row r="2" spans="1:28" s="404" customFormat="1" ht="24.95" customHeight="1" x14ac:dyDescent="0.25">
      <c r="A2" s="551" t="s">
        <v>1</v>
      </c>
      <c r="B2" s="551"/>
      <c r="C2" s="551"/>
      <c r="D2" s="551"/>
      <c r="E2" s="551"/>
      <c r="F2" s="551"/>
      <c r="G2" s="551"/>
      <c r="H2" s="551"/>
      <c r="I2" s="551"/>
      <c r="J2" s="551"/>
      <c r="K2" s="551"/>
      <c r="L2" s="551"/>
      <c r="M2" s="551"/>
      <c r="N2" s="551"/>
      <c r="O2" s="551"/>
      <c r="P2" s="551"/>
      <c r="Q2" s="551"/>
      <c r="R2" s="551"/>
      <c r="S2" s="551"/>
      <c r="T2" s="551"/>
      <c r="U2" s="551"/>
      <c r="V2" s="551"/>
      <c r="W2" s="551"/>
      <c r="X2" s="551"/>
      <c r="Y2" s="551"/>
      <c r="Z2" s="551"/>
      <c r="AA2" s="551"/>
      <c r="AB2" s="551"/>
    </row>
    <row r="3" spans="1:28" ht="24.95" customHeight="1" x14ac:dyDescent="0.25">
      <c r="A3" s="552" t="s">
        <v>527</v>
      </c>
      <c r="B3" s="552"/>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row>
    <row r="4" spans="1:28" ht="15.75" customHeight="1" thickBot="1" x14ac:dyDescent="0.3">
      <c r="A4" s="410"/>
      <c r="M4" s="11"/>
      <c r="N4" s="12"/>
      <c r="O4" s="409"/>
      <c r="P4" s="409"/>
      <c r="Q4" s="410" t="s">
        <v>3</v>
      </c>
      <c r="R4" s="410"/>
      <c r="S4" s="413" t="s">
        <v>4</v>
      </c>
      <c r="T4" s="414" t="s">
        <v>5</v>
      </c>
      <c r="U4" s="413"/>
      <c r="W4" s="414"/>
      <c r="X4" s="415"/>
      <c r="Y4" s="415"/>
      <c r="Z4" s="415"/>
      <c r="AA4" s="415"/>
      <c r="AB4" s="415"/>
    </row>
    <row r="5" spans="1:28" ht="29.25" customHeight="1" x14ac:dyDescent="0.25">
      <c r="A5" s="537" t="s">
        <v>6</v>
      </c>
      <c r="B5" s="533" t="s">
        <v>7</v>
      </c>
      <c r="C5" s="533" t="s">
        <v>8</v>
      </c>
      <c r="D5" s="533" t="s">
        <v>9</v>
      </c>
      <c r="E5" s="533" t="s">
        <v>10</v>
      </c>
      <c r="F5" s="533" t="s">
        <v>11</v>
      </c>
      <c r="G5" s="533" t="s">
        <v>12</v>
      </c>
      <c r="H5" s="533"/>
      <c r="I5" s="533"/>
      <c r="J5" s="533"/>
      <c r="K5" s="533"/>
      <c r="L5" s="542" t="s">
        <v>13</v>
      </c>
      <c r="M5" s="534" t="s">
        <v>14</v>
      </c>
      <c r="N5" s="534" t="s">
        <v>15</v>
      </c>
      <c r="O5" s="525" t="s">
        <v>16</v>
      </c>
      <c r="P5" s="525" t="s">
        <v>17</v>
      </c>
      <c r="Q5" s="525" t="s">
        <v>18</v>
      </c>
      <c r="R5" s="525" t="s">
        <v>19</v>
      </c>
      <c r="S5" s="525" t="s">
        <v>456</v>
      </c>
      <c r="T5" s="525" t="s">
        <v>457</v>
      </c>
      <c r="U5" s="525" t="s">
        <v>458</v>
      </c>
      <c r="V5" s="525" t="s">
        <v>459</v>
      </c>
      <c r="W5" s="525" t="s">
        <v>460</v>
      </c>
      <c r="X5" s="527" t="s">
        <v>20</v>
      </c>
      <c r="Y5" s="527"/>
      <c r="Z5" s="527"/>
      <c r="AA5" s="527"/>
      <c r="AB5" s="528"/>
    </row>
    <row r="6" spans="1:28" ht="84.75" customHeight="1" thickBot="1" x14ac:dyDescent="0.3">
      <c r="A6" s="540"/>
      <c r="B6" s="539"/>
      <c r="C6" s="539"/>
      <c r="D6" s="539"/>
      <c r="E6" s="539"/>
      <c r="F6" s="539"/>
      <c r="G6" s="479" t="s">
        <v>21</v>
      </c>
      <c r="H6" s="479" t="s">
        <v>22</v>
      </c>
      <c r="I6" s="479" t="s">
        <v>23</v>
      </c>
      <c r="J6" s="479" t="s">
        <v>24</v>
      </c>
      <c r="K6" s="479" t="s">
        <v>25</v>
      </c>
      <c r="L6" s="543"/>
      <c r="M6" s="544"/>
      <c r="N6" s="544"/>
      <c r="O6" s="526"/>
      <c r="P6" s="526"/>
      <c r="Q6" s="526"/>
      <c r="R6" s="526"/>
      <c r="S6" s="526"/>
      <c r="T6" s="526"/>
      <c r="U6" s="526"/>
      <c r="V6" s="526"/>
      <c r="W6" s="526"/>
      <c r="X6" s="195" t="s">
        <v>461</v>
      </c>
      <c r="Y6" s="195" t="s">
        <v>462</v>
      </c>
      <c r="Z6" s="195" t="s">
        <v>463</v>
      </c>
      <c r="AA6" s="195" t="s">
        <v>464</v>
      </c>
      <c r="AB6" s="196" t="s">
        <v>465</v>
      </c>
    </row>
    <row r="7" spans="1:28" s="410" customFormat="1" ht="28.5" customHeight="1" thickBot="1" x14ac:dyDescent="0.3">
      <c r="A7" s="18" t="s">
        <v>26</v>
      </c>
      <c r="B7" s="19"/>
      <c r="C7" s="19"/>
      <c r="D7" s="19"/>
      <c r="E7" s="416" t="s">
        <v>27</v>
      </c>
      <c r="F7" s="21">
        <f>+F8+F36+F80+F94</f>
        <v>101565565000</v>
      </c>
      <c r="G7" s="21">
        <f t="shared" ref="G7:K7" si="0">+G8+G36+G80+G94</f>
        <v>0</v>
      </c>
      <c r="H7" s="21">
        <f t="shared" si="0"/>
        <v>0</v>
      </c>
      <c r="I7" s="21">
        <f t="shared" si="0"/>
        <v>968401370.52999997</v>
      </c>
      <c r="J7" s="21">
        <f t="shared" si="0"/>
        <v>968401370.52999997</v>
      </c>
      <c r="K7" s="21">
        <f t="shared" si="0"/>
        <v>0</v>
      </c>
      <c r="L7" s="21">
        <f>+F7+K7</f>
        <v>101565565000</v>
      </c>
      <c r="M7" s="236">
        <f>L7/$L$260</f>
        <v>1.9133381988639505E-2</v>
      </c>
      <c r="N7" s="21">
        <f t="shared" ref="N7:W7" si="1">+N8+N36+N80+N94</f>
        <v>23357358000</v>
      </c>
      <c r="O7" s="21">
        <f t="shared" si="1"/>
        <v>74141006481.559998</v>
      </c>
      <c r="P7" s="21">
        <f t="shared" si="1"/>
        <v>27424558518.439999</v>
      </c>
      <c r="Q7" s="21">
        <f t="shared" si="1"/>
        <v>55198409654.110001</v>
      </c>
      <c r="R7" s="21">
        <f t="shared" si="1"/>
        <v>46367155345.889999</v>
      </c>
      <c r="S7" s="21">
        <f t="shared" si="1"/>
        <v>18942596827.449997</v>
      </c>
      <c r="T7" s="21">
        <f t="shared" si="1"/>
        <v>44905638498.739998</v>
      </c>
      <c r="U7" s="21">
        <f t="shared" si="1"/>
        <v>10292771155.370001</v>
      </c>
      <c r="V7" s="21">
        <f t="shared" si="1"/>
        <v>43977016743.739998</v>
      </c>
      <c r="W7" s="21">
        <f t="shared" si="1"/>
        <v>928621755</v>
      </c>
      <c r="X7" s="23">
        <f t="shared" ref="X7:X72" si="2">+Q7/L7</f>
        <v>0.54347563225892559</v>
      </c>
      <c r="Y7" s="23">
        <f t="shared" ref="Y7:Z72" si="3">+T7/L7</f>
        <v>0.44213448227989477</v>
      </c>
      <c r="Z7" s="23">
        <f t="shared" ref="Z7:Z72" si="4">+V7/L7</f>
        <v>0.43299140553926913</v>
      </c>
      <c r="AA7" s="23">
        <f t="shared" ref="AA7:AA72" si="5">+T7/Q7</f>
        <v>0.81353138215634047</v>
      </c>
      <c r="AB7" s="24">
        <f>+V7/T7</f>
        <v>0.97932059790161863</v>
      </c>
    </row>
    <row r="8" spans="1:28" ht="27" customHeight="1" x14ac:dyDescent="0.25">
      <c r="A8" s="237" t="s">
        <v>28</v>
      </c>
      <c r="B8" s="26"/>
      <c r="C8" s="26"/>
      <c r="D8" s="26"/>
      <c r="E8" s="417" t="s">
        <v>29</v>
      </c>
      <c r="F8" s="418">
        <f>+F9</f>
        <v>48846668000</v>
      </c>
      <c r="G8" s="418">
        <f t="shared" ref="G8:L8" si="6">+G9</f>
        <v>0</v>
      </c>
      <c r="H8" s="418">
        <f t="shared" si="6"/>
        <v>0</v>
      </c>
      <c r="I8" s="418">
        <f t="shared" si="6"/>
        <v>600000000</v>
      </c>
      <c r="J8" s="418">
        <f t="shared" si="6"/>
        <v>600000000</v>
      </c>
      <c r="K8" s="418">
        <f t="shared" si="6"/>
        <v>0</v>
      </c>
      <c r="L8" s="418">
        <f t="shared" si="6"/>
        <v>48846668000</v>
      </c>
      <c r="M8" s="29">
        <f>L8/$L$260</f>
        <v>9.2019569596866191E-3</v>
      </c>
      <c r="N8" s="418">
        <f t="shared" ref="N8:W8" si="7">+N9</f>
        <v>4590358000</v>
      </c>
      <c r="O8" s="418">
        <f t="shared" si="7"/>
        <v>44256310000</v>
      </c>
      <c r="P8" s="418">
        <f t="shared" si="7"/>
        <v>4590358000</v>
      </c>
      <c r="Q8" s="418">
        <f t="shared" si="7"/>
        <v>26799639553.540001</v>
      </c>
      <c r="R8" s="418">
        <f t="shared" si="7"/>
        <v>22047028446.459999</v>
      </c>
      <c r="S8" s="418">
        <f t="shared" si="7"/>
        <v>17456670446.459999</v>
      </c>
      <c r="T8" s="418">
        <f t="shared" si="7"/>
        <v>26799639553.540001</v>
      </c>
      <c r="U8" s="418">
        <f t="shared" si="7"/>
        <v>0</v>
      </c>
      <c r="V8" s="418">
        <f t="shared" si="7"/>
        <v>25871362638.540001</v>
      </c>
      <c r="W8" s="418">
        <f t="shared" si="7"/>
        <v>928276915</v>
      </c>
      <c r="X8" s="30">
        <f t="shared" si="2"/>
        <v>0.5486482630409919</v>
      </c>
      <c r="Y8" s="30">
        <f t="shared" si="3"/>
        <v>0.5486482630409919</v>
      </c>
      <c r="Z8" s="30">
        <f>+V8/L8</f>
        <v>0.52964436875284926</v>
      </c>
      <c r="AA8" s="30">
        <f t="shared" si="5"/>
        <v>1</v>
      </c>
      <c r="AB8" s="30">
        <f t="shared" ref="AB8:AB75" si="8">+V8/T8</f>
        <v>0.96536233582002107</v>
      </c>
    </row>
    <row r="9" spans="1:28" ht="35.25" customHeight="1" x14ac:dyDescent="0.25">
      <c r="A9" s="238" t="s">
        <v>30</v>
      </c>
      <c r="B9" s="33"/>
      <c r="C9" s="33"/>
      <c r="D9" s="33"/>
      <c r="E9" s="149" t="s">
        <v>31</v>
      </c>
      <c r="F9" s="419">
        <f>+F10+F20+F28+F35</f>
        <v>48846668000</v>
      </c>
      <c r="G9" s="419">
        <f t="shared" ref="G9:L9" si="9">+G10+G20+G28+G35</f>
        <v>0</v>
      </c>
      <c r="H9" s="419">
        <f t="shared" si="9"/>
        <v>0</v>
      </c>
      <c r="I9" s="419">
        <f t="shared" si="9"/>
        <v>600000000</v>
      </c>
      <c r="J9" s="419">
        <f t="shared" si="9"/>
        <v>600000000</v>
      </c>
      <c r="K9" s="419">
        <f t="shared" si="9"/>
        <v>0</v>
      </c>
      <c r="L9" s="419">
        <f t="shared" si="9"/>
        <v>48846668000</v>
      </c>
      <c r="M9" s="36">
        <f t="shared" ref="M9:M13" si="10">L9/$L$260</f>
        <v>9.2019569596866191E-3</v>
      </c>
      <c r="N9" s="419">
        <f t="shared" ref="N9:W9" si="11">+N10+N20+N28+N35</f>
        <v>4590358000</v>
      </c>
      <c r="O9" s="419">
        <f t="shared" si="11"/>
        <v>44256310000</v>
      </c>
      <c r="P9" s="419">
        <f t="shared" si="11"/>
        <v>4590358000</v>
      </c>
      <c r="Q9" s="419">
        <f t="shared" si="11"/>
        <v>26799639553.540001</v>
      </c>
      <c r="R9" s="419">
        <f t="shared" si="11"/>
        <v>22047028446.459999</v>
      </c>
      <c r="S9" s="419">
        <f t="shared" si="11"/>
        <v>17456670446.459999</v>
      </c>
      <c r="T9" s="419">
        <f t="shared" si="11"/>
        <v>26799639553.540001</v>
      </c>
      <c r="U9" s="419">
        <f t="shared" si="11"/>
        <v>0</v>
      </c>
      <c r="V9" s="419">
        <f t="shared" si="11"/>
        <v>25871362638.540001</v>
      </c>
      <c r="W9" s="419">
        <f t="shared" si="11"/>
        <v>928276915</v>
      </c>
      <c r="X9" s="37">
        <f t="shared" si="2"/>
        <v>0.5486482630409919</v>
      </c>
      <c r="Y9" s="37">
        <f t="shared" si="3"/>
        <v>0.5486482630409919</v>
      </c>
      <c r="Z9" s="37">
        <f t="shared" si="4"/>
        <v>0.52964436875284926</v>
      </c>
      <c r="AA9" s="37">
        <f t="shared" si="5"/>
        <v>1</v>
      </c>
      <c r="AB9" s="37">
        <f t="shared" si="8"/>
        <v>0.96536233582002107</v>
      </c>
    </row>
    <row r="10" spans="1:28" ht="27" customHeight="1" x14ac:dyDescent="0.25">
      <c r="A10" s="238" t="s">
        <v>32</v>
      </c>
      <c r="B10" s="33"/>
      <c r="C10" s="33"/>
      <c r="D10" s="33"/>
      <c r="E10" s="149" t="s">
        <v>33</v>
      </c>
      <c r="F10" s="419">
        <f>+F11</f>
        <v>28789591000</v>
      </c>
      <c r="G10" s="419">
        <f t="shared" ref="G10:L10" si="12">+G11</f>
        <v>0</v>
      </c>
      <c r="H10" s="419">
        <f t="shared" si="12"/>
        <v>0</v>
      </c>
      <c r="I10" s="419">
        <f t="shared" si="12"/>
        <v>0</v>
      </c>
      <c r="J10" s="419">
        <f t="shared" si="12"/>
        <v>0</v>
      </c>
      <c r="K10" s="419">
        <f t="shared" si="12"/>
        <v>0</v>
      </c>
      <c r="L10" s="419">
        <f t="shared" si="12"/>
        <v>28789591000</v>
      </c>
      <c r="M10" s="36">
        <f t="shared" si="10"/>
        <v>5.4235137854025429E-3</v>
      </c>
      <c r="N10" s="419">
        <f t="shared" ref="N10:W10" si="13">+N11</f>
        <v>0</v>
      </c>
      <c r="O10" s="419">
        <f t="shared" si="13"/>
        <v>28789591000</v>
      </c>
      <c r="P10" s="419">
        <f t="shared" si="13"/>
        <v>0</v>
      </c>
      <c r="Q10" s="419">
        <f t="shared" si="13"/>
        <v>17893233261.110001</v>
      </c>
      <c r="R10" s="419">
        <f t="shared" si="13"/>
        <v>10896357738.890001</v>
      </c>
      <c r="S10" s="419">
        <f t="shared" si="13"/>
        <v>10896357738.890001</v>
      </c>
      <c r="T10" s="419">
        <f t="shared" si="13"/>
        <v>17893233261.110001</v>
      </c>
      <c r="U10" s="419">
        <f t="shared" si="13"/>
        <v>0</v>
      </c>
      <c r="V10" s="419">
        <f t="shared" si="13"/>
        <v>17893233261.110001</v>
      </c>
      <c r="W10" s="419">
        <f t="shared" si="13"/>
        <v>0</v>
      </c>
      <c r="X10" s="37">
        <f t="shared" si="2"/>
        <v>0.62151745264842428</v>
      </c>
      <c r="Y10" s="37">
        <f t="shared" si="3"/>
        <v>0.62151745264842428</v>
      </c>
      <c r="Z10" s="37">
        <f t="shared" si="4"/>
        <v>0.62151745264842428</v>
      </c>
      <c r="AA10" s="37">
        <f t="shared" si="5"/>
        <v>1</v>
      </c>
      <c r="AB10" s="37">
        <f t="shared" si="8"/>
        <v>1</v>
      </c>
    </row>
    <row r="11" spans="1:28" ht="27" customHeight="1" x14ac:dyDescent="0.25">
      <c r="A11" s="238" t="s">
        <v>34</v>
      </c>
      <c r="B11" s="33"/>
      <c r="C11" s="33"/>
      <c r="D11" s="33"/>
      <c r="E11" s="149" t="s">
        <v>35</v>
      </c>
      <c r="F11" s="419">
        <f>SUM(F12:F19)</f>
        <v>28789591000</v>
      </c>
      <c r="G11" s="419">
        <f t="shared" ref="G11:L11" si="14">SUM(G12:G19)</f>
        <v>0</v>
      </c>
      <c r="H11" s="419">
        <f t="shared" si="14"/>
        <v>0</v>
      </c>
      <c r="I11" s="419">
        <f t="shared" si="14"/>
        <v>0</v>
      </c>
      <c r="J11" s="419">
        <f t="shared" si="14"/>
        <v>0</v>
      </c>
      <c r="K11" s="419">
        <f t="shared" si="14"/>
        <v>0</v>
      </c>
      <c r="L11" s="419">
        <f t="shared" si="14"/>
        <v>28789591000</v>
      </c>
      <c r="M11" s="36">
        <f t="shared" si="10"/>
        <v>5.4235137854025429E-3</v>
      </c>
      <c r="N11" s="419">
        <f t="shared" ref="N11:W11" si="15">SUM(N12:N19)</f>
        <v>0</v>
      </c>
      <c r="O11" s="419">
        <f t="shared" si="15"/>
        <v>28789591000</v>
      </c>
      <c r="P11" s="419">
        <f t="shared" si="15"/>
        <v>0</v>
      </c>
      <c r="Q11" s="419">
        <f t="shared" si="15"/>
        <v>17893233261.110001</v>
      </c>
      <c r="R11" s="419">
        <f t="shared" si="15"/>
        <v>10896357738.890001</v>
      </c>
      <c r="S11" s="419">
        <f t="shared" si="15"/>
        <v>10896357738.890001</v>
      </c>
      <c r="T11" s="419">
        <f t="shared" si="15"/>
        <v>17893233261.110001</v>
      </c>
      <c r="U11" s="419">
        <f t="shared" si="15"/>
        <v>0</v>
      </c>
      <c r="V11" s="419">
        <f t="shared" si="15"/>
        <v>17893233261.110001</v>
      </c>
      <c r="W11" s="419">
        <f t="shared" si="15"/>
        <v>0</v>
      </c>
      <c r="X11" s="37">
        <f t="shared" si="2"/>
        <v>0.62151745264842428</v>
      </c>
      <c r="Y11" s="37">
        <f t="shared" si="3"/>
        <v>0.62151745264842428</v>
      </c>
      <c r="Z11" s="37">
        <f t="shared" si="4"/>
        <v>0.62151745264842428</v>
      </c>
      <c r="AA11" s="37">
        <f t="shared" si="5"/>
        <v>1</v>
      </c>
      <c r="AB11" s="37">
        <f t="shared" si="8"/>
        <v>1</v>
      </c>
    </row>
    <row r="12" spans="1:28" ht="27" customHeight="1" x14ac:dyDescent="0.25">
      <c r="A12" s="239" t="s">
        <v>36</v>
      </c>
      <c r="B12" s="40" t="s">
        <v>37</v>
      </c>
      <c r="C12" s="40">
        <v>20</v>
      </c>
      <c r="D12" s="40" t="s">
        <v>38</v>
      </c>
      <c r="E12" s="151" t="s">
        <v>39</v>
      </c>
      <c r="F12" s="420">
        <v>22821279655</v>
      </c>
      <c r="G12" s="421">
        <v>0</v>
      </c>
      <c r="H12" s="421">
        <v>0</v>
      </c>
      <c r="I12" s="421">
        <v>0</v>
      </c>
      <c r="J12" s="421">
        <v>0</v>
      </c>
      <c r="K12" s="421">
        <f t="shared" ref="K12:K72" si="16">+G12-H12+I12-J12</f>
        <v>0</v>
      </c>
      <c r="L12" s="420">
        <f t="shared" ref="L12:L72" si="17">+F12+K12</f>
        <v>22821279655</v>
      </c>
      <c r="M12" s="36">
        <f t="shared" si="10"/>
        <v>4.2991762130076489E-3</v>
      </c>
      <c r="N12" s="421">
        <v>0</v>
      </c>
      <c r="O12" s="421">
        <v>22821279655</v>
      </c>
      <c r="P12" s="421">
        <f t="shared" ref="P12:P19" si="18">L12-O12</f>
        <v>0</v>
      </c>
      <c r="Q12" s="421">
        <v>14580822964.25</v>
      </c>
      <c r="R12" s="421">
        <f t="shared" ref="R12:R19" si="19">+L12-Q12</f>
        <v>8240456690.75</v>
      </c>
      <c r="S12" s="421">
        <f>O12-Q12</f>
        <v>8240456690.75</v>
      </c>
      <c r="T12" s="421">
        <v>14580822964.25</v>
      </c>
      <c r="U12" s="421">
        <f t="shared" ref="U12:U19" si="20">+Q12-T12</f>
        <v>0</v>
      </c>
      <c r="V12" s="421">
        <v>14580822964.25</v>
      </c>
      <c r="W12" s="44">
        <f t="shared" ref="W12:W78" si="21">+T12-V12</f>
        <v>0</v>
      </c>
      <c r="X12" s="45">
        <f t="shared" si="2"/>
        <v>0.63891346956328243</v>
      </c>
      <c r="Y12" s="45">
        <f t="shared" si="3"/>
        <v>0.63891346956328243</v>
      </c>
      <c r="Z12" s="45">
        <f t="shared" si="4"/>
        <v>0.63891346956328243</v>
      </c>
      <c r="AA12" s="45">
        <f t="shared" si="5"/>
        <v>1</v>
      </c>
      <c r="AB12" s="45">
        <f t="shared" si="8"/>
        <v>1</v>
      </c>
    </row>
    <row r="13" spans="1:28" ht="27" customHeight="1" x14ac:dyDescent="0.25">
      <c r="A13" s="239" t="s">
        <v>40</v>
      </c>
      <c r="B13" s="40" t="s">
        <v>37</v>
      </c>
      <c r="C13" s="40">
        <v>20</v>
      </c>
      <c r="D13" s="40" t="s">
        <v>38</v>
      </c>
      <c r="E13" s="151" t="s">
        <v>41</v>
      </c>
      <c r="F13" s="420">
        <v>1516830834</v>
      </c>
      <c r="G13" s="421">
        <v>0</v>
      </c>
      <c r="H13" s="421">
        <v>0</v>
      </c>
      <c r="I13" s="421">
        <v>0</v>
      </c>
      <c r="J13" s="421">
        <v>0</v>
      </c>
      <c r="K13" s="421">
        <f t="shared" si="16"/>
        <v>0</v>
      </c>
      <c r="L13" s="420">
        <f t="shared" si="17"/>
        <v>1516830834</v>
      </c>
      <c r="M13" s="43">
        <f t="shared" si="10"/>
        <v>2.857474751316417E-4</v>
      </c>
      <c r="N13" s="421">
        <v>0</v>
      </c>
      <c r="O13" s="421">
        <v>1516830834</v>
      </c>
      <c r="P13" s="421">
        <f t="shared" si="18"/>
        <v>0</v>
      </c>
      <c r="Q13" s="421">
        <v>1107367454.5699999</v>
      </c>
      <c r="R13" s="421">
        <f t="shared" si="19"/>
        <v>409463379.43000007</v>
      </c>
      <c r="S13" s="421">
        <f t="shared" ref="S13:S27" si="22">O13-Q13</f>
        <v>409463379.43000007</v>
      </c>
      <c r="T13" s="421">
        <v>1107367454.5699999</v>
      </c>
      <c r="U13" s="421">
        <f t="shared" si="20"/>
        <v>0</v>
      </c>
      <c r="V13" s="421">
        <v>1107367454.5699999</v>
      </c>
      <c r="W13" s="44">
        <f t="shared" si="21"/>
        <v>0</v>
      </c>
      <c r="X13" s="45">
        <f t="shared" si="2"/>
        <v>0.7300533650478257</v>
      </c>
      <c r="Y13" s="45">
        <f t="shared" si="3"/>
        <v>0.7300533650478257</v>
      </c>
      <c r="Z13" s="45">
        <f t="shared" si="4"/>
        <v>0.7300533650478257</v>
      </c>
      <c r="AA13" s="45">
        <f t="shared" si="5"/>
        <v>1</v>
      </c>
      <c r="AB13" s="45">
        <f t="shared" si="8"/>
        <v>1</v>
      </c>
    </row>
    <row r="14" spans="1:28" ht="27" customHeight="1" x14ac:dyDescent="0.25">
      <c r="A14" s="239" t="s">
        <v>42</v>
      </c>
      <c r="B14" s="40" t="s">
        <v>37</v>
      </c>
      <c r="C14" s="40">
        <v>20</v>
      </c>
      <c r="D14" s="40" t="s">
        <v>38</v>
      </c>
      <c r="E14" s="151" t="s">
        <v>43</v>
      </c>
      <c r="F14" s="420">
        <v>2475792</v>
      </c>
      <c r="G14" s="421">
        <v>0</v>
      </c>
      <c r="H14" s="421">
        <v>0</v>
      </c>
      <c r="I14" s="421">
        <v>0</v>
      </c>
      <c r="J14" s="421">
        <v>0</v>
      </c>
      <c r="K14" s="421">
        <f t="shared" si="16"/>
        <v>0</v>
      </c>
      <c r="L14" s="420">
        <f t="shared" si="17"/>
        <v>2475792</v>
      </c>
      <c r="M14" s="370">
        <f>+L14/L260</f>
        <v>4.6640093087079045E-7</v>
      </c>
      <c r="N14" s="421">
        <v>0</v>
      </c>
      <c r="O14" s="422">
        <v>2475792</v>
      </c>
      <c r="P14" s="422">
        <f t="shared" si="18"/>
        <v>0</v>
      </c>
      <c r="Q14" s="421">
        <v>1301490.44</v>
      </c>
      <c r="R14" s="421">
        <f t="shared" si="19"/>
        <v>1174301.56</v>
      </c>
      <c r="S14" s="421">
        <f t="shared" si="22"/>
        <v>1174301.56</v>
      </c>
      <c r="T14" s="421">
        <v>1301490.44</v>
      </c>
      <c r="U14" s="421">
        <f t="shared" si="20"/>
        <v>0</v>
      </c>
      <c r="V14" s="421">
        <v>1301490.44</v>
      </c>
      <c r="W14" s="44">
        <f t="shared" si="21"/>
        <v>0</v>
      </c>
      <c r="X14" s="45">
        <f t="shared" si="2"/>
        <v>0.52568650355118685</v>
      </c>
      <c r="Y14" s="45">
        <f t="shared" si="3"/>
        <v>0.52568650355118685</v>
      </c>
      <c r="Z14" s="45">
        <f t="shared" si="4"/>
        <v>0.52568650355118685</v>
      </c>
      <c r="AA14" s="45">
        <f t="shared" si="5"/>
        <v>1</v>
      </c>
      <c r="AB14" s="45">
        <f t="shared" si="8"/>
        <v>1</v>
      </c>
    </row>
    <row r="15" spans="1:28" ht="27" customHeight="1" x14ac:dyDescent="0.25">
      <c r="A15" s="239" t="s">
        <v>44</v>
      </c>
      <c r="B15" s="40" t="s">
        <v>37</v>
      </c>
      <c r="C15" s="40">
        <v>20</v>
      </c>
      <c r="D15" s="40" t="s">
        <v>38</v>
      </c>
      <c r="E15" s="151" t="s">
        <v>45</v>
      </c>
      <c r="F15" s="420">
        <v>1222067257</v>
      </c>
      <c r="G15" s="421">
        <v>0</v>
      </c>
      <c r="H15" s="421">
        <v>0</v>
      </c>
      <c r="I15" s="421">
        <v>0</v>
      </c>
      <c r="J15" s="421">
        <v>0</v>
      </c>
      <c r="K15" s="421">
        <f t="shared" si="16"/>
        <v>0</v>
      </c>
      <c r="L15" s="420">
        <f t="shared" si="17"/>
        <v>1222067257</v>
      </c>
      <c r="M15" s="43">
        <f t="shared" ref="M15:M78" si="23">L15/$L$260</f>
        <v>2.3021857500610452E-4</v>
      </c>
      <c r="N15" s="421">
        <v>0</v>
      </c>
      <c r="O15" s="422">
        <v>1222067257</v>
      </c>
      <c r="P15" s="422">
        <f t="shared" si="18"/>
        <v>0</v>
      </c>
      <c r="Q15" s="421">
        <v>1196163336.8900001</v>
      </c>
      <c r="R15" s="421">
        <f t="shared" si="19"/>
        <v>25903920.109999895</v>
      </c>
      <c r="S15" s="421">
        <f t="shared" si="22"/>
        <v>25903920.109999895</v>
      </c>
      <c r="T15" s="421">
        <v>1196163336.8900001</v>
      </c>
      <c r="U15" s="421">
        <f t="shared" si="20"/>
        <v>0</v>
      </c>
      <c r="V15" s="421">
        <v>1196163336.8900001</v>
      </c>
      <c r="W15" s="44">
        <f t="shared" si="21"/>
        <v>0</v>
      </c>
      <c r="X15" s="45">
        <f t="shared" si="2"/>
        <v>0.97880319600936672</v>
      </c>
      <c r="Y15" s="45">
        <f t="shared" si="3"/>
        <v>0.97880319600936672</v>
      </c>
      <c r="Z15" s="45">
        <f t="shared" si="4"/>
        <v>0.97880319600936672</v>
      </c>
      <c r="AA15" s="45">
        <f t="shared" si="5"/>
        <v>1</v>
      </c>
      <c r="AB15" s="45">
        <f t="shared" si="8"/>
        <v>1</v>
      </c>
    </row>
    <row r="16" spans="1:28" ht="27" customHeight="1" x14ac:dyDescent="0.25">
      <c r="A16" s="239" t="s">
        <v>47</v>
      </c>
      <c r="B16" s="40" t="s">
        <v>37</v>
      </c>
      <c r="C16" s="40">
        <v>20</v>
      </c>
      <c r="D16" s="40" t="s">
        <v>38</v>
      </c>
      <c r="E16" s="151" t="s">
        <v>48</v>
      </c>
      <c r="F16" s="420">
        <v>883433667</v>
      </c>
      <c r="G16" s="421">
        <v>0</v>
      </c>
      <c r="H16" s="421">
        <v>0</v>
      </c>
      <c r="I16" s="421">
        <v>0</v>
      </c>
      <c r="J16" s="421">
        <v>0</v>
      </c>
      <c r="K16" s="421">
        <f t="shared" si="16"/>
        <v>0</v>
      </c>
      <c r="L16" s="420">
        <f t="shared" si="17"/>
        <v>883433667</v>
      </c>
      <c r="M16" s="43">
        <f t="shared" si="23"/>
        <v>1.6642524277136203E-4</v>
      </c>
      <c r="N16" s="421">
        <v>0</v>
      </c>
      <c r="O16" s="422">
        <v>883433667</v>
      </c>
      <c r="P16" s="422">
        <f t="shared" si="18"/>
        <v>0</v>
      </c>
      <c r="Q16" s="421">
        <v>377186972.69999999</v>
      </c>
      <c r="R16" s="421">
        <f t="shared" si="19"/>
        <v>506246694.30000001</v>
      </c>
      <c r="S16" s="421">
        <f t="shared" si="22"/>
        <v>506246694.30000001</v>
      </c>
      <c r="T16" s="421">
        <v>377186972.69999999</v>
      </c>
      <c r="U16" s="421">
        <f t="shared" si="20"/>
        <v>0</v>
      </c>
      <c r="V16" s="421">
        <v>377186972.69999999</v>
      </c>
      <c r="W16" s="44">
        <f t="shared" si="21"/>
        <v>0</v>
      </c>
      <c r="X16" s="45">
        <f t="shared" si="2"/>
        <v>0.42695562416232885</v>
      </c>
      <c r="Y16" s="45">
        <f t="shared" si="3"/>
        <v>0.42695562416232885</v>
      </c>
      <c r="Z16" s="45">
        <f t="shared" si="4"/>
        <v>0.42695562416232885</v>
      </c>
      <c r="AA16" s="45">
        <f t="shared" si="5"/>
        <v>1</v>
      </c>
      <c r="AB16" s="45">
        <f t="shared" si="8"/>
        <v>1</v>
      </c>
    </row>
    <row r="17" spans="1:28" ht="33.75" customHeight="1" x14ac:dyDescent="0.25">
      <c r="A17" s="239" t="s">
        <v>49</v>
      </c>
      <c r="B17" s="40" t="s">
        <v>37</v>
      </c>
      <c r="C17" s="40">
        <v>20</v>
      </c>
      <c r="D17" s="40" t="s">
        <v>38</v>
      </c>
      <c r="E17" s="151" t="s">
        <v>50</v>
      </c>
      <c r="F17" s="420">
        <v>76852744</v>
      </c>
      <c r="G17" s="421">
        <v>0</v>
      </c>
      <c r="H17" s="421">
        <v>0</v>
      </c>
      <c r="I17" s="421">
        <v>0</v>
      </c>
      <c r="J17" s="421">
        <v>0</v>
      </c>
      <c r="K17" s="421">
        <f t="shared" si="16"/>
        <v>0</v>
      </c>
      <c r="L17" s="420">
        <f t="shared" si="17"/>
        <v>76852744</v>
      </c>
      <c r="M17" s="371">
        <f t="shared" si="23"/>
        <v>1.4477868634188396E-5</v>
      </c>
      <c r="N17" s="421">
        <v>0</v>
      </c>
      <c r="O17" s="422">
        <v>76852744</v>
      </c>
      <c r="P17" s="422">
        <f t="shared" si="18"/>
        <v>0</v>
      </c>
      <c r="Q17" s="421">
        <v>37006291.729999997</v>
      </c>
      <c r="R17" s="421">
        <f t="shared" si="19"/>
        <v>39846452.270000003</v>
      </c>
      <c r="S17" s="421">
        <f t="shared" si="22"/>
        <v>39846452.270000003</v>
      </c>
      <c r="T17" s="421">
        <v>37006291.729999997</v>
      </c>
      <c r="U17" s="421">
        <f t="shared" si="20"/>
        <v>0</v>
      </c>
      <c r="V17" s="421">
        <v>37006291.729999997</v>
      </c>
      <c r="W17" s="44">
        <f t="shared" si="21"/>
        <v>0</v>
      </c>
      <c r="X17" s="45">
        <f t="shared" si="2"/>
        <v>0.48152206159353267</v>
      </c>
      <c r="Y17" s="45">
        <f t="shared" si="3"/>
        <v>0.48152206159353267</v>
      </c>
      <c r="Z17" s="45">
        <f t="shared" si="4"/>
        <v>0.48152206159353267</v>
      </c>
      <c r="AA17" s="45">
        <f t="shared" si="5"/>
        <v>1</v>
      </c>
      <c r="AB17" s="45">
        <f t="shared" si="8"/>
        <v>1</v>
      </c>
    </row>
    <row r="18" spans="1:28" ht="27" customHeight="1" x14ac:dyDescent="0.25">
      <c r="A18" s="239" t="s">
        <v>51</v>
      </c>
      <c r="B18" s="40" t="s">
        <v>37</v>
      </c>
      <c r="C18" s="40">
        <v>20</v>
      </c>
      <c r="D18" s="40" t="s">
        <v>38</v>
      </c>
      <c r="E18" s="151" t="s">
        <v>52</v>
      </c>
      <c r="F18" s="420">
        <v>1271900429</v>
      </c>
      <c r="G18" s="421">
        <v>0</v>
      </c>
      <c r="H18" s="421">
        <v>0</v>
      </c>
      <c r="I18" s="421">
        <v>0</v>
      </c>
      <c r="J18" s="421">
        <v>0</v>
      </c>
      <c r="K18" s="421">
        <f t="shared" si="16"/>
        <v>0</v>
      </c>
      <c r="L18" s="420">
        <f t="shared" si="17"/>
        <v>1271900429</v>
      </c>
      <c r="M18" s="43">
        <f t="shared" si="23"/>
        <v>2.3960637406557488E-4</v>
      </c>
      <c r="N18" s="421">
        <v>0</v>
      </c>
      <c r="O18" s="422">
        <v>1271900429</v>
      </c>
      <c r="P18" s="422">
        <f t="shared" si="18"/>
        <v>0</v>
      </c>
      <c r="Q18" s="421">
        <v>27229320.809999999</v>
      </c>
      <c r="R18" s="421">
        <f t="shared" si="19"/>
        <v>1244671108.1900001</v>
      </c>
      <c r="S18" s="421">
        <f t="shared" si="22"/>
        <v>1244671108.1900001</v>
      </c>
      <c r="T18" s="421">
        <v>27229320.809999999</v>
      </c>
      <c r="U18" s="421">
        <f t="shared" si="20"/>
        <v>0</v>
      </c>
      <c r="V18" s="421">
        <v>27229320.809999999</v>
      </c>
      <c r="W18" s="44">
        <f t="shared" si="21"/>
        <v>0</v>
      </c>
      <c r="X18" s="45">
        <f t="shared" si="2"/>
        <v>2.1408374578038607E-2</v>
      </c>
      <c r="Y18" s="45">
        <f t="shared" si="3"/>
        <v>2.1408374578038607E-2</v>
      </c>
      <c r="Z18" s="45">
        <f t="shared" si="4"/>
        <v>2.1408374578038607E-2</v>
      </c>
      <c r="AA18" s="45">
        <f t="shared" si="5"/>
        <v>1</v>
      </c>
      <c r="AB18" s="45">
        <f t="shared" si="8"/>
        <v>1</v>
      </c>
    </row>
    <row r="19" spans="1:28" ht="27" customHeight="1" x14ac:dyDescent="0.25">
      <c r="A19" s="239" t="s">
        <v>53</v>
      </c>
      <c r="B19" s="40" t="s">
        <v>37</v>
      </c>
      <c r="C19" s="40">
        <v>20</v>
      </c>
      <c r="D19" s="40" t="s">
        <v>38</v>
      </c>
      <c r="E19" s="151" t="s">
        <v>54</v>
      </c>
      <c r="F19" s="420">
        <v>994750622</v>
      </c>
      <c r="G19" s="421">
        <v>0</v>
      </c>
      <c r="H19" s="421">
        <v>0</v>
      </c>
      <c r="I19" s="421">
        <v>0</v>
      </c>
      <c r="J19" s="421">
        <v>0</v>
      </c>
      <c r="K19" s="421">
        <f t="shared" si="16"/>
        <v>0</v>
      </c>
      <c r="L19" s="420">
        <f t="shared" si="17"/>
        <v>994750622</v>
      </c>
      <c r="M19" s="43">
        <f t="shared" si="23"/>
        <v>1.8739563585515174E-4</v>
      </c>
      <c r="N19" s="421">
        <v>0</v>
      </c>
      <c r="O19" s="422">
        <v>994750622</v>
      </c>
      <c r="P19" s="422">
        <f t="shared" si="18"/>
        <v>0</v>
      </c>
      <c r="Q19" s="421">
        <v>566155429.72000003</v>
      </c>
      <c r="R19" s="421">
        <f t="shared" si="19"/>
        <v>428595192.27999997</v>
      </c>
      <c r="S19" s="421">
        <f t="shared" si="22"/>
        <v>428595192.27999997</v>
      </c>
      <c r="T19" s="421">
        <v>566155429.72000003</v>
      </c>
      <c r="U19" s="421">
        <f t="shared" si="20"/>
        <v>0</v>
      </c>
      <c r="V19" s="421">
        <v>566155429.72000003</v>
      </c>
      <c r="W19" s="44">
        <f t="shared" si="21"/>
        <v>0</v>
      </c>
      <c r="X19" s="45">
        <f t="shared" si="2"/>
        <v>0.56914307686655563</v>
      </c>
      <c r="Y19" s="45">
        <f t="shared" si="3"/>
        <v>0.56914307686655563</v>
      </c>
      <c r="Z19" s="45">
        <f t="shared" si="4"/>
        <v>0.56914307686655563</v>
      </c>
      <c r="AA19" s="45">
        <f t="shared" si="5"/>
        <v>1</v>
      </c>
      <c r="AB19" s="45">
        <f t="shared" si="8"/>
        <v>1</v>
      </c>
    </row>
    <row r="20" spans="1:28" ht="22.5" customHeight="1" x14ac:dyDescent="0.25">
      <c r="A20" s="238" t="s">
        <v>55</v>
      </c>
      <c r="B20" s="33"/>
      <c r="C20" s="33"/>
      <c r="D20" s="40"/>
      <c r="E20" s="149" t="s">
        <v>56</v>
      </c>
      <c r="F20" s="419">
        <f>SUM(F21:F27)</f>
        <v>10389288000</v>
      </c>
      <c r="G20" s="419">
        <f t="shared" ref="G20:L20" si="24">SUM(G21:G27)</f>
        <v>0</v>
      </c>
      <c r="H20" s="419">
        <f t="shared" si="24"/>
        <v>0</v>
      </c>
      <c r="I20" s="419">
        <f t="shared" si="24"/>
        <v>600000000</v>
      </c>
      <c r="J20" s="419">
        <f t="shared" si="24"/>
        <v>600000000</v>
      </c>
      <c r="K20" s="419">
        <f t="shared" si="24"/>
        <v>0</v>
      </c>
      <c r="L20" s="419">
        <f t="shared" si="24"/>
        <v>10389288000</v>
      </c>
      <c r="M20" s="36">
        <f t="shared" si="23"/>
        <v>1.9571812148535634E-3</v>
      </c>
      <c r="N20" s="419">
        <f t="shared" ref="N20:W20" si="25">SUM(N21:N27)</f>
        <v>0</v>
      </c>
      <c r="O20" s="419">
        <f t="shared" si="25"/>
        <v>10389288000</v>
      </c>
      <c r="P20" s="419">
        <f t="shared" si="25"/>
        <v>0</v>
      </c>
      <c r="Q20" s="419">
        <f t="shared" si="25"/>
        <v>6679712273.5900002</v>
      </c>
      <c r="R20" s="419">
        <f t="shared" si="25"/>
        <v>3709575726.4099998</v>
      </c>
      <c r="S20" s="419">
        <f t="shared" si="25"/>
        <v>3709575726.4099998</v>
      </c>
      <c r="T20" s="419">
        <f t="shared" si="25"/>
        <v>6679712273.5900002</v>
      </c>
      <c r="U20" s="419">
        <f t="shared" si="25"/>
        <v>0</v>
      </c>
      <c r="V20" s="419">
        <f t="shared" si="25"/>
        <v>5751435358.5900002</v>
      </c>
      <c r="W20" s="419">
        <f t="shared" si="25"/>
        <v>928276915</v>
      </c>
      <c r="X20" s="37">
        <f t="shared" si="2"/>
        <v>0.64294225683126693</v>
      </c>
      <c r="Y20" s="37">
        <f t="shared" si="3"/>
        <v>0.64294225683126693</v>
      </c>
      <c r="Z20" s="37">
        <f t="shared" si="4"/>
        <v>0.55359283124984116</v>
      </c>
      <c r="AA20" s="37">
        <f t="shared" si="5"/>
        <v>1</v>
      </c>
      <c r="AB20" s="37">
        <f t="shared" si="8"/>
        <v>0.86103040415824694</v>
      </c>
    </row>
    <row r="21" spans="1:28" ht="33.75" customHeight="1" x14ac:dyDescent="0.25">
      <c r="A21" s="239" t="s">
        <v>57</v>
      </c>
      <c r="B21" s="40" t="s">
        <v>37</v>
      </c>
      <c r="C21" s="40">
        <v>20</v>
      </c>
      <c r="D21" s="40" t="s">
        <v>38</v>
      </c>
      <c r="E21" s="151" t="s">
        <v>490</v>
      </c>
      <c r="F21" s="420">
        <v>3540437888</v>
      </c>
      <c r="G21" s="421">
        <v>0</v>
      </c>
      <c r="H21" s="421">
        <v>0</v>
      </c>
      <c r="I21" s="421">
        <v>0</v>
      </c>
      <c r="J21" s="421">
        <v>600000000</v>
      </c>
      <c r="K21" s="421">
        <f t="shared" si="16"/>
        <v>-600000000</v>
      </c>
      <c r="L21" s="420">
        <f t="shared" si="17"/>
        <v>2940437888</v>
      </c>
      <c r="M21" s="43">
        <f t="shared" si="23"/>
        <v>5.5393303158380875E-4</v>
      </c>
      <c r="N21" s="421">
        <v>0</v>
      </c>
      <c r="O21" s="422">
        <v>2940437888</v>
      </c>
      <c r="P21" s="422">
        <f t="shared" ref="P21:P27" si="26">L21-O21</f>
        <v>0</v>
      </c>
      <c r="Q21" s="421">
        <v>2001758771.5999999</v>
      </c>
      <c r="R21" s="421">
        <f t="shared" ref="R21:R27" si="27">+L21-Q21</f>
        <v>938679116.4000001</v>
      </c>
      <c r="S21" s="421">
        <f t="shared" si="22"/>
        <v>938679116.4000001</v>
      </c>
      <c r="T21" s="421">
        <v>2001758771.5999999</v>
      </c>
      <c r="U21" s="421">
        <f t="shared" ref="U21:U27" si="28">+Q21-T21</f>
        <v>0</v>
      </c>
      <c r="V21" s="421">
        <v>1714342171.5999999</v>
      </c>
      <c r="W21" s="44">
        <f t="shared" si="21"/>
        <v>287416600</v>
      </c>
      <c r="X21" s="45">
        <f t="shared" si="2"/>
        <v>0.68076893573206465</v>
      </c>
      <c r="Y21" s="45">
        <f t="shared" si="3"/>
        <v>0.68076893573206465</v>
      </c>
      <c r="Z21" s="45">
        <f t="shared" si="4"/>
        <v>0.58302274589654579</v>
      </c>
      <c r="AA21" s="45">
        <f t="shared" si="5"/>
        <v>1</v>
      </c>
      <c r="AB21" s="45">
        <f t="shared" si="8"/>
        <v>0.85641796400359027</v>
      </c>
    </row>
    <row r="22" spans="1:28" ht="29.25" customHeight="1" x14ac:dyDescent="0.25">
      <c r="A22" s="239" t="s">
        <v>59</v>
      </c>
      <c r="B22" s="40" t="s">
        <v>37</v>
      </c>
      <c r="C22" s="40">
        <v>20</v>
      </c>
      <c r="D22" s="40" t="s">
        <v>38</v>
      </c>
      <c r="E22" s="151" t="s">
        <v>491</v>
      </c>
      <c r="F22" s="420">
        <v>2411282700</v>
      </c>
      <c r="G22" s="421">
        <v>0</v>
      </c>
      <c r="H22" s="421">
        <v>0</v>
      </c>
      <c r="I22" s="421">
        <v>0</v>
      </c>
      <c r="J22" s="421">
        <v>0</v>
      </c>
      <c r="K22" s="421">
        <f t="shared" si="16"/>
        <v>0</v>
      </c>
      <c r="L22" s="420">
        <f t="shared" si="17"/>
        <v>2411282700</v>
      </c>
      <c r="M22" s="43">
        <f t="shared" si="23"/>
        <v>4.542483762257221E-4</v>
      </c>
      <c r="N22" s="421">
        <v>0</v>
      </c>
      <c r="O22" s="422">
        <v>2411282700</v>
      </c>
      <c r="P22" s="422">
        <f t="shared" si="26"/>
        <v>0</v>
      </c>
      <c r="Q22" s="421">
        <v>1417989921.2</v>
      </c>
      <c r="R22" s="421">
        <f t="shared" si="27"/>
        <v>993292778.79999995</v>
      </c>
      <c r="S22" s="421">
        <f t="shared" si="22"/>
        <v>993292778.79999995</v>
      </c>
      <c r="T22" s="421">
        <v>1417989921.2</v>
      </c>
      <c r="U22" s="421">
        <f t="shared" si="28"/>
        <v>0</v>
      </c>
      <c r="V22" s="421">
        <v>1214422721.2</v>
      </c>
      <c r="W22" s="44">
        <f t="shared" si="21"/>
        <v>203567200</v>
      </c>
      <c r="X22" s="45">
        <f t="shared" si="2"/>
        <v>0.58806456878739277</v>
      </c>
      <c r="Y22" s="45">
        <f t="shared" si="3"/>
        <v>0.58806456878739277</v>
      </c>
      <c r="Z22" s="45">
        <f t="shared" si="4"/>
        <v>0.50364178418399475</v>
      </c>
      <c r="AA22" s="45">
        <f t="shared" si="5"/>
        <v>1</v>
      </c>
      <c r="AB22" s="45">
        <f t="shared" si="8"/>
        <v>0.85643960019988896</v>
      </c>
    </row>
    <row r="23" spans="1:28" ht="21.75" customHeight="1" x14ac:dyDescent="0.25">
      <c r="A23" s="239" t="s">
        <v>61</v>
      </c>
      <c r="B23" s="40" t="s">
        <v>37</v>
      </c>
      <c r="C23" s="40">
        <v>20</v>
      </c>
      <c r="D23" s="40" t="s">
        <v>38</v>
      </c>
      <c r="E23" s="151" t="s">
        <v>62</v>
      </c>
      <c r="F23" s="420">
        <v>1539154912</v>
      </c>
      <c r="G23" s="421">
        <v>0</v>
      </c>
      <c r="H23" s="421">
        <v>0</v>
      </c>
      <c r="I23" s="421">
        <v>600000000</v>
      </c>
      <c r="J23" s="421">
        <v>0</v>
      </c>
      <c r="K23" s="421">
        <f t="shared" si="16"/>
        <v>600000000</v>
      </c>
      <c r="L23" s="420">
        <f t="shared" si="17"/>
        <v>2139154912</v>
      </c>
      <c r="M23" s="43">
        <f t="shared" si="23"/>
        <v>4.0298370874193947E-4</v>
      </c>
      <c r="N23" s="421">
        <v>0</v>
      </c>
      <c r="O23" s="422">
        <v>2139154912</v>
      </c>
      <c r="P23" s="422">
        <f t="shared" si="26"/>
        <v>0</v>
      </c>
      <c r="Q23" s="421">
        <v>1568100874.3900001</v>
      </c>
      <c r="R23" s="421">
        <f t="shared" si="27"/>
        <v>571054037.6099999</v>
      </c>
      <c r="S23" s="421">
        <f t="shared" si="22"/>
        <v>571054037.6099999</v>
      </c>
      <c r="T23" s="421">
        <v>1568100874.3900001</v>
      </c>
      <c r="U23" s="421">
        <f t="shared" si="28"/>
        <v>0</v>
      </c>
      <c r="V23" s="421">
        <v>1358692859.3900001</v>
      </c>
      <c r="W23" s="44">
        <f t="shared" si="21"/>
        <v>209408015</v>
      </c>
      <c r="X23" s="45">
        <f t="shared" si="2"/>
        <v>0.73304689884469676</v>
      </c>
      <c r="Y23" s="45">
        <f t="shared" si="3"/>
        <v>0.73304689884469676</v>
      </c>
      <c r="Z23" s="45">
        <f t="shared" si="4"/>
        <v>0.63515402824178457</v>
      </c>
      <c r="AA23" s="45">
        <f t="shared" si="5"/>
        <v>1</v>
      </c>
      <c r="AB23" s="45">
        <f t="shared" si="8"/>
        <v>0.86645756123217466</v>
      </c>
    </row>
    <row r="24" spans="1:28" ht="21.75" customHeight="1" x14ac:dyDescent="0.25">
      <c r="A24" s="239" t="s">
        <v>63</v>
      </c>
      <c r="B24" s="40" t="s">
        <v>37</v>
      </c>
      <c r="C24" s="40">
        <v>20</v>
      </c>
      <c r="D24" s="40" t="s">
        <v>38</v>
      </c>
      <c r="E24" s="151" t="s">
        <v>518</v>
      </c>
      <c r="F24" s="420">
        <v>1254967000</v>
      </c>
      <c r="G24" s="421">
        <v>0</v>
      </c>
      <c r="H24" s="421">
        <v>0</v>
      </c>
      <c r="I24" s="421">
        <v>0</v>
      </c>
      <c r="J24" s="421">
        <v>0</v>
      </c>
      <c r="K24" s="421">
        <f t="shared" si="16"/>
        <v>0</v>
      </c>
      <c r="L24" s="420">
        <f t="shared" si="17"/>
        <v>1254967000</v>
      </c>
      <c r="M24" s="43">
        <f t="shared" si="23"/>
        <v>2.3641637787508938E-4</v>
      </c>
      <c r="N24" s="421">
        <v>0</v>
      </c>
      <c r="O24" s="422">
        <v>1254967000</v>
      </c>
      <c r="P24" s="422">
        <f t="shared" si="26"/>
        <v>0</v>
      </c>
      <c r="Q24" s="421">
        <v>714668892</v>
      </c>
      <c r="R24" s="421">
        <f t="shared" si="27"/>
        <v>540298108</v>
      </c>
      <c r="S24" s="421">
        <f t="shared" si="22"/>
        <v>540298108</v>
      </c>
      <c r="T24" s="421">
        <v>714668892</v>
      </c>
      <c r="U24" s="421">
        <f t="shared" si="28"/>
        <v>0</v>
      </c>
      <c r="V24" s="421">
        <v>618555892</v>
      </c>
      <c r="W24" s="44">
        <f t="shared" si="21"/>
        <v>96113000</v>
      </c>
      <c r="X24" s="45">
        <f t="shared" si="2"/>
        <v>0.56947225863309558</v>
      </c>
      <c r="Y24" s="45">
        <f t="shared" si="3"/>
        <v>0.56947225863309558</v>
      </c>
      <c r="Z24" s="45">
        <f t="shared" si="4"/>
        <v>0.49288618107089671</v>
      </c>
      <c r="AA24" s="45">
        <f t="shared" si="5"/>
        <v>1</v>
      </c>
      <c r="AB24" s="45">
        <f t="shared" si="8"/>
        <v>0.86551394488288436</v>
      </c>
    </row>
    <row r="25" spans="1:28" ht="36.75" customHeight="1" x14ac:dyDescent="0.25">
      <c r="A25" s="239" t="s">
        <v>65</v>
      </c>
      <c r="B25" s="40" t="s">
        <v>37</v>
      </c>
      <c r="C25" s="40">
        <v>20</v>
      </c>
      <c r="D25" s="40" t="s">
        <v>38</v>
      </c>
      <c r="E25" s="151" t="s">
        <v>66</v>
      </c>
      <c r="F25" s="420">
        <v>145133600</v>
      </c>
      <c r="G25" s="421">
        <v>0</v>
      </c>
      <c r="H25" s="421">
        <v>0</v>
      </c>
      <c r="I25" s="421">
        <v>0</v>
      </c>
      <c r="J25" s="421">
        <v>0</v>
      </c>
      <c r="K25" s="421">
        <f t="shared" si="16"/>
        <v>0</v>
      </c>
      <c r="L25" s="420">
        <f t="shared" si="17"/>
        <v>145133600</v>
      </c>
      <c r="M25" s="371">
        <f t="shared" si="23"/>
        <v>2.73409261119791E-5</v>
      </c>
      <c r="N25" s="421">
        <v>0</v>
      </c>
      <c r="O25" s="422">
        <v>145133600</v>
      </c>
      <c r="P25" s="422">
        <f t="shared" si="26"/>
        <v>0</v>
      </c>
      <c r="Q25" s="421">
        <v>83792605.200000003</v>
      </c>
      <c r="R25" s="421">
        <f t="shared" si="27"/>
        <v>61340994.799999997</v>
      </c>
      <c r="S25" s="421">
        <f t="shared" si="22"/>
        <v>61340994.799999997</v>
      </c>
      <c r="T25" s="421">
        <v>83792605.200000003</v>
      </c>
      <c r="U25" s="421">
        <f t="shared" si="28"/>
        <v>0</v>
      </c>
      <c r="V25" s="421">
        <v>72170505.200000003</v>
      </c>
      <c r="W25" s="44">
        <f t="shared" si="21"/>
        <v>11622100</v>
      </c>
      <c r="X25" s="45">
        <f t="shared" si="2"/>
        <v>0.57734807928694665</v>
      </c>
      <c r="Y25" s="45">
        <f t="shared" si="3"/>
        <v>0.57734807928694665</v>
      </c>
      <c r="Z25" s="45">
        <f t="shared" si="4"/>
        <v>0.49726944828764669</v>
      </c>
      <c r="AA25" s="45">
        <f t="shared" si="5"/>
        <v>1</v>
      </c>
      <c r="AB25" s="45">
        <f t="shared" si="8"/>
        <v>0.86129921641343121</v>
      </c>
    </row>
    <row r="26" spans="1:28" ht="21.75" customHeight="1" x14ac:dyDescent="0.25">
      <c r="A26" s="239" t="s">
        <v>67</v>
      </c>
      <c r="B26" s="40" t="s">
        <v>37</v>
      </c>
      <c r="C26" s="40">
        <v>20</v>
      </c>
      <c r="D26" s="40" t="s">
        <v>38</v>
      </c>
      <c r="E26" s="151" t="s">
        <v>68</v>
      </c>
      <c r="F26" s="420">
        <v>898748700</v>
      </c>
      <c r="G26" s="421">
        <v>0</v>
      </c>
      <c r="H26" s="421">
        <v>0</v>
      </c>
      <c r="I26" s="421">
        <v>0</v>
      </c>
      <c r="J26" s="421">
        <v>0</v>
      </c>
      <c r="K26" s="421">
        <f t="shared" si="16"/>
        <v>0</v>
      </c>
      <c r="L26" s="420">
        <f t="shared" si="17"/>
        <v>898748700</v>
      </c>
      <c r="M26" s="43">
        <f t="shared" si="23"/>
        <v>1.6931035817989266E-4</v>
      </c>
      <c r="N26" s="421">
        <v>0</v>
      </c>
      <c r="O26" s="422">
        <v>898748700</v>
      </c>
      <c r="P26" s="422">
        <f t="shared" si="26"/>
        <v>0</v>
      </c>
      <c r="Q26" s="421">
        <v>536016944.80000001</v>
      </c>
      <c r="R26" s="421">
        <f t="shared" si="27"/>
        <v>362731755.19999999</v>
      </c>
      <c r="S26" s="421">
        <f t="shared" si="22"/>
        <v>362731755.19999999</v>
      </c>
      <c r="T26" s="421">
        <v>536016944.80000001</v>
      </c>
      <c r="U26" s="421">
        <f t="shared" si="28"/>
        <v>0</v>
      </c>
      <c r="V26" s="421">
        <v>463930744.80000001</v>
      </c>
      <c r="W26" s="44">
        <f t="shared" si="21"/>
        <v>72086200</v>
      </c>
      <c r="X26" s="45">
        <f t="shared" si="2"/>
        <v>0.59640358289252604</v>
      </c>
      <c r="Y26" s="45">
        <f t="shared" si="3"/>
        <v>0.59640358289252604</v>
      </c>
      <c r="Z26" s="45">
        <f t="shared" si="4"/>
        <v>0.51619629024220004</v>
      </c>
      <c r="AA26" s="45">
        <f t="shared" si="5"/>
        <v>1</v>
      </c>
      <c r="AB26" s="45">
        <f t="shared" si="8"/>
        <v>0.86551507242574766</v>
      </c>
    </row>
    <row r="27" spans="1:28" ht="39.75" customHeight="1" x14ac:dyDescent="0.25">
      <c r="A27" s="239" t="s">
        <v>69</v>
      </c>
      <c r="B27" s="40" t="s">
        <v>37</v>
      </c>
      <c r="C27" s="40">
        <v>20</v>
      </c>
      <c r="D27" s="40" t="s">
        <v>38</v>
      </c>
      <c r="E27" s="151" t="s">
        <v>70</v>
      </c>
      <c r="F27" s="420">
        <v>599563200</v>
      </c>
      <c r="G27" s="421">
        <v>0</v>
      </c>
      <c r="H27" s="421">
        <v>0</v>
      </c>
      <c r="I27" s="421">
        <v>0</v>
      </c>
      <c r="J27" s="421">
        <v>0</v>
      </c>
      <c r="K27" s="421">
        <f t="shared" si="16"/>
        <v>0</v>
      </c>
      <c r="L27" s="420">
        <f t="shared" si="17"/>
        <v>599563200</v>
      </c>
      <c r="M27" s="43">
        <f t="shared" si="23"/>
        <v>1.1294843613513168E-4</v>
      </c>
      <c r="N27" s="421">
        <v>0</v>
      </c>
      <c r="O27" s="422">
        <v>599563200</v>
      </c>
      <c r="P27" s="422">
        <f t="shared" si="26"/>
        <v>0</v>
      </c>
      <c r="Q27" s="421">
        <v>357384264.39999998</v>
      </c>
      <c r="R27" s="421">
        <f t="shared" si="27"/>
        <v>242178935.60000002</v>
      </c>
      <c r="S27" s="421">
        <f t="shared" si="22"/>
        <v>242178935.60000002</v>
      </c>
      <c r="T27" s="421">
        <v>357384264.39999998</v>
      </c>
      <c r="U27" s="421">
        <f t="shared" si="28"/>
        <v>0</v>
      </c>
      <c r="V27" s="421">
        <v>309320464.39999998</v>
      </c>
      <c r="W27" s="44">
        <f t="shared" si="21"/>
        <v>48063800</v>
      </c>
      <c r="X27" s="45">
        <f t="shared" si="2"/>
        <v>0.5960743828173577</v>
      </c>
      <c r="Y27" s="45">
        <f t="shared" si="3"/>
        <v>0.5960743828173577</v>
      </c>
      <c r="Z27" s="45">
        <f t="shared" si="4"/>
        <v>0.51590968958735284</v>
      </c>
      <c r="AA27" s="45">
        <f t="shared" si="5"/>
        <v>1</v>
      </c>
      <c r="AB27" s="45">
        <f t="shared" si="8"/>
        <v>0.86551226568217088</v>
      </c>
    </row>
    <row r="28" spans="1:28" ht="41.25" customHeight="1" x14ac:dyDescent="0.25">
      <c r="A28" s="238" t="s">
        <v>71</v>
      </c>
      <c r="B28" s="33"/>
      <c r="C28" s="33"/>
      <c r="D28" s="40"/>
      <c r="E28" s="149" t="s">
        <v>72</v>
      </c>
      <c r="F28" s="419">
        <f>+F29+F33+F34</f>
        <v>5077431000</v>
      </c>
      <c r="G28" s="419">
        <f t="shared" ref="G28:L28" si="29">+G29+G33+G34</f>
        <v>0</v>
      </c>
      <c r="H28" s="419">
        <f t="shared" si="29"/>
        <v>0</v>
      </c>
      <c r="I28" s="419">
        <f t="shared" si="29"/>
        <v>0</v>
      </c>
      <c r="J28" s="419">
        <f t="shared" si="29"/>
        <v>0</v>
      </c>
      <c r="K28" s="419">
        <f t="shared" si="29"/>
        <v>0</v>
      </c>
      <c r="L28" s="419">
        <f t="shared" si="29"/>
        <v>5077431000</v>
      </c>
      <c r="M28" s="36">
        <f t="shared" si="23"/>
        <v>9.565094906325768E-4</v>
      </c>
      <c r="N28" s="419">
        <f t="shared" ref="N28:W28" si="30">+N29+N33+N34</f>
        <v>0</v>
      </c>
      <c r="O28" s="419">
        <f t="shared" si="30"/>
        <v>5077431000</v>
      </c>
      <c r="P28" s="419">
        <f t="shared" si="30"/>
        <v>0</v>
      </c>
      <c r="Q28" s="419">
        <f t="shared" si="30"/>
        <v>2226694018.8399997</v>
      </c>
      <c r="R28" s="419">
        <f t="shared" si="30"/>
        <v>2850736981.1599998</v>
      </c>
      <c r="S28" s="419">
        <f t="shared" si="30"/>
        <v>2850736981.1599998</v>
      </c>
      <c r="T28" s="419">
        <f t="shared" si="30"/>
        <v>2226694018.8399997</v>
      </c>
      <c r="U28" s="419">
        <f t="shared" si="30"/>
        <v>0</v>
      </c>
      <c r="V28" s="419">
        <f t="shared" si="30"/>
        <v>2226694018.8399997</v>
      </c>
      <c r="W28" s="419">
        <f t="shared" si="30"/>
        <v>0</v>
      </c>
      <c r="X28" s="37">
        <f t="shared" si="2"/>
        <v>0.43854737146403361</v>
      </c>
      <c r="Y28" s="37">
        <f t="shared" si="3"/>
        <v>0.43854737146403361</v>
      </c>
      <c r="Z28" s="37">
        <f t="shared" si="4"/>
        <v>0.43854737146403361</v>
      </c>
      <c r="AA28" s="37">
        <f t="shared" si="5"/>
        <v>1</v>
      </c>
      <c r="AB28" s="37">
        <f t="shared" si="8"/>
        <v>1</v>
      </c>
    </row>
    <row r="29" spans="1:28" s="410" customFormat="1" ht="39" customHeight="1" x14ac:dyDescent="0.25">
      <c r="A29" s="238" t="s">
        <v>73</v>
      </c>
      <c r="B29" s="33"/>
      <c r="C29" s="33"/>
      <c r="D29" s="33"/>
      <c r="E29" s="149" t="s">
        <v>74</v>
      </c>
      <c r="F29" s="419">
        <f>+F30+F31+F32</f>
        <v>2059834541</v>
      </c>
      <c r="G29" s="419">
        <f t="shared" ref="G29:L29" si="31">+G30+G31+G32</f>
        <v>0</v>
      </c>
      <c r="H29" s="419">
        <f t="shared" si="31"/>
        <v>0</v>
      </c>
      <c r="I29" s="419">
        <f t="shared" si="31"/>
        <v>0</v>
      </c>
      <c r="J29" s="419">
        <f t="shared" si="31"/>
        <v>0</v>
      </c>
      <c r="K29" s="419">
        <f t="shared" si="31"/>
        <v>0</v>
      </c>
      <c r="L29" s="419">
        <f t="shared" si="31"/>
        <v>2059834541</v>
      </c>
      <c r="M29" s="36">
        <f t="shared" si="23"/>
        <v>3.8804097733662903E-4</v>
      </c>
      <c r="N29" s="419">
        <f t="shared" ref="N29:W29" si="32">+N30+N31+N32</f>
        <v>0</v>
      </c>
      <c r="O29" s="419">
        <f t="shared" si="32"/>
        <v>2059834541</v>
      </c>
      <c r="P29" s="419">
        <f t="shared" si="32"/>
        <v>0</v>
      </c>
      <c r="Q29" s="419">
        <f t="shared" si="32"/>
        <v>895509902.78999984</v>
      </c>
      <c r="R29" s="419">
        <f t="shared" si="32"/>
        <v>1164324638.21</v>
      </c>
      <c r="S29" s="419">
        <f t="shared" si="32"/>
        <v>1164324638.21</v>
      </c>
      <c r="T29" s="419">
        <f t="shared" si="32"/>
        <v>895509902.78999984</v>
      </c>
      <c r="U29" s="419">
        <f t="shared" si="32"/>
        <v>0</v>
      </c>
      <c r="V29" s="419">
        <f t="shared" si="32"/>
        <v>895509902.78999984</v>
      </c>
      <c r="W29" s="419">
        <f t="shared" si="32"/>
        <v>0</v>
      </c>
      <c r="X29" s="37">
        <f t="shared" si="2"/>
        <v>0.43474846399810896</v>
      </c>
      <c r="Y29" s="37">
        <f t="shared" si="3"/>
        <v>0.43474846399810896</v>
      </c>
      <c r="Z29" s="37">
        <f t="shared" si="4"/>
        <v>0.43474846399810896</v>
      </c>
      <c r="AA29" s="37">
        <f t="shared" si="5"/>
        <v>1</v>
      </c>
      <c r="AB29" s="37">
        <f t="shared" si="8"/>
        <v>1</v>
      </c>
    </row>
    <row r="30" spans="1:28" ht="21.75" customHeight="1" x14ac:dyDescent="0.25">
      <c r="A30" s="239" t="s">
        <v>75</v>
      </c>
      <c r="B30" s="40" t="s">
        <v>37</v>
      </c>
      <c r="C30" s="40">
        <v>20</v>
      </c>
      <c r="D30" s="40" t="s">
        <v>38</v>
      </c>
      <c r="E30" s="151" t="s">
        <v>503</v>
      </c>
      <c r="F30" s="420">
        <v>1440417805</v>
      </c>
      <c r="G30" s="421">
        <v>0</v>
      </c>
      <c r="H30" s="421">
        <v>0</v>
      </c>
      <c r="I30" s="421">
        <v>0</v>
      </c>
      <c r="J30" s="421">
        <v>0</v>
      </c>
      <c r="K30" s="421">
        <f t="shared" si="16"/>
        <v>0</v>
      </c>
      <c r="L30" s="420">
        <v>1440417805</v>
      </c>
      <c r="M30" s="43">
        <f t="shared" si="23"/>
        <v>2.7135244200436094E-4</v>
      </c>
      <c r="N30" s="421">
        <v>0</v>
      </c>
      <c r="O30" s="422">
        <v>1440417805</v>
      </c>
      <c r="P30" s="422">
        <f t="shared" ref="P30:P35" si="33">L30-O30</f>
        <v>0</v>
      </c>
      <c r="Q30" s="422">
        <v>560112074.29999995</v>
      </c>
      <c r="R30" s="422">
        <f t="shared" ref="R30:R35" si="34">+L30-Q30</f>
        <v>880305730.70000005</v>
      </c>
      <c r="S30" s="421">
        <f t="shared" ref="S30:S35" si="35">O30-Q30</f>
        <v>880305730.70000005</v>
      </c>
      <c r="T30" s="421">
        <v>560112074.29999995</v>
      </c>
      <c r="U30" s="421">
        <f t="shared" ref="U30:U35" si="36">+Q30-T30</f>
        <v>0</v>
      </c>
      <c r="V30" s="421">
        <v>560112074.29999995</v>
      </c>
      <c r="W30" s="44">
        <f t="shared" si="21"/>
        <v>0</v>
      </c>
      <c r="X30" s="45">
        <f t="shared" si="2"/>
        <v>0.38885389527658604</v>
      </c>
      <c r="Y30" s="45">
        <f t="shared" si="3"/>
        <v>0.38885389527658604</v>
      </c>
      <c r="Z30" s="45">
        <f t="shared" si="4"/>
        <v>0.38885389527658604</v>
      </c>
      <c r="AA30" s="45">
        <f t="shared" si="5"/>
        <v>1</v>
      </c>
      <c r="AB30" s="45">
        <f t="shared" si="8"/>
        <v>1</v>
      </c>
    </row>
    <row r="31" spans="1:28" ht="21.75" customHeight="1" x14ac:dyDescent="0.25">
      <c r="A31" s="239" t="s">
        <v>77</v>
      </c>
      <c r="B31" s="40" t="s">
        <v>37</v>
      </c>
      <c r="C31" s="40">
        <v>20</v>
      </c>
      <c r="D31" s="40" t="s">
        <v>38</v>
      </c>
      <c r="E31" s="151" t="s">
        <v>78</v>
      </c>
      <c r="F31" s="420">
        <v>510000000</v>
      </c>
      <c r="G31" s="421">
        <v>0</v>
      </c>
      <c r="H31" s="421">
        <v>0</v>
      </c>
      <c r="I31" s="421">
        <v>0</v>
      </c>
      <c r="J31" s="421">
        <v>0</v>
      </c>
      <c r="K31" s="421">
        <f t="shared" si="16"/>
        <v>0</v>
      </c>
      <c r="L31" s="420">
        <v>510000000</v>
      </c>
      <c r="M31" s="43">
        <f t="shared" si="23"/>
        <v>9.6076114125945612E-5</v>
      </c>
      <c r="N31" s="421">
        <v>0</v>
      </c>
      <c r="O31" s="422">
        <v>510000000</v>
      </c>
      <c r="P31" s="422">
        <f t="shared" si="33"/>
        <v>0</v>
      </c>
      <c r="Q31" s="422">
        <v>270409592.57999998</v>
      </c>
      <c r="R31" s="422">
        <f t="shared" si="34"/>
        <v>239590407.42000002</v>
      </c>
      <c r="S31" s="421">
        <f t="shared" si="35"/>
        <v>239590407.42000002</v>
      </c>
      <c r="T31" s="421">
        <v>270409592.57999998</v>
      </c>
      <c r="U31" s="421">
        <f t="shared" si="36"/>
        <v>0</v>
      </c>
      <c r="V31" s="421">
        <v>270409592.57999998</v>
      </c>
      <c r="W31" s="44">
        <f t="shared" si="21"/>
        <v>0</v>
      </c>
      <c r="X31" s="45">
        <f t="shared" si="2"/>
        <v>0.5302148874117647</v>
      </c>
      <c r="Y31" s="45">
        <f t="shared" si="3"/>
        <v>0.5302148874117647</v>
      </c>
      <c r="Z31" s="45">
        <f t="shared" si="4"/>
        <v>0.5302148874117647</v>
      </c>
      <c r="AA31" s="45">
        <f t="shared" si="5"/>
        <v>1</v>
      </c>
      <c r="AB31" s="45">
        <f t="shared" si="8"/>
        <v>1</v>
      </c>
    </row>
    <row r="32" spans="1:28" ht="21.75" customHeight="1" x14ac:dyDescent="0.25">
      <c r="A32" s="239" t="s">
        <v>79</v>
      </c>
      <c r="B32" s="40" t="s">
        <v>37</v>
      </c>
      <c r="C32" s="40">
        <v>20</v>
      </c>
      <c r="D32" s="40" t="s">
        <v>38</v>
      </c>
      <c r="E32" s="151" t="s">
        <v>80</v>
      </c>
      <c r="F32" s="420">
        <v>109416736</v>
      </c>
      <c r="G32" s="421">
        <v>0</v>
      </c>
      <c r="H32" s="421">
        <v>0</v>
      </c>
      <c r="I32" s="421">
        <v>0</v>
      </c>
      <c r="J32" s="421">
        <v>0</v>
      </c>
      <c r="K32" s="421">
        <f t="shared" si="16"/>
        <v>0</v>
      </c>
      <c r="L32" s="420">
        <v>109416736</v>
      </c>
      <c r="M32" s="371">
        <f t="shared" si="23"/>
        <v>2.0612421206322474E-5</v>
      </c>
      <c r="N32" s="421">
        <v>0</v>
      </c>
      <c r="O32" s="422">
        <v>109416736</v>
      </c>
      <c r="P32" s="422">
        <f t="shared" si="33"/>
        <v>0</v>
      </c>
      <c r="Q32" s="421">
        <v>64988235.909999996</v>
      </c>
      <c r="R32" s="421">
        <f t="shared" si="34"/>
        <v>44428500.090000004</v>
      </c>
      <c r="S32" s="421">
        <f t="shared" si="35"/>
        <v>44428500.090000004</v>
      </c>
      <c r="T32" s="421">
        <v>64988235.909999996</v>
      </c>
      <c r="U32" s="421">
        <f t="shared" si="36"/>
        <v>0</v>
      </c>
      <c r="V32" s="421">
        <v>64988235.909999996</v>
      </c>
      <c r="W32" s="44">
        <f t="shared" si="21"/>
        <v>0</v>
      </c>
      <c r="X32" s="45">
        <f t="shared" si="2"/>
        <v>0.59395151313963523</v>
      </c>
      <c r="Y32" s="45">
        <f t="shared" si="3"/>
        <v>0.59395151313963523</v>
      </c>
      <c r="Z32" s="45">
        <f t="shared" si="4"/>
        <v>0.59395151313963523</v>
      </c>
      <c r="AA32" s="45">
        <f t="shared" si="5"/>
        <v>1</v>
      </c>
      <c r="AB32" s="45">
        <f t="shared" si="8"/>
        <v>1</v>
      </c>
    </row>
    <row r="33" spans="1:28" ht="21.75" customHeight="1" x14ac:dyDescent="0.25">
      <c r="A33" s="239" t="s">
        <v>81</v>
      </c>
      <c r="B33" s="40" t="s">
        <v>37</v>
      </c>
      <c r="C33" s="40">
        <v>20</v>
      </c>
      <c r="D33" s="40" t="s">
        <v>38</v>
      </c>
      <c r="E33" s="151" t="s">
        <v>82</v>
      </c>
      <c r="F33" s="420">
        <v>2897220308</v>
      </c>
      <c r="G33" s="421">
        <v>0</v>
      </c>
      <c r="H33" s="421">
        <v>0</v>
      </c>
      <c r="I33" s="421">
        <v>0</v>
      </c>
      <c r="J33" s="421">
        <v>0</v>
      </c>
      <c r="K33" s="421">
        <f t="shared" si="16"/>
        <v>0</v>
      </c>
      <c r="L33" s="420">
        <v>2897220308</v>
      </c>
      <c r="M33" s="43">
        <f t="shared" si="23"/>
        <v>5.4579150776355939E-4</v>
      </c>
      <c r="N33" s="421">
        <v>0</v>
      </c>
      <c r="O33" s="421">
        <v>2897220308</v>
      </c>
      <c r="P33" s="421">
        <f t="shared" si="33"/>
        <v>0</v>
      </c>
      <c r="Q33" s="421">
        <v>1273541537.05</v>
      </c>
      <c r="R33" s="421">
        <f t="shared" si="34"/>
        <v>1623678770.95</v>
      </c>
      <c r="S33" s="421">
        <f t="shared" si="35"/>
        <v>1623678770.95</v>
      </c>
      <c r="T33" s="421">
        <v>1273541537.05</v>
      </c>
      <c r="U33" s="421">
        <f t="shared" si="36"/>
        <v>0</v>
      </c>
      <c r="V33" s="421">
        <v>1273541537.05</v>
      </c>
      <c r="W33" s="44">
        <f t="shared" si="21"/>
        <v>0</v>
      </c>
      <c r="X33" s="45">
        <f t="shared" si="2"/>
        <v>0.43957359180915972</v>
      </c>
      <c r="Y33" s="45">
        <f t="shared" si="3"/>
        <v>0.43957359180915972</v>
      </c>
      <c r="Z33" s="45">
        <f t="shared" si="4"/>
        <v>0.43957359180915972</v>
      </c>
      <c r="AA33" s="45">
        <f t="shared" si="5"/>
        <v>1</v>
      </c>
      <c r="AB33" s="45">
        <f t="shared" si="8"/>
        <v>1</v>
      </c>
    </row>
    <row r="34" spans="1:28" ht="21.75" customHeight="1" x14ac:dyDescent="0.25">
      <c r="A34" s="239" t="s">
        <v>83</v>
      </c>
      <c r="B34" s="40" t="s">
        <v>37</v>
      </c>
      <c r="C34" s="40">
        <v>20</v>
      </c>
      <c r="D34" s="40" t="s">
        <v>38</v>
      </c>
      <c r="E34" s="151" t="s">
        <v>84</v>
      </c>
      <c r="F34" s="420">
        <v>120376151</v>
      </c>
      <c r="G34" s="421">
        <v>0</v>
      </c>
      <c r="H34" s="421">
        <v>0</v>
      </c>
      <c r="I34" s="421">
        <v>0</v>
      </c>
      <c r="J34" s="421">
        <v>0</v>
      </c>
      <c r="K34" s="421">
        <f t="shared" si="16"/>
        <v>0</v>
      </c>
      <c r="L34" s="420">
        <v>120376151</v>
      </c>
      <c r="M34" s="371">
        <f t="shared" si="23"/>
        <v>2.2677005532388356E-5</v>
      </c>
      <c r="N34" s="421">
        <v>0</v>
      </c>
      <c r="O34" s="421">
        <v>120376151</v>
      </c>
      <c r="P34" s="421">
        <f t="shared" si="33"/>
        <v>0</v>
      </c>
      <c r="Q34" s="421">
        <v>57642579</v>
      </c>
      <c r="R34" s="421">
        <f t="shared" si="34"/>
        <v>62733572</v>
      </c>
      <c r="S34" s="421">
        <f t="shared" si="35"/>
        <v>62733572</v>
      </c>
      <c r="T34" s="421">
        <v>57642579</v>
      </c>
      <c r="U34" s="421">
        <f t="shared" si="36"/>
        <v>0</v>
      </c>
      <c r="V34" s="421">
        <v>57642579</v>
      </c>
      <c r="W34" s="44">
        <f t="shared" si="21"/>
        <v>0</v>
      </c>
      <c r="X34" s="45">
        <f t="shared" si="2"/>
        <v>0.47885381382563064</v>
      </c>
      <c r="Y34" s="45">
        <f t="shared" si="3"/>
        <v>0.47885381382563064</v>
      </c>
      <c r="Z34" s="45">
        <f t="shared" si="3"/>
        <v>0</v>
      </c>
      <c r="AA34" s="45">
        <f t="shared" si="5"/>
        <v>1</v>
      </c>
      <c r="AB34" s="45">
        <f t="shared" si="8"/>
        <v>1</v>
      </c>
    </row>
    <row r="35" spans="1:28" s="410" customFormat="1" ht="38.25" customHeight="1" x14ac:dyDescent="0.25">
      <c r="A35" s="238" t="s">
        <v>85</v>
      </c>
      <c r="B35" s="33" t="s">
        <v>37</v>
      </c>
      <c r="C35" s="33">
        <v>20</v>
      </c>
      <c r="D35" s="33" t="s">
        <v>38</v>
      </c>
      <c r="E35" s="149" t="s">
        <v>86</v>
      </c>
      <c r="F35" s="423">
        <v>4590358000</v>
      </c>
      <c r="G35" s="424">
        <v>0</v>
      </c>
      <c r="H35" s="424">
        <v>0</v>
      </c>
      <c r="I35" s="424">
        <v>0</v>
      </c>
      <c r="J35" s="424">
        <v>0</v>
      </c>
      <c r="K35" s="424">
        <f t="shared" si="16"/>
        <v>0</v>
      </c>
      <c r="L35" s="424">
        <f t="shared" si="17"/>
        <v>4590358000</v>
      </c>
      <c r="M35" s="36">
        <f t="shared" si="23"/>
        <v>8.6475246879793622E-4</v>
      </c>
      <c r="N35" s="424">
        <v>4590358000</v>
      </c>
      <c r="O35" s="424">
        <v>0</v>
      </c>
      <c r="P35" s="424">
        <f t="shared" si="33"/>
        <v>4590358000</v>
      </c>
      <c r="Q35" s="424">
        <v>0</v>
      </c>
      <c r="R35" s="424">
        <f t="shared" si="34"/>
        <v>4590358000</v>
      </c>
      <c r="S35" s="425">
        <f t="shared" si="35"/>
        <v>0</v>
      </c>
      <c r="T35" s="424">
        <v>0</v>
      </c>
      <c r="U35" s="424">
        <f t="shared" si="36"/>
        <v>0</v>
      </c>
      <c r="V35" s="424">
        <v>0</v>
      </c>
      <c r="W35" s="47">
        <f t="shared" si="21"/>
        <v>0</v>
      </c>
      <c r="X35" s="45">
        <f t="shared" si="2"/>
        <v>0</v>
      </c>
      <c r="Y35" s="45">
        <f t="shared" si="3"/>
        <v>0</v>
      </c>
      <c r="Z35" s="45">
        <f t="shared" si="3"/>
        <v>0</v>
      </c>
      <c r="AA35" s="45" t="s">
        <v>46</v>
      </c>
      <c r="AB35" s="45" t="s">
        <v>46</v>
      </c>
    </row>
    <row r="36" spans="1:28" ht="27.75" customHeight="1" x14ac:dyDescent="0.25">
      <c r="A36" s="238" t="s">
        <v>87</v>
      </c>
      <c r="B36" s="33"/>
      <c r="C36" s="33"/>
      <c r="D36" s="40"/>
      <c r="E36" s="149" t="s">
        <v>88</v>
      </c>
      <c r="F36" s="425">
        <f>+F37+F41</f>
        <v>19419071000</v>
      </c>
      <c r="G36" s="425">
        <f t="shared" ref="G36:L36" si="37">+G37+G41</f>
        <v>0</v>
      </c>
      <c r="H36" s="425">
        <f t="shared" si="37"/>
        <v>0</v>
      </c>
      <c r="I36" s="425">
        <f t="shared" si="37"/>
        <v>368401370.52999997</v>
      </c>
      <c r="J36" s="425">
        <f t="shared" si="37"/>
        <v>368401370.53000003</v>
      </c>
      <c r="K36" s="425">
        <f t="shared" si="37"/>
        <v>0</v>
      </c>
      <c r="L36" s="425">
        <f t="shared" si="37"/>
        <v>19419071000</v>
      </c>
      <c r="M36" s="36">
        <f t="shared" si="23"/>
        <v>3.6582527090506683E-3</v>
      </c>
      <c r="N36" s="425">
        <f t="shared" ref="N36:W36" si="38">+N37+N41</f>
        <v>0</v>
      </c>
      <c r="O36" s="425">
        <f t="shared" si="38"/>
        <v>18647759548.810001</v>
      </c>
      <c r="P36" s="425">
        <f t="shared" si="38"/>
        <v>771311451.19000006</v>
      </c>
      <c r="Q36" s="425">
        <f t="shared" si="38"/>
        <v>17912210876.119999</v>
      </c>
      <c r="R36" s="425">
        <f t="shared" si="38"/>
        <v>1506860123.8799996</v>
      </c>
      <c r="S36" s="425">
        <f t="shared" si="38"/>
        <v>735548672.68999958</v>
      </c>
      <c r="T36" s="425">
        <f t="shared" si="38"/>
        <v>9897939276.75</v>
      </c>
      <c r="U36" s="425">
        <f t="shared" si="38"/>
        <v>8014271599.3699999</v>
      </c>
      <c r="V36" s="425">
        <f t="shared" si="38"/>
        <v>9897594436.75</v>
      </c>
      <c r="W36" s="425">
        <f t="shared" si="38"/>
        <v>344840</v>
      </c>
      <c r="X36" s="37">
        <f t="shared" si="2"/>
        <v>0.92240307871164373</v>
      </c>
      <c r="Y36" s="37">
        <f t="shared" si="3"/>
        <v>0.50970199742047395</v>
      </c>
      <c r="Z36" s="37">
        <f>+V36/L36</f>
        <v>0.50968423961939269</v>
      </c>
      <c r="AA36" s="37">
        <f t="shared" si="5"/>
        <v>0.55258054660051059</v>
      </c>
      <c r="AB36" s="37">
        <f t="shared" si="8"/>
        <v>0.99996516042477546</v>
      </c>
    </row>
    <row r="37" spans="1:28" ht="27.75" customHeight="1" x14ac:dyDescent="0.25">
      <c r="A37" s="238" t="s">
        <v>89</v>
      </c>
      <c r="B37" s="33"/>
      <c r="C37" s="33"/>
      <c r="D37" s="40"/>
      <c r="E37" s="149" t="s">
        <v>90</v>
      </c>
      <c r="F37" s="425">
        <f>+F38</f>
        <v>20000000</v>
      </c>
      <c r="G37" s="425">
        <f t="shared" ref="G37:L39" si="39">+G38</f>
        <v>0</v>
      </c>
      <c r="H37" s="425">
        <f t="shared" si="39"/>
        <v>0</v>
      </c>
      <c r="I37" s="425">
        <f t="shared" si="39"/>
        <v>0</v>
      </c>
      <c r="J37" s="425">
        <f t="shared" si="39"/>
        <v>0</v>
      </c>
      <c r="K37" s="425">
        <f t="shared" si="39"/>
        <v>0</v>
      </c>
      <c r="L37" s="425">
        <f t="shared" si="39"/>
        <v>20000000</v>
      </c>
      <c r="M37" s="372">
        <f t="shared" si="23"/>
        <v>3.7676907500370827E-6</v>
      </c>
      <c r="N37" s="425">
        <f t="shared" ref="N37:W39" si="40">+N38</f>
        <v>0</v>
      </c>
      <c r="O37" s="425">
        <f t="shared" si="40"/>
        <v>1000</v>
      </c>
      <c r="P37" s="425">
        <f t="shared" si="40"/>
        <v>19999000</v>
      </c>
      <c r="Q37" s="425">
        <f t="shared" si="40"/>
        <v>264.64</v>
      </c>
      <c r="R37" s="425">
        <f t="shared" si="40"/>
        <v>19999735.359999999</v>
      </c>
      <c r="S37" s="425">
        <f t="shared" si="40"/>
        <v>735.36</v>
      </c>
      <c r="T37" s="425">
        <f t="shared" si="40"/>
        <v>264.64</v>
      </c>
      <c r="U37" s="425">
        <f t="shared" si="40"/>
        <v>0</v>
      </c>
      <c r="V37" s="425">
        <f t="shared" si="40"/>
        <v>264.64</v>
      </c>
      <c r="W37" s="425">
        <f t="shared" si="40"/>
        <v>0</v>
      </c>
      <c r="X37" s="442">
        <f t="shared" si="2"/>
        <v>1.3232E-5</v>
      </c>
      <c r="Y37" s="442">
        <f t="shared" si="3"/>
        <v>1.3232E-5</v>
      </c>
      <c r="Z37" s="442">
        <f t="shared" ref="Z37:Z39" si="41">+V37/L37</f>
        <v>1.3232E-5</v>
      </c>
      <c r="AA37" s="37">
        <f t="shared" si="5"/>
        <v>1</v>
      </c>
      <c r="AB37" s="37">
        <f t="shared" si="8"/>
        <v>1</v>
      </c>
    </row>
    <row r="38" spans="1:28" ht="27.75" customHeight="1" x14ac:dyDescent="0.25">
      <c r="A38" s="238" t="s">
        <v>91</v>
      </c>
      <c r="B38" s="33"/>
      <c r="C38" s="33"/>
      <c r="D38" s="40"/>
      <c r="E38" s="149" t="s">
        <v>92</v>
      </c>
      <c r="F38" s="425">
        <f>+F39</f>
        <v>20000000</v>
      </c>
      <c r="G38" s="425">
        <f t="shared" si="39"/>
        <v>0</v>
      </c>
      <c r="H38" s="425">
        <f t="shared" si="39"/>
        <v>0</v>
      </c>
      <c r="I38" s="425">
        <f t="shared" si="39"/>
        <v>0</v>
      </c>
      <c r="J38" s="425">
        <f t="shared" si="39"/>
        <v>0</v>
      </c>
      <c r="K38" s="425">
        <f t="shared" si="39"/>
        <v>0</v>
      </c>
      <c r="L38" s="425">
        <f t="shared" si="39"/>
        <v>20000000</v>
      </c>
      <c r="M38" s="372">
        <f t="shared" si="23"/>
        <v>3.7676907500370827E-6</v>
      </c>
      <c r="N38" s="425">
        <f t="shared" si="40"/>
        <v>0</v>
      </c>
      <c r="O38" s="425">
        <f t="shared" si="40"/>
        <v>1000</v>
      </c>
      <c r="P38" s="425">
        <f t="shared" si="40"/>
        <v>19999000</v>
      </c>
      <c r="Q38" s="425">
        <f t="shared" si="40"/>
        <v>264.64</v>
      </c>
      <c r="R38" s="425">
        <f t="shared" si="40"/>
        <v>19999735.359999999</v>
      </c>
      <c r="S38" s="425">
        <f t="shared" si="40"/>
        <v>735.36</v>
      </c>
      <c r="T38" s="425">
        <f t="shared" si="40"/>
        <v>264.64</v>
      </c>
      <c r="U38" s="425">
        <f t="shared" si="40"/>
        <v>0</v>
      </c>
      <c r="V38" s="425">
        <f t="shared" si="40"/>
        <v>264.64</v>
      </c>
      <c r="W38" s="425">
        <f t="shared" si="40"/>
        <v>0</v>
      </c>
      <c r="X38" s="442">
        <f t="shared" si="2"/>
        <v>1.3232E-5</v>
      </c>
      <c r="Y38" s="442">
        <f t="shared" si="3"/>
        <v>1.3232E-5</v>
      </c>
      <c r="Z38" s="442">
        <f t="shared" si="41"/>
        <v>1.3232E-5</v>
      </c>
      <c r="AA38" s="37">
        <f t="shared" si="5"/>
        <v>1</v>
      </c>
      <c r="AB38" s="37">
        <f t="shared" si="8"/>
        <v>1</v>
      </c>
    </row>
    <row r="39" spans="1:28" ht="36" customHeight="1" x14ac:dyDescent="0.25">
      <c r="A39" s="238" t="s">
        <v>93</v>
      </c>
      <c r="B39" s="40"/>
      <c r="C39" s="40"/>
      <c r="D39" s="40"/>
      <c r="E39" s="149" t="s">
        <v>94</v>
      </c>
      <c r="F39" s="419">
        <f>+F40</f>
        <v>20000000</v>
      </c>
      <c r="G39" s="419">
        <f t="shared" si="39"/>
        <v>0</v>
      </c>
      <c r="H39" s="419">
        <f t="shared" si="39"/>
        <v>0</v>
      </c>
      <c r="I39" s="419">
        <f t="shared" si="39"/>
        <v>0</v>
      </c>
      <c r="J39" s="419">
        <f t="shared" si="39"/>
        <v>0</v>
      </c>
      <c r="K39" s="419">
        <f t="shared" si="39"/>
        <v>0</v>
      </c>
      <c r="L39" s="419">
        <f t="shared" si="39"/>
        <v>20000000</v>
      </c>
      <c r="M39" s="372">
        <f t="shared" si="23"/>
        <v>3.7676907500370827E-6</v>
      </c>
      <c r="N39" s="419">
        <f t="shared" si="40"/>
        <v>0</v>
      </c>
      <c r="O39" s="419">
        <f t="shared" si="40"/>
        <v>1000</v>
      </c>
      <c r="P39" s="419">
        <f t="shared" si="40"/>
        <v>19999000</v>
      </c>
      <c r="Q39" s="419">
        <f t="shared" si="40"/>
        <v>264.64</v>
      </c>
      <c r="R39" s="419">
        <f t="shared" si="40"/>
        <v>19999735.359999999</v>
      </c>
      <c r="S39" s="419">
        <f t="shared" si="40"/>
        <v>735.36</v>
      </c>
      <c r="T39" s="419">
        <f t="shared" si="40"/>
        <v>264.64</v>
      </c>
      <c r="U39" s="419">
        <f t="shared" si="40"/>
        <v>0</v>
      </c>
      <c r="V39" s="419">
        <f t="shared" si="40"/>
        <v>264.64</v>
      </c>
      <c r="W39" s="419">
        <f t="shared" si="40"/>
        <v>0</v>
      </c>
      <c r="X39" s="442">
        <f t="shared" si="2"/>
        <v>1.3232E-5</v>
      </c>
      <c r="Y39" s="442">
        <f t="shared" si="3"/>
        <v>1.3232E-5</v>
      </c>
      <c r="Z39" s="442">
        <f t="shared" si="41"/>
        <v>1.3232E-5</v>
      </c>
      <c r="AA39" s="37">
        <f t="shared" si="5"/>
        <v>1</v>
      </c>
      <c r="AB39" s="37">
        <f t="shared" si="8"/>
        <v>1</v>
      </c>
    </row>
    <row r="40" spans="1:28" ht="39.75" customHeight="1" x14ac:dyDescent="0.25">
      <c r="A40" s="239" t="s">
        <v>95</v>
      </c>
      <c r="B40" s="40" t="s">
        <v>37</v>
      </c>
      <c r="C40" s="40">
        <v>20</v>
      </c>
      <c r="D40" s="40" t="s">
        <v>38</v>
      </c>
      <c r="E40" s="151" t="s">
        <v>96</v>
      </c>
      <c r="F40" s="421">
        <v>20000000</v>
      </c>
      <c r="G40" s="421">
        <v>0</v>
      </c>
      <c r="H40" s="421">
        <v>0</v>
      </c>
      <c r="I40" s="421">
        <v>0</v>
      </c>
      <c r="J40" s="421">
        <v>0</v>
      </c>
      <c r="K40" s="421">
        <f t="shared" si="16"/>
        <v>0</v>
      </c>
      <c r="L40" s="421">
        <f t="shared" si="17"/>
        <v>20000000</v>
      </c>
      <c r="M40" s="373">
        <f t="shared" si="23"/>
        <v>3.7676907500370827E-6</v>
      </c>
      <c r="N40" s="421">
        <v>0</v>
      </c>
      <c r="O40" s="422">
        <v>1000</v>
      </c>
      <c r="P40" s="422">
        <f>L40-O40</f>
        <v>19999000</v>
      </c>
      <c r="Q40" s="422">
        <v>264.64</v>
      </c>
      <c r="R40" s="422">
        <f>+L40-Q40</f>
        <v>19999735.359999999</v>
      </c>
      <c r="S40" s="421">
        <f t="shared" ref="S40" si="42">O40-Q40</f>
        <v>735.36</v>
      </c>
      <c r="T40" s="422">
        <v>264.64</v>
      </c>
      <c r="U40" s="422">
        <f>+Q40-T40</f>
        <v>0</v>
      </c>
      <c r="V40" s="422">
        <v>264.64</v>
      </c>
      <c r="W40" s="44">
        <f t="shared" si="21"/>
        <v>0</v>
      </c>
      <c r="X40" s="437">
        <f t="shared" si="2"/>
        <v>1.3232E-5</v>
      </c>
      <c r="Y40" s="437">
        <f t="shared" si="3"/>
        <v>1.3232E-5</v>
      </c>
      <c r="Z40" s="437">
        <f t="shared" si="4"/>
        <v>1.3232E-5</v>
      </c>
      <c r="AA40" s="45">
        <f t="shared" si="5"/>
        <v>1</v>
      </c>
      <c r="AB40" s="45">
        <f t="shared" si="8"/>
        <v>1</v>
      </c>
    </row>
    <row r="41" spans="1:28" ht="30" customHeight="1" x14ac:dyDescent="0.25">
      <c r="A41" s="238" t="s">
        <v>97</v>
      </c>
      <c r="B41" s="33"/>
      <c r="C41" s="33"/>
      <c r="D41" s="40"/>
      <c r="E41" s="149" t="s">
        <v>98</v>
      </c>
      <c r="F41" s="424">
        <f>+F42+F55</f>
        <v>19399071000</v>
      </c>
      <c r="G41" s="424">
        <f t="shared" ref="G41:K41" si="43">+G42+G55</f>
        <v>0</v>
      </c>
      <c r="H41" s="424">
        <f t="shared" si="43"/>
        <v>0</v>
      </c>
      <c r="I41" s="424">
        <f t="shared" si="43"/>
        <v>368401370.52999997</v>
      </c>
      <c r="J41" s="424">
        <f t="shared" si="43"/>
        <v>368401370.53000003</v>
      </c>
      <c r="K41" s="424">
        <f t="shared" si="43"/>
        <v>0</v>
      </c>
      <c r="L41" s="424">
        <f>+L42+L55</f>
        <v>19399071000</v>
      </c>
      <c r="M41" s="36">
        <f t="shared" si="23"/>
        <v>3.6544850183006313E-3</v>
      </c>
      <c r="N41" s="424">
        <f t="shared" ref="N41:W41" si="44">+N42+N55</f>
        <v>0</v>
      </c>
      <c r="O41" s="424">
        <f t="shared" si="44"/>
        <v>18647758548.810001</v>
      </c>
      <c r="P41" s="424">
        <f t="shared" si="44"/>
        <v>751312451.19000006</v>
      </c>
      <c r="Q41" s="424">
        <f t="shared" si="44"/>
        <v>17912210611.48</v>
      </c>
      <c r="R41" s="424">
        <f t="shared" si="44"/>
        <v>1486860388.5199997</v>
      </c>
      <c r="S41" s="424">
        <f t="shared" si="44"/>
        <v>735547937.32999957</v>
      </c>
      <c r="T41" s="424">
        <f t="shared" si="44"/>
        <v>9897939012.1100006</v>
      </c>
      <c r="U41" s="424">
        <f t="shared" si="44"/>
        <v>8014271599.3699999</v>
      </c>
      <c r="V41" s="424">
        <f t="shared" si="44"/>
        <v>9897594172.1100006</v>
      </c>
      <c r="W41" s="424">
        <f t="shared" si="44"/>
        <v>344840</v>
      </c>
      <c r="X41" s="37">
        <f t="shared" si="2"/>
        <v>0.92335404161776613</v>
      </c>
      <c r="Y41" s="37">
        <f t="shared" si="3"/>
        <v>0.51022747491928866</v>
      </c>
      <c r="Z41" s="37">
        <f t="shared" si="4"/>
        <v>0.5102096988103193</v>
      </c>
      <c r="AA41" s="37">
        <f t="shared" si="5"/>
        <v>0.55258053999021073</v>
      </c>
      <c r="AB41" s="37">
        <f t="shared" si="8"/>
        <v>0.99996516042384398</v>
      </c>
    </row>
    <row r="42" spans="1:28" ht="24.75" customHeight="1" x14ac:dyDescent="0.25">
      <c r="A42" s="238" t="s">
        <v>99</v>
      </c>
      <c r="B42" s="33"/>
      <c r="C42" s="33"/>
      <c r="D42" s="40"/>
      <c r="E42" s="149" t="s">
        <v>100</v>
      </c>
      <c r="F42" s="425">
        <f>+F43+F46+F53</f>
        <v>237491820</v>
      </c>
      <c r="G42" s="425">
        <f t="shared" ref="G42:K42" si="45">+G43+G46+G53</f>
        <v>0</v>
      </c>
      <c r="H42" s="425">
        <f t="shared" si="45"/>
        <v>0</v>
      </c>
      <c r="I42" s="425">
        <f t="shared" si="45"/>
        <v>149424884.28</v>
      </c>
      <c r="J42" s="425">
        <f t="shared" si="45"/>
        <v>0</v>
      </c>
      <c r="K42" s="425">
        <f t="shared" si="45"/>
        <v>149424884.28</v>
      </c>
      <c r="L42" s="425">
        <f>+L43+L46+L53</f>
        <v>386916704.27999997</v>
      </c>
      <c r="M42" s="374">
        <f t="shared" si="23"/>
        <v>7.2889124387529464E-5</v>
      </c>
      <c r="N42" s="425">
        <f t="shared" ref="N42:V42" si="46">+N43+N46+N53</f>
        <v>0</v>
      </c>
      <c r="O42" s="425">
        <f t="shared" si="46"/>
        <v>178755058.51999998</v>
      </c>
      <c r="P42" s="425">
        <f t="shared" si="46"/>
        <v>208161645.75999999</v>
      </c>
      <c r="Q42" s="425">
        <f t="shared" si="46"/>
        <v>174673391.53999996</v>
      </c>
      <c r="R42" s="425">
        <f t="shared" si="46"/>
        <v>212243312.73999998</v>
      </c>
      <c r="S42" s="425">
        <f t="shared" si="46"/>
        <v>4081666.9800000023</v>
      </c>
      <c r="T42" s="425">
        <f t="shared" si="46"/>
        <v>48599424.449999988</v>
      </c>
      <c r="U42" s="425">
        <f t="shared" si="46"/>
        <v>126073967.09</v>
      </c>
      <c r="V42" s="425">
        <f t="shared" si="46"/>
        <v>48599424.449999988</v>
      </c>
      <c r="W42" s="425">
        <f>+W43+W46+W53</f>
        <v>0</v>
      </c>
      <c r="X42" s="37">
        <f t="shared" si="2"/>
        <v>0.45144960041217058</v>
      </c>
      <c r="Y42" s="37">
        <f t="shared" si="3"/>
        <v>0.12560694307690073</v>
      </c>
      <c r="Z42" s="37">
        <f t="shared" si="4"/>
        <v>0.12560694307690073</v>
      </c>
      <c r="AA42" s="37">
        <f t="shared" si="5"/>
        <v>0.27823026748107071</v>
      </c>
      <c r="AB42" s="37">
        <f t="shared" si="8"/>
        <v>1</v>
      </c>
    </row>
    <row r="43" spans="1:28" ht="54.75" customHeight="1" x14ac:dyDescent="0.25">
      <c r="A43" s="238" t="s">
        <v>101</v>
      </c>
      <c r="B43" s="40"/>
      <c r="C43" s="40"/>
      <c r="D43" s="40"/>
      <c r="E43" s="149" t="s">
        <v>102</v>
      </c>
      <c r="F43" s="425">
        <f>+F44+F45</f>
        <v>39000000</v>
      </c>
      <c r="G43" s="425">
        <f t="shared" ref="G43:L43" si="47">+G44+G45</f>
        <v>0</v>
      </c>
      <c r="H43" s="425">
        <f t="shared" si="47"/>
        <v>0</v>
      </c>
      <c r="I43" s="425">
        <f t="shared" si="47"/>
        <v>0</v>
      </c>
      <c r="J43" s="425">
        <f t="shared" si="47"/>
        <v>0</v>
      </c>
      <c r="K43" s="425">
        <f t="shared" si="47"/>
        <v>0</v>
      </c>
      <c r="L43" s="425">
        <f t="shared" si="47"/>
        <v>39000000</v>
      </c>
      <c r="M43" s="374">
        <f t="shared" si="23"/>
        <v>7.3469969625723113E-6</v>
      </c>
      <c r="N43" s="425">
        <f t="shared" ref="N43:W43" si="48">+N44+N45</f>
        <v>0</v>
      </c>
      <c r="O43" s="425">
        <f t="shared" si="48"/>
        <v>26424498.670000002</v>
      </c>
      <c r="P43" s="425">
        <f t="shared" si="48"/>
        <v>12575501.33</v>
      </c>
      <c r="Q43" s="425">
        <f t="shared" si="48"/>
        <v>26423898.670000002</v>
      </c>
      <c r="R43" s="425">
        <f t="shared" si="48"/>
        <v>12576101.33</v>
      </c>
      <c r="S43" s="425">
        <f t="shared" si="48"/>
        <v>600</v>
      </c>
      <c r="T43" s="425">
        <f t="shared" si="48"/>
        <v>3326499.79</v>
      </c>
      <c r="U43" s="425">
        <f t="shared" si="48"/>
        <v>23097398.880000003</v>
      </c>
      <c r="V43" s="425">
        <f t="shared" si="48"/>
        <v>3326499.79</v>
      </c>
      <c r="W43" s="425">
        <f t="shared" si="48"/>
        <v>0</v>
      </c>
      <c r="X43" s="37">
        <f t="shared" si="2"/>
        <v>0.67753586333333338</v>
      </c>
      <c r="Y43" s="37">
        <f t="shared" si="3"/>
        <v>8.5294866410256409E-2</v>
      </c>
      <c r="Z43" s="37">
        <f t="shared" si="4"/>
        <v>8.5294866410256409E-2</v>
      </c>
      <c r="AA43" s="37">
        <f t="shared" si="5"/>
        <v>0.12588981783285047</v>
      </c>
      <c r="AB43" s="37">
        <f t="shared" si="8"/>
        <v>1</v>
      </c>
    </row>
    <row r="44" spans="1:28" ht="48" customHeight="1" x14ac:dyDescent="0.25">
      <c r="A44" s="239" t="s">
        <v>103</v>
      </c>
      <c r="B44" s="40" t="s">
        <v>37</v>
      </c>
      <c r="C44" s="40">
        <v>20</v>
      </c>
      <c r="D44" s="40" t="s">
        <v>38</v>
      </c>
      <c r="E44" s="151" t="s">
        <v>104</v>
      </c>
      <c r="F44" s="421">
        <v>29000000</v>
      </c>
      <c r="G44" s="421">
        <v>0</v>
      </c>
      <c r="H44" s="421">
        <v>0</v>
      </c>
      <c r="I44" s="421">
        <v>0</v>
      </c>
      <c r="J44" s="421">
        <v>0</v>
      </c>
      <c r="K44" s="421">
        <f t="shared" si="16"/>
        <v>0</v>
      </c>
      <c r="L44" s="421">
        <f t="shared" si="17"/>
        <v>29000000</v>
      </c>
      <c r="M44" s="371">
        <f t="shared" si="23"/>
        <v>5.4631515875537701E-6</v>
      </c>
      <c r="N44" s="421">
        <v>0</v>
      </c>
      <c r="O44" s="421">
        <v>26424001.050000001</v>
      </c>
      <c r="P44" s="421">
        <f>L44-O44</f>
        <v>2575998.9499999993</v>
      </c>
      <c r="Q44" s="421">
        <v>26423801.050000001</v>
      </c>
      <c r="R44" s="421">
        <f>+L44-Q44</f>
        <v>2576198.9499999993</v>
      </c>
      <c r="S44" s="421">
        <f t="shared" ref="S44:S54" si="49">O44-Q44</f>
        <v>200</v>
      </c>
      <c r="T44" s="421">
        <v>3326402.17</v>
      </c>
      <c r="U44" s="421">
        <f>+Q44-T44</f>
        <v>23097398.880000003</v>
      </c>
      <c r="V44" s="421">
        <v>3326402.17</v>
      </c>
      <c r="W44" s="44">
        <f t="shared" si="21"/>
        <v>0</v>
      </c>
      <c r="X44" s="45">
        <f t="shared" si="2"/>
        <v>0.91116555344827588</v>
      </c>
      <c r="Y44" s="45">
        <f t="shared" si="3"/>
        <v>0.11470352310344828</v>
      </c>
      <c r="Z44" s="45">
        <f t="shared" si="4"/>
        <v>0.11470352310344828</v>
      </c>
      <c r="AA44" s="45">
        <f t="shared" si="5"/>
        <v>0.12588658852319054</v>
      </c>
      <c r="AB44" s="45">
        <f t="shared" si="8"/>
        <v>1</v>
      </c>
    </row>
    <row r="45" spans="1:28" ht="30.75" customHeight="1" x14ac:dyDescent="0.25">
      <c r="A45" s="239" t="s">
        <v>105</v>
      </c>
      <c r="B45" s="40" t="s">
        <v>37</v>
      </c>
      <c r="C45" s="40">
        <v>20</v>
      </c>
      <c r="D45" s="40" t="s">
        <v>38</v>
      </c>
      <c r="E45" s="151" t="s">
        <v>106</v>
      </c>
      <c r="F45" s="421">
        <v>10000000</v>
      </c>
      <c r="G45" s="421">
        <v>0</v>
      </c>
      <c r="H45" s="421">
        <v>0</v>
      </c>
      <c r="I45" s="421">
        <v>0</v>
      </c>
      <c r="J45" s="421">
        <v>0</v>
      </c>
      <c r="K45" s="421">
        <f t="shared" si="16"/>
        <v>0</v>
      </c>
      <c r="L45" s="421">
        <f t="shared" si="17"/>
        <v>10000000</v>
      </c>
      <c r="M45" s="373">
        <f t="shared" si="23"/>
        <v>1.8838453750185414E-6</v>
      </c>
      <c r="N45" s="421">
        <v>0</v>
      </c>
      <c r="O45" s="421">
        <v>497.62</v>
      </c>
      <c r="P45" s="421">
        <f>L45-O45</f>
        <v>9999502.3800000008</v>
      </c>
      <c r="Q45" s="421">
        <v>97.62</v>
      </c>
      <c r="R45" s="421">
        <f>+L45-Q45</f>
        <v>9999902.3800000008</v>
      </c>
      <c r="S45" s="421">
        <f t="shared" si="49"/>
        <v>400</v>
      </c>
      <c r="T45" s="421">
        <v>97.62</v>
      </c>
      <c r="U45" s="421">
        <f>+Q45-T45</f>
        <v>0</v>
      </c>
      <c r="V45" s="421">
        <v>97.62</v>
      </c>
      <c r="W45" s="44">
        <f t="shared" si="21"/>
        <v>0</v>
      </c>
      <c r="X45" s="437">
        <f t="shared" si="2"/>
        <v>9.7620000000000007E-6</v>
      </c>
      <c r="Y45" s="437">
        <f t="shared" si="3"/>
        <v>9.7620000000000007E-6</v>
      </c>
      <c r="Z45" s="437">
        <f t="shared" si="4"/>
        <v>9.7620000000000007E-6</v>
      </c>
      <c r="AA45" s="45">
        <f t="shared" si="5"/>
        <v>1</v>
      </c>
      <c r="AB45" s="45">
        <f t="shared" si="8"/>
        <v>1</v>
      </c>
    </row>
    <row r="46" spans="1:28" ht="43.5" customHeight="1" x14ac:dyDescent="0.25">
      <c r="A46" s="245" t="s">
        <v>107</v>
      </c>
      <c r="B46" s="40"/>
      <c r="C46" s="40"/>
      <c r="D46" s="40"/>
      <c r="E46" s="149" t="s">
        <v>108</v>
      </c>
      <c r="F46" s="425">
        <f>+F47+F48+F50+F51+F52+F49</f>
        <v>198491820</v>
      </c>
      <c r="G46" s="425">
        <f t="shared" ref="G46:L46" si="50">+G47+G48+G50+G51+G52+G49</f>
        <v>0</v>
      </c>
      <c r="H46" s="425">
        <f t="shared" si="50"/>
        <v>0</v>
      </c>
      <c r="I46" s="425">
        <f t="shared" si="50"/>
        <v>49424884.280000001</v>
      </c>
      <c r="J46" s="425">
        <f t="shared" si="50"/>
        <v>0</v>
      </c>
      <c r="K46" s="425">
        <f t="shared" si="50"/>
        <v>49424884.280000001</v>
      </c>
      <c r="L46" s="425">
        <f t="shared" si="50"/>
        <v>247916704.28</v>
      </c>
      <c r="M46" s="374">
        <f t="shared" si="23"/>
        <v>4.6703673674771746E-5</v>
      </c>
      <c r="N46" s="425">
        <f t="shared" ref="N46:W46" si="51">+N47+N48+N50+N51+N52+N49</f>
        <v>0</v>
      </c>
      <c r="O46" s="425">
        <f t="shared" si="51"/>
        <v>149069959.84999999</v>
      </c>
      <c r="P46" s="425">
        <f t="shared" si="51"/>
        <v>98846744.429999992</v>
      </c>
      <c r="Q46" s="425">
        <f t="shared" si="51"/>
        <v>148249492.86999997</v>
      </c>
      <c r="R46" s="425">
        <f t="shared" si="51"/>
        <v>99667211.409999982</v>
      </c>
      <c r="S46" s="425">
        <f t="shared" si="51"/>
        <v>820466.98000000231</v>
      </c>
      <c r="T46" s="425">
        <f t="shared" si="51"/>
        <v>45272924.659999989</v>
      </c>
      <c r="U46" s="425">
        <f t="shared" si="51"/>
        <v>102976568.21000001</v>
      </c>
      <c r="V46" s="425">
        <f t="shared" si="51"/>
        <v>45272924.659999989</v>
      </c>
      <c r="W46" s="425">
        <f t="shared" si="51"/>
        <v>0</v>
      </c>
      <c r="X46" s="37">
        <f t="shared" si="2"/>
        <v>0.59798105698664528</v>
      </c>
      <c r="Y46" s="37">
        <f t="shared" si="3"/>
        <v>0.18261344991448508</v>
      </c>
      <c r="Z46" s="37">
        <f t="shared" si="4"/>
        <v>0.18261344991448508</v>
      </c>
      <c r="AA46" s="37">
        <f t="shared" si="5"/>
        <v>0.30538333577774751</v>
      </c>
      <c r="AB46" s="37">
        <f t="shared" si="8"/>
        <v>1</v>
      </c>
    </row>
    <row r="47" spans="1:28" ht="38.25" customHeight="1" x14ac:dyDescent="0.25">
      <c r="A47" s="246" t="s">
        <v>109</v>
      </c>
      <c r="B47" s="40" t="s">
        <v>37</v>
      </c>
      <c r="C47" s="40">
        <v>20</v>
      </c>
      <c r="D47" s="40" t="s">
        <v>38</v>
      </c>
      <c r="E47" s="151" t="s">
        <v>110</v>
      </c>
      <c r="F47" s="421">
        <v>40000000</v>
      </c>
      <c r="G47" s="421">
        <v>0</v>
      </c>
      <c r="H47" s="421">
        <v>0</v>
      </c>
      <c r="I47" s="421">
        <v>0</v>
      </c>
      <c r="J47" s="421">
        <v>0</v>
      </c>
      <c r="K47" s="421">
        <f t="shared" si="16"/>
        <v>0</v>
      </c>
      <c r="L47" s="421">
        <f t="shared" si="17"/>
        <v>40000000</v>
      </c>
      <c r="M47" s="371">
        <f t="shared" si="23"/>
        <v>7.5353815000741655E-6</v>
      </c>
      <c r="N47" s="421">
        <v>0</v>
      </c>
      <c r="O47" s="421">
        <v>15958726.300000001</v>
      </c>
      <c r="P47" s="421">
        <f t="shared" ref="P47:P54" si="52">L47-O47</f>
        <v>24041273.699999999</v>
      </c>
      <c r="Q47" s="421">
        <v>15958430.85</v>
      </c>
      <c r="R47" s="421">
        <f t="shared" ref="R47:R54" si="53">+L47-Q47</f>
        <v>24041569.149999999</v>
      </c>
      <c r="S47" s="421">
        <f t="shared" si="49"/>
        <v>295.45000000111759</v>
      </c>
      <c r="T47" s="421">
        <v>2046829.07</v>
      </c>
      <c r="U47" s="421">
        <f t="shared" ref="U47:U54" si="54">+Q47-T47</f>
        <v>13911601.779999999</v>
      </c>
      <c r="V47" s="421">
        <v>2046829.07</v>
      </c>
      <c r="W47" s="44">
        <f t="shared" si="21"/>
        <v>0</v>
      </c>
      <c r="X47" s="45">
        <f t="shared" si="2"/>
        <v>0.39896077125000001</v>
      </c>
      <c r="Y47" s="45">
        <f t="shared" si="3"/>
        <v>5.1170726749999999E-2</v>
      </c>
      <c r="Z47" s="45">
        <f t="shared" si="4"/>
        <v>5.1170726749999999E-2</v>
      </c>
      <c r="AA47" s="45">
        <f t="shared" si="5"/>
        <v>0.12826004569239965</v>
      </c>
      <c r="AB47" s="45">
        <f t="shared" si="8"/>
        <v>1</v>
      </c>
    </row>
    <row r="48" spans="1:28" ht="46.5" customHeight="1" x14ac:dyDescent="0.25">
      <c r="A48" s="246" t="s">
        <v>111</v>
      </c>
      <c r="B48" s="40" t="s">
        <v>37</v>
      </c>
      <c r="C48" s="40">
        <v>20</v>
      </c>
      <c r="D48" s="40" t="s">
        <v>38</v>
      </c>
      <c r="E48" s="151" t="s">
        <v>112</v>
      </c>
      <c r="F48" s="421">
        <v>82491820</v>
      </c>
      <c r="G48" s="421">
        <v>0</v>
      </c>
      <c r="H48" s="421">
        <v>0</v>
      </c>
      <c r="I48" s="421">
        <v>0</v>
      </c>
      <c r="J48" s="421">
        <v>0</v>
      </c>
      <c r="K48" s="421">
        <f t="shared" si="16"/>
        <v>0</v>
      </c>
      <c r="L48" s="421">
        <f t="shared" si="17"/>
        <v>82491820</v>
      </c>
      <c r="M48" s="371">
        <f t="shared" si="23"/>
        <v>1.55401833583862E-5</v>
      </c>
      <c r="N48" s="421">
        <v>0</v>
      </c>
      <c r="O48" s="421">
        <v>44102671.890000001</v>
      </c>
      <c r="P48" s="421">
        <f t="shared" si="52"/>
        <v>38389148.109999999</v>
      </c>
      <c r="Q48" s="421">
        <v>43285865.329999998</v>
      </c>
      <c r="R48" s="421">
        <f t="shared" si="53"/>
        <v>39205954.670000002</v>
      </c>
      <c r="S48" s="421">
        <f t="shared" si="49"/>
        <v>816806.56000000238</v>
      </c>
      <c r="T48" s="421">
        <v>23579796.329999998</v>
      </c>
      <c r="U48" s="421">
        <f t="shared" si="54"/>
        <v>19706069</v>
      </c>
      <c r="V48" s="421">
        <v>23579796.329999998</v>
      </c>
      <c r="W48" s="44">
        <f t="shared" si="21"/>
        <v>0</v>
      </c>
      <c r="X48" s="45">
        <f t="shared" si="2"/>
        <v>0.52472918320871087</v>
      </c>
      <c r="Y48" s="45">
        <f t="shared" si="3"/>
        <v>0.28584405496205562</v>
      </c>
      <c r="Z48" s="45">
        <f t="shared" si="4"/>
        <v>0.28584405496205562</v>
      </c>
      <c r="AA48" s="45">
        <f t="shared" si="5"/>
        <v>0.54474586912457135</v>
      </c>
      <c r="AB48" s="45">
        <f>+V48/T48</f>
        <v>1</v>
      </c>
    </row>
    <row r="49" spans="1:28" ht="38.25" customHeight="1" x14ac:dyDescent="0.25">
      <c r="A49" s="246" t="s">
        <v>113</v>
      </c>
      <c r="B49" s="40" t="s">
        <v>37</v>
      </c>
      <c r="C49" s="40">
        <v>20</v>
      </c>
      <c r="D49" s="40" t="s">
        <v>38</v>
      </c>
      <c r="E49" s="151" t="s">
        <v>114</v>
      </c>
      <c r="F49" s="421">
        <v>2000000</v>
      </c>
      <c r="G49" s="421">
        <v>0</v>
      </c>
      <c r="H49" s="421">
        <v>0</v>
      </c>
      <c r="I49" s="421">
        <v>0</v>
      </c>
      <c r="J49" s="421">
        <v>0</v>
      </c>
      <c r="K49" s="421">
        <f t="shared" si="16"/>
        <v>0</v>
      </c>
      <c r="L49" s="421">
        <f t="shared" si="17"/>
        <v>2000000</v>
      </c>
      <c r="M49" s="370">
        <f t="shared" si="23"/>
        <v>3.7676907500370829E-7</v>
      </c>
      <c r="N49" s="421">
        <v>0</v>
      </c>
      <c r="O49" s="421">
        <v>210.04</v>
      </c>
      <c r="P49" s="421">
        <f t="shared" si="52"/>
        <v>1999789.96</v>
      </c>
      <c r="Q49" s="421">
        <v>10.039999999999999</v>
      </c>
      <c r="R49" s="421">
        <f t="shared" si="53"/>
        <v>1999989.96</v>
      </c>
      <c r="S49" s="421">
        <f t="shared" si="49"/>
        <v>200</v>
      </c>
      <c r="T49" s="421">
        <v>10.039999999999999</v>
      </c>
      <c r="U49" s="421">
        <f t="shared" si="54"/>
        <v>0</v>
      </c>
      <c r="V49" s="421">
        <v>10.039999999999999</v>
      </c>
      <c r="W49" s="44">
        <f t="shared" si="21"/>
        <v>0</v>
      </c>
      <c r="X49" s="437">
        <f t="shared" si="2"/>
        <v>5.0199999999999994E-6</v>
      </c>
      <c r="Y49" s="437">
        <f t="shared" si="3"/>
        <v>5.0199999999999994E-6</v>
      </c>
      <c r="Z49" s="437">
        <f t="shared" si="4"/>
        <v>5.0199999999999994E-6</v>
      </c>
      <c r="AA49" s="45">
        <f t="shared" si="5"/>
        <v>1</v>
      </c>
      <c r="AB49" s="45">
        <f>+V49/T49</f>
        <v>1</v>
      </c>
    </row>
    <row r="50" spans="1:28" ht="45" customHeight="1" x14ac:dyDescent="0.25">
      <c r="A50" s="246" t="s">
        <v>115</v>
      </c>
      <c r="B50" s="40" t="s">
        <v>37</v>
      </c>
      <c r="C50" s="40">
        <v>20</v>
      </c>
      <c r="D50" s="40" t="s">
        <v>38</v>
      </c>
      <c r="E50" s="151" t="s">
        <v>116</v>
      </c>
      <c r="F50" s="421">
        <v>12000000</v>
      </c>
      <c r="G50" s="421">
        <v>0</v>
      </c>
      <c r="H50" s="421">
        <v>0</v>
      </c>
      <c r="I50" s="421">
        <v>0</v>
      </c>
      <c r="J50" s="421">
        <v>0</v>
      </c>
      <c r="K50" s="421">
        <f t="shared" si="16"/>
        <v>0</v>
      </c>
      <c r="L50" s="421">
        <f t="shared" si="17"/>
        <v>12000000</v>
      </c>
      <c r="M50" s="373">
        <f t="shared" si="23"/>
        <v>2.2606144500222496E-6</v>
      </c>
      <c r="N50" s="421">
        <v>0</v>
      </c>
      <c r="O50" s="421">
        <v>7584241.5199999996</v>
      </c>
      <c r="P50" s="421">
        <f t="shared" si="52"/>
        <v>4415758.4800000004</v>
      </c>
      <c r="Q50" s="421">
        <v>7583941.5199999996</v>
      </c>
      <c r="R50" s="421">
        <f t="shared" si="53"/>
        <v>4416058.4800000004</v>
      </c>
      <c r="S50" s="421">
        <f t="shared" si="49"/>
        <v>300</v>
      </c>
      <c r="T50" s="421">
        <v>1026478.58</v>
      </c>
      <c r="U50" s="421">
        <f t="shared" si="54"/>
        <v>6557462.9399999995</v>
      </c>
      <c r="V50" s="421">
        <v>1026478.58</v>
      </c>
      <c r="W50" s="44">
        <f t="shared" si="21"/>
        <v>0</v>
      </c>
      <c r="X50" s="45">
        <f t="shared" si="2"/>
        <v>0.63199512666666668</v>
      </c>
      <c r="Y50" s="45">
        <f t="shared" si="3"/>
        <v>8.5539881666666664E-2</v>
      </c>
      <c r="Z50" s="45">
        <f t="shared" si="4"/>
        <v>8.5539881666666664E-2</v>
      </c>
      <c r="AA50" s="45">
        <f t="shared" si="5"/>
        <v>0.13534895770135105</v>
      </c>
      <c r="AB50" s="45">
        <f t="shared" si="8"/>
        <v>1</v>
      </c>
    </row>
    <row r="51" spans="1:28" ht="38.25" customHeight="1" x14ac:dyDescent="0.25">
      <c r="A51" s="246" t="s">
        <v>117</v>
      </c>
      <c r="B51" s="40" t="s">
        <v>37</v>
      </c>
      <c r="C51" s="40">
        <v>20</v>
      </c>
      <c r="D51" s="40" t="s">
        <v>38</v>
      </c>
      <c r="E51" s="151" t="s">
        <v>118</v>
      </c>
      <c r="F51" s="421">
        <v>10000000</v>
      </c>
      <c r="G51" s="421">
        <v>0</v>
      </c>
      <c r="H51" s="421">
        <v>0</v>
      </c>
      <c r="I51" s="421">
        <v>23501000</v>
      </c>
      <c r="J51" s="421">
        <v>0</v>
      </c>
      <c r="K51" s="421">
        <f t="shared" si="16"/>
        <v>23501000</v>
      </c>
      <c r="L51" s="421">
        <f t="shared" si="17"/>
        <v>33501000</v>
      </c>
      <c r="M51" s="373">
        <f t="shared" si="23"/>
        <v>6.3110703908496155E-6</v>
      </c>
      <c r="N51" s="421">
        <v>0</v>
      </c>
      <c r="O51" s="421">
        <v>3500225.82</v>
      </c>
      <c r="P51" s="421">
        <f t="shared" si="52"/>
        <v>30000774.18</v>
      </c>
      <c r="Q51" s="421">
        <v>3500025.82</v>
      </c>
      <c r="R51" s="421">
        <f t="shared" si="53"/>
        <v>30000974.18</v>
      </c>
      <c r="S51" s="421">
        <f t="shared" si="49"/>
        <v>200</v>
      </c>
      <c r="T51" s="421">
        <v>305696.33</v>
      </c>
      <c r="U51" s="421">
        <f t="shared" si="54"/>
        <v>3194329.4899999998</v>
      </c>
      <c r="V51" s="421">
        <v>305696.33</v>
      </c>
      <c r="W51" s="44">
        <f t="shared" si="21"/>
        <v>0</v>
      </c>
      <c r="X51" s="45">
        <f t="shared" si="2"/>
        <v>0.10447526402196949</v>
      </c>
      <c r="Y51" s="45">
        <f t="shared" si="3"/>
        <v>9.1249911942927076E-3</v>
      </c>
      <c r="Z51" s="45">
        <f t="shared" si="4"/>
        <v>9.1249911942927076E-3</v>
      </c>
      <c r="AA51" s="45">
        <f t="shared" si="5"/>
        <v>8.7341164243182653E-2</v>
      </c>
      <c r="AB51" s="45">
        <f t="shared" si="8"/>
        <v>1</v>
      </c>
    </row>
    <row r="52" spans="1:28" ht="25.5" customHeight="1" x14ac:dyDescent="0.25">
      <c r="A52" s="246" t="s">
        <v>119</v>
      </c>
      <c r="B52" s="40" t="s">
        <v>37</v>
      </c>
      <c r="C52" s="40">
        <v>20</v>
      </c>
      <c r="D52" s="40" t="s">
        <v>38</v>
      </c>
      <c r="E52" s="151" t="s">
        <v>120</v>
      </c>
      <c r="F52" s="421">
        <v>52000000</v>
      </c>
      <c r="G52" s="421">
        <v>0</v>
      </c>
      <c r="H52" s="421">
        <v>0</v>
      </c>
      <c r="I52" s="421">
        <v>25923884.280000001</v>
      </c>
      <c r="J52" s="421">
        <v>0</v>
      </c>
      <c r="K52" s="421">
        <f t="shared" si="16"/>
        <v>25923884.280000001</v>
      </c>
      <c r="L52" s="421">
        <f t="shared" si="17"/>
        <v>77923884.280000001</v>
      </c>
      <c r="M52" s="373">
        <f t="shared" si="23"/>
        <v>1.4679654900435803E-5</v>
      </c>
      <c r="N52" s="421">
        <v>0</v>
      </c>
      <c r="O52" s="421">
        <v>77923884.280000001</v>
      </c>
      <c r="P52" s="421">
        <f t="shared" si="52"/>
        <v>0</v>
      </c>
      <c r="Q52" s="421">
        <v>77921219.310000002</v>
      </c>
      <c r="R52" s="421">
        <f t="shared" si="53"/>
        <v>2664.9699999988079</v>
      </c>
      <c r="S52" s="421">
        <f t="shared" si="49"/>
        <v>2664.9699999988079</v>
      </c>
      <c r="T52" s="421">
        <v>18314114.309999999</v>
      </c>
      <c r="U52" s="421">
        <f t="shared" si="54"/>
        <v>59607105</v>
      </c>
      <c r="V52" s="421">
        <v>18314114.309999999</v>
      </c>
      <c r="W52" s="44">
        <f t="shared" si="21"/>
        <v>0</v>
      </c>
      <c r="X52" s="45">
        <f t="shared" si="2"/>
        <v>0.99996580034446914</v>
      </c>
      <c r="Y52" s="45">
        <f t="shared" si="3"/>
        <v>0.23502568537513874</v>
      </c>
      <c r="Z52" s="45">
        <f t="shared" si="4"/>
        <v>0.23502568537513874</v>
      </c>
      <c r="AA52" s="45">
        <f t="shared" si="5"/>
        <v>0.23503372344751874</v>
      </c>
      <c r="AB52" s="45">
        <f t="shared" si="8"/>
        <v>1</v>
      </c>
    </row>
    <row r="53" spans="1:28" s="410" customFormat="1" ht="32.25" customHeight="1" x14ac:dyDescent="0.25">
      <c r="A53" s="245" t="s">
        <v>510</v>
      </c>
      <c r="B53" s="33"/>
      <c r="C53" s="33"/>
      <c r="D53" s="33"/>
      <c r="E53" s="149" t="s">
        <v>511</v>
      </c>
      <c r="F53" s="425">
        <f>+F54</f>
        <v>0</v>
      </c>
      <c r="G53" s="425">
        <f t="shared" ref="G53:W53" si="55">+G54</f>
        <v>0</v>
      </c>
      <c r="H53" s="425">
        <f t="shared" si="55"/>
        <v>0</v>
      </c>
      <c r="I53" s="425">
        <f t="shared" si="55"/>
        <v>100000000</v>
      </c>
      <c r="J53" s="425">
        <f t="shared" si="55"/>
        <v>0</v>
      </c>
      <c r="K53" s="425">
        <f t="shared" si="55"/>
        <v>100000000</v>
      </c>
      <c r="L53" s="425">
        <f t="shared" si="55"/>
        <v>100000000</v>
      </c>
      <c r="M53" s="372">
        <f t="shared" si="23"/>
        <v>1.8838453750185413E-5</v>
      </c>
      <c r="N53" s="425">
        <f t="shared" si="55"/>
        <v>0</v>
      </c>
      <c r="O53" s="425">
        <f t="shared" si="55"/>
        <v>3260600</v>
      </c>
      <c r="P53" s="425">
        <f t="shared" si="55"/>
        <v>96739400</v>
      </c>
      <c r="Q53" s="425">
        <f t="shared" si="55"/>
        <v>0</v>
      </c>
      <c r="R53" s="425">
        <f t="shared" si="55"/>
        <v>100000000</v>
      </c>
      <c r="S53" s="425">
        <f t="shared" si="55"/>
        <v>3260600</v>
      </c>
      <c r="T53" s="425">
        <f t="shared" si="55"/>
        <v>0</v>
      </c>
      <c r="U53" s="425">
        <f t="shared" si="55"/>
        <v>0</v>
      </c>
      <c r="V53" s="425">
        <f t="shared" si="55"/>
        <v>0</v>
      </c>
      <c r="W53" s="47">
        <f t="shared" si="55"/>
        <v>0</v>
      </c>
      <c r="X53" s="37">
        <f t="shared" si="2"/>
        <v>0</v>
      </c>
      <c r="Y53" s="37">
        <f t="shared" si="3"/>
        <v>0</v>
      </c>
      <c r="Z53" s="37">
        <f t="shared" si="4"/>
        <v>0</v>
      </c>
      <c r="AA53" s="37" t="s">
        <v>46</v>
      </c>
      <c r="AB53" s="37" t="s">
        <v>46</v>
      </c>
    </row>
    <row r="54" spans="1:28" ht="32.25" customHeight="1" x14ac:dyDescent="0.25">
      <c r="A54" s="246" t="s">
        <v>512</v>
      </c>
      <c r="B54" s="40" t="s">
        <v>37</v>
      </c>
      <c r="C54" s="40">
        <v>20</v>
      </c>
      <c r="D54" s="40" t="s">
        <v>38</v>
      </c>
      <c r="E54" s="151" t="s">
        <v>452</v>
      </c>
      <c r="F54" s="421">
        <v>0</v>
      </c>
      <c r="G54" s="421">
        <v>0</v>
      </c>
      <c r="H54" s="421">
        <v>0</v>
      </c>
      <c r="I54" s="421">
        <v>100000000</v>
      </c>
      <c r="J54" s="421">
        <v>0</v>
      </c>
      <c r="K54" s="421">
        <f t="shared" si="16"/>
        <v>100000000</v>
      </c>
      <c r="L54" s="421">
        <f t="shared" si="17"/>
        <v>100000000</v>
      </c>
      <c r="M54" s="373">
        <f t="shared" si="23"/>
        <v>1.8838453750185413E-5</v>
      </c>
      <c r="N54" s="421">
        <v>0</v>
      </c>
      <c r="O54" s="421">
        <v>3260600</v>
      </c>
      <c r="P54" s="421">
        <f t="shared" si="52"/>
        <v>96739400</v>
      </c>
      <c r="Q54" s="421">
        <v>0</v>
      </c>
      <c r="R54" s="421">
        <f t="shared" si="53"/>
        <v>100000000</v>
      </c>
      <c r="S54" s="421">
        <f t="shared" si="49"/>
        <v>3260600</v>
      </c>
      <c r="T54" s="421">
        <v>0</v>
      </c>
      <c r="U54" s="421">
        <f t="shared" si="54"/>
        <v>0</v>
      </c>
      <c r="V54" s="421">
        <v>0</v>
      </c>
      <c r="W54" s="44">
        <f t="shared" si="21"/>
        <v>0</v>
      </c>
      <c r="X54" s="45">
        <f t="shared" si="2"/>
        <v>0</v>
      </c>
      <c r="Y54" s="45">
        <f t="shared" si="3"/>
        <v>0</v>
      </c>
      <c r="Z54" s="45">
        <f t="shared" si="4"/>
        <v>0</v>
      </c>
      <c r="AA54" s="45" t="s">
        <v>46</v>
      </c>
      <c r="AB54" s="45" t="s">
        <v>46</v>
      </c>
    </row>
    <row r="55" spans="1:28" ht="27.75" customHeight="1" x14ac:dyDescent="0.25">
      <c r="A55" s="238" t="s">
        <v>121</v>
      </c>
      <c r="B55" s="40"/>
      <c r="C55" s="40"/>
      <c r="D55" s="40"/>
      <c r="E55" s="149" t="s">
        <v>122</v>
      </c>
      <c r="F55" s="425">
        <f>+F56+F66+F73+F79+F62</f>
        <v>19161579180</v>
      </c>
      <c r="G55" s="425">
        <f t="shared" ref="G55:L55" si="56">+G56+G66+G73+G79+G62</f>
        <v>0</v>
      </c>
      <c r="H55" s="425">
        <f t="shared" si="56"/>
        <v>0</v>
      </c>
      <c r="I55" s="425">
        <f t="shared" si="56"/>
        <v>218976486.25</v>
      </c>
      <c r="J55" s="425">
        <f t="shared" si="56"/>
        <v>368401370.53000003</v>
      </c>
      <c r="K55" s="425">
        <f t="shared" si="56"/>
        <v>-149424884.28</v>
      </c>
      <c r="L55" s="425">
        <f t="shared" si="56"/>
        <v>19012154295.720001</v>
      </c>
      <c r="M55" s="36">
        <f t="shared" si="23"/>
        <v>3.5815958939131019E-3</v>
      </c>
      <c r="N55" s="425">
        <f t="shared" ref="N55:W55" si="57">+N56+N66+N73+N79+N62</f>
        <v>0</v>
      </c>
      <c r="O55" s="425">
        <f t="shared" si="57"/>
        <v>18469003490.290001</v>
      </c>
      <c r="P55" s="425">
        <f t="shared" si="57"/>
        <v>543150805.43000007</v>
      </c>
      <c r="Q55" s="425">
        <f t="shared" si="57"/>
        <v>17737537219.939999</v>
      </c>
      <c r="R55" s="425">
        <f t="shared" si="57"/>
        <v>1274617075.7799997</v>
      </c>
      <c r="S55" s="425">
        <f t="shared" si="57"/>
        <v>731466270.34999955</v>
      </c>
      <c r="T55" s="425">
        <f t="shared" si="57"/>
        <v>9849339587.6599998</v>
      </c>
      <c r="U55" s="425">
        <f t="shared" si="57"/>
        <v>7888197632.2799997</v>
      </c>
      <c r="V55" s="425">
        <f t="shared" si="57"/>
        <v>9848994747.6599998</v>
      </c>
      <c r="W55" s="425">
        <f t="shared" si="57"/>
        <v>344840</v>
      </c>
      <c r="X55" s="37">
        <f t="shared" si="2"/>
        <v>0.93295777764296062</v>
      </c>
      <c r="Y55" s="37">
        <f t="shared" si="3"/>
        <v>0.51805489448806308</v>
      </c>
      <c r="Z55" s="37">
        <f t="shared" si="4"/>
        <v>0.51803675661717075</v>
      </c>
      <c r="AA55" s="37">
        <f t="shared" si="5"/>
        <v>0.55528225060397185</v>
      </c>
      <c r="AB55" s="37">
        <f t="shared" si="8"/>
        <v>0.99996498851553128</v>
      </c>
    </row>
    <row r="56" spans="1:28" ht="79.5" customHeight="1" x14ac:dyDescent="0.25">
      <c r="A56" s="238" t="s">
        <v>123</v>
      </c>
      <c r="B56" s="40"/>
      <c r="C56" s="40"/>
      <c r="D56" s="40"/>
      <c r="E56" s="149" t="s">
        <v>124</v>
      </c>
      <c r="F56" s="425">
        <f t="shared" ref="F56:L56" si="58">+F57+F59+F60+F61+F58</f>
        <v>853000000</v>
      </c>
      <c r="G56" s="425">
        <f t="shared" si="58"/>
        <v>0</v>
      </c>
      <c r="H56" s="425">
        <f t="shared" si="58"/>
        <v>0</v>
      </c>
      <c r="I56" s="425">
        <f t="shared" si="58"/>
        <v>3422220</v>
      </c>
      <c r="J56" s="425">
        <f t="shared" si="58"/>
        <v>0</v>
      </c>
      <c r="K56" s="425">
        <f t="shared" si="58"/>
        <v>3422220</v>
      </c>
      <c r="L56" s="425">
        <f t="shared" si="58"/>
        <v>856422220</v>
      </c>
      <c r="M56" s="36">
        <f t="shared" si="23"/>
        <v>1.6133670382101117E-4</v>
      </c>
      <c r="N56" s="425">
        <f t="shared" ref="N56:W56" si="59">+N57+N59+N60+N61+N58</f>
        <v>0</v>
      </c>
      <c r="O56" s="425">
        <f t="shared" si="59"/>
        <v>773809634.79999995</v>
      </c>
      <c r="P56" s="425">
        <f t="shared" si="59"/>
        <v>82612585.200000003</v>
      </c>
      <c r="Q56" s="425">
        <f t="shared" si="59"/>
        <v>532709338.56999999</v>
      </c>
      <c r="R56" s="425">
        <f t="shared" si="59"/>
        <v>323712881.43000001</v>
      </c>
      <c r="S56" s="425">
        <f t="shared" si="59"/>
        <v>241100296.23000002</v>
      </c>
      <c r="T56" s="425">
        <f t="shared" si="59"/>
        <v>142605884.56999999</v>
      </c>
      <c r="U56" s="425">
        <f t="shared" si="59"/>
        <v>390103454</v>
      </c>
      <c r="V56" s="425">
        <f t="shared" si="59"/>
        <v>142605884.56999999</v>
      </c>
      <c r="W56" s="425">
        <f t="shared" si="59"/>
        <v>0</v>
      </c>
      <c r="X56" s="37">
        <f t="shared" si="2"/>
        <v>0.62201718513328619</v>
      </c>
      <c r="Y56" s="37">
        <f t="shared" si="3"/>
        <v>0.16651352713618289</v>
      </c>
      <c r="Z56" s="37">
        <f t="shared" si="4"/>
        <v>0.16651352713618289</v>
      </c>
      <c r="AA56" s="37">
        <f t="shared" si="5"/>
        <v>0.26769923904996656</v>
      </c>
      <c r="AB56" s="37">
        <f t="shared" si="8"/>
        <v>1</v>
      </c>
    </row>
    <row r="57" spans="1:28" ht="36" customHeight="1" x14ac:dyDescent="0.25">
      <c r="A57" s="239" t="s">
        <v>125</v>
      </c>
      <c r="B57" s="40" t="s">
        <v>37</v>
      </c>
      <c r="C57" s="40">
        <v>20</v>
      </c>
      <c r="D57" s="40" t="s">
        <v>38</v>
      </c>
      <c r="E57" s="151" t="s">
        <v>126</v>
      </c>
      <c r="F57" s="421">
        <v>6000000</v>
      </c>
      <c r="G57" s="421">
        <v>0</v>
      </c>
      <c r="H57" s="421">
        <v>0</v>
      </c>
      <c r="I57" s="421">
        <v>0</v>
      </c>
      <c r="J57" s="421">
        <v>0</v>
      </c>
      <c r="K57" s="421">
        <f t="shared" si="16"/>
        <v>0</v>
      </c>
      <c r="L57" s="421">
        <f t="shared" si="17"/>
        <v>6000000</v>
      </c>
      <c r="M57" s="373">
        <f t="shared" si="23"/>
        <v>1.1303072250111248E-6</v>
      </c>
      <c r="N57" s="421">
        <v>0</v>
      </c>
      <c r="O57" s="421">
        <v>2203000</v>
      </c>
      <c r="P57" s="421">
        <f>L57-O57</f>
        <v>3797000</v>
      </c>
      <c r="Q57" s="421">
        <v>2200000</v>
      </c>
      <c r="R57" s="421">
        <f>+L57-Q57</f>
        <v>3800000</v>
      </c>
      <c r="S57" s="421">
        <f t="shared" ref="S57:S79" si="60">O57-Q57</f>
        <v>3000</v>
      </c>
      <c r="T57" s="421">
        <v>2200000</v>
      </c>
      <c r="U57" s="421">
        <f>+Q57-T57</f>
        <v>0</v>
      </c>
      <c r="V57" s="421">
        <v>2200000</v>
      </c>
      <c r="W57" s="44">
        <f t="shared" si="21"/>
        <v>0</v>
      </c>
      <c r="X57" s="45">
        <f t="shared" si="2"/>
        <v>0.36666666666666664</v>
      </c>
      <c r="Y57" s="45">
        <f t="shared" si="3"/>
        <v>0.36666666666666664</v>
      </c>
      <c r="Z57" s="45">
        <f t="shared" si="4"/>
        <v>0.36666666666666664</v>
      </c>
      <c r="AA57" s="45">
        <f t="shared" si="5"/>
        <v>1</v>
      </c>
      <c r="AB57" s="45">
        <f t="shared" si="8"/>
        <v>1</v>
      </c>
    </row>
    <row r="58" spans="1:28" ht="36" customHeight="1" x14ac:dyDescent="0.25">
      <c r="A58" s="239" t="s">
        <v>469</v>
      </c>
      <c r="B58" s="40" t="s">
        <v>37</v>
      </c>
      <c r="C58" s="40">
        <v>20</v>
      </c>
      <c r="D58" s="40" t="s">
        <v>38</v>
      </c>
      <c r="E58" s="151" t="s">
        <v>470</v>
      </c>
      <c r="F58" s="421">
        <v>0</v>
      </c>
      <c r="G58" s="421">
        <v>0</v>
      </c>
      <c r="H58" s="421">
        <v>0</v>
      </c>
      <c r="I58" s="421">
        <v>3422220</v>
      </c>
      <c r="J58" s="421">
        <v>0</v>
      </c>
      <c r="K58" s="421">
        <f t="shared" si="16"/>
        <v>3422220</v>
      </c>
      <c r="L58" s="421">
        <f t="shared" si="17"/>
        <v>3422220</v>
      </c>
      <c r="M58" s="373">
        <f t="shared" si="23"/>
        <v>6.4469333192959526E-7</v>
      </c>
      <c r="N58" s="421">
        <v>0</v>
      </c>
      <c r="O58" s="421">
        <v>3422220</v>
      </c>
      <c r="P58" s="421">
        <f>L58-O58</f>
        <v>0</v>
      </c>
      <c r="Q58" s="421">
        <v>3422220</v>
      </c>
      <c r="R58" s="421">
        <f>+L58-Q58</f>
        <v>0</v>
      </c>
      <c r="S58" s="421">
        <f t="shared" si="60"/>
        <v>0</v>
      </c>
      <c r="T58" s="421">
        <v>120000</v>
      </c>
      <c r="U58" s="421">
        <f>+Q58-T58</f>
        <v>3302220</v>
      </c>
      <c r="V58" s="421">
        <v>120000</v>
      </c>
      <c r="W58" s="44">
        <f t="shared" si="21"/>
        <v>0</v>
      </c>
      <c r="X58" s="45">
        <f t="shared" si="2"/>
        <v>1</v>
      </c>
      <c r="Y58" s="45">
        <f t="shared" si="3"/>
        <v>3.5064957834388205E-2</v>
      </c>
      <c r="Z58" s="45">
        <f t="shared" si="4"/>
        <v>3.5064957834388205E-2</v>
      </c>
      <c r="AA58" s="45">
        <f t="shared" si="5"/>
        <v>3.5064957834388205E-2</v>
      </c>
      <c r="AB58" s="45">
        <f t="shared" si="8"/>
        <v>1</v>
      </c>
    </row>
    <row r="59" spans="1:28" ht="36" customHeight="1" x14ac:dyDescent="0.25">
      <c r="A59" s="239" t="s">
        <v>127</v>
      </c>
      <c r="B59" s="40" t="s">
        <v>37</v>
      </c>
      <c r="C59" s="40">
        <v>20</v>
      </c>
      <c r="D59" s="40" t="s">
        <v>38</v>
      </c>
      <c r="E59" s="151" t="s">
        <v>128</v>
      </c>
      <c r="F59" s="421">
        <v>15000000</v>
      </c>
      <c r="G59" s="421">
        <v>0</v>
      </c>
      <c r="H59" s="421">
        <v>0</v>
      </c>
      <c r="I59" s="421">
        <v>0</v>
      </c>
      <c r="J59" s="421">
        <v>0</v>
      </c>
      <c r="K59" s="421">
        <f t="shared" si="16"/>
        <v>0</v>
      </c>
      <c r="L59" s="421">
        <f t="shared" si="17"/>
        <v>15000000</v>
      </c>
      <c r="M59" s="373">
        <f t="shared" si="23"/>
        <v>2.8257680625278122E-6</v>
      </c>
      <c r="N59" s="421">
        <v>0</v>
      </c>
      <c r="O59" s="421">
        <v>7547830.7999999998</v>
      </c>
      <c r="P59" s="421">
        <f>L59-O59</f>
        <v>7452169.2000000002</v>
      </c>
      <c r="Q59" s="421">
        <v>6834650</v>
      </c>
      <c r="R59" s="421">
        <f>+L59-Q59</f>
        <v>8165350</v>
      </c>
      <c r="S59" s="421">
        <f t="shared" si="60"/>
        <v>713180.79999999981</v>
      </c>
      <c r="T59" s="421">
        <v>4665000</v>
      </c>
      <c r="U59" s="421">
        <f>+Q59-T59</f>
        <v>2169650</v>
      </c>
      <c r="V59" s="421">
        <v>4665000</v>
      </c>
      <c r="W59" s="44">
        <f t="shared" si="21"/>
        <v>0</v>
      </c>
      <c r="X59" s="45">
        <f t="shared" si="2"/>
        <v>0.45564333333333334</v>
      </c>
      <c r="Y59" s="45">
        <f t="shared" si="3"/>
        <v>0.311</v>
      </c>
      <c r="Z59" s="45">
        <f t="shared" si="4"/>
        <v>0.311</v>
      </c>
      <c r="AA59" s="45">
        <f t="shared" si="5"/>
        <v>0.68255141082571891</v>
      </c>
      <c r="AB59" s="45">
        <f t="shared" si="8"/>
        <v>1</v>
      </c>
    </row>
    <row r="60" spans="1:28" ht="36" customHeight="1" x14ac:dyDescent="0.25">
      <c r="A60" s="239" t="s">
        <v>129</v>
      </c>
      <c r="B60" s="40" t="s">
        <v>37</v>
      </c>
      <c r="C60" s="40">
        <v>20</v>
      </c>
      <c r="D60" s="40" t="s">
        <v>38</v>
      </c>
      <c r="E60" s="151" t="s">
        <v>130</v>
      </c>
      <c r="F60" s="421">
        <v>456000000</v>
      </c>
      <c r="G60" s="421">
        <v>0</v>
      </c>
      <c r="H60" s="421">
        <v>0</v>
      </c>
      <c r="I60" s="421">
        <v>0</v>
      </c>
      <c r="J60" s="421">
        <v>0</v>
      </c>
      <c r="K60" s="421">
        <f t="shared" si="16"/>
        <v>0</v>
      </c>
      <c r="L60" s="421">
        <f t="shared" si="17"/>
        <v>456000000</v>
      </c>
      <c r="M60" s="43">
        <f t="shared" si="23"/>
        <v>8.5903349100845488E-5</v>
      </c>
      <c r="N60" s="421">
        <v>0</v>
      </c>
      <c r="O60" s="421">
        <v>384636584</v>
      </c>
      <c r="P60" s="421">
        <f>L60-O60</f>
        <v>71363416</v>
      </c>
      <c r="Q60" s="421">
        <v>384631584</v>
      </c>
      <c r="R60" s="421">
        <f>+L60-Q60</f>
        <v>71368416</v>
      </c>
      <c r="S60" s="421">
        <f t="shared" si="60"/>
        <v>5000</v>
      </c>
      <c r="T60" s="421">
        <v>0</v>
      </c>
      <c r="U60" s="421">
        <f>+Q60-T60</f>
        <v>384631584</v>
      </c>
      <c r="V60" s="421">
        <v>0</v>
      </c>
      <c r="W60" s="44">
        <f t="shared" si="21"/>
        <v>0</v>
      </c>
      <c r="X60" s="45">
        <f t="shared" si="2"/>
        <v>0.84349031578947364</v>
      </c>
      <c r="Y60" s="45">
        <f t="shared" si="3"/>
        <v>0</v>
      </c>
      <c r="Z60" s="45">
        <f t="shared" si="4"/>
        <v>0</v>
      </c>
      <c r="AA60" s="45">
        <f t="shared" si="5"/>
        <v>0</v>
      </c>
      <c r="AB60" s="45" t="s">
        <v>46</v>
      </c>
    </row>
    <row r="61" spans="1:28" ht="36" customHeight="1" x14ac:dyDescent="0.25">
      <c r="A61" s="239" t="s">
        <v>131</v>
      </c>
      <c r="B61" s="40" t="s">
        <v>37</v>
      </c>
      <c r="C61" s="40">
        <v>20</v>
      </c>
      <c r="D61" s="40" t="s">
        <v>38</v>
      </c>
      <c r="E61" s="151" t="s">
        <v>132</v>
      </c>
      <c r="F61" s="421">
        <v>376000000</v>
      </c>
      <c r="G61" s="421">
        <v>0</v>
      </c>
      <c r="H61" s="421">
        <v>0</v>
      </c>
      <c r="I61" s="421">
        <v>0</v>
      </c>
      <c r="J61" s="421">
        <v>0</v>
      </c>
      <c r="K61" s="421">
        <f t="shared" si="16"/>
        <v>0</v>
      </c>
      <c r="L61" s="421">
        <f t="shared" si="17"/>
        <v>376000000</v>
      </c>
      <c r="M61" s="43">
        <f t="shared" si="23"/>
        <v>7.0832586100697152E-5</v>
      </c>
      <c r="N61" s="421">
        <v>0</v>
      </c>
      <c r="O61" s="421">
        <v>376000000</v>
      </c>
      <c r="P61" s="421">
        <f>L61-O61</f>
        <v>0</v>
      </c>
      <c r="Q61" s="421">
        <v>135620884.56999999</v>
      </c>
      <c r="R61" s="421">
        <f>+L61-Q61</f>
        <v>240379115.43000001</v>
      </c>
      <c r="S61" s="421">
        <f t="shared" si="60"/>
        <v>240379115.43000001</v>
      </c>
      <c r="T61" s="421">
        <v>135620884.56999999</v>
      </c>
      <c r="U61" s="421">
        <f>+Q61-T61</f>
        <v>0</v>
      </c>
      <c r="V61" s="421">
        <v>135620884.56999999</v>
      </c>
      <c r="W61" s="44">
        <f t="shared" si="21"/>
        <v>0</v>
      </c>
      <c r="X61" s="45">
        <f t="shared" si="2"/>
        <v>0.36069384194148935</v>
      </c>
      <c r="Y61" s="45">
        <f t="shared" si="3"/>
        <v>0.36069384194148935</v>
      </c>
      <c r="Z61" s="45">
        <f t="shared" si="4"/>
        <v>0.36069384194148935</v>
      </c>
      <c r="AA61" s="45">
        <f t="shared" si="5"/>
        <v>1</v>
      </c>
      <c r="AB61" s="45">
        <f t="shared" si="8"/>
        <v>1</v>
      </c>
    </row>
    <row r="62" spans="1:28" ht="49.5" customHeight="1" x14ac:dyDescent="0.25">
      <c r="A62" s="238" t="s">
        <v>133</v>
      </c>
      <c r="B62" s="40"/>
      <c r="C62" s="40"/>
      <c r="D62" s="40"/>
      <c r="E62" s="149" t="s">
        <v>134</v>
      </c>
      <c r="F62" s="425">
        <f>+F63+F64+F65</f>
        <v>9682389879</v>
      </c>
      <c r="G62" s="425">
        <f t="shared" ref="G62:L62" si="61">+G63+G64+G65</f>
        <v>0</v>
      </c>
      <c r="H62" s="425">
        <f t="shared" si="61"/>
        <v>0</v>
      </c>
      <c r="I62" s="425">
        <f t="shared" si="61"/>
        <v>65459348</v>
      </c>
      <c r="J62" s="425">
        <f t="shared" si="61"/>
        <v>11997995.1</v>
      </c>
      <c r="K62" s="425">
        <f t="shared" si="61"/>
        <v>53461352.899999999</v>
      </c>
      <c r="L62" s="425">
        <f t="shared" si="61"/>
        <v>9735851231.8999996</v>
      </c>
      <c r="M62" s="36">
        <f t="shared" si="23"/>
        <v>1.8340838315083383E-3</v>
      </c>
      <c r="N62" s="425">
        <f t="shared" ref="N62:W62" si="62">+N63+N64+N65</f>
        <v>0</v>
      </c>
      <c r="O62" s="425">
        <f t="shared" si="62"/>
        <v>9664256412.7799988</v>
      </c>
      <c r="P62" s="425">
        <f t="shared" si="62"/>
        <v>71594819.119999886</v>
      </c>
      <c r="Q62" s="425">
        <f t="shared" si="62"/>
        <v>9352268525.7999992</v>
      </c>
      <c r="R62" s="425">
        <f t="shared" si="62"/>
        <v>383582706.09999943</v>
      </c>
      <c r="S62" s="425">
        <f t="shared" si="62"/>
        <v>311987886.97999954</v>
      </c>
      <c r="T62" s="425">
        <f t="shared" si="62"/>
        <v>5877457487.1300001</v>
      </c>
      <c r="U62" s="425">
        <f t="shared" si="62"/>
        <v>3474811038.6700001</v>
      </c>
      <c r="V62" s="425">
        <f t="shared" si="62"/>
        <v>5877457487.1300001</v>
      </c>
      <c r="W62" s="425">
        <f t="shared" si="62"/>
        <v>0</v>
      </c>
      <c r="X62" s="37">
        <f t="shared" si="2"/>
        <v>0.96060100992061459</v>
      </c>
      <c r="Y62" s="37">
        <f t="shared" si="3"/>
        <v>0.60369220391045197</v>
      </c>
      <c r="Z62" s="37">
        <f t="shared" si="4"/>
        <v>0.60369220391045197</v>
      </c>
      <c r="AA62" s="37">
        <f t="shared" si="5"/>
        <v>0.62845260173143269</v>
      </c>
      <c r="AB62" s="37">
        <f t="shared" si="8"/>
        <v>1</v>
      </c>
    </row>
    <row r="63" spans="1:28" ht="28.5" customHeight="1" x14ac:dyDescent="0.25">
      <c r="A63" s="239" t="s">
        <v>135</v>
      </c>
      <c r="B63" s="40" t="s">
        <v>37</v>
      </c>
      <c r="C63" s="40">
        <v>20</v>
      </c>
      <c r="D63" s="40" t="s">
        <v>38</v>
      </c>
      <c r="E63" s="151" t="s">
        <v>136</v>
      </c>
      <c r="F63" s="421">
        <v>1764740547</v>
      </c>
      <c r="G63" s="421">
        <v>0</v>
      </c>
      <c r="H63" s="421">
        <v>0</v>
      </c>
      <c r="I63" s="421">
        <v>55459348</v>
      </c>
      <c r="J63" s="421">
        <v>0</v>
      </c>
      <c r="K63" s="421">
        <f t="shared" si="16"/>
        <v>55459348</v>
      </c>
      <c r="L63" s="421">
        <f t="shared" si="17"/>
        <v>1820199895</v>
      </c>
      <c r="M63" s="43">
        <f t="shared" si="23"/>
        <v>3.4289751538049847E-4</v>
      </c>
      <c r="N63" s="421">
        <v>0</v>
      </c>
      <c r="O63" s="421">
        <v>1820199895</v>
      </c>
      <c r="P63" s="421">
        <f>L63-O63</f>
        <v>0</v>
      </c>
      <c r="Q63" s="421">
        <v>1820199895</v>
      </c>
      <c r="R63" s="421">
        <f>+L63-Q63</f>
        <v>0</v>
      </c>
      <c r="S63" s="421">
        <f t="shared" si="60"/>
        <v>0</v>
      </c>
      <c r="T63" s="421">
        <v>1819683717</v>
      </c>
      <c r="U63" s="421">
        <f>+Q63-T63</f>
        <v>516178</v>
      </c>
      <c r="V63" s="421">
        <v>1819683717</v>
      </c>
      <c r="W63" s="44">
        <f t="shared" si="21"/>
        <v>0</v>
      </c>
      <c r="X63" s="45">
        <f t="shared" si="2"/>
        <v>1</v>
      </c>
      <c r="Y63" s="45">
        <f t="shared" si="3"/>
        <v>0.99971641686090751</v>
      </c>
      <c r="Z63" s="45">
        <f t="shared" si="4"/>
        <v>0.99971641686090751</v>
      </c>
      <c r="AA63" s="45">
        <f t="shared" si="5"/>
        <v>0.99971641686090751</v>
      </c>
      <c r="AB63" s="45">
        <f t="shared" si="8"/>
        <v>1</v>
      </c>
    </row>
    <row r="64" spans="1:28" ht="28.5" customHeight="1" x14ac:dyDescent="0.25">
      <c r="A64" s="239" t="s">
        <v>137</v>
      </c>
      <c r="B64" s="40" t="s">
        <v>37</v>
      </c>
      <c r="C64" s="40">
        <v>20</v>
      </c>
      <c r="D64" s="40" t="s">
        <v>38</v>
      </c>
      <c r="E64" s="151" t="s">
        <v>138</v>
      </c>
      <c r="F64" s="421">
        <v>7916649332</v>
      </c>
      <c r="G64" s="421">
        <v>0</v>
      </c>
      <c r="H64" s="421">
        <v>0</v>
      </c>
      <c r="I64" s="421">
        <v>0</v>
      </c>
      <c r="J64" s="421">
        <f>3422220+8575775.1</f>
        <v>11997995.1</v>
      </c>
      <c r="K64" s="421">
        <f t="shared" si="16"/>
        <v>-11997995.1</v>
      </c>
      <c r="L64" s="421">
        <f t="shared" si="17"/>
        <v>7904651336.8999996</v>
      </c>
      <c r="M64" s="43">
        <f t="shared" si="23"/>
        <v>1.4891140862153195E-3</v>
      </c>
      <c r="N64" s="421">
        <v>0</v>
      </c>
      <c r="O64" s="421">
        <v>7833056517.7799997</v>
      </c>
      <c r="P64" s="421">
        <f>L64-O64</f>
        <v>71594819.119999886</v>
      </c>
      <c r="Q64" s="421">
        <v>7521068630.8000002</v>
      </c>
      <c r="R64" s="421">
        <f>+L64-Q64</f>
        <v>383582706.09999943</v>
      </c>
      <c r="S64" s="421">
        <f t="shared" si="60"/>
        <v>311987886.97999954</v>
      </c>
      <c r="T64" s="421">
        <v>4056217525.54</v>
      </c>
      <c r="U64" s="421">
        <f>+Q64-T64</f>
        <v>3464851105.2600002</v>
      </c>
      <c r="V64" s="421">
        <v>4056217525.54</v>
      </c>
      <c r="W64" s="44">
        <f t="shared" si="21"/>
        <v>0</v>
      </c>
      <c r="X64" s="45">
        <f t="shared" si="2"/>
        <v>0.95147379817887945</v>
      </c>
      <c r="Y64" s="45">
        <f t="shared" si="3"/>
        <v>0.51314312961597919</v>
      </c>
      <c r="Z64" s="45">
        <f t="shared" si="4"/>
        <v>0.51314312961597919</v>
      </c>
      <c r="AA64" s="45">
        <f t="shared" si="5"/>
        <v>0.53931398909579542</v>
      </c>
      <c r="AB64" s="45">
        <f t="shared" si="8"/>
        <v>1</v>
      </c>
    </row>
    <row r="65" spans="1:28" ht="35.25" customHeight="1" x14ac:dyDescent="0.25">
      <c r="A65" s="239" t="s">
        <v>139</v>
      </c>
      <c r="B65" s="40" t="s">
        <v>37</v>
      </c>
      <c r="C65" s="40">
        <v>20</v>
      </c>
      <c r="D65" s="40" t="s">
        <v>38</v>
      </c>
      <c r="E65" s="151" t="s">
        <v>140</v>
      </c>
      <c r="F65" s="421">
        <v>1000000</v>
      </c>
      <c r="G65" s="421">
        <v>0</v>
      </c>
      <c r="H65" s="421">
        <v>0</v>
      </c>
      <c r="I65" s="421">
        <v>10000000</v>
      </c>
      <c r="J65" s="421">
        <v>0</v>
      </c>
      <c r="K65" s="421">
        <f t="shared" si="16"/>
        <v>10000000</v>
      </c>
      <c r="L65" s="421">
        <f t="shared" si="17"/>
        <v>11000000</v>
      </c>
      <c r="M65" s="370">
        <f t="shared" si="23"/>
        <v>2.0722299125203958E-6</v>
      </c>
      <c r="N65" s="421">
        <v>0</v>
      </c>
      <c r="O65" s="421">
        <v>11000000</v>
      </c>
      <c r="P65" s="421">
        <f>L65-O65</f>
        <v>0</v>
      </c>
      <c r="Q65" s="421">
        <v>11000000</v>
      </c>
      <c r="R65" s="421">
        <f>+L65-Q65</f>
        <v>0</v>
      </c>
      <c r="S65" s="421">
        <f t="shared" si="60"/>
        <v>0</v>
      </c>
      <c r="T65" s="421">
        <v>1556244.59</v>
      </c>
      <c r="U65" s="421">
        <f>+Q65-T65</f>
        <v>9443755.4100000001</v>
      </c>
      <c r="V65" s="421">
        <v>1556244.59</v>
      </c>
      <c r="W65" s="44">
        <f t="shared" si="21"/>
        <v>0</v>
      </c>
      <c r="X65" s="45">
        <f t="shared" si="2"/>
        <v>1</v>
      </c>
      <c r="Y65" s="45">
        <f t="shared" si="3"/>
        <v>0.14147678090909091</v>
      </c>
      <c r="Z65" s="45">
        <f t="shared" si="4"/>
        <v>0.14147678090909091</v>
      </c>
      <c r="AA65" s="45">
        <f t="shared" si="5"/>
        <v>0.14147678090909091</v>
      </c>
      <c r="AB65" s="45">
        <f t="shared" si="8"/>
        <v>1</v>
      </c>
    </row>
    <row r="66" spans="1:28" ht="49.5" customHeight="1" x14ac:dyDescent="0.25">
      <c r="A66" s="238" t="s">
        <v>141</v>
      </c>
      <c r="B66" s="40"/>
      <c r="C66" s="40"/>
      <c r="D66" s="40"/>
      <c r="E66" s="149" t="s">
        <v>142</v>
      </c>
      <c r="F66" s="425">
        <f>SUM(F67:F72)</f>
        <v>8027189301</v>
      </c>
      <c r="G66" s="425">
        <f t="shared" ref="G66:L66" si="63">SUM(G67:G72)</f>
        <v>0</v>
      </c>
      <c r="H66" s="425">
        <f t="shared" si="63"/>
        <v>0</v>
      </c>
      <c r="I66" s="425">
        <f t="shared" ref="I66:J66" si="64">SUM(I67:I72)</f>
        <v>68094918.25</v>
      </c>
      <c r="J66" s="425">
        <f t="shared" si="64"/>
        <v>274403375.43000001</v>
      </c>
      <c r="K66" s="425">
        <f t="shared" si="63"/>
        <v>-206308457.18000001</v>
      </c>
      <c r="L66" s="425">
        <f t="shared" si="63"/>
        <v>7820880843.8199997</v>
      </c>
      <c r="M66" s="36">
        <f t="shared" si="23"/>
        <v>1.4733330206201415E-3</v>
      </c>
      <c r="N66" s="425">
        <f t="shared" ref="N66:W66" si="65">SUM(N67:N72)</f>
        <v>0</v>
      </c>
      <c r="O66" s="425">
        <f t="shared" ref="O66" si="66">SUM(O67:O72)</f>
        <v>7508494342.289999</v>
      </c>
      <c r="P66" s="425">
        <f t="shared" si="65"/>
        <v>312386501.53000027</v>
      </c>
      <c r="Q66" s="425">
        <f t="shared" ref="Q66" si="67">SUM(Q67:Q72)</f>
        <v>7402930085.9900007</v>
      </c>
      <c r="R66" s="425">
        <f t="shared" si="65"/>
        <v>417950757.83000016</v>
      </c>
      <c r="S66" s="425">
        <f t="shared" si="65"/>
        <v>105564256.29999992</v>
      </c>
      <c r="T66" s="425">
        <f t="shared" ref="T66" si="68">SUM(T67:T72)</f>
        <v>3659608154.3800001</v>
      </c>
      <c r="U66" s="425">
        <f t="shared" si="65"/>
        <v>3743321931.6099997</v>
      </c>
      <c r="V66" s="425">
        <f t="shared" ref="V66" si="69">SUM(V67:V72)</f>
        <v>3659263314.3800001</v>
      </c>
      <c r="W66" s="425">
        <f t="shared" si="65"/>
        <v>344840</v>
      </c>
      <c r="X66" s="37">
        <f t="shared" si="2"/>
        <v>0.94655963104715235</v>
      </c>
      <c r="Y66" s="37">
        <f t="shared" si="3"/>
        <v>0.46792787506432787</v>
      </c>
      <c r="Z66" s="37">
        <f t="shared" si="4"/>
        <v>0.46788378284416926</v>
      </c>
      <c r="AA66" s="37">
        <f t="shared" si="5"/>
        <v>0.49434590248336746</v>
      </c>
      <c r="AB66" s="37">
        <f t="shared" si="8"/>
        <v>0.99990577133248892</v>
      </c>
    </row>
    <row r="67" spans="1:28" ht="32.25" customHeight="1" x14ac:dyDescent="0.25">
      <c r="A67" s="239" t="s">
        <v>143</v>
      </c>
      <c r="B67" s="40" t="s">
        <v>37</v>
      </c>
      <c r="C67" s="40">
        <v>20</v>
      </c>
      <c r="D67" s="40" t="s">
        <v>38</v>
      </c>
      <c r="E67" s="151" t="s">
        <v>144</v>
      </c>
      <c r="F67" s="421">
        <v>1901794484</v>
      </c>
      <c r="G67" s="421">
        <v>0</v>
      </c>
      <c r="H67" s="421">
        <v>0</v>
      </c>
      <c r="I67" s="421">
        <v>58000000</v>
      </c>
      <c r="J67" s="421">
        <v>0</v>
      </c>
      <c r="K67" s="421">
        <f t="shared" si="16"/>
        <v>58000000</v>
      </c>
      <c r="L67" s="421">
        <f t="shared" si="17"/>
        <v>1959794484</v>
      </c>
      <c r="M67" s="43">
        <f t="shared" si="23"/>
        <v>3.691949774670249E-4</v>
      </c>
      <c r="N67" s="421">
        <v>0</v>
      </c>
      <c r="O67" s="421">
        <v>1948213004.0899999</v>
      </c>
      <c r="P67" s="421">
        <f t="shared" ref="P67:P72" si="70">L67-O67</f>
        <v>11581479.910000086</v>
      </c>
      <c r="Q67" s="421">
        <v>1947827276.47</v>
      </c>
      <c r="R67" s="421">
        <f t="shared" ref="R67:R72" si="71">+L67-Q67</f>
        <v>11967207.529999971</v>
      </c>
      <c r="S67" s="421">
        <f t="shared" si="60"/>
        <v>385727.61999988556</v>
      </c>
      <c r="T67" s="421">
        <v>954863065.47000003</v>
      </c>
      <c r="U67" s="421">
        <f t="shared" ref="U67:U72" si="72">+Q67-T67</f>
        <v>992964211</v>
      </c>
      <c r="V67" s="421">
        <v>954863065.47000003</v>
      </c>
      <c r="W67" s="44">
        <f t="shared" si="21"/>
        <v>0</v>
      </c>
      <c r="X67" s="45">
        <f t="shared" si="2"/>
        <v>0.9938936415896148</v>
      </c>
      <c r="Y67" s="45">
        <f t="shared" si="3"/>
        <v>0.48722612154775308</v>
      </c>
      <c r="Z67" s="45">
        <f t="shared" si="4"/>
        <v>0.48722612154775308</v>
      </c>
      <c r="AA67" s="45">
        <f t="shared" si="5"/>
        <v>0.49021957799075239</v>
      </c>
      <c r="AB67" s="45">
        <f t="shared" si="8"/>
        <v>1</v>
      </c>
    </row>
    <row r="68" spans="1:28" ht="32.25" customHeight="1" x14ac:dyDescent="0.25">
      <c r="A68" s="239" t="s">
        <v>145</v>
      </c>
      <c r="B68" s="40" t="s">
        <v>37</v>
      </c>
      <c r="C68" s="40">
        <v>20</v>
      </c>
      <c r="D68" s="40" t="s">
        <v>38</v>
      </c>
      <c r="E68" s="151" t="s">
        <v>146</v>
      </c>
      <c r="F68" s="421">
        <v>3522762176</v>
      </c>
      <c r="G68" s="421">
        <v>0</v>
      </c>
      <c r="H68" s="421">
        <v>0</v>
      </c>
      <c r="I68" s="421">
        <v>0</v>
      </c>
      <c r="J68" s="421">
        <f>23501000+58000000</f>
        <v>81501000</v>
      </c>
      <c r="K68" s="421">
        <f t="shared" si="16"/>
        <v>-81501000</v>
      </c>
      <c r="L68" s="421">
        <f t="shared" si="17"/>
        <v>3441261176</v>
      </c>
      <c r="M68" s="43">
        <f t="shared" si="23"/>
        <v>6.4828039506384665E-4</v>
      </c>
      <c r="N68" s="421">
        <v>0</v>
      </c>
      <c r="O68" s="421">
        <v>3356443652.1999998</v>
      </c>
      <c r="P68" s="421">
        <f t="shared" si="70"/>
        <v>84817523.800000191</v>
      </c>
      <c r="Q68" s="421">
        <v>3307949556.1599998</v>
      </c>
      <c r="R68" s="421">
        <f t="shared" si="71"/>
        <v>133311619.84000015</v>
      </c>
      <c r="S68" s="421">
        <f t="shared" si="60"/>
        <v>48494096.039999962</v>
      </c>
      <c r="T68" s="421">
        <v>1562811749.1600001</v>
      </c>
      <c r="U68" s="421">
        <f t="shared" si="72"/>
        <v>1745137806.9999998</v>
      </c>
      <c r="V68" s="421">
        <v>1562811749.1600001</v>
      </c>
      <c r="W68" s="44">
        <f t="shared" si="21"/>
        <v>0</v>
      </c>
      <c r="X68" s="45">
        <f t="shared" si="2"/>
        <v>0.96126082473200802</v>
      </c>
      <c r="Y68" s="45">
        <f t="shared" si="3"/>
        <v>0.45413924408276302</v>
      </c>
      <c r="Z68" s="45">
        <f t="shared" si="4"/>
        <v>0.45413924408276302</v>
      </c>
      <c r="AA68" s="45">
        <f t="shared" si="5"/>
        <v>0.47244122760268886</v>
      </c>
      <c r="AB68" s="45">
        <f t="shared" si="8"/>
        <v>1</v>
      </c>
    </row>
    <row r="69" spans="1:28" ht="44.25" customHeight="1" x14ac:dyDescent="0.25">
      <c r="A69" s="239" t="s">
        <v>147</v>
      </c>
      <c r="B69" s="40" t="s">
        <v>37</v>
      </c>
      <c r="C69" s="40">
        <v>20</v>
      </c>
      <c r="D69" s="40" t="s">
        <v>38</v>
      </c>
      <c r="E69" s="151" t="s">
        <v>148</v>
      </c>
      <c r="F69" s="421">
        <v>438053756</v>
      </c>
      <c r="G69" s="421">
        <v>0</v>
      </c>
      <c r="H69" s="421">
        <v>0</v>
      </c>
      <c r="I69" s="421">
        <v>0</v>
      </c>
      <c r="J69" s="421">
        <v>0</v>
      </c>
      <c r="K69" s="421">
        <f t="shared" si="16"/>
        <v>0</v>
      </c>
      <c r="L69" s="421">
        <f t="shared" si="17"/>
        <v>438053756</v>
      </c>
      <c r="M69" s="43">
        <f t="shared" si="23"/>
        <v>8.2522554225010063E-5</v>
      </c>
      <c r="N69" s="421">
        <v>0</v>
      </c>
      <c r="O69" s="421">
        <v>288970451.94999999</v>
      </c>
      <c r="P69" s="421">
        <f t="shared" si="70"/>
        <v>149083304.05000001</v>
      </c>
      <c r="Q69" s="421">
        <v>245314972.69999999</v>
      </c>
      <c r="R69" s="421">
        <f t="shared" si="71"/>
        <v>192738783.30000001</v>
      </c>
      <c r="S69" s="421">
        <f t="shared" si="60"/>
        <v>43655479.25</v>
      </c>
      <c r="T69" s="421">
        <v>155493305.59999999</v>
      </c>
      <c r="U69" s="421">
        <f t="shared" si="72"/>
        <v>89821667.099999994</v>
      </c>
      <c r="V69" s="421">
        <v>155148465.59999999</v>
      </c>
      <c r="W69" s="44">
        <f t="shared" si="21"/>
        <v>344840</v>
      </c>
      <c r="X69" s="45">
        <f t="shared" si="2"/>
        <v>0.5600111158503569</v>
      </c>
      <c r="Y69" s="45">
        <f t="shared" si="3"/>
        <v>0.35496398209173213</v>
      </c>
      <c r="Z69" s="45">
        <f t="shared" si="4"/>
        <v>0.35417677277032639</v>
      </c>
      <c r="AA69" s="45">
        <f t="shared" si="5"/>
        <v>0.63385167194892544</v>
      </c>
      <c r="AB69" s="45">
        <f t="shared" si="8"/>
        <v>0.99778228394676305</v>
      </c>
    </row>
    <row r="70" spans="1:28" ht="32.25" customHeight="1" x14ac:dyDescent="0.25">
      <c r="A70" s="239" t="s">
        <v>149</v>
      </c>
      <c r="B70" s="40" t="s">
        <v>37</v>
      </c>
      <c r="C70" s="40">
        <v>20</v>
      </c>
      <c r="D70" s="40" t="s">
        <v>38</v>
      </c>
      <c r="E70" s="151" t="s">
        <v>150</v>
      </c>
      <c r="F70" s="421">
        <v>1485186461</v>
      </c>
      <c r="G70" s="421">
        <v>0</v>
      </c>
      <c r="H70" s="421">
        <v>0</v>
      </c>
      <c r="I70" s="421">
        <v>0</v>
      </c>
      <c r="J70" s="421">
        <f>100000000+10000000</f>
        <v>110000000</v>
      </c>
      <c r="K70" s="421">
        <f t="shared" si="16"/>
        <v>-110000000</v>
      </c>
      <c r="L70" s="421">
        <f t="shared" si="17"/>
        <v>1375186461</v>
      </c>
      <c r="M70" s="43">
        <f t="shared" si="23"/>
        <v>2.5906386543429657E-4</v>
      </c>
      <c r="N70" s="421">
        <v>0</v>
      </c>
      <c r="O70" s="421">
        <v>1365430267.23</v>
      </c>
      <c r="P70" s="421">
        <f t="shared" si="70"/>
        <v>9756193.7699999809</v>
      </c>
      <c r="Q70" s="421">
        <v>1365367078.0999999</v>
      </c>
      <c r="R70" s="421">
        <f t="shared" si="71"/>
        <v>9819382.9000000954</v>
      </c>
      <c r="S70" s="421">
        <f t="shared" si="60"/>
        <v>63189.130000114441</v>
      </c>
      <c r="T70" s="421">
        <v>691924057.59000003</v>
      </c>
      <c r="U70" s="421">
        <f t="shared" si="72"/>
        <v>673443020.50999987</v>
      </c>
      <c r="V70" s="421">
        <v>691924057.59000003</v>
      </c>
      <c r="W70" s="44">
        <f t="shared" si="21"/>
        <v>0</v>
      </c>
      <c r="X70" s="45">
        <f t="shared" si="2"/>
        <v>0.99285959891369224</v>
      </c>
      <c r="Y70" s="45">
        <f t="shared" si="3"/>
        <v>0.50314926536351356</v>
      </c>
      <c r="Z70" s="45">
        <f t="shared" si="4"/>
        <v>0.50314926536351356</v>
      </c>
      <c r="AA70" s="45">
        <f t="shared" si="5"/>
        <v>0.50676779064635047</v>
      </c>
      <c r="AB70" s="45">
        <f t="shared" si="8"/>
        <v>1</v>
      </c>
    </row>
    <row r="71" spans="1:28" ht="50.25" customHeight="1" x14ac:dyDescent="0.25">
      <c r="A71" s="239" t="s">
        <v>151</v>
      </c>
      <c r="B71" s="40" t="s">
        <v>37</v>
      </c>
      <c r="C71" s="40">
        <v>20</v>
      </c>
      <c r="D71" s="40" t="s">
        <v>38</v>
      </c>
      <c r="E71" s="151" t="s">
        <v>152</v>
      </c>
      <c r="F71" s="421">
        <v>160471120</v>
      </c>
      <c r="G71" s="421">
        <v>0</v>
      </c>
      <c r="H71" s="421">
        <v>0</v>
      </c>
      <c r="I71" s="421">
        <v>10094918.25</v>
      </c>
      <c r="J71" s="421">
        <v>0</v>
      </c>
      <c r="K71" s="421">
        <f t="shared" si="16"/>
        <v>10094918.25</v>
      </c>
      <c r="L71" s="421">
        <f t="shared" si="17"/>
        <v>170566038.25</v>
      </c>
      <c r="M71" s="371">
        <f t="shared" si="23"/>
        <v>3.2132004229249814E-5</v>
      </c>
      <c r="N71" s="421">
        <v>0</v>
      </c>
      <c r="O71" s="421">
        <v>170566038.25</v>
      </c>
      <c r="P71" s="421">
        <f t="shared" si="70"/>
        <v>0</v>
      </c>
      <c r="Q71" s="421">
        <v>170498815.77000001</v>
      </c>
      <c r="R71" s="421">
        <f t="shared" si="71"/>
        <v>67222.479999989271</v>
      </c>
      <c r="S71" s="421">
        <f t="shared" si="60"/>
        <v>67222.479999989271</v>
      </c>
      <c r="T71" s="421">
        <v>79899663.709999993</v>
      </c>
      <c r="U71" s="421">
        <f t="shared" si="72"/>
        <v>90599152.060000017</v>
      </c>
      <c r="V71" s="421">
        <v>79899663.709999993</v>
      </c>
      <c r="W71" s="44">
        <f t="shared" si="21"/>
        <v>0</v>
      </c>
      <c r="X71" s="45">
        <f t="shared" si="2"/>
        <v>0.99960588590384292</v>
      </c>
      <c r="Y71" s="45">
        <f t="shared" si="3"/>
        <v>0.46843829246294871</v>
      </c>
      <c r="Z71" s="45">
        <f t="shared" si="4"/>
        <v>0.46843829246294871</v>
      </c>
      <c r="AA71" s="45">
        <f t="shared" si="5"/>
        <v>0.4686229833864845</v>
      </c>
      <c r="AB71" s="45">
        <f t="shared" si="8"/>
        <v>1</v>
      </c>
    </row>
    <row r="72" spans="1:28" ht="49.5" customHeight="1" x14ac:dyDescent="0.25">
      <c r="A72" s="239" t="s">
        <v>153</v>
      </c>
      <c r="B72" s="40" t="s">
        <v>37</v>
      </c>
      <c r="C72" s="40">
        <v>20</v>
      </c>
      <c r="D72" s="40" t="s">
        <v>38</v>
      </c>
      <c r="E72" s="151" t="s">
        <v>154</v>
      </c>
      <c r="F72" s="421">
        <v>518921304</v>
      </c>
      <c r="G72" s="421">
        <v>0</v>
      </c>
      <c r="H72" s="421">
        <v>0</v>
      </c>
      <c r="I72" s="421">
        <v>0</v>
      </c>
      <c r="J72" s="421">
        <f>55459348+27443027.43</f>
        <v>82902375.430000007</v>
      </c>
      <c r="K72" s="421">
        <f t="shared" si="16"/>
        <v>-82902375.430000007</v>
      </c>
      <c r="L72" s="421">
        <f t="shared" si="17"/>
        <v>436018928.56999999</v>
      </c>
      <c r="M72" s="43">
        <f t="shared" si="23"/>
        <v>8.2139224200713422E-5</v>
      </c>
      <c r="N72" s="421">
        <v>0</v>
      </c>
      <c r="O72" s="421">
        <v>378870928.56999999</v>
      </c>
      <c r="P72" s="421">
        <f t="shared" si="70"/>
        <v>57148000</v>
      </c>
      <c r="Q72" s="421">
        <v>365972386.79000002</v>
      </c>
      <c r="R72" s="421">
        <f t="shared" si="71"/>
        <v>70046541.779999971</v>
      </c>
      <c r="S72" s="421">
        <f t="shared" si="60"/>
        <v>12898541.779999971</v>
      </c>
      <c r="T72" s="421">
        <v>214616312.84999999</v>
      </c>
      <c r="U72" s="421">
        <f t="shared" si="72"/>
        <v>151356073.94000003</v>
      </c>
      <c r="V72" s="421">
        <v>214616312.84999999</v>
      </c>
      <c r="W72" s="44">
        <f t="shared" si="21"/>
        <v>0</v>
      </c>
      <c r="X72" s="45">
        <f t="shared" si="2"/>
        <v>0.83934976857603449</v>
      </c>
      <c r="Y72" s="45">
        <f t="shared" si="3"/>
        <v>0.49221788043439207</v>
      </c>
      <c r="Z72" s="45">
        <f t="shared" si="4"/>
        <v>0.49221788043439207</v>
      </c>
      <c r="AA72" s="45">
        <f t="shared" si="5"/>
        <v>0.58642761201858051</v>
      </c>
      <c r="AB72" s="45">
        <f t="shared" si="8"/>
        <v>1</v>
      </c>
    </row>
    <row r="73" spans="1:28" ht="32.25" customHeight="1" x14ac:dyDescent="0.25">
      <c r="A73" s="238" t="s">
        <v>155</v>
      </c>
      <c r="B73" s="40"/>
      <c r="C73" s="40"/>
      <c r="D73" s="40"/>
      <c r="E73" s="149" t="s">
        <v>156</v>
      </c>
      <c r="F73" s="425">
        <f>SUM(F74:F78)</f>
        <v>563000000</v>
      </c>
      <c r="G73" s="425">
        <f t="shared" ref="G73:L73" si="73">SUM(G74:G78)</f>
        <v>0</v>
      </c>
      <c r="H73" s="425">
        <f t="shared" si="73"/>
        <v>0</v>
      </c>
      <c r="I73" s="425">
        <f t="shared" si="73"/>
        <v>82000000</v>
      </c>
      <c r="J73" s="425">
        <f t="shared" si="73"/>
        <v>82000000</v>
      </c>
      <c r="K73" s="425">
        <f t="shared" si="73"/>
        <v>0</v>
      </c>
      <c r="L73" s="425">
        <f t="shared" si="73"/>
        <v>563000000</v>
      </c>
      <c r="M73" s="36">
        <f t="shared" si="23"/>
        <v>1.0606049461354389E-4</v>
      </c>
      <c r="N73" s="425">
        <f t="shared" ref="N73:W73" si="74">SUM(N74:N78)</f>
        <v>0</v>
      </c>
      <c r="O73" s="425">
        <f t="shared" si="74"/>
        <v>513372434.72000003</v>
      </c>
      <c r="P73" s="425">
        <f t="shared" si="74"/>
        <v>49627565.280000001</v>
      </c>
      <c r="Q73" s="425">
        <f t="shared" si="74"/>
        <v>441593382.5</v>
      </c>
      <c r="R73" s="425">
        <f t="shared" si="74"/>
        <v>121406617.5</v>
      </c>
      <c r="S73" s="425">
        <f t="shared" si="74"/>
        <v>71779052.219999999</v>
      </c>
      <c r="T73" s="425">
        <f t="shared" si="74"/>
        <v>161632174.5</v>
      </c>
      <c r="U73" s="425">
        <f t="shared" si="74"/>
        <v>279961208</v>
      </c>
      <c r="V73" s="425">
        <f t="shared" si="74"/>
        <v>161632174.5</v>
      </c>
      <c r="W73" s="425">
        <f t="shared" si="74"/>
        <v>0</v>
      </c>
      <c r="X73" s="37">
        <f t="shared" ref="X73:X136" si="75">+Q73/L73</f>
        <v>0.78435769538188282</v>
      </c>
      <c r="Y73" s="37">
        <f t="shared" ref="Y73:Y136" si="76">+T73/L73</f>
        <v>0.28709089609236232</v>
      </c>
      <c r="Z73" s="37">
        <f t="shared" ref="Z73:Z136" si="77">+V73/L73</f>
        <v>0.28709089609236232</v>
      </c>
      <c r="AA73" s="37">
        <f t="shared" ref="AA73:AA75" si="78">+T73/Q73</f>
        <v>0.36602037282567296</v>
      </c>
      <c r="AB73" s="37">
        <f t="shared" si="8"/>
        <v>1</v>
      </c>
    </row>
    <row r="74" spans="1:28" ht="33" customHeight="1" x14ac:dyDescent="0.25">
      <c r="A74" s="239" t="s">
        <v>157</v>
      </c>
      <c r="B74" s="40" t="s">
        <v>37</v>
      </c>
      <c r="C74" s="40">
        <v>20</v>
      </c>
      <c r="D74" s="40" t="s">
        <v>38</v>
      </c>
      <c r="E74" s="151" t="s">
        <v>158</v>
      </c>
      <c r="F74" s="421">
        <v>270000000</v>
      </c>
      <c r="G74" s="421">
        <v>0</v>
      </c>
      <c r="H74" s="421">
        <v>0</v>
      </c>
      <c r="I74" s="421">
        <v>0</v>
      </c>
      <c r="J74" s="421">
        <v>0</v>
      </c>
      <c r="K74" s="421">
        <f t="shared" ref="K74:K134" si="79">+G74-H74+I74-J74</f>
        <v>0</v>
      </c>
      <c r="L74" s="421">
        <f t="shared" ref="L74:L134" si="80">+F74+K74</f>
        <v>270000000</v>
      </c>
      <c r="M74" s="43">
        <f t="shared" si="23"/>
        <v>5.0863825125500617E-5</v>
      </c>
      <c r="N74" s="421">
        <v>0</v>
      </c>
      <c r="O74" s="421">
        <v>270000000</v>
      </c>
      <c r="P74" s="421">
        <f t="shared" ref="P74:P79" si="81">L74-O74</f>
        <v>0</v>
      </c>
      <c r="Q74" s="421">
        <v>213587000</v>
      </c>
      <c r="R74" s="421">
        <f t="shared" ref="R74:R79" si="82">+L74-Q74</f>
        <v>56413000</v>
      </c>
      <c r="S74" s="421">
        <f t="shared" si="60"/>
        <v>56413000</v>
      </c>
      <c r="T74" s="421">
        <v>126957000</v>
      </c>
      <c r="U74" s="421">
        <f t="shared" ref="U74:U79" si="83">+Q74-T74</f>
        <v>86630000</v>
      </c>
      <c r="V74" s="421">
        <v>126957000</v>
      </c>
      <c r="W74" s="44">
        <f t="shared" si="21"/>
        <v>0</v>
      </c>
      <c r="X74" s="45">
        <f t="shared" si="75"/>
        <v>0.79106296296296297</v>
      </c>
      <c r="Y74" s="45">
        <f t="shared" si="76"/>
        <v>0.47021111111111114</v>
      </c>
      <c r="Z74" s="45">
        <f t="shared" si="77"/>
        <v>0.47021111111111114</v>
      </c>
      <c r="AA74" s="45">
        <f t="shared" si="78"/>
        <v>0.59440415381085931</v>
      </c>
      <c r="AB74" s="45">
        <f t="shared" si="8"/>
        <v>1</v>
      </c>
    </row>
    <row r="75" spans="1:28" ht="33" customHeight="1" x14ac:dyDescent="0.25">
      <c r="A75" s="239" t="s">
        <v>159</v>
      </c>
      <c r="B75" s="40" t="s">
        <v>37</v>
      </c>
      <c r="C75" s="40">
        <v>20</v>
      </c>
      <c r="D75" s="40" t="s">
        <v>38</v>
      </c>
      <c r="E75" s="151" t="s">
        <v>160</v>
      </c>
      <c r="F75" s="421">
        <v>50000000</v>
      </c>
      <c r="G75" s="421">
        <v>0</v>
      </c>
      <c r="H75" s="421">
        <v>0</v>
      </c>
      <c r="I75" s="421">
        <v>0</v>
      </c>
      <c r="J75" s="421">
        <v>0</v>
      </c>
      <c r="K75" s="421">
        <f t="shared" si="79"/>
        <v>0</v>
      </c>
      <c r="L75" s="421">
        <f t="shared" si="80"/>
        <v>50000000</v>
      </c>
      <c r="M75" s="371">
        <f t="shared" si="23"/>
        <v>9.4192268750927066E-6</v>
      </c>
      <c r="N75" s="421">
        <v>0</v>
      </c>
      <c r="O75" s="421">
        <v>30372434.719999999</v>
      </c>
      <c r="P75" s="421">
        <f t="shared" si="81"/>
        <v>19627565.280000001</v>
      </c>
      <c r="Q75" s="421">
        <v>17229038.719999999</v>
      </c>
      <c r="R75" s="421">
        <f t="shared" si="82"/>
        <v>32770961.280000001</v>
      </c>
      <c r="S75" s="421">
        <f t="shared" si="60"/>
        <v>13143396</v>
      </c>
      <c r="T75" s="421">
        <v>126.72</v>
      </c>
      <c r="U75" s="421">
        <f t="shared" si="83"/>
        <v>17228912</v>
      </c>
      <c r="V75" s="421">
        <v>126.72</v>
      </c>
      <c r="W75" s="44">
        <f t="shared" si="21"/>
        <v>0</v>
      </c>
      <c r="X75" s="438">
        <f t="shared" si="75"/>
        <v>0.34458077439999996</v>
      </c>
      <c r="Y75" s="438">
        <f t="shared" si="76"/>
        <v>2.5343999999999998E-6</v>
      </c>
      <c r="Z75" s="438">
        <f t="shared" si="77"/>
        <v>2.5343999999999998E-6</v>
      </c>
      <c r="AA75" s="45">
        <f t="shared" si="78"/>
        <v>7.3550243898923697E-6</v>
      </c>
      <c r="AB75" s="45">
        <f t="shared" si="8"/>
        <v>1</v>
      </c>
    </row>
    <row r="76" spans="1:28" ht="62.25" customHeight="1" x14ac:dyDescent="0.25">
      <c r="A76" s="239" t="s">
        <v>161</v>
      </c>
      <c r="B76" s="40" t="s">
        <v>37</v>
      </c>
      <c r="C76" s="40">
        <v>20</v>
      </c>
      <c r="D76" s="40" t="s">
        <v>38</v>
      </c>
      <c r="E76" s="151" t="s">
        <v>162</v>
      </c>
      <c r="F76" s="421">
        <v>3000000</v>
      </c>
      <c r="G76" s="421">
        <v>0</v>
      </c>
      <c r="H76" s="421">
        <v>0</v>
      </c>
      <c r="I76" s="421">
        <v>0</v>
      </c>
      <c r="J76" s="421">
        <v>0</v>
      </c>
      <c r="K76" s="421">
        <f t="shared" si="79"/>
        <v>0</v>
      </c>
      <c r="L76" s="421">
        <f t="shared" si="80"/>
        <v>3000000</v>
      </c>
      <c r="M76" s="373">
        <f t="shared" si="23"/>
        <v>5.6515361250556239E-7</v>
      </c>
      <c r="N76" s="421">
        <v>0</v>
      </c>
      <c r="O76" s="421">
        <v>3000000</v>
      </c>
      <c r="P76" s="421">
        <f t="shared" si="81"/>
        <v>0</v>
      </c>
      <c r="Q76" s="421">
        <v>777343.78</v>
      </c>
      <c r="R76" s="421">
        <f t="shared" si="82"/>
        <v>2222656.2199999997</v>
      </c>
      <c r="S76" s="421">
        <f t="shared" si="60"/>
        <v>2222656.2199999997</v>
      </c>
      <c r="T76" s="421">
        <v>777343.78</v>
      </c>
      <c r="U76" s="421">
        <f t="shared" si="83"/>
        <v>0</v>
      </c>
      <c r="V76" s="421">
        <v>777343.78</v>
      </c>
      <c r="W76" s="44">
        <f t="shared" si="21"/>
        <v>0</v>
      </c>
      <c r="X76" s="45">
        <f t="shared" si="75"/>
        <v>0.25911459333333337</v>
      </c>
      <c r="Y76" s="45">
        <f t="shared" si="76"/>
        <v>0.25911459333333337</v>
      </c>
      <c r="Z76" s="45">
        <f t="shared" si="77"/>
        <v>0.25911459333333337</v>
      </c>
      <c r="AA76" s="45">
        <f>+T76/Q76</f>
        <v>1</v>
      </c>
      <c r="AB76" s="45">
        <f t="shared" ref="AB76:AB139" si="84">+V76/T76</f>
        <v>1</v>
      </c>
    </row>
    <row r="77" spans="1:28" ht="33" customHeight="1" x14ac:dyDescent="0.25">
      <c r="A77" s="239" t="s">
        <v>163</v>
      </c>
      <c r="B77" s="40" t="s">
        <v>37</v>
      </c>
      <c r="C77" s="40">
        <v>20</v>
      </c>
      <c r="D77" s="40" t="s">
        <v>38</v>
      </c>
      <c r="E77" s="151" t="s">
        <v>164</v>
      </c>
      <c r="F77" s="421">
        <v>210000000</v>
      </c>
      <c r="G77" s="421">
        <v>0</v>
      </c>
      <c r="H77" s="421">
        <v>0</v>
      </c>
      <c r="I77" s="421">
        <v>0</v>
      </c>
      <c r="J77" s="421">
        <v>82000000</v>
      </c>
      <c r="K77" s="421">
        <f t="shared" si="79"/>
        <v>-82000000</v>
      </c>
      <c r="L77" s="422">
        <f t="shared" si="80"/>
        <v>128000000</v>
      </c>
      <c r="M77" s="371">
        <f t="shared" si="23"/>
        <v>2.4113220800237331E-5</v>
      </c>
      <c r="N77" s="421">
        <v>0</v>
      </c>
      <c r="O77" s="421">
        <v>98000000</v>
      </c>
      <c r="P77" s="421">
        <f t="shared" si="81"/>
        <v>30000000</v>
      </c>
      <c r="Q77" s="421">
        <v>98000000</v>
      </c>
      <c r="R77" s="421">
        <f t="shared" si="82"/>
        <v>30000000</v>
      </c>
      <c r="S77" s="421">
        <f t="shared" si="60"/>
        <v>0</v>
      </c>
      <c r="T77" s="421">
        <v>4782404</v>
      </c>
      <c r="U77" s="421">
        <f t="shared" si="83"/>
        <v>93217596</v>
      </c>
      <c r="V77" s="421">
        <v>4782404</v>
      </c>
      <c r="W77" s="44">
        <f t="shared" si="21"/>
        <v>0</v>
      </c>
      <c r="X77" s="45">
        <f t="shared" si="75"/>
        <v>0.765625</v>
      </c>
      <c r="Y77" s="45">
        <f t="shared" si="76"/>
        <v>3.7362531249999997E-2</v>
      </c>
      <c r="Z77" s="45">
        <f t="shared" si="77"/>
        <v>3.7362531249999997E-2</v>
      </c>
      <c r="AA77" s="45">
        <f t="shared" ref="AA77:AA78" si="85">+T77/Q77</f>
        <v>4.880004081632653E-2</v>
      </c>
      <c r="AB77" s="45">
        <f t="shared" si="84"/>
        <v>1</v>
      </c>
    </row>
    <row r="78" spans="1:28" ht="33" customHeight="1" x14ac:dyDescent="0.25">
      <c r="A78" s="239" t="s">
        <v>165</v>
      </c>
      <c r="B78" s="40" t="s">
        <v>37</v>
      </c>
      <c r="C78" s="40">
        <v>20</v>
      </c>
      <c r="D78" s="40" t="s">
        <v>38</v>
      </c>
      <c r="E78" s="151" t="s">
        <v>166</v>
      </c>
      <c r="F78" s="421">
        <v>30000000</v>
      </c>
      <c r="G78" s="421">
        <v>0</v>
      </c>
      <c r="H78" s="421">
        <v>0</v>
      </c>
      <c r="I78" s="421">
        <v>82000000</v>
      </c>
      <c r="J78" s="421">
        <v>0</v>
      </c>
      <c r="K78" s="421">
        <f t="shared" si="79"/>
        <v>82000000</v>
      </c>
      <c r="L78" s="422">
        <f t="shared" si="80"/>
        <v>112000000</v>
      </c>
      <c r="M78" s="371">
        <f t="shared" si="23"/>
        <v>2.1099068200207664E-5</v>
      </c>
      <c r="N78" s="421">
        <v>0</v>
      </c>
      <c r="O78" s="421">
        <v>112000000</v>
      </c>
      <c r="P78" s="421">
        <f t="shared" si="81"/>
        <v>0</v>
      </c>
      <c r="Q78" s="421">
        <v>112000000</v>
      </c>
      <c r="R78" s="421">
        <f t="shared" si="82"/>
        <v>0</v>
      </c>
      <c r="S78" s="421">
        <f t="shared" si="60"/>
        <v>0</v>
      </c>
      <c r="T78" s="421">
        <v>29115300</v>
      </c>
      <c r="U78" s="421">
        <f t="shared" si="83"/>
        <v>82884700</v>
      </c>
      <c r="V78" s="421">
        <v>29115300</v>
      </c>
      <c r="W78" s="44">
        <f t="shared" si="21"/>
        <v>0</v>
      </c>
      <c r="X78" s="45">
        <f t="shared" si="75"/>
        <v>1</v>
      </c>
      <c r="Y78" s="45">
        <f t="shared" si="76"/>
        <v>0.25995803571428572</v>
      </c>
      <c r="Z78" s="45">
        <f t="shared" si="77"/>
        <v>0.25995803571428572</v>
      </c>
      <c r="AA78" s="45">
        <f t="shared" si="85"/>
        <v>0.25995803571428572</v>
      </c>
      <c r="AB78" s="45">
        <f t="shared" si="84"/>
        <v>1</v>
      </c>
    </row>
    <row r="79" spans="1:28" ht="26.25" customHeight="1" x14ac:dyDescent="0.25">
      <c r="A79" s="238" t="s">
        <v>167</v>
      </c>
      <c r="B79" s="40" t="s">
        <v>37</v>
      </c>
      <c r="C79" s="40">
        <v>20</v>
      </c>
      <c r="D79" s="40" t="s">
        <v>38</v>
      </c>
      <c r="E79" s="149" t="s">
        <v>168</v>
      </c>
      <c r="F79" s="425">
        <v>36000000</v>
      </c>
      <c r="G79" s="425">
        <v>0</v>
      </c>
      <c r="H79" s="425">
        <v>0</v>
      </c>
      <c r="I79" s="425">
        <v>0</v>
      </c>
      <c r="J79" s="425">
        <v>0</v>
      </c>
      <c r="K79" s="425">
        <f t="shared" si="79"/>
        <v>0</v>
      </c>
      <c r="L79" s="425">
        <f t="shared" si="80"/>
        <v>36000000</v>
      </c>
      <c r="M79" s="374">
        <f t="shared" ref="M79:M142" si="86">L79/$L$260</f>
        <v>6.7818433500667495E-6</v>
      </c>
      <c r="N79" s="425">
        <v>0</v>
      </c>
      <c r="O79" s="425">
        <v>9070665.6999999993</v>
      </c>
      <c r="P79" s="425">
        <f t="shared" si="81"/>
        <v>26929334.300000001</v>
      </c>
      <c r="Q79" s="425">
        <v>8035887.0800000001</v>
      </c>
      <c r="R79" s="425">
        <f t="shared" si="82"/>
        <v>27964112.920000002</v>
      </c>
      <c r="S79" s="425">
        <f t="shared" si="60"/>
        <v>1034778.6199999992</v>
      </c>
      <c r="T79" s="425">
        <v>8035887.0800000001</v>
      </c>
      <c r="U79" s="425">
        <f t="shared" si="83"/>
        <v>0</v>
      </c>
      <c r="V79" s="425">
        <v>8035887.0800000001</v>
      </c>
      <c r="W79" s="47">
        <f t="shared" ref="W79:W138" si="87">+T79-V79</f>
        <v>0</v>
      </c>
      <c r="X79" s="37">
        <f t="shared" si="75"/>
        <v>0.22321908555555556</v>
      </c>
      <c r="Y79" s="37">
        <f t="shared" si="76"/>
        <v>0.22321908555555556</v>
      </c>
      <c r="Z79" s="37">
        <f t="shared" si="77"/>
        <v>0.22321908555555556</v>
      </c>
      <c r="AA79" s="37">
        <f>+T79/Q79</f>
        <v>1</v>
      </c>
      <c r="AB79" s="37">
        <f t="shared" si="84"/>
        <v>1</v>
      </c>
    </row>
    <row r="80" spans="1:28" ht="26.25" customHeight="1" x14ac:dyDescent="0.25">
      <c r="A80" s="238" t="s">
        <v>169</v>
      </c>
      <c r="B80" s="33"/>
      <c r="C80" s="33"/>
      <c r="D80" s="40"/>
      <c r="E80" s="149" t="s">
        <v>170</v>
      </c>
      <c r="F80" s="425">
        <f>+F81+F84+F89</f>
        <v>27177626000</v>
      </c>
      <c r="G80" s="425">
        <f t="shared" ref="G80:L80" si="88">+G81+G84+G89</f>
        <v>0</v>
      </c>
      <c r="H80" s="425">
        <f t="shared" si="88"/>
        <v>0</v>
      </c>
      <c r="I80" s="425">
        <f t="shared" si="88"/>
        <v>0</v>
      </c>
      <c r="J80" s="425">
        <f t="shared" si="88"/>
        <v>0</v>
      </c>
      <c r="K80" s="425">
        <f t="shared" si="88"/>
        <v>0</v>
      </c>
      <c r="L80" s="425">
        <f t="shared" si="88"/>
        <v>27177626000</v>
      </c>
      <c r="M80" s="36">
        <f t="shared" si="86"/>
        <v>5.1198445044083659E-3</v>
      </c>
      <c r="N80" s="425">
        <f t="shared" ref="N80:W80" si="89">+N81+N84+N89</f>
        <v>18767000000</v>
      </c>
      <c r="O80" s="425">
        <f t="shared" si="89"/>
        <v>6596865657.3000002</v>
      </c>
      <c r="P80" s="425">
        <f t="shared" si="89"/>
        <v>20580760342.700001</v>
      </c>
      <c r="Q80" s="425">
        <f t="shared" si="89"/>
        <v>5846487949</v>
      </c>
      <c r="R80" s="425">
        <f t="shared" si="89"/>
        <v>21331138051</v>
      </c>
      <c r="S80" s="425">
        <f t="shared" si="89"/>
        <v>750377708.29999948</v>
      </c>
      <c r="T80" s="425">
        <f t="shared" si="89"/>
        <v>3567988393</v>
      </c>
      <c r="U80" s="425">
        <f t="shared" si="89"/>
        <v>2278499556.0000005</v>
      </c>
      <c r="V80" s="425">
        <f t="shared" si="89"/>
        <v>3567988393</v>
      </c>
      <c r="W80" s="425">
        <f t="shared" si="89"/>
        <v>0</v>
      </c>
      <c r="X80" s="37">
        <f t="shared" si="75"/>
        <v>0.21512136302854415</v>
      </c>
      <c r="Y80" s="37">
        <f t="shared" si="76"/>
        <v>0.13128403463201679</v>
      </c>
      <c r="Z80" s="37">
        <f t="shared" si="77"/>
        <v>0.13128403463201679</v>
      </c>
      <c r="AA80" s="37">
        <f>+T80/Q80</f>
        <v>0.61027892713099308</v>
      </c>
      <c r="AB80" s="37">
        <f t="shared" si="84"/>
        <v>1</v>
      </c>
    </row>
    <row r="81" spans="1:28" ht="26.25" customHeight="1" x14ac:dyDescent="0.25">
      <c r="A81" s="238" t="s">
        <v>171</v>
      </c>
      <c r="B81" s="33"/>
      <c r="C81" s="33"/>
      <c r="D81" s="40"/>
      <c r="E81" s="149" t="s">
        <v>172</v>
      </c>
      <c r="F81" s="425">
        <f t="shared" ref="F81:V82" si="90">+F82</f>
        <v>18767000000</v>
      </c>
      <c r="G81" s="425">
        <f t="shared" si="90"/>
        <v>0</v>
      </c>
      <c r="H81" s="425">
        <f t="shared" si="90"/>
        <v>0</v>
      </c>
      <c r="I81" s="425">
        <f t="shared" si="90"/>
        <v>0</v>
      </c>
      <c r="J81" s="425">
        <f t="shared" si="90"/>
        <v>0</v>
      </c>
      <c r="K81" s="425">
        <f t="shared" si="90"/>
        <v>0</v>
      </c>
      <c r="L81" s="425">
        <f t="shared" si="90"/>
        <v>18767000000</v>
      </c>
      <c r="M81" s="36">
        <f t="shared" si="86"/>
        <v>3.5354126152972965E-3</v>
      </c>
      <c r="N81" s="425">
        <f t="shared" si="90"/>
        <v>18767000000</v>
      </c>
      <c r="O81" s="425">
        <f t="shared" si="90"/>
        <v>0</v>
      </c>
      <c r="P81" s="425">
        <f t="shared" si="90"/>
        <v>18767000000</v>
      </c>
      <c r="Q81" s="425">
        <f t="shared" si="90"/>
        <v>0</v>
      </c>
      <c r="R81" s="425">
        <f t="shared" si="90"/>
        <v>18767000000</v>
      </c>
      <c r="S81" s="425">
        <f t="shared" si="90"/>
        <v>0</v>
      </c>
      <c r="T81" s="425">
        <f t="shared" si="90"/>
        <v>0</v>
      </c>
      <c r="U81" s="425">
        <f t="shared" si="90"/>
        <v>0</v>
      </c>
      <c r="V81" s="425">
        <f t="shared" si="90"/>
        <v>0</v>
      </c>
      <c r="W81" s="425">
        <f t="shared" ref="W81:W82" si="91">+W82</f>
        <v>0</v>
      </c>
      <c r="X81" s="37">
        <f t="shared" si="75"/>
        <v>0</v>
      </c>
      <c r="Y81" s="37">
        <f t="shared" si="76"/>
        <v>0</v>
      </c>
      <c r="Z81" s="37">
        <f t="shared" si="77"/>
        <v>0</v>
      </c>
      <c r="AA81" s="37" t="s">
        <v>46</v>
      </c>
      <c r="AB81" s="37" t="s">
        <v>46</v>
      </c>
    </row>
    <row r="82" spans="1:28" ht="26.25" customHeight="1" x14ac:dyDescent="0.25">
      <c r="A82" s="238" t="s">
        <v>173</v>
      </c>
      <c r="B82" s="33"/>
      <c r="C82" s="33"/>
      <c r="D82" s="40"/>
      <c r="E82" s="149" t="s">
        <v>174</v>
      </c>
      <c r="F82" s="425">
        <f t="shared" si="90"/>
        <v>18767000000</v>
      </c>
      <c r="G82" s="425">
        <f t="shared" si="90"/>
        <v>0</v>
      </c>
      <c r="H82" s="425">
        <f t="shared" si="90"/>
        <v>0</v>
      </c>
      <c r="I82" s="425">
        <f t="shared" si="90"/>
        <v>0</v>
      </c>
      <c r="J82" s="425">
        <f t="shared" si="90"/>
        <v>0</v>
      </c>
      <c r="K82" s="425">
        <f t="shared" si="90"/>
        <v>0</v>
      </c>
      <c r="L82" s="425">
        <f t="shared" si="90"/>
        <v>18767000000</v>
      </c>
      <c r="M82" s="36">
        <f t="shared" si="86"/>
        <v>3.5354126152972965E-3</v>
      </c>
      <c r="N82" s="425">
        <f t="shared" si="90"/>
        <v>18767000000</v>
      </c>
      <c r="O82" s="425">
        <f t="shared" si="90"/>
        <v>0</v>
      </c>
      <c r="P82" s="425">
        <f t="shared" si="90"/>
        <v>18767000000</v>
      </c>
      <c r="Q82" s="425">
        <f t="shared" si="90"/>
        <v>0</v>
      </c>
      <c r="R82" s="425">
        <f t="shared" si="90"/>
        <v>18767000000</v>
      </c>
      <c r="S82" s="425">
        <f t="shared" si="90"/>
        <v>0</v>
      </c>
      <c r="T82" s="425">
        <f t="shared" si="90"/>
        <v>0</v>
      </c>
      <c r="U82" s="425">
        <f t="shared" si="90"/>
        <v>0</v>
      </c>
      <c r="V82" s="425">
        <f t="shared" si="90"/>
        <v>0</v>
      </c>
      <c r="W82" s="425">
        <f t="shared" si="91"/>
        <v>0</v>
      </c>
      <c r="X82" s="37">
        <f t="shared" si="75"/>
        <v>0</v>
      </c>
      <c r="Y82" s="37">
        <f t="shared" si="76"/>
        <v>0</v>
      </c>
      <c r="Z82" s="37">
        <f t="shared" si="77"/>
        <v>0</v>
      </c>
      <c r="AA82" s="37" t="s">
        <v>46</v>
      </c>
      <c r="AB82" s="37" t="s">
        <v>46</v>
      </c>
    </row>
    <row r="83" spans="1:28" s="410" customFormat="1" ht="49.5" customHeight="1" x14ac:dyDescent="0.25">
      <c r="A83" s="238" t="s">
        <v>175</v>
      </c>
      <c r="B83" s="33" t="s">
        <v>37</v>
      </c>
      <c r="C83" s="33">
        <v>20</v>
      </c>
      <c r="D83" s="33" t="s">
        <v>38</v>
      </c>
      <c r="E83" s="149" t="s">
        <v>176</v>
      </c>
      <c r="F83" s="423">
        <v>18767000000</v>
      </c>
      <c r="G83" s="425">
        <v>0</v>
      </c>
      <c r="H83" s="425">
        <v>0</v>
      </c>
      <c r="I83" s="425">
        <v>0</v>
      </c>
      <c r="J83" s="425">
        <v>0</v>
      </c>
      <c r="K83" s="425">
        <f t="shared" si="79"/>
        <v>0</v>
      </c>
      <c r="L83" s="425">
        <f t="shared" si="80"/>
        <v>18767000000</v>
      </c>
      <c r="M83" s="36">
        <f t="shared" si="86"/>
        <v>3.5354126152972965E-3</v>
      </c>
      <c r="N83" s="425">
        <v>18767000000</v>
      </c>
      <c r="O83" s="425">
        <v>0</v>
      </c>
      <c r="P83" s="425">
        <f>L83-O83</f>
        <v>18767000000</v>
      </c>
      <c r="Q83" s="425">
        <v>0</v>
      </c>
      <c r="R83" s="425">
        <f>+L83-Q83</f>
        <v>18767000000</v>
      </c>
      <c r="S83" s="425">
        <f t="shared" ref="S83" si="92">O83-Q83</f>
        <v>0</v>
      </c>
      <c r="T83" s="425">
        <v>0</v>
      </c>
      <c r="U83" s="425">
        <f>+Q83-T83</f>
        <v>0</v>
      </c>
      <c r="V83" s="425">
        <v>0</v>
      </c>
      <c r="W83" s="47">
        <f t="shared" si="87"/>
        <v>0</v>
      </c>
      <c r="X83" s="37">
        <f t="shared" si="75"/>
        <v>0</v>
      </c>
      <c r="Y83" s="37">
        <f t="shared" si="76"/>
        <v>0</v>
      </c>
      <c r="Z83" s="37">
        <f t="shared" si="77"/>
        <v>0</v>
      </c>
      <c r="AA83" s="37" t="s">
        <v>46</v>
      </c>
      <c r="AB83" s="37" t="s">
        <v>46</v>
      </c>
    </row>
    <row r="84" spans="1:28" ht="31.5" customHeight="1" x14ac:dyDescent="0.25">
      <c r="A84" s="238" t="s">
        <v>177</v>
      </c>
      <c r="B84" s="33"/>
      <c r="C84" s="33"/>
      <c r="D84" s="40"/>
      <c r="E84" s="149" t="s">
        <v>514</v>
      </c>
      <c r="F84" s="425">
        <f t="shared" ref="F84:V85" si="93">+F85</f>
        <v>188000000</v>
      </c>
      <c r="G84" s="425">
        <f t="shared" si="93"/>
        <v>0</v>
      </c>
      <c r="H84" s="425">
        <f t="shared" si="93"/>
        <v>0</v>
      </c>
      <c r="I84" s="425">
        <f t="shared" si="93"/>
        <v>0</v>
      </c>
      <c r="J84" s="425">
        <f t="shared" si="93"/>
        <v>0</v>
      </c>
      <c r="K84" s="425">
        <f t="shared" si="93"/>
        <v>0</v>
      </c>
      <c r="L84" s="425">
        <f t="shared" si="93"/>
        <v>188000000</v>
      </c>
      <c r="M84" s="374">
        <f t="shared" si="86"/>
        <v>3.5416293050348576E-5</v>
      </c>
      <c r="N84" s="425">
        <f t="shared" si="93"/>
        <v>0</v>
      </c>
      <c r="O84" s="425">
        <f t="shared" si="93"/>
        <v>188000000</v>
      </c>
      <c r="P84" s="425">
        <f t="shared" si="93"/>
        <v>0</v>
      </c>
      <c r="Q84" s="425">
        <f t="shared" si="93"/>
        <v>32446416.870000001</v>
      </c>
      <c r="R84" s="425">
        <f t="shared" si="93"/>
        <v>155553583.13</v>
      </c>
      <c r="S84" s="425">
        <f t="shared" si="93"/>
        <v>155553583.13</v>
      </c>
      <c r="T84" s="425">
        <f t="shared" si="93"/>
        <v>22057949.870000001</v>
      </c>
      <c r="U84" s="425">
        <f t="shared" si="93"/>
        <v>10388467</v>
      </c>
      <c r="V84" s="425">
        <f t="shared" si="93"/>
        <v>22057949.870000001</v>
      </c>
      <c r="W84" s="425">
        <f t="shared" ref="W84:W85" si="94">+W85</f>
        <v>0</v>
      </c>
      <c r="X84" s="37">
        <f t="shared" si="75"/>
        <v>0.17258732377659575</v>
      </c>
      <c r="Y84" s="37">
        <f t="shared" si="76"/>
        <v>0.11732952058510639</v>
      </c>
      <c r="Z84" s="37">
        <f t="shared" si="77"/>
        <v>0.11732952058510639</v>
      </c>
      <c r="AA84" s="37">
        <f t="shared" ref="AA84:AA93" si="95">+T84/Q84</f>
        <v>0.67982698855092405</v>
      </c>
      <c r="AB84" s="37">
        <f t="shared" si="84"/>
        <v>1</v>
      </c>
    </row>
    <row r="85" spans="1:28" ht="31.5" customHeight="1" x14ac:dyDescent="0.25">
      <c r="A85" s="238" t="s">
        <v>179</v>
      </c>
      <c r="B85" s="40"/>
      <c r="C85" s="40"/>
      <c r="D85" s="40"/>
      <c r="E85" s="149" t="s">
        <v>180</v>
      </c>
      <c r="F85" s="425">
        <f t="shared" si="93"/>
        <v>188000000</v>
      </c>
      <c r="G85" s="425">
        <f t="shared" si="93"/>
        <v>0</v>
      </c>
      <c r="H85" s="425">
        <f t="shared" si="93"/>
        <v>0</v>
      </c>
      <c r="I85" s="425">
        <f t="shared" si="93"/>
        <v>0</v>
      </c>
      <c r="J85" s="425">
        <f t="shared" si="93"/>
        <v>0</v>
      </c>
      <c r="K85" s="425">
        <f t="shared" si="93"/>
        <v>0</v>
      </c>
      <c r="L85" s="425">
        <f t="shared" si="93"/>
        <v>188000000</v>
      </c>
      <c r="M85" s="374">
        <f t="shared" si="86"/>
        <v>3.5416293050348576E-5</v>
      </c>
      <c r="N85" s="425">
        <f t="shared" si="93"/>
        <v>0</v>
      </c>
      <c r="O85" s="425">
        <f t="shared" si="93"/>
        <v>188000000</v>
      </c>
      <c r="P85" s="425">
        <f t="shared" si="93"/>
        <v>0</v>
      </c>
      <c r="Q85" s="425">
        <f t="shared" si="93"/>
        <v>32446416.870000001</v>
      </c>
      <c r="R85" s="425">
        <f t="shared" si="93"/>
        <v>155553583.13</v>
      </c>
      <c r="S85" s="425">
        <f t="shared" si="93"/>
        <v>155553583.13</v>
      </c>
      <c r="T85" s="425">
        <f t="shared" si="93"/>
        <v>22057949.870000001</v>
      </c>
      <c r="U85" s="425">
        <f t="shared" si="93"/>
        <v>10388467</v>
      </c>
      <c r="V85" s="425">
        <f t="shared" si="93"/>
        <v>22057949.870000001</v>
      </c>
      <c r="W85" s="425">
        <f t="shared" si="94"/>
        <v>0</v>
      </c>
      <c r="X85" s="37">
        <f t="shared" si="75"/>
        <v>0.17258732377659575</v>
      </c>
      <c r="Y85" s="37">
        <f t="shared" si="76"/>
        <v>0.11732952058510639</v>
      </c>
      <c r="Z85" s="37">
        <f t="shared" si="77"/>
        <v>0.11732952058510639</v>
      </c>
      <c r="AA85" s="37">
        <f t="shared" si="95"/>
        <v>0.67982698855092405</v>
      </c>
      <c r="AB85" s="37">
        <f t="shared" si="84"/>
        <v>1</v>
      </c>
    </row>
    <row r="86" spans="1:28" ht="34.5" customHeight="1" x14ac:dyDescent="0.25">
      <c r="A86" s="238" t="s">
        <v>181</v>
      </c>
      <c r="B86" s="40"/>
      <c r="C86" s="40"/>
      <c r="D86" s="40"/>
      <c r="E86" s="149" t="s">
        <v>182</v>
      </c>
      <c r="F86" s="425">
        <f>+F87+F88</f>
        <v>188000000</v>
      </c>
      <c r="G86" s="425">
        <f t="shared" ref="G86:L86" si="96">+G87+G88</f>
        <v>0</v>
      </c>
      <c r="H86" s="425">
        <f t="shared" si="96"/>
        <v>0</v>
      </c>
      <c r="I86" s="425">
        <f t="shared" si="96"/>
        <v>0</v>
      </c>
      <c r="J86" s="425">
        <f t="shared" si="96"/>
        <v>0</v>
      </c>
      <c r="K86" s="425">
        <f t="shared" si="96"/>
        <v>0</v>
      </c>
      <c r="L86" s="425">
        <f t="shared" si="96"/>
        <v>188000000</v>
      </c>
      <c r="M86" s="374">
        <f t="shared" si="86"/>
        <v>3.5416293050348576E-5</v>
      </c>
      <c r="N86" s="425">
        <f t="shared" ref="N86:W86" si="97">+N87+N88</f>
        <v>0</v>
      </c>
      <c r="O86" s="425">
        <f t="shared" si="97"/>
        <v>188000000</v>
      </c>
      <c r="P86" s="425">
        <f t="shared" si="97"/>
        <v>0</v>
      </c>
      <c r="Q86" s="425">
        <f t="shared" si="97"/>
        <v>32446416.870000001</v>
      </c>
      <c r="R86" s="425">
        <f t="shared" si="97"/>
        <v>155553583.13</v>
      </c>
      <c r="S86" s="425">
        <f t="shared" si="97"/>
        <v>155553583.13</v>
      </c>
      <c r="T86" s="425">
        <f t="shared" si="97"/>
        <v>22057949.870000001</v>
      </c>
      <c r="U86" s="425">
        <f t="shared" si="97"/>
        <v>10388467</v>
      </c>
      <c r="V86" s="425">
        <f t="shared" si="97"/>
        <v>22057949.870000001</v>
      </c>
      <c r="W86" s="425">
        <f t="shared" si="97"/>
        <v>0</v>
      </c>
      <c r="X86" s="37">
        <f t="shared" si="75"/>
        <v>0.17258732377659575</v>
      </c>
      <c r="Y86" s="37">
        <f t="shared" si="76"/>
        <v>0.11732952058510639</v>
      </c>
      <c r="Z86" s="37">
        <f t="shared" si="77"/>
        <v>0.11732952058510639</v>
      </c>
      <c r="AA86" s="37">
        <f t="shared" si="95"/>
        <v>0.67982698855092405</v>
      </c>
      <c r="AB86" s="37">
        <f t="shared" si="84"/>
        <v>1</v>
      </c>
    </row>
    <row r="87" spans="1:28" ht="30" customHeight="1" x14ac:dyDescent="0.25">
      <c r="A87" s="239" t="s">
        <v>183</v>
      </c>
      <c r="B87" s="40" t="s">
        <v>37</v>
      </c>
      <c r="C87" s="40">
        <v>20</v>
      </c>
      <c r="D87" s="40" t="s">
        <v>38</v>
      </c>
      <c r="E87" s="151" t="s">
        <v>184</v>
      </c>
      <c r="F87" s="421">
        <v>68000000</v>
      </c>
      <c r="G87" s="421">
        <v>0</v>
      </c>
      <c r="H87" s="421">
        <v>0</v>
      </c>
      <c r="I87" s="421">
        <v>0</v>
      </c>
      <c r="J87" s="421">
        <v>0</v>
      </c>
      <c r="K87" s="421">
        <f t="shared" si="79"/>
        <v>0</v>
      </c>
      <c r="L87" s="421">
        <f t="shared" si="80"/>
        <v>68000000</v>
      </c>
      <c r="M87" s="371">
        <f t="shared" si="86"/>
        <v>1.2810148550126082E-5</v>
      </c>
      <c r="N87" s="421">
        <v>0</v>
      </c>
      <c r="O87" s="421">
        <v>68000000</v>
      </c>
      <c r="P87" s="421">
        <f>L87-O87</f>
        <v>0</v>
      </c>
      <c r="Q87" s="421">
        <v>32417738.98</v>
      </c>
      <c r="R87" s="421">
        <f>+L87-Q87</f>
        <v>35582261.019999996</v>
      </c>
      <c r="S87" s="421">
        <f t="shared" ref="S87:S88" si="98">O87-Q87</f>
        <v>35582261.019999996</v>
      </c>
      <c r="T87" s="421">
        <v>22029271.98</v>
      </c>
      <c r="U87" s="421">
        <f>+Q87-T87</f>
        <v>10388467</v>
      </c>
      <c r="V87" s="421">
        <v>22029271.98</v>
      </c>
      <c r="W87" s="44">
        <f t="shared" si="87"/>
        <v>0</v>
      </c>
      <c r="X87" s="45">
        <f t="shared" si="75"/>
        <v>0.47673145558823532</v>
      </c>
      <c r="Y87" s="45">
        <f t="shared" si="76"/>
        <v>0.32395988205882353</v>
      </c>
      <c r="Z87" s="45">
        <f t="shared" si="77"/>
        <v>0.32395988205882353</v>
      </c>
      <c r="AA87" s="45">
        <f t="shared" si="95"/>
        <v>0.67954375206706663</v>
      </c>
      <c r="AB87" s="45">
        <f t="shared" si="84"/>
        <v>1</v>
      </c>
    </row>
    <row r="88" spans="1:28" ht="37.5" customHeight="1" x14ac:dyDescent="0.25">
      <c r="A88" s="239" t="s">
        <v>185</v>
      </c>
      <c r="B88" s="40" t="s">
        <v>37</v>
      </c>
      <c r="C88" s="40">
        <v>20</v>
      </c>
      <c r="D88" s="40" t="s">
        <v>38</v>
      </c>
      <c r="E88" s="151" t="s">
        <v>186</v>
      </c>
      <c r="F88" s="421">
        <v>120000000</v>
      </c>
      <c r="G88" s="421">
        <v>0</v>
      </c>
      <c r="H88" s="421">
        <v>0</v>
      </c>
      <c r="I88" s="421">
        <v>0</v>
      </c>
      <c r="J88" s="421">
        <v>0</v>
      </c>
      <c r="K88" s="421">
        <f t="shared" si="79"/>
        <v>0</v>
      </c>
      <c r="L88" s="421">
        <f t="shared" si="80"/>
        <v>120000000</v>
      </c>
      <c r="M88" s="371">
        <f t="shared" si="86"/>
        <v>2.2606144500222497E-5</v>
      </c>
      <c r="N88" s="421">
        <v>0</v>
      </c>
      <c r="O88" s="421">
        <v>120000000</v>
      </c>
      <c r="P88" s="421">
        <f>L88-O88</f>
        <v>0</v>
      </c>
      <c r="Q88" s="421">
        <v>28677.89</v>
      </c>
      <c r="R88" s="421">
        <f>+L88-Q88</f>
        <v>119971322.11</v>
      </c>
      <c r="S88" s="421">
        <f t="shared" si="98"/>
        <v>119971322.11</v>
      </c>
      <c r="T88" s="421">
        <v>28677.89</v>
      </c>
      <c r="U88" s="421">
        <f>+Q88-T88</f>
        <v>0</v>
      </c>
      <c r="V88" s="421">
        <v>28677.89</v>
      </c>
      <c r="W88" s="44">
        <f t="shared" si="87"/>
        <v>0</v>
      </c>
      <c r="X88" s="45">
        <f t="shared" si="75"/>
        <v>2.3898241666666666E-4</v>
      </c>
      <c r="Y88" s="45">
        <f t="shared" si="76"/>
        <v>2.3898241666666666E-4</v>
      </c>
      <c r="Z88" s="45">
        <f t="shared" si="77"/>
        <v>2.3898241666666666E-4</v>
      </c>
      <c r="AA88" s="45">
        <f t="shared" si="95"/>
        <v>1</v>
      </c>
      <c r="AB88" s="45">
        <f t="shared" si="84"/>
        <v>1</v>
      </c>
    </row>
    <row r="89" spans="1:28" ht="29.25" customHeight="1" x14ac:dyDescent="0.25">
      <c r="A89" s="238" t="s">
        <v>187</v>
      </c>
      <c r="B89" s="33"/>
      <c r="C89" s="33"/>
      <c r="D89" s="40"/>
      <c r="E89" s="149" t="s">
        <v>188</v>
      </c>
      <c r="F89" s="425">
        <f>+F90</f>
        <v>8222626000</v>
      </c>
      <c r="G89" s="425">
        <f t="shared" ref="G89:L89" si="99">+G90</f>
        <v>0</v>
      </c>
      <c r="H89" s="425">
        <f t="shared" si="99"/>
        <v>0</v>
      </c>
      <c r="I89" s="425">
        <f t="shared" si="99"/>
        <v>0</v>
      </c>
      <c r="J89" s="425">
        <f t="shared" si="99"/>
        <v>0</v>
      </c>
      <c r="K89" s="425">
        <f t="shared" si="99"/>
        <v>0</v>
      </c>
      <c r="L89" s="425">
        <f t="shared" si="99"/>
        <v>8222626000</v>
      </c>
      <c r="M89" s="36">
        <f t="shared" si="86"/>
        <v>1.5490155960607209E-3</v>
      </c>
      <c r="N89" s="425">
        <f t="shared" ref="N89:W89" si="100">+N90</f>
        <v>0</v>
      </c>
      <c r="O89" s="425">
        <f t="shared" si="100"/>
        <v>6408865657.3000002</v>
      </c>
      <c r="P89" s="425">
        <f t="shared" si="100"/>
        <v>1813760342.7</v>
      </c>
      <c r="Q89" s="425">
        <f t="shared" si="100"/>
        <v>5814041532.1300001</v>
      </c>
      <c r="R89" s="425">
        <f t="shared" si="100"/>
        <v>2408584467.8699994</v>
      </c>
      <c r="S89" s="425">
        <f t="shared" si="100"/>
        <v>594824125.16999948</v>
      </c>
      <c r="T89" s="425">
        <f t="shared" si="100"/>
        <v>3545930443.1300001</v>
      </c>
      <c r="U89" s="425">
        <f t="shared" si="100"/>
        <v>2268111089.0000005</v>
      </c>
      <c r="V89" s="425">
        <f t="shared" si="100"/>
        <v>3545930443.1300001</v>
      </c>
      <c r="W89" s="425">
        <f t="shared" si="100"/>
        <v>0</v>
      </c>
      <c r="X89" s="37">
        <f t="shared" si="75"/>
        <v>0.70707843602883069</v>
      </c>
      <c r="Y89" s="37">
        <f t="shared" si="76"/>
        <v>0.43124063323930822</v>
      </c>
      <c r="Z89" s="37">
        <f t="shared" si="77"/>
        <v>0.43124063323930822</v>
      </c>
      <c r="AA89" s="37">
        <f t="shared" si="95"/>
        <v>0.60989080032094867</v>
      </c>
      <c r="AB89" s="37">
        <f t="shared" si="84"/>
        <v>1</v>
      </c>
    </row>
    <row r="90" spans="1:28" ht="29.25" customHeight="1" x14ac:dyDescent="0.25">
      <c r="A90" s="238" t="s">
        <v>189</v>
      </c>
      <c r="B90" s="33"/>
      <c r="C90" s="33"/>
      <c r="D90" s="40"/>
      <c r="E90" s="149" t="s">
        <v>190</v>
      </c>
      <c r="F90" s="425">
        <f>+F91+F92+F93</f>
        <v>8222626000</v>
      </c>
      <c r="G90" s="425">
        <f t="shared" ref="G90:L90" si="101">+G91+G92+G93</f>
        <v>0</v>
      </c>
      <c r="H90" s="425">
        <f t="shared" si="101"/>
        <v>0</v>
      </c>
      <c r="I90" s="425">
        <f t="shared" si="101"/>
        <v>0</v>
      </c>
      <c r="J90" s="425">
        <f t="shared" si="101"/>
        <v>0</v>
      </c>
      <c r="K90" s="425">
        <f t="shared" si="101"/>
        <v>0</v>
      </c>
      <c r="L90" s="425">
        <f t="shared" si="101"/>
        <v>8222626000</v>
      </c>
      <c r="M90" s="36">
        <f t="shared" si="86"/>
        <v>1.5490155960607209E-3</v>
      </c>
      <c r="N90" s="425">
        <f t="shared" ref="N90:W90" si="102">+N91+N92+N93</f>
        <v>0</v>
      </c>
      <c r="O90" s="425">
        <f t="shared" si="102"/>
        <v>6408865657.3000002</v>
      </c>
      <c r="P90" s="425">
        <f t="shared" si="102"/>
        <v>1813760342.7</v>
      </c>
      <c r="Q90" s="425">
        <f t="shared" si="102"/>
        <v>5814041532.1300001</v>
      </c>
      <c r="R90" s="425">
        <f t="shared" si="102"/>
        <v>2408584467.8699994</v>
      </c>
      <c r="S90" s="425">
        <f t="shared" si="102"/>
        <v>594824125.16999948</v>
      </c>
      <c r="T90" s="425">
        <f t="shared" si="102"/>
        <v>3545930443.1300001</v>
      </c>
      <c r="U90" s="425">
        <f t="shared" si="102"/>
        <v>2268111089.0000005</v>
      </c>
      <c r="V90" s="425">
        <f t="shared" si="102"/>
        <v>3545930443.1300001</v>
      </c>
      <c r="W90" s="425">
        <f t="shared" si="102"/>
        <v>0</v>
      </c>
      <c r="X90" s="37">
        <f t="shared" si="75"/>
        <v>0.70707843602883069</v>
      </c>
      <c r="Y90" s="37">
        <f t="shared" si="76"/>
        <v>0.43124063323930822</v>
      </c>
      <c r="Z90" s="37">
        <f t="shared" si="77"/>
        <v>0.43124063323930822</v>
      </c>
      <c r="AA90" s="37">
        <f t="shared" si="95"/>
        <v>0.60989080032094867</v>
      </c>
      <c r="AB90" s="37">
        <f t="shared" si="84"/>
        <v>1</v>
      </c>
    </row>
    <row r="91" spans="1:28" ht="24.75" customHeight="1" x14ac:dyDescent="0.25">
      <c r="A91" s="239" t="s">
        <v>191</v>
      </c>
      <c r="B91" s="40" t="s">
        <v>192</v>
      </c>
      <c r="C91" s="40">
        <v>10</v>
      </c>
      <c r="D91" s="40" t="s">
        <v>38</v>
      </c>
      <c r="E91" s="151" t="s">
        <v>193</v>
      </c>
      <c r="F91" s="421">
        <v>1408779000</v>
      </c>
      <c r="G91" s="421">
        <v>0</v>
      </c>
      <c r="H91" s="421">
        <v>0</v>
      </c>
      <c r="I91" s="421">
        <v>0</v>
      </c>
      <c r="J91" s="421">
        <v>0</v>
      </c>
      <c r="K91" s="421">
        <f t="shared" si="79"/>
        <v>0</v>
      </c>
      <c r="L91" s="421">
        <f t="shared" si="80"/>
        <v>1408779000</v>
      </c>
      <c r="M91" s="43">
        <f t="shared" si="86"/>
        <v>2.653921803573246E-4</v>
      </c>
      <c r="N91" s="421">
        <v>0</v>
      </c>
      <c r="O91" s="421">
        <v>1408779000</v>
      </c>
      <c r="P91" s="421">
        <f>L91-O91</f>
        <v>0</v>
      </c>
      <c r="Q91" s="421">
        <v>1408779000</v>
      </c>
      <c r="R91" s="421">
        <f>+L91-Q91</f>
        <v>0</v>
      </c>
      <c r="S91" s="421">
        <f t="shared" ref="S91:S93" si="103">O91-Q91</f>
        <v>0</v>
      </c>
      <c r="T91" s="421">
        <v>1408779000</v>
      </c>
      <c r="U91" s="421">
        <f>+Q91-T91</f>
        <v>0</v>
      </c>
      <c r="V91" s="421">
        <v>1408779000</v>
      </c>
      <c r="W91" s="44">
        <f t="shared" si="87"/>
        <v>0</v>
      </c>
      <c r="X91" s="45">
        <f t="shared" si="75"/>
        <v>1</v>
      </c>
      <c r="Y91" s="45">
        <f t="shared" si="76"/>
        <v>1</v>
      </c>
      <c r="Z91" s="45">
        <f t="shared" si="77"/>
        <v>1</v>
      </c>
      <c r="AA91" s="45">
        <f t="shared" si="95"/>
        <v>1</v>
      </c>
      <c r="AB91" s="45">
        <f t="shared" si="84"/>
        <v>1</v>
      </c>
    </row>
    <row r="92" spans="1:28" ht="24.75" customHeight="1" x14ac:dyDescent="0.25">
      <c r="A92" s="239" t="s">
        <v>191</v>
      </c>
      <c r="B92" s="40" t="s">
        <v>37</v>
      </c>
      <c r="C92" s="40">
        <v>20</v>
      </c>
      <c r="D92" s="40" t="s">
        <v>38</v>
      </c>
      <c r="E92" s="151" t="s">
        <v>193</v>
      </c>
      <c r="F92" s="421">
        <v>848378000</v>
      </c>
      <c r="G92" s="421">
        <v>0</v>
      </c>
      <c r="H92" s="421">
        <v>0</v>
      </c>
      <c r="I92" s="421">
        <v>0</v>
      </c>
      <c r="J92" s="421">
        <v>0</v>
      </c>
      <c r="K92" s="421">
        <f t="shared" si="79"/>
        <v>0</v>
      </c>
      <c r="L92" s="421">
        <f t="shared" si="80"/>
        <v>848378000</v>
      </c>
      <c r="M92" s="43">
        <f t="shared" si="86"/>
        <v>1.5982129715674801E-4</v>
      </c>
      <c r="N92" s="421">
        <v>0</v>
      </c>
      <c r="O92" s="421">
        <v>94272625.510000005</v>
      </c>
      <c r="P92" s="421">
        <f>L92-O92</f>
        <v>754105374.49000001</v>
      </c>
      <c r="Q92" s="421">
        <v>79069314.609999999</v>
      </c>
      <c r="R92" s="421">
        <f>+L92-Q92</f>
        <v>769308685.38999999</v>
      </c>
      <c r="S92" s="421">
        <f t="shared" si="103"/>
        <v>15203310.900000006</v>
      </c>
      <c r="T92" s="421">
        <v>79069314.609999999</v>
      </c>
      <c r="U92" s="421">
        <f>+Q92-T92</f>
        <v>0</v>
      </c>
      <c r="V92" s="421">
        <v>79069314.609999999</v>
      </c>
      <c r="W92" s="44">
        <f t="shared" si="87"/>
        <v>0</v>
      </c>
      <c r="X92" s="45">
        <f t="shared" si="75"/>
        <v>9.3200571690920789E-2</v>
      </c>
      <c r="Y92" s="45">
        <f t="shared" si="76"/>
        <v>9.3200571690920789E-2</v>
      </c>
      <c r="Z92" s="45">
        <f t="shared" si="77"/>
        <v>9.3200571690920789E-2</v>
      </c>
      <c r="AA92" s="45">
        <f t="shared" si="95"/>
        <v>1</v>
      </c>
      <c r="AB92" s="45">
        <f t="shared" si="84"/>
        <v>1</v>
      </c>
    </row>
    <row r="93" spans="1:28" ht="24.75" customHeight="1" x14ac:dyDescent="0.25">
      <c r="A93" s="239" t="s">
        <v>194</v>
      </c>
      <c r="B93" s="40" t="s">
        <v>37</v>
      </c>
      <c r="C93" s="40">
        <v>20</v>
      </c>
      <c r="D93" s="40" t="s">
        <v>38</v>
      </c>
      <c r="E93" s="151" t="s">
        <v>195</v>
      </c>
      <c r="F93" s="421">
        <v>5965469000</v>
      </c>
      <c r="G93" s="421">
        <v>0</v>
      </c>
      <c r="H93" s="421">
        <v>0</v>
      </c>
      <c r="I93" s="421">
        <v>0</v>
      </c>
      <c r="J93" s="421">
        <v>0</v>
      </c>
      <c r="K93" s="421">
        <f t="shared" si="79"/>
        <v>0</v>
      </c>
      <c r="L93" s="421">
        <f t="shared" si="80"/>
        <v>5965469000</v>
      </c>
      <c r="M93" s="43">
        <f t="shared" si="86"/>
        <v>1.1238021185466483E-3</v>
      </c>
      <c r="N93" s="421">
        <v>0</v>
      </c>
      <c r="O93" s="421">
        <v>4905814031.79</v>
      </c>
      <c r="P93" s="421">
        <f>L93-O93</f>
        <v>1059654968.21</v>
      </c>
      <c r="Q93" s="421">
        <v>4326193217.5200005</v>
      </c>
      <c r="R93" s="421">
        <f>+L93-Q93</f>
        <v>1639275782.4799995</v>
      </c>
      <c r="S93" s="421">
        <f t="shared" si="103"/>
        <v>579620814.2699995</v>
      </c>
      <c r="T93" s="421">
        <v>2058082128.52</v>
      </c>
      <c r="U93" s="421">
        <f>+Q93-T93</f>
        <v>2268111089.0000005</v>
      </c>
      <c r="V93" s="421">
        <v>2058082128.52</v>
      </c>
      <c r="W93" s="44">
        <f t="shared" si="87"/>
        <v>0</v>
      </c>
      <c r="X93" s="45">
        <f t="shared" si="75"/>
        <v>0.72520588364804184</v>
      </c>
      <c r="Y93" s="45">
        <f t="shared" si="76"/>
        <v>0.34499921607504791</v>
      </c>
      <c r="Z93" s="45">
        <f t="shared" si="77"/>
        <v>0.34499921607504791</v>
      </c>
      <c r="AA93" s="45">
        <f t="shared" si="95"/>
        <v>0.47572589226604167</v>
      </c>
      <c r="AB93" s="45">
        <f t="shared" si="84"/>
        <v>1</v>
      </c>
    </row>
    <row r="94" spans="1:28" ht="33" customHeight="1" x14ac:dyDescent="0.25">
      <c r="A94" s="238" t="s">
        <v>196</v>
      </c>
      <c r="B94" s="33"/>
      <c r="C94" s="33"/>
      <c r="D94" s="40"/>
      <c r="E94" s="149" t="s">
        <v>197</v>
      </c>
      <c r="F94" s="425">
        <f t="shared" ref="F94:V95" si="104">+F95</f>
        <v>6122200000</v>
      </c>
      <c r="G94" s="425">
        <f t="shared" si="104"/>
        <v>0</v>
      </c>
      <c r="H94" s="425">
        <f t="shared" si="104"/>
        <v>0</v>
      </c>
      <c r="I94" s="425">
        <f t="shared" si="104"/>
        <v>0</v>
      </c>
      <c r="J94" s="425">
        <f t="shared" si="104"/>
        <v>0</v>
      </c>
      <c r="K94" s="425">
        <f t="shared" si="104"/>
        <v>0</v>
      </c>
      <c r="L94" s="425">
        <f t="shared" si="104"/>
        <v>6122200000</v>
      </c>
      <c r="M94" s="36">
        <f t="shared" si="86"/>
        <v>1.1533278154938515E-3</v>
      </c>
      <c r="N94" s="425">
        <f t="shared" si="104"/>
        <v>0</v>
      </c>
      <c r="O94" s="425">
        <f t="shared" si="104"/>
        <v>4640071275.4499998</v>
      </c>
      <c r="P94" s="425">
        <f t="shared" si="104"/>
        <v>1482128724.5500002</v>
      </c>
      <c r="Q94" s="425">
        <f t="shared" si="104"/>
        <v>4640071275.4499998</v>
      </c>
      <c r="R94" s="425">
        <f t="shared" si="104"/>
        <v>1482128724.5500002</v>
      </c>
      <c r="S94" s="425">
        <f t="shared" si="104"/>
        <v>0</v>
      </c>
      <c r="T94" s="425">
        <f t="shared" si="104"/>
        <v>4640071275.4499998</v>
      </c>
      <c r="U94" s="425">
        <f t="shared" si="104"/>
        <v>0</v>
      </c>
      <c r="V94" s="425">
        <f t="shared" si="104"/>
        <v>4640071275.4499998</v>
      </c>
      <c r="W94" s="425">
        <f t="shared" ref="W94:W95" si="105">+W95</f>
        <v>0</v>
      </c>
      <c r="X94" s="37">
        <f t="shared" si="75"/>
        <v>0.75790912996145177</v>
      </c>
      <c r="Y94" s="37">
        <f t="shared" si="76"/>
        <v>0.75790912996145177</v>
      </c>
      <c r="Z94" s="37">
        <f t="shared" si="77"/>
        <v>0.75790912996145177</v>
      </c>
      <c r="AA94" s="37">
        <f>+T94/Q94</f>
        <v>1</v>
      </c>
      <c r="AB94" s="37">
        <f t="shared" si="84"/>
        <v>1</v>
      </c>
    </row>
    <row r="95" spans="1:28" ht="33" customHeight="1" x14ac:dyDescent="0.25">
      <c r="A95" s="238" t="s">
        <v>198</v>
      </c>
      <c r="B95" s="33"/>
      <c r="C95" s="33"/>
      <c r="D95" s="40"/>
      <c r="E95" s="149" t="s">
        <v>199</v>
      </c>
      <c r="F95" s="425">
        <f t="shared" si="104"/>
        <v>6122200000</v>
      </c>
      <c r="G95" s="425">
        <f t="shared" si="104"/>
        <v>0</v>
      </c>
      <c r="H95" s="425">
        <f t="shared" si="104"/>
        <v>0</v>
      </c>
      <c r="I95" s="425">
        <f t="shared" si="104"/>
        <v>0</v>
      </c>
      <c r="J95" s="425">
        <f t="shared" si="104"/>
        <v>0</v>
      </c>
      <c r="K95" s="425">
        <f t="shared" si="104"/>
        <v>0</v>
      </c>
      <c r="L95" s="425">
        <f t="shared" si="104"/>
        <v>6122200000</v>
      </c>
      <c r="M95" s="36">
        <f t="shared" si="86"/>
        <v>1.1533278154938515E-3</v>
      </c>
      <c r="N95" s="425">
        <f t="shared" si="104"/>
        <v>0</v>
      </c>
      <c r="O95" s="425">
        <f t="shared" si="104"/>
        <v>4640071275.4499998</v>
      </c>
      <c r="P95" s="425">
        <f t="shared" si="104"/>
        <v>1482128724.5500002</v>
      </c>
      <c r="Q95" s="425">
        <f t="shared" si="104"/>
        <v>4640071275.4499998</v>
      </c>
      <c r="R95" s="425">
        <f t="shared" si="104"/>
        <v>1482128724.5500002</v>
      </c>
      <c r="S95" s="425">
        <f t="shared" si="104"/>
        <v>0</v>
      </c>
      <c r="T95" s="425">
        <f t="shared" si="104"/>
        <v>4640071275.4499998</v>
      </c>
      <c r="U95" s="425">
        <f t="shared" si="104"/>
        <v>0</v>
      </c>
      <c r="V95" s="425">
        <f t="shared" si="104"/>
        <v>4640071275.4499998</v>
      </c>
      <c r="W95" s="425">
        <f t="shared" si="105"/>
        <v>0</v>
      </c>
      <c r="X95" s="37">
        <f t="shared" si="75"/>
        <v>0.75790912996145177</v>
      </c>
      <c r="Y95" s="37">
        <f t="shared" si="76"/>
        <v>0.75790912996145177</v>
      </c>
      <c r="Z95" s="37">
        <f t="shared" si="77"/>
        <v>0.75790912996145177</v>
      </c>
      <c r="AA95" s="37">
        <f>+T95/Q95</f>
        <v>1</v>
      </c>
      <c r="AB95" s="37">
        <f t="shared" si="84"/>
        <v>1</v>
      </c>
    </row>
    <row r="96" spans="1:28" ht="28.5" customHeight="1" thickBot="1" x14ac:dyDescent="0.3">
      <c r="A96" s="248" t="s">
        <v>200</v>
      </c>
      <c r="B96" s="53" t="s">
        <v>37</v>
      </c>
      <c r="C96" s="53">
        <v>20</v>
      </c>
      <c r="D96" s="53" t="s">
        <v>38</v>
      </c>
      <c r="E96" s="426" t="s">
        <v>201</v>
      </c>
      <c r="F96" s="427">
        <v>6122200000</v>
      </c>
      <c r="G96" s="427">
        <v>0</v>
      </c>
      <c r="H96" s="427">
        <v>0</v>
      </c>
      <c r="I96" s="427">
        <v>0</v>
      </c>
      <c r="J96" s="427">
        <v>0</v>
      </c>
      <c r="K96" s="427">
        <f t="shared" si="79"/>
        <v>0</v>
      </c>
      <c r="L96" s="427">
        <f t="shared" si="80"/>
        <v>6122200000</v>
      </c>
      <c r="M96" s="250">
        <f t="shared" si="86"/>
        <v>1.1533278154938515E-3</v>
      </c>
      <c r="N96" s="427">
        <v>0</v>
      </c>
      <c r="O96" s="427">
        <v>4640071275.4499998</v>
      </c>
      <c r="P96" s="427">
        <f>L96-O96</f>
        <v>1482128724.5500002</v>
      </c>
      <c r="Q96" s="427">
        <v>4640071275.4499998</v>
      </c>
      <c r="R96" s="427">
        <f>+L96-Q96</f>
        <v>1482128724.5500002</v>
      </c>
      <c r="S96" s="421">
        <f t="shared" ref="S96" si="106">O96-Q96</f>
        <v>0</v>
      </c>
      <c r="T96" s="427">
        <v>4640071275.4499998</v>
      </c>
      <c r="U96" s="427">
        <f>+Q96-T96</f>
        <v>0</v>
      </c>
      <c r="V96" s="427">
        <v>4640071275.4499998</v>
      </c>
      <c r="W96" s="56">
        <f t="shared" si="87"/>
        <v>0</v>
      </c>
      <c r="X96" s="57">
        <f t="shared" si="75"/>
        <v>0.75790912996145177</v>
      </c>
      <c r="Y96" s="57">
        <f t="shared" si="76"/>
        <v>0.75790912996145177</v>
      </c>
      <c r="Z96" s="57">
        <f t="shared" si="77"/>
        <v>0.75790912996145177</v>
      </c>
      <c r="AA96" s="57">
        <f>+T96/Q96</f>
        <v>1</v>
      </c>
      <c r="AB96" s="57">
        <f t="shared" si="84"/>
        <v>1</v>
      </c>
    </row>
    <row r="97" spans="1:28" s="410" customFormat="1" ht="28.5" customHeight="1" thickBot="1" x14ac:dyDescent="0.3">
      <c r="A97" s="18" t="s">
        <v>202</v>
      </c>
      <c r="B97" s="19"/>
      <c r="C97" s="19"/>
      <c r="D97" s="19"/>
      <c r="E97" s="416" t="s">
        <v>203</v>
      </c>
      <c r="F97" s="21">
        <f>F98+F101</f>
        <v>969198470862</v>
      </c>
      <c r="G97" s="21">
        <f t="shared" ref="G97:L97" si="107">G98+G101</f>
        <v>0</v>
      </c>
      <c r="H97" s="21">
        <f t="shared" si="107"/>
        <v>0</v>
      </c>
      <c r="I97" s="21">
        <f t="shared" si="107"/>
        <v>0</v>
      </c>
      <c r="J97" s="21">
        <f t="shared" si="107"/>
        <v>0</v>
      </c>
      <c r="K97" s="21">
        <f t="shared" si="107"/>
        <v>0</v>
      </c>
      <c r="L97" s="21">
        <f t="shared" si="107"/>
        <v>969198470862</v>
      </c>
      <c r="M97" s="236">
        <f t="shared" si="86"/>
        <v>0.18258200568084212</v>
      </c>
      <c r="N97" s="21">
        <f t="shared" ref="N97:W97" si="108">N98+N101</f>
        <v>0</v>
      </c>
      <c r="O97" s="21">
        <f t="shared" si="108"/>
        <v>551552437192</v>
      </c>
      <c r="P97" s="21">
        <f t="shared" si="108"/>
        <v>417646033670</v>
      </c>
      <c r="Q97" s="21">
        <f t="shared" si="108"/>
        <v>416716266330</v>
      </c>
      <c r="R97" s="21">
        <f t="shared" si="108"/>
        <v>552482204532</v>
      </c>
      <c r="S97" s="21">
        <f t="shared" si="108"/>
        <v>134836170862</v>
      </c>
      <c r="T97" s="21">
        <f t="shared" si="108"/>
        <v>416716266330</v>
      </c>
      <c r="U97" s="21">
        <f t="shared" si="108"/>
        <v>0</v>
      </c>
      <c r="V97" s="21">
        <f t="shared" si="108"/>
        <v>416716266330</v>
      </c>
      <c r="W97" s="21">
        <f t="shared" si="108"/>
        <v>0</v>
      </c>
      <c r="X97" s="23">
        <f t="shared" si="75"/>
        <v>0.42995968200339274</v>
      </c>
      <c r="Y97" s="23">
        <f t="shared" si="76"/>
        <v>0.42995968200339274</v>
      </c>
      <c r="Z97" s="23">
        <f t="shared" si="77"/>
        <v>0.42995968200339274</v>
      </c>
      <c r="AA97" s="23">
        <f t="shared" ref="AA97:AA160" si="109">+T97/Q97</f>
        <v>1</v>
      </c>
      <c r="AB97" s="24">
        <f>+V97/T97</f>
        <v>1</v>
      </c>
    </row>
    <row r="98" spans="1:28" ht="23.25" customHeight="1" x14ac:dyDescent="0.25">
      <c r="A98" s="237" t="s">
        <v>496</v>
      </c>
      <c r="B98" s="26"/>
      <c r="C98" s="26"/>
      <c r="D98" s="59"/>
      <c r="E98" s="417" t="s">
        <v>204</v>
      </c>
      <c r="F98" s="60">
        <f>F99</f>
        <v>134836170862</v>
      </c>
      <c r="G98" s="60">
        <f t="shared" ref="G98:L98" si="110">G99</f>
        <v>0</v>
      </c>
      <c r="H98" s="60">
        <f t="shared" si="110"/>
        <v>0</v>
      </c>
      <c r="I98" s="60">
        <f t="shared" si="110"/>
        <v>0</v>
      </c>
      <c r="J98" s="60">
        <f t="shared" si="110"/>
        <v>0</v>
      </c>
      <c r="K98" s="60">
        <f t="shared" si="110"/>
        <v>0</v>
      </c>
      <c r="L98" s="60">
        <f t="shared" si="110"/>
        <v>134836170862</v>
      </c>
      <c r="M98" s="29">
        <f t="shared" si="86"/>
        <v>2.5401049686358854E-2</v>
      </c>
      <c r="N98" s="60">
        <f t="shared" ref="N98:W98" si="111">N99</f>
        <v>0</v>
      </c>
      <c r="O98" s="60">
        <f t="shared" si="111"/>
        <v>134836170862</v>
      </c>
      <c r="P98" s="60">
        <f t="shared" si="111"/>
        <v>0</v>
      </c>
      <c r="Q98" s="60">
        <f t="shared" si="111"/>
        <v>0</v>
      </c>
      <c r="R98" s="60">
        <f t="shared" si="111"/>
        <v>134836170862</v>
      </c>
      <c r="S98" s="60">
        <f t="shared" si="111"/>
        <v>134836170862</v>
      </c>
      <c r="T98" s="60">
        <f t="shared" si="111"/>
        <v>0</v>
      </c>
      <c r="U98" s="60">
        <f t="shared" si="111"/>
        <v>0</v>
      </c>
      <c r="V98" s="60">
        <f t="shared" si="111"/>
        <v>0</v>
      </c>
      <c r="W98" s="60">
        <f t="shared" si="111"/>
        <v>0</v>
      </c>
      <c r="X98" s="30">
        <f t="shared" si="75"/>
        <v>0</v>
      </c>
      <c r="Y98" s="30">
        <f t="shared" si="76"/>
        <v>0</v>
      </c>
      <c r="Z98" s="30">
        <f t="shared" si="77"/>
        <v>0</v>
      </c>
      <c r="AA98" s="37" t="s">
        <v>46</v>
      </c>
      <c r="AB98" s="57" t="s">
        <v>46</v>
      </c>
    </row>
    <row r="99" spans="1:28" ht="23.25" customHeight="1" x14ac:dyDescent="0.25">
      <c r="A99" s="238" t="s">
        <v>497</v>
      </c>
      <c r="B99" s="33"/>
      <c r="C99" s="33"/>
      <c r="D99" s="40"/>
      <c r="E99" s="149" t="s">
        <v>205</v>
      </c>
      <c r="F99" s="47">
        <f t="shared" ref="F99:W99" si="112">+F100</f>
        <v>134836170862</v>
      </c>
      <c r="G99" s="47">
        <f t="shared" si="112"/>
        <v>0</v>
      </c>
      <c r="H99" s="47">
        <f t="shared" si="112"/>
        <v>0</v>
      </c>
      <c r="I99" s="47">
        <f t="shared" si="112"/>
        <v>0</v>
      </c>
      <c r="J99" s="47">
        <f t="shared" si="112"/>
        <v>0</v>
      </c>
      <c r="K99" s="47">
        <f t="shared" si="112"/>
        <v>0</v>
      </c>
      <c r="L99" s="47">
        <f t="shared" si="112"/>
        <v>134836170862</v>
      </c>
      <c r="M99" s="36">
        <f t="shared" si="86"/>
        <v>2.5401049686358854E-2</v>
      </c>
      <c r="N99" s="47">
        <f t="shared" si="112"/>
        <v>0</v>
      </c>
      <c r="O99" s="47">
        <f t="shared" si="112"/>
        <v>134836170862</v>
      </c>
      <c r="P99" s="47">
        <f>+P100</f>
        <v>0</v>
      </c>
      <c r="Q99" s="47">
        <f t="shared" ref="Q99" si="113">+Q100</f>
        <v>0</v>
      </c>
      <c r="R99" s="47">
        <f t="shared" si="112"/>
        <v>134836170862</v>
      </c>
      <c r="S99" s="47">
        <f t="shared" si="112"/>
        <v>134836170862</v>
      </c>
      <c r="T99" s="47">
        <f t="shared" si="112"/>
        <v>0</v>
      </c>
      <c r="U99" s="47">
        <f t="shared" si="112"/>
        <v>0</v>
      </c>
      <c r="V99" s="47">
        <f t="shared" si="112"/>
        <v>0</v>
      </c>
      <c r="W99" s="47">
        <f t="shared" si="112"/>
        <v>0</v>
      </c>
      <c r="X99" s="37">
        <f t="shared" si="75"/>
        <v>0</v>
      </c>
      <c r="Y99" s="37">
        <f t="shared" si="76"/>
        <v>0</v>
      </c>
      <c r="Z99" s="37">
        <f t="shared" si="77"/>
        <v>0</v>
      </c>
      <c r="AA99" s="37" t="s">
        <v>46</v>
      </c>
      <c r="AB99" s="57" t="s">
        <v>46</v>
      </c>
    </row>
    <row r="100" spans="1:28" ht="23.25" customHeight="1" x14ac:dyDescent="0.25">
      <c r="A100" s="239" t="s">
        <v>498</v>
      </c>
      <c r="B100" s="40" t="s">
        <v>192</v>
      </c>
      <c r="C100" s="40">
        <v>11</v>
      </c>
      <c r="D100" s="40" t="s">
        <v>206</v>
      </c>
      <c r="E100" s="151" t="s">
        <v>207</v>
      </c>
      <c r="F100" s="44">
        <v>134836170862</v>
      </c>
      <c r="G100" s="44">
        <v>0</v>
      </c>
      <c r="H100" s="44">
        <v>0</v>
      </c>
      <c r="I100" s="44">
        <v>0</v>
      </c>
      <c r="J100" s="44">
        <v>0</v>
      </c>
      <c r="K100" s="44">
        <f t="shared" si="79"/>
        <v>0</v>
      </c>
      <c r="L100" s="44">
        <f t="shared" si="80"/>
        <v>134836170862</v>
      </c>
      <c r="M100" s="43">
        <f t="shared" si="86"/>
        <v>2.5401049686358854E-2</v>
      </c>
      <c r="N100" s="44">
        <v>0</v>
      </c>
      <c r="O100" s="44">
        <v>134836170862</v>
      </c>
      <c r="P100" s="44">
        <f>L100-O100</f>
        <v>0</v>
      </c>
      <c r="Q100" s="44">
        <v>0</v>
      </c>
      <c r="R100" s="44">
        <f>+L100-Q100</f>
        <v>134836170862</v>
      </c>
      <c r="S100" s="421">
        <f t="shared" ref="S100" si="114">O100-Q100</f>
        <v>134836170862</v>
      </c>
      <c r="T100" s="44">
        <v>0</v>
      </c>
      <c r="U100" s="44">
        <f>+Q100-T100</f>
        <v>0</v>
      </c>
      <c r="V100" s="44">
        <v>0</v>
      </c>
      <c r="W100" s="44">
        <f t="shared" si="87"/>
        <v>0</v>
      </c>
      <c r="X100" s="57">
        <f t="shared" si="75"/>
        <v>0</v>
      </c>
      <c r="Y100" s="45">
        <f t="shared" si="76"/>
        <v>0</v>
      </c>
      <c r="Z100" s="45">
        <f t="shared" si="77"/>
        <v>0</v>
      </c>
      <c r="AA100" s="37" t="s">
        <v>46</v>
      </c>
      <c r="AB100" s="57" t="s">
        <v>46</v>
      </c>
    </row>
    <row r="101" spans="1:28" ht="23.25" customHeight="1" x14ac:dyDescent="0.25">
      <c r="A101" s="238" t="s">
        <v>208</v>
      </c>
      <c r="B101" s="33"/>
      <c r="C101" s="33"/>
      <c r="D101" s="40"/>
      <c r="E101" s="149" t="s">
        <v>209</v>
      </c>
      <c r="F101" s="47">
        <f>F102</f>
        <v>834362300000</v>
      </c>
      <c r="G101" s="47">
        <f t="shared" ref="G101:L101" si="115">G102</f>
        <v>0</v>
      </c>
      <c r="H101" s="47">
        <f t="shared" si="115"/>
        <v>0</v>
      </c>
      <c r="I101" s="47">
        <f t="shared" si="115"/>
        <v>0</v>
      </c>
      <c r="J101" s="47">
        <f t="shared" si="115"/>
        <v>0</v>
      </c>
      <c r="K101" s="47">
        <f t="shared" si="115"/>
        <v>0</v>
      </c>
      <c r="L101" s="47">
        <f t="shared" si="115"/>
        <v>834362300000</v>
      </c>
      <c r="M101" s="36">
        <f t="shared" si="86"/>
        <v>0.15718095599448328</v>
      </c>
      <c r="N101" s="47">
        <f t="shared" ref="N101:W101" si="116">N102</f>
        <v>0</v>
      </c>
      <c r="O101" s="47">
        <f t="shared" si="116"/>
        <v>416716266330</v>
      </c>
      <c r="P101" s="47">
        <f t="shared" si="116"/>
        <v>417646033670</v>
      </c>
      <c r="Q101" s="47">
        <f t="shared" si="116"/>
        <v>416716266330</v>
      </c>
      <c r="R101" s="47">
        <f t="shared" si="116"/>
        <v>417646033670</v>
      </c>
      <c r="S101" s="47">
        <f t="shared" si="116"/>
        <v>0</v>
      </c>
      <c r="T101" s="47">
        <f t="shared" si="116"/>
        <v>416716266330</v>
      </c>
      <c r="U101" s="47">
        <f t="shared" si="116"/>
        <v>0</v>
      </c>
      <c r="V101" s="47">
        <f t="shared" si="116"/>
        <v>416716266330</v>
      </c>
      <c r="W101" s="47">
        <f t="shared" si="116"/>
        <v>0</v>
      </c>
      <c r="X101" s="37">
        <f t="shared" si="75"/>
        <v>0.4994428275702294</v>
      </c>
      <c r="Y101" s="37">
        <f t="shared" si="76"/>
        <v>0.4994428275702294</v>
      </c>
      <c r="Z101" s="37">
        <f t="shared" si="77"/>
        <v>0.4994428275702294</v>
      </c>
      <c r="AA101" s="37">
        <f t="shared" si="109"/>
        <v>1</v>
      </c>
      <c r="AB101" s="443">
        <f t="shared" si="84"/>
        <v>1</v>
      </c>
    </row>
    <row r="102" spans="1:28" ht="23.25" customHeight="1" x14ac:dyDescent="0.25">
      <c r="A102" s="238" t="s">
        <v>210</v>
      </c>
      <c r="B102" s="33"/>
      <c r="C102" s="33"/>
      <c r="D102" s="40"/>
      <c r="E102" s="149" t="s">
        <v>211</v>
      </c>
      <c r="F102" s="47">
        <f>+F103</f>
        <v>834362300000</v>
      </c>
      <c r="G102" s="47">
        <f t="shared" ref="G102:L102" si="117">+G103</f>
        <v>0</v>
      </c>
      <c r="H102" s="47">
        <f t="shared" si="117"/>
        <v>0</v>
      </c>
      <c r="I102" s="47">
        <f t="shared" si="117"/>
        <v>0</v>
      </c>
      <c r="J102" s="47">
        <f t="shared" si="117"/>
        <v>0</v>
      </c>
      <c r="K102" s="47">
        <f t="shared" si="117"/>
        <v>0</v>
      </c>
      <c r="L102" s="47">
        <f t="shared" si="117"/>
        <v>834362300000</v>
      </c>
      <c r="M102" s="36">
        <f t="shared" si="86"/>
        <v>0.15718095599448328</v>
      </c>
      <c r="N102" s="47">
        <f t="shared" ref="N102:W102" si="118">+N103</f>
        <v>0</v>
      </c>
      <c r="O102" s="47">
        <f t="shared" si="118"/>
        <v>416716266330</v>
      </c>
      <c r="P102" s="47">
        <f t="shared" si="118"/>
        <v>417646033670</v>
      </c>
      <c r="Q102" s="47">
        <f t="shared" si="118"/>
        <v>416716266330</v>
      </c>
      <c r="R102" s="47">
        <f t="shared" si="118"/>
        <v>417646033670</v>
      </c>
      <c r="S102" s="47">
        <f t="shared" si="118"/>
        <v>0</v>
      </c>
      <c r="T102" s="47">
        <f t="shared" si="118"/>
        <v>416716266330</v>
      </c>
      <c r="U102" s="47">
        <f t="shared" si="118"/>
        <v>0</v>
      </c>
      <c r="V102" s="47">
        <f t="shared" si="118"/>
        <v>416716266330</v>
      </c>
      <c r="W102" s="47">
        <f t="shared" si="118"/>
        <v>0</v>
      </c>
      <c r="X102" s="37">
        <f t="shared" si="75"/>
        <v>0.4994428275702294</v>
      </c>
      <c r="Y102" s="37">
        <f t="shared" si="76"/>
        <v>0.4994428275702294</v>
      </c>
      <c r="Z102" s="37">
        <f t="shared" si="77"/>
        <v>0.4994428275702294</v>
      </c>
      <c r="AA102" s="37">
        <f t="shared" si="109"/>
        <v>1</v>
      </c>
      <c r="AB102" s="443">
        <f t="shared" si="84"/>
        <v>1</v>
      </c>
    </row>
    <row r="103" spans="1:28" ht="23.25" customHeight="1" thickBot="1" x14ac:dyDescent="0.3">
      <c r="A103" s="248" t="s">
        <v>212</v>
      </c>
      <c r="B103" s="53" t="s">
        <v>192</v>
      </c>
      <c r="C103" s="53">
        <v>11</v>
      </c>
      <c r="D103" s="53" t="s">
        <v>38</v>
      </c>
      <c r="E103" s="426" t="s">
        <v>213</v>
      </c>
      <c r="F103" s="56">
        <v>834362300000</v>
      </c>
      <c r="G103" s="56">
        <v>0</v>
      </c>
      <c r="H103" s="56">
        <v>0</v>
      </c>
      <c r="I103" s="56">
        <v>0</v>
      </c>
      <c r="J103" s="56">
        <v>0</v>
      </c>
      <c r="K103" s="56">
        <f t="shared" si="79"/>
        <v>0</v>
      </c>
      <c r="L103" s="56">
        <f t="shared" si="80"/>
        <v>834362300000</v>
      </c>
      <c r="M103" s="250">
        <f t="shared" si="86"/>
        <v>0.15718095599448328</v>
      </c>
      <c r="N103" s="56">
        <v>0</v>
      </c>
      <c r="O103" s="56">
        <v>416716266330</v>
      </c>
      <c r="P103" s="56">
        <f>L103-O103</f>
        <v>417646033670</v>
      </c>
      <c r="Q103" s="56">
        <v>416716266330</v>
      </c>
      <c r="R103" s="56">
        <f>+L103-Q103</f>
        <v>417646033670</v>
      </c>
      <c r="S103" s="421">
        <f t="shared" ref="S103" si="119">O103-Q103</f>
        <v>0</v>
      </c>
      <c r="T103" s="56">
        <v>416716266330</v>
      </c>
      <c r="U103" s="56">
        <f>+Q103-T103</f>
        <v>0</v>
      </c>
      <c r="V103" s="56">
        <v>416716266330</v>
      </c>
      <c r="W103" s="56">
        <f t="shared" si="87"/>
        <v>0</v>
      </c>
      <c r="X103" s="57">
        <f t="shared" si="75"/>
        <v>0.4994428275702294</v>
      </c>
      <c r="Y103" s="57">
        <f t="shared" si="76"/>
        <v>0.4994428275702294</v>
      </c>
      <c r="Z103" s="57">
        <f t="shared" si="77"/>
        <v>0.4994428275702294</v>
      </c>
      <c r="AA103" s="45">
        <f t="shared" si="109"/>
        <v>1</v>
      </c>
      <c r="AB103" s="57">
        <f t="shared" si="84"/>
        <v>1</v>
      </c>
    </row>
    <row r="104" spans="1:28" s="410" customFormat="1" ht="24" customHeight="1" thickBot="1" x14ac:dyDescent="0.3">
      <c r="A104" s="18" t="s">
        <v>214</v>
      </c>
      <c r="B104" s="19"/>
      <c r="C104" s="19"/>
      <c r="D104" s="19"/>
      <c r="E104" s="416" t="s">
        <v>215</v>
      </c>
      <c r="F104" s="21">
        <f t="shared" ref="F104:L104" si="120">+F105+F209+F215+F227+F238</f>
        <v>4237527256305</v>
      </c>
      <c r="G104" s="21">
        <f t="shared" si="120"/>
        <v>0</v>
      </c>
      <c r="H104" s="21">
        <f t="shared" si="120"/>
        <v>0</v>
      </c>
      <c r="I104" s="21">
        <f t="shared" si="120"/>
        <v>21990000000</v>
      </c>
      <c r="J104" s="21">
        <f t="shared" si="120"/>
        <v>21990000000</v>
      </c>
      <c r="K104" s="21">
        <f t="shared" si="120"/>
        <v>0</v>
      </c>
      <c r="L104" s="21">
        <f t="shared" si="120"/>
        <v>4237527256305</v>
      </c>
      <c r="M104" s="236">
        <f t="shared" si="86"/>
        <v>0.79828461233051839</v>
      </c>
      <c r="N104" s="21">
        <f t="shared" ref="N104:W104" si="121">+N105+N209+N215+N227+N238</f>
        <v>0</v>
      </c>
      <c r="O104" s="21">
        <f t="shared" si="121"/>
        <v>4172526442620.2305</v>
      </c>
      <c r="P104" s="21">
        <f t="shared" si="121"/>
        <v>65000813684.769981</v>
      </c>
      <c r="Q104" s="21">
        <f t="shared" si="121"/>
        <v>4112147157148.98</v>
      </c>
      <c r="R104" s="21">
        <f t="shared" si="121"/>
        <v>125380099156.01999</v>
      </c>
      <c r="S104" s="21">
        <f t="shared" si="121"/>
        <v>60379285471.25</v>
      </c>
      <c r="T104" s="21">
        <f t="shared" si="121"/>
        <v>151358183289.89999</v>
      </c>
      <c r="U104" s="21">
        <f t="shared" si="121"/>
        <v>3960788973859.0806</v>
      </c>
      <c r="V104" s="21">
        <f t="shared" si="121"/>
        <v>151347033382.94</v>
      </c>
      <c r="W104" s="21">
        <f t="shared" si="121"/>
        <v>11149906.960000038</v>
      </c>
      <c r="X104" s="23">
        <f t="shared" si="75"/>
        <v>0.97041196632553395</v>
      </c>
      <c r="Y104" s="23">
        <f t="shared" si="76"/>
        <v>3.5718515571715737E-2</v>
      </c>
      <c r="Z104" s="23">
        <f t="shared" si="77"/>
        <v>3.5715884342160005E-2</v>
      </c>
      <c r="AA104" s="23">
        <f t="shared" si="109"/>
        <v>3.6807579472627416E-2</v>
      </c>
      <c r="AB104" s="23">
        <f t="shared" si="84"/>
        <v>0.99992633429711142</v>
      </c>
    </row>
    <row r="105" spans="1:28" ht="24" customHeight="1" x14ac:dyDescent="0.25">
      <c r="A105" s="237" t="s">
        <v>216</v>
      </c>
      <c r="B105" s="26"/>
      <c r="C105" s="26"/>
      <c r="D105" s="59"/>
      <c r="E105" s="417" t="s">
        <v>217</v>
      </c>
      <c r="F105" s="428">
        <f>+F106</f>
        <v>4013197084476</v>
      </c>
      <c r="G105" s="428">
        <f t="shared" ref="G105:L105" si="122">+G106</f>
        <v>0</v>
      </c>
      <c r="H105" s="428">
        <f t="shared" si="122"/>
        <v>0</v>
      </c>
      <c r="I105" s="428">
        <f t="shared" si="122"/>
        <v>0</v>
      </c>
      <c r="J105" s="428">
        <f t="shared" si="122"/>
        <v>0</v>
      </c>
      <c r="K105" s="428">
        <f t="shared" si="122"/>
        <v>0</v>
      </c>
      <c r="L105" s="428">
        <f t="shared" si="122"/>
        <v>4013197084476</v>
      </c>
      <c r="M105" s="29">
        <f t="shared" si="86"/>
        <v>0.7560242766628007</v>
      </c>
      <c r="N105" s="428">
        <f t="shared" ref="N105:W105" si="123">+N106</f>
        <v>0</v>
      </c>
      <c r="O105" s="428">
        <f t="shared" si="123"/>
        <v>4000308900560.8604</v>
      </c>
      <c r="P105" s="428">
        <f t="shared" si="123"/>
        <v>12888183915.139999</v>
      </c>
      <c r="Q105" s="428">
        <f t="shared" si="123"/>
        <v>3993008472620.1396</v>
      </c>
      <c r="R105" s="428">
        <f t="shared" si="123"/>
        <v>20188611855.860001</v>
      </c>
      <c r="S105" s="428">
        <f t="shared" si="123"/>
        <v>7300427940.7200003</v>
      </c>
      <c r="T105" s="428">
        <f t="shared" si="123"/>
        <v>122648599776.94</v>
      </c>
      <c r="U105" s="428">
        <f t="shared" si="123"/>
        <v>3870359872843.2002</v>
      </c>
      <c r="V105" s="428">
        <f t="shared" si="123"/>
        <v>122645938738.94</v>
      </c>
      <c r="W105" s="428">
        <f t="shared" si="123"/>
        <v>2661038</v>
      </c>
      <c r="X105" s="30">
        <f t="shared" si="75"/>
        <v>0.99496944420348687</v>
      </c>
      <c r="Y105" s="30">
        <f t="shared" si="76"/>
        <v>3.0561319864248364E-2</v>
      </c>
      <c r="Z105" s="30">
        <f t="shared" si="77"/>
        <v>3.0560656792402156E-2</v>
      </c>
      <c r="AA105" s="30">
        <f t="shared" si="109"/>
        <v>3.071583759912741E-2</v>
      </c>
      <c r="AB105" s="30">
        <f t="shared" si="84"/>
        <v>0.99997830355988704</v>
      </c>
    </row>
    <row r="106" spans="1:28" ht="24" customHeight="1" x14ac:dyDescent="0.25">
      <c r="A106" s="238" t="s">
        <v>218</v>
      </c>
      <c r="B106" s="33"/>
      <c r="C106" s="33"/>
      <c r="D106" s="40"/>
      <c r="E106" s="149" t="s">
        <v>219</v>
      </c>
      <c r="F106" s="425">
        <f t="shared" ref="F106:L106" si="124">+F107+F111+F115+F119+F123+F127+F131+F135+F139+F143+F149+F153+F157+F161+F165+F169+F173+F178+F181+F185+F189+F193+F197+F201</f>
        <v>4013197084476</v>
      </c>
      <c r="G106" s="425">
        <f t="shared" si="124"/>
        <v>0</v>
      </c>
      <c r="H106" s="425">
        <f t="shared" si="124"/>
        <v>0</v>
      </c>
      <c r="I106" s="425">
        <f t="shared" si="124"/>
        <v>0</v>
      </c>
      <c r="J106" s="425">
        <f t="shared" si="124"/>
        <v>0</v>
      </c>
      <c r="K106" s="425">
        <f t="shared" si="124"/>
        <v>0</v>
      </c>
      <c r="L106" s="425">
        <f t="shared" si="124"/>
        <v>4013197084476</v>
      </c>
      <c r="M106" s="36">
        <f t="shared" si="86"/>
        <v>0.7560242766628007</v>
      </c>
      <c r="N106" s="425">
        <f t="shared" ref="N106:W106" si="125">+N107+N111+N115+N119+N123+N127+N131+N135+N139+N143+N149+N153+N157+N161+N165+N169+N173+N178+N181+N185+N189+N193+N197+N201</f>
        <v>0</v>
      </c>
      <c r="O106" s="425">
        <f t="shared" si="125"/>
        <v>4000308900560.8604</v>
      </c>
      <c r="P106" s="425">
        <f t="shared" si="125"/>
        <v>12888183915.139999</v>
      </c>
      <c r="Q106" s="425">
        <f t="shared" si="125"/>
        <v>3993008472620.1396</v>
      </c>
      <c r="R106" s="425">
        <f t="shared" si="125"/>
        <v>20188611855.860001</v>
      </c>
      <c r="S106" s="425">
        <f t="shared" si="125"/>
        <v>7300427940.7200003</v>
      </c>
      <c r="T106" s="425">
        <f t="shared" si="125"/>
        <v>122648599776.94</v>
      </c>
      <c r="U106" s="425">
        <f t="shared" si="125"/>
        <v>3870359872843.2002</v>
      </c>
      <c r="V106" s="425">
        <f t="shared" si="125"/>
        <v>122645938738.94</v>
      </c>
      <c r="W106" s="425">
        <f t="shared" si="125"/>
        <v>2661038</v>
      </c>
      <c r="X106" s="37">
        <f t="shared" si="75"/>
        <v>0.99496944420348687</v>
      </c>
      <c r="Y106" s="37">
        <f t="shared" si="76"/>
        <v>3.0561319864248364E-2</v>
      </c>
      <c r="Z106" s="37">
        <f t="shared" si="77"/>
        <v>3.0560656792402156E-2</v>
      </c>
      <c r="AA106" s="37">
        <f t="shared" si="109"/>
        <v>3.071583759912741E-2</v>
      </c>
      <c r="AB106" s="37">
        <f t="shared" si="84"/>
        <v>0.99997830355988704</v>
      </c>
    </row>
    <row r="107" spans="1:28" ht="54" customHeight="1" x14ac:dyDescent="0.25">
      <c r="A107" s="238" t="s">
        <v>220</v>
      </c>
      <c r="B107" s="40"/>
      <c r="C107" s="40"/>
      <c r="D107" s="40"/>
      <c r="E107" s="149" t="s">
        <v>221</v>
      </c>
      <c r="F107" s="425">
        <f t="shared" ref="F107:V109" si="126">+F108</f>
        <v>197403295128</v>
      </c>
      <c r="G107" s="425">
        <f t="shared" si="126"/>
        <v>0</v>
      </c>
      <c r="H107" s="425">
        <f t="shared" si="126"/>
        <v>0</v>
      </c>
      <c r="I107" s="425">
        <f t="shared" si="126"/>
        <v>0</v>
      </c>
      <c r="J107" s="425">
        <f t="shared" si="126"/>
        <v>0</v>
      </c>
      <c r="K107" s="425">
        <f t="shared" si="126"/>
        <v>0</v>
      </c>
      <c r="L107" s="425">
        <f t="shared" si="126"/>
        <v>197403295128</v>
      </c>
      <c r="M107" s="36">
        <f t="shared" si="86"/>
        <v>3.7187728454030296E-2</v>
      </c>
      <c r="N107" s="425">
        <f t="shared" si="126"/>
        <v>0</v>
      </c>
      <c r="O107" s="425">
        <f t="shared" si="126"/>
        <v>197403295128</v>
      </c>
      <c r="P107" s="425">
        <f t="shared" si="126"/>
        <v>0</v>
      </c>
      <c r="Q107" s="425">
        <f t="shared" si="126"/>
        <v>197403295128</v>
      </c>
      <c r="R107" s="425">
        <f t="shared" si="126"/>
        <v>0</v>
      </c>
      <c r="S107" s="425">
        <f t="shared" si="126"/>
        <v>0</v>
      </c>
      <c r="T107" s="425">
        <f t="shared" si="126"/>
        <v>0</v>
      </c>
      <c r="U107" s="425">
        <f t="shared" si="126"/>
        <v>197403295128</v>
      </c>
      <c r="V107" s="425">
        <f t="shared" si="126"/>
        <v>0</v>
      </c>
      <c r="W107" s="425">
        <f t="shared" ref="W107:W109" si="127">+W108</f>
        <v>0</v>
      </c>
      <c r="X107" s="37">
        <f t="shared" si="75"/>
        <v>1</v>
      </c>
      <c r="Y107" s="37">
        <f t="shared" si="76"/>
        <v>0</v>
      </c>
      <c r="Z107" s="37">
        <f t="shared" si="77"/>
        <v>0</v>
      </c>
      <c r="AA107" s="37">
        <f t="shared" si="109"/>
        <v>0</v>
      </c>
      <c r="AB107" s="37" t="s">
        <v>46</v>
      </c>
    </row>
    <row r="108" spans="1:28" ht="54" customHeight="1" x14ac:dyDescent="0.25">
      <c r="A108" s="238" t="s">
        <v>222</v>
      </c>
      <c r="B108" s="68"/>
      <c r="C108" s="68"/>
      <c r="D108" s="40"/>
      <c r="E108" s="149" t="s">
        <v>221</v>
      </c>
      <c r="F108" s="425">
        <f t="shared" si="126"/>
        <v>197403295128</v>
      </c>
      <c r="G108" s="425">
        <f t="shared" si="126"/>
        <v>0</v>
      </c>
      <c r="H108" s="425">
        <f t="shared" si="126"/>
        <v>0</v>
      </c>
      <c r="I108" s="425">
        <f t="shared" si="126"/>
        <v>0</v>
      </c>
      <c r="J108" s="425">
        <f t="shared" si="126"/>
        <v>0</v>
      </c>
      <c r="K108" s="425">
        <f t="shared" si="126"/>
        <v>0</v>
      </c>
      <c r="L108" s="425">
        <f t="shared" si="126"/>
        <v>197403295128</v>
      </c>
      <c r="M108" s="36">
        <f t="shared" si="86"/>
        <v>3.7187728454030296E-2</v>
      </c>
      <c r="N108" s="425">
        <f t="shared" si="126"/>
        <v>0</v>
      </c>
      <c r="O108" s="425">
        <f t="shared" si="126"/>
        <v>197403295128</v>
      </c>
      <c r="P108" s="425">
        <f t="shared" si="126"/>
        <v>0</v>
      </c>
      <c r="Q108" s="425">
        <f t="shared" si="126"/>
        <v>197403295128</v>
      </c>
      <c r="R108" s="425">
        <f t="shared" si="126"/>
        <v>0</v>
      </c>
      <c r="S108" s="425">
        <f t="shared" si="126"/>
        <v>0</v>
      </c>
      <c r="T108" s="425">
        <f t="shared" si="126"/>
        <v>0</v>
      </c>
      <c r="U108" s="425">
        <f t="shared" si="126"/>
        <v>197403295128</v>
      </c>
      <c r="V108" s="425">
        <f t="shared" si="126"/>
        <v>0</v>
      </c>
      <c r="W108" s="425">
        <f t="shared" si="127"/>
        <v>0</v>
      </c>
      <c r="X108" s="37">
        <f t="shared" si="75"/>
        <v>1</v>
      </c>
      <c r="Y108" s="37">
        <f t="shared" si="76"/>
        <v>0</v>
      </c>
      <c r="Z108" s="37">
        <f t="shared" si="77"/>
        <v>0</v>
      </c>
      <c r="AA108" s="37">
        <f t="shared" si="109"/>
        <v>0</v>
      </c>
      <c r="AB108" s="37" t="s">
        <v>46</v>
      </c>
    </row>
    <row r="109" spans="1:28" ht="30" customHeight="1" x14ac:dyDescent="0.25">
      <c r="A109" s="238" t="s">
        <v>223</v>
      </c>
      <c r="B109" s="68"/>
      <c r="C109" s="68"/>
      <c r="D109" s="40"/>
      <c r="E109" s="149" t="s">
        <v>224</v>
      </c>
      <c r="F109" s="425">
        <f t="shared" si="126"/>
        <v>197403295128</v>
      </c>
      <c r="G109" s="425">
        <f t="shared" si="126"/>
        <v>0</v>
      </c>
      <c r="H109" s="425">
        <f t="shared" si="126"/>
        <v>0</v>
      </c>
      <c r="I109" s="425">
        <f t="shared" si="126"/>
        <v>0</v>
      </c>
      <c r="J109" s="425">
        <f t="shared" si="126"/>
        <v>0</v>
      </c>
      <c r="K109" s="425">
        <f t="shared" si="126"/>
        <v>0</v>
      </c>
      <c r="L109" s="425">
        <f t="shared" si="126"/>
        <v>197403295128</v>
      </c>
      <c r="M109" s="36">
        <f t="shared" si="86"/>
        <v>3.7187728454030296E-2</v>
      </c>
      <c r="N109" s="425">
        <f t="shared" si="126"/>
        <v>0</v>
      </c>
      <c r="O109" s="425">
        <f t="shared" si="126"/>
        <v>197403295128</v>
      </c>
      <c r="P109" s="425">
        <f t="shared" si="126"/>
        <v>0</v>
      </c>
      <c r="Q109" s="425">
        <f t="shared" si="126"/>
        <v>197403295128</v>
      </c>
      <c r="R109" s="425">
        <f t="shared" si="126"/>
        <v>0</v>
      </c>
      <c r="S109" s="425">
        <f t="shared" si="126"/>
        <v>0</v>
      </c>
      <c r="T109" s="425">
        <f t="shared" si="126"/>
        <v>0</v>
      </c>
      <c r="U109" s="425">
        <f t="shared" si="126"/>
        <v>197403295128</v>
      </c>
      <c r="V109" s="425">
        <f t="shared" si="126"/>
        <v>0</v>
      </c>
      <c r="W109" s="425">
        <f t="shared" si="127"/>
        <v>0</v>
      </c>
      <c r="X109" s="37">
        <f t="shared" si="75"/>
        <v>1</v>
      </c>
      <c r="Y109" s="37">
        <f t="shared" si="76"/>
        <v>0</v>
      </c>
      <c r="Z109" s="37">
        <f t="shared" si="77"/>
        <v>0</v>
      </c>
      <c r="AA109" s="37">
        <f t="shared" si="109"/>
        <v>0</v>
      </c>
      <c r="AB109" s="37" t="s">
        <v>46</v>
      </c>
    </row>
    <row r="110" spans="1:28" ht="30" customHeight="1" x14ac:dyDescent="0.25">
      <c r="A110" s="239" t="s">
        <v>225</v>
      </c>
      <c r="B110" s="40" t="s">
        <v>192</v>
      </c>
      <c r="C110" s="40">
        <v>11</v>
      </c>
      <c r="D110" s="40" t="s">
        <v>38</v>
      </c>
      <c r="E110" s="151" t="s">
        <v>226</v>
      </c>
      <c r="F110" s="421">
        <v>197403295128</v>
      </c>
      <c r="G110" s="421">
        <v>0</v>
      </c>
      <c r="H110" s="421">
        <v>0</v>
      </c>
      <c r="I110" s="421">
        <v>0</v>
      </c>
      <c r="J110" s="421">
        <v>0</v>
      </c>
      <c r="K110" s="421">
        <f t="shared" si="79"/>
        <v>0</v>
      </c>
      <c r="L110" s="421">
        <f t="shared" si="80"/>
        <v>197403295128</v>
      </c>
      <c r="M110" s="43">
        <f t="shared" si="86"/>
        <v>3.7187728454030296E-2</v>
      </c>
      <c r="N110" s="421">
        <v>0</v>
      </c>
      <c r="O110" s="421">
        <v>197403295128</v>
      </c>
      <c r="P110" s="421">
        <f>L110-O110</f>
        <v>0</v>
      </c>
      <c r="Q110" s="421">
        <v>197403295128</v>
      </c>
      <c r="R110" s="421">
        <f>+L110-Q110</f>
        <v>0</v>
      </c>
      <c r="S110" s="421">
        <f t="shared" ref="S110" si="128">O110-Q110</f>
        <v>0</v>
      </c>
      <c r="T110" s="421">
        <v>0</v>
      </c>
      <c r="U110" s="421">
        <f>+Q110-T110</f>
        <v>197403295128</v>
      </c>
      <c r="V110" s="421">
        <v>0</v>
      </c>
      <c r="W110" s="44">
        <f t="shared" si="87"/>
        <v>0</v>
      </c>
      <c r="X110" s="45">
        <f t="shared" si="75"/>
        <v>1</v>
      </c>
      <c r="Y110" s="45">
        <f t="shared" si="76"/>
        <v>0</v>
      </c>
      <c r="Z110" s="45">
        <f t="shared" si="77"/>
        <v>0</v>
      </c>
      <c r="AA110" s="45">
        <f t="shared" si="109"/>
        <v>0</v>
      </c>
      <c r="AB110" s="45" t="s">
        <v>46</v>
      </c>
    </row>
    <row r="111" spans="1:28" ht="49.5" customHeight="1" x14ac:dyDescent="0.25">
      <c r="A111" s="238" t="s">
        <v>227</v>
      </c>
      <c r="B111" s="68"/>
      <c r="C111" s="68"/>
      <c r="D111" s="40"/>
      <c r="E111" s="149" t="s">
        <v>228</v>
      </c>
      <c r="F111" s="425">
        <f t="shared" ref="F111:V113" si="129">+F112</f>
        <v>1740600000</v>
      </c>
      <c r="G111" s="425">
        <f t="shared" si="129"/>
        <v>0</v>
      </c>
      <c r="H111" s="425">
        <f t="shared" si="129"/>
        <v>0</v>
      </c>
      <c r="I111" s="425">
        <f t="shared" si="129"/>
        <v>0</v>
      </c>
      <c r="J111" s="425">
        <f t="shared" si="129"/>
        <v>0</v>
      </c>
      <c r="K111" s="425">
        <f t="shared" si="129"/>
        <v>0</v>
      </c>
      <c r="L111" s="425">
        <f t="shared" si="129"/>
        <v>1740600000</v>
      </c>
      <c r="M111" s="36">
        <f t="shared" si="86"/>
        <v>3.2790212597572733E-4</v>
      </c>
      <c r="N111" s="425">
        <f t="shared" si="129"/>
        <v>0</v>
      </c>
      <c r="O111" s="425">
        <f t="shared" si="129"/>
        <v>1740600000</v>
      </c>
      <c r="P111" s="425">
        <f t="shared" si="129"/>
        <v>0</v>
      </c>
      <c r="Q111" s="425">
        <f t="shared" si="129"/>
        <v>1740600000</v>
      </c>
      <c r="R111" s="425">
        <f t="shared" si="129"/>
        <v>0</v>
      </c>
      <c r="S111" s="425">
        <v>0</v>
      </c>
      <c r="T111" s="425">
        <f t="shared" ref="T111:T113" si="130">+T112</f>
        <v>0</v>
      </c>
      <c r="U111" s="425">
        <f t="shared" si="129"/>
        <v>1740600000</v>
      </c>
      <c r="V111" s="425">
        <f t="shared" si="129"/>
        <v>0</v>
      </c>
      <c r="W111" s="425">
        <f t="shared" ref="W111:W113" si="131">+W112</f>
        <v>0</v>
      </c>
      <c r="X111" s="37">
        <f t="shared" si="75"/>
        <v>1</v>
      </c>
      <c r="Y111" s="37">
        <f t="shared" si="76"/>
        <v>0</v>
      </c>
      <c r="Z111" s="37">
        <f t="shared" si="77"/>
        <v>0</v>
      </c>
      <c r="AA111" s="37">
        <f t="shared" si="109"/>
        <v>0</v>
      </c>
      <c r="AB111" s="37" t="s">
        <v>46</v>
      </c>
    </row>
    <row r="112" spans="1:28" ht="49.5" customHeight="1" x14ac:dyDescent="0.25">
      <c r="A112" s="238" t="s">
        <v>229</v>
      </c>
      <c r="B112" s="40"/>
      <c r="C112" s="40"/>
      <c r="D112" s="40"/>
      <c r="E112" s="148" t="s">
        <v>228</v>
      </c>
      <c r="F112" s="425">
        <f t="shared" si="129"/>
        <v>1740600000</v>
      </c>
      <c r="G112" s="425">
        <f t="shared" si="129"/>
        <v>0</v>
      </c>
      <c r="H112" s="425">
        <f t="shared" si="129"/>
        <v>0</v>
      </c>
      <c r="I112" s="425">
        <f t="shared" si="129"/>
        <v>0</v>
      </c>
      <c r="J112" s="425">
        <f t="shared" si="129"/>
        <v>0</v>
      </c>
      <c r="K112" s="425">
        <f t="shared" si="129"/>
        <v>0</v>
      </c>
      <c r="L112" s="425">
        <f t="shared" si="129"/>
        <v>1740600000</v>
      </c>
      <c r="M112" s="36">
        <f t="shared" si="86"/>
        <v>3.2790212597572733E-4</v>
      </c>
      <c r="N112" s="425">
        <f t="shared" si="129"/>
        <v>0</v>
      </c>
      <c r="O112" s="425">
        <f t="shared" si="129"/>
        <v>1740600000</v>
      </c>
      <c r="P112" s="425">
        <f t="shared" si="129"/>
        <v>0</v>
      </c>
      <c r="Q112" s="425">
        <f t="shared" si="129"/>
        <v>1740600000</v>
      </c>
      <c r="R112" s="425">
        <f t="shared" si="129"/>
        <v>0</v>
      </c>
      <c r="S112" s="425">
        <v>0</v>
      </c>
      <c r="T112" s="425">
        <f t="shared" si="130"/>
        <v>0</v>
      </c>
      <c r="U112" s="425">
        <f t="shared" si="129"/>
        <v>1740600000</v>
      </c>
      <c r="V112" s="425">
        <f t="shared" si="129"/>
        <v>0</v>
      </c>
      <c r="W112" s="425">
        <f t="shared" si="131"/>
        <v>0</v>
      </c>
      <c r="X112" s="37">
        <f t="shared" si="75"/>
        <v>1</v>
      </c>
      <c r="Y112" s="37">
        <f t="shared" si="76"/>
        <v>0</v>
      </c>
      <c r="Z112" s="37">
        <f t="shared" si="77"/>
        <v>0</v>
      </c>
      <c r="AA112" s="37">
        <f t="shared" si="109"/>
        <v>0</v>
      </c>
      <c r="AB112" s="37" t="s">
        <v>46</v>
      </c>
    </row>
    <row r="113" spans="1:28" ht="32.25" customHeight="1" x14ac:dyDescent="0.25">
      <c r="A113" s="238" t="s">
        <v>230</v>
      </c>
      <c r="B113" s="40"/>
      <c r="C113" s="40"/>
      <c r="D113" s="40"/>
      <c r="E113" s="149" t="s">
        <v>224</v>
      </c>
      <c r="F113" s="425">
        <f t="shared" si="129"/>
        <v>1740600000</v>
      </c>
      <c r="G113" s="425">
        <f t="shared" si="129"/>
        <v>0</v>
      </c>
      <c r="H113" s="425">
        <f t="shared" si="129"/>
        <v>0</v>
      </c>
      <c r="I113" s="425">
        <f t="shared" si="129"/>
        <v>0</v>
      </c>
      <c r="J113" s="425">
        <f t="shared" si="129"/>
        <v>0</v>
      </c>
      <c r="K113" s="425">
        <f t="shared" si="129"/>
        <v>0</v>
      </c>
      <c r="L113" s="425">
        <f t="shared" si="129"/>
        <v>1740600000</v>
      </c>
      <c r="M113" s="36">
        <f t="shared" si="86"/>
        <v>3.2790212597572733E-4</v>
      </c>
      <c r="N113" s="425">
        <f t="shared" si="129"/>
        <v>0</v>
      </c>
      <c r="O113" s="425">
        <f t="shared" si="129"/>
        <v>1740600000</v>
      </c>
      <c r="P113" s="425">
        <f t="shared" si="129"/>
        <v>0</v>
      </c>
      <c r="Q113" s="425">
        <f t="shared" si="129"/>
        <v>1740600000</v>
      </c>
      <c r="R113" s="425">
        <f t="shared" si="129"/>
        <v>0</v>
      </c>
      <c r="S113" s="425">
        <v>0</v>
      </c>
      <c r="T113" s="425">
        <f t="shared" si="130"/>
        <v>0</v>
      </c>
      <c r="U113" s="425">
        <f t="shared" si="129"/>
        <v>1740600000</v>
      </c>
      <c r="V113" s="425">
        <f t="shared" si="129"/>
        <v>0</v>
      </c>
      <c r="W113" s="425">
        <f t="shared" si="131"/>
        <v>0</v>
      </c>
      <c r="X113" s="37">
        <f t="shared" si="75"/>
        <v>1</v>
      </c>
      <c r="Y113" s="37">
        <f t="shared" si="76"/>
        <v>0</v>
      </c>
      <c r="Z113" s="37">
        <f t="shared" si="77"/>
        <v>0</v>
      </c>
      <c r="AA113" s="37">
        <f t="shared" si="109"/>
        <v>0</v>
      </c>
      <c r="AB113" s="37" t="s">
        <v>46</v>
      </c>
    </row>
    <row r="114" spans="1:28" ht="30" customHeight="1" x14ac:dyDescent="0.25">
      <c r="A114" s="239" t="s">
        <v>231</v>
      </c>
      <c r="B114" s="40" t="s">
        <v>192</v>
      </c>
      <c r="C114" s="40">
        <v>11</v>
      </c>
      <c r="D114" s="40" t="s">
        <v>38</v>
      </c>
      <c r="E114" s="151" t="s">
        <v>226</v>
      </c>
      <c r="F114" s="421">
        <v>1740600000</v>
      </c>
      <c r="G114" s="421">
        <v>0</v>
      </c>
      <c r="H114" s="421">
        <v>0</v>
      </c>
      <c r="I114" s="421">
        <v>0</v>
      </c>
      <c r="J114" s="421">
        <v>0</v>
      </c>
      <c r="K114" s="421">
        <f t="shared" si="79"/>
        <v>0</v>
      </c>
      <c r="L114" s="421">
        <f t="shared" si="80"/>
        <v>1740600000</v>
      </c>
      <c r="M114" s="43">
        <f t="shared" si="86"/>
        <v>3.2790212597572733E-4</v>
      </c>
      <c r="N114" s="421">
        <v>0</v>
      </c>
      <c r="O114" s="421">
        <v>1740600000</v>
      </c>
      <c r="P114" s="421">
        <f>L114-O114</f>
        <v>0</v>
      </c>
      <c r="Q114" s="421">
        <v>1740600000</v>
      </c>
      <c r="R114" s="421">
        <f>+L114-Q114</f>
        <v>0</v>
      </c>
      <c r="S114" s="421">
        <f t="shared" ref="S114" si="132">O114-Q114</f>
        <v>0</v>
      </c>
      <c r="T114" s="421">
        <v>0</v>
      </c>
      <c r="U114" s="421">
        <f>+Q114-T114</f>
        <v>1740600000</v>
      </c>
      <c r="V114" s="421">
        <v>0</v>
      </c>
      <c r="W114" s="44">
        <f t="shared" si="87"/>
        <v>0</v>
      </c>
      <c r="X114" s="45">
        <f t="shared" si="75"/>
        <v>1</v>
      </c>
      <c r="Y114" s="45">
        <f t="shared" si="76"/>
        <v>0</v>
      </c>
      <c r="Z114" s="45">
        <f t="shared" si="77"/>
        <v>0</v>
      </c>
      <c r="AA114" s="45">
        <f t="shared" si="109"/>
        <v>0</v>
      </c>
      <c r="AB114" s="37" t="s">
        <v>46</v>
      </c>
    </row>
    <row r="115" spans="1:28" ht="87" customHeight="1" x14ac:dyDescent="0.25">
      <c r="A115" s="238" t="s">
        <v>232</v>
      </c>
      <c r="B115" s="40"/>
      <c r="C115" s="40"/>
      <c r="D115" s="40"/>
      <c r="E115" s="149" t="s">
        <v>233</v>
      </c>
      <c r="F115" s="425">
        <f t="shared" ref="F115:V117" si="133">+F116</f>
        <v>152413550265</v>
      </c>
      <c r="G115" s="425">
        <f t="shared" si="133"/>
        <v>0</v>
      </c>
      <c r="H115" s="425">
        <f t="shared" si="133"/>
        <v>0</v>
      </c>
      <c r="I115" s="425">
        <f t="shared" si="133"/>
        <v>0</v>
      </c>
      <c r="J115" s="425">
        <f t="shared" si="133"/>
        <v>0</v>
      </c>
      <c r="K115" s="425">
        <f t="shared" si="133"/>
        <v>0</v>
      </c>
      <c r="L115" s="425">
        <f t="shared" si="133"/>
        <v>152413550265</v>
      </c>
      <c r="M115" s="36">
        <f t="shared" si="86"/>
        <v>2.8712356175687626E-2</v>
      </c>
      <c r="N115" s="425">
        <f t="shared" si="133"/>
        <v>0</v>
      </c>
      <c r="O115" s="425">
        <f t="shared" si="133"/>
        <v>152413550265</v>
      </c>
      <c r="P115" s="425">
        <f t="shared" si="133"/>
        <v>0</v>
      </c>
      <c r="Q115" s="425">
        <f t="shared" si="133"/>
        <v>152413550265</v>
      </c>
      <c r="R115" s="425">
        <f t="shared" si="133"/>
        <v>0</v>
      </c>
      <c r="S115" s="425">
        <v>0</v>
      </c>
      <c r="T115" s="425">
        <f t="shared" ref="T115:T117" si="134">+T116</f>
        <v>0</v>
      </c>
      <c r="U115" s="425">
        <f t="shared" si="133"/>
        <v>152413550265</v>
      </c>
      <c r="V115" s="425">
        <f t="shared" si="133"/>
        <v>0</v>
      </c>
      <c r="W115" s="425">
        <f t="shared" ref="W115:W117" si="135">+W116</f>
        <v>0</v>
      </c>
      <c r="X115" s="37">
        <f t="shared" si="75"/>
        <v>1</v>
      </c>
      <c r="Y115" s="37">
        <f t="shared" si="76"/>
        <v>0</v>
      </c>
      <c r="Z115" s="37">
        <f t="shared" si="77"/>
        <v>0</v>
      </c>
      <c r="AA115" s="37">
        <f t="shared" si="109"/>
        <v>0</v>
      </c>
      <c r="AB115" s="37" t="s">
        <v>46</v>
      </c>
    </row>
    <row r="116" spans="1:28" ht="84" customHeight="1" x14ac:dyDescent="0.25">
      <c r="A116" s="238" t="s">
        <v>234</v>
      </c>
      <c r="B116" s="68"/>
      <c r="C116" s="68"/>
      <c r="D116" s="40"/>
      <c r="E116" s="149" t="s">
        <v>233</v>
      </c>
      <c r="F116" s="425">
        <f t="shared" si="133"/>
        <v>152413550265</v>
      </c>
      <c r="G116" s="425">
        <f t="shared" si="133"/>
        <v>0</v>
      </c>
      <c r="H116" s="425">
        <f t="shared" si="133"/>
        <v>0</v>
      </c>
      <c r="I116" s="425">
        <f t="shared" si="133"/>
        <v>0</v>
      </c>
      <c r="J116" s="425">
        <f t="shared" si="133"/>
        <v>0</v>
      </c>
      <c r="K116" s="425">
        <f t="shared" si="133"/>
        <v>0</v>
      </c>
      <c r="L116" s="425">
        <f t="shared" si="133"/>
        <v>152413550265</v>
      </c>
      <c r="M116" s="36">
        <f t="shared" si="86"/>
        <v>2.8712356175687626E-2</v>
      </c>
      <c r="N116" s="425">
        <f t="shared" si="133"/>
        <v>0</v>
      </c>
      <c r="O116" s="425">
        <f t="shared" si="133"/>
        <v>152413550265</v>
      </c>
      <c r="P116" s="425">
        <f t="shared" si="133"/>
        <v>0</v>
      </c>
      <c r="Q116" s="425">
        <f t="shared" si="133"/>
        <v>152413550265</v>
      </c>
      <c r="R116" s="425">
        <f t="shared" si="133"/>
        <v>0</v>
      </c>
      <c r="S116" s="425">
        <v>0</v>
      </c>
      <c r="T116" s="425">
        <f t="shared" si="134"/>
        <v>0</v>
      </c>
      <c r="U116" s="425">
        <f t="shared" si="133"/>
        <v>152413550265</v>
      </c>
      <c r="V116" s="425">
        <f t="shared" si="133"/>
        <v>0</v>
      </c>
      <c r="W116" s="425">
        <f t="shared" si="135"/>
        <v>0</v>
      </c>
      <c r="X116" s="37">
        <f t="shared" si="75"/>
        <v>1</v>
      </c>
      <c r="Y116" s="37">
        <f t="shared" si="76"/>
        <v>0</v>
      </c>
      <c r="Z116" s="37">
        <f t="shared" si="77"/>
        <v>0</v>
      </c>
      <c r="AA116" s="37">
        <f t="shared" si="109"/>
        <v>0</v>
      </c>
      <c r="AB116" s="37" t="s">
        <v>46</v>
      </c>
    </row>
    <row r="117" spans="1:28" ht="32.25" customHeight="1" x14ac:dyDescent="0.25">
      <c r="A117" s="238" t="s">
        <v>235</v>
      </c>
      <c r="B117" s="68"/>
      <c r="C117" s="68"/>
      <c r="D117" s="40"/>
      <c r="E117" s="149" t="s">
        <v>236</v>
      </c>
      <c r="F117" s="425">
        <f t="shared" si="133"/>
        <v>152413550265</v>
      </c>
      <c r="G117" s="425">
        <f t="shared" si="133"/>
        <v>0</v>
      </c>
      <c r="H117" s="425">
        <f t="shared" si="133"/>
        <v>0</v>
      </c>
      <c r="I117" s="425">
        <f t="shared" si="133"/>
        <v>0</v>
      </c>
      <c r="J117" s="425">
        <f t="shared" si="133"/>
        <v>0</v>
      </c>
      <c r="K117" s="425">
        <f t="shared" si="133"/>
        <v>0</v>
      </c>
      <c r="L117" s="425">
        <f t="shared" si="133"/>
        <v>152413550265</v>
      </c>
      <c r="M117" s="36">
        <f t="shared" si="86"/>
        <v>2.8712356175687626E-2</v>
      </c>
      <c r="N117" s="425">
        <f t="shared" si="133"/>
        <v>0</v>
      </c>
      <c r="O117" s="425">
        <f t="shared" si="133"/>
        <v>152413550265</v>
      </c>
      <c r="P117" s="425">
        <f t="shared" si="133"/>
        <v>0</v>
      </c>
      <c r="Q117" s="425">
        <f t="shared" si="133"/>
        <v>152413550265</v>
      </c>
      <c r="R117" s="425">
        <f t="shared" si="133"/>
        <v>0</v>
      </c>
      <c r="S117" s="425">
        <v>0</v>
      </c>
      <c r="T117" s="425">
        <f t="shared" si="134"/>
        <v>0</v>
      </c>
      <c r="U117" s="425">
        <f t="shared" si="133"/>
        <v>152413550265</v>
      </c>
      <c r="V117" s="425">
        <f t="shared" si="133"/>
        <v>0</v>
      </c>
      <c r="W117" s="425">
        <f t="shared" si="135"/>
        <v>0</v>
      </c>
      <c r="X117" s="37">
        <f t="shared" si="75"/>
        <v>1</v>
      </c>
      <c r="Y117" s="37">
        <f t="shared" si="76"/>
        <v>0</v>
      </c>
      <c r="Z117" s="37">
        <f t="shared" si="77"/>
        <v>0</v>
      </c>
      <c r="AA117" s="37">
        <f t="shared" si="109"/>
        <v>0</v>
      </c>
      <c r="AB117" s="37" t="s">
        <v>46</v>
      </c>
    </row>
    <row r="118" spans="1:28" ht="30" customHeight="1" x14ac:dyDescent="0.25">
      <c r="A118" s="239" t="s">
        <v>237</v>
      </c>
      <c r="B118" s="40" t="s">
        <v>192</v>
      </c>
      <c r="C118" s="40">
        <v>11</v>
      </c>
      <c r="D118" s="40" t="s">
        <v>38</v>
      </c>
      <c r="E118" s="151" t="s">
        <v>226</v>
      </c>
      <c r="F118" s="421">
        <v>152413550265</v>
      </c>
      <c r="G118" s="421">
        <v>0</v>
      </c>
      <c r="H118" s="421">
        <v>0</v>
      </c>
      <c r="I118" s="421">
        <v>0</v>
      </c>
      <c r="J118" s="421">
        <v>0</v>
      </c>
      <c r="K118" s="421">
        <f t="shared" si="79"/>
        <v>0</v>
      </c>
      <c r="L118" s="421">
        <f t="shared" si="80"/>
        <v>152413550265</v>
      </c>
      <c r="M118" s="43">
        <f t="shared" si="86"/>
        <v>2.8712356175687626E-2</v>
      </c>
      <c r="N118" s="421">
        <v>0</v>
      </c>
      <c r="O118" s="421">
        <v>152413550265</v>
      </c>
      <c r="P118" s="421">
        <f>L118-O118</f>
        <v>0</v>
      </c>
      <c r="Q118" s="421">
        <v>152413550265</v>
      </c>
      <c r="R118" s="421">
        <f>+L118-Q118</f>
        <v>0</v>
      </c>
      <c r="S118" s="421">
        <f t="shared" ref="S118" si="136">O118-Q118</f>
        <v>0</v>
      </c>
      <c r="T118" s="421">
        <v>0</v>
      </c>
      <c r="U118" s="421">
        <f>+Q118-T118</f>
        <v>152413550265</v>
      </c>
      <c r="V118" s="421">
        <v>0</v>
      </c>
      <c r="W118" s="44">
        <f t="shared" si="87"/>
        <v>0</v>
      </c>
      <c r="X118" s="45">
        <f t="shared" si="75"/>
        <v>1</v>
      </c>
      <c r="Y118" s="45">
        <f t="shared" si="76"/>
        <v>0</v>
      </c>
      <c r="Z118" s="45">
        <f t="shared" si="77"/>
        <v>0</v>
      </c>
      <c r="AA118" s="45">
        <f t="shared" si="109"/>
        <v>0</v>
      </c>
      <c r="AB118" s="45" t="s">
        <v>46</v>
      </c>
    </row>
    <row r="119" spans="1:28" ht="80.25" customHeight="1" x14ac:dyDescent="0.25">
      <c r="A119" s="238" t="s">
        <v>238</v>
      </c>
      <c r="B119" s="40"/>
      <c r="C119" s="40"/>
      <c r="D119" s="40"/>
      <c r="E119" s="148" t="s">
        <v>239</v>
      </c>
      <c r="F119" s="425">
        <f t="shared" ref="F119:V121" si="137">+F120</f>
        <v>174246806812</v>
      </c>
      <c r="G119" s="425">
        <f t="shared" si="137"/>
        <v>0</v>
      </c>
      <c r="H119" s="425">
        <f t="shared" si="137"/>
        <v>0</v>
      </c>
      <c r="I119" s="425">
        <f t="shared" si="137"/>
        <v>0</v>
      </c>
      <c r="J119" s="425">
        <f t="shared" si="137"/>
        <v>0</v>
      </c>
      <c r="K119" s="425">
        <f t="shared" si="137"/>
        <v>0</v>
      </c>
      <c r="L119" s="425">
        <f t="shared" si="137"/>
        <v>174246806812</v>
      </c>
      <c r="M119" s="36">
        <f t="shared" si="86"/>
        <v>3.2825404112453549E-2</v>
      </c>
      <c r="N119" s="425">
        <f t="shared" si="137"/>
        <v>0</v>
      </c>
      <c r="O119" s="425">
        <f t="shared" si="137"/>
        <v>174246806812</v>
      </c>
      <c r="P119" s="425">
        <f t="shared" si="137"/>
        <v>0</v>
      </c>
      <c r="Q119" s="425">
        <f t="shared" si="137"/>
        <v>174246806812</v>
      </c>
      <c r="R119" s="425">
        <f t="shared" si="137"/>
        <v>0</v>
      </c>
      <c r="S119" s="425">
        <f t="shared" si="137"/>
        <v>0</v>
      </c>
      <c r="T119" s="425">
        <f t="shared" si="137"/>
        <v>0</v>
      </c>
      <c r="U119" s="425">
        <f t="shared" si="137"/>
        <v>174246806812</v>
      </c>
      <c r="V119" s="425">
        <f t="shared" si="137"/>
        <v>0</v>
      </c>
      <c r="W119" s="425">
        <f t="shared" ref="W119:W121" si="138">+W120</f>
        <v>0</v>
      </c>
      <c r="X119" s="37">
        <f t="shared" si="75"/>
        <v>1</v>
      </c>
      <c r="Y119" s="37">
        <f t="shared" si="76"/>
        <v>0</v>
      </c>
      <c r="Z119" s="37">
        <f t="shared" si="77"/>
        <v>0</v>
      </c>
      <c r="AA119" s="37">
        <f t="shared" si="109"/>
        <v>0</v>
      </c>
      <c r="AB119" s="37" t="s">
        <v>46</v>
      </c>
    </row>
    <row r="120" spans="1:28" ht="80.25" customHeight="1" x14ac:dyDescent="0.25">
      <c r="A120" s="238" t="s">
        <v>240</v>
      </c>
      <c r="B120" s="68"/>
      <c r="C120" s="68"/>
      <c r="D120" s="40"/>
      <c r="E120" s="148" t="s">
        <v>239</v>
      </c>
      <c r="F120" s="425">
        <f t="shared" si="137"/>
        <v>174246806812</v>
      </c>
      <c r="G120" s="425">
        <f t="shared" si="137"/>
        <v>0</v>
      </c>
      <c r="H120" s="425">
        <f t="shared" si="137"/>
        <v>0</v>
      </c>
      <c r="I120" s="425">
        <f t="shared" si="137"/>
        <v>0</v>
      </c>
      <c r="J120" s="425">
        <f t="shared" si="137"/>
        <v>0</v>
      </c>
      <c r="K120" s="425">
        <f t="shared" si="137"/>
        <v>0</v>
      </c>
      <c r="L120" s="425">
        <f t="shared" si="137"/>
        <v>174246806812</v>
      </c>
      <c r="M120" s="36">
        <f t="shared" si="86"/>
        <v>3.2825404112453549E-2</v>
      </c>
      <c r="N120" s="425">
        <f t="shared" si="137"/>
        <v>0</v>
      </c>
      <c r="O120" s="425">
        <f t="shared" si="137"/>
        <v>174246806812</v>
      </c>
      <c r="P120" s="425">
        <f t="shared" si="137"/>
        <v>0</v>
      </c>
      <c r="Q120" s="425">
        <f t="shared" si="137"/>
        <v>174246806812</v>
      </c>
      <c r="R120" s="425">
        <f t="shared" si="137"/>
        <v>0</v>
      </c>
      <c r="S120" s="425">
        <f t="shared" si="137"/>
        <v>0</v>
      </c>
      <c r="T120" s="425">
        <f t="shared" si="137"/>
        <v>0</v>
      </c>
      <c r="U120" s="425">
        <f t="shared" si="137"/>
        <v>174246806812</v>
      </c>
      <c r="V120" s="425">
        <f t="shared" si="137"/>
        <v>0</v>
      </c>
      <c r="W120" s="425">
        <f t="shared" si="138"/>
        <v>0</v>
      </c>
      <c r="X120" s="37">
        <f t="shared" si="75"/>
        <v>1</v>
      </c>
      <c r="Y120" s="37">
        <f t="shared" si="76"/>
        <v>0</v>
      </c>
      <c r="Z120" s="37">
        <f t="shared" si="77"/>
        <v>0</v>
      </c>
      <c r="AA120" s="37">
        <f t="shared" si="109"/>
        <v>0</v>
      </c>
      <c r="AB120" s="37" t="s">
        <v>46</v>
      </c>
    </row>
    <row r="121" spans="1:28" ht="28.5" customHeight="1" x14ac:dyDescent="0.25">
      <c r="A121" s="238" t="s">
        <v>241</v>
      </c>
      <c r="B121" s="68"/>
      <c r="C121" s="68"/>
      <c r="D121" s="40"/>
      <c r="E121" s="149" t="s">
        <v>236</v>
      </c>
      <c r="F121" s="425">
        <f t="shared" si="137"/>
        <v>174246806812</v>
      </c>
      <c r="G121" s="425">
        <f t="shared" si="137"/>
        <v>0</v>
      </c>
      <c r="H121" s="425">
        <f t="shared" si="137"/>
        <v>0</v>
      </c>
      <c r="I121" s="425">
        <f t="shared" si="137"/>
        <v>0</v>
      </c>
      <c r="J121" s="425">
        <f t="shared" si="137"/>
        <v>0</v>
      </c>
      <c r="K121" s="425">
        <f t="shared" si="137"/>
        <v>0</v>
      </c>
      <c r="L121" s="425">
        <f t="shared" si="137"/>
        <v>174246806812</v>
      </c>
      <c r="M121" s="36">
        <f t="shared" si="86"/>
        <v>3.2825404112453549E-2</v>
      </c>
      <c r="N121" s="425">
        <f t="shared" si="137"/>
        <v>0</v>
      </c>
      <c r="O121" s="425">
        <f t="shared" si="137"/>
        <v>174246806812</v>
      </c>
      <c r="P121" s="425">
        <f t="shared" si="137"/>
        <v>0</v>
      </c>
      <c r="Q121" s="425">
        <f t="shared" si="137"/>
        <v>174246806812</v>
      </c>
      <c r="R121" s="425">
        <f t="shared" si="137"/>
        <v>0</v>
      </c>
      <c r="S121" s="425">
        <f t="shared" si="137"/>
        <v>0</v>
      </c>
      <c r="T121" s="425">
        <f t="shared" si="137"/>
        <v>0</v>
      </c>
      <c r="U121" s="425">
        <f t="shared" si="137"/>
        <v>174246806812</v>
      </c>
      <c r="V121" s="425">
        <f t="shared" si="137"/>
        <v>0</v>
      </c>
      <c r="W121" s="425">
        <f t="shared" si="138"/>
        <v>0</v>
      </c>
      <c r="X121" s="37">
        <f t="shared" si="75"/>
        <v>1</v>
      </c>
      <c r="Y121" s="37">
        <f t="shared" si="76"/>
        <v>0</v>
      </c>
      <c r="Z121" s="37">
        <f t="shared" si="77"/>
        <v>0</v>
      </c>
      <c r="AA121" s="37">
        <f t="shared" si="109"/>
        <v>0</v>
      </c>
      <c r="AB121" s="37" t="s">
        <v>46</v>
      </c>
    </row>
    <row r="122" spans="1:28" ht="30" customHeight="1" x14ac:dyDescent="0.25">
      <c r="A122" s="239" t="s">
        <v>242</v>
      </c>
      <c r="B122" s="40" t="s">
        <v>192</v>
      </c>
      <c r="C122" s="40">
        <v>11</v>
      </c>
      <c r="D122" s="40" t="s">
        <v>38</v>
      </c>
      <c r="E122" s="151" t="s">
        <v>226</v>
      </c>
      <c r="F122" s="421">
        <v>174246806812</v>
      </c>
      <c r="G122" s="421">
        <v>0</v>
      </c>
      <c r="H122" s="421">
        <v>0</v>
      </c>
      <c r="I122" s="421">
        <v>0</v>
      </c>
      <c r="J122" s="421">
        <v>0</v>
      </c>
      <c r="K122" s="421">
        <f t="shared" si="79"/>
        <v>0</v>
      </c>
      <c r="L122" s="421">
        <f t="shared" si="80"/>
        <v>174246806812</v>
      </c>
      <c r="M122" s="43">
        <f t="shared" si="86"/>
        <v>3.2825404112453549E-2</v>
      </c>
      <c r="N122" s="421">
        <v>0</v>
      </c>
      <c r="O122" s="421">
        <v>174246806812</v>
      </c>
      <c r="P122" s="421">
        <f>L122-O122</f>
        <v>0</v>
      </c>
      <c r="Q122" s="421">
        <v>174246806812</v>
      </c>
      <c r="R122" s="421">
        <f>+L122-Q122</f>
        <v>0</v>
      </c>
      <c r="S122" s="421">
        <f t="shared" ref="S122" si="139">O122-Q122</f>
        <v>0</v>
      </c>
      <c r="T122" s="421">
        <v>0</v>
      </c>
      <c r="U122" s="421">
        <f>+Q122-T122</f>
        <v>174246806812</v>
      </c>
      <c r="V122" s="421">
        <v>0</v>
      </c>
      <c r="W122" s="44">
        <f t="shared" si="87"/>
        <v>0</v>
      </c>
      <c r="X122" s="45">
        <f t="shared" si="75"/>
        <v>1</v>
      </c>
      <c r="Y122" s="45">
        <f t="shared" si="76"/>
        <v>0</v>
      </c>
      <c r="Z122" s="45">
        <f t="shared" si="77"/>
        <v>0</v>
      </c>
      <c r="AA122" s="45">
        <f t="shared" si="109"/>
        <v>0</v>
      </c>
      <c r="AB122" s="45" t="s">
        <v>46</v>
      </c>
    </row>
    <row r="123" spans="1:28" ht="61.5" customHeight="1" x14ac:dyDescent="0.25">
      <c r="A123" s="238" t="s">
        <v>243</v>
      </c>
      <c r="B123" s="33"/>
      <c r="C123" s="33"/>
      <c r="D123" s="33"/>
      <c r="E123" s="149" t="s">
        <v>244</v>
      </c>
      <c r="F123" s="425">
        <f t="shared" ref="F123:V125" si="140">+F124</f>
        <v>251092107058</v>
      </c>
      <c r="G123" s="425">
        <f t="shared" si="140"/>
        <v>0</v>
      </c>
      <c r="H123" s="425">
        <f t="shared" si="140"/>
        <v>0</v>
      </c>
      <c r="I123" s="425">
        <f t="shared" si="140"/>
        <v>0</v>
      </c>
      <c r="J123" s="425">
        <f t="shared" si="140"/>
        <v>0</v>
      </c>
      <c r="K123" s="425">
        <f t="shared" si="140"/>
        <v>0</v>
      </c>
      <c r="L123" s="425">
        <f t="shared" si="140"/>
        <v>251092107058</v>
      </c>
      <c r="M123" s="36">
        <f t="shared" si="86"/>
        <v>4.7301870458487376E-2</v>
      </c>
      <c r="N123" s="425">
        <f t="shared" si="140"/>
        <v>0</v>
      </c>
      <c r="O123" s="425">
        <f t="shared" si="140"/>
        <v>251092107058</v>
      </c>
      <c r="P123" s="425">
        <f t="shared" si="140"/>
        <v>0</v>
      </c>
      <c r="Q123" s="425">
        <f t="shared" si="140"/>
        <v>251092107058</v>
      </c>
      <c r="R123" s="425">
        <f t="shared" si="140"/>
        <v>0</v>
      </c>
      <c r="S123" s="425">
        <v>0</v>
      </c>
      <c r="T123" s="425">
        <f t="shared" ref="T123:T125" si="141">+T124</f>
        <v>0</v>
      </c>
      <c r="U123" s="425">
        <f t="shared" si="140"/>
        <v>251092107058</v>
      </c>
      <c r="V123" s="425">
        <f t="shared" si="140"/>
        <v>0</v>
      </c>
      <c r="W123" s="425">
        <f t="shared" ref="W123:W125" si="142">+W124</f>
        <v>0</v>
      </c>
      <c r="X123" s="37">
        <f t="shared" si="75"/>
        <v>1</v>
      </c>
      <c r="Y123" s="37">
        <f t="shared" si="76"/>
        <v>0</v>
      </c>
      <c r="Z123" s="37">
        <f t="shared" si="77"/>
        <v>0</v>
      </c>
      <c r="AA123" s="37">
        <f t="shared" si="109"/>
        <v>0</v>
      </c>
      <c r="AB123" s="37" t="s">
        <v>46</v>
      </c>
    </row>
    <row r="124" spans="1:28" ht="61.5" customHeight="1" x14ac:dyDescent="0.25">
      <c r="A124" s="238" t="s">
        <v>245</v>
      </c>
      <c r="B124" s="70"/>
      <c r="C124" s="70"/>
      <c r="D124" s="33"/>
      <c r="E124" s="148" t="s">
        <v>244</v>
      </c>
      <c r="F124" s="425">
        <f t="shared" si="140"/>
        <v>251092107058</v>
      </c>
      <c r="G124" s="425">
        <f t="shared" si="140"/>
        <v>0</v>
      </c>
      <c r="H124" s="425">
        <f t="shared" si="140"/>
        <v>0</v>
      </c>
      <c r="I124" s="425">
        <f t="shared" si="140"/>
        <v>0</v>
      </c>
      <c r="J124" s="425">
        <f t="shared" si="140"/>
        <v>0</v>
      </c>
      <c r="K124" s="425">
        <f t="shared" si="140"/>
        <v>0</v>
      </c>
      <c r="L124" s="425">
        <f t="shared" si="140"/>
        <v>251092107058</v>
      </c>
      <c r="M124" s="36">
        <f t="shared" si="86"/>
        <v>4.7301870458487376E-2</v>
      </c>
      <c r="N124" s="425">
        <f t="shared" si="140"/>
        <v>0</v>
      </c>
      <c r="O124" s="425">
        <f t="shared" si="140"/>
        <v>251092107058</v>
      </c>
      <c r="P124" s="425">
        <f t="shared" si="140"/>
        <v>0</v>
      </c>
      <c r="Q124" s="425">
        <f t="shared" si="140"/>
        <v>251092107058</v>
      </c>
      <c r="R124" s="425">
        <f t="shared" si="140"/>
        <v>0</v>
      </c>
      <c r="S124" s="425">
        <v>0</v>
      </c>
      <c r="T124" s="425">
        <f t="shared" si="141"/>
        <v>0</v>
      </c>
      <c r="U124" s="425">
        <f t="shared" si="140"/>
        <v>251092107058</v>
      </c>
      <c r="V124" s="425">
        <f t="shared" si="140"/>
        <v>0</v>
      </c>
      <c r="W124" s="425">
        <f t="shared" si="142"/>
        <v>0</v>
      </c>
      <c r="X124" s="37">
        <f t="shared" si="75"/>
        <v>1</v>
      </c>
      <c r="Y124" s="37">
        <f t="shared" si="76"/>
        <v>0</v>
      </c>
      <c r="Z124" s="37">
        <f t="shared" si="77"/>
        <v>0</v>
      </c>
      <c r="AA124" s="37">
        <f t="shared" si="109"/>
        <v>0</v>
      </c>
      <c r="AB124" s="37" t="s">
        <v>46</v>
      </c>
    </row>
    <row r="125" spans="1:28" ht="35.25" customHeight="1" x14ac:dyDescent="0.25">
      <c r="A125" s="238" t="s">
        <v>246</v>
      </c>
      <c r="B125" s="70"/>
      <c r="C125" s="70"/>
      <c r="D125" s="33"/>
      <c r="E125" s="149" t="s">
        <v>236</v>
      </c>
      <c r="F125" s="425">
        <f t="shared" si="140"/>
        <v>251092107058</v>
      </c>
      <c r="G125" s="425">
        <f t="shared" si="140"/>
        <v>0</v>
      </c>
      <c r="H125" s="425">
        <f t="shared" si="140"/>
        <v>0</v>
      </c>
      <c r="I125" s="425">
        <f t="shared" si="140"/>
        <v>0</v>
      </c>
      <c r="J125" s="425">
        <f t="shared" si="140"/>
        <v>0</v>
      </c>
      <c r="K125" s="425">
        <f t="shared" si="140"/>
        <v>0</v>
      </c>
      <c r="L125" s="425">
        <f t="shared" si="140"/>
        <v>251092107058</v>
      </c>
      <c r="M125" s="36">
        <f t="shared" si="86"/>
        <v>4.7301870458487376E-2</v>
      </c>
      <c r="N125" s="425">
        <f t="shared" si="140"/>
        <v>0</v>
      </c>
      <c r="O125" s="425">
        <f t="shared" si="140"/>
        <v>251092107058</v>
      </c>
      <c r="P125" s="425">
        <f t="shared" si="140"/>
        <v>0</v>
      </c>
      <c r="Q125" s="425">
        <f t="shared" si="140"/>
        <v>251092107058</v>
      </c>
      <c r="R125" s="425">
        <f t="shared" si="140"/>
        <v>0</v>
      </c>
      <c r="S125" s="425">
        <v>0</v>
      </c>
      <c r="T125" s="425">
        <f t="shared" si="141"/>
        <v>0</v>
      </c>
      <c r="U125" s="425">
        <f t="shared" si="140"/>
        <v>251092107058</v>
      </c>
      <c r="V125" s="425">
        <f t="shared" si="140"/>
        <v>0</v>
      </c>
      <c r="W125" s="425">
        <f t="shared" si="142"/>
        <v>0</v>
      </c>
      <c r="X125" s="37">
        <f t="shared" si="75"/>
        <v>1</v>
      </c>
      <c r="Y125" s="37">
        <f t="shared" si="76"/>
        <v>0</v>
      </c>
      <c r="Z125" s="37">
        <f t="shared" si="77"/>
        <v>0</v>
      </c>
      <c r="AA125" s="37">
        <f t="shared" si="109"/>
        <v>0</v>
      </c>
      <c r="AB125" s="37" t="s">
        <v>46</v>
      </c>
    </row>
    <row r="126" spans="1:28" ht="30" customHeight="1" x14ac:dyDescent="0.25">
      <c r="A126" s="239" t="s">
        <v>247</v>
      </c>
      <c r="B126" s="40" t="s">
        <v>192</v>
      </c>
      <c r="C126" s="40">
        <v>11</v>
      </c>
      <c r="D126" s="40" t="s">
        <v>38</v>
      </c>
      <c r="E126" s="151" t="s">
        <v>226</v>
      </c>
      <c r="F126" s="421">
        <v>251092107058</v>
      </c>
      <c r="G126" s="421">
        <v>0</v>
      </c>
      <c r="H126" s="421">
        <v>0</v>
      </c>
      <c r="I126" s="421">
        <v>0</v>
      </c>
      <c r="J126" s="421">
        <v>0</v>
      </c>
      <c r="K126" s="421">
        <f t="shared" si="79"/>
        <v>0</v>
      </c>
      <c r="L126" s="421">
        <f t="shared" si="80"/>
        <v>251092107058</v>
      </c>
      <c r="M126" s="43">
        <f t="shared" si="86"/>
        <v>4.7301870458487376E-2</v>
      </c>
      <c r="N126" s="421">
        <v>0</v>
      </c>
      <c r="O126" s="421">
        <v>251092107058</v>
      </c>
      <c r="P126" s="421">
        <f>L126-O126</f>
        <v>0</v>
      </c>
      <c r="Q126" s="421">
        <v>251092107058</v>
      </c>
      <c r="R126" s="421">
        <f>+L126-Q126</f>
        <v>0</v>
      </c>
      <c r="S126" s="421">
        <f t="shared" ref="S126" si="143">O126-Q126</f>
        <v>0</v>
      </c>
      <c r="T126" s="421">
        <v>0</v>
      </c>
      <c r="U126" s="421">
        <f>+Q126-T126</f>
        <v>251092107058</v>
      </c>
      <c r="V126" s="421">
        <v>0</v>
      </c>
      <c r="W126" s="44">
        <f t="shared" si="87"/>
        <v>0</v>
      </c>
      <c r="X126" s="45">
        <f t="shared" si="75"/>
        <v>1</v>
      </c>
      <c r="Y126" s="45">
        <f t="shared" si="76"/>
        <v>0</v>
      </c>
      <c r="Z126" s="45">
        <f t="shared" si="77"/>
        <v>0</v>
      </c>
      <c r="AA126" s="45">
        <f t="shared" si="109"/>
        <v>0</v>
      </c>
      <c r="AB126" s="45" t="s">
        <v>46</v>
      </c>
    </row>
    <row r="127" spans="1:28" ht="81.75" customHeight="1" x14ac:dyDescent="0.25">
      <c r="A127" s="238" t="s">
        <v>248</v>
      </c>
      <c r="B127" s="40"/>
      <c r="C127" s="40"/>
      <c r="D127" s="40"/>
      <c r="E127" s="149" t="s">
        <v>249</v>
      </c>
      <c r="F127" s="425">
        <f t="shared" ref="F127:V129" si="144">+F128</f>
        <v>242233026988</v>
      </c>
      <c r="G127" s="425">
        <f t="shared" si="144"/>
        <v>0</v>
      </c>
      <c r="H127" s="425">
        <f t="shared" si="144"/>
        <v>0</v>
      </c>
      <c r="I127" s="425">
        <f t="shared" si="144"/>
        <v>0</v>
      </c>
      <c r="J127" s="425">
        <f t="shared" si="144"/>
        <v>0</v>
      </c>
      <c r="K127" s="425">
        <f t="shared" si="144"/>
        <v>0</v>
      </c>
      <c r="L127" s="425">
        <f t="shared" si="144"/>
        <v>242233026988</v>
      </c>
      <c r="M127" s="36">
        <f t="shared" si="86"/>
        <v>4.5632956756808535E-2</v>
      </c>
      <c r="N127" s="425">
        <f t="shared" si="144"/>
        <v>0</v>
      </c>
      <c r="O127" s="425">
        <f t="shared" si="144"/>
        <v>242233026988</v>
      </c>
      <c r="P127" s="425">
        <f t="shared" si="144"/>
        <v>0</v>
      </c>
      <c r="Q127" s="425">
        <f t="shared" si="144"/>
        <v>242233026988</v>
      </c>
      <c r="R127" s="425">
        <f t="shared" si="144"/>
        <v>0</v>
      </c>
      <c r="S127" s="425">
        <v>0</v>
      </c>
      <c r="T127" s="425">
        <f t="shared" ref="T127:T129" si="145">+T128</f>
        <v>8850428804</v>
      </c>
      <c r="U127" s="425">
        <f t="shared" si="144"/>
        <v>233382598184</v>
      </c>
      <c r="V127" s="425">
        <f t="shared" si="144"/>
        <v>8850428804</v>
      </c>
      <c r="W127" s="425">
        <f t="shared" ref="W127:W129" si="146">+W128</f>
        <v>0</v>
      </c>
      <c r="X127" s="37">
        <f t="shared" si="75"/>
        <v>1</v>
      </c>
      <c r="Y127" s="37">
        <f t="shared" si="76"/>
        <v>3.6536837746895853E-2</v>
      </c>
      <c r="Z127" s="37">
        <f t="shared" si="77"/>
        <v>3.6536837746895853E-2</v>
      </c>
      <c r="AA127" s="37">
        <f t="shared" si="109"/>
        <v>3.6536837746895853E-2</v>
      </c>
      <c r="AB127" s="37">
        <f t="shared" si="84"/>
        <v>1</v>
      </c>
    </row>
    <row r="128" spans="1:28" ht="78.75" customHeight="1" x14ac:dyDescent="0.25">
      <c r="A128" s="238" t="s">
        <v>250</v>
      </c>
      <c r="B128" s="68"/>
      <c r="C128" s="68"/>
      <c r="D128" s="40"/>
      <c r="E128" s="149" t="s">
        <v>249</v>
      </c>
      <c r="F128" s="425">
        <f t="shared" si="144"/>
        <v>242233026988</v>
      </c>
      <c r="G128" s="425">
        <f t="shared" si="144"/>
        <v>0</v>
      </c>
      <c r="H128" s="425">
        <f t="shared" si="144"/>
        <v>0</v>
      </c>
      <c r="I128" s="425">
        <f t="shared" si="144"/>
        <v>0</v>
      </c>
      <c r="J128" s="425">
        <f t="shared" si="144"/>
        <v>0</v>
      </c>
      <c r="K128" s="425">
        <f t="shared" si="144"/>
        <v>0</v>
      </c>
      <c r="L128" s="425">
        <f t="shared" si="144"/>
        <v>242233026988</v>
      </c>
      <c r="M128" s="36">
        <f t="shared" si="86"/>
        <v>4.5632956756808535E-2</v>
      </c>
      <c r="N128" s="425">
        <f t="shared" si="144"/>
        <v>0</v>
      </c>
      <c r="O128" s="425">
        <f t="shared" si="144"/>
        <v>242233026988</v>
      </c>
      <c r="P128" s="425">
        <f t="shared" si="144"/>
        <v>0</v>
      </c>
      <c r="Q128" s="425">
        <f t="shared" si="144"/>
        <v>242233026988</v>
      </c>
      <c r="R128" s="425">
        <f t="shared" si="144"/>
        <v>0</v>
      </c>
      <c r="S128" s="425">
        <v>0</v>
      </c>
      <c r="T128" s="425">
        <f t="shared" si="145"/>
        <v>8850428804</v>
      </c>
      <c r="U128" s="425">
        <f t="shared" si="144"/>
        <v>233382598184</v>
      </c>
      <c r="V128" s="425">
        <f t="shared" si="144"/>
        <v>8850428804</v>
      </c>
      <c r="W128" s="425">
        <f t="shared" si="146"/>
        <v>0</v>
      </c>
      <c r="X128" s="37">
        <f t="shared" si="75"/>
        <v>1</v>
      </c>
      <c r="Y128" s="37">
        <f t="shared" si="76"/>
        <v>3.6536837746895853E-2</v>
      </c>
      <c r="Z128" s="37">
        <f t="shared" si="77"/>
        <v>3.6536837746895853E-2</v>
      </c>
      <c r="AA128" s="37">
        <f t="shared" si="109"/>
        <v>3.6536837746895853E-2</v>
      </c>
      <c r="AB128" s="37">
        <f t="shared" si="84"/>
        <v>1</v>
      </c>
    </row>
    <row r="129" spans="1:28" ht="40.5" customHeight="1" x14ac:dyDescent="0.25">
      <c r="A129" s="238" t="s">
        <v>251</v>
      </c>
      <c r="B129" s="68"/>
      <c r="C129" s="68"/>
      <c r="D129" s="40"/>
      <c r="E129" s="149" t="s">
        <v>236</v>
      </c>
      <c r="F129" s="425">
        <f t="shared" si="144"/>
        <v>242233026988</v>
      </c>
      <c r="G129" s="425">
        <f t="shared" si="144"/>
        <v>0</v>
      </c>
      <c r="H129" s="425">
        <f t="shared" si="144"/>
        <v>0</v>
      </c>
      <c r="I129" s="425">
        <f t="shared" si="144"/>
        <v>0</v>
      </c>
      <c r="J129" s="425">
        <f t="shared" si="144"/>
        <v>0</v>
      </c>
      <c r="K129" s="425">
        <f t="shared" si="144"/>
        <v>0</v>
      </c>
      <c r="L129" s="425">
        <f t="shared" si="144"/>
        <v>242233026988</v>
      </c>
      <c r="M129" s="36">
        <f t="shared" si="86"/>
        <v>4.5632956756808535E-2</v>
      </c>
      <c r="N129" s="425">
        <f t="shared" si="144"/>
        <v>0</v>
      </c>
      <c r="O129" s="425">
        <f t="shared" si="144"/>
        <v>242233026988</v>
      </c>
      <c r="P129" s="425">
        <f t="shared" si="144"/>
        <v>0</v>
      </c>
      <c r="Q129" s="425">
        <f t="shared" si="144"/>
        <v>242233026988</v>
      </c>
      <c r="R129" s="425">
        <f t="shared" si="144"/>
        <v>0</v>
      </c>
      <c r="S129" s="425">
        <v>0</v>
      </c>
      <c r="T129" s="425">
        <f t="shared" si="145"/>
        <v>8850428804</v>
      </c>
      <c r="U129" s="425">
        <f t="shared" si="144"/>
        <v>233382598184</v>
      </c>
      <c r="V129" s="425">
        <f t="shared" si="144"/>
        <v>8850428804</v>
      </c>
      <c r="W129" s="425">
        <f t="shared" si="146"/>
        <v>0</v>
      </c>
      <c r="X129" s="37">
        <f t="shared" si="75"/>
        <v>1</v>
      </c>
      <c r="Y129" s="37">
        <f t="shared" si="76"/>
        <v>3.6536837746895853E-2</v>
      </c>
      <c r="Z129" s="37">
        <f t="shared" si="77"/>
        <v>3.6536837746895853E-2</v>
      </c>
      <c r="AA129" s="37">
        <f t="shared" si="109"/>
        <v>3.6536837746895853E-2</v>
      </c>
      <c r="AB129" s="37">
        <f t="shared" si="84"/>
        <v>1</v>
      </c>
    </row>
    <row r="130" spans="1:28" ht="30" customHeight="1" x14ac:dyDescent="0.25">
      <c r="A130" s="239" t="s">
        <v>252</v>
      </c>
      <c r="B130" s="40" t="s">
        <v>192</v>
      </c>
      <c r="C130" s="40">
        <v>11</v>
      </c>
      <c r="D130" s="40" t="s">
        <v>38</v>
      </c>
      <c r="E130" s="151" t="s">
        <v>226</v>
      </c>
      <c r="F130" s="421">
        <v>242233026988</v>
      </c>
      <c r="G130" s="421">
        <v>0</v>
      </c>
      <c r="H130" s="421">
        <v>0</v>
      </c>
      <c r="I130" s="421">
        <v>0</v>
      </c>
      <c r="J130" s="421">
        <v>0</v>
      </c>
      <c r="K130" s="421">
        <f t="shared" si="79"/>
        <v>0</v>
      </c>
      <c r="L130" s="421">
        <f t="shared" si="80"/>
        <v>242233026988</v>
      </c>
      <c r="M130" s="43">
        <f t="shared" si="86"/>
        <v>4.5632956756808535E-2</v>
      </c>
      <c r="N130" s="421">
        <v>0</v>
      </c>
      <c r="O130" s="421">
        <v>242233026988</v>
      </c>
      <c r="P130" s="421">
        <f>L130-O130</f>
        <v>0</v>
      </c>
      <c r="Q130" s="421">
        <v>242233026988</v>
      </c>
      <c r="R130" s="421">
        <f>+L130-Q130</f>
        <v>0</v>
      </c>
      <c r="S130" s="421">
        <f t="shared" ref="S130" si="147">O130-Q130</f>
        <v>0</v>
      </c>
      <c r="T130" s="421">
        <v>8850428804</v>
      </c>
      <c r="U130" s="421">
        <f>+Q130-T130</f>
        <v>233382598184</v>
      </c>
      <c r="V130" s="421">
        <v>8850428804</v>
      </c>
      <c r="W130" s="44">
        <f t="shared" si="87"/>
        <v>0</v>
      </c>
      <c r="X130" s="45">
        <f t="shared" si="75"/>
        <v>1</v>
      </c>
      <c r="Y130" s="45">
        <f t="shared" si="76"/>
        <v>3.6536837746895853E-2</v>
      </c>
      <c r="Z130" s="45">
        <f t="shared" si="77"/>
        <v>3.6536837746895853E-2</v>
      </c>
      <c r="AA130" s="45">
        <f t="shared" si="109"/>
        <v>3.6536837746895853E-2</v>
      </c>
      <c r="AB130" s="45">
        <f t="shared" si="84"/>
        <v>1</v>
      </c>
    </row>
    <row r="131" spans="1:28" ht="72.75" customHeight="1" x14ac:dyDescent="0.25">
      <c r="A131" s="238" t="s">
        <v>253</v>
      </c>
      <c r="B131" s="40"/>
      <c r="C131" s="40"/>
      <c r="D131" s="40"/>
      <c r="E131" s="149" t="s">
        <v>254</v>
      </c>
      <c r="F131" s="425">
        <f t="shared" ref="F131:V133" si="148">+F132</f>
        <v>172797196133</v>
      </c>
      <c r="G131" s="425">
        <f t="shared" si="148"/>
        <v>0</v>
      </c>
      <c r="H131" s="425">
        <f t="shared" si="148"/>
        <v>0</v>
      </c>
      <c r="I131" s="425">
        <f t="shared" si="148"/>
        <v>0</v>
      </c>
      <c r="J131" s="425">
        <f t="shared" si="148"/>
        <v>0</v>
      </c>
      <c r="K131" s="425">
        <f t="shared" si="148"/>
        <v>0</v>
      </c>
      <c r="L131" s="425">
        <f t="shared" si="148"/>
        <v>172797196133</v>
      </c>
      <c r="M131" s="36">
        <f t="shared" si="86"/>
        <v>3.2552319875132386E-2</v>
      </c>
      <c r="N131" s="425">
        <f t="shared" si="148"/>
        <v>0</v>
      </c>
      <c r="O131" s="425">
        <f t="shared" si="148"/>
        <v>172797196133</v>
      </c>
      <c r="P131" s="425">
        <f t="shared" si="148"/>
        <v>0</v>
      </c>
      <c r="Q131" s="425">
        <f t="shared" si="148"/>
        <v>172797196133</v>
      </c>
      <c r="R131" s="425">
        <f t="shared" si="148"/>
        <v>0</v>
      </c>
      <c r="S131" s="425">
        <v>0</v>
      </c>
      <c r="T131" s="425">
        <f t="shared" ref="T131:T133" si="149">+T132</f>
        <v>11739643239</v>
      </c>
      <c r="U131" s="425">
        <f t="shared" si="148"/>
        <v>161057552894</v>
      </c>
      <c r="V131" s="425">
        <f t="shared" si="148"/>
        <v>11739643239</v>
      </c>
      <c r="W131" s="425">
        <f t="shared" ref="W131:W133" si="150">+W132</f>
        <v>0</v>
      </c>
      <c r="X131" s="37">
        <f t="shared" si="75"/>
        <v>1</v>
      </c>
      <c r="Y131" s="37">
        <f t="shared" si="76"/>
        <v>6.7938852607099781E-2</v>
      </c>
      <c r="Z131" s="37">
        <f t="shared" si="77"/>
        <v>6.7938852607099781E-2</v>
      </c>
      <c r="AA131" s="37">
        <f t="shared" si="109"/>
        <v>6.7938852607099781E-2</v>
      </c>
      <c r="AB131" s="37">
        <f t="shared" si="84"/>
        <v>1</v>
      </c>
    </row>
    <row r="132" spans="1:28" ht="72.75" customHeight="1" x14ac:dyDescent="0.25">
      <c r="A132" s="238" t="s">
        <v>255</v>
      </c>
      <c r="B132" s="68"/>
      <c r="C132" s="68"/>
      <c r="D132" s="40"/>
      <c r="E132" s="148" t="s">
        <v>254</v>
      </c>
      <c r="F132" s="425">
        <f t="shared" si="148"/>
        <v>172797196133</v>
      </c>
      <c r="G132" s="425">
        <f t="shared" si="148"/>
        <v>0</v>
      </c>
      <c r="H132" s="425">
        <f t="shared" si="148"/>
        <v>0</v>
      </c>
      <c r="I132" s="425">
        <f t="shared" si="148"/>
        <v>0</v>
      </c>
      <c r="J132" s="425">
        <f t="shared" si="148"/>
        <v>0</v>
      </c>
      <c r="K132" s="425">
        <f t="shared" si="148"/>
        <v>0</v>
      </c>
      <c r="L132" s="425">
        <f t="shared" si="148"/>
        <v>172797196133</v>
      </c>
      <c r="M132" s="36">
        <f t="shared" si="86"/>
        <v>3.2552319875132386E-2</v>
      </c>
      <c r="N132" s="425">
        <f t="shared" si="148"/>
        <v>0</v>
      </c>
      <c r="O132" s="425">
        <f t="shared" si="148"/>
        <v>172797196133</v>
      </c>
      <c r="P132" s="425">
        <f t="shared" si="148"/>
        <v>0</v>
      </c>
      <c r="Q132" s="425">
        <f t="shared" si="148"/>
        <v>172797196133</v>
      </c>
      <c r="R132" s="425">
        <f t="shared" si="148"/>
        <v>0</v>
      </c>
      <c r="S132" s="425">
        <v>0</v>
      </c>
      <c r="T132" s="425">
        <f t="shared" si="149"/>
        <v>11739643239</v>
      </c>
      <c r="U132" s="425">
        <f t="shared" si="148"/>
        <v>161057552894</v>
      </c>
      <c r="V132" s="425">
        <f t="shared" si="148"/>
        <v>11739643239</v>
      </c>
      <c r="W132" s="425">
        <f t="shared" si="150"/>
        <v>0</v>
      </c>
      <c r="X132" s="37">
        <f t="shared" si="75"/>
        <v>1</v>
      </c>
      <c r="Y132" s="37">
        <f t="shared" si="76"/>
        <v>6.7938852607099781E-2</v>
      </c>
      <c r="Z132" s="37">
        <f t="shared" si="77"/>
        <v>6.7938852607099781E-2</v>
      </c>
      <c r="AA132" s="37">
        <f t="shared" si="109"/>
        <v>6.7938852607099781E-2</v>
      </c>
      <c r="AB132" s="37">
        <f t="shared" si="84"/>
        <v>1</v>
      </c>
    </row>
    <row r="133" spans="1:28" ht="32.25" customHeight="1" x14ac:dyDescent="0.25">
      <c r="A133" s="238" t="s">
        <v>256</v>
      </c>
      <c r="B133" s="68"/>
      <c r="C133" s="68"/>
      <c r="D133" s="40"/>
      <c r="E133" s="149" t="s">
        <v>236</v>
      </c>
      <c r="F133" s="425">
        <f t="shared" si="148"/>
        <v>172797196133</v>
      </c>
      <c r="G133" s="425">
        <f t="shared" si="148"/>
        <v>0</v>
      </c>
      <c r="H133" s="425">
        <f t="shared" si="148"/>
        <v>0</v>
      </c>
      <c r="I133" s="425">
        <f t="shared" si="148"/>
        <v>0</v>
      </c>
      <c r="J133" s="425">
        <f t="shared" si="148"/>
        <v>0</v>
      </c>
      <c r="K133" s="425">
        <f t="shared" si="148"/>
        <v>0</v>
      </c>
      <c r="L133" s="425">
        <f t="shared" si="148"/>
        <v>172797196133</v>
      </c>
      <c r="M133" s="36">
        <f t="shared" si="86"/>
        <v>3.2552319875132386E-2</v>
      </c>
      <c r="N133" s="425">
        <f t="shared" si="148"/>
        <v>0</v>
      </c>
      <c r="O133" s="425">
        <f t="shared" si="148"/>
        <v>172797196133</v>
      </c>
      <c r="P133" s="425">
        <f t="shared" si="148"/>
        <v>0</v>
      </c>
      <c r="Q133" s="425">
        <f t="shared" si="148"/>
        <v>172797196133</v>
      </c>
      <c r="R133" s="425">
        <f t="shared" si="148"/>
        <v>0</v>
      </c>
      <c r="S133" s="425">
        <v>0</v>
      </c>
      <c r="T133" s="425">
        <f t="shared" si="149"/>
        <v>11739643239</v>
      </c>
      <c r="U133" s="425">
        <f t="shared" si="148"/>
        <v>161057552894</v>
      </c>
      <c r="V133" s="425">
        <f t="shared" si="148"/>
        <v>11739643239</v>
      </c>
      <c r="W133" s="425">
        <f t="shared" si="150"/>
        <v>0</v>
      </c>
      <c r="X133" s="37">
        <f t="shared" si="75"/>
        <v>1</v>
      </c>
      <c r="Y133" s="37">
        <f t="shared" si="76"/>
        <v>6.7938852607099781E-2</v>
      </c>
      <c r="Z133" s="37">
        <f t="shared" si="77"/>
        <v>6.7938852607099781E-2</v>
      </c>
      <c r="AA133" s="37">
        <f t="shared" si="109"/>
        <v>6.7938852607099781E-2</v>
      </c>
      <c r="AB133" s="37">
        <f t="shared" si="84"/>
        <v>1</v>
      </c>
    </row>
    <row r="134" spans="1:28" ht="30" customHeight="1" x14ac:dyDescent="0.25">
      <c r="A134" s="239" t="s">
        <v>257</v>
      </c>
      <c r="B134" s="40" t="s">
        <v>192</v>
      </c>
      <c r="C134" s="40">
        <v>11</v>
      </c>
      <c r="D134" s="40" t="s">
        <v>38</v>
      </c>
      <c r="E134" s="151" t="s">
        <v>226</v>
      </c>
      <c r="F134" s="421">
        <v>172797196133</v>
      </c>
      <c r="G134" s="421">
        <v>0</v>
      </c>
      <c r="H134" s="421">
        <v>0</v>
      </c>
      <c r="I134" s="421">
        <v>0</v>
      </c>
      <c r="J134" s="421">
        <v>0</v>
      </c>
      <c r="K134" s="421">
        <f t="shared" si="79"/>
        <v>0</v>
      </c>
      <c r="L134" s="421">
        <f t="shared" si="80"/>
        <v>172797196133</v>
      </c>
      <c r="M134" s="43">
        <f t="shared" si="86"/>
        <v>3.2552319875132386E-2</v>
      </c>
      <c r="N134" s="421">
        <v>0</v>
      </c>
      <c r="O134" s="421">
        <v>172797196133</v>
      </c>
      <c r="P134" s="421">
        <f>L134-O134</f>
        <v>0</v>
      </c>
      <c r="Q134" s="421">
        <v>172797196133</v>
      </c>
      <c r="R134" s="421">
        <f>+L134-Q134</f>
        <v>0</v>
      </c>
      <c r="S134" s="421">
        <f t="shared" ref="S134" si="151">O134-Q134</f>
        <v>0</v>
      </c>
      <c r="T134" s="421">
        <v>11739643239</v>
      </c>
      <c r="U134" s="421">
        <f>+Q134-T134</f>
        <v>161057552894</v>
      </c>
      <c r="V134" s="421">
        <v>11739643239</v>
      </c>
      <c r="W134" s="44">
        <f t="shared" si="87"/>
        <v>0</v>
      </c>
      <c r="X134" s="45">
        <f t="shared" si="75"/>
        <v>1</v>
      </c>
      <c r="Y134" s="45">
        <f t="shared" si="76"/>
        <v>6.7938852607099781E-2</v>
      </c>
      <c r="Z134" s="45">
        <f t="shared" si="77"/>
        <v>6.7938852607099781E-2</v>
      </c>
      <c r="AA134" s="45">
        <f t="shared" si="109"/>
        <v>6.7938852607099781E-2</v>
      </c>
      <c r="AB134" s="45">
        <f t="shared" si="84"/>
        <v>1</v>
      </c>
    </row>
    <row r="135" spans="1:28" ht="87" customHeight="1" x14ac:dyDescent="0.25">
      <c r="A135" s="238" t="s">
        <v>258</v>
      </c>
      <c r="B135" s="40"/>
      <c r="C135" s="40"/>
      <c r="D135" s="40"/>
      <c r="E135" s="149" t="s">
        <v>259</v>
      </c>
      <c r="F135" s="425">
        <f t="shared" ref="F135:V137" si="152">+F136</f>
        <v>186940477824</v>
      </c>
      <c r="G135" s="425">
        <f t="shared" si="152"/>
        <v>0</v>
      </c>
      <c r="H135" s="425">
        <f t="shared" si="152"/>
        <v>0</v>
      </c>
      <c r="I135" s="425">
        <f t="shared" si="152"/>
        <v>0</v>
      </c>
      <c r="J135" s="425">
        <f t="shared" si="152"/>
        <v>0</v>
      </c>
      <c r="K135" s="425">
        <f t="shared" si="152"/>
        <v>0</v>
      </c>
      <c r="L135" s="425">
        <f t="shared" si="152"/>
        <v>186940477824</v>
      </c>
      <c r="M135" s="36">
        <f t="shared" si="86"/>
        <v>3.5216695455249858E-2</v>
      </c>
      <c r="N135" s="425">
        <f t="shared" si="152"/>
        <v>0</v>
      </c>
      <c r="O135" s="425">
        <f t="shared" si="152"/>
        <v>186940477824</v>
      </c>
      <c r="P135" s="425">
        <f t="shared" si="152"/>
        <v>0</v>
      </c>
      <c r="Q135" s="425">
        <f t="shared" si="152"/>
        <v>186940477824</v>
      </c>
      <c r="R135" s="425">
        <f t="shared" si="152"/>
        <v>0</v>
      </c>
      <c r="S135" s="425">
        <v>0</v>
      </c>
      <c r="T135" s="425">
        <f t="shared" ref="T135:T137" si="153">+T136</f>
        <v>17558442757</v>
      </c>
      <c r="U135" s="425">
        <f t="shared" si="152"/>
        <v>169382035067</v>
      </c>
      <c r="V135" s="425">
        <f t="shared" si="152"/>
        <v>17558442757</v>
      </c>
      <c r="W135" s="425">
        <f t="shared" ref="W135:W137" si="154">+W136</f>
        <v>0</v>
      </c>
      <c r="X135" s="37">
        <f t="shared" si="75"/>
        <v>1</v>
      </c>
      <c r="Y135" s="37">
        <f t="shared" si="76"/>
        <v>9.392531227790514E-2</v>
      </c>
      <c r="Z135" s="37">
        <f t="shared" si="77"/>
        <v>9.392531227790514E-2</v>
      </c>
      <c r="AA135" s="37">
        <f t="shared" si="109"/>
        <v>9.392531227790514E-2</v>
      </c>
      <c r="AB135" s="37">
        <f t="shared" si="84"/>
        <v>1</v>
      </c>
    </row>
    <row r="136" spans="1:28" ht="85.5" customHeight="1" x14ac:dyDescent="0.25">
      <c r="A136" s="238" t="s">
        <v>260</v>
      </c>
      <c r="B136" s="68"/>
      <c r="C136" s="68"/>
      <c r="D136" s="40"/>
      <c r="E136" s="148" t="s">
        <v>259</v>
      </c>
      <c r="F136" s="425">
        <f t="shared" si="152"/>
        <v>186940477824</v>
      </c>
      <c r="G136" s="425">
        <f t="shared" si="152"/>
        <v>0</v>
      </c>
      <c r="H136" s="425">
        <f t="shared" si="152"/>
        <v>0</v>
      </c>
      <c r="I136" s="425">
        <f t="shared" si="152"/>
        <v>0</v>
      </c>
      <c r="J136" s="425">
        <f t="shared" si="152"/>
        <v>0</v>
      </c>
      <c r="K136" s="425">
        <f t="shared" si="152"/>
        <v>0</v>
      </c>
      <c r="L136" s="425">
        <f t="shared" si="152"/>
        <v>186940477824</v>
      </c>
      <c r="M136" s="36">
        <f t="shared" si="86"/>
        <v>3.5216695455249858E-2</v>
      </c>
      <c r="N136" s="425">
        <f t="shared" si="152"/>
        <v>0</v>
      </c>
      <c r="O136" s="425">
        <f t="shared" si="152"/>
        <v>186940477824</v>
      </c>
      <c r="P136" s="425">
        <f t="shared" si="152"/>
        <v>0</v>
      </c>
      <c r="Q136" s="425">
        <f t="shared" si="152"/>
        <v>186940477824</v>
      </c>
      <c r="R136" s="425">
        <f t="shared" si="152"/>
        <v>0</v>
      </c>
      <c r="S136" s="425">
        <v>0</v>
      </c>
      <c r="T136" s="425">
        <f t="shared" si="153"/>
        <v>17558442757</v>
      </c>
      <c r="U136" s="425">
        <f t="shared" si="152"/>
        <v>169382035067</v>
      </c>
      <c r="V136" s="425">
        <f t="shared" si="152"/>
        <v>17558442757</v>
      </c>
      <c r="W136" s="425">
        <f t="shared" si="154"/>
        <v>0</v>
      </c>
      <c r="X136" s="37">
        <f t="shared" si="75"/>
        <v>1</v>
      </c>
      <c r="Y136" s="37">
        <f t="shared" si="76"/>
        <v>9.392531227790514E-2</v>
      </c>
      <c r="Z136" s="37">
        <f t="shared" si="77"/>
        <v>9.392531227790514E-2</v>
      </c>
      <c r="AA136" s="37">
        <f t="shared" si="109"/>
        <v>9.392531227790514E-2</v>
      </c>
      <c r="AB136" s="37">
        <f t="shared" si="84"/>
        <v>1</v>
      </c>
    </row>
    <row r="137" spans="1:28" ht="31.5" customHeight="1" x14ac:dyDescent="0.25">
      <c r="A137" s="238" t="s">
        <v>261</v>
      </c>
      <c r="B137" s="68"/>
      <c r="C137" s="68"/>
      <c r="D137" s="40"/>
      <c r="E137" s="149" t="s">
        <v>236</v>
      </c>
      <c r="F137" s="425">
        <f t="shared" si="152"/>
        <v>186940477824</v>
      </c>
      <c r="G137" s="425">
        <f t="shared" si="152"/>
        <v>0</v>
      </c>
      <c r="H137" s="425">
        <f t="shared" si="152"/>
        <v>0</v>
      </c>
      <c r="I137" s="425">
        <f t="shared" si="152"/>
        <v>0</v>
      </c>
      <c r="J137" s="425">
        <f t="shared" si="152"/>
        <v>0</v>
      </c>
      <c r="K137" s="425">
        <f t="shared" si="152"/>
        <v>0</v>
      </c>
      <c r="L137" s="425">
        <f t="shared" si="152"/>
        <v>186940477824</v>
      </c>
      <c r="M137" s="36">
        <f t="shared" si="86"/>
        <v>3.5216695455249858E-2</v>
      </c>
      <c r="N137" s="425">
        <f t="shared" si="152"/>
        <v>0</v>
      </c>
      <c r="O137" s="425">
        <f t="shared" si="152"/>
        <v>186940477824</v>
      </c>
      <c r="P137" s="425">
        <f t="shared" si="152"/>
        <v>0</v>
      </c>
      <c r="Q137" s="425">
        <f t="shared" si="152"/>
        <v>186940477824</v>
      </c>
      <c r="R137" s="425">
        <f t="shared" si="152"/>
        <v>0</v>
      </c>
      <c r="S137" s="425">
        <v>0</v>
      </c>
      <c r="T137" s="425">
        <f t="shared" si="153"/>
        <v>17558442757</v>
      </c>
      <c r="U137" s="425">
        <f t="shared" si="152"/>
        <v>169382035067</v>
      </c>
      <c r="V137" s="425">
        <f t="shared" si="152"/>
        <v>17558442757</v>
      </c>
      <c r="W137" s="425">
        <f t="shared" si="154"/>
        <v>0</v>
      </c>
      <c r="X137" s="37">
        <f t="shared" ref="X137:X201" si="155">+Q137/L137</f>
        <v>1</v>
      </c>
      <c r="Y137" s="37">
        <f t="shared" ref="Y137:Y201" si="156">+T137/L137</f>
        <v>9.392531227790514E-2</v>
      </c>
      <c r="Z137" s="37">
        <f t="shared" ref="Z137:Z201" si="157">+V137/L137</f>
        <v>9.392531227790514E-2</v>
      </c>
      <c r="AA137" s="37">
        <f t="shared" si="109"/>
        <v>9.392531227790514E-2</v>
      </c>
      <c r="AB137" s="37">
        <f t="shared" si="84"/>
        <v>1</v>
      </c>
    </row>
    <row r="138" spans="1:28" ht="30" customHeight="1" x14ac:dyDescent="0.25">
      <c r="A138" s="239" t="s">
        <v>262</v>
      </c>
      <c r="B138" s="40" t="s">
        <v>192</v>
      </c>
      <c r="C138" s="40">
        <v>11</v>
      </c>
      <c r="D138" s="40" t="s">
        <v>38</v>
      </c>
      <c r="E138" s="151" t="s">
        <v>226</v>
      </c>
      <c r="F138" s="421">
        <v>186940477824</v>
      </c>
      <c r="G138" s="421">
        <v>0</v>
      </c>
      <c r="H138" s="421">
        <v>0</v>
      </c>
      <c r="I138" s="421">
        <v>0</v>
      </c>
      <c r="J138" s="421">
        <v>0</v>
      </c>
      <c r="K138" s="421">
        <f t="shared" ref="K138:K201" si="158">+G138-H138+I138-J138</f>
        <v>0</v>
      </c>
      <c r="L138" s="421">
        <f t="shared" ref="L138:L201" si="159">+F138+K138</f>
        <v>186940477824</v>
      </c>
      <c r="M138" s="43">
        <f t="shared" si="86"/>
        <v>3.5216695455249858E-2</v>
      </c>
      <c r="N138" s="421">
        <v>0</v>
      </c>
      <c r="O138" s="421">
        <v>186940477824</v>
      </c>
      <c r="P138" s="421">
        <f>L138-O138</f>
        <v>0</v>
      </c>
      <c r="Q138" s="421">
        <v>186940477824</v>
      </c>
      <c r="R138" s="421">
        <f>+L138-Q138</f>
        <v>0</v>
      </c>
      <c r="S138" s="421">
        <f t="shared" ref="S138" si="160">O138-Q138</f>
        <v>0</v>
      </c>
      <c r="T138" s="421">
        <v>17558442757</v>
      </c>
      <c r="U138" s="421">
        <f>+Q138-T138</f>
        <v>169382035067</v>
      </c>
      <c r="V138" s="421">
        <v>17558442757</v>
      </c>
      <c r="W138" s="44">
        <f t="shared" si="87"/>
        <v>0</v>
      </c>
      <c r="X138" s="45">
        <f t="shared" si="155"/>
        <v>1</v>
      </c>
      <c r="Y138" s="45">
        <f t="shared" si="156"/>
        <v>9.392531227790514E-2</v>
      </c>
      <c r="Z138" s="45">
        <f t="shared" si="157"/>
        <v>9.392531227790514E-2</v>
      </c>
      <c r="AA138" s="45">
        <f t="shared" si="109"/>
        <v>9.392531227790514E-2</v>
      </c>
      <c r="AB138" s="45">
        <f t="shared" si="84"/>
        <v>1</v>
      </c>
    </row>
    <row r="139" spans="1:28" ht="65.25" customHeight="1" x14ac:dyDescent="0.25">
      <c r="A139" s="238" t="s">
        <v>263</v>
      </c>
      <c r="B139" s="40"/>
      <c r="C139" s="40"/>
      <c r="D139" s="40"/>
      <c r="E139" s="149" t="s">
        <v>264</v>
      </c>
      <c r="F139" s="425">
        <f t="shared" ref="F139:V141" si="161">+F140</f>
        <v>203096408219</v>
      </c>
      <c r="G139" s="425">
        <f t="shared" si="161"/>
        <v>0</v>
      </c>
      <c r="H139" s="425">
        <f t="shared" si="161"/>
        <v>0</v>
      </c>
      <c r="I139" s="425">
        <f t="shared" si="161"/>
        <v>0</v>
      </c>
      <c r="J139" s="425">
        <f t="shared" si="161"/>
        <v>0</v>
      </c>
      <c r="K139" s="425">
        <f t="shared" si="161"/>
        <v>0</v>
      </c>
      <c r="L139" s="425">
        <f t="shared" si="161"/>
        <v>203096408219</v>
      </c>
      <c r="M139" s="36">
        <f t="shared" si="86"/>
        <v>3.8260222930624081E-2</v>
      </c>
      <c r="N139" s="425">
        <f t="shared" si="161"/>
        <v>0</v>
      </c>
      <c r="O139" s="425">
        <f t="shared" si="161"/>
        <v>203096408219</v>
      </c>
      <c r="P139" s="425">
        <f t="shared" si="161"/>
        <v>0</v>
      </c>
      <c r="Q139" s="425">
        <f t="shared" si="161"/>
        <v>203096408219</v>
      </c>
      <c r="R139" s="425">
        <f t="shared" si="161"/>
        <v>0</v>
      </c>
      <c r="S139" s="425">
        <v>0</v>
      </c>
      <c r="T139" s="425">
        <f t="shared" ref="T139:T141" si="162">+T140</f>
        <v>10481033855</v>
      </c>
      <c r="U139" s="425">
        <f t="shared" si="161"/>
        <v>192615374364</v>
      </c>
      <c r="V139" s="425">
        <f t="shared" si="161"/>
        <v>10481033855</v>
      </c>
      <c r="W139" s="425">
        <f t="shared" ref="W139:W141" si="163">+W140</f>
        <v>0</v>
      </c>
      <c r="X139" s="37">
        <f t="shared" si="155"/>
        <v>1</v>
      </c>
      <c r="Y139" s="37">
        <f t="shared" si="156"/>
        <v>5.1606199966363966E-2</v>
      </c>
      <c r="Z139" s="37">
        <f t="shared" si="157"/>
        <v>5.1606199966363966E-2</v>
      </c>
      <c r="AA139" s="37">
        <f t="shared" si="109"/>
        <v>5.1606199966363966E-2</v>
      </c>
      <c r="AB139" s="37">
        <f t="shared" si="84"/>
        <v>1</v>
      </c>
    </row>
    <row r="140" spans="1:28" ht="63.75" customHeight="1" x14ac:dyDescent="0.25">
      <c r="A140" s="238" t="s">
        <v>265</v>
      </c>
      <c r="B140" s="68"/>
      <c r="C140" s="68"/>
      <c r="D140" s="40"/>
      <c r="E140" s="148" t="s">
        <v>264</v>
      </c>
      <c r="F140" s="425">
        <f t="shared" si="161"/>
        <v>203096408219</v>
      </c>
      <c r="G140" s="425">
        <f t="shared" si="161"/>
        <v>0</v>
      </c>
      <c r="H140" s="425">
        <f t="shared" si="161"/>
        <v>0</v>
      </c>
      <c r="I140" s="425">
        <f t="shared" si="161"/>
        <v>0</v>
      </c>
      <c r="J140" s="425">
        <f t="shared" si="161"/>
        <v>0</v>
      </c>
      <c r="K140" s="425">
        <f t="shared" si="161"/>
        <v>0</v>
      </c>
      <c r="L140" s="425">
        <f t="shared" si="161"/>
        <v>203096408219</v>
      </c>
      <c r="M140" s="36">
        <f t="shared" si="86"/>
        <v>3.8260222930624081E-2</v>
      </c>
      <c r="N140" s="425">
        <f t="shared" si="161"/>
        <v>0</v>
      </c>
      <c r="O140" s="425">
        <f t="shared" si="161"/>
        <v>203096408219</v>
      </c>
      <c r="P140" s="425">
        <f t="shared" si="161"/>
        <v>0</v>
      </c>
      <c r="Q140" s="425">
        <f t="shared" si="161"/>
        <v>203096408219</v>
      </c>
      <c r="R140" s="425">
        <f t="shared" si="161"/>
        <v>0</v>
      </c>
      <c r="S140" s="425">
        <v>0</v>
      </c>
      <c r="T140" s="425">
        <f t="shared" si="162"/>
        <v>10481033855</v>
      </c>
      <c r="U140" s="425">
        <f t="shared" si="161"/>
        <v>192615374364</v>
      </c>
      <c r="V140" s="425">
        <f t="shared" si="161"/>
        <v>10481033855</v>
      </c>
      <c r="W140" s="425">
        <f t="shared" si="163"/>
        <v>0</v>
      </c>
      <c r="X140" s="37">
        <f t="shared" si="155"/>
        <v>1</v>
      </c>
      <c r="Y140" s="37">
        <f t="shared" si="156"/>
        <v>5.1606199966363966E-2</v>
      </c>
      <c r="Z140" s="37">
        <f t="shared" si="157"/>
        <v>5.1606199966363966E-2</v>
      </c>
      <c r="AA140" s="37">
        <f t="shared" si="109"/>
        <v>5.1606199966363966E-2</v>
      </c>
      <c r="AB140" s="37">
        <f t="shared" ref="AB140:AB202" si="164">+V140/T140</f>
        <v>1</v>
      </c>
    </row>
    <row r="141" spans="1:28" ht="38.25" customHeight="1" x14ac:dyDescent="0.25">
      <c r="A141" s="238" t="s">
        <v>266</v>
      </c>
      <c r="B141" s="68"/>
      <c r="C141" s="68"/>
      <c r="D141" s="40"/>
      <c r="E141" s="149" t="s">
        <v>236</v>
      </c>
      <c r="F141" s="425">
        <f t="shared" si="161"/>
        <v>203096408219</v>
      </c>
      <c r="G141" s="425">
        <f t="shared" si="161"/>
        <v>0</v>
      </c>
      <c r="H141" s="425">
        <f t="shared" si="161"/>
        <v>0</v>
      </c>
      <c r="I141" s="425">
        <f t="shared" si="161"/>
        <v>0</v>
      </c>
      <c r="J141" s="425">
        <f t="shared" si="161"/>
        <v>0</v>
      </c>
      <c r="K141" s="425">
        <f t="shared" si="161"/>
        <v>0</v>
      </c>
      <c r="L141" s="425">
        <f t="shared" si="161"/>
        <v>203096408219</v>
      </c>
      <c r="M141" s="36">
        <f t="shared" si="86"/>
        <v>3.8260222930624081E-2</v>
      </c>
      <c r="N141" s="425">
        <f t="shared" si="161"/>
        <v>0</v>
      </c>
      <c r="O141" s="425">
        <f t="shared" si="161"/>
        <v>203096408219</v>
      </c>
      <c r="P141" s="425">
        <f t="shared" si="161"/>
        <v>0</v>
      </c>
      <c r="Q141" s="425">
        <f t="shared" si="161"/>
        <v>203096408219</v>
      </c>
      <c r="R141" s="425">
        <f t="shared" si="161"/>
        <v>0</v>
      </c>
      <c r="S141" s="425">
        <v>0</v>
      </c>
      <c r="T141" s="425">
        <f t="shared" si="162"/>
        <v>10481033855</v>
      </c>
      <c r="U141" s="425">
        <f t="shared" si="161"/>
        <v>192615374364</v>
      </c>
      <c r="V141" s="425">
        <f t="shared" si="161"/>
        <v>10481033855</v>
      </c>
      <c r="W141" s="425">
        <f t="shared" si="163"/>
        <v>0</v>
      </c>
      <c r="X141" s="37">
        <f t="shared" si="155"/>
        <v>1</v>
      </c>
      <c r="Y141" s="37">
        <f t="shared" si="156"/>
        <v>5.1606199966363966E-2</v>
      </c>
      <c r="Z141" s="37">
        <f t="shared" si="157"/>
        <v>5.1606199966363966E-2</v>
      </c>
      <c r="AA141" s="37">
        <f t="shared" si="109"/>
        <v>5.1606199966363966E-2</v>
      </c>
      <c r="AB141" s="37">
        <f t="shared" si="164"/>
        <v>1</v>
      </c>
    </row>
    <row r="142" spans="1:28" ht="30" customHeight="1" x14ac:dyDescent="0.25">
      <c r="A142" s="239" t="s">
        <v>267</v>
      </c>
      <c r="B142" s="40" t="s">
        <v>192</v>
      </c>
      <c r="C142" s="40">
        <v>11</v>
      </c>
      <c r="D142" s="40" t="s">
        <v>38</v>
      </c>
      <c r="E142" s="151" t="s">
        <v>226</v>
      </c>
      <c r="F142" s="421">
        <v>203096408219</v>
      </c>
      <c r="G142" s="421">
        <v>0</v>
      </c>
      <c r="H142" s="421">
        <v>0</v>
      </c>
      <c r="I142" s="421">
        <v>0</v>
      </c>
      <c r="J142" s="421">
        <v>0</v>
      </c>
      <c r="K142" s="421">
        <f t="shared" si="158"/>
        <v>0</v>
      </c>
      <c r="L142" s="421">
        <f t="shared" si="159"/>
        <v>203096408219</v>
      </c>
      <c r="M142" s="43">
        <f t="shared" si="86"/>
        <v>3.8260222930624081E-2</v>
      </c>
      <c r="N142" s="421">
        <v>0</v>
      </c>
      <c r="O142" s="421">
        <v>203096408219</v>
      </c>
      <c r="P142" s="421">
        <f>L142-O142</f>
        <v>0</v>
      </c>
      <c r="Q142" s="421">
        <v>203096408219</v>
      </c>
      <c r="R142" s="421">
        <f>+L142-Q142</f>
        <v>0</v>
      </c>
      <c r="S142" s="421">
        <f t="shared" ref="S142" si="165">O142-Q142</f>
        <v>0</v>
      </c>
      <c r="T142" s="421">
        <v>10481033855</v>
      </c>
      <c r="U142" s="421">
        <f>+Q142-T142</f>
        <v>192615374364</v>
      </c>
      <c r="V142" s="421">
        <v>10481033855</v>
      </c>
      <c r="W142" s="44">
        <f t="shared" ref="W142:W201" si="166">+T142-V142</f>
        <v>0</v>
      </c>
      <c r="X142" s="45">
        <f t="shared" si="155"/>
        <v>1</v>
      </c>
      <c r="Y142" s="45">
        <f t="shared" si="156"/>
        <v>5.1606199966363966E-2</v>
      </c>
      <c r="Z142" s="45">
        <f t="shared" si="157"/>
        <v>5.1606199966363966E-2</v>
      </c>
      <c r="AA142" s="45">
        <f t="shared" si="109"/>
        <v>5.1606199966363966E-2</v>
      </c>
      <c r="AB142" s="45">
        <f t="shared" si="164"/>
        <v>1</v>
      </c>
    </row>
    <row r="143" spans="1:28" ht="49.5" customHeight="1" x14ac:dyDescent="0.25">
      <c r="A143" s="254" t="s">
        <v>268</v>
      </c>
      <c r="B143" s="40"/>
      <c r="C143" s="40"/>
      <c r="D143" s="40"/>
      <c r="E143" s="149" t="s">
        <v>271</v>
      </c>
      <c r="F143" s="425">
        <f>+F144</f>
        <v>15000000000</v>
      </c>
      <c r="G143" s="425">
        <f>+G144</f>
        <v>0</v>
      </c>
      <c r="H143" s="425">
        <f t="shared" ref="H143:J144" si="167">+H144</f>
        <v>0</v>
      </c>
      <c r="I143" s="425">
        <f t="shared" si="167"/>
        <v>0</v>
      </c>
      <c r="J143" s="425">
        <f t="shared" si="167"/>
        <v>0</v>
      </c>
      <c r="K143" s="425">
        <f t="shared" si="158"/>
        <v>0</v>
      </c>
      <c r="L143" s="425">
        <f t="shared" si="159"/>
        <v>15000000000</v>
      </c>
      <c r="M143" s="36">
        <f t="shared" ref="M143:M206" si="168">L143/$L$260</f>
        <v>2.8257680625278121E-3</v>
      </c>
      <c r="N143" s="425">
        <f>+N144</f>
        <v>0</v>
      </c>
      <c r="O143" s="425">
        <f t="shared" ref="O143:O144" si="169">+O144</f>
        <v>10622021409.860001</v>
      </c>
      <c r="P143" s="425">
        <f>L143-O143</f>
        <v>4377978590.1399994</v>
      </c>
      <c r="Q143" s="425">
        <f t="shared" ref="Q143:Q144" si="170">+Q144</f>
        <v>9362545091.1399994</v>
      </c>
      <c r="R143" s="425">
        <f>+L143-Q143</f>
        <v>5637454908.8600006</v>
      </c>
      <c r="S143" s="425">
        <f t="shared" ref="S143:W144" si="171">+S144</f>
        <v>1259476318.7200003</v>
      </c>
      <c r="T143" s="425">
        <f t="shared" si="171"/>
        <v>4477420644.9400005</v>
      </c>
      <c r="U143" s="425">
        <f>+Q143-T143</f>
        <v>4885124446.1999989</v>
      </c>
      <c r="V143" s="425">
        <f t="shared" ref="V143:V144" si="172">+V144</f>
        <v>4474759606.9400005</v>
      </c>
      <c r="W143" s="425">
        <f t="shared" si="171"/>
        <v>2661038</v>
      </c>
      <c r="X143" s="37">
        <f t="shared" si="155"/>
        <v>0.62416967274266666</v>
      </c>
      <c r="Y143" s="37">
        <f t="shared" si="156"/>
        <v>0.29849470966266672</v>
      </c>
      <c r="Z143" s="37">
        <f t="shared" si="157"/>
        <v>0.29831730712933335</v>
      </c>
      <c r="AA143" s="37">
        <f t="shared" si="109"/>
        <v>0.47822687115035534</v>
      </c>
      <c r="AB143" s="37">
        <f t="shared" si="164"/>
        <v>0.99940567612225417</v>
      </c>
    </row>
    <row r="144" spans="1:28" ht="49.5" customHeight="1" x14ac:dyDescent="0.25">
      <c r="A144" s="238" t="s">
        <v>270</v>
      </c>
      <c r="B144" s="68"/>
      <c r="C144" s="68"/>
      <c r="D144" s="40"/>
      <c r="E144" s="149" t="s">
        <v>271</v>
      </c>
      <c r="F144" s="425">
        <f t="shared" ref="F144:W144" si="173">+F145</f>
        <v>15000000000</v>
      </c>
      <c r="G144" s="425">
        <f t="shared" si="173"/>
        <v>0</v>
      </c>
      <c r="H144" s="425">
        <f t="shared" si="173"/>
        <v>0</v>
      </c>
      <c r="I144" s="425">
        <f t="shared" si="167"/>
        <v>0</v>
      </c>
      <c r="J144" s="425">
        <f t="shared" si="167"/>
        <v>0</v>
      </c>
      <c r="K144" s="425">
        <f t="shared" si="173"/>
        <v>0</v>
      </c>
      <c r="L144" s="425">
        <f t="shared" si="173"/>
        <v>15000000000</v>
      </c>
      <c r="M144" s="36">
        <f t="shared" si="168"/>
        <v>2.8257680625278121E-3</v>
      </c>
      <c r="N144" s="425">
        <f t="shared" si="173"/>
        <v>0</v>
      </c>
      <c r="O144" s="425">
        <f t="shared" si="169"/>
        <v>10622021409.860001</v>
      </c>
      <c r="P144" s="425">
        <f t="shared" si="173"/>
        <v>4377978590.1400003</v>
      </c>
      <c r="Q144" s="425">
        <f t="shared" si="170"/>
        <v>9362545091.1399994</v>
      </c>
      <c r="R144" s="425">
        <f t="shared" si="173"/>
        <v>5637454908.8600006</v>
      </c>
      <c r="S144" s="425">
        <f t="shared" si="173"/>
        <v>1259476318.7200003</v>
      </c>
      <c r="T144" s="425">
        <f t="shared" si="171"/>
        <v>4477420644.9400005</v>
      </c>
      <c r="U144" s="425">
        <f t="shared" si="173"/>
        <v>4885124446.1999989</v>
      </c>
      <c r="V144" s="425">
        <f t="shared" si="172"/>
        <v>4474759606.9400005</v>
      </c>
      <c r="W144" s="425">
        <f t="shared" si="173"/>
        <v>2661038</v>
      </c>
      <c r="X144" s="37">
        <f t="shared" si="155"/>
        <v>0.62416967274266666</v>
      </c>
      <c r="Y144" s="37">
        <f t="shared" si="156"/>
        <v>0.29849470966266672</v>
      </c>
      <c r="Z144" s="37">
        <f t="shared" si="157"/>
        <v>0.29831730712933335</v>
      </c>
      <c r="AA144" s="37">
        <f t="shared" si="109"/>
        <v>0.47822687115035534</v>
      </c>
      <c r="AB144" s="37">
        <f t="shared" si="164"/>
        <v>0.99940567612225417</v>
      </c>
    </row>
    <row r="145" spans="1:28" ht="49.5" customHeight="1" x14ac:dyDescent="0.25">
      <c r="A145" s="238" t="s">
        <v>272</v>
      </c>
      <c r="B145" s="68"/>
      <c r="C145" s="68"/>
      <c r="D145" s="40"/>
      <c r="E145" s="149" t="s">
        <v>273</v>
      </c>
      <c r="F145" s="425">
        <f>SUM(F146:F148)</f>
        <v>15000000000</v>
      </c>
      <c r="G145" s="425">
        <f>SUM(G146:G148)</f>
        <v>0</v>
      </c>
      <c r="H145" s="425">
        <f t="shared" ref="H145:L145" si="174">SUM(H146:H148)</f>
        <v>0</v>
      </c>
      <c r="I145" s="425">
        <f t="shared" si="174"/>
        <v>0</v>
      </c>
      <c r="J145" s="425">
        <f t="shared" si="174"/>
        <v>0</v>
      </c>
      <c r="K145" s="425">
        <f t="shared" si="174"/>
        <v>0</v>
      </c>
      <c r="L145" s="425">
        <f t="shared" si="174"/>
        <v>15000000000</v>
      </c>
      <c r="M145" s="36">
        <f t="shared" si="168"/>
        <v>2.8257680625278121E-3</v>
      </c>
      <c r="N145" s="425">
        <f t="shared" ref="N145:W145" si="175">SUM(N146:N148)</f>
        <v>0</v>
      </c>
      <c r="O145" s="425">
        <f t="shared" si="175"/>
        <v>10622021409.860001</v>
      </c>
      <c r="P145" s="425">
        <f t="shared" si="175"/>
        <v>4377978590.1400003</v>
      </c>
      <c r="Q145" s="425">
        <f t="shared" si="175"/>
        <v>9362545091.1399994</v>
      </c>
      <c r="R145" s="425">
        <f t="shared" si="175"/>
        <v>5637454908.8600006</v>
      </c>
      <c r="S145" s="425">
        <f t="shared" si="175"/>
        <v>1259476318.7200003</v>
      </c>
      <c r="T145" s="425">
        <f t="shared" si="175"/>
        <v>4477420644.9400005</v>
      </c>
      <c r="U145" s="425">
        <f t="shared" si="175"/>
        <v>4885124446.1999989</v>
      </c>
      <c r="V145" s="425">
        <f t="shared" si="175"/>
        <v>4474759606.9400005</v>
      </c>
      <c r="W145" s="425">
        <f t="shared" si="175"/>
        <v>2661038</v>
      </c>
      <c r="X145" s="37">
        <f t="shared" si="155"/>
        <v>0.62416967274266666</v>
      </c>
      <c r="Y145" s="37">
        <f t="shared" si="156"/>
        <v>0.29849470966266672</v>
      </c>
      <c r="Z145" s="37">
        <f t="shared" si="157"/>
        <v>0.29831730712933335</v>
      </c>
      <c r="AA145" s="37">
        <f t="shared" si="109"/>
        <v>0.47822687115035534</v>
      </c>
      <c r="AB145" s="37">
        <f t="shared" si="164"/>
        <v>0.99940567612225417</v>
      </c>
    </row>
    <row r="146" spans="1:28" ht="30" customHeight="1" x14ac:dyDescent="0.25">
      <c r="A146" s="239" t="s">
        <v>274</v>
      </c>
      <c r="B146" s="40" t="s">
        <v>192</v>
      </c>
      <c r="C146" s="40">
        <v>11</v>
      </c>
      <c r="D146" s="40" t="s">
        <v>38</v>
      </c>
      <c r="E146" s="151" t="s">
        <v>226</v>
      </c>
      <c r="F146" s="421">
        <v>6455000000</v>
      </c>
      <c r="G146" s="421">
        <v>0</v>
      </c>
      <c r="H146" s="421">
        <v>0</v>
      </c>
      <c r="I146" s="421">
        <v>0</v>
      </c>
      <c r="J146" s="421">
        <v>0</v>
      </c>
      <c r="K146" s="421">
        <f t="shared" si="158"/>
        <v>0</v>
      </c>
      <c r="L146" s="421">
        <f t="shared" si="159"/>
        <v>6455000000</v>
      </c>
      <c r="M146" s="43">
        <f t="shared" si="168"/>
        <v>1.2160221895744685E-3</v>
      </c>
      <c r="N146" s="421">
        <v>0</v>
      </c>
      <c r="O146" s="421">
        <v>6274501462.3999996</v>
      </c>
      <c r="P146" s="421">
        <f>L146-O146</f>
        <v>180498537.60000038</v>
      </c>
      <c r="Q146" s="421">
        <v>6201637232.3999996</v>
      </c>
      <c r="R146" s="421">
        <f>+L146-Q146</f>
        <v>253362767.60000038</v>
      </c>
      <c r="S146" s="421">
        <f t="shared" ref="S146:S148" si="176">O146-Q146</f>
        <v>72864230</v>
      </c>
      <c r="T146" s="421">
        <v>2932801810.8099999</v>
      </c>
      <c r="U146" s="421">
        <f>+Q146-T146</f>
        <v>3268835421.5899997</v>
      </c>
      <c r="V146" s="421">
        <v>2931790930.8099999</v>
      </c>
      <c r="W146" s="44">
        <f t="shared" si="166"/>
        <v>1010880</v>
      </c>
      <c r="X146" s="45">
        <f t="shared" si="155"/>
        <v>0.96074937759876056</v>
      </c>
      <c r="Y146" s="45">
        <f t="shared" si="156"/>
        <v>0.45434574915724246</v>
      </c>
      <c r="Z146" s="45">
        <f t="shared" si="157"/>
        <v>0.45418914497443841</v>
      </c>
      <c r="AA146" s="45">
        <f t="shared" si="109"/>
        <v>0.47290766952439456</v>
      </c>
      <c r="AB146" s="45">
        <f t="shared" si="164"/>
        <v>0.99965531936175367</v>
      </c>
    </row>
    <row r="147" spans="1:28" ht="30" customHeight="1" x14ac:dyDescent="0.25">
      <c r="A147" s="239" t="s">
        <v>274</v>
      </c>
      <c r="B147" s="40" t="s">
        <v>192</v>
      </c>
      <c r="C147" s="40">
        <v>54</v>
      </c>
      <c r="D147" s="40" t="s">
        <v>38</v>
      </c>
      <c r="E147" s="151" t="s">
        <v>226</v>
      </c>
      <c r="F147" s="421">
        <v>1000000000</v>
      </c>
      <c r="G147" s="421">
        <v>0</v>
      </c>
      <c r="H147" s="421">
        <v>0</v>
      </c>
      <c r="I147" s="421">
        <v>0</v>
      </c>
      <c r="J147" s="421">
        <v>0</v>
      </c>
      <c r="K147" s="421">
        <f t="shared" si="158"/>
        <v>0</v>
      </c>
      <c r="L147" s="421">
        <f t="shared" si="159"/>
        <v>1000000000</v>
      </c>
      <c r="M147" s="43">
        <f t="shared" si="168"/>
        <v>1.8838453750185413E-4</v>
      </c>
      <c r="N147" s="421">
        <v>0</v>
      </c>
      <c r="O147" s="421">
        <v>825552800</v>
      </c>
      <c r="P147" s="421">
        <f>L147-O147</f>
        <v>174447200</v>
      </c>
      <c r="Q147" s="421">
        <v>223059209</v>
      </c>
      <c r="R147" s="421">
        <f>+L147-Q147</f>
        <v>776940791</v>
      </c>
      <c r="S147" s="421">
        <f t="shared" si="176"/>
        <v>602493591</v>
      </c>
      <c r="T147" s="421">
        <v>147710345</v>
      </c>
      <c r="U147" s="421">
        <f>+Q147-T147</f>
        <v>75348864</v>
      </c>
      <c r="V147" s="421">
        <v>146060187</v>
      </c>
      <c r="W147" s="44">
        <f t="shared" si="166"/>
        <v>1650158</v>
      </c>
      <c r="X147" s="45">
        <f t="shared" si="155"/>
        <v>0.22305920900000001</v>
      </c>
      <c r="Y147" s="45">
        <f t="shared" si="156"/>
        <v>0.14771034499999999</v>
      </c>
      <c r="Z147" s="45">
        <f t="shared" si="157"/>
        <v>0.14606018700000001</v>
      </c>
      <c r="AA147" s="45">
        <f t="shared" si="109"/>
        <v>0.66220240653682227</v>
      </c>
      <c r="AB147" s="45">
        <f t="shared" si="164"/>
        <v>0.98882841956668643</v>
      </c>
    </row>
    <row r="148" spans="1:28" ht="30" customHeight="1" x14ac:dyDescent="0.25">
      <c r="A148" s="239" t="s">
        <v>274</v>
      </c>
      <c r="B148" s="40" t="s">
        <v>37</v>
      </c>
      <c r="C148" s="40">
        <v>20</v>
      </c>
      <c r="D148" s="40" t="s">
        <v>38</v>
      </c>
      <c r="E148" s="151" t="s">
        <v>226</v>
      </c>
      <c r="F148" s="421">
        <v>7545000000</v>
      </c>
      <c r="G148" s="421">
        <v>0</v>
      </c>
      <c r="H148" s="421">
        <v>0</v>
      </c>
      <c r="I148" s="421">
        <v>0</v>
      </c>
      <c r="J148" s="421">
        <v>0</v>
      </c>
      <c r="K148" s="421">
        <f t="shared" si="158"/>
        <v>0</v>
      </c>
      <c r="L148" s="421">
        <f t="shared" si="159"/>
        <v>7545000000</v>
      </c>
      <c r="M148" s="43">
        <f t="shared" si="168"/>
        <v>1.4213613354514896E-3</v>
      </c>
      <c r="N148" s="421">
        <v>0</v>
      </c>
      <c r="O148" s="421">
        <v>3521967147.46</v>
      </c>
      <c r="P148" s="421">
        <f>L148-O148</f>
        <v>4023032852.54</v>
      </c>
      <c r="Q148" s="421">
        <v>2937848649.7399998</v>
      </c>
      <c r="R148" s="421">
        <f>+L148-Q148</f>
        <v>4607151350.2600002</v>
      </c>
      <c r="S148" s="421">
        <f t="shared" si="176"/>
        <v>584118497.72000027</v>
      </c>
      <c r="T148" s="421">
        <v>1396908489.1300001</v>
      </c>
      <c r="U148" s="421">
        <f>+Q148-T148</f>
        <v>1540940160.6099997</v>
      </c>
      <c r="V148" s="421">
        <v>1396908489.1300001</v>
      </c>
      <c r="W148" s="44">
        <f t="shared" si="166"/>
        <v>0</v>
      </c>
      <c r="X148" s="45">
        <f t="shared" si="155"/>
        <v>0.38937689194698472</v>
      </c>
      <c r="Y148" s="45">
        <f t="shared" si="156"/>
        <v>0.18514360359575879</v>
      </c>
      <c r="Z148" s="45">
        <f t="shared" si="157"/>
        <v>0.18514360359575879</v>
      </c>
      <c r="AA148" s="45">
        <f t="shared" si="109"/>
        <v>0.475486880256281</v>
      </c>
      <c r="AB148" s="45">
        <f t="shared" si="164"/>
        <v>1</v>
      </c>
    </row>
    <row r="149" spans="1:28" ht="69.75" customHeight="1" x14ac:dyDescent="0.25">
      <c r="A149" s="238" t="s">
        <v>275</v>
      </c>
      <c r="B149" s="68"/>
      <c r="C149" s="68"/>
      <c r="D149" s="40"/>
      <c r="E149" s="149" t="s">
        <v>276</v>
      </c>
      <c r="F149" s="425">
        <f t="shared" ref="F149:V151" si="177">+F150</f>
        <v>232164420822</v>
      </c>
      <c r="G149" s="425">
        <f t="shared" si="177"/>
        <v>0</v>
      </c>
      <c r="H149" s="425">
        <f t="shared" si="177"/>
        <v>0</v>
      </c>
      <c r="I149" s="425">
        <f t="shared" si="177"/>
        <v>0</v>
      </c>
      <c r="J149" s="425">
        <f t="shared" si="177"/>
        <v>0</v>
      </c>
      <c r="K149" s="425">
        <f t="shared" si="177"/>
        <v>0</v>
      </c>
      <c r="L149" s="425">
        <f t="shared" si="177"/>
        <v>232164420822</v>
      </c>
      <c r="M149" s="36">
        <f t="shared" si="168"/>
        <v>4.3736187040938304E-2</v>
      </c>
      <c r="N149" s="425">
        <f t="shared" si="177"/>
        <v>0</v>
      </c>
      <c r="O149" s="425">
        <f t="shared" si="177"/>
        <v>232164420822</v>
      </c>
      <c r="P149" s="425">
        <f t="shared" si="177"/>
        <v>0</v>
      </c>
      <c r="Q149" s="425">
        <f t="shared" si="177"/>
        <v>232164420822</v>
      </c>
      <c r="R149" s="425">
        <f t="shared" si="177"/>
        <v>0</v>
      </c>
      <c r="S149" s="425">
        <f t="shared" si="177"/>
        <v>0</v>
      </c>
      <c r="T149" s="425">
        <f t="shared" si="177"/>
        <v>0</v>
      </c>
      <c r="U149" s="425">
        <f t="shared" si="177"/>
        <v>232164420822</v>
      </c>
      <c r="V149" s="425">
        <f t="shared" si="177"/>
        <v>0</v>
      </c>
      <c r="W149" s="425">
        <f t="shared" ref="W149:W151" si="178">+W150</f>
        <v>0</v>
      </c>
      <c r="X149" s="37">
        <f t="shared" si="155"/>
        <v>1</v>
      </c>
      <c r="Y149" s="37">
        <f t="shared" si="156"/>
        <v>0</v>
      </c>
      <c r="Z149" s="37">
        <f t="shared" si="157"/>
        <v>0</v>
      </c>
      <c r="AA149" s="37">
        <f t="shared" si="109"/>
        <v>0</v>
      </c>
      <c r="AB149" s="37" t="s">
        <v>46</v>
      </c>
    </row>
    <row r="150" spans="1:28" ht="70.5" customHeight="1" x14ac:dyDescent="0.25">
      <c r="A150" s="238" t="s">
        <v>277</v>
      </c>
      <c r="B150" s="40"/>
      <c r="C150" s="40"/>
      <c r="D150" s="40"/>
      <c r="E150" s="148" t="s">
        <v>276</v>
      </c>
      <c r="F150" s="425">
        <f t="shared" si="177"/>
        <v>232164420822</v>
      </c>
      <c r="G150" s="425">
        <f t="shared" si="177"/>
        <v>0</v>
      </c>
      <c r="H150" s="425">
        <f t="shared" si="177"/>
        <v>0</v>
      </c>
      <c r="I150" s="425">
        <f t="shared" si="177"/>
        <v>0</v>
      </c>
      <c r="J150" s="425">
        <f t="shared" si="177"/>
        <v>0</v>
      </c>
      <c r="K150" s="425">
        <f t="shared" si="177"/>
        <v>0</v>
      </c>
      <c r="L150" s="425">
        <f t="shared" si="177"/>
        <v>232164420822</v>
      </c>
      <c r="M150" s="36">
        <f t="shared" si="168"/>
        <v>4.3736187040938304E-2</v>
      </c>
      <c r="N150" s="425">
        <f t="shared" si="177"/>
        <v>0</v>
      </c>
      <c r="O150" s="425">
        <f t="shared" si="177"/>
        <v>232164420822</v>
      </c>
      <c r="P150" s="425">
        <f t="shared" si="177"/>
        <v>0</v>
      </c>
      <c r="Q150" s="425">
        <f t="shared" si="177"/>
        <v>232164420822</v>
      </c>
      <c r="R150" s="425">
        <f t="shared" si="177"/>
        <v>0</v>
      </c>
      <c r="S150" s="425">
        <f t="shared" si="177"/>
        <v>0</v>
      </c>
      <c r="T150" s="425">
        <f t="shared" si="177"/>
        <v>0</v>
      </c>
      <c r="U150" s="425">
        <f t="shared" si="177"/>
        <v>232164420822</v>
      </c>
      <c r="V150" s="425">
        <f t="shared" si="177"/>
        <v>0</v>
      </c>
      <c r="W150" s="425">
        <f t="shared" si="178"/>
        <v>0</v>
      </c>
      <c r="X150" s="37">
        <f t="shared" si="155"/>
        <v>1</v>
      </c>
      <c r="Y150" s="37">
        <f t="shared" si="156"/>
        <v>0</v>
      </c>
      <c r="Z150" s="37">
        <f t="shared" si="157"/>
        <v>0</v>
      </c>
      <c r="AA150" s="37">
        <f t="shared" si="109"/>
        <v>0</v>
      </c>
      <c r="AB150" s="37" t="s">
        <v>46</v>
      </c>
    </row>
    <row r="151" spans="1:28" ht="29.25" customHeight="1" x14ac:dyDescent="0.25">
      <c r="A151" s="238" t="s">
        <v>278</v>
      </c>
      <c r="B151" s="40"/>
      <c r="C151" s="40"/>
      <c r="D151" s="40"/>
      <c r="E151" s="149" t="s">
        <v>236</v>
      </c>
      <c r="F151" s="425">
        <f>+F152</f>
        <v>232164420822</v>
      </c>
      <c r="G151" s="425">
        <f t="shared" si="177"/>
        <v>0</v>
      </c>
      <c r="H151" s="425">
        <f t="shared" si="177"/>
        <v>0</v>
      </c>
      <c r="I151" s="425">
        <f t="shared" si="177"/>
        <v>0</v>
      </c>
      <c r="J151" s="425">
        <f t="shared" si="177"/>
        <v>0</v>
      </c>
      <c r="K151" s="425">
        <f t="shared" si="177"/>
        <v>0</v>
      </c>
      <c r="L151" s="425">
        <f t="shared" si="177"/>
        <v>232164420822</v>
      </c>
      <c r="M151" s="36">
        <f t="shared" si="168"/>
        <v>4.3736187040938304E-2</v>
      </c>
      <c r="N151" s="425">
        <f t="shared" si="177"/>
        <v>0</v>
      </c>
      <c r="O151" s="425">
        <f t="shared" si="177"/>
        <v>232164420822</v>
      </c>
      <c r="P151" s="425">
        <f t="shared" si="177"/>
        <v>0</v>
      </c>
      <c r="Q151" s="425">
        <f t="shared" si="177"/>
        <v>232164420822</v>
      </c>
      <c r="R151" s="425">
        <f t="shared" si="177"/>
        <v>0</v>
      </c>
      <c r="S151" s="425">
        <f t="shared" si="177"/>
        <v>0</v>
      </c>
      <c r="T151" s="425">
        <f t="shared" si="177"/>
        <v>0</v>
      </c>
      <c r="U151" s="425">
        <f t="shared" si="177"/>
        <v>232164420822</v>
      </c>
      <c r="V151" s="425">
        <f t="shared" si="177"/>
        <v>0</v>
      </c>
      <c r="W151" s="425">
        <f t="shared" si="178"/>
        <v>0</v>
      </c>
      <c r="X151" s="37">
        <f t="shared" si="155"/>
        <v>1</v>
      </c>
      <c r="Y151" s="37">
        <f t="shared" si="156"/>
        <v>0</v>
      </c>
      <c r="Z151" s="37">
        <f t="shared" si="157"/>
        <v>0</v>
      </c>
      <c r="AA151" s="37">
        <f t="shared" si="109"/>
        <v>0</v>
      </c>
      <c r="AB151" s="37" t="s">
        <v>46</v>
      </c>
    </row>
    <row r="152" spans="1:28" ht="30" customHeight="1" x14ac:dyDescent="0.25">
      <c r="A152" s="239" t="s">
        <v>279</v>
      </c>
      <c r="B152" s="40" t="s">
        <v>192</v>
      </c>
      <c r="C152" s="40">
        <v>11</v>
      </c>
      <c r="D152" s="40" t="s">
        <v>38</v>
      </c>
      <c r="E152" s="151" t="s">
        <v>226</v>
      </c>
      <c r="F152" s="421">
        <v>232164420822</v>
      </c>
      <c r="G152" s="421">
        <v>0</v>
      </c>
      <c r="H152" s="421">
        <v>0</v>
      </c>
      <c r="I152" s="421">
        <v>0</v>
      </c>
      <c r="J152" s="421">
        <v>0</v>
      </c>
      <c r="K152" s="421">
        <f t="shared" si="158"/>
        <v>0</v>
      </c>
      <c r="L152" s="421">
        <f t="shared" si="159"/>
        <v>232164420822</v>
      </c>
      <c r="M152" s="36">
        <f t="shared" si="168"/>
        <v>4.3736187040938304E-2</v>
      </c>
      <c r="N152" s="421">
        <v>0</v>
      </c>
      <c r="O152" s="421">
        <v>232164420822</v>
      </c>
      <c r="P152" s="421">
        <f>L152-O152</f>
        <v>0</v>
      </c>
      <c r="Q152" s="421">
        <v>232164420822</v>
      </c>
      <c r="R152" s="421">
        <f>+L152-Q152</f>
        <v>0</v>
      </c>
      <c r="S152" s="421">
        <f t="shared" ref="S152" si="179">O152-Q152</f>
        <v>0</v>
      </c>
      <c r="T152" s="421">
        <v>0</v>
      </c>
      <c r="U152" s="421">
        <f>+Q152-T152</f>
        <v>232164420822</v>
      </c>
      <c r="V152" s="421">
        <v>0</v>
      </c>
      <c r="W152" s="44">
        <f t="shared" si="166"/>
        <v>0</v>
      </c>
      <c r="X152" s="45">
        <f t="shared" si="155"/>
        <v>1</v>
      </c>
      <c r="Y152" s="45">
        <f t="shared" si="156"/>
        <v>0</v>
      </c>
      <c r="Z152" s="45">
        <f t="shared" si="157"/>
        <v>0</v>
      </c>
      <c r="AA152" s="45">
        <f t="shared" si="109"/>
        <v>0</v>
      </c>
      <c r="AB152" s="45" t="s">
        <v>46</v>
      </c>
    </row>
    <row r="153" spans="1:28" ht="49.5" customHeight="1" x14ac:dyDescent="0.25">
      <c r="A153" s="238" t="s">
        <v>280</v>
      </c>
      <c r="B153" s="68"/>
      <c r="C153" s="68"/>
      <c r="D153" s="68"/>
      <c r="E153" s="149" t="s">
        <v>281</v>
      </c>
      <c r="F153" s="425">
        <f t="shared" ref="F153:V155" si="180">+F154</f>
        <v>231825213115</v>
      </c>
      <c r="G153" s="425">
        <f t="shared" si="180"/>
        <v>0</v>
      </c>
      <c r="H153" s="425">
        <f t="shared" si="180"/>
        <v>0</v>
      </c>
      <c r="I153" s="425">
        <f t="shared" si="180"/>
        <v>0</v>
      </c>
      <c r="J153" s="425">
        <f t="shared" si="180"/>
        <v>0</v>
      </c>
      <c r="K153" s="425">
        <f t="shared" si="180"/>
        <v>0</v>
      </c>
      <c r="L153" s="425">
        <f t="shared" si="180"/>
        <v>231825213115</v>
      </c>
      <c r="M153" s="36">
        <f t="shared" si="168"/>
        <v>4.3672285553938046E-2</v>
      </c>
      <c r="N153" s="425">
        <f t="shared" si="180"/>
        <v>0</v>
      </c>
      <c r="O153" s="425">
        <f t="shared" si="180"/>
        <v>231825213115</v>
      </c>
      <c r="P153" s="425">
        <f t="shared" si="180"/>
        <v>0</v>
      </c>
      <c r="Q153" s="425">
        <f t="shared" si="180"/>
        <v>231825213115</v>
      </c>
      <c r="R153" s="425">
        <f t="shared" si="180"/>
        <v>0</v>
      </c>
      <c r="S153" s="425">
        <f t="shared" si="180"/>
        <v>0</v>
      </c>
      <c r="T153" s="425">
        <f t="shared" si="180"/>
        <v>0</v>
      </c>
      <c r="U153" s="425">
        <f t="shared" si="180"/>
        <v>231825213115</v>
      </c>
      <c r="V153" s="425">
        <f t="shared" si="180"/>
        <v>0</v>
      </c>
      <c r="W153" s="425">
        <f t="shared" ref="W153:W155" si="181">+W154</f>
        <v>0</v>
      </c>
      <c r="X153" s="37">
        <f t="shared" si="155"/>
        <v>1</v>
      </c>
      <c r="Y153" s="37">
        <f t="shared" si="156"/>
        <v>0</v>
      </c>
      <c r="Z153" s="37">
        <f t="shared" si="157"/>
        <v>0</v>
      </c>
      <c r="AA153" s="37">
        <f t="shared" si="109"/>
        <v>0</v>
      </c>
      <c r="AB153" s="37" t="s">
        <v>46</v>
      </c>
    </row>
    <row r="154" spans="1:28" ht="49.5" customHeight="1" x14ac:dyDescent="0.25">
      <c r="A154" s="238" t="s">
        <v>282</v>
      </c>
      <c r="B154" s="40"/>
      <c r="C154" s="40"/>
      <c r="D154" s="40"/>
      <c r="E154" s="149" t="s">
        <v>281</v>
      </c>
      <c r="F154" s="425">
        <f t="shared" si="180"/>
        <v>231825213115</v>
      </c>
      <c r="G154" s="425">
        <f t="shared" si="180"/>
        <v>0</v>
      </c>
      <c r="H154" s="425">
        <f t="shared" si="180"/>
        <v>0</v>
      </c>
      <c r="I154" s="425">
        <f t="shared" si="180"/>
        <v>0</v>
      </c>
      <c r="J154" s="425">
        <f t="shared" si="180"/>
        <v>0</v>
      </c>
      <c r="K154" s="425">
        <f t="shared" si="180"/>
        <v>0</v>
      </c>
      <c r="L154" s="425">
        <f t="shared" si="180"/>
        <v>231825213115</v>
      </c>
      <c r="M154" s="36">
        <f t="shared" si="168"/>
        <v>4.3672285553938046E-2</v>
      </c>
      <c r="N154" s="425">
        <f t="shared" si="180"/>
        <v>0</v>
      </c>
      <c r="O154" s="425">
        <f t="shared" si="180"/>
        <v>231825213115</v>
      </c>
      <c r="P154" s="425">
        <f t="shared" si="180"/>
        <v>0</v>
      </c>
      <c r="Q154" s="425">
        <f t="shared" si="180"/>
        <v>231825213115</v>
      </c>
      <c r="R154" s="425">
        <f t="shared" si="180"/>
        <v>0</v>
      </c>
      <c r="S154" s="425">
        <f t="shared" si="180"/>
        <v>0</v>
      </c>
      <c r="T154" s="425">
        <f t="shared" si="180"/>
        <v>0</v>
      </c>
      <c r="U154" s="425">
        <f t="shared" si="180"/>
        <v>231825213115</v>
      </c>
      <c r="V154" s="425">
        <f t="shared" si="180"/>
        <v>0</v>
      </c>
      <c r="W154" s="425">
        <f t="shared" si="181"/>
        <v>0</v>
      </c>
      <c r="X154" s="37">
        <f t="shared" si="155"/>
        <v>1</v>
      </c>
      <c r="Y154" s="37">
        <f t="shared" si="156"/>
        <v>0</v>
      </c>
      <c r="Z154" s="37">
        <f t="shared" si="157"/>
        <v>0</v>
      </c>
      <c r="AA154" s="37">
        <f t="shared" si="109"/>
        <v>0</v>
      </c>
      <c r="AB154" s="37" t="s">
        <v>46</v>
      </c>
    </row>
    <row r="155" spans="1:28" ht="32.25" customHeight="1" x14ac:dyDescent="0.25">
      <c r="A155" s="238" t="s">
        <v>283</v>
      </c>
      <c r="B155" s="40"/>
      <c r="C155" s="40"/>
      <c r="D155" s="40"/>
      <c r="E155" s="149" t="s">
        <v>236</v>
      </c>
      <c r="F155" s="425">
        <f t="shared" si="180"/>
        <v>231825213115</v>
      </c>
      <c r="G155" s="425">
        <f t="shared" si="180"/>
        <v>0</v>
      </c>
      <c r="H155" s="425">
        <f t="shared" si="180"/>
        <v>0</v>
      </c>
      <c r="I155" s="425">
        <f t="shared" si="180"/>
        <v>0</v>
      </c>
      <c r="J155" s="425">
        <f t="shared" si="180"/>
        <v>0</v>
      </c>
      <c r="K155" s="425">
        <f t="shared" si="180"/>
        <v>0</v>
      </c>
      <c r="L155" s="425">
        <f t="shared" si="180"/>
        <v>231825213115</v>
      </c>
      <c r="M155" s="36">
        <f t="shared" si="168"/>
        <v>4.3672285553938046E-2</v>
      </c>
      <c r="N155" s="425">
        <f t="shared" si="180"/>
        <v>0</v>
      </c>
      <c r="O155" s="425">
        <f t="shared" si="180"/>
        <v>231825213115</v>
      </c>
      <c r="P155" s="425">
        <f t="shared" si="180"/>
        <v>0</v>
      </c>
      <c r="Q155" s="425">
        <f t="shared" si="180"/>
        <v>231825213115</v>
      </c>
      <c r="R155" s="425">
        <f t="shared" si="180"/>
        <v>0</v>
      </c>
      <c r="S155" s="425">
        <f t="shared" si="180"/>
        <v>0</v>
      </c>
      <c r="T155" s="425">
        <f t="shared" si="180"/>
        <v>0</v>
      </c>
      <c r="U155" s="425">
        <f t="shared" si="180"/>
        <v>231825213115</v>
      </c>
      <c r="V155" s="425">
        <f t="shared" si="180"/>
        <v>0</v>
      </c>
      <c r="W155" s="425">
        <f t="shared" si="181"/>
        <v>0</v>
      </c>
      <c r="X155" s="37">
        <f t="shared" si="155"/>
        <v>1</v>
      </c>
      <c r="Y155" s="37">
        <f t="shared" si="156"/>
        <v>0</v>
      </c>
      <c r="Z155" s="37">
        <f t="shared" si="157"/>
        <v>0</v>
      </c>
      <c r="AA155" s="37">
        <f t="shared" si="109"/>
        <v>0</v>
      </c>
      <c r="AB155" s="37" t="s">
        <v>46</v>
      </c>
    </row>
    <row r="156" spans="1:28" ht="30" customHeight="1" x14ac:dyDescent="0.25">
      <c r="A156" s="239" t="s">
        <v>284</v>
      </c>
      <c r="B156" s="40" t="s">
        <v>192</v>
      </c>
      <c r="C156" s="40">
        <v>11</v>
      </c>
      <c r="D156" s="40" t="s">
        <v>38</v>
      </c>
      <c r="E156" s="151" t="s">
        <v>226</v>
      </c>
      <c r="F156" s="421">
        <v>231825213115</v>
      </c>
      <c r="G156" s="421">
        <v>0</v>
      </c>
      <c r="H156" s="421">
        <v>0</v>
      </c>
      <c r="I156" s="421">
        <v>0</v>
      </c>
      <c r="J156" s="421">
        <v>0</v>
      </c>
      <c r="K156" s="421">
        <f t="shared" si="158"/>
        <v>0</v>
      </c>
      <c r="L156" s="421">
        <f t="shared" si="159"/>
        <v>231825213115</v>
      </c>
      <c r="M156" s="43">
        <f t="shared" si="168"/>
        <v>4.3672285553938046E-2</v>
      </c>
      <c r="N156" s="421">
        <v>0</v>
      </c>
      <c r="O156" s="421">
        <v>231825213115</v>
      </c>
      <c r="P156" s="421">
        <f>L156-O156</f>
        <v>0</v>
      </c>
      <c r="Q156" s="421">
        <v>231825213115</v>
      </c>
      <c r="R156" s="421">
        <f>+L156-Q156</f>
        <v>0</v>
      </c>
      <c r="S156" s="421">
        <f t="shared" ref="S156" si="182">O156-Q156</f>
        <v>0</v>
      </c>
      <c r="T156" s="421">
        <v>0</v>
      </c>
      <c r="U156" s="421">
        <f>+Q156-T156</f>
        <v>231825213115</v>
      </c>
      <c r="V156" s="421">
        <v>0</v>
      </c>
      <c r="W156" s="44">
        <f t="shared" si="166"/>
        <v>0</v>
      </c>
      <c r="X156" s="45">
        <f t="shared" si="155"/>
        <v>1</v>
      </c>
      <c r="Y156" s="45">
        <f t="shared" si="156"/>
        <v>0</v>
      </c>
      <c r="Z156" s="45">
        <f t="shared" si="157"/>
        <v>0</v>
      </c>
      <c r="AA156" s="45">
        <f t="shared" si="109"/>
        <v>0</v>
      </c>
      <c r="AB156" s="45" t="s">
        <v>46</v>
      </c>
    </row>
    <row r="157" spans="1:28" ht="66.75" customHeight="1" x14ac:dyDescent="0.25">
      <c r="A157" s="238" t="s">
        <v>285</v>
      </c>
      <c r="B157" s="68"/>
      <c r="C157" s="68"/>
      <c r="D157" s="68"/>
      <c r="E157" s="149" t="s">
        <v>286</v>
      </c>
      <c r="F157" s="425">
        <f t="shared" ref="F157:V159" si="183">+F158</f>
        <v>126080065359</v>
      </c>
      <c r="G157" s="425">
        <f t="shared" si="183"/>
        <v>0</v>
      </c>
      <c r="H157" s="425">
        <f t="shared" si="183"/>
        <v>0</v>
      </c>
      <c r="I157" s="425">
        <f t="shared" si="183"/>
        <v>0</v>
      </c>
      <c r="J157" s="425">
        <f t="shared" si="183"/>
        <v>0</v>
      </c>
      <c r="K157" s="425">
        <f t="shared" si="183"/>
        <v>0</v>
      </c>
      <c r="L157" s="425">
        <f t="shared" si="183"/>
        <v>126080065359</v>
      </c>
      <c r="M157" s="36">
        <f t="shared" si="168"/>
        <v>2.3751534800858756E-2</v>
      </c>
      <c r="N157" s="425">
        <f t="shared" si="183"/>
        <v>0</v>
      </c>
      <c r="O157" s="425">
        <f t="shared" si="183"/>
        <v>126080065359</v>
      </c>
      <c r="P157" s="425">
        <f t="shared" si="183"/>
        <v>0</v>
      </c>
      <c r="Q157" s="425">
        <f t="shared" si="183"/>
        <v>126080065359</v>
      </c>
      <c r="R157" s="425">
        <f t="shared" si="183"/>
        <v>0</v>
      </c>
      <c r="S157" s="425">
        <f t="shared" si="183"/>
        <v>0</v>
      </c>
      <c r="T157" s="425">
        <f t="shared" si="183"/>
        <v>0</v>
      </c>
      <c r="U157" s="425">
        <f t="shared" si="183"/>
        <v>126080065359</v>
      </c>
      <c r="V157" s="425">
        <f t="shared" si="183"/>
        <v>0</v>
      </c>
      <c r="W157" s="425">
        <f t="shared" ref="W157:W159" si="184">+W158</f>
        <v>0</v>
      </c>
      <c r="X157" s="37">
        <f t="shared" si="155"/>
        <v>1</v>
      </c>
      <c r="Y157" s="37">
        <f t="shared" si="156"/>
        <v>0</v>
      </c>
      <c r="Z157" s="37">
        <f t="shared" si="157"/>
        <v>0</v>
      </c>
      <c r="AA157" s="37">
        <f t="shared" si="109"/>
        <v>0</v>
      </c>
      <c r="AB157" s="37" t="s">
        <v>46</v>
      </c>
    </row>
    <row r="158" spans="1:28" ht="66.75" customHeight="1" x14ac:dyDescent="0.25">
      <c r="A158" s="238" t="s">
        <v>287</v>
      </c>
      <c r="B158" s="40"/>
      <c r="C158" s="40"/>
      <c r="D158" s="40"/>
      <c r="E158" s="148" t="s">
        <v>286</v>
      </c>
      <c r="F158" s="425">
        <f t="shared" si="183"/>
        <v>126080065359</v>
      </c>
      <c r="G158" s="425">
        <f t="shared" si="183"/>
        <v>0</v>
      </c>
      <c r="H158" s="425">
        <f t="shared" si="183"/>
        <v>0</v>
      </c>
      <c r="I158" s="425">
        <f t="shared" si="183"/>
        <v>0</v>
      </c>
      <c r="J158" s="425">
        <f t="shared" si="183"/>
        <v>0</v>
      </c>
      <c r="K158" s="425">
        <f t="shared" si="183"/>
        <v>0</v>
      </c>
      <c r="L158" s="425">
        <f t="shared" si="183"/>
        <v>126080065359</v>
      </c>
      <c r="M158" s="36">
        <f t="shared" si="168"/>
        <v>2.3751534800858756E-2</v>
      </c>
      <c r="N158" s="425">
        <f t="shared" si="183"/>
        <v>0</v>
      </c>
      <c r="O158" s="425">
        <f t="shared" si="183"/>
        <v>126080065359</v>
      </c>
      <c r="P158" s="425">
        <f t="shared" si="183"/>
        <v>0</v>
      </c>
      <c r="Q158" s="425">
        <f t="shared" si="183"/>
        <v>126080065359</v>
      </c>
      <c r="R158" s="425">
        <f t="shared" si="183"/>
        <v>0</v>
      </c>
      <c r="S158" s="425">
        <f t="shared" si="183"/>
        <v>0</v>
      </c>
      <c r="T158" s="425">
        <f t="shared" si="183"/>
        <v>0</v>
      </c>
      <c r="U158" s="425">
        <f t="shared" si="183"/>
        <v>126080065359</v>
      </c>
      <c r="V158" s="425">
        <f t="shared" si="183"/>
        <v>0</v>
      </c>
      <c r="W158" s="425">
        <f t="shared" si="184"/>
        <v>0</v>
      </c>
      <c r="X158" s="37">
        <f t="shared" si="155"/>
        <v>1</v>
      </c>
      <c r="Y158" s="37">
        <f t="shared" si="156"/>
        <v>0</v>
      </c>
      <c r="Z158" s="37">
        <f t="shared" si="157"/>
        <v>0</v>
      </c>
      <c r="AA158" s="37">
        <f t="shared" si="109"/>
        <v>0</v>
      </c>
      <c r="AB158" s="37" t="s">
        <v>46</v>
      </c>
    </row>
    <row r="159" spans="1:28" ht="38.25" customHeight="1" x14ac:dyDescent="0.25">
      <c r="A159" s="238" t="s">
        <v>288</v>
      </c>
      <c r="B159" s="40"/>
      <c r="C159" s="40"/>
      <c r="D159" s="40"/>
      <c r="E159" s="149" t="s">
        <v>236</v>
      </c>
      <c r="F159" s="425">
        <f t="shared" si="183"/>
        <v>126080065359</v>
      </c>
      <c r="G159" s="425">
        <f t="shared" si="183"/>
        <v>0</v>
      </c>
      <c r="H159" s="425">
        <f t="shared" si="183"/>
        <v>0</v>
      </c>
      <c r="I159" s="425">
        <f t="shared" si="183"/>
        <v>0</v>
      </c>
      <c r="J159" s="425">
        <f t="shared" si="183"/>
        <v>0</v>
      </c>
      <c r="K159" s="425">
        <f t="shared" si="183"/>
        <v>0</v>
      </c>
      <c r="L159" s="425">
        <f t="shared" si="183"/>
        <v>126080065359</v>
      </c>
      <c r="M159" s="36">
        <f t="shared" si="168"/>
        <v>2.3751534800858756E-2</v>
      </c>
      <c r="N159" s="425">
        <f t="shared" si="183"/>
        <v>0</v>
      </c>
      <c r="O159" s="425">
        <f t="shared" si="183"/>
        <v>126080065359</v>
      </c>
      <c r="P159" s="425">
        <f t="shared" si="183"/>
        <v>0</v>
      </c>
      <c r="Q159" s="425">
        <f t="shared" si="183"/>
        <v>126080065359</v>
      </c>
      <c r="R159" s="425">
        <f t="shared" si="183"/>
        <v>0</v>
      </c>
      <c r="S159" s="425">
        <f t="shared" si="183"/>
        <v>0</v>
      </c>
      <c r="T159" s="425">
        <f t="shared" si="183"/>
        <v>0</v>
      </c>
      <c r="U159" s="425">
        <f t="shared" si="183"/>
        <v>126080065359</v>
      </c>
      <c r="V159" s="425">
        <f t="shared" si="183"/>
        <v>0</v>
      </c>
      <c r="W159" s="425">
        <f t="shared" si="184"/>
        <v>0</v>
      </c>
      <c r="X159" s="37">
        <f t="shared" si="155"/>
        <v>1</v>
      </c>
      <c r="Y159" s="37">
        <f t="shared" si="156"/>
        <v>0</v>
      </c>
      <c r="Z159" s="37">
        <f t="shared" si="157"/>
        <v>0</v>
      </c>
      <c r="AA159" s="37">
        <f t="shared" si="109"/>
        <v>0</v>
      </c>
      <c r="AB159" s="37" t="s">
        <v>46</v>
      </c>
    </row>
    <row r="160" spans="1:28" ht="30" customHeight="1" x14ac:dyDescent="0.25">
      <c r="A160" s="239" t="s">
        <v>289</v>
      </c>
      <c r="B160" s="40" t="s">
        <v>192</v>
      </c>
      <c r="C160" s="40">
        <v>11</v>
      </c>
      <c r="D160" s="40" t="s">
        <v>38</v>
      </c>
      <c r="E160" s="151" t="s">
        <v>226</v>
      </c>
      <c r="F160" s="421">
        <v>126080065359</v>
      </c>
      <c r="G160" s="421">
        <v>0</v>
      </c>
      <c r="H160" s="421">
        <v>0</v>
      </c>
      <c r="I160" s="421">
        <v>0</v>
      </c>
      <c r="J160" s="421">
        <v>0</v>
      </c>
      <c r="K160" s="421">
        <f t="shared" si="158"/>
        <v>0</v>
      </c>
      <c r="L160" s="421">
        <f t="shared" si="159"/>
        <v>126080065359</v>
      </c>
      <c r="M160" s="43">
        <f t="shared" si="168"/>
        <v>2.3751534800858756E-2</v>
      </c>
      <c r="N160" s="421">
        <v>0</v>
      </c>
      <c r="O160" s="421">
        <v>126080065359</v>
      </c>
      <c r="P160" s="421">
        <f>L160-O160</f>
        <v>0</v>
      </c>
      <c r="Q160" s="421">
        <v>126080065359</v>
      </c>
      <c r="R160" s="421">
        <f>+L160-Q160</f>
        <v>0</v>
      </c>
      <c r="S160" s="421">
        <f t="shared" ref="S160" si="185">O160-Q160</f>
        <v>0</v>
      </c>
      <c r="T160" s="421">
        <v>0</v>
      </c>
      <c r="U160" s="421">
        <f>+Q160-T160</f>
        <v>126080065359</v>
      </c>
      <c r="V160" s="421">
        <v>0</v>
      </c>
      <c r="W160" s="44">
        <f t="shared" si="166"/>
        <v>0</v>
      </c>
      <c r="X160" s="45">
        <f t="shared" si="155"/>
        <v>1</v>
      </c>
      <c r="Y160" s="45">
        <f t="shared" si="156"/>
        <v>0</v>
      </c>
      <c r="Z160" s="45">
        <f t="shared" si="157"/>
        <v>0</v>
      </c>
      <c r="AA160" s="45">
        <f t="shared" si="109"/>
        <v>0</v>
      </c>
      <c r="AB160" s="45" t="s">
        <v>46</v>
      </c>
    </row>
    <row r="161" spans="1:28" ht="67.5" customHeight="1" x14ac:dyDescent="0.25">
      <c r="A161" s="238" t="s">
        <v>290</v>
      </c>
      <c r="B161" s="68"/>
      <c r="C161" s="68"/>
      <c r="D161" s="68"/>
      <c r="E161" s="149" t="s">
        <v>291</v>
      </c>
      <c r="F161" s="425">
        <f t="shared" ref="F161:V163" si="186">+F162</f>
        <v>91282312485</v>
      </c>
      <c r="G161" s="425">
        <f t="shared" si="186"/>
        <v>0</v>
      </c>
      <c r="H161" s="425">
        <f t="shared" si="186"/>
        <v>0</v>
      </c>
      <c r="I161" s="425">
        <f t="shared" si="186"/>
        <v>0</v>
      </c>
      <c r="J161" s="425">
        <f t="shared" si="186"/>
        <v>0</v>
      </c>
      <c r="K161" s="425">
        <f t="shared" si="186"/>
        <v>0</v>
      </c>
      <c r="L161" s="425">
        <f t="shared" si="186"/>
        <v>91282312485</v>
      </c>
      <c r="M161" s="36">
        <f t="shared" si="168"/>
        <v>1.719617621958645E-2</v>
      </c>
      <c r="N161" s="425">
        <f t="shared" si="186"/>
        <v>0</v>
      </c>
      <c r="O161" s="425">
        <f t="shared" si="186"/>
        <v>91282312485</v>
      </c>
      <c r="P161" s="425">
        <f t="shared" si="186"/>
        <v>0</v>
      </c>
      <c r="Q161" s="425">
        <f t="shared" si="186"/>
        <v>91282312485</v>
      </c>
      <c r="R161" s="425">
        <f t="shared" si="186"/>
        <v>0</v>
      </c>
      <c r="S161" s="425">
        <f t="shared" si="186"/>
        <v>0</v>
      </c>
      <c r="T161" s="425">
        <f t="shared" si="186"/>
        <v>0</v>
      </c>
      <c r="U161" s="425">
        <f t="shared" si="186"/>
        <v>91282312485</v>
      </c>
      <c r="V161" s="425">
        <f t="shared" si="186"/>
        <v>0</v>
      </c>
      <c r="W161" s="425">
        <f t="shared" ref="W161:W163" si="187">+W162</f>
        <v>0</v>
      </c>
      <c r="X161" s="37">
        <f t="shared" si="155"/>
        <v>1</v>
      </c>
      <c r="Y161" s="37">
        <f t="shared" si="156"/>
        <v>0</v>
      </c>
      <c r="Z161" s="37">
        <f t="shared" si="157"/>
        <v>0</v>
      </c>
      <c r="AA161" s="37">
        <f t="shared" ref="AA161:AA202" si="188">+T161/Q161</f>
        <v>0</v>
      </c>
      <c r="AB161" s="37" t="s">
        <v>46</v>
      </c>
    </row>
    <row r="162" spans="1:28" ht="67.5" customHeight="1" x14ac:dyDescent="0.25">
      <c r="A162" s="238" t="s">
        <v>292</v>
      </c>
      <c r="B162" s="40"/>
      <c r="C162" s="40"/>
      <c r="D162" s="40"/>
      <c r="E162" s="148" t="s">
        <v>291</v>
      </c>
      <c r="F162" s="425">
        <f t="shared" si="186"/>
        <v>91282312485</v>
      </c>
      <c r="G162" s="425">
        <f t="shared" si="186"/>
        <v>0</v>
      </c>
      <c r="H162" s="425">
        <f t="shared" si="186"/>
        <v>0</v>
      </c>
      <c r="I162" s="425">
        <f t="shared" si="186"/>
        <v>0</v>
      </c>
      <c r="J162" s="425">
        <f t="shared" si="186"/>
        <v>0</v>
      </c>
      <c r="K162" s="425">
        <f t="shared" si="186"/>
        <v>0</v>
      </c>
      <c r="L162" s="425">
        <f t="shared" si="186"/>
        <v>91282312485</v>
      </c>
      <c r="M162" s="36">
        <f t="shared" si="168"/>
        <v>1.719617621958645E-2</v>
      </c>
      <c r="N162" s="425">
        <f t="shared" si="186"/>
        <v>0</v>
      </c>
      <c r="O162" s="425">
        <f t="shared" si="186"/>
        <v>91282312485</v>
      </c>
      <c r="P162" s="425">
        <f t="shared" si="186"/>
        <v>0</v>
      </c>
      <c r="Q162" s="425">
        <f t="shared" si="186"/>
        <v>91282312485</v>
      </c>
      <c r="R162" s="425">
        <f t="shared" si="186"/>
        <v>0</v>
      </c>
      <c r="S162" s="425">
        <f t="shared" si="186"/>
        <v>0</v>
      </c>
      <c r="T162" s="425">
        <f t="shared" si="186"/>
        <v>0</v>
      </c>
      <c r="U162" s="425">
        <f t="shared" si="186"/>
        <v>91282312485</v>
      </c>
      <c r="V162" s="425">
        <f t="shared" si="186"/>
        <v>0</v>
      </c>
      <c r="W162" s="425">
        <f t="shared" si="187"/>
        <v>0</v>
      </c>
      <c r="X162" s="37">
        <f t="shared" si="155"/>
        <v>1</v>
      </c>
      <c r="Y162" s="37">
        <f t="shared" si="156"/>
        <v>0</v>
      </c>
      <c r="Z162" s="37">
        <f t="shared" si="157"/>
        <v>0</v>
      </c>
      <c r="AA162" s="37">
        <f t="shared" si="188"/>
        <v>0</v>
      </c>
      <c r="AB162" s="37" t="s">
        <v>46</v>
      </c>
    </row>
    <row r="163" spans="1:28" ht="32.25" customHeight="1" x14ac:dyDescent="0.25">
      <c r="A163" s="238" t="s">
        <v>293</v>
      </c>
      <c r="B163" s="40"/>
      <c r="C163" s="40"/>
      <c r="D163" s="40"/>
      <c r="E163" s="149" t="s">
        <v>236</v>
      </c>
      <c r="F163" s="425">
        <f t="shared" si="186"/>
        <v>91282312485</v>
      </c>
      <c r="G163" s="425">
        <f t="shared" si="186"/>
        <v>0</v>
      </c>
      <c r="H163" s="425">
        <f t="shared" si="186"/>
        <v>0</v>
      </c>
      <c r="I163" s="425">
        <f t="shared" si="186"/>
        <v>0</v>
      </c>
      <c r="J163" s="425">
        <f t="shared" si="186"/>
        <v>0</v>
      </c>
      <c r="K163" s="425">
        <f t="shared" si="186"/>
        <v>0</v>
      </c>
      <c r="L163" s="425">
        <f t="shared" si="186"/>
        <v>91282312485</v>
      </c>
      <c r="M163" s="36">
        <f t="shared" si="168"/>
        <v>1.719617621958645E-2</v>
      </c>
      <c r="N163" s="425">
        <f t="shared" si="186"/>
        <v>0</v>
      </c>
      <c r="O163" s="425">
        <f t="shared" si="186"/>
        <v>91282312485</v>
      </c>
      <c r="P163" s="425">
        <f t="shared" si="186"/>
        <v>0</v>
      </c>
      <c r="Q163" s="425">
        <f t="shared" si="186"/>
        <v>91282312485</v>
      </c>
      <c r="R163" s="425">
        <f t="shared" si="186"/>
        <v>0</v>
      </c>
      <c r="S163" s="425">
        <f t="shared" si="186"/>
        <v>0</v>
      </c>
      <c r="T163" s="425">
        <f t="shared" si="186"/>
        <v>0</v>
      </c>
      <c r="U163" s="425">
        <f t="shared" si="186"/>
        <v>91282312485</v>
      </c>
      <c r="V163" s="425">
        <f t="shared" si="186"/>
        <v>0</v>
      </c>
      <c r="W163" s="425">
        <f t="shared" si="187"/>
        <v>0</v>
      </c>
      <c r="X163" s="37">
        <f t="shared" si="155"/>
        <v>1</v>
      </c>
      <c r="Y163" s="37">
        <f t="shared" si="156"/>
        <v>0</v>
      </c>
      <c r="Z163" s="37">
        <f t="shared" si="157"/>
        <v>0</v>
      </c>
      <c r="AA163" s="37">
        <f t="shared" si="188"/>
        <v>0</v>
      </c>
      <c r="AB163" s="37" t="s">
        <v>46</v>
      </c>
    </row>
    <row r="164" spans="1:28" ht="30" customHeight="1" x14ac:dyDescent="0.25">
      <c r="A164" s="239" t="s">
        <v>294</v>
      </c>
      <c r="B164" s="40" t="s">
        <v>192</v>
      </c>
      <c r="C164" s="40">
        <v>11</v>
      </c>
      <c r="D164" s="40" t="s">
        <v>38</v>
      </c>
      <c r="E164" s="151" t="s">
        <v>226</v>
      </c>
      <c r="F164" s="421">
        <v>91282312485</v>
      </c>
      <c r="G164" s="421">
        <v>0</v>
      </c>
      <c r="H164" s="421">
        <v>0</v>
      </c>
      <c r="I164" s="421">
        <v>0</v>
      </c>
      <c r="J164" s="421">
        <v>0</v>
      </c>
      <c r="K164" s="421">
        <f t="shared" si="158"/>
        <v>0</v>
      </c>
      <c r="L164" s="421">
        <f t="shared" si="159"/>
        <v>91282312485</v>
      </c>
      <c r="M164" s="43">
        <f t="shared" si="168"/>
        <v>1.719617621958645E-2</v>
      </c>
      <c r="N164" s="421">
        <v>0</v>
      </c>
      <c r="O164" s="421">
        <v>91282312485</v>
      </c>
      <c r="P164" s="421">
        <f>L164-O164</f>
        <v>0</v>
      </c>
      <c r="Q164" s="421">
        <v>91282312485</v>
      </c>
      <c r="R164" s="421">
        <f>+L164-Q164</f>
        <v>0</v>
      </c>
      <c r="S164" s="421">
        <f t="shared" ref="S164" si="189">O164-Q164</f>
        <v>0</v>
      </c>
      <c r="T164" s="421">
        <v>0</v>
      </c>
      <c r="U164" s="421">
        <f>+Q164-T164</f>
        <v>91282312485</v>
      </c>
      <c r="V164" s="421">
        <v>0</v>
      </c>
      <c r="W164" s="44">
        <f t="shared" si="166"/>
        <v>0</v>
      </c>
      <c r="X164" s="45">
        <f t="shared" si="155"/>
        <v>1</v>
      </c>
      <c r="Y164" s="45">
        <f t="shared" si="156"/>
        <v>0</v>
      </c>
      <c r="Z164" s="45">
        <f t="shared" si="157"/>
        <v>0</v>
      </c>
      <c r="AA164" s="45">
        <f t="shared" si="188"/>
        <v>0</v>
      </c>
      <c r="AB164" s="45" t="s">
        <v>46</v>
      </c>
    </row>
    <row r="165" spans="1:28" ht="95.25" customHeight="1" x14ac:dyDescent="0.25">
      <c r="A165" s="238" t="s">
        <v>295</v>
      </c>
      <c r="B165" s="68"/>
      <c r="C165" s="68"/>
      <c r="D165" s="68"/>
      <c r="E165" s="149" t="s">
        <v>296</v>
      </c>
      <c r="F165" s="425">
        <f t="shared" ref="F165:V167" si="190">+F166</f>
        <v>175214577228</v>
      </c>
      <c r="G165" s="425">
        <f t="shared" si="190"/>
        <v>0</v>
      </c>
      <c r="H165" s="425">
        <f t="shared" si="190"/>
        <v>0</v>
      </c>
      <c r="I165" s="425">
        <f t="shared" si="190"/>
        <v>0</v>
      </c>
      <c r="J165" s="425">
        <f t="shared" si="190"/>
        <v>0</v>
      </c>
      <c r="K165" s="425">
        <f t="shared" si="190"/>
        <v>0</v>
      </c>
      <c r="L165" s="425">
        <f t="shared" si="190"/>
        <v>175214577228</v>
      </c>
      <c r="M165" s="36">
        <f t="shared" si="168"/>
        <v>3.3007717094679687E-2</v>
      </c>
      <c r="N165" s="425">
        <f t="shared" si="190"/>
        <v>0</v>
      </c>
      <c r="O165" s="425">
        <f t="shared" si="190"/>
        <v>175214577228</v>
      </c>
      <c r="P165" s="425">
        <f t="shared" si="190"/>
        <v>0</v>
      </c>
      <c r="Q165" s="425">
        <f t="shared" si="190"/>
        <v>175214577228</v>
      </c>
      <c r="R165" s="425">
        <f t="shared" si="190"/>
        <v>0</v>
      </c>
      <c r="S165" s="425">
        <f t="shared" si="190"/>
        <v>0</v>
      </c>
      <c r="T165" s="425">
        <f t="shared" si="190"/>
        <v>8358018752</v>
      </c>
      <c r="U165" s="425">
        <f t="shared" si="190"/>
        <v>166856558476</v>
      </c>
      <c r="V165" s="425">
        <f t="shared" si="190"/>
        <v>8358018752</v>
      </c>
      <c r="W165" s="425">
        <f t="shared" ref="W165:W167" si="191">+W166</f>
        <v>0</v>
      </c>
      <c r="X165" s="37">
        <f t="shared" si="155"/>
        <v>1</v>
      </c>
      <c r="Y165" s="37">
        <f t="shared" si="156"/>
        <v>4.770161754934369E-2</v>
      </c>
      <c r="Z165" s="37">
        <f t="shared" si="157"/>
        <v>4.770161754934369E-2</v>
      </c>
      <c r="AA165" s="37">
        <f t="shared" si="188"/>
        <v>4.770161754934369E-2</v>
      </c>
      <c r="AB165" s="37">
        <f t="shared" si="164"/>
        <v>1</v>
      </c>
    </row>
    <row r="166" spans="1:28" ht="95.25" customHeight="1" x14ac:dyDescent="0.25">
      <c r="A166" s="238" t="s">
        <v>297</v>
      </c>
      <c r="B166" s="40"/>
      <c r="C166" s="40"/>
      <c r="D166" s="40"/>
      <c r="E166" s="148" t="s">
        <v>296</v>
      </c>
      <c r="F166" s="425">
        <f t="shared" si="190"/>
        <v>175214577228</v>
      </c>
      <c r="G166" s="425">
        <f t="shared" si="190"/>
        <v>0</v>
      </c>
      <c r="H166" s="425">
        <f t="shared" si="190"/>
        <v>0</v>
      </c>
      <c r="I166" s="425">
        <f t="shared" si="190"/>
        <v>0</v>
      </c>
      <c r="J166" s="425">
        <f t="shared" si="190"/>
        <v>0</v>
      </c>
      <c r="K166" s="425">
        <f t="shared" si="190"/>
        <v>0</v>
      </c>
      <c r="L166" s="425">
        <f t="shared" si="190"/>
        <v>175214577228</v>
      </c>
      <c r="M166" s="36">
        <f t="shared" si="168"/>
        <v>3.3007717094679687E-2</v>
      </c>
      <c r="N166" s="425">
        <f t="shared" si="190"/>
        <v>0</v>
      </c>
      <c r="O166" s="425">
        <f t="shared" si="190"/>
        <v>175214577228</v>
      </c>
      <c r="P166" s="425">
        <f t="shared" si="190"/>
        <v>0</v>
      </c>
      <c r="Q166" s="425">
        <f t="shared" si="190"/>
        <v>175214577228</v>
      </c>
      <c r="R166" s="425">
        <f t="shared" si="190"/>
        <v>0</v>
      </c>
      <c r="S166" s="425">
        <f t="shared" si="190"/>
        <v>0</v>
      </c>
      <c r="T166" s="425">
        <f t="shared" si="190"/>
        <v>8358018752</v>
      </c>
      <c r="U166" s="425">
        <f t="shared" si="190"/>
        <v>166856558476</v>
      </c>
      <c r="V166" s="425">
        <f t="shared" si="190"/>
        <v>8358018752</v>
      </c>
      <c r="W166" s="425">
        <f t="shared" si="191"/>
        <v>0</v>
      </c>
      <c r="X166" s="37">
        <f t="shared" si="155"/>
        <v>1</v>
      </c>
      <c r="Y166" s="37">
        <f t="shared" si="156"/>
        <v>4.770161754934369E-2</v>
      </c>
      <c r="Z166" s="37">
        <f t="shared" si="157"/>
        <v>4.770161754934369E-2</v>
      </c>
      <c r="AA166" s="37">
        <f t="shared" si="188"/>
        <v>4.770161754934369E-2</v>
      </c>
      <c r="AB166" s="37">
        <f t="shared" si="164"/>
        <v>1</v>
      </c>
    </row>
    <row r="167" spans="1:28" ht="33" customHeight="1" x14ac:dyDescent="0.25">
      <c r="A167" s="238" t="s">
        <v>298</v>
      </c>
      <c r="B167" s="40"/>
      <c r="C167" s="40"/>
      <c r="D167" s="40"/>
      <c r="E167" s="149" t="s">
        <v>236</v>
      </c>
      <c r="F167" s="425">
        <f t="shared" si="190"/>
        <v>175214577228</v>
      </c>
      <c r="G167" s="425">
        <f t="shared" si="190"/>
        <v>0</v>
      </c>
      <c r="H167" s="425">
        <f t="shared" si="190"/>
        <v>0</v>
      </c>
      <c r="I167" s="425">
        <f t="shared" si="190"/>
        <v>0</v>
      </c>
      <c r="J167" s="425">
        <f t="shared" si="190"/>
        <v>0</v>
      </c>
      <c r="K167" s="425">
        <f t="shared" si="190"/>
        <v>0</v>
      </c>
      <c r="L167" s="425">
        <f t="shared" si="190"/>
        <v>175214577228</v>
      </c>
      <c r="M167" s="36">
        <f t="shared" si="168"/>
        <v>3.3007717094679687E-2</v>
      </c>
      <c r="N167" s="425">
        <f t="shared" si="190"/>
        <v>0</v>
      </c>
      <c r="O167" s="425">
        <f t="shared" si="190"/>
        <v>175214577228</v>
      </c>
      <c r="P167" s="425">
        <f t="shared" si="190"/>
        <v>0</v>
      </c>
      <c r="Q167" s="425">
        <f t="shared" si="190"/>
        <v>175214577228</v>
      </c>
      <c r="R167" s="425">
        <f t="shared" si="190"/>
        <v>0</v>
      </c>
      <c r="S167" s="425">
        <f t="shared" si="190"/>
        <v>0</v>
      </c>
      <c r="T167" s="425">
        <f t="shared" si="190"/>
        <v>8358018752</v>
      </c>
      <c r="U167" s="425">
        <f t="shared" si="190"/>
        <v>166856558476</v>
      </c>
      <c r="V167" s="425">
        <f t="shared" si="190"/>
        <v>8358018752</v>
      </c>
      <c r="W167" s="425">
        <f t="shared" si="191"/>
        <v>0</v>
      </c>
      <c r="X167" s="37">
        <f t="shared" si="155"/>
        <v>1</v>
      </c>
      <c r="Y167" s="37">
        <f t="shared" si="156"/>
        <v>4.770161754934369E-2</v>
      </c>
      <c r="Z167" s="37">
        <f t="shared" si="157"/>
        <v>4.770161754934369E-2</v>
      </c>
      <c r="AA167" s="37">
        <f t="shared" si="188"/>
        <v>4.770161754934369E-2</v>
      </c>
      <c r="AB167" s="37">
        <f t="shared" si="164"/>
        <v>1</v>
      </c>
    </row>
    <row r="168" spans="1:28" ht="30" customHeight="1" x14ac:dyDescent="0.25">
      <c r="A168" s="239" t="s">
        <v>299</v>
      </c>
      <c r="B168" s="40" t="s">
        <v>192</v>
      </c>
      <c r="C168" s="40">
        <v>11</v>
      </c>
      <c r="D168" s="40" t="s">
        <v>38</v>
      </c>
      <c r="E168" s="151" t="s">
        <v>226</v>
      </c>
      <c r="F168" s="421">
        <v>175214577228</v>
      </c>
      <c r="G168" s="421">
        <v>0</v>
      </c>
      <c r="H168" s="421">
        <v>0</v>
      </c>
      <c r="I168" s="421">
        <v>0</v>
      </c>
      <c r="J168" s="421">
        <v>0</v>
      </c>
      <c r="K168" s="421">
        <f t="shared" si="158"/>
        <v>0</v>
      </c>
      <c r="L168" s="421">
        <f t="shared" si="159"/>
        <v>175214577228</v>
      </c>
      <c r="M168" s="43">
        <f t="shared" si="168"/>
        <v>3.3007717094679687E-2</v>
      </c>
      <c r="N168" s="421">
        <v>0</v>
      </c>
      <c r="O168" s="421">
        <v>175214577228</v>
      </c>
      <c r="P168" s="421">
        <f>L168-O168</f>
        <v>0</v>
      </c>
      <c r="Q168" s="421">
        <v>175214577228</v>
      </c>
      <c r="R168" s="421">
        <f>+L168-Q168</f>
        <v>0</v>
      </c>
      <c r="S168" s="421">
        <f t="shared" ref="S168" si="192">O168-Q168</f>
        <v>0</v>
      </c>
      <c r="T168" s="421">
        <v>8358018752</v>
      </c>
      <c r="U168" s="421">
        <f>+Q168-T168</f>
        <v>166856558476</v>
      </c>
      <c r="V168" s="421">
        <v>8358018752</v>
      </c>
      <c r="W168" s="44">
        <f t="shared" si="166"/>
        <v>0</v>
      </c>
      <c r="X168" s="45">
        <f t="shared" si="155"/>
        <v>1</v>
      </c>
      <c r="Y168" s="45">
        <f t="shared" si="156"/>
        <v>4.770161754934369E-2</v>
      </c>
      <c r="Z168" s="45">
        <f t="shared" si="157"/>
        <v>4.770161754934369E-2</v>
      </c>
      <c r="AA168" s="45">
        <f t="shared" si="188"/>
        <v>4.770161754934369E-2</v>
      </c>
      <c r="AB168" s="45">
        <f t="shared" si="164"/>
        <v>1</v>
      </c>
    </row>
    <row r="169" spans="1:28" ht="53.25" customHeight="1" x14ac:dyDescent="0.25">
      <c r="A169" s="238" t="s">
        <v>300</v>
      </c>
      <c r="B169" s="68"/>
      <c r="C169" s="68"/>
      <c r="D169" s="68"/>
      <c r="E169" s="149" t="s">
        <v>301</v>
      </c>
      <c r="F169" s="425">
        <f>+F170</f>
        <v>109796058849</v>
      </c>
      <c r="G169" s="425">
        <f t="shared" ref="G169:L171" si="193">+G170</f>
        <v>0</v>
      </c>
      <c r="H169" s="425">
        <f t="shared" si="193"/>
        <v>0</v>
      </c>
      <c r="I169" s="425">
        <f t="shared" si="193"/>
        <v>0</v>
      </c>
      <c r="J169" s="425">
        <f t="shared" si="193"/>
        <v>0</v>
      </c>
      <c r="K169" s="425">
        <f t="shared" si="193"/>
        <v>0</v>
      </c>
      <c r="L169" s="425">
        <f t="shared" si="193"/>
        <v>109796058849</v>
      </c>
      <c r="M169" s="36">
        <f t="shared" si="168"/>
        <v>2.0683879765795225E-2</v>
      </c>
      <c r="N169" s="425">
        <f t="shared" ref="N169:W171" si="194">+N170</f>
        <v>0</v>
      </c>
      <c r="O169" s="425">
        <f t="shared" si="194"/>
        <v>109796058849</v>
      </c>
      <c r="P169" s="425">
        <f t="shared" si="194"/>
        <v>0</v>
      </c>
      <c r="Q169" s="425">
        <f t="shared" si="194"/>
        <v>109796058849</v>
      </c>
      <c r="R169" s="425">
        <f t="shared" si="194"/>
        <v>0</v>
      </c>
      <c r="S169" s="425">
        <f t="shared" si="194"/>
        <v>0</v>
      </c>
      <c r="T169" s="425">
        <f t="shared" si="194"/>
        <v>19071686158</v>
      </c>
      <c r="U169" s="425">
        <f t="shared" si="194"/>
        <v>90724372691</v>
      </c>
      <c r="V169" s="425">
        <f t="shared" si="194"/>
        <v>19071686158</v>
      </c>
      <c r="W169" s="425">
        <f t="shared" si="194"/>
        <v>0</v>
      </c>
      <c r="X169" s="37">
        <f t="shared" si="155"/>
        <v>1</v>
      </c>
      <c r="Y169" s="37">
        <f t="shared" si="156"/>
        <v>0.17370100856014198</v>
      </c>
      <c r="Z169" s="37">
        <f t="shared" si="157"/>
        <v>0.17370100856014198</v>
      </c>
      <c r="AA169" s="37">
        <f t="shared" si="188"/>
        <v>0.17370100856014198</v>
      </c>
      <c r="AB169" s="37">
        <f t="shared" si="164"/>
        <v>1</v>
      </c>
    </row>
    <row r="170" spans="1:28" ht="53.25" customHeight="1" x14ac:dyDescent="0.25">
      <c r="A170" s="238" t="s">
        <v>302</v>
      </c>
      <c r="B170" s="40"/>
      <c r="C170" s="40"/>
      <c r="D170" s="40"/>
      <c r="E170" s="148" t="s">
        <v>301</v>
      </c>
      <c r="F170" s="425">
        <f t="shared" ref="F170:U171" si="195">+F171</f>
        <v>109796058849</v>
      </c>
      <c r="G170" s="425">
        <f t="shared" si="195"/>
        <v>0</v>
      </c>
      <c r="H170" s="425">
        <f t="shared" si="195"/>
        <v>0</v>
      </c>
      <c r="I170" s="425">
        <f t="shared" si="193"/>
        <v>0</v>
      </c>
      <c r="J170" s="425">
        <f t="shared" si="193"/>
        <v>0</v>
      </c>
      <c r="K170" s="425">
        <f t="shared" si="195"/>
        <v>0</v>
      </c>
      <c r="L170" s="425">
        <f t="shared" si="195"/>
        <v>109796058849</v>
      </c>
      <c r="M170" s="36">
        <f t="shared" si="168"/>
        <v>2.0683879765795225E-2</v>
      </c>
      <c r="N170" s="425">
        <f t="shared" si="195"/>
        <v>0</v>
      </c>
      <c r="O170" s="425">
        <f t="shared" si="194"/>
        <v>109796058849</v>
      </c>
      <c r="P170" s="425">
        <f t="shared" si="195"/>
        <v>0</v>
      </c>
      <c r="Q170" s="425">
        <f t="shared" si="194"/>
        <v>109796058849</v>
      </c>
      <c r="R170" s="425">
        <f t="shared" si="195"/>
        <v>0</v>
      </c>
      <c r="S170" s="425">
        <f t="shared" si="195"/>
        <v>0</v>
      </c>
      <c r="T170" s="425">
        <f t="shared" si="194"/>
        <v>19071686158</v>
      </c>
      <c r="U170" s="425">
        <f t="shared" si="195"/>
        <v>90724372691</v>
      </c>
      <c r="V170" s="425">
        <f t="shared" si="194"/>
        <v>19071686158</v>
      </c>
      <c r="W170" s="425">
        <f t="shared" si="194"/>
        <v>0</v>
      </c>
      <c r="X170" s="37">
        <f t="shared" si="155"/>
        <v>1</v>
      </c>
      <c r="Y170" s="37">
        <f t="shared" si="156"/>
        <v>0.17370100856014198</v>
      </c>
      <c r="Z170" s="37">
        <f t="shared" si="157"/>
        <v>0.17370100856014198</v>
      </c>
      <c r="AA170" s="37">
        <f t="shared" si="188"/>
        <v>0.17370100856014198</v>
      </c>
      <c r="AB170" s="37">
        <f t="shared" si="164"/>
        <v>1</v>
      </c>
    </row>
    <row r="171" spans="1:28" ht="38.25" customHeight="1" x14ac:dyDescent="0.25">
      <c r="A171" s="238" t="s">
        <v>303</v>
      </c>
      <c r="B171" s="40"/>
      <c r="C171" s="40"/>
      <c r="D171" s="40"/>
      <c r="E171" s="149" t="s">
        <v>236</v>
      </c>
      <c r="F171" s="425">
        <f t="shared" si="195"/>
        <v>109796058849</v>
      </c>
      <c r="G171" s="425">
        <f t="shared" si="195"/>
        <v>0</v>
      </c>
      <c r="H171" s="425">
        <f t="shared" si="195"/>
        <v>0</v>
      </c>
      <c r="I171" s="425">
        <f t="shared" si="193"/>
        <v>0</v>
      </c>
      <c r="J171" s="425">
        <f t="shared" si="193"/>
        <v>0</v>
      </c>
      <c r="K171" s="425">
        <f t="shared" si="195"/>
        <v>0</v>
      </c>
      <c r="L171" s="425">
        <f t="shared" si="195"/>
        <v>109796058849</v>
      </c>
      <c r="M171" s="36">
        <f t="shared" si="168"/>
        <v>2.0683879765795225E-2</v>
      </c>
      <c r="N171" s="425">
        <f t="shared" si="194"/>
        <v>0</v>
      </c>
      <c r="O171" s="425">
        <f t="shared" si="194"/>
        <v>109796058849</v>
      </c>
      <c r="P171" s="425">
        <f t="shared" si="194"/>
        <v>0</v>
      </c>
      <c r="Q171" s="425">
        <f t="shared" si="194"/>
        <v>109796058849</v>
      </c>
      <c r="R171" s="425">
        <f t="shared" si="194"/>
        <v>0</v>
      </c>
      <c r="S171" s="425">
        <f t="shared" si="194"/>
        <v>0</v>
      </c>
      <c r="T171" s="425">
        <f t="shared" si="194"/>
        <v>19071686158</v>
      </c>
      <c r="U171" s="425">
        <f t="shared" si="194"/>
        <v>90724372691</v>
      </c>
      <c r="V171" s="425">
        <f t="shared" si="194"/>
        <v>19071686158</v>
      </c>
      <c r="W171" s="425">
        <f t="shared" si="194"/>
        <v>0</v>
      </c>
      <c r="X171" s="37">
        <f t="shared" si="155"/>
        <v>1</v>
      </c>
      <c r="Y171" s="37">
        <f t="shared" si="156"/>
        <v>0.17370100856014198</v>
      </c>
      <c r="Z171" s="37">
        <f t="shared" si="157"/>
        <v>0.17370100856014198</v>
      </c>
      <c r="AA171" s="37">
        <f t="shared" si="188"/>
        <v>0.17370100856014198</v>
      </c>
      <c r="AB171" s="37">
        <f t="shared" si="164"/>
        <v>1</v>
      </c>
    </row>
    <row r="172" spans="1:28" ht="38.25" customHeight="1" x14ac:dyDescent="0.25">
      <c r="A172" s="239" t="s">
        <v>304</v>
      </c>
      <c r="B172" s="68" t="s">
        <v>192</v>
      </c>
      <c r="C172" s="68">
        <v>11</v>
      </c>
      <c r="D172" s="40" t="s">
        <v>38</v>
      </c>
      <c r="E172" s="151" t="s">
        <v>226</v>
      </c>
      <c r="F172" s="421">
        <v>109796058849</v>
      </c>
      <c r="G172" s="421">
        <v>0</v>
      </c>
      <c r="H172" s="421">
        <v>0</v>
      </c>
      <c r="I172" s="421">
        <v>0</v>
      </c>
      <c r="J172" s="421">
        <v>0</v>
      </c>
      <c r="K172" s="421">
        <f t="shared" si="158"/>
        <v>0</v>
      </c>
      <c r="L172" s="421">
        <f t="shared" si="159"/>
        <v>109796058849</v>
      </c>
      <c r="M172" s="43">
        <f t="shared" si="168"/>
        <v>2.0683879765795225E-2</v>
      </c>
      <c r="N172" s="421">
        <v>0</v>
      </c>
      <c r="O172" s="421">
        <v>109796058849</v>
      </c>
      <c r="P172" s="421">
        <f>L172-O172</f>
        <v>0</v>
      </c>
      <c r="Q172" s="421">
        <v>109796058849</v>
      </c>
      <c r="R172" s="421">
        <f>+L172-Q172</f>
        <v>0</v>
      </c>
      <c r="S172" s="421">
        <f t="shared" ref="S172" si="196">O172-Q172</f>
        <v>0</v>
      </c>
      <c r="T172" s="421">
        <v>19071686158</v>
      </c>
      <c r="U172" s="421">
        <f>+Q172-T172</f>
        <v>90724372691</v>
      </c>
      <c r="V172" s="421">
        <v>19071686158</v>
      </c>
      <c r="W172" s="44">
        <f t="shared" si="166"/>
        <v>0</v>
      </c>
      <c r="X172" s="45">
        <f t="shared" si="155"/>
        <v>1</v>
      </c>
      <c r="Y172" s="45">
        <f t="shared" si="156"/>
        <v>0.17370100856014198</v>
      </c>
      <c r="Z172" s="45">
        <f t="shared" si="157"/>
        <v>0.17370100856014198</v>
      </c>
      <c r="AA172" s="45">
        <f t="shared" si="188"/>
        <v>0.17370100856014198</v>
      </c>
      <c r="AB172" s="45">
        <f t="shared" si="164"/>
        <v>1</v>
      </c>
    </row>
    <row r="173" spans="1:28" ht="69" customHeight="1" x14ac:dyDescent="0.25">
      <c r="A173" s="238" t="s">
        <v>305</v>
      </c>
      <c r="B173" s="68"/>
      <c r="C173" s="68"/>
      <c r="D173" s="68"/>
      <c r="E173" s="149" t="s">
        <v>306</v>
      </c>
      <c r="F173" s="425">
        <f t="shared" ref="F173:V175" si="197">+F174</f>
        <v>216924287600</v>
      </c>
      <c r="G173" s="425">
        <f t="shared" si="197"/>
        <v>0</v>
      </c>
      <c r="H173" s="425">
        <f t="shared" si="197"/>
        <v>0</v>
      </c>
      <c r="I173" s="425">
        <f t="shared" si="197"/>
        <v>0</v>
      </c>
      <c r="J173" s="425">
        <f t="shared" si="197"/>
        <v>0</v>
      </c>
      <c r="K173" s="425">
        <f t="shared" si="197"/>
        <v>0</v>
      </c>
      <c r="L173" s="425">
        <f t="shared" si="197"/>
        <v>216924287600</v>
      </c>
      <c r="M173" s="36">
        <f t="shared" si="168"/>
        <v>4.0865181592445191E-2</v>
      </c>
      <c r="N173" s="425">
        <f t="shared" si="197"/>
        <v>0</v>
      </c>
      <c r="O173" s="425">
        <f t="shared" si="197"/>
        <v>216924287600</v>
      </c>
      <c r="P173" s="425">
        <f t="shared" si="197"/>
        <v>0</v>
      </c>
      <c r="Q173" s="425">
        <f t="shared" si="197"/>
        <v>216924287600</v>
      </c>
      <c r="R173" s="425">
        <f t="shared" si="197"/>
        <v>0</v>
      </c>
      <c r="S173" s="425">
        <f t="shared" si="197"/>
        <v>0</v>
      </c>
      <c r="T173" s="425">
        <f t="shared" si="197"/>
        <v>14013027754</v>
      </c>
      <c r="U173" s="425">
        <f t="shared" si="197"/>
        <v>202911259846</v>
      </c>
      <c r="V173" s="425">
        <f t="shared" si="197"/>
        <v>14013027754</v>
      </c>
      <c r="W173" s="425">
        <f t="shared" ref="W173:W175" si="198">+W174</f>
        <v>0</v>
      </c>
      <c r="X173" s="37">
        <f t="shared" si="155"/>
        <v>1</v>
      </c>
      <c r="Y173" s="37">
        <f t="shared" si="156"/>
        <v>6.4598703580114922E-2</v>
      </c>
      <c r="Z173" s="37">
        <f t="shared" si="157"/>
        <v>6.4598703580114922E-2</v>
      </c>
      <c r="AA173" s="37">
        <f t="shared" si="188"/>
        <v>6.4598703580114922E-2</v>
      </c>
      <c r="AB173" s="37">
        <f t="shared" si="164"/>
        <v>1</v>
      </c>
    </row>
    <row r="174" spans="1:28" ht="69" customHeight="1" x14ac:dyDescent="0.25">
      <c r="A174" s="238" t="s">
        <v>307</v>
      </c>
      <c r="B174" s="40"/>
      <c r="C174" s="40"/>
      <c r="D174" s="40"/>
      <c r="E174" s="148" t="s">
        <v>306</v>
      </c>
      <c r="F174" s="425">
        <f t="shared" si="197"/>
        <v>216924287600</v>
      </c>
      <c r="G174" s="425">
        <f t="shared" si="197"/>
        <v>0</v>
      </c>
      <c r="H174" s="425">
        <f t="shared" si="197"/>
        <v>0</v>
      </c>
      <c r="I174" s="425">
        <f t="shared" si="197"/>
        <v>0</v>
      </c>
      <c r="J174" s="425">
        <f t="shared" si="197"/>
        <v>0</v>
      </c>
      <c r="K174" s="425">
        <f t="shared" si="197"/>
        <v>0</v>
      </c>
      <c r="L174" s="425">
        <f t="shared" si="197"/>
        <v>216924287600</v>
      </c>
      <c r="M174" s="36">
        <f t="shared" si="168"/>
        <v>4.0865181592445191E-2</v>
      </c>
      <c r="N174" s="425">
        <f t="shared" si="197"/>
        <v>0</v>
      </c>
      <c r="O174" s="425">
        <f t="shared" si="197"/>
        <v>216924287600</v>
      </c>
      <c r="P174" s="425">
        <f t="shared" si="197"/>
        <v>0</v>
      </c>
      <c r="Q174" s="425">
        <f t="shared" si="197"/>
        <v>216924287600</v>
      </c>
      <c r="R174" s="425">
        <f t="shared" si="197"/>
        <v>0</v>
      </c>
      <c r="S174" s="425">
        <f t="shared" si="197"/>
        <v>0</v>
      </c>
      <c r="T174" s="425">
        <f t="shared" si="197"/>
        <v>14013027754</v>
      </c>
      <c r="U174" s="425">
        <f t="shared" si="197"/>
        <v>202911259846</v>
      </c>
      <c r="V174" s="425">
        <f t="shared" si="197"/>
        <v>14013027754</v>
      </c>
      <c r="W174" s="425">
        <f t="shared" si="198"/>
        <v>0</v>
      </c>
      <c r="X174" s="37">
        <f t="shared" si="155"/>
        <v>1</v>
      </c>
      <c r="Y174" s="37">
        <f t="shared" si="156"/>
        <v>6.4598703580114922E-2</v>
      </c>
      <c r="Z174" s="37">
        <f t="shared" si="157"/>
        <v>6.4598703580114922E-2</v>
      </c>
      <c r="AA174" s="37">
        <f t="shared" si="188"/>
        <v>6.4598703580114922E-2</v>
      </c>
      <c r="AB174" s="37">
        <f t="shared" si="164"/>
        <v>1</v>
      </c>
    </row>
    <row r="175" spans="1:28" ht="29.25" customHeight="1" x14ac:dyDescent="0.25">
      <c r="A175" s="238" t="s">
        <v>308</v>
      </c>
      <c r="B175" s="40"/>
      <c r="C175" s="40"/>
      <c r="D175" s="40"/>
      <c r="E175" s="149" t="s">
        <v>236</v>
      </c>
      <c r="F175" s="425">
        <f t="shared" si="197"/>
        <v>216924287600</v>
      </c>
      <c r="G175" s="425">
        <f t="shared" si="197"/>
        <v>0</v>
      </c>
      <c r="H175" s="425">
        <f t="shared" si="197"/>
        <v>0</v>
      </c>
      <c r="I175" s="425">
        <f t="shared" si="197"/>
        <v>0</v>
      </c>
      <c r="J175" s="425">
        <f t="shared" si="197"/>
        <v>0</v>
      </c>
      <c r="K175" s="425">
        <f t="shared" si="197"/>
        <v>0</v>
      </c>
      <c r="L175" s="425">
        <f t="shared" si="197"/>
        <v>216924287600</v>
      </c>
      <c r="M175" s="36">
        <f t="shared" si="168"/>
        <v>4.0865181592445191E-2</v>
      </c>
      <c r="N175" s="425">
        <f t="shared" si="197"/>
        <v>0</v>
      </c>
      <c r="O175" s="425">
        <f t="shared" si="197"/>
        <v>216924287600</v>
      </c>
      <c r="P175" s="425">
        <f t="shared" si="197"/>
        <v>0</v>
      </c>
      <c r="Q175" s="425">
        <f t="shared" si="197"/>
        <v>216924287600</v>
      </c>
      <c r="R175" s="425">
        <f t="shared" si="197"/>
        <v>0</v>
      </c>
      <c r="S175" s="425">
        <f t="shared" si="197"/>
        <v>0</v>
      </c>
      <c r="T175" s="425">
        <f t="shared" si="197"/>
        <v>14013027754</v>
      </c>
      <c r="U175" s="425">
        <f t="shared" si="197"/>
        <v>202911259846</v>
      </c>
      <c r="V175" s="425">
        <f t="shared" si="197"/>
        <v>14013027754</v>
      </c>
      <c r="W175" s="425">
        <f t="shared" si="198"/>
        <v>0</v>
      </c>
      <c r="X175" s="37">
        <f t="shared" si="155"/>
        <v>1</v>
      </c>
      <c r="Y175" s="37">
        <f t="shared" si="156"/>
        <v>6.4598703580114922E-2</v>
      </c>
      <c r="Z175" s="37">
        <f t="shared" si="157"/>
        <v>6.4598703580114922E-2</v>
      </c>
      <c r="AA175" s="37">
        <f t="shared" si="188"/>
        <v>6.4598703580114922E-2</v>
      </c>
      <c r="AB175" s="37">
        <f t="shared" si="164"/>
        <v>1</v>
      </c>
    </row>
    <row r="176" spans="1:28" ht="30" customHeight="1" x14ac:dyDescent="0.25">
      <c r="A176" s="239" t="s">
        <v>309</v>
      </c>
      <c r="B176" s="40" t="s">
        <v>192</v>
      </c>
      <c r="C176" s="40">
        <v>11</v>
      </c>
      <c r="D176" s="40" t="s">
        <v>38</v>
      </c>
      <c r="E176" s="151" t="s">
        <v>226</v>
      </c>
      <c r="F176" s="421">
        <v>216924287600</v>
      </c>
      <c r="G176" s="421">
        <v>0</v>
      </c>
      <c r="H176" s="421">
        <v>0</v>
      </c>
      <c r="I176" s="421">
        <v>0</v>
      </c>
      <c r="J176" s="421">
        <v>0</v>
      </c>
      <c r="K176" s="421">
        <f t="shared" si="158"/>
        <v>0</v>
      </c>
      <c r="L176" s="421">
        <f t="shared" si="159"/>
        <v>216924287600</v>
      </c>
      <c r="M176" s="43">
        <f t="shared" si="168"/>
        <v>4.0865181592445191E-2</v>
      </c>
      <c r="N176" s="421">
        <v>0</v>
      </c>
      <c r="O176" s="421">
        <v>216924287600</v>
      </c>
      <c r="P176" s="421">
        <f>L176-O176</f>
        <v>0</v>
      </c>
      <c r="Q176" s="421">
        <v>216924287600</v>
      </c>
      <c r="R176" s="421">
        <f>+L176-Q176</f>
        <v>0</v>
      </c>
      <c r="S176" s="421">
        <f t="shared" ref="S176" si="199">O176-Q176</f>
        <v>0</v>
      </c>
      <c r="T176" s="421">
        <v>14013027754</v>
      </c>
      <c r="U176" s="421">
        <f>+Q176-T176</f>
        <v>202911259846</v>
      </c>
      <c r="V176" s="421">
        <v>14013027754</v>
      </c>
      <c r="W176" s="44">
        <f t="shared" si="166"/>
        <v>0</v>
      </c>
      <c r="X176" s="45">
        <f t="shared" si="155"/>
        <v>1</v>
      </c>
      <c r="Y176" s="45">
        <f t="shared" si="156"/>
        <v>6.4598703580114922E-2</v>
      </c>
      <c r="Z176" s="45">
        <f t="shared" si="157"/>
        <v>6.4598703580114922E-2</v>
      </c>
      <c r="AA176" s="45">
        <f t="shared" si="188"/>
        <v>6.4598703580114922E-2</v>
      </c>
      <c r="AB176" s="45">
        <f t="shared" si="164"/>
        <v>1</v>
      </c>
    </row>
    <row r="177" spans="1:28" ht="64.5" customHeight="1" x14ac:dyDescent="0.25">
      <c r="A177" s="238" t="s">
        <v>310</v>
      </c>
      <c r="B177" s="68"/>
      <c r="C177" s="68"/>
      <c r="D177" s="68"/>
      <c r="E177" s="149" t="s">
        <v>311</v>
      </c>
      <c r="F177" s="425">
        <f t="shared" ref="F177:V179" si="200">+F178</f>
        <v>263086153404</v>
      </c>
      <c r="G177" s="425">
        <f t="shared" si="200"/>
        <v>0</v>
      </c>
      <c r="H177" s="425">
        <f t="shared" si="200"/>
        <v>0</v>
      </c>
      <c r="I177" s="425">
        <f t="shared" si="200"/>
        <v>0</v>
      </c>
      <c r="J177" s="425">
        <f t="shared" si="200"/>
        <v>0</v>
      </c>
      <c r="K177" s="425">
        <f t="shared" si="200"/>
        <v>0</v>
      </c>
      <c r="L177" s="425">
        <f t="shared" si="200"/>
        <v>263086153404</v>
      </c>
      <c r="M177" s="36">
        <f t="shared" si="168"/>
        <v>4.9561363332154391E-2</v>
      </c>
      <c r="N177" s="425">
        <f t="shared" si="200"/>
        <v>0</v>
      </c>
      <c r="O177" s="425">
        <f t="shared" si="200"/>
        <v>263086153404</v>
      </c>
      <c r="P177" s="425">
        <f t="shared" si="200"/>
        <v>0</v>
      </c>
      <c r="Q177" s="425">
        <f t="shared" si="200"/>
        <v>263086153404</v>
      </c>
      <c r="R177" s="425">
        <f t="shared" si="200"/>
        <v>0</v>
      </c>
      <c r="S177" s="425">
        <f t="shared" si="200"/>
        <v>0</v>
      </c>
      <c r="T177" s="425">
        <f t="shared" si="200"/>
        <v>0</v>
      </c>
      <c r="U177" s="425">
        <f t="shared" si="200"/>
        <v>263086153404</v>
      </c>
      <c r="V177" s="425">
        <f t="shared" si="200"/>
        <v>0</v>
      </c>
      <c r="W177" s="425">
        <f t="shared" ref="W177:W179" si="201">+W178</f>
        <v>0</v>
      </c>
      <c r="X177" s="37">
        <f t="shared" si="155"/>
        <v>1</v>
      </c>
      <c r="Y177" s="37">
        <f t="shared" si="156"/>
        <v>0</v>
      </c>
      <c r="Z177" s="37">
        <f t="shared" si="157"/>
        <v>0</v>
      </c>
      <c r="AA177" s="37">
        <f t="shared" si="188"/>
        <v>0</v>
      </c>
      <c r="AB177" s="37" t="s">
        <v>46</v>
      </c>
    </row>
    <row r="178" spans="1:28" ht="64.5" customHeight="1" x14ac:dyDescent="0.25">
      <c r="A178" s="238" t="s">
        <v>312</v>
      </c>
      <c r="B178" s="40"/>
      <c r="C178" s="40"/>
      <c r="D178" s="40"/>
      <c r="E178" s="148" t="s">
        <v>311</v>
      </c>
      <c r="F178" s="425">
        <f t="shared" si="200"/>
        <v>263086153404</v>
      </c>
      <c r="G178" s="425">
        <f t="shared" si="200"/>
        <v>0</v>
      </c>
      <c r="H178" s="425">
        <f t="shared" si="200"/>
        <v>0</v>
      </c>
      <c r="I178" s="425">
        <f t="shared" si="200"/>
        <v>0</v>
      </c>
      <c r="J178" s="425">
        <f t="shared" si="200"/>
        <v>0</v>
      </c>
      <c r="K178" s="425">
        <f t="shared" si="200"/>
        <v>0</v>
      </c>
      <c r="L178" s="425">
        <f t="shared" si="200"/>
        <v>263086153404</v>
      </c>
      <c r="M178" s="36">
        <f t="shared" si="168"/>
        <v>4.9561363332154391E-2</v>
      </c>
      <c r="N178" s="425">
        <f t="shared" si="200"/>
        <v>0</v>
      </c>
      <c r="O178" s="425">
        <f t="shared" si="200"/>
        <v>263086153404</v>
      </c>
      <c r="P178" s="425">
        <f t="shared" si="200"/>
        <v>0</v>
      </c>
      <c r="Q178" s="425">
        <f t="shared" si="200"/>
        <v>263086153404</v>
      </c>
      <c r="R178" s="425">
        <f t="shared" si="200"/>
        <v>0</v>
      </c>
      <c r="S178" s="425">
        <f t="shared" si="200"/>
        <v>0</v>
      </c>
      <c r="T178" s="425">
        <f t="shared" si="200"/>
        <v>0</v>
      </c>
      <c r="U178" s="425">
        <f t="shared" si="200"/>
        <v>263086153404</v>
      </c>
      <c r="V178" s="425">
        <f t="shared" si="200"/>
        <v>0</v>
      </c>
      <c r="W178" s="425">
        <f t="shared" si="201"/>
        <v>0</v>
      </c>
      <c r="X178" s="37">
        <f t="shared" si="155"/>
        <v>1</v>
      </c>
      <c r="Y178" s="37">
        <f t="shared" si="156"/>
        <v>0</v>
      </c>
      <c r="Z178" s="37">
        <f t="shared" si="157"/>
        <v>0</v>
      </c>
      <c r="AA178" s="37">
        <f t="shared" si="188"/>
        <v>0</v>
      </c>
      <c r="AB178" s="37" t="s">
        <v>46</v>
      </c>
    </row>
    <row r="179" spans="1:28" ht="32.25" customHeight="1" x14ac:dyDescent="0.25">
      <c r="A179" s="238" t="s">
        <v>313</v>
      </c>
      <c r="B179" s="40"/>
      <c r="C179" s="40"/>
      <c r="D179" s="40"/>
      <c r="E179" s="149" t="s">
        <v>236</v>
      </c>
      <c r="F179" s="425">
        <f t="shared" si="200"/>
        <v>263086153404</v>
      </c>
      <c r="G179" s="425">
        <f t="shared" si="200"/>
        <v>0</v>
      </c>
      <c r="H179" s="425">
        <f t="shared" si="200"/>
        <v>0</v>
      </c>
      <c r="I179" s="425">
        <f t="shared" si="200"/>
        <v>0</v>
      </c>
      <c r="J179" s="425">
        <f t="shared" si="200"/>
        <v>0</v>
      </c>
      <c r="K179" s="425">
        <f t="shared" si="200"/>
        <v>0</v>
      </c>
      <c r="L179" s="425">
        <f t="shared" si="200"/>
        <v>263086153404</v>
      </c>
      <c r="M179" s="36">
        <f t="shared" si="168"/>
        <v>4.9561363332154391E-2</v>
      </c>
      <c r="N179" s="425">
        <f t="shared" si="200"/>
        <v>0</v>
      </c>
      <c r="O179" s="425">
        <f t="shared" si="200"/>
        <v>263086153404</v>
      </c>
      <c r="P179" s="425">
        <f t="shared" si="200"/>
        <v>0</v>
      </c>
      <c r="Q179" s="425">
        <f t="shared" si="200"/>
        <v>263086153404</v>
      </c>
      <c r="R179" s="425">
        <f t="shared" si="200"/>
        <v>0</v>
      </c>
      <c r="S179" s="425">
        <f t="shared" si="200"/>
        <v>0</v>
      </c>
      <c r="T179" s="425">
        <f t="shared" si="200"/>
        <v>0</v>
      </c>
      <c r="U179" s="425">
        <f t="shared" si="200"/>
        <v>263086153404</v>
      </c>
      <c r="V179" s="425">
        <f t="shared" si="200"/>
        <v>0</v>
      </c>
      <c r="W179" s="425">
        <f t="shared" si="201"/>
        <v>0</v>
      </c>
      <c r="X179" s="37">
        <f t="shared" si="155"/>
        <v>1</v>
      </c>
      <c r="Y179" s="37">
        <f t="shared" si="156"/>
        <v>0</v>
      </c>
      <c r="Z179" s="37">
        <f t="shared" si="157"/>
        <v>0</v>
      </c>
      <c r="AA179" s="37">
        <f t="shared" si="188"/>
        <v>0</v>
      </c>
      <c r="AB179" s="37" t="s">
        <v>46</v>
      </c>
    </row>
    <row r="180" spans="1:28" ht="30" customHeight="1" x14ac:dyDescent="0.25">
      <c r="A180" s="239" t="s">
        <v>314</v>
      </c>
      <c r="B180" s="40" t="s">
        <v>192</v>
      </c>
      <c r="C180" s="40">
        <v>11</v>
      </c>
      <c r="D180" s="40" t="s">
        <v>38</v>
      </c>
      <c r="E180" s="151" t="s">
        <v>226</v>
      </c>
      <c r="F180" s="421">
        <v>263086153404</v>
      </c>
      <c r="G180" s="421">
        <v>0</v>
      </c>
      <c r="H180" s="421">
        <v>0</v>
      </c>
      <c r="I180" s="421">
        <v>0</v>
      </c>
      <c r="J180" s="421">
        <v>0</v>
      </c>
      <c r="K180" s="421">
        <f t="shared" si="158"/>
        <v>0</v>
      </c>
      <c r="L180" s="421">
        <f t="shared" si="159"/>
        <v>263086153404</v>
      </c>
      <c r="M180" s="43">
        <f t="shared" si="168"/>
        <v>4.9561363332154391E-2</v>
      </c>
      <c r="N180" s="421">
        <v>0</v>
      </c>
      <c r="O180" s="421">
        <v>263086153404</v>
      </c>
      <c r="P180" s="421">
        <f>L180-O180</f>
        <v>0</v>
      </c>
      <c r="Q180" s="421">
        <v>263086153404</v>
      </c>
      <c r="R180" s="421">
        <f>+L180-Q180</f>
        <v>0</v>
      </c>
      <c r="S180" s="421">
        <f t="shared" ref="S180" si="202">O180-Q180</f>
        <v>0</v>
      </c>
      <c r="T180" s="421">
        <v>0</v>
      </c>
      <c r="U180" s="421">
        <f>+Q180-T180</f>
        <v>263086153404</v>
      </c>
      <c r="V180" s="421">
        <v>0</v>
      </c>
      <c r="W180" s="44">
        <f t="shared" si="166"/>
        <v>0</v>
      </c>
      <c r="X180" s="45">
        <f t="shared" si="155"/>
        <v>1</v>
      </c>
      <c r="Y180" s="45">
        <f t="shared" si="156"/>
        <v>0</v>
      </c>
      <c r="Z180" s="45">
        <f t="shared" si="157"/>
        <v>0</v>
      </c>
      <c r="AA180" s="45">
        <f t="shared" si="188"/>
        <v>0</v>
      </c>
      <c r="AB180" s="45" t="s">
        <v>46</v>
      </c>
    </row>
    <row r="181" spans="1:28" ht="70.5" customHeight="1" x14ac:dyDescent="0.25">
      <c r="A181" s="238" t="s">
        <v>315</v>
      </c>
      <c r="B181" s="68"/>
      <c r="C181" s="68"/>
      <c r="D181" s="68"/>
      <c r="E181" s="149" t="s">
        <v>316</v>
      </c>
      <c r="F181" s="425">
        <f t="shared" ref="F181:V183" si="203">+F182</f>
        <v>138383140985</v>
      </c>
      <c r="G181" s="425">
        <f t="shared" si="203"/>
        <v>0</v>
      </c>
      <c r="H181" s="425">
        <f t="shared" si="203"/>
        <v>0</v>
      </c>
      <c r="I181" s="425">
        <f t="shared" si="203"/>
        <v>0</v>
      </c>
      <c r="J181" s="425">
        <f t="shared" si="203"/>
        <v>0</v>
      </c>
      <c r="K181" s="425">
        <f t="shared" si="203"/>
        <v>0</v>
      </c>
      <c r="L181" s="425">
        <f t="shared" si="203"/>
        <v>138383140985</v>
      </c>
      <c r="M181" s="36">
        <f t="shared" si="168"/>
        <v>2.60692440125131E-2</v>
      </c>
      <c r="N181" s="425">
        <f t="shared" si="203"/>
        <v>0</v>
      </c>
      <c r="O181" s="425">
        <f t="shared" si="203"/>
        <v>138383140985</v>
      </c>
      <c r="P181" s="425">
        <f t="shared" si="203"/>
        <v>0</v>
      </c>
      <c r="Q181" s="425">
        <f t="shared" si="203"/>
        <v>138383140985</v>
      </c>
      <c r="R181" s="425">
        <f t="shared" si="203"/>
        <v>0</v>
      </c>
      <c r="S181" s="425">
        <f t="shared" si="203"/>
        <v>0</v>
      </c>
      <c r="T181" s="425">
        <f t="shared" si="203"/>
        <v>27914520438</v>
      </c>
      <c r="U181" s="425">
        <f t="shared" si="203"/>
        <v>110468620547</v>
      </c>
      <c r="V181" s="425">
        <f t="shared" si="203"/>
        <v>27914520438</v>
      </c>
      <c r="W181" s="425">
        <f t="shared" ref="W181:W183" si="204">+W182</f>
        <v>0</v>
      </c>
      <c r="X181" s="37">
        <f t="shared" si="155"/>
        <v>1</v>
      </c>
      <c r="Y181" s="37">
        <f t="shared" si="156"/>
        <v>0.20171908398166644</v>
      </c>
      <c r="Z181" s="37">
        <f t="shared" si="157"/>
        <v>0.20171908398166644</v>
      </c>
      <c r="AA181" s="37">
        <f t="shared" si="188"/>
        <v>0.20171908398166644</v>
      </c>
      <c r="AB181" s="37">
        <f t="shared" si="164"/>
        <v>1</v>
      </c>
    </row>
    <row r="182" spans="1:28" ht="70.5" customHeight="1" x14ac:dyDescent="0.25">
      <c r="A182" s="238" t="s">
        <v>317</v>
      </c>
      <c r="B182" s="40"/>
      <c r="C182" s="40"/>
      <c r="D182" s="40"/>
      <c r="E182" s="148" t="s">
        <v>316</v>
      </c>
      <c r="F182" s="425">
        <f t="shared" si="203"/>
        <v>138383140985</v>
      </c>
      <c r="G182" s="425">
        <f t="shared" si="203"/>
        <v>0</v>
      </c>
      <c r="H182" s="425">
        <f t="shared" si="203"/>
        <v>0</v>
      </c>
      <c r="I182" s="425">
        <f t="shared" si="203"/>
        <v>0</v>
      </c>
      <c r="J182" s="425">
        <f t="shared" si="203"/>
        <v>0</v>
      </c>
      <c r="K182" s="425">
        <f t="shared" si="203"/>
        <v>0</v>
      </c>
      <c r="L182" s="425">
        <f t="shared" si="203"/>
        <v>138383140985</v>
      </c>
      <c r="M182" s="36">
        <f t="shared" si="168"/>
        <v>2.60692440125131E-2</v>
      </c>
      <c r="N182" s="425">
        <f t="shared" si="203"/>
        <v>0</v>
      </c>
      <c r="O182" s="425">
        <f t="shared" si="203"/>
        <v>138383140985</v>
      </c>
      <c r="P182" s="425">
        <f t="shared" si="203"/>
        <v>0</v>
      </c>
      <c r="Q182" s="425">
        <f t="shared" si="203"/>
        <v>138383140985</v>
      </c>
      <c r="R182" s="425">
        <f t="shared" si="203"/>
        <v>0</v>
      </c>
      <c r="S182" s="425">
        <f t="shared" si="203"/>
        <v>0</v>
      </c>
      <c r="T182" s="425">
        <f t="shared" si="203"/>
        <v>27914520438</v>
      </c>
      <c r="U182" s="425">
        <f t="shared" si="203"/>
        <v>110468620547</v>
      </c>
      <c r="V182" s="425">
        <f t="shared" si="203"/>
        <v>27914520438</v>
      </c>
      <c r="W182" s="425">
        <f t="shared" si="204"/>
        <v>0</v>
      </c>
      <c r="X182" s="37">
        <f t="shared" si="155"/>
        <v>1</v>
      </c>
      <c r="Y182" s="37">
        <f t="shared" si="156"/>
        <v>0.20171908398166644</v>
      </c>
      <c r="Z182" s="37">
        <f t="shared" si="157"/>
        <v>0.20171908398166644</v>
      </c>
      <c r="AA182" s="37">
        <f t="shared" si="188"/>
        <v>0.20171908398166644</v>
      </c>
      <c r="AB182" s="37">
        <f t="shared" si="164"/>
        <v>1</v>
      </c>
    </row>
    <row r="183" spans="1:28" ht="32.25" customHeight="1" x14ac:dyDescent="0.25">
      <c r="A183" s="238" t="s">
        <v>318</v>
      </c>
      <c r="B183" s="40"/>
      <c r="C183" s="40"/>
      <c r="D183" s="40"/>
      <c r="E183" s="149" t="s">
        <v>236</v>
      </c>
      <c r="F183" s="425">
        <f t="shared" si="203"/>
        <v>138383140985</v>
      </c>
      <c r="G183" s="425">
        <f t="shared" si="203"/>
        <v>0</v>
      </c>
      <c r="H183" s="425">
        <f t="shared" si="203"/>
        <v>0</v>
      </c>
      <c r="I183" s="425">
        <f t="shared" si="203"/>
        <v>0</v>
      </c>
      <c r="J183" s="425">
        <f t="shared" si="203"/>
        <v>0</v>
      </c>
      <c r="K183" s="425">
        <f t="shared" si="203"/>
        <v>0</v>
      </c>
      <c r="L183" s="425">
        <f t="shared" si="203"/>
        <v>138383140985</v>
      </c>
      <c r="M183" s="36">
        <f t="shared" si="168"/>
        <v>2.60692440125131E-2</v>
      </c>
      <c r="N183" s="425">
        <f t="shared" si="203"/>
        <v>0</v>
      </c>
      <c r="O183" s="425">
        <f t="shared" si="203"/>
        <v>138383140985</v>
      </c>
      <c r="P183" s="425">
        <f t="shared" si="203"/>
        <v>0</v>
      </c>
      <c r="Q183" s="425">
        <f t="shared" si="203"/>
        <v>138383140985</v>
      </c>
      <c r="R183" s="425">
        <f t="shared" si="203"/>
        <v>0</v>
      </c>
      <c r="S183" s="425">
        <f t="shared" si="203"/>
        <v>0</v>
      </c>
      <c r="T183" s="425">
        <f t="shared" si="203"/>
        <v>27914520438</v>
      </c>
      <c r="U183" s="425">
        <f t="shared" si="203"/>
        <v>110468620547</v>
      </c>
      <c r="V183" s="425">
        <f t="shared" si="203"/>
        <v>27914520438</v>
      </c>
      <c r="W183" s="425">
        <f t="shared" si="204"/>
        <v>0</v>
      </c>
      <c r="X183" s="37">
        <f t="shared" si="155"/>
        <v>1</v>
      </c>
      <c r="Y183" s="37">
        <f t="shared" si="156"/>
        <v>0.20171908398166644</v>
      </c>
      <c r="Z183" s="37">
        <f t="shared" si="157"/>
        <v>0.20171908398166644</v>
      </c>
      <c r="AA183" s="37">
        <f t="shared" si="188"/>
        <v>0.20171908398166644</v>
      </c>
      <c r="AB183" s="37">
        <f t="shared" si="164"/>
        <v>1</v>
      </c>
    </row>
    <row r="184" spans="1:28" ht="30" customHeight="1" x14ac:dyDescent="0.25">
      <c r="A184" s="239" t="s">
        <v>319</v>
      </c>
      <c r="B184" s="40" t="s">
        <v>192</v>
      </c>
      <c r="C184" s="40">
        <v>11</v>
      </c>
      <c r="D184" s="40" t="s">
        <v>38</v>
      </c>
      <c r="E184" s="151" t="s">
        <v>226</v>
      </c>
      <c r="F184" s="421">
        <v>138383140985</v>
      </c>
      <c r="G184" s="421">
        <v>0</v>
      </c>
      <c r="H184" s="421">
        <v>0</v>
      </c>
      <c r="I184" s="421">
        <v>0</v>
      </c>
      <c r="J184" s="421">
        <v>0</v>
      </c>
      <c r="K184" s="421">
        <f t="shared" si="158"/>
        <v>0</v>
      </c>
      <c r="L184" s="421">
        <f t="shared" si="159"/>
        <v>138383140985</v>
      </c>
      <c r="M184" s="43">
        <f t="shared" si="168"/>
        <v>2.60692440125131E-2</v>
      </c>
      <c r="N184" s="421">
        <v>0</v>
      </c>
      <c r="O184" s="421">
        <v>138383140985</v>
      </c>
      <c r="P184" s="421">
        <f>L184-O184</f>
        <v>0</v>
      </c>
      <c r="Q184" s="421">
        <v>138383140985</v>
      </c>
      <c r="R184" s="421">
        <f>+L184-Q184</f>
        <v>0</v>
      </c>
      <c r="S184" s="421">
        <f t="shared" ref="S184" si="205">O184-Q184</f>
        <v>0</v>
      </c>
      <c r="T184" s="421">
        <v>27914520438</v>
      </c>
      <c r="U184" s="421">
        <f>+Q184-T184</f>
        <v>110468620547</v>
      </c>
      <c r="V184" s="421">
        <v>27914520438</v>
      </c>
      <c r="W184" s="44">
        <f t="shared" si="166"/>
        <v>0</v>
      </c>
      <c r="X184" s="45">
        <f t="shared" si="155"/>
        <v>1</v>
      </c>
      <c r="Y184" s="45">
        <f t="shared" si="156"/>
        <v>0.20171908398166644</v>
      </c>
      <c r="Z184" s="45">
        <f t="shared" si="157"/>
        <v>0.20171908398166644</v>
      </c>
      <c r="AA184" s="45">
        <f t="shared" si="188"/>
        <v>0.20171908398166644</v>
      </c>
      <c r="AB184" s="45">
        <f t="shared" si="164"/>
        <v>1</v>
      </c>
    </row>
    <row r="185" spans="1:28" ht="70.5" customHeight="1" x14ac:dyDescent="0.25">
      <c r="A185" s="238" t="s">
        <v>320</v>
      </c>
      <c r="B185" s="68"/>
      <c r="C185" s="68"/>
      <c r="D185" s="68"/>
      <c r="E185" s="149" t="s">
        <v>321</v>
      </c>
      <c r="F185" s="425">
        <f t="shared" ref="F185:V187" si="206">+F186</f>
        <v>325658709524</v>
      </c>
      <c r="G185" s="425">
        <f t="shared" si="206"/>
        <v>0</v>
      </c>
      <c r="H185" s="425">
        <f t="shared" si="206"/>
        <v>0</v>
      </c>
      <c r="I185" s="425">
        <f t="shared" si="206"/>
        <v>0</v>
      </c>
      <c r="J185" s="425">
        <f t="shared" si="206"/>
        <v>0</v>
      </c>
      <c r="K185" s="425">
        <f t="shared" si="206"/>
        <v>0</v>
      </c>
      <c r="L185" s="425">
        <f t="shared" si="206"/>
        <v>325658709524</v>
      </c>
      <c r="M185" s="36">
        <f t="shared" si="168"/>
        <v>6.1349065377129405E-2</v>
      </c>
      <c r="N185" s="425">
        <f t="shared" si="206"/>
        <v>0</v>
      </c>
      <c r="O185" s="425">
        <f t="shared" si="206"/>
        <v>325658709524</v>
      </c>
      <c r="P185" s="425">
        <f t="shared" si="206"/>
        <v>0</v>
      </c>
      <c r="Q185" s="425">
        <f t="shared" si="206"/>
        <v>325658709524</v>
      </c>
      <c r="R185" s="425">
        <f t="shared" si="206"/>
        <v>0</v>
      </c>
      <c r="S185" s="425">
        <f t="shared" si="206"/>
        <v>0</v>
      </c>
      <c r="T185" s="425">
        <f t="shared" si="206"/>
        <v>0</v>
      </c>
      <c r="U185" s="425">
        <f t="shared" si="206"/>
        <v>325658709524</v>
      </c>
      <c r="V185" s="425">
        <f t="shared" si="206"/>
        <v>0</v>
      </c>
      <c r="W185" s="425">
        <f t="shared" ref="W185:W187" si="207">+W186</f>
        <v>0</v>
      </c>
      <c r="X185" s="37">
        <f t="shared" si="155"/>
        <v>1</v>
      </c>
      <c r="Y185" s="37">
        <f t="shared" si="156"/>
        <v>0</v>
      </c>
      <c r="Z185" s="37">
        <f t="shared" si="157"/>
        <v>0</v>
      </c>
      <c r="AA185" s="37">
        <f t="shared" si="188"/>
        <v>0</v>
      </c>
      <c r="AB185" s="37" t="s">
        <v>46</v>
      </c>
    </row>
    <row r="186" spans="1:28" ht="70.5" customHeight="1" x14ac:dyDescent="0.25">
      <c r="A186" s="238" t="s">
        <v>322</v>
      </c>
      <c r="B186" s="40"/>
      <c r="C186" s="40"/>
      <c r="D186" s="40"/>
      <c r="E186" s="148" t="s">
        <v>321</v>
      </c>
      <c r="F186" s="425">
        <f t="shared" si="206"/>
        <v>325658709524</v>
      </c>
      <c r="G186" s="425">
        <f t="shared" si="206"/>
        <v>0</v>
      </c>
      <c r="H186" s="425">
        <f t="shared" si="206"/>
        <v>0</v>
      </c>
      <c r="I186" s="425">
        <f t="shared" si="206"/>
        <v>0</v>
      </c>
      <c r="J186" s="425">
        <f t="shared" si="206"/>
        <v>0</v>
      </c>
      <c r="K186" s="425">
        <f t="shared" si="206"/>
        <v>0</v>
      </c>
      <c r="L186" s="425">
        <f t="shared" si="206"/>
        <v>325658709524</v>
      </c>
      <c r="M186" s="36">
        <f t="shared" si="168"/>
        <v>6.1349065377129405E-2</v>
      </c>
      <c r="N186" s="425">
        <f t="shared" si="206"/>
        <v>0</v>
      </c>
      <c r="O186" s="425">
        <f t="shared" si="206"/>
        <v>325658709524</v>
      </c>
      <c r="P186" s="425">
        <f t="shared" si="206"/>
        <v>0</v>
      </c>
      <c r="Q186" s="425">
        <f t="shared" si="206"/>
        <v>325658709524</v>
      </c>
      <c r="R186" s="425">
        <f t="shared" si="206"/>
        <v>0</v>
      </c>
      <c r="S186" s="425">
        <f t="shared" si="206"/>
        <v>0</v>
      </c>
      <c r="T186" s="425">
        <f t="shared" si="206"/>
        <v>0</v>
      </c>
      <c r="U186" s="425">
        <f t="shared" si="206"/>
        <v>325658709524</v>
      </c>
      <c r="V186" s="425">
        <f t="shared" si="206"/>
        <v>0</v>
      </c>
      <c r="W186" s="425">
        <f t="shared" si="207"/>
        <v>0</v>
      </c>
      <c r="X186" s="37">
        <f t="shared" si="155"/>
        <v>1</v>
      </c>
      <c r="Y186" s="37">
        <f t="shared" si="156"/>
        <v>0</v>
      </c>
      <c r="Z186" s="37">
        <f t="shared" si="157"/>
        <v>0</v>
      </c>
      <c r="AA186" s="37">
        <f t="shared" si="188"/>
        <v>0</v>
      </c>
      <c r="AB186" s="37" t="s">
        <v>46</v>
      </c>
    </row>
    <row r="187" spans="1:28" ht="34.5" customHeight="1" x14ac:dyDescent="0.25">
      <c r="A187" s="238" t="s">
        <v>323</v>
      </c>
      <c r="B187" s="40"/>
      <c r="C187" s="40"/>
      <c r="D187" s="40"/>
      <c r="E187" s="149" t="s">
        <v>236</v>
      </c>
      <c r="F187" s="425">
        <f t="shared" si="206"/>
        <v>325658709524</v>
      </c>
      <c r="G187" s="425">
        <f t="shared" si="206"/>
        <v>0</v>
      </c>
      <c r="H187" s="425">
        <f t="shared" si="206"/>
        <v>0</v>
      </c>
      <c r="I187" s="425">
        <f t="shared" si="206"/>
        <v>0</v>
      </c>
      <c r="J187" s="425">
        <f t="shared" si="206"/>
        <v>0</v>
      </c>
      <c r="K187" s="425">
        <f t="shared" si="206"/>
        <v>0</v>
      </c>
      <c r="L187" s="425">
        <f t="shared" si="206"/>
        <v>325658709524</v>
      </c>
      <c r="M187" s="36">
        <f t="shared" si="168"/>
        <v>6.1349065377129405E-2</v>
      </c>
      <c r="N187" s="425">
        <f t="shared" si="206"/>
        <v>0</v>
      </c>
      <c r="O187" s="425">
        <f t="shared" si="206"/>
        <v>325658709524</v>
      </c>
      <c r="P187" s="425">
        <f t="shared" si="206"/>
        <v>0</v>
      </c>
      <c r="Q187" s="425">
        <f t="shared" si="206"/>
        <v>325658709524</v>
      </c>
      <c r="R187" s="425">
        <f t="shared" si="206"/>
        <v>0</v>
      </c>
      <c r="S187" s="425">
        <f t="shared" si="206"/>
        <v>0</v>
      </c>
      <c r="T187" s="425">
        <f t="shared" si="206"/>
        <v>0</v>
      </c>
      <c r="U187" s="425">
        <f t="shared" si="206"/>
        <v>325658709524</v>
      </c>
      <c r="V187" s="425">
        <f t="shared" si="206"/>
        <v>0</v>
      </c>
      <c r="W187" s="425">
        <f t="shared" si="207"/>
        <v>0</v>
      </c>
      <c r="X187" s="37">
        <f t="shared" si="155"/>
        <v>1</v>
      </c>
      <c r="Y187" s="37">
        <f t="shared" si="156"/>
        <v>0</v>
      </c>
      <c r="Z187" s="37">
        <f t="shared" si="157"/>
        <v>0</v>
      </c>
      <c r="AA187" s="37">
        <f t="shared" si="188"/>
        <v>0</v>
      </c>
      <c r="AB187" s="37" t="s">
        <v>46</v>
      </c>
    </row>
    <row r="188" spans="1:28" ht="30" customHeight="1" x14ac:dyDescent="0.25">
      <c r="A188" s="239" t="s">
        <v>324</v>
      </c>
      <c r="B188" s="40" t="s">
        <v>192</v>
      </c>
      <c r="C188" s="40">
        <v>11</v>
      </c>
      <c r="D188" s="40" t="s">
        <v>38</v>
      </c>
      <c r="E188" s="151" t="s">
        <v>226</v>
      </c>
      <c r="F188" s="421">
        <v>325658709524</v>
      </c>
      <c r="G188" s="421">
        <v>0</v>
      </c>
      <c r="H188" s="421">
        <v>0</v>
      </c>
      <c r="I188" s="421">
        <v>0</v>
      </c>
      <c r="J188" s="421">
        <v>0</v>
      </c>
      <c r="K188" s="421">
        <f t="shared" si="158"/>
        <v>0</v>
      </c>
      <c r="L188" s="421">
        <f t="shared" si="159"/>
        <v>325658709524</v>
      </c>
      <c r="M188" s="43">
        <f t="shared" si="168"/>
        <v>6.1349065377129405E-2</v>
      </c>
      <c r="N188" s="421">
        <v>0</v>
      </c>
      <c r="O188" s="421">
        <v>325658709524</v>
      </c>
      <c r="P188" s="421">
        <f>L188-O188</f>
        <v>0</v>
      </c>
      <c r="Q188" s="421">
        <v>325658709524</v>
      </c>
      <c r="R188" s="421">
        <f>+L188-Q188</f>
        <v>0</v>
      </c>
      <c r="S188" s="421">
        <f t="shared" ref="S188" si="208">O188-Q188</f>
        <v>0</v>
      </c>
      <c r="T188" s="421">
        <v>0</v>
      </c>
      <c r="U188" s="421">
        <f>+Q188-T188</f>
        <v>325658709524</v>
      </c>
      <c r="V188" s="421">
        <v>0</v>
      </c>
      <c r="W188" s="44">
        <f t="shared" si="166"/>
        <v>0</v>
      </c>
      <c r="X188" s="45">
        <f t="shared" si="155"/>
        <v>1</v>
      </c>
      <c r="Y188" s="45">
        <f t="shared" si="156"/>
        <v>0</v>
      </c>
      <c r="Z188" s="45">
        <f t="shared" si="157"/>
        <v>0</v>
      </c>
      <c r="AA188" s="45">
        <f t="shared" si="188"/>
        <v>0</v>
      </c>
      <c r="AB188" s="45" t="s">
        <v>46</v>
      </c>
    </row>
    <row r="189" spans="1:28" ht="65.25" customHeight="1" x14ac:dyDescent="0.25">
      <c r="A189" s="238" t="s">
        <v>325</v>
      </c>
      <c r="B189" s="68"/>
      <c r="C189" s="68"/>
      <c r="D189" s="68"/>
      <c r="E189" s="149" t="s">
        <v>326</v>
      </c>
      <c r="F189" s="425">
        <f>+F190</f>
        <v>101620433497</v>
      </c>
      <c r="G189" s="425">
        <f t="shared" ref="G189:L191" si="209">+G190</f>
        <v>0</v>
      </c>
      <c r="H189" s="425">
        <f t="shared" si="209"/>
        <v>0</v>
      </c>
      <c r="I189" s="425">
        <f t="shared" si="209"/>
        <v>0</v>
      </c>
      <c r="J189" s="425">
        <f t="shared" si="209"/>
        <v>0</v>
      </c>
      <c r="K189" s="425">
        <f t="shared" si="209"/>
        <v>0</v>
      </c>
      <c r="L189" s="425">
        <f t="shared" si="209"/>
        <v>101620433497</v>
      </c>
      <c r="M189" s="36">
        <f t="shared" si="168"/>
        <v>1.9143718365070273E-2</v>
      </c>
      <c r="N189" s="425">
        <f t="shared" ref="N189:W191" si="210">+N190</f>
        <v>0</v>
      </c>
      <c r="O189" s="425">
        <f t="shared" si="210"/>
        <v>101620433497</v>
      </c>
      <c r="P189" s="425">
        <f t="shared" si="210"/>
        <v>0</v>
      </c>
      <c r="Q189" s="425">
        <f t="shared" si="210"/>
        <v>101620433497</v>
      </c>
      <c r="R189" s="425">
        <f t="shared" si="210"/>
        <v>0</v>
      </c>
      <c r="S189" s="425">
        <f t="shared" si="210"/>
        <v>0</v>
      </c>
      <c r="T189" s="425">
        <f t="shared" si="210"/>
        <v>89796372</v>
      </c>
      <c r="U189" s="425">
        <f t="shared" si="210"/>
        <v>101530637125</v>
      </c>
      <c r="V189" s="425">
        <f t="shared" si="210"/>
        <v>89796372</v>
      </c>
      <c r="W189" s="425">
        <f t="shared" si="210"/>
        <v>0</v>
      </c>
      <c r="X189" s="37">
        <f t="shared" si="155"/>
        <v>1</v>
      </c>
      <c r="Y189" s="37">
        <f t="shared" si="156"/>
        <v>8.8364484297000104E-4</v>
      </c>
      <c r="Z189" s="37">
        <f t="shared" si="157"/>
        <v>8.8364484297000104E-4</v>
      </c>
      <c r="AA189" s="37">
        <f t="shared" si="188"/>
        <v>8.8364484297000104E-4</v>
      </c>
      <c r="AB189" s="37">
        <f t="shared" si="164"/>
        <v>1</v>
      </c>
    </row>
    <row r="190" spans="1:28" ht="65.25" customHeight="1" x14ac:dyDescent="0.25">
      <c r="A190" s="238" t="s">
        <v>327</v>
      </c>
      <c r="B190" s="40"/>
      <c r="C190" s="40"/>
      <c r="D190" s="40"/>
      <c r="E190" s="148" t="s">
        <v>326</v>
      </c>
      <c r="F190" s="425">
        <f t="shared" ref="F190:U191" si="211">+F191</f>
        <v>101620433497</v>
      </c>
      <c r="G190" s="425">
        <f t="shared" si="211"/>
        <v>0</v>
      </c>
      <c r="H190" s="425">
        <f t="shared" si="211"/>
        <v>0</v>
      </c>
      <c r="I190" s="425">
        <f t="shared" si="209"/>
        <v>0</v>
      </c>
      <c r="J190" s="425">
        <f t="shared" si="209"/>
        <v>0</v>
      </c>
      <c r="K190" s="425">
        <f t="shared" si="211"/>
        <v>0</v>
      </c>
      <c r="L190" s="425">
        <f t="shared" si="211"/>
        <v>101620433497</v>
      </c>
      <c r="M190" s="36">
        <f t="shared" si="168"/>
        <v>1.9143718365070273E-2</v>
      </c>
      <c r="N190" s="425">
        <f t="shared" si="211"/>
        <v>0</v>
      </c>
      <c r="O190" s="425">
        <f t="shared" si="210"/>
        <v>101620433497</v>
      </c>
      <c r="P190" s="425">
        <f t="shared" si="211"/>
        <v>0</v>
      </c>
      <c r="Q190" s="425">
        <f t="shared" si="210"/>
        <v>101620433497</v>
      </c>
      <c r="R190" s="425">
        <f t="shared" si="211"/>
        <v>0</v>
      </c>
      <c r="S190" s="425">
        <f t="shared" si="211"/>
        <v>0</v>
      </c>
      <c r="T190" s="425">
        <f t="shared" si="210"/>
        <v>89796372</v>
      </c>
      <c r="U190" s="425">
        <f t="shared" si="211"/>
        <v>101530637125</v>
      </c>
      <c r="V190" s="425">
        <f t="shared" si="210"/>
        <v>89796372</v>
      </c>
      <c r="W190" s="425">
        <f t="shared" si="210"/>
        <v>0</v>
      </c>
      <c r="X190" s="37">
        <f t="shared" si="155"/>
        <v>1</v>
      </c>
      <c r="Y190" s="37">
        <f t="shared" si="156"/>
        <v>8.8364484297000104E-4</v>
      </c>
      <c r="Z190" s="37">
        <f t="shared" si="157"/>
        <v>8.8364484297000104E-4</v>
      </c>
      <c r="AA190" s="37">
        <f t="shared" si="188"/>
        <v>8.8364484297000104E-4</v>
      </c>
      <c r="AB190" s="37">
        <f t="shared" si="164"/>
        <v>1</v>
      </c>
    </row>
    <row r="191" spans="1:28" ht="38.25" customHeight="1" x14ac:dyDescent="0.25">
      <c r="A191" s="238" t="s">
        <v>328</v>
      </c>
      <c r="B191" s="40"/>
      <c r="C191" s="40"/>
      <c r="D191" s="40"/>
      <c r="E191" s="149" t="s">
        <v>236</v>
      </c>
      <c r="F191" s="425">
        <f t="shared" si="211"/>
        <v>101620433497</v>
      </c>
      <c r="G191" s="425">
        <f t="shared" si="211"/>
        <v>0</v>
      </c>
      <c r="H191" s="425">
        <f t="shared" si="211"/>
        <v>0</v>
      </c>
      <c r="I191" s="425">
        <f t="shared" si="209"/>
        <v>0</v>
      </c>
      <c r="J191" s="425">
        <f t="shared" si="209"/>
        <v>0</v>
      </c>
      <c r="K191" s="425">
        <f t="shared" si="211"/>
        <v>0</v>
      </c>
      <c r="L191" s="425">
        <f t="shared" si="211"/>
        <v>101620433497</v>
      </c>
      <c r="M191" s="36">
        <f t="shared" si="168"/>
        <v>1.9143718365070273E-2</v>
      </c>
      <c r="N191" s="425">
        <f t="shared" si="210"/>
        <v>0</v>
      </c>
      <c r="O191" s="425">
        <f t="shared" si="210"/>
        <v>101620433497</v>
      </c>
      <c r="P191" s="425">
        <f t="shared" si="210"/>
        <v>0</v>
      </c>
      <c r="Q191" s="425">
        <f t="shared" si="210"/>
        <v>101620433497</v>
      </c>
      <c r="R191" s="425">
        <f t="shared" si="210"/>
        <v>0</v>
      </c>
      <c r="S191" s="425">
        <f t="shared" si="210"/>
        <v>0</v>
      </c>
      <c r="T191" s="425">
        <f t="shared" si="210"/>
        <v>89796372</v>
      </c>
      <c r="U191" s="425">
        <f t="shared" si="210"/>
        <v>101530637125</v>
      </c>
      <c r="V191" s="425">
        <f t="shared" si="210"/>
        <v>89796372</v>
      </c>
      <c r="W191" s="425">
        <f t="shared" si="210"/>
        <v>0</v>
      </c>
      <c r="X191" s="37">
        <f t="shared" si="155"/>
        <v>1</v>
      </c>
      <c r="Y191" s="37">
        <f t="shared" si="156"/>
        <v>8.8364484297000104E-4</v>
      </c>
      <c r="Z191" s="37">
        <f t="shared" si="157"/>
        <v>8.8364484297000104E-4</v>
      </c>
      <c r="AA191" s="37">
        <f t="shared" si="188"/>
        <v>8.8364484297000104E-4</v>
      </c>
      <c r="AB191" s="37">
        <f t="shared" si="164"/>
        <v>1</v>
      </c>
    </row>
    <row r="192" spans="1:28" ht="30" customHeight="1" x14ac:dyDescent="0.25">
      <c r="A192" s="239" t="s">
        <v>329</v>
      </c>
      <c r="B192" s="40" t="s">
        <v>192</v>
      </c>
      <c r="C192" s="40">
        <v>11</v>
      </c>
      <c r="D192" s="40" t="s">
        <v>38</v>
      </c>
      <c r="E192" s="151" t="s">
        <v>226</v>
      </c>
      <c r="F192" s="421">
        <v>101620433497</v>
      </c>
      <c r="G192" s="421">
        <v>0</v>
      </c>
      <c r="H192" s="421">
        <v>0</v>
      </c>
      <c r="I192" s="421">
        <v>0</v>
      </c>
      <c r="J192" s="421">
        <v>0</v>
      </c>
      <c r="K192" s="421">
        <f t="shared" si="158"/>
        <v>0</v>
      </c>
      <c r="L192" s="421">
        <f t="shared" si="159"/>
        <v>101620433497</v>
      </c>
      <c r="M192" s="43">
        <f t="shared" si="168"/>
        <v>1.9143718365070273E-2</v>
      </c>
      <c r="N192" s="421">
        <v>0</v>
      </c>
      <c r="O192" s="421">
        <v>101620433497</v>
      </c>
      <c r="P192" s="421">
        <f>L192-O192</f>
        <v>0</v>
      </c>
      <c r="Q192" s="421">
        <v>101620433497</v>
      </c>
      <c r="R192" s="421">
        <f>+L192-Q192</f>
        <v>0</v>
      </c>
      <c r="S192" s="421">
        <f t="shared" ref="S192" si="212">O192-Q192</f>
        <v>0</v>
      </c>
      <c r="T192" s="421">
        <v>89796372</v>
      </c>
      <c r="U192" s="421">
        <f>+Q192-T192</f>
        <v>101530637125</v>
      </c>
      <c r="V192" s="421">
        <v>89796372</v>
      </c>
      <c r="W192" s="44">
        <f t="shared" si="166"/>
        <v>0</v>
      </c>
      <c r="X192" s="45">
        <f t="shared" si="155"/>
        <v>1</v>
      </c>
      <c r="Y192" s="45">
        <f t="shared" si="156"/>
        <v>8.8364484297000104E-4</v>
      </c>
      <c r="Z192" s="45">
        <f t="shared" si="157"/>
        <v>8.8364484297000104E-4</v>
      </c>
      <c r="AA192" s="45">
        <f t="shared" si="188"/>
        <v>8.8364484297000104E-4</v>
      </c>
      <c r="AB192" s="45">
        <f t="shared" si="164"/>
        <v>1</v>
      </c>
    </row>
    <row r="193" spans="1:28" ht="64.5" customHeight="1" x14ac:dyDescent="0.25">
      <c r="A193" s="238" t="s">
        <v>330</v>
      </c>
      <c r="B193" s="68"/>
      <c r="C193" s="68"/>
      <c r="D193" s="68"/>
      <c r="E193" s="149" t="s">
        <v>331</v>
      </c>
      <c r="F193" s="425">
        <f t="shared" ref="F193:V195" si="213">+F194</f>
        <v>331558916195</v>
      </c>
      <c r="G193" s="425">
        <f t="shared" si="213"/>
        <v>0</v>
      </c>
      <c r="H193" s="425">
        <f t="shared" si="213"/>
        <v>0</v>
      </c>
      <c r="I193" s="425">
        <f t="shared" si="213"/>
        <v>0</v>
      </c>
      <c r="J193" s="425">
        <f t="shared" si="213"/>
        <v>0</v>
      </c>
      <c r="K193" s="425">
        <f t="shared" si="213"/>
        <v>0</v>
      </c>
      <c r="L193" s="425">
        <f t="shared" si="213"/>
        <v>331558916195</v>
      </c>
      <c r="M193" s="36">
        <f t="shared" si="168"/>
        <v>6.2460573082011091E-2</v>
      </c>
      <c r="N193" s="425">
        <f t="shared" si="213"/>
        <v>0</v>
      </c>
      <c r="O193" s="425">
        <f t="shared" si="213"/>
        <v>331558916195</v>
      </c>
      <c r="P193" s="425">
        <f t="shared" si="213"/>
        <v>0</v>
      </c>
      <c r="Q193" s="425">
        <f t="shared" si="213"/>
        <v>331558916195</v>
      </c>
      <c r="R193" s="425">
        <f t="shared" si="213"/>
        <v>0</v>
      </c>
      <c r="S193" s="425">
        <f t="shared" si="213"/>
        <v>0</v>
      </c>
      <c r="T193" s="425">
        <f t="shared" si="213"/>
        <v>0</v>
      </c>
      <c r="U193" s="425">
        <f t="shared" si="213"/>
        <v>331558916195</v>
      </c>
      <c r="V193" s="425">
        <f t="shared" si="213"/>
        <v>0</v>
      </c>
      <c r="W193" s="425">
        <f t="shared" ref="W193:W195" si="214">+W194</f>
        <v>0</v>
      </c>
      <c r="X193" s="37">
        <f t="shared" si="155"/>
        <v>1</v>
      </c>
      <c r="Y193" s="37">
        <f t="shared" si="156"/>
        <v>0</v>
      </c>
      <c r="Z193" s="37">
        <f t="shared" si="157"/>
        <v>0</v>
      </c>
      <c r="AA193" s="37">
        <f t="shared" si="188"/>
        <v>0</v>
      </c>
      <c r="AB193" s="37" t="s">
        <v>46</v>
      </c>
    </row>
    <row r="194" spans="1:28" ht="64.5" customHeight="1" x14ac:dyDescent="0.25">
      <c r="A194" s="238" t="s">
        <v>332</v>
      </c>
      <c r="B194" s="40"/>
      <c r="C194" s="40"/>
      <c r="D194" s="40"/>
      <c r="E194" s="149" t="s">
        <v>331</v>
      </c>
      <c r="F194" s="425">
        <f t="shared" si="213"/>
        <v>331558916195</v>
      </c>
      <c r="G194" s="425">
        <f t="shared" si="213"/>
        <v>0</v>
      </c>
      <c r="H194" s="425">
        <f t="shared" si="213"/>
        <v>0</v>
      </c>
      <c r="I194" s="425">
        <f t="shared" si="213"/>
        <v>0</v>
      </c>
      <c r="J194" s="425">
        <f t="shared" si="213"/>
        <v>0</v>
      </c>
      <c r="K194" s="425">
        <f t="shared" si="213"/>
        <v>0</v>
      </c>
      <c r="L194" s="425">
        <f t="shared" si="213"/>
        <v>331558916195</v>
      </c>
      <c r="M194" s="36">
        <f t="shared" si="168"/>
        <v>6.2460573082011091E-2</v>
      </c>
      <c r="N194" s="425">
        <f t="shared" si="213"/>
        <v>0</v>
      </c>
      <c r="O194" s="425">
        <f t="shared" si="213"/>
        <v>331558916195</v>
      </c>
      <c r="P194" s="425">
        <f t="shared" si="213"/>
        <v>0</v>
      </c>
      <c r="Q194" s="425">
        <f t="shared" si="213"/>
        <v>331558916195</v>
      </c>
      <c r="R194" s="425">
        <f t="shared" si="213"/>
        <v>0</v>
      </c>
      <c r="S194" s="425">
        <f t="shared" si="213"/>
        <v>0</v>
      </c>
      <c r="T194" s="425">
        <f t="shared" si="213"/>
        <v>0</v>
      </c>
      <c r="U194" s="425">
        <f t="shared" si="213"/>
        <v>331558916195</v>
      </c>
      <c r="V194" s="425">
        <f t="shared" si="213"/>
        <v>0</v>
      </c>
      <c r="W194" s="425">
        <f t="shared" si="214"/>
        <v>0</v>
      </c>
      <c r="X194" s="37">
        <f t="shared" si="155"/>
        <v>1</v>
      </c>
      <c r="Y194" s="37">
        <f t="shared" si="156"/>
        <v>0</v>
      </c>
      <c r="Z194" s="37">
        <f t="shared" si="157"/>
        <v>0</v>
      </c>
      <c r="AA194" s="37">
        <f t="shared" si="188"/>
        <v>0</v>
      </c>
      <c r="AB194" s="37" t="s">
        <v>46</v>
      </c>
    </row>
    <row r="195" spans="1:28" ht="38.25" customHeight="1" x14ac:dyDescent="0.25">
      <c r="A195" s="238" t="s">
        <v>333</v>
      </c>
      <c r="B195" s="40"/>
      <c r="C195" s="40"/>
      <c r="D195" s="40"/>
      <c r="E195" s="149" t="s">
        <v>236</v>
      </c>
      <c r="F195" s="425">
        <f t="shared" si="213"/>
        <v>331558916195</v>
      </c>
      <c r="G195" s="425">
        <f t="shared" si="213"/>
        <v>0</v>
      </c>
      <c r="H195" s="425">
        <f t="shared" si="213"/>
        <v>0</v>
      </c>
      <c r="I195" s="425">
        <f t="shared" si="213"/>
        <v>0</v>
      </c>
      <c r="J195" s="425">
        <f t="shared" si="213"/>
        <v>0</v>
      </c>
      <c r="K195" s="425">
        <f t="shared" si="213"/>
        <v>0</v>
      </c>
      <c r="L195" s="425">
        <f t="shared" si="213"/>
        <v>331558916195</v>
      </c>
      <c r="M195" s="36">
        <f t="shared" si="168"/>
        <v>6.2460573082011091E-2</v>
      </c>
      <c r="N195" s="425">
        <f t="shared" si="213"/>
        <v>0</v>
      </c>
      <c r="O195" s="425">
        <f t="shared" si="213"/>
        <v>331558916195</v>
      </c>
      <c r="P195" s="425">
        <f t="shared" si="213"/>
        <v>0</v>
      </c>
      <c r="Q195" s="425">
        <f t="shared" si="213"/>
        <v>331558916195</v>
      </c>
      <c r="R195" s="425">
        <f t="shared" si="213"/>
        <v>0</v>
      </c>
      <c r="S195" s="425">
        <f t="shared" si="213"/>
        <v>0</v>
      </c>
      <c r="T195" s="425">
        <f t="shared" si="213"/>
        <v>0</v>
      </c>
      <c r="U195" s="425">
        <f t="shared" si="213"/>
        <v>331558916195</v>
      </c>
      <c r="V195" s="425">
        <f t="shared" si="213"/>
        <v>0</v>
      </c>
      <c r="W195" s="425">
        <f t="shared" si="214"/>
        <v>0</v>
      </c>
      <c r="X195" s="37">
        <f t="shared" si="155"/>
        <v>1</v>
      </c>
      <c r="Y195" s="37">
        <f t="shared" si="156"/>
        <v>0</v>
      </c>
      <c r="Z195" s="37">
        <f t="shared" si="157"/>
        <v>0</v>
      </c>
      <c r="AA195" s="37">
        <f t="shared" si="188"/>
        <v>0</v>
      </c>
      <c r="AB195" s="37" t="s">
        <v>46</v>
      </c>
    </row>
    <row r="196" spans="1:28" ht="30" customHeight="1" x14ac:dyDescent="0.25">
      <c r="A196" s="239" t="s">
        <v>334</v>
      </c>
      <c r="B196" s="40" t="s">
        <v>192</v>
      </c>
      <c r="C196" s="40">
        <v>11</v>
      </c>
      <c r="D196" s="40" t="s">
        <v>38</v>
      </c>
      <c r="E196" s="151" t="s">
        <v>226</v>
      </c>
      <c r="F196" s="421">
        <v>331558916195</v>
      </c>
      <c r="G196" s="421">
        <v>0</v>
      </c>
      <c r="H196" s="421">
        <v>0</v>
      </c>
      <c r="I196" s="421">
        <v>0</v>
      </c>
      <c r="J196" s="421">
        <v>0</v>
      </c>
      <c r="K196" s="421">
        <f t="shared" si="158"/>
        <v>0</v>
      </c>
      <c r="L196" s="421">
        <f t="shared" si="159"/>
        <v>331558916195</v>
      </c>
      <c r="M196" s="43">
        <f t="shared" si="168"/>
        <v>6.2460573082011091E-2</v>
      </c>
      <c r="N196" s="421">
        <v>0</v>
      </c>
      <c r="O196" s="421">
        <v>331558916195</v>
      </c>
      <c r="P196" s="421">
        <f>L196-O196</f>
        <v>0</v>
      </c>
      <c r="Q196" s="421">
        <v>331558916195</v>
      </c>
      <c r="R196" s="421">
        <f>+L196-Q196</f>
        <v>0</v>
      </c>
      <c r="S196" s="421">
        <f t="shared" ref="S196" si="215">O196-Q196</f>
        <v>0</v>
      </c>
      <c r="T196" s="421">
        <v>0</v>
      </c>
      <c r="U196" s="421">
        <f>+Q196-T196</f>
        <v>331558916195</v>
      </c>
      <c r="V196" s="421">
        <v>0</v>
      </c>
      <c r="W196" s="44">
        <f t="shared" si="166"/>
        <v>0</v>
      </c>
      <c r="X196" s="45">
        <f t="shared" si="155"/>
        <v>1</v>
      </c>
      <c r="Y196" s="45">
        <f t="shared" si="156"/>
        <v>0</v>
      </c>
      <c r="Z196" s="45">
        <f t="shared" si="157"/>
        <v>0</v>
      </c>
      <c r="AA196" s="45">
        <f t="shared" si="188"/>
        <v>0</v>
      </c>
      <c r="AB196" s="45" t="s">
        <v>46</v>
      </c>
    </row>
    <row r="197" spans="1:28" ht="71.25" customHeight="1" x14ac:dyDescent="0.25">
      <c r="A197" s="238" t="s">
        <v>335</v>
      </c>
      <c r="B197" s="68"/>
      <c r="C197" s="68"/>
      <c r="D197" s="68"/>
      <c r="E197" s="149" t="s">
        <v>336</v>
      </c>
      <c r="F197" s="425">
        <f t="shared" ref="F197:V199" si="216">+F198</f>
        <v>57639326986</v>
      </c>
      <c r="G197" s="425">
        <f t="shared" si="216"/>
        <v>0</v>
      </c>
      <c r="H197" s="425">
        <f t="shared" si="216"/>
        <v>0</v>
      </c>
      <c r="I197" s="425">
        <f t="shared" si="216"/>
        <v>0</v>
      </c>
      <c r="J197" s="425">
        <f t="shared" si="216"/>
        <v>0</v>
      </c>
      <c r="K197" s="425">
        <f t="shared" si="216"/>
        <v>0</v>
      </c>
      <c r="L197" s="425">
        <f t="shared" si="216"/>
        <v>57639326986</v>
      </c>
      <c r="M197" s="36">
        <f t="shared" si="168"/>
        <v>1.085835795617575E-2</v>
      </c>
      <c r="N197" s="425">
        <f t="shared" si="216"/>
        <v>0</v>
      </c>
      <c r="O197" s="425">
        <f t="shared" si="216"/>
        <v>57639326986</v>
      </c>
      <c r="P197" s="425">
        <f t="shared" si="216"/>
        <v>0</v>
      </c>
      <c r="Q197" s="425">
        <f t="shared" si="216"/>
        <v>57639326986</v>
      </c>
      <c r="R197" s="425">
        <f t="shared" si="216"/>
        <v>0</v>
      </c>
      <c r="S197" s="425">
        <f t="shared" si="216"/>
        <v>0</v>
      </c>
      <c r="T197" s="425">
        <f t="shared" si="216"/>
        <v>0</v>
      </c>
      <c r="U197" s="425">
        <f t="shared" si="216"/>
        <v>57639326986</v>
      </c>
      <c r="V197" s="425">
        <f t="shared" si="216"/>
        <v>0</v>
      </c>
      <c r="W197" s="425">
        <f t="shared" ref="W197:W199" si="217">+W198</f>
        <v>0</v>
      </c>
      <c r="X197" s="37">
        <f t="shared" si="155"/>
        <v>1</v>
      </c>
      <c r="Y197" s="37">
        <f t="shared" si="156"/>
        <v>0</v>
      </c>
      <c r="Z197" s="37">
        <f t="shared" si="157"/>
        <v>0</v>
      </c>
      <c r="AA197" s="37">
        <f t="shared" si="188"/>
        <v>0</v>
      </c>
      <c r="AB197" s="37" t="s">
        <v>46</v>
      </c>
    </row>
    <row r="198" spans="1:28" ht="71.25" customHeight="1" x14ac:dyDescent="0.25">
      <c r="A198" s="238" t="s">
        <v>337</v>
      </c>
      <c r="B198" s="40"/>
      <c r="C198" s="40"/>
      <c r="D198" s="40"/>
      <c r="E198" s="148" t="s">
        <v>336</v>
      </c>
      <c r="F198" s="425">
        <f t="shared" si="216"/>
        <v>57639326986</v>
      </c>
      <c r="G198" s="425">
        <f t="shared" si="216"/>
        <v>0</v>
      </c>
      <c r="H198" s="425">
        <f t="shared" si="216"/>
        <v>0</v>
      </c>
      <c r="I198" s="425">
        <f t="shared" si="216"/>
        <v>0</v>
      </c>
      <c r="J198" s="425">
        <f t="shared" si="216"/>
        <v>0</v>
      </c>
      <c r="K198" s="425">
        <f t="shared" si="216"/>
        <v>0</v>
      </c>
      <c r="L198" s="425">
        <f t="shared" si="216"/>
        <v>57639326986</v>
      </c>
      <c r="M198" s="36">
        <f t="shared" si="168"/>
        <v>1.085835795617575E-2</v>
      </c>
      <c r="N198" s="425">
        <f t="shared" si="216"/>
        <v>0</v>
      </c>
      <c r="O198" s="425">
        <f t="shared" si="216"/>
        <v>57639326986</v>
      </c>
      <c r="P198" s="425">
        <f t="shared" si="216"/>
        <v>0</v>
      </c>
      <c r="Q198" s="425">
        <f t="shared" si="216"/>
        <v>57639326986</v>
      </c>
      <c r="R198" s="425">
        <f t="shared" si="216"/>
        <v>0</v>
      </c>
      <c r="S198" s="425">
        <f t="shared" si="216"/>
        <v>0</v>
      </c>
      <c r="T198" s="425">
        <f t="shared" si="216"/>
        <v>0</v>
      </c>
      <c r="U198" s="425">
        <f t="shared" si="216"/>
        <v>57639326986</v>
      </c>
      <c r="V198" s="425">
        <f t="shared" si="216"/>
        <v>0</v>
      </c>
      <c r="W198" s="425">
        <f t="shared" si="217"/>
        <v>0</v>
      </c>
      <c r="X198" s="37">
        <f t="shared" si="155"/>
        <v>1</v>
      </c>
      <c r="Y198" s="37">
        <f t="shared" si="156"/>
        <v>0</v>
      </c>
      <c r="Z198" s="37">
        <f t="shared" si="157"/>
        <v>0</v>
      </c>
      <c r="AA198" s="37">
        <f t="shared" si="188"/>
        <v>0</v>
      </c>
      <c r="AB198" s="37" t="s">
        <v>46</v>
      </c>
    </row>
    <row r="199" spans="1:28" ht="30.75" customHeight="1" x14ac:dyDescent="0.25">
      <c r="A199" s="238" t="s">
        <v>338</v>
      </c>
      <c r="B199" s="40"/>
      <c r="C199" s="40"/>
      <c r="D199" s="40"/>
      <c r="E199" s="149" t="s">
        <v>236</v>
      </c>
      <c r="F199" s="425">
        <f t="shared" si="216"/>
        <v>57639326986</v>
      </c>
      <c r="G199" s="425">
        <f t="shared" si="216"/>
        <v>0</v>
      </c>
      <c r="H199" s="425">
        <f t="shared" si="216"/>
        <v>0</v>
      </c>
      <c r="I199" s="425">
        <f t="shared" si="216"/>
        <v>0</v>
      </c>
      <c r="J199" s="425">
        <f t="shared" si="216"/>
        <v>0</v>
      </c>
      <c r="K199" s="425">
        <f t="shared" si="216"/>
        <v>0</v>
      </c>
      <c r="L199" s="425">
        <f t="shared" si="216"/>
        <v>57639326986</v>
      </c>
      <c r="M199" s="36">
        <f t="shared" si="168"/>
        <v>1.085835795617575E-2</v>
      </c>
      <c r="N199" s="425">
        <f t="shared" si="216"/>
        <v>0</v>
      </c>
      <c r="O199" s="425">
        <f t="shared" si="216"/>
        <v>57639326986</v>
      </c>
      <c r="P199" s="425">
        <f t="shared" si="216"/>
        <v>0</v>
      </c>
      <c r="Q199" s="425">
        <f t="shared" si="216"/>
        <v>57639326986</v>
      </c>
      <c r="R199" s="425">
        <f t="shared" si="216"/>
        <v>0</v>
      </c>
      <c r="S199" s="425">
        <f t="shared" si="216"/>
        <v>0</v>
      </c>
      <c r="T199" s="425">
        <f t="shared" si="216"/>
        <v>0</v>
      </c>
      <c r="U199" s="425">
        <f t="shared" si="216"/>
        <v>57639326986</v>
      </c>
      <c r="V199" s="425">
        <f t="shared" si="216"/>
        <v>0</v>
      </c>
      <c r="W199" s="425">
        <f t="shared" si="217"/>
        <v>0</v>
      </c>
      <c r="X199" s="37">
        <f t="shared" si="155"/>
        <v>1</v>
      </c>
      <c r="Y199" s="37">
        <f t="shared" si="156"/>
        <v>0</v>
      </c>
      <c r="Z199" s="37">
        <f t="shared" si="157"/>
        <v>0</v>
      </c>
      <c r="AA199" s="37">
        <f t="shared" si="188"/>
        <v>0</v>
      </c>
      <c r="AB199" s="37" t="s">
        <v>46</v>
      </c>
    </row>
    <row r="200" spans="1:28" ht="30" customHeight="1" x14ac:dyDescent="0.25">
      <c r="A200" s="239" t="s">
        <v>339</v>
      </c>
      <c r="B200" s="40" t="s">
        <v>192</v>
      </c>
      <c r="C200" s="40">
        <v>11</v>
      </c>
      <c r="D200" s="40" t="s">
        <v>38</v>
      </c>
      <c r="E200" s="151" t="s">
        <v>226</v>
      </c>
      <c r="F200" s="421">
        <v>57639326986</v>
      </c>
      <c r="G200" s="421">
        <v>0</v>
      </c>
      <c r="H200" s="421">
        <v>0</v>
      </c>
      <c r="I200" s="421">
        <v>0</v>
      </c>
      <c r="J200" s="421">
        <v>0</v>
      </c>
      <c r="K200" s="421">
        <f t="shared" si="158"/>
        <v>0</v>
      </c>
      <c r="L200" s="421">
        <f t="shared" si="159"/>
        <v>57639326986</v>
      </c>
      <c r="M200" s="43">
        <f t="shared" si="168"/>
        <v>1.085835795617575E-2</v>
      </c>
      <c r="N200" s="421">
        <v>0</v>
      </c>
      <c r="O200" s="421">
        <v>57639326986</v>
      </c>
      <c r="P200" s="421">
        <f>L200-O200</f>
        <v>0</v>
      </c>
      <c r="Q200" s="421">
        <v>57639326986</v>
      </c>
      <c r="R200" s="421">
        <f>+L200-Q200</f>
        <v>0</v>
      </c>
      <c r="S200" s="421">
        <f t="shared" ref="S200" si="218">O200-Q200</f>
        <v>0</v>
      </c>
      <c r="T200" s="421">
        <v>0</v>
      </c>
      <c r="U200" s="421">
        <f>+Q200-T200</f>
        <v>57639326986</v>
      </c>
      <c r="V200" s="421">
        <v>0</v>
      </c>
      <c r="W200" s="44">
        <f t="shared" si="166"/>
        <v>0</v>
      </c>
      <c r="X200" s="45">
        <f t="shared" si="155"/>
        <v>1</v>
      </c>
      <c r="Y200" s="45">
        <f t="shared" si="156"/>
        <v>0</v>
      </c>
      <c r="Z200" s="45">
        <f t="shared" si="157"/>
        <v>0</v>
      </c>
      <c r="AA200" s="45">
        <f t="shared" si="188"/>
        <v>0</v>
      </c>
      <c r="AB200" s="45" t="s">
        <v>46</v>
      </c>
    </row>
    <row r="201" spans="1:28" s="410" customFormat="1" ht="73.5" customHeight="1" x14ac:dyDescent="0.25">
      <c r="A201" s="254" t="s">
        <v>340</v>
      </c>
      <c r="B201" s="72"/>
      <c r="C201" s="33"/>
      <c r="D201" s="33"/>
      <c r="E201" s="148" t="s">
        <v>472</v>
      </c>
      <c r="F201" s="423">
        <f>+F202</f>
        <v>15000000000</v>
      </c>
      <c r="G201" s="423">
        <f t="shared" ref="G201:J201" si="219">+G202</f>
        <v>0</v>
      </c>
      <c r="H201" s="423">
        <f t="shared" si="219"/>
        <v>0</v>
      </c>
      <c r="I201" s="423">
        <f t="shared" si="219"/>
        <v>0</v>
      </c>
      <c r="J201" s="423">
        <f t="shared" si="219"/>
        <v>0</v>
      </c>
      <c r="K201" s="424">
        <f t="shared" si="158"/>
        <v>0</v>
      </c>
      <c r="L201" s="424">
        <f t="shared" si="159"/>
        <v>15000000000</v>
      </c>
      <c r="M201" s="36">
        <f t="shared" si="168"/>
        <v>2.8257680625278121E-3</v>
      </c>
      <c r="N201" s="424">
        <v>0</v>
      </c>
      <c r="O201" s="424">
        <f>+O202</f>
        <v>6489794675</v>
      </c>
      <c r="P201" s="424">
        <f>L201-O201</f>
        <v>8510205325</v>
      </c>
      <c r="Q201" s="424">
        <f>+Q202</f>
        <v>448843053</v>
      </c>
      <c r="R201" s="424">
        <f>+L201-Q201</f>
        <v>14551156947</v>
      </c>
      <c r="S201" s="424">
        <f>+S202</f>
        <v>6040951622</v>
      </c>
      <c r="T201" s="424">
        <f>+T202</f>
        <v>94581003</v>
      </c>
      <c r="U201" s="424">
        <f>+Q201-T201</f>
        <v>354262050</v>
      </c>
      <c r="V201" s="424">
        <f>+V202</f>
        <v>94581003</v>
      </c>
      <c r="W201" s="73">
        <f t="shared" si="166"/>
        <v>0</v>
      </c>
      <c r="X201" s="37">
        <f t="shared" si="155"/>
        <v>2.99228702E-2</v>
      </c>
      <c r="Y201" s="37">
        <f t="shared" si="156"/>
        <v>6.3054002000000001E-3</v>
      </c>
      <c r="Z201" s="37">
        <f t="shared" si="157"/>
        <v>6.3054002000000001E-3</v>
      </c>
      <c r="AA201" s="37">
        <f t="shared" si="188"/>
        <v>0.21072177093492855</v>
      </c>
      <c r="AB201" s="37">
        <f t="shared" si="164"/>
        <v>1</v>
      </c>
    </row>
    <row r="202" spans="1:28" s="410" customFormat="1" ht="57" customHeight="1" x14ac:dyDescent="0.25">
      <c r="A202" s="254" t="s">
        <v>471</v>
      </c>
      <c r="B202" s="72"/>
      <c r="C202" s="33"/>
      <c r="D202" s="33"/>
      <c r="E202" s="148" t="s">
        <v>472</v>
      </c>
      <c r="F202" s="423">
        <f>+F203+F205+F207</f>
        <v>15000000000</v>
      </c>
      <c r="G202" s="423">
        <f t="shared" ref="G202:L202" si="220">+G203+G205+G207</f>
        <v>0</v>
      </c>
      <c r="H202" s="423">
        <f t="shared" si="220"/>
        <v>0</v>
      </c>
      <c r="I202" s="423">
        <f t="shared" si="220"/>
        <v>0</v>
      </c>
      <c r="J202" s="423">
        <f t="shared" si="220"/>
        <v>0</v>
      </c>
      <c r="K202" s="423">
        <f t="shared" si="220"/>
        <v>0</v>
      </c>
      <c r="L202" s="423">
        <f t="shared" si="220"/>
        <v>15000000000</v>
      </c>
      <c r="M202" s="36">
        <f t="shared" si="168"/>
        <v>2.8257680625278121E-3</v>
      </c>
      <c r="N202" s="423">
        <f t="shared" ref="N202:W202" si="221">+N203+N205+N207</f>
        <v>2.8257680625278121E-3</v>
      </c>
      <c r="O202" s="423">
        <f t="shared" si="221"/>
        <v>6489794675</v>
      </c>
      <c r="P202" s="423">
        <f t="shared" si="221"/>
        <v>8510205325</v>
      </c>
      <c r="Q202" s="423">
        <f t="shared" si="221"/>
        <v>448843053</v>
      </c>
      <c r="R202" s="423">
        <f t="shared" si="221"/>
        <v>14551156947</v>
      </c>
      <c r="S202" s="423">
        <f t="shared" si="221"/>
        <v>6040951622</v>
      </c>
      <c r="T202" s="423">
        <f t="shared" si="221"/>
        <v>94581003</v>
      </c>
      <c r="U202" s="423">
        <f t="shared" si="221"/>
        <v>354262050</v>
      </c>
      <c r="V202" s="423">
        <f t="shared" si="221"/>
        <v>94581003</v>
      </c>
      <c r="W202" s="423">
        <f t="shared" si="221"/>
        <v>0</v>
      </c>
      <c r="X202" s="37">
        <f t="shared" ref="X202:X260" si="222">+Q202/L202</f>
        <v>2.99228702E-2</v>
      </c>
      <c r="Y202" s="37">
        <f t="shared" ref="Y202:Y260" si="223">+T202/L202</f>
        <v>6.3054002000000001E-3</v>
      </c>
      <c r="Z202" s="37">
        <f t="shared" ref="Z202:Z260" si="224">+V202/L202</f>
        <v>6.3054002000000001E-3</v>
      </c>
      <c r="AA202" s="37">
        <f t="shared" si="188"/>
        <v>0.21072177093492855</v>
      </c>
      <c r="AB202" s="37">
        <f t="shared" si="164"/>
        <v>1</v>
      </c>
    </row>
    <row r="203" spans="1:28" s="410" customFormat="1" ht="36.75" customHeight="1" x14ac:dyDescent="0.25">
      <c r="A203" s="254" t="s">
        <v>473</v>
      </c>
      <c r="B203" s="72"/>
      <c r="C203" s="33"/>
      <c r="D203" s="33"/>
      <c r="E203" s="148" t="s">
        <v>474</v>
      </c>
      <c r="F203" s="423">
        <f>+F204</f>
        <v>3974737950</v>
      </c>
      <c r="G203" s="423">
        <f t="shared" ref="G203:L203" si="225">+G204</f>
        <v>0</v>
      </c>
      <c r="H203" s="423">
        <f t="shared" si="225"/>
        <v>0</v>
      </c>
      <c r="I203" s="423">
        <f t="shared" si="225"/>
        <v>0</v>
      </c>
      <c r="J203" s="423">
        <f t="shared" si="225"/>
        <v>0</v>
      </c>
      <c r="K203" s="423">
        <f t="shared" si="225"/>
        <v>0</v>
      </c>
      <c r="L203" s="423">
        <f t="shared" si="225"/>
        <v>3974737950</v>
      </c>
      <c r="M203" s="36">
        <f t="shared" si="168"/>
        <v>7.4877917040181785E-4</v>
      </c>
      <c r="N203" s="423">
        <f t="shared" ref="N203:W203" si="226">+N204</f>
        <v>7.4877917040181785E-4</v>
      </c>
      <c r="O203" s="423">
        <f t="shared" si="226"/>
        <v>10000</v>
      </c>
      <c r="P203" s="423">
        <f t="shared" si="226"/>
        <v>3974727950</v>
      </c>
      <c r="Q203" s="423">
        <f t="shared" si="226"/>
        <v>0</v>
      </c>
      <c r="R203" s="423">
        <f t="shared" si="226"/>
        <v>3974737950</v>
      </c>
      <c r="S203" s="423">
        <f t="shared" si="226"/>
        <v>10000</v>
      </c>
      <c r="T203" s="423">
        <f t="shared" si="226"/>
        <v>0</v>
      </c>
      <c r="U203" s="423">
        <f t="shared" si="226"/>
        <v>0</v>
      </c>
      <c r="V203" s="423">
        <f t="shared" si="226"/>
        <v>0</v>
      </c>
      <c r="W203" s="423">
        <f t="shared" si="226"/>
        <v>0</v>
      </c>
      <c r="X203" s="37">
        <f t="shared" si="222"/>
        <v>0</v>
      </c>
      <c r="Y203" s="37">
        <f t="shared" si="223"/>
        <v>0</v>
      </c>
      <c r="Z203" s="37">
        <f t="shared" si="224"/>
        <v>0</v>
      </c>
      <c r="AA203" s="37" t="s">
        <v>46</v>
      </c>
      <c r="AB203" s="37" t="s">
        <v>46</v>
      </c>
    </row>
    <row r="204" spans="1:28" ht="36" customHeight="1" x14ac:dyDescent="0.25">
      <c r="A204" s="255" t="s">
        <v>475</v>
      </c>
      <c r="B204" s="77" t="s">
        <v>192</v>
      </c>
      <c r="C204" s="40">
        <v>54</v>
      </c>
      <c r="D204" s="40" t="s">
        <v>38</v>
      </c>
      <c r="E204" s="151" t="s">
        <v>226</v>
      </c>
      <c r="F204" s="429">
        <v>3974737950</v>
      </c>
      <c r="G204" s="429">
        <v>0</v>
      </c>
      <c r="H204" s="429">
        <v>0</v>
      </c>
      <c r="I204" s="429">
        <v>0</v>
      </c>
      <c r="J204" s="429">
        <v>0</v>
      </c>
      <c r="K204" s="429">
        <f t="shared" ref="K204:K259" si="227">+G204-H204+I204-J204</f>
        <v>0</v>
      </c>
      <c r="L204" s="421">
        <f t="shared" ref="L204:L259" si="228">+F204+K204</f>
        <v>3974737950</v>
      </c>
      <c r="M204" s="43">
        <f t="shared" si="168"/>
        <v>7.4877917040181785E-4</v>
      </c>
      <c r="N204" s="421">
        <f>H204+M204</f>
        <v>7.4877917040181785E-4</v>
      </c>
      <c r="O204" s="429">
        <v>10000</v>
      </c>
      <c r="P204" s="429">
        <f>L204-O204</f>
        <v>3974727950</v>
      </c>
      <c r="Q204" s="429">
        <v>0</v>
      </c>
      <c r="R204" s="429">
        <f>+L204-Q204</f>
        <v>3974737950</v>
      </c>
      <c r="S204" s="421">
        <f t="shared" ref="S204:S208" si="229">O204-Q204</f>
        <v>10000</v>
      </c>
      <c r="T204" s="429">
        <v>0</v>
      </c>
      <c r="U204" s="429">
        <f>+Q204-T204</f>
        <v>0</v>
      </c>
      <c r="V204" s="429">
        <v>0</v>
      </c>
      <c r="W204" s="44">
        <f t="shared" ref="W204" si="230">+T204-V204</f>
        <v>0</v>
      </c>
      <c r="X204" s="45">
        <f t="shared" si="222"/>
        <v>0</v>
      </c>
      <c r="Y204" s="45">
        <f t="shared" si="223"/>
        <v>0</v>
      </c>
      <c r="Z204" s="45">
        <f t="shared" si="224"/>
        <v>0</v>
      </c>
      <c r="AA204" s="45" t="s">
        <v>46</v>
      </c>
      <c r="AB204" s="45" t="s">
        <v>46</v>
      </c>
    </row>
    <row r="205" spans="1:28" s="410" customFormat="1" ht="36.75" customHeight="1" x14ac:dyDescent="0.25">
      <c r="A205" s="254" t="s">
        <v>476</v>
      </c>
      <c r="B205" s="72"/>
      <c r="C205" s="33"/>
      <c r="D205" s="33"/>
      <c r="E205" s="148" t="s">
        <v>477</v>
      </c>
      <c r="F205" s="423">
        <f>+F206</f>
        <v>5396885000</v>
      </c>
      <c r="G205" s="423">
        <f t="shared" ref="G205:L205" si="231">+G206</f>
        <v>0</v>
      </c>
      <c r="H205" s="423">
        <f t="shared" si="231"/>
        <v>0</v>
      </c>
      <c r="I205" s="423">
        <f t="shared" si="231"/>
        <v>0</v>
      </c>
      <c r="J205" s="423">
        <f t="shared" si="231"/>
        <v>0</v>
      </c>
      <c r="K205" s="423">
        <f t="shared" si="231"/>
        <v>0</v>
      </c>
      <c r="L205" s="423">
        <f t="shared" si="231"/>
        <v>5396885000</v>
      </c>
      <c r="M205" s="36">
        <f t="shared" si="168"/>
        <v>1.0166896846756941E-3</v>
      </c>
      <c r="N205" s="423">
        <f t="shared" ref="N205:W205" si="232">+N206</f>
        <v>1.0166896846756941E-3</v>
      </c>
      <c r="O205" s="423">
        <f t="shared" si="232"/>
        <v>5396885000</v>
      </c>
      <c r="P205" s="423">
        <f t="shared" si="232"/>
        <v>0</v>
      </c>
      <c r="Q205" s="423">
        <f t="shared" si="232"/>
        <v>0</v>
      </c>
      <c r="R205" s="423">
        <f t="shared" si="232"/>
        <v>5396885000</v>
      </c>
      <c r="S205" s="423">
        <f t="shared" si="232"/>
        <v>5396885000</v>
      </c>
      <c r="T205" s="423">
        <f t="shared" si="232"/>
        <v>0</v>
      </c>
      <c r="U205" s="423">
        <f t="shared" si="232"/>
        <v>0</v>
      </c>
      <c r="V205" s="423">
        <f t="shared" si="232"/>
        <v>0</v>
      </c>
      <c r="W205" s="423">
        <f t="shared" si="232"/>
        <v>0</v>
      </c>
      <c r="X205" s="37">
        <f t="shared" si="222"/>
        <v>0</v>
      </c>
      <c r="Y205" s="37">
        <f t="shared" si="223"/>
        <v>0</v>
      </c>
      <c r="Z205" s="37">
        <f t="shared" si="224"/>
        <v>0</v>
      </c>
      <c r="AA205" s="37" t="s">
        <v>46</v>
      </c>
      <c r="AB205" s="37" t="s">
        <v>46</v>
      </c>
    </row>
    <row r="206" spans="1:28" ht="39" customHeight="1" x14ac:dyDescent="0.25">
      <c r="A206" s="255" t="s">
        <v>478</v>
      </c>
      <c r="B206" s="77" t="s">
        <v>192</v>
      </c>
      <c r="C206" s="40">
        <v>54</v>
      </c>
      <c r="D206" s="40" t="s">
        <v>38</v>
      </c>
      <c r="E206" s="151" t="s">
        <v>226</v>
      </c>
      <c r="F206" s="429">
        <v>5396885000</v>
      </c>
      <c r="G206" s="429">
        <v>0</v>
      </c>
      <c r="H206" s="429">
        <v>0</v>
      </c>
      <c r="I206" s="429">
        <v>0</v>
      </c>
      <c r="J206" s="429">
        <v>0</v>
      </c>
      <c r="K206" s="429">
        <f t="shared" si="227"/>
        <v>0</v>
      </c>
      <c r="L206" s="421">
        <f t="shared" si="228"/>
        <v>5396885000</v>
      </c>
      <c r="M206" s="36">
        <f t="shared" si="168"/>
        <v>1.0166896846756941E-3</v>
      </c>
      <c r="N206" s="421">
        <f>H206+M206</f>
        <v>1.0166896846756941E-3</v>
      </c>
      <c r="O206" s="421">
        <v>5396885000</v>
      </c>
      <c r="P206" s="421">
        <f>L206-O206</f>
        <v>0</v>
      </c>
      <c r="Q206" s="421">
        <v>0</v>
      </c>
      <c r="R206" s="421">
        <f>+L206-Q206</f>
        <v>5396885000</v>
      </c>
      <c r="S206" s="421">
        <f t="shared" si="229"/>
        <v>5396885000</v>
      </c>
      <c r="T206" s="421">
        <v>0</v>
      </c>
      <c r="U206" s="421">
        <f>+Q206-T206</f>
        <v>0</v>
      </c>
      <c r="V206" s="421">
        <v>0</v>
      </c>
      <c r="W206" s="44">
        <f t="shared" ref="W206" si="233">+T206-V206</f>
        <v>0</v>
      </c>
      <c r="X206" s="45">
        <f t="shared" si="222"/>
        <v>0</v>
      </c>
      <c r="Y206" s="45">
        <f t="shared" si="223"/>
        <v>0</v>
      </c>
      <c r="Z206" s="45">
        <f t="shared" si="224"/>
        <v>0</v>
      </c>
      <c r="AA206" s="45" t="s">
        <v>46</v>
      </c>
      <c r="AB206" s="45" t="s">
        <v>46</v>
      </c>
    </row>
    <row r="207" spans="1:28" ht="45" customHeight="1" x14ac:dyDescent="0.25">
      <c r="A207" s="254" t="s">
        <v>479</v>
      </c>
      <c r="B207" s="72"/>
      <c r="C207" s="33"/>
      <c r="D207" s="33"/>
      <c r="E207" s="148" t="s">
        <v>236</v>
      </c>
      <c r="F207" s="423">
        <f>+F208</f>
        <v>5628377050</v>
      </c>
      <c r="G207" s="423">
        <f t="shared" ref="G207:L207" si="234">+G208</f>
        <v>0</v>
      </c>
      <c r="H207" s="423">
        <f t="shared" si="234"/>
        <v>0</v>
      </c>
      <c r="I207" s="423">
        <f t="shared" si="234"/>
        <v>0</v>
      </c>
      <c r="J207" s="423">
        <f t="shared" si="234"/>
        <v>0</v>
      </c>
      <c r="K207" s="423">
        <f t="shared" si="234"/>
        <v>0</v>
      </c>
      <c r="L207" s="423">
        <f t="shared" si="234"/>
        <v>5628377050</v>
      </c>
      <c r="M207" s="36">
        <f t="shared" ref="M207:M260" si="235">L207/$L$260</f>
        <v>1.0602992074503002E-3</v>
      </c>
      <c r="N207" s="423">
        <f t="shared" ref="N207:W207" si="236">+N208</f>
        <v>1.0602992074503002E-3</v>
      </c>
      <c r="O207" s="423">
        <f t="shared" si="236"/>
        <v>1092899675</v>
      </c>
      <c r="P207" s="423">
        <f t="shared" si="236"/>
        <v>4535477375</v>
      </c>
      <c r="Q207" s="423">
        <f t="shared" si="236"/>
        <v>448843053</v>
      </c>
      <c r="R207" s="423">
        <f t="shared" si="236"/>
        <v>5179533997</v>
      </c>
      <c r="S207" s="423">
        <f t="shared" si="236"/>
        <v>644056622</v>
      </c>
      <c r="T207" s="423">
        <f t="shared" si="236"/>
        <v>94581003</v>
      </c>
      <c r="U207" s="423">
        <f t="shared" si="236"/>
        <v>354262050</v>
      </c>
      <c r="V207" s="423">
        <f t="shared" si="236"/>
        <v>94581003</v>
      </c>
      <c r="W207" s="423">
        <f t="shared" si="236"/>
        <v>0</v>
      </c>
      <c r="X207" s="37">
        <f t="shared" si="222"/>
        <v>7.9746443604022582E-2</v>
      </c>
      <c r="Y207" s="37">
        <f t="shared" si="223"/>
        <v>1.6804311822002045E-2</v>
      </c>
      <c r="Z207" s="37">
        <f t="shared" si="224"/>
        <v>1.6804311822002045E-2</v>
      </c>
      <c r="AA207" s="37">
        <f t="shared" ref="AA207:AA232" si="237">+T207/Q207</f>
        <v>0.21072177093492855</v>
      </c>
      <c r="AB207" s="37">
        <f t="shared" ref="AB207:AB260" si="238">+V207/T207</f>
        <v>1</v>
      </c>
    </row>
    <row r="208" spans="1:28" ht="41.25" customHeight="1" x14ac:dyDescent="0.25">
      <c r="A208" s="255" t="s">
        <v>480</v>
      </c>
      <c r="B208" s="77" t="s">
        <v>192</v>
      </c>
      <c r="C208" s="40">
        <v>54</v>
      </c>
      <c r="D208" s="40" t="s">
        <v>38</v>
      </c>
      <c r="E208" s="151" t="s">
        <v>226</v>
      </c>
      <c r="F208" s="429">
        <v>5628377050</v>
      </c>
      <c r="G208" s="429">
        <v>0</v>
      </c>
      <c r="H208" s="429">
        <v>0</v>
      </c>
      <c r="I208" s="429">
        <v>0</v>
      </c>
      <c r="J208" s="429">
        <v>0</v>
      </c>
      <c r="K208" s="429">
        <f t="shared" si="227"/>
        <v>0</v>
      </c>
      <c r="L208" s="421">
        <f t="shared" si="228"/>
        <v>5628377050</v>
      </c>
      <c r="M208" s="43">
        <f t="shared" si="235"/>
        <v>1.0602992074503002E-3</v>
      </c>
      <c r="N208" s="421">
        <f>H208+M208</f>
        <v>1.0602992074503002E-3</v>
      </c>
      <c r="O208" s="429">
        <v>1092899675</v>
      </c>
      <c r="P208" s="429">
        <f>L208-O208</f>
        <v>4535477375</v>
      </c>
      <c r="Q208" s="429">
        <v>448843053</v>
      </c>
      <c r="R208" s="429">
        <f>+L208-Q208</f>
        <v>5179533997</v>
      </c>
      <c r="S208" s="421">
        <f t="shared" si="229"/>
        <v>644056622</v>
      </c>
      <c r="T208" s="429">
        <v>94581003</v>
      </c>
      <c r="U208" s="429">
        <v>354262050</v>
      </c>
      <c r="V208" s="429">
        <v>94581003</v>
      </c>
      <c r="W208" s="44">
        <f>+T208-V208</f>
        <v>0</v>
      </c>
      <c r="X208" s="45">
        <f t="shared" si="222"/>
        <v>7.9746443604022582E-2</v>
      </c>
      <c r="Y208" s="45">
        <f t="shared" si="223"/>
        <v>1.6804311822002045E-2</v>
      </c>
      <c r="Z208" s="45">
        <f t="shared" si="224"/>
        <v>1.6804311822002045E-2</v>
      </c>
      <c r="AA208" s="45">
        <f t="shared" si="237"/>
        <v>0.21072177093492855</v>
      </c>
      <c r="AB208" s="45">
        <f t="shared" si="238"/>
        <v>1</v>
      </c>
    </row>
    <row r="209" spans="1:28" ht="35.25" customHeight="1" x14ac:dyDescent="0.25">
      <c r="A209" s="238" t="s">
        <v>342</v>
      </c>
      <c r="B209" s="68"/>
      <c r="C209" s="68"/>
      <c r="D209" s="68"/>
      <c r="E209" s="148" t="s">
        <v>343</v>
      </c>
      <c r="F209" s="425">
        <f t="shared" ref="F209:V213" si="239">+F210</f>
        <v>2500000000</v>
      </c>
      <c r="G209" s="425">
        <f t="shared" si="239"/>
        <v>0</v>
      </c>
      <c r="H209" s="425">
        <f t="shared" si="239"/>
        <v>0</v>
      </c>
      <c r="I209" s="425">
        <f t="shared" si="239"/>
        <v>0</v>
      </c>
      <c r="J209" s="425">
        <f t="shared" si="239"/>
        <v>0</v>
      </c>
      <c r="K209" s="425">
        <f t="shared" si="239"/>
        <v>0</v>
      </c>
      <c r="L209" s="425">
        <f t="shared" si="239"/>
        <v>2500000000</v>
      </c>
      <c r="M209" s="36">
        <f t="shared" si="235"/>
        <v>4.7096134375463537E-4</v>
      </c>
      <c r="N209" s="425">
        <f t="shared" si="239"/>
        <v>0</v>
      </c>
      <c r="O209" s="425">
        <f t="shared" si="239"/>
        <v>1994719925.0899999</v>
      </c>
      <c r="P209" s="425">
        <f t="shared" si="239"/>
        <v>505280074.91000009</v>
      </c>
      <c r="Q209" s="425">
        <f t="shared" si="239"/>
        <v>1821170911.79</v>
      </c>
      <c r="R209" s="425">
        <f t="shared" si="239"/>
        <v>678829088.21000004</v>
      </c>
      <c r="S209" s="425">
        <f t="shared" si="239"/>
        <v>173549013.29999995</v>
      </c>
      <c r="T209" s="425">
        <f t="shared" si="239"/>
        <v>900394561.69000006</v>
      </c>
      <c r="U209" s="425">
        <f t="shared" si="239"/>
        <v>920776350.0999999</v>
      </c>
      <c r="V209" s="425">
        <f t="shared" si="239"/>
        <v>900394561.69000006</v>
      </c>
      <c r="W209" s="425">
        <f t="shared" ref="W209:W213" si="240">+W210</f>
        <v>0</v>
      </c>
      <c r="X209" s="37">
        <f t="shared" si="222"/>
        <v>0.72846836471599996</v>
      </c>
      <c r="Y209" s="37">
        <f t="shared" si="223"/>
        <v>0.36015782467600005</v>
      </c>
      <c r="Z209" s="37">
        <f t="shared" si="224"/>
        <v>0.36015782467600005</v>
      </c>
      <c r="AA209" s="37">
        <f t="shared" si="237"/>
        <v>0.49440420767813414</v>
      </c>
      <c r="AB209" s="37">
        <f t="shared" si="238"/>
        <v>1</v>
      </c>
    </row>
    <row r="210" spans="1:28" ht="33" customHeight="1" x14ac:dyDescent="0.25">
      <c r="A210" s="238" t="s">
        <v>344</v>
      </c>
      <c r="B210" s="40"/>
      <c r="C210" s="40"/>
      <c r="D210" s="40"/>
      <c r="E210" s="149" t="s">
        <v>219</v>
      </c>
      <c r="F210" s="425">
        <f t="shared" si="239"/>
        <v>2500000000</v>
      </c>
      <c r="G210" s="425">
        <f t="shared" si="239"/>
        <v>0</v>
      </c>
      <c r="H210" s="425">
        <f t="shared" si="239"/>
        <v>0</v>
      </c>
      <c r="I210" s="425">
        <f t="shared" si="239"/>
        <v>0</v>
      </c>
      <c r="J210" s="425">
        <f t="shared" si="239"/>
        <v>0</v>
      </c>
      <c r="K210" s="425">
        <f t="shared" si="239"/>
        <v>0</v>
      </c>
      <c r="L210" s="425">
        <f t="shared" si="239"/>
        <v>2500000000</v>
      </c>
      <c r="M210" s="36">
        <f t="shared" si="235"/>
        <v>4.7096134375463537E-4</v>
      </c>
      <c r="N210" s="425">
        <f t="shared" si="239"/>
        <v>0</v>
      </c>
      <c r="O210" s="425">
        <f t="shared" si="239"/>
        <v>1994719925.0899999</v>
      </c>
      <c r="P210" s="425">
        <f t="shared" si="239"/>
        <v>505280074.91000009</v>
      </c>
      <c r="Q210" s="425">
        <f t="shared" si="239"/>
        <v>1821170911.79</v>
      </c>
      <c r="R210" s="425">
        <f t="shared" si="239"/>
        <v>678829088.21000004</v>
      </c>
      <c r="S210" s="425">
        <f t="shared" si="239"/>
        <v>173549013.29999995</v>
      </c>
      <c r="T210" s="425">
        <f t="shared" si="239"/>
        <v>900394561.69000006</v>
      </c>
      <c r="U210" s="425">
        <f t="shared" si="239"/>
        <v>920776350.0999999</v>
      </c>
      <c r="V210" s="425">
        <f t="shared" si="239"/>
        <v>900394561.69000006</v>
      </c>
      <c r="W210" s="425">
        <f t="shared" si="240"/>
        <v>0</v>
      </c>
      <c r="X210" s="37">
        <f t="shared" si="222"/>
        <v>0.72846836471599996</v>
      </c>
      <c r="Y210" s="37">
        <f t="shared" si="223"/>
        <v>0.36015782467600005</v>
      </c>
      <c r="Z210" s="37">
        <f t="shared" si="224"/>
        <v>0.36015782467600005</v>
      </c>
      <c r="AA210" s="37">
        <f t="shared" si="237"/>
        <v>0.49440420767813414</v>
      </c>
      <c r="AB210" s="37">
        <f t="shared" si="238"/>
        <v>1</v>
      </c>
    </row>
    <row r="211" spans="1:28" ht="51.75" customHeight="1" x14ac:dyDescent="0.25">
      <c r="A211" s="238" t="s">
        <v>345</v>
      </c>
      <c r="B211" s="40"/>
      <c r="C211" s="40"/>
      <c r="D211" s="40"/>
      <c r="E211" s="149" t="s">
        <v>346</v>
      </c>
      <c r="F211" s="425">
        <f t="shared" si="239"/>
        <v>2500000000</v>
      </c>
      <c r="G211" s="425">
        <f t="shared" si="239"/>
        <v>0</v>
      </c>
      <c r="H211" s="425">
        <f t="shared" si="239"/>
        <v>0</v>
      </c>
      <c r="I211" s="425">
        <f t="shared" si="239"/>
        <v>0</v>
      </c>
      <c r="J211" s="425">
        <f t="shared" si="239"/>
        <v>0</v>
      </c>
      <c r="K211" s="425">
        <f t="shared" si="239"/>
        <v>0</v>
      </c>
      <c r="L211" s="425">
        <f t="shared" si="239"/>
        <v>2500000000</v>
      </c>
      <c r="M211" s="36">
        <f t="shared" si="235"/>
        <v>4.7096134375463537E-4</v>
      </c>
      <c r="N211" s="425">
        <f t="shared" si="239"/>
        <v>0</v>
      </c>
      <c r="O211" s="425">
        <f t="shared" si="239"/>
        <v>1994719925.0899999</v>
      </c>
      <c r="P211" s="425">
        <f t="shared" si="239"/>
        <v>505280074.91000009</v>
      </c>
      <c r="Q211" s="425">
        <f t="shared" si="239"/>
        <v>1821170911.79</v>
      </c>
      <c r="R211" s="425">
        <f t="shared" si="239"/>
        <v>678829088.21000004</v>
      </c>
      <c r="S211" s="425">
        <f t="shared" si="239"/>
        <v>173549013.29999995</v>
      </c>
      <c r="T211" s="425">
        <f t="shared" si="239"/>
        <v>900394561.69000006</v>
      </c>
      <c r="U211" s="425">
        <f t="shared" si="239"/>
        <v>920776350.0999999</v>
      </c>
      <c r="V211" s="425">
        <f t="shared" si="239"/>
        <v>900394561.69000006</v>
      </c>
      <c r="W211" s="425">
        <f t="shared" si="240"/>
        <v>0</v>
      </c>
      <c r="X211" s="37">
        <f t="shared" si="222"/>
        <v>0.72846836471599996</v>
      </c>
      <c r="Y211" s="37">
        <f t="shared" si="223"/>
        <v>0.36015782467600005</v>
      </c>
      <c r="Z211" s="37">
        <f t="shared" si="224"/>
        <v>0.36015782467600005</v>
      </c>
      <c r="AA211" s="37">
        <f t="shared" si="237"/>
        <v>0.49440420767813414</v>
      </c>
      <c r="AB211" s="37">
        <f t="shared" si="238"/>
        <v>1</v>
      </c>
    </row>
    <row r="212" spans="1:28" ht="51.75" customHeight="1" x14ac:dyDescent="0.25">
      <c r="A212" s="238" t="s">
        <v>347</v>
      </c>
      <c r="B212" s="40"/>
      <c r="C212" s="40"/>
      <c r="D212" s="40"/>
      <c r="E212" s="149" t="s">
        <v>346</v>
      </c>
      <c r="F212" s="425">
        <f t="shared" si="239"/>
        <v>2500000000</v>
      </c>
      <c r="G212" s="425">
        <f t="shared" si="239"/>
        <v>0</v>
      </c>
      <c r="H212" s="425">
        <f t="shared" si="239"/>
        <v>0</v>
      </c>
      <c r="I212" s="425">
        <f t="shared" si="239"/>
        <v>0</v>
      </c>
      <c r="J212" s="425">
        <f t="shared" si="239"/>
        <v>0</v>
      </c>
      <c r="K212" s="425">
        <f t="shared" si="239"/>
        <v>0</v>
      </c>
      <c r="L212" s="425">
        <f t="shared" si="239"/>
        <v>2500000000</v>
      </c>
      <c r="M212" s="36">
        <f t="shared" si="235"/>
        <v>4.7096134375463537E-4</v>
      </c>
      <c r="N212" s="425">
        <f t="shared" si="239"/>
        <v>0</v>
      </c>
      <c r="O212" s="425">
        <f t="shared" si="239"/>
        <v>1994719925.0899999</v>
      </c>
      <c r="P212" s="425">
        <f t="shared" si="239"/>
        <v>505280074.91000009</v>
      </c>
      <c r="Q212" s="425">
        <f t="shared" si="239"/>
        <v>1821170911.79</v>
      </c>
      <c r="R212" s="425">
        <f t="shared" si="239"/>
        <v>678829088.21000004</v>
      </c>
      <c r="S212" s="425">
        <f t="shared" si="239"/>
        <v>173549013.29999995</v>
      </c>
      <c r="T212" s="425">
        <f t="shared" si="239"/>
        <v>900394561.69000006</v>
      </c>
      <c r="U212" s="425">
        <f t="shared" si="239"/>
        <v>920776350.0999999</v>
      </c>
      <c r="V212" s="425">
        <f t="shared" si="239"/>
        <v>900394561.69000006</v>
      </c>
      <c r="W212" s="425">
        <f t="shared" si="240"/>
        <v>0</v>
      </c>
      <c r="X212" s="37">
        <f t="shared" si="222"/>
        <v>0.72846836471599996</v>
      </c>
      <c r="Y212" s="37">
        <f t="shared" si="223"/>
        <v>0.36015782467600005</v>
      </c>
      <c r="Z212" s="37">
        <f t="shared" si="224"/>
        <v>0.36015782467600005</v>
      </c>
      <c r="AA212" s="37">
        <f t="shared" si="237"/>
        <v>0.49440420767813414</v>
      </c>
      <c r="AB212" s="37">
        <f t="shared" si="238"/>
        <v>1</v>
      </c>
    </row>
    <row r="213" spans="1:28" ht="29.25" customHeight="1" x14ac:dyDescent="0.25">
      <c r="A213" s="238" t="s">
        <v>348</v>
      </c>
      <c r="B213" s="40"/>
      <c r="C213" s="40"/>
      <c r="D213" s="40"/>
      <c r="E213" s="148" t="s">
        <v>349</v>
      </c>
      <c r="F213" s="425">
        <f t="shared" si="239"/>
        <v>2500000000</v>
      </c>
      <c r="G213" s="425">
        <f t="shared" si="239"/>
        <v>0</v>
      </c>
      <c r="H213" s="425">
        <f t="shared" si="239"/>
        <v>0</v>
      </c>
      <c r="I213" s="425">
        <f t="shared" si="239"/>
        <v>0</v>
      </c>
      <c r="J213" s="425">
        <f t="shared" si="239"/>
        <v>0</v>
      </c>
      <c r="K213" s="425">
        <f t="shared" si="239"/>
        <v>0</v>
      </c>
      <c r="L213" s="425">
        <f t="shared" si="239"/>
        <v>2500000000</v>
      </c>
      <c r="M213" s="36">
        <f t="shared" si="235"/>
        <v>4.7096134375463537E-4</v>
      </c>
      <c r="N213" s="425">
        <f t="shared" si="239"/>
        <v>0</v>
      </c>
      <c r="O213" s="425">
        <f t="shared" si="239"/>
        <v>1994719925.0899999</v>
      </c>
      <c r="P213" s="425">
        <f t="shared" si="239"/>
        <v>505280074.91000009</v>
      </c>
      <c r="Q213" s="425">
        <f t="shared" si="239"/>
        <v>1821170911.79</v>
      </c>
      <c r="R213" s="425">
        <f t="shared" si="239"/>
        <v>678829088.21000004</v>
      </c>
      <c r="S213" s="425">
        <f t="shared" si="239"/>
        <v>173549013.29999995</v>
      </c>
      <c r="T213" s="425">
        <f t="shared" si="239"/>
        <v>900394561.69000006</v>
      </c>
      <c r="U213" s="425">
        <f t="shared" si="239"/>
        <v>920776350.0999999</v>
      </c>
      <c r="V213" s="425">
        <f t="shared" si="239"/>
        <v>900394561.69000006</v>
      </c>
      <c r="W213" s="425">
        <f t="shared" si="240"/>
        <v>0</v>
      </c>
      <c r="X213" s="37">
        <f t="shared" si="222"/>
        <v>0.72846836471599996</v>
      </c>
      <c r="Y213" s="37">
        <f t="shared" si="223"/>
        <v>0.36015782467600005</v>
      </c>
      <c r="Z213" s="37">
        <f t="shared" si="224"/>
        <v>0.36015782467600005</v>
      </c>
      <c r="AA213" s="37">
        <f t="shared" si="237"/>
        <v>0.49440420767813414</v>
      </c>
      <c r="AB213" s="37">
        <f t="shared" si="238"/>
        <v>1</v>
      </c>
    </row>
    <row r="214" spans="1:28" ht="30" customHeight="1" x14ac:dyDescent="0.25">
      <c r="A214" s="239" t="s">
        <v>350</v>
      </c>
      <c r="B214" s="40" t="s">
        <v>192</v>
      </c>
      <c r="C214" s="40">
        <v>11</v>
      </c>
      <c r="D214" s="40" t="s">
        <v>38</v>
      </c>
      <c r="E214" s="151" t="s">
        <v>226</v>
      </c>
      <c r="F214" s="421">
        <v>2500000000</v>
      </c>
      <c r="G214" s="421">
        <v>0</v>
      </c>
      <c r="H214" s="421">
        <v>0</v>
      </c>
      <c r="I214" s="421">
        <v>0</v>
      </c>
      <c r="J214" s="421">
        <v>0</v>
      </c>
      <c r="K214" s="421">
        <f t="shared" si="227"/>
        <v>0</v>
      </c>
      <c r="L214" s="421">
        <f t="shared" si="228"/>
        <v>2500000000</v>
      </c>
      <c r="M214" s="43">
        <f t="shared" si="235"/>
        <v>4.7096134375463537E-4</v>
      </c>
      <c r="N214" s="421">
        <v>0</v>
      </c>
      <c r="O214" s="421">
        <v>1994719925.0899999</v>
      </c>
      <c r="P214" s="421">
        <f>L214-O214</f>
        <v>505280074.91000009</v>
      </c>
      <c r="Q214" s="421">
        <v>1821170911.79</v>
      </c>
      <c r="R214" s="421">
        <f>+L214-Q214</f>
        <v>678829088.21000004</v>
      </c>
      <c r="S214" s="421">
        <f t="shared" ref="S214" si="241">O214-Q214</f>
        <v>173549013.29999995</v>
      </c>
      <c r="T214" s="421">
        <v>900394561.69000006</v>
      </c>
      <c r="U214" s="421">
        <f>+Q214-T214</f>
        <v>920776350.0999999</v>
      </c>
      <c r="V214" s="421">
        <v>900394561.69000006</v>
      </c>
      <c r="W214" s="44">
        <f t="shared" ref="W214:W259" si="242">+T214-V214</f>
        <v>0</v>
      </c>
      <c r="X214" s="45">
        <f t="shared" si="222"/>
        <v>0.72846836471599996</v>
      </c>
      <c r="Y214" s="45">
        <f t="shared" si="223"/>
        <v>0.36015782467600005</v>
      </c>
      <c r="Z214" s="45">
        <f t="shared" si="224"/>
        <v>0.36015782467600005</v>
      </c>
      <c r="AA214" s="45">
        <f t="shared" si="237"/>
        <v>0.49440420767813414</v>
      </c>
      <c r="AB214" s="45">
        <f t="shared" si="238"/>
        <v>1</v>
      </c>
    </row>
    <row r="215" spans="1:28" ht="29.25" customHeight="1" x14ac:dyDescent="0.25">
      <c r="A215" s="238" t="s">
        <v>351</v>
      </c>
      <c r="B215" s="40"/>
      <c r="C215" s="40"/>
      <c r="D215" s="40"/>
      <c r="E215" s="149" t="s">
        <v>352</v>
      </c>
      <c r="F215" s="425">
        <f>+F216</f>
        <v>177265214000</v>
      </c>
      <c r="G215" s="425">
        <f t="shared" ref="G215:L215" si="243">+G216</f>
        <v>0</v>
      </c>
      <c r="H215" s="425">
        <f t="shared" si="243"/>
        <v>0</v>
      </c>
      <c r="I215" s="425">
        <f t="shared" si="243"/>
        <v>20000000000</v>
      </c>
      <c r="J215" s="425">
        <f t="shared" si="243"/>
        <v>20000000000</v>
      </c>
      <c r="K215" s="425">
        <f t="shared" si="243"/>
        <v>0</v>
      </c>
      <c r="L215" s="425">
        <f t="shared" si="243"/>
        <v>177265214000</v>
      </c>
      <c r="M215" s="36">
        <f t="shared" si="235"/>
        <v>3.3394025354557197E-2</v>
      </c>
      <c r="N215" s="425">
        <f t="shared" ref="N215:W215" si="244">+N216</f>
        <v>0</v>
      </c>
      <c r="O215" s="425">
        <f t="shared" si="244"/>
        <v>138431735218.33002</v>
      </c>
      <c r="P215" s="425">
        <f t="shared" si="244"/>
        <v>38833478781.669991</v>
      </c>
      <c r="Q215" s="425">
        <f t="shared" si="244"/>
        <v>88834997184.490005</v>
      </c>
      <c r="R215" s="425">
        <f t="shared" si="244"/>
        <v>88430216815.509995</v>
      </c>
      <c r="S215" s="425">
        <f t="shared" si="244"/>
        <v>49596738033.840004</v>
      </c>
      <c r="T215" s="425">
        <f t="shared" si="244"/>
        <v>21266103014.610001</v>
      </c>
      <c r="U215" s="425">
        <f t="shared" si="244"/>
        <v>67568894169.879997</v>
      </c>
      <c r="V215" s="425">
        <f t="shared" si="244"/>
        <v>21265814629.610001</v>
      </c>
      <c r="W215" s="425">
        <f t="shared" si="244"/>
        <v>288385</v>
      </c>
      <c r="X215" s="37">
        <f t="shared" si="222"/>
        <v>0.50114173660992511</v>
      </c>
      <c r="Y215" s="37">
        <f t="shared" si="223"/>
        <v>0.11996771692956069</v>
      </c>
      <c r="Z215" s="37">
        <f t="shared" si="224"/>
        <v>0.11996609007343088</v>
      </c>
      <c r="AA215" s="37">
        <f t="shared" si="237"/>
        <v>0.2393887959544273</v>
      </c>
      <c r="AB215" s="37">
        <f t="shared" si="238"/>
        <v>0.99998643921738728</v>
      </c>
    </row>
    <row r="216" spans="1:28" ht="29.25" customHeight="1" x14ac:dyDescent="0.25">
      <c r="A216" s="238" t="s">
        <v>353</v>
      </c>
      <c r="B216" s="40"/>
      <c r="C216" s="40"/>
      <c r="D216" s="40"/>
      <c r="E216" s="149" t="s">
        <v>219</v>
      </c>
      <c r="F216" s="425">
        <f>+F217+F223</f>
        <v>177265214000</v>
      </c>
      <c r="G216" s="425">
        <f t="shared" ref="G216:L216" si="245">+G217+G223</f>
        <v>0</v>
      </c>
      <c r="H216" s="425">
        <f t="shared" si="245"/>
        <v>0</v>
      </c>
      <c r="I216" s="425">
        <f t="shared" si="245"/>
        <v>20000000000</v>
      </c>
      <c r="J216" s="425">
        <f t="shared" si="245"/>
        <v>20000000000</v>
      </c>
      <c r="K216" s="425">
        <f t="shared" si="245"/>
        <v>0</v>
      </c>
      <c r="L216" s="425">
        <f t="shared" si="245"/>
        <v>177265214000</v>
      </c>
      <c r="M216" s="36">
        <f t="shared" si="235"/>
        <v>3.3394025354557197E-2</v>
      </c>
      <c r="N216" s="425">
        <f t="shared" ref="N216:W216" si="246">+N217+N223</f>
        <v>0</v>
      </c>
      <c r="O216" s="425">
        <f t="shared" si="246"/>
        <v>138431735218.33002</v>
      </c>
      <c r="P216" s="425">
        <f t="shared" si="246"/>
        <v>38833478781.669991</v>
      </c>
      <c r="Q216" s="425">
        <f t="shared" si="246"/>
        <v>88834997184.490005</v>
      </c>
      <c r="R216" s="425">
        <f t="shared" si="246"/>
        <v>88430216815.509995</v>
      </c>
      <c r="S216" s="425">
        <f t="shared" si="246"/>
        <v>49596738033.840004</v>
      </c>
      <c r="T216" s="425">
        <f t="shared" si="246"/>
        <v>21266103014.610001</v>
      </c>
      <c r="U216" s="425">
        <f t="shared" si="246"/>
        <v>67568894169.879997</v>
      </c>
      <c r="V216" s="425">
        <f t="shared" si="246"/>
        <v>21265814629.610001</v>
      </c>
      <c r="W216" s="425">
        <f t="shared" si="246"/>
        <v>288385</v>
      </c>
      <c r="X216" s="37">
        <f t="shared" si="222"/>
        <v>0.50114173660992511</v>
      </c>
      <c r="Y216" s="37">
        <f t="shared" si="223"/>
        <v>0.11996771692956069</v>
      </c>
      <c r="Z216" s="37">
        <f t="shared" si="224"/>
        <v>0.11996609007343088</v>
      </c>
      <c r="AA216" s="37">
        <f t="shared" si="237"/>
        <v>0.2393887959544273</v>
      </c>
      <c r="AB216" s="37">
        <f t="shared" si="238"/>
        <v>0.99998643921738728</v>
      </c>
    </row>
    <row r="217" spans="1:28" ht="49.5" customHeight="1" x14ac:dyDescent="0.25">
      <c r="A217" s="238" t="s">
        <v>354</v>
      </c>
      <c r="B217" s="40"/>
      <c r="C217" s="40"/>
      <c r="D217" s="40"/>
      <c r="E217" s="148" t="s">
        <v>355</v>
      </c>
      <c r="F217" s="425">
        <f>+F218</f>
        <v>176465214000</v>
      </c>
      <c r="G217" s="425">
        <f t="shared" ref="G217:L217" si="247">+G218</f>
        <v>0</v>
      </c>
      <c r="H217" s="425">
        <f t="shared" si="247"/>
        <v>0</v>
      </c>
      <c r="I217" s="425">
        <f t="shared" si="247"/>
        <v>20000000000</v>
      </c>
      <c r="J217" s="425">
        <f t="shared" si="247"/>
        <v>20000000000</v>
      </c>
      <c r="K217" s="425">
        <f t="shared" si="247"/>
        <v>0</v>
      </c>
      <c r="L217" s="425">
        <f t="shared" si="247"/>
        <v>176465214000</v>
      </c>
      <c r="M217" s="36">
        <f t="shared" si="235"/>
        <v>3.3243317724555715E-2</v>
      </c>
      <c r="N217" s="425">
        <f t="shared" ref="N217:W217" si="248">+N218</f>
        <v>0</v>
      </c>
      <c r="O217" s="425">
        <f t="shared" si="248"/>
        <v>137799106706.57001</v>
      </c>
      <c r="P217" s="425">
        <f t="shared" si="248"/>
        <v>38666107293.429993</v>
      </c>
      <c r="Q217" s="425">
        <f t="shared" si="248"/>
        <v>88314616660.080002</v>
      </c>
      <c r="R217" s="425">
        <f t="shared" si="248"/>
        <v>88150597339.919998</v>
      </c>
      <c r="S217" s="425">
        <f t="shared" si="248"/>
        <v>49484490046.490005</v>
      </c>
      <c r="T217" s="425">
        <f t="shared" si="248"/>
        <v>21018176177.400002</v>
      </c>
      <c r="U217" s="425">
        <f t="shared" si="248"/>
        <v>67296440482.68</v>
      </c>
      <c r="V217" s="425">
        <f t="shared" si="248"/>
        <v>21018176177.400002</v>
      </c>
      <c r="W217" s="425">
        <f t="shared" si="248"/>
        <v>0</v>
      </c>
      <c r="X217" s="37">
        <f t="shared" si="222"/>
        <v>0.50046473556017679</v>
      </c>
      <c r="Y217" s="37">
        <f t="shared" si="223"/>
        <v>0.11910662561177639</v>
      </c>
      <c r="Z217" s="37">
        <f t="shared" si="224"/>
        <v>0.11910662561177639</v>
      </c>
      <c r="AA217" s="37">
        <f t="shared" si="237"/>
        <v>0.23799204449132422</v>
      </c>
      <c r="AB217" s="37">
        <f t="shared" si="238"/>
        <v>1</v>
      </c>
    </row>
    <row r="218" spans="1:28" ht="49.5" customHeight="1" x14ac:dyDescent="0.25">
      <c r="A218" s="238" t="s">
        <v>356</v>
      </c>
      <c r="B218" s="68"/>
      <c r="C218" s="68"/>
      <c r="D218" s="68"/>
      <c r="E218" s="149" t="s">
        <v>355</v>
      </c>
      <c r="F218" s="425">
        <f>+F219+F221</f>
        <v>176465214000</v>
      </c>
      <c r="G218" s="425">
        <f t="shared" ref="G218:L218" si="249">+G219+G221</f>
        <v>0</v>
      </c>
      <c r="H218" s="425">
        <f t="shared" si="249"/>
        <v>0</v>
      </c>
      <c r="I218" s="425">
        <f t="shared" si="249"/>
        <v>20000000000</v>
      </c>
      <c r="J218" s="425">
        <f t="shared" si="249"/>
        <v>20000000000</v>
      </c>
      <c r="K218" s="425">
        <f t="shared" si="249"/>
        <v>0</v>
      </c>
      <c r="L218" s="425">
        <f t="shared" si="249"/>
        <v>176465214000</v>
      </c>
      <c r="M218" s="36">
        <f t="shared" si="235"/>
        <v>3.3243317724555715E-2</v>
      </c>
      <c r="N218" s="425">
        <f t="shared" ref="N218:W218" si="250">+N219+N221</f>
        <v>0</v>
      </c>
      <c r="O218" s="425">
        <f t="shared" si="250"/>
        <v>137799106706.57001</v>
      </c>
      <c r="P218" s="425">
        <f t="shared" si="250"/>
        <v>38666107293.429993</v>
      </c>
      <c r="Q218" s="425">
        <f t="shared" si="250"/>
        <v>88314616660.080002</v>
      </c>
      <c r="R218" s="425">
        <f t="shared" si="250"/>
        <v>88150597339.919998</v>
      </c>
      <c r="S218" s="425">
        <f t="shared" si="250"/>
        <v>49484490046.490005</v>
      </c>
      <c r="T218" s="425">
        <f t="shared" si="250"/>
        <v>21018176177.400002</v>
      </c>
      <c r="U218" s="425">
        <f t="shared" si="250"/>
        <v>67296440482.68</v>
      </c>
      <c r="V218" s="425">
        <f t="shared" si="250"/>
        <v>21018176177.400002</v>
      </c>
      <c r="W218" s="425">
        <f t="shared" si="250"/>
        <v>0</v>
      </c>
      <c r="X218" s="37">
        <f t="shared" si="222"/>
        <v>0.50046473556017679</v>
      </c>
      <c r="Y218" s="37">
        <f t="shared" si="223"/>
        <v>0.11910662561177639</v>
      </c>
      <c r="Z218" s="37">
        <f t="shared" si="224"/>
        <v>0.11910662561177639</v>
      </c>
      <c r="AA218" s="37">
        <f t="shared" si="237"/>
        <v>0.23799204449132422</v>
      </c>
      <c r="AB218" s="37">
        <f t="shared" si="238"/>
        <v>1</v>
      </c>
    </row>
    <row r="219" spans="1:28" ht="36.75" customHeight="1" x14ac:dyDescent="0.25">
      <c r="A219" s="238" t="s">
        <v>357</v>
      </c>
      <c r="B219" s="68"/>
      <c r="C219" s="68"/>
      <c r="D219" s="68"/>
      <c r="E219" s="149" t="s">
        <v>358</v>
      </c>
      <c r="F219" s="425">
        <f>+F220</f>
        <v>114613483443</v>
      </c>
      <c r="G219" s="425">
        <f t="shared" ref="G219:L219" si="251">+G220</f>
        <v>0</v>
      </c>
      <c r="H219" s="425">
        <f t="shared" si="251"/>
        <v>0</v>
      </c>
      <c r="I219" s="425">
        <f t="shared" si="251"/>
        <v>20000000000</v>
      </c>
      <c r="J219" s="425">
        <f t="shared" si="251"/>
        <v>0</v>
      </c>
      <c r="K219" s="425">
        <f t="shared" si="251"/>
        <v>20000000000</v>
      </c>
      <c r="L219" s="425">
        <f t="shared" si="251"/>
        <v>134613483443</v>
      </c>
      <c r="M219" s="36">
        <f t="shared" si="235"/>
        <v>2.5359098819923057E-2</v>
      </c>
      <c r="N219" s="425">
        <f t="shared" ref="N219:W219" si="252">+N220</f>
        <v>0</v>
      </c>
      <c r="O219" s="425">
        <f t="shared" si="252"/>
        <v>129018083048.57001</v>
      </c>
      <c r="P219" s="425">
        <f t="shared" si="252"/>
        <v>5595400394.4299927</v>
      </c>
      <c r="Q219" s="425">
        <f t="shared" si="252"/>
        <v>81952335861.080002</v>
      </c>
      <c r="R219" s="425">
        <f t="shared" si="252"/>
        <v>52661147581.919998</v>
      </c>
      <c r="S219" s="425">
        <f t="shared" si="252"/>
        <v>47065747187.490005</v>
      </c>
      <c r="T219" s="425">
        <f t="shared" si="252"/>
        <v>18201463597.080002</v>
      </c>
      <c r="U219" s="425">
        <f t="shared" si="252"/>
        <v>63750872264</v>
      </c>
      <c r="V219" s="425">
        <f t="shared" si="252"/>
        <v>18201463597.080002</v>
      </c>
      <c r="W219" s="425">
        <f t="shared" si="252"/>
        <v>0</v>
      </c>
      <c r="X219" s="37">
        <f t="shared" si="222"/>
        <v>0.6087973787245573</v>
      </c>
      <c r="Y219" s="37">
        <f t="shared" si="223"/>
        <v>0.13521278204487688</v>
      </c>
      <c r="Z219" s="37">
        <f t="shared" si="224"/>
        <v>0.13521278204487688</v>
      </c>
      <c r="AA219" s="37">
        <f t="shared" si="237"/>
        <v>0.22209816725582879</v>
      </c>
      <c r="AB219" s="37">
        <f t="shared" si="238"/>
        <v>1</v>
      </c>
    </row>
    <row r="220" spans="1:28" ht="30" customHeight="1" x14ac:dyDescent="0.25">
      <c r="A220" s="239" t="s">
        <v>359</v>
      </c>
      <c r="B220" s="40" t="s">
        <v>37</v>
      </c>
      <c r="C220" s="40">
        <v>20</v>
      </c>
      <c r="D220" s="40" t="s">
        <v>38</v>
      </c>
      <c r="E220" s="151" t="s">
        <v>226</v>
      </c>
      <c r="F220" s="421">
        <v>114613483443</v>
      </c>
      <c r="G220" s="421">
        <v>0</v>
      </c>
      <c r="H220" s="421">
        <v>0</v>
      </c>
      <c r="I220" s="421">
        <v>20000000000</v>
      </c>
      <c r="J220" s="421">
        <v>0</v>
      </c>
      <c r="K220" s="421">
        <f t="shared" si="227"/>
        <v>20000000000</v>
      </c>
      <c r="L220" s="421">
        <f t="shared" si="228"/>
        <v>134613483443</v>
      </c>
      <c r="M220" s="43">
        <f t="shared" si="235"/>
        <v>2.5359098819923057E-2</v>
      </c>
      <c r="N220" s="421">
        <v>0</v>
      </c>
      <c r="O220" s="421">
        <v>129018083048.57001</v>
      </c>
      <c r="P220" s="421">
        <f>L220-O220</f>
        <v>5595400394.4299927</v>
      </c>
      <c r="Q220" s="421">
        <v>81952335861.080002</v>
      </c>
      <c r="R220" s="421">
        <f>+L220-Q220</f>
        <v>52661147581.919998</v>
      </c>
      <c r="S220" s="421">
        <f t="shared" ref="S220:S222" si="253">O220-Q220</f>
        <v>47065747187.490005</v>
      </c>
      <c r="T220" s="421">
        <v>18201463597.080002</v>
      </c>
      <c r="U220" s="421">
        <f>+Q220-T220</f>
        <v>63750872264</v>
      </c>
      <c r="V220" s="421">
        <v>18201463597.080002</v>
      </c>
      <c r="W220" s="44">
        <f t="shared" si="242"/>
        <v>0</v>
      </c>
      <c r="X220" s="45">
        <f t="shared" si="222"/>
        <v>0.6087973787245573</v>
      </c>
      <c r="Y220" s="45">
        <f t="shared" si="223"/>
        <v>0.13521278204487688</v>
      </c>
      <c r="Z220" s="45">
        <f t="shared" si="224"/>
        <v>0.13521278204487688</v>
      </c>
      <c r="AA220" s="45">
        <f t="shared" si="237"/>
        <v>0.22209816725582879</v>
      </c>
      <c r="AB220" s="45">
        <f t="shared" si="238"/>
        <v>1</v>
      </c>
    </row>
    <row r="221" spans="1:28" ht="36.75" customHeight="1" x14ac:dyDescent="0.25">
      <c r="A221" s="238" t="s">
        <v>360</v>
      </c>
      <c r="B221" s="40"/>
      <c r="C221" s="40"/>
      <c r="D221" s="40"/>
      <c r="E221" s="149" t="s">
        <v>361</v>
      </c>
      <c r="F221" s="425">
        <f>+F222</f>
        <v>61851730557</v>
      </c>
      <c r="G221" s="425">
        <f t="shared" ref="G221:L221" si="254">+G222</f>
        <v>0</v>
      </c>
      <c r="H221" s="425">
        <f t="shared" si="254"/>
        <v>0</v>
      </c>
      <c r="I221" s="425">
        <f t="shared" si="254"/>
        <v>0</v>
      </c>
      <c r="J221" s="425">
        <f t="shared" si="254"/>
        <v>20000000000</v>
      </c>
      <c r="K221" s="425">
        <f t="shared" si="254"/>
        <v>-20000000000</v>
      </c>
      <c r="L221" s="425">
        <f t="shared" si="254"/>
        <v>41851730557</v>
      </c>
      <c r="M221" s="36">
        <f t="shared" si="235"/>
        <v>7.8842189046326623E-3</v>
      </c>
      <c r="N221" s="425">
        <f t="shared" ref="N221:W221" si="255">+N222</f>
        <v>0</v>
      </c>
      <c r="O221" s="425">
        <f t="shared" si="255"/>
        <v>8781023658</v>
      </c>
      <c r="P221" s="425">
        <f t="shared" si="255"/>
        <v>33070706899</v>
      </c>
      <c r="Q221" s="425">
        <f t="shared" si="255"/>
        <v>6362280799</v>
      </c>
      <c r="R221" s="425">
        <f t="shared" si="255"/>
        <v>35489449758</v>
      </c>
      <c r="S221" s="425">
        <f t="shared" si="255"/>
        <v>2418742859</v>
      </c>
      <c r="T221" s="425">
        <f t="shared" si="255"/>
        <v>2816712580.3200002</v>
      </c>
      <c r="U221" s="425">
        <f t="shared" si="255"/>
        <v>3545568218.6799998</v>
      </c>
      <c r="V221" s="425">
        <f t="shared" si="255"/>
        <v>2816712580.3200002</v>
      </c>
      <c r="W221" s="425">
        <f t="shared" si="255"/>
        <v>0</v>
      </c>
      <c r="X221" s="37">
        <f t="shared" si="222"/>
        <v>0.15201953931952433</v>
      </c>
      <c r="Y221" s="37">
        <f t="shared" si="223"/>
        <v>6.7302177062517787E-2</v>
      </c>
      <c r="Z221" s="37">
        <f t="shared" si="224"/>
        <v>6.7302177062517787E-2</v>
      </c>
      <c r="AA221" s="37">
        <f t="shared" si="237"/>
        <v>0.44272056976213953</v>
      </c>
      <c r="AB221" s="37">
        <f t="shared" si="238"/>
        <v>1</v>
      </c>
    </row>
    <row r="222" spans="1:28" ht="30" customHeight="1" x14ac:dyDescent="0.25">
      <c r="A222" s="239" t="s">
        <v>362</v>
      </c>
      <c r="B222" s="40" t="s">
        <v>37</v>
      </c>
      <c r="C222" s="40">
        <v>20</v>
      </c>
      <c r="D222" s="40" t="s">
        <v>38</v>
      </c>
      <c r="E222" s="151" t="s">
        <v>226</v>
      </c>
      <c r="F222" s="421">
        <v>61851730557</v>
      </c>
      <c r="G222" s="421">
        <v>0</v>
      </c>
      <c r="H222" s="421">
        <v>0</v>
      </c>
      <c r="I222" s="421">
        <v>0</v>
      </c>
      <c r="J222" s="421">
        <v>20000000000</v>
      </c>
      <c r="K222" s="421">
        <f t="shared" si="227"/>
        <v>-20000000000</v>
      </c>
      <c r="L222" s="421">
        <f t="shared" si="228"/>
        <v>41851730557</v>
      </c>
      <c r="M222" s="36">
        <f t="shared" si="235"/>
        <v>7.8842189046326623E-3</v>
      </c>
      <c r="N222" s="421">
        <v>0</v>
      </c>
      <c r="O222" s="421">
        <v>8781023658</v>
      </c>
      <c r="P222" s="421">
        <f>L222-O222</f>
        <v>33070706899</v>
      </c>
      <c r="Q222" s="421">
        <v>6362280799</v>
      </c>
      <c r="R222" s="421">
        <f>+L222-Q222</f>
        <v>35489449758</v>
      </c>
      <c r="S222" s="421">
        <f t="shared" si="253"/>
        <v>2418742859</v>
      </c>
      <c r="T222" s="421">
        <v>2816712580.3200002</v>
      </c>
      <c r="U222" s="421">
        <f>+Q222-T222</f>
        <v>3545568218.6799998</v>
      </c>
      <c r="V222" s="421">
        <v>2816712580.3200002</v>
      </c>
      <c r="W222" s="44">
        <f t="shared" si="242"/>
        <v>0</v>
      </c>
      <c r="X222" s="45">
        <f t="shared" si="222"/>
        <v>0.15201953931952433</v>
      </c>
      <c r="Y222" s="45">
        <f t="shared" si="223"/>
        <v>6.7302177062517787E-2</v>
      </c>
      <c r="Z222" s="45">
        <f t="shared" si="224"/>
        <v>6.7302177062517787E-2</v>
      </c>
      <c r="AA222" s="45">
        <f t="shared" si="237"/>
        <v>0.44272056976213953</v>
      </c>
      <c r="AB222" s="45">
        <f t="shared" si="238"/>
        <v>1</v>
      </c>
    </row>
    <row r="223" spans="1:28" ht="39" customHeight="1" x14ac:dyDescent="0.25">
      <c r="A223" s="238" t="s">
        <v>363</v>
      </c>
      <c r="B223" s="40"/>
      <c r="C223" s="40"/>
      <c r="D223" s="40"/>
      <c r="E223" s="149" t="s">
        <v>364</v>
      </c>
      <c r="F223" s="425">
        <f t="shared" ref="F223:V225" si="256">+F224</f>
        <v>800000000</v>
      </c>
      <c r="G223" s="425">
        <f t="shared" si="256"/>
        <v>0</v>
      </c>
      <c r="H223" s="425">
        <f t="shared" si="256"/>
        <v>0</v>
      </c>
      <c r="I223" s="425">
        <f t="shared" si="256"/>
        <v>0</v>
      </c>
      <c r="J223" s="425">
        <f t="shared" si="256"/>
        <v>0</v>
      </c>
      <c r="K223" s="425">
        <f t="shared" si="256"/>
        <v>0</v>
      </c>
      <c r="L223" s="425">
        <f t="shared" si="256"/>
        <v>800000000</v>
      </c>
      <c r="M223" s="36">
        <f t="shared" si="235"/>
        <v>1.5070763000148331E-4</v>
      </c>
      <c r="N223" s="425">
        <f t="shared" si="256"/>
        <v>0</v>
      </c>
      <c r="O223" s="425">
        <f t="shared" si="256"/>
        <v>632628511.75999999</v>
      </c>
      <c r="P223" s="425">
        <f t="shared" si="256"/>
        <v>167371488.24000001</v>
      </c>
      <c r="Q223" s="425">
        <f t="shared" si="256"/>
        <v>520380524.41000003</v>
      </c>
      <c r="R223" s="425">
        <f t="shared" si="256"/>
        <v>279619475.58999997</v>
      </c>
      <c r="S223" s="425">
        <f t="shared" si="256"/>
        <v>112247987.34999996</v>
      </c>
      <c r="T223" s="425">
        <f t="shared" si="256"/>
        <v>247926837.21000001</v>
      </c>
      <c r="U223" s="425">
        <f t="shared" si="256"/>
        <v>272453687.20000005</v>
      </c>
      <c r="V223" s="425">
        <f t="shared" si="256"/>
        <v>247638452.21000001</v>
      </c>
      <c r="W223" s="425">
        <f t="shared" ref="W223:W225" si="257">+W224</f>
        <v>288385</v>
      </c>
      <c r="X223" s="37">
        <f t="shared" si="222"/>
        <v>0.65047565551250008</v>
      </c>
      <c r="Y223" s="37">
        <f t="shared" si="223"/>
        <v>0.30990854651249999</v>
      </c>
      <c r="Z223" s="37">
        <f t="shared" si="224"/>
        <v>0.30954806526250001</v>
      </c>
      <c r="AA223" s="37">
        <f t="shared" si="237"/>
        <v>0.47643373566121811</v>
      </c>
      <c r="AB223" s="37">
        <f t="shared" si="238"/>
        <v>0.99883681410513969</v>
      </c>
    </row>
    <row r="224" spans="1:28" ht="39" customHeight="1" x14ac:dyDescent="0.25">
      <c r="A224" s="238" t="s">
        <v>365</v>
      </c>
      <c r="B224" s="40"/>
      <c r="C224" s="40"/>
      <c r="D224" s="40"/>
      <c r="E224" s="149" t="s">
        <v>364</v>
      </c>
      <c r="F224" s="425">
        <f t="shared" si="256"/>
        <v>800000000</v>
      </c>
      <c r="G224" s="425">
        <f t="shared" si="256"/>
        <v>0</v>
      </c>
      <c r="H224" s="425">
        <f t="shared" si="256"/>
        <v>0</v>
      </c>
      <c r="I224" s="425">
        <f t="shared" si="256"/>
        <v>0</v>
      </c>
      <c r="J224" s="425">
        <f t="shared" si="256"/>
        <v>0</v>
      </c>
      <c r="K224" s="425">
        <f t="shared" si="256"/>
        <v>0</v>
      </c>
      <c r="L224" s="425">
        <f t="shared" si="256"/>
        <v>800000000</v>
      </c>
      <c r="M224" s="36">
        <f t="shared" si="235"/>
        <v>1.5070763000148331E-4</v>
      </c>
      <c r="N224" s="425">
        <f t="shared" si="256"/>
        <v>0</v>
      </c>
      <c r="O224" s="425">
        <f t="shared" si="256"/>
        <v>632628511.75999999</v>
      </c>
      <c r="P224" s="425">
        <f t="shared" si="256"/>
        <v>167371488.24000001</v>
      </c>
      <c r="Q224" s="425">
        <f t="shared" si="256"/>
        <v>520380524.41000003</v>
      </c>
      <c r="R224" s="425">
        <f t="shared" si="256"/>
        <v>279619475.58999997</v>
      </c>
      <c r="S224" s="425">
        <f t="shared" si="256"/>
        <v>112247987.34999996</v>
      </c>
      <c r="T224" s="425">
        <f t="shared" si="256"/>
        <v>247926837.21000001</v>
      </c>
      <c r="U224" s="425">
        <f t="shared" si="256"/>
        <v>272453687.20000005</v>
      </c>
      <c r="V224" s="425">
        <f t="shared" si="256"/>
        <v>247638452.21000001</v>
      </c>
      <c r="W224" s="425">
        <f t="shared" si="257"/>
        <v>288385</v>
      </c>
      <c r="X224" s="37">
        <f t="shared" si="222"/>
        <v>0.65047565551250008</v>
      </c>
      <c r="Y224" s="37">
        <f t="shared" si="223"/>
        <v>0.30990854651249999</v>
      </c>
      <c r="Z224" s="37">
        <f t="shared" si="224"/>
        <v>0.30954806526250001</v>
      </c>
      <c r="AA224" s="37">
        <f t="shared" si="237"/>
        <v>0.47643373566121811</v>
      </c>
      <c r="AB224" s="37">
        <f t="shared" si="238"/>
        <v>0.99883681410513969</v>
      </c>
    </row>
    <row r="225" spans="1:28" ht="39" customHeight="1" x14ac:dyDescent="0.25">
      <c r="A225" s="238" t="s">
        <v>366</v>
      </c>
      <c r="B225" s="40"/>
      <c r="C225" s="40"/>
      <c r="D225" s="40"/>
      <c r="E225" s="149" t="s">
        <v>349</v>
      </c>
      <c r="F225" s="419">
        <f t="shared" si="256"/>
        <v>800000000</v>
      </c>
      <c r="G225" s="419">
        <f t="shared" si="256"/>
        <v>0</v>
      </c>
      <c r="H225" s="419">
        <f t="shared" si="256"/>
        <v>0</v>
      </c>
      <c r="I225" s="419">
        <f t="shared" si="256"/>
        <v>0</v>
      </c>
      <c r="J225" s="419">
        <f t="shared" si="256"/>
        <v>0</v>
      </c>
      <c r="K225" s="419">
        <f t="shared" si="256"/>
        <v>0</v>
      </c>
      <c r="L225" s="419">
        <f t="shared" si="256"/>
        <v>800000000</v>
      </c>
      <c r="M225" s="36">
        <f t="shared" si="235"/>
        <v>1.5070763000148331E-4</v>
      </c>
      <c r="N225" s="419">
        <f t="shared" si="256"/>
        <v>0</v>
      </c>
      <c r="O225" s="419">
        <f t="shared" si="256"/>
        <v>632628511.75999999</v>
      </c>
      <c r="P225" s="419">
        <f t="shared" si="256"/>
        <v>167371488.24000001</v>
      </c>
      <c r="Q225" s="419">
        <f t="shared" si="256"/>
        <v>520380524.41000003</v>
      </c>
      <c r="R225" s="419">
        <f t="shared" si="256"/>
        <v>279619475.58999997</v>
      </c>
      <c r="S225" s="419">
        <f t="shared" si="256"/>
        <v>112247987.34999996</v>
      </c>
      <c r="T225" s="419">
        <f t="shared" si="256"/>
        <v>247926837.21000001</v>
      </c>
      <c r="U225" s="419">
        <f t="shared" si="256"/>
        <v>272453687.20000005</v>
      </c>
      <c r="V225" s="419">
        <f t="shared" si="256"/>
        <v>247638452.21000001</v>
      </c>
      <c r="W225" s="419">
        <f t="shared" si="257"/>
        <v>288385</v>
      </c>
      <c r="X225" s="37">
        <f t="shared" si="222"/>
        <v>0.65047565551250008</v>
      </c>
      <c r="Y225" s="37">
        <f t="shared" si="223"/>
        <v>0.30990854651249999</v>
      </c>
      <c r="Z225" s="37">
        <f t="shared" si="224"/>
        <v>0.30954806526250001</v>
      </c>
      <c r="AA225" s="37">
        <f t="shared" si="237"/>
        <v>0.47643373566121811</v>
      </c>
      <c r="AB225" s="37">
        <f t="shared" si="238"/>
        <v>0.99883681410513969</v>
      </c>
    </row>
    <row r="226" spans="1:28" ht="30" customHeight="1" x14ac:dyDescent="0.25">
      <c r="A226" s="239" t="s">
        <v>367</v>
      </c>
      <c r="B226" s="40" t="s">
        <v>192</v>
      </c>
      <c r="C226" s="40">
        <v>11</v>
      </c>
      <c r="D226" s="40" t="s">
        <v>38</v>
      </c>
      <c r="E226" s="151" t="s">
        <v>226</v>
      </c>
      <c r="F226" s="421">
        <v>800000000</v>
      </c>
      <c r="G226" s="421">
        <v>0</v>
      </c>
      <c r="H226" s="421">
        <v>0</v>
      </c>
      <c r="I226" s="421">
        <v>0</v>
      </c>
      <c r="J226" s="421">
        <v>0</v>
      </c>
      <c r="K226" s="421">
        <f t="shared" si="227"/>
        <v>0</v>
      </c>
      <c r="L226" s="421">
        <f t="shared" si="228"/>
        <v>800000000</v>
      </c>
      <c r="M226" s="43">
        <f t="shared" si="235"/>
        <v>1.5070763000148331E-4</v>
      </c>
      <c r="N226" s="421">
        <v>0</v>
      </c>
      <c r="O226" s="421">
        <v>632628511.75999999</v>
      </c>
      <c r="P226" s="421">
        <f>L226-O226</f>
        <v>167371488.24000001</v>
      </c>
      <c r="Q226" s="421">
        <v>520380524.41000003</v>
      </c>
      <c r="R226" s="421">
        <f>+L226-Q226</f>
        <v>279619475.58999997</v>
      </c>
      <c r="S226" s="421">
        <f t="shared" ref="S226" si="258">O226-Q226</f>
        <v>112247987.34999996</v>
      </c>
      <c r="T226" s="421">
        <v>247926837.21000001</v>
      </c>
      <c r="U226" s="421">
        <f>+Q226-T226</f>
        <v>272453687.20000005</v>
      </c>
      <c r="V226" s="421">
        <v>247638452.21000001</v>
      </c>
      <c r="W226" s="44">
        <f t="shared" si="242"/>
        <v>288385</v>
      </c>
      <c r="X226" s="45">
        <f t="shared" si="222"/>
        <v>0.65047565551250008</v>
      </c>
      <c r="Y226" s="45">
        <f t="shared" si="223"/>
        <v>0.30990854651249999</v>
      </c>
      <c r="Z226" s="45">
        <f t="shared" si="224"/>
        <v>0.30954806526250001</v>
      </c>
      <c r="AA226" s="45">
        <f t="shared" si="237"/>
        <v>0.47643373566121811</v>
      </c>
      <c r="AB226" s="45">
        <f t="shared" si="238"/>
        <v>0.99883681410513969</v>
      </c>
    </row>
    <row r="227" spans="1:28" ht="34.5" customHeight="1" x14ac:dyDescent="0.25">
      <c r="A227" s="238" t="s">
        <v>368</v>
      </c>
      <c r="B227" s="40"/>
      <c r="C227" s="40"/>
      <c r="D227" s="40"/>
      <c r="E227" s="149" t="s">
        <v>369</v>
      </c>
      <c r="F227" s="423">
        <f t="shared" ref="F227:W227" si="259">+F228</f>
        <v>4650000000</v>
      </c>
      <c r="G227" s="423">
        <f t="shared" si="259"/>
        <v>0</v>
      </c>
      <c r="H227" s="423">
        <f t="shared" si="259"/>
        <v>0</v>
      </c>
      <c r="I227" s="423">
        <f t="shared" si="259"/>
        <v>0</v>
      </c>
      <c r="J227" s="423">
        <f t="shared" si="259"/>
        <v>0</v>
      </c>
      <c r="K227" s="423">
        <f t="shared" si="259"/>
        <v>0</v>
      </c>
      <c r="L227" s="423">
        <f t="shared" si="259"/>
        <v>4650000000</v>
      </c>
      <c r="M227" s="36">
        <f t="shared" si="235"/>
        <v>8.7598809938362174E-4</v>
      </c>
      <c r="N227" s="423">
        <f t="shared" si="259"/>
        <v>0</v>
      </c>
      <c r="O227" s="423">
        <f t="shared" si="259"/>
        <v>3731603069.6199999</v>
      </c>
      <c r="P227" s="423">
        <f t="shared" si="259"/>
        <v>918396930.38000011</v>
      </c>
      <c r="Q227" s="423">
        <f t="shared" si="259"/>
        <v>2507098657.2199998</v>
      </c>
      <c r="R227" s="423">
        <f t="shared" si="259"/>
        <v>2142901342.7800002</v>
      </c>
      <c r="S227" s="423">
        <f t="shared" si="259"/>
        <v>1224504412.4000001</v>
      </c>
      <c r="T227" s="423">
        <f t="shared" si="259"/>
        <v>1208452382.8099999</v>
      </c>
      <c r="U227" s="423">
        <f t="shared" si="259"/>
        <v>1298646274.4099998</v>
      </c>
      <c r="V227" s="423">
        <f t="shared" si="259"/>
        <v>1208452382.8099999</v>
      </c>
      <c r="W227" s="423">
        <f t="shared" si="259"/>
        <v>0</v>
      </c>
      <c r="X227" s="37">
        <f t="shared" si="222"/>
        <v>0.53916100155268809</v>
      </c>
      <c r="Y227" s="37">
        <f t="shared" si="223"/>
        <v>0.25988223286236556</v>
      </c>
      <c r="Z227" s="37">
        <f t="shared" si="224"/>
        <v>0.25988223286236556</v>
      </c>
      <c r="AA227" s="37">
        <f t="shared" si="237"/>
        <v>0.48201229709483961</v>
      </c>
      <c r="AB227" s="37">
        <f t="shared" si="238"/>
        <v>1</v>
      </c>
    </row>
    <row r="228" spans="1:28" ht="34.5" customHeight="1" x14ac:dyDescent="0.25">
      <c r="A228" s="238" t="s">
        <v>370</v>
      </c>
      <c r="B228" s="40"/>
      <c r="C228" s="40"/>
      <c r="D228" s="40"/>
      <c r="E228" s="148" t="s">
        <v>219</v>
      </c>
      <c r="F228" s="423">
        <f>F229+F234</f>
        <v>4650000000</v>
      </c>
      <c r="G228" s="423">
        <f t="shared" ref="G228:L228" si="260">G229+G234</f>
        <v>0</v>
      </c>
      <c r="H228" s="423">
        <f t="shared" si="260"/>
        <v>0</v>
      </c>
      <c r="I228" s="423">
        <f t="shared" si="260"/>
        <v>0</v>
      </c>
      <c r="J228" s="423">
        <f t="shared" si="260"/>
        <v>0</v>
      </c>
      <c r="K228" s="423">
        <f t="shared" si="260"/>
        <v>0</v>
      </c>
      <c r="L228" s="423">
        <f t="shared" si="260"/>
        <v>4650000000</v>
      </c>
      <c r="M228" s="36">
        <f t="shared" si="235"/>
        <v>8.7598809938362174E-4</v>
      </c>
      <c r="N228" s="423">
        <f t="shared" ref="N228:W228" si="261">N229+N234</f>
        <v>0</v>
      </c>
      <c r="O228" s="423">
        <f t="shared" si="261"/>
        <v>3731603069.6199999</v>
      </c>
      <c r="P228" s="423">
        <f t="shared" si="261"/>
        <v>918396930.38000011</v>
      </c>
      <c r="Q228" s="423">
        <f t="shared" si="261"/>
        <v>2507098657.2199998</v>
      </c>
      <c r="R228" s="423">
        <f t="shared" si="261"/>
        <v>2142901342.7800002</v>
      </c>
      <c r="S228" s="423">
        <f t="shared" si="261"/>
        <v>1224504412.4000001</v>
      </c>
      <c r="T228" s="423">
        <f t="shared" si="261"/>
        <v>1208452382.8099999</v>
      </c>
      <c r="U228" s="423">
        <f t="shared" si="261"/>
        <v>1298646274.4099998</v>
      </c>
      <c r="V228" s="423">
        <f t="shared" si="261"/>
        <v>1208452382.8099999</v>
      </c>
      <c r="W228" s="423">
        <f t="shared" si="261"/>
        <v>0</v>
      </c>
      <c r="X228" s="37">
        <f t="shared" si="222"/>
        <v>0.53916100155268809</v>
      </c>
      <c r="Y228" s="37">
        <f t="shared" si="223"/>
        <v>0.25988223286236556</v>
      </c>
      <c r="Z228" s="37">
        <f t="shared" si="224"/>
        <v>0.25988223286236556</v>
      </c>
      <c r="AA228" s="37">
        <f t="shared" si="237"/>
        <v>0.48201229709483961</v>
      </c>
      <c r="AB228" s="37">
        <f t="shared" si="238"/>
        <v>1</v>
      </c>
    </row>
    <row r="229" spans="1:28" ht="34.5" customHeight="1" x14ac:dyDescent="0.25">
      <c r="A229" s="238" t="s">
        <v>371</v>
      </c>
      <c r="B229" s="68"/>
      <c r="C229" s="68"/>
      <c r="D229" s="68"/>
      <c r="E229" s="149" t="s">
        <v>374</v>
      </c>
      <c r="F229" s="423">
        <f>F230</f>
        <v>1000000000</v>
      </c>
      <c r="G229" s="423">
        <f t="shared" ref="G229:L229" si="262">G230</f>
        <v>0</v>
      </c>
      <c r="H229" s="423">
        <f t="shared" si="262"/>
        <v>0</v>
      </c>
      <c r="I229" s="423">
        <f t="shared" si="262"/>
        <v>0</v>
      </c>
      <c r="J229" s="423">
        <f t="shared" si="262"/>
        <v>0</v>
      </c>
      <c r="K229" s="423">
        <f t="shared" si="262"/>
        <v>0</v>
      </c>
      <c r="L229" s="423">
        <f t="shared" si="262"/>
        <v>1000000000</v>
      </c>
      <c r="M229" s="36">
        <f t="shared" si="235"/>
        <v>1.8838453750185413E-4</v>
      </c>
      <c r="N229" s="423">
        <f t="shared" ref="N229:W229" si="263">N230</f>
        <v>0</v>
      </c>
      <c r="O229" s="423">
        <f t="shared" si="263"/>
        <v>998201665.51999998</v>
      </c>
      <c r="P229" s="423">
        <f t="shared" si="263"/>
        <v>1798334.4800000191</v>
      </c>
      <c r="Q229" s="423">
        <f t="shared" si="263"/>
        <v>1665.52</v>
      </c>
      <c r="R229" s="423">
        <f t="shared" si="263"/>
        <v>999998334.48000002</v>
      </c>
      <c r="S229" s="423">
        <f t="shared" si="263"/>
        <v>998200000</v>
      </c>
      <c r="T229" s="423">
        <f t="shared" si="263"/>
        <v>1665.52</v>
      </c>
      <c r="U229" s="423">
        <f t="shared" si="263"/>
        <v>0</v>
      </c>
      <c r="V229" s="423">
        <f t="shared" si="263"/>
        <v>1665.52</v>
      </c>
      <c r="W229" s="423">
        <f t="shared" si="263"/>
        <v>0</v>
      </c>
      <c r="X229" s="444">
        <f t="shared" si="222"/>
        <v>1.6655199999999999E-6</v>
      </c>
      <c r="Y229" s="444">
        <f t="shared" si="223"/>
        <v>1.6655199999999999E-6</v>
      </c>
      <c r="Z229" s="444">
        <f t="shared" si="224"/>
        <v>1.6655199999999999E-6</v>
      </c>
      <c r="AA229" s="37">
        <f t="shared" si="237"/>
        <v>1</v>
      </c>
      <c r="AB229" s="37">
        <f t="shared" si="238"/>
        <v>1</v>
      </c>
    </row>
    <row r="230" spans="1:28" ht="43.5" customHeight="1" x14ac:dyDescent="0.25">
      <c r="A230" s="238" t="s">
        <v>373</v>
      </c>
      <c r="B230" s="68"/>
      <c r="C230" s="68"/>
      <c r="D230" s="68"/>
      <c r="E230" s="149" t="s">
        <v>374</v>
      </c>
      <c r="F230" s="423">
        <f t="shared" ref="F230:W230" si="264">+F231</f>
        <v>1000000000</v>
      </c>
      <c r="G230" s="423">
        <f t="shared" si="264"/>
        <v>0</v>
      </c>
      <c r="H230" s="423">
        <f t="shared" si="264"/>
        <v>0</v>
      </c>
      <c r="I230" s="423">
        <f t="shared" si="264"/>
        <v>0</v>
      </c>
      <c r="J230" s="423">
        <f t="shared" si="264"/>
        <v>0</v>
      </c>
      <c r="K230" s="423">
        <f t="shared" si="264"/>
        <v>0</v>
      </c>
      <c r="L230" s="423">
        <f t="shared" si="264"/>
        <v>1000000000</v>
      </c>
      <c r="M230" s="36">
        <f t="shared" si="235"/>
        <v>1.8838453750185413E-4</v>
      </c>
      <c r="N230" s="423">
        <f t="shared" si="264"/>
        <v>0</v>
      </c>
      <c r="O230" s="423">
        <f t="shared" si="264"/>
        <v>998201665.51999998</v>
      </c>
      <c r="P230" s="423">
        <f t="shared" si="264"/>
        <v>1798334.4800000191</v>
      </c>
      <c r="Q230" s="423">
        <f t="shared" si="264"/>
        <v>1665.52</v>
      </c>
      <c r="R230" s="423">
        <f t="shared" si="264"/>
        <v>999998334.48000002</v>
      </c>
      <c r="S230" s="423">
        <f t="shared" si="264"/>
        <v>998200000</v>
      </c>
      <c r="T230" s="423">
        <f t="shared" si="264"/>
        <v>1665.52</v>
      </c>
      <c r="U230" s="423">
        <f t="shared" si="264"/>
        <v>0</v>
      </c>
      <c r="V230" s="423">
        <f t="shared" si="264"/>
        <v>1665.52</v>
      </c>
      <c r="W230" s="423">
        <f t="shared" si="264"/>
        <v>0</v>
      </c>
      <c r="X230" s="444">
        <f t="shared" si="222"/>
        <v>1.6655199999999999E-6</v>
      </c>
      <c r="Y230" s="444">
        <f t="shared" si="223"/>
        <v>1.6655199999999999E-6</v>
      </c>
      <c r="Z230" s="444">
        <f t="shared" si="224"/>
        <v>1.6655199999999999E-6</v>
      </c>
      <c r="AA230" s="37">
        <f t="shared" si="237"/>
        <v>1</v>
      </c>
      <c r="AB230" s="37">
        <f t="shared" si="238"/>
        <v>1</v>
      </c>
    </row>
    <row r="231" spans="1:28" ht="33.75" customHeight="1" x14ac:dyDescent="0.25">
      <c r="A231" s="238" t="s">
        <v>375</v>
      </c>
      <c r="B231" s="40"/>
      <c r="C231" s="40"/>
      <c r="D231" s="40"/>
      <c r="E231" s="149" t="s">
        <v>376</v>
      </c>
      <c r="F231" s="423">
        <f>+F232+F233</f>
        <v>1000000000</v>
      </c>
      <c r="G231" s="423">
        <f t="shared" ref="G231:L231" si="265">+G232+G233</f>
        <v>0</v>
      </c>
      <c r="H231" s="423">
        <f t="shared" si="265"/>
        <v>0</v>
      </c>
      <c r="I231" s="423">
        <f t="shared" si="265"/>
        <v>0</v>
      </c>
      <c r="J231" s="423">
        <f t="shared" si="265"/>
        <v>0</v>
      </c>
      <c r="K231" s="423">
        <f t="shared" si="265"/>
        <v>0</v>
      </c>
      <c r="L231" s="423">
        <f t="shared" si="265"/>
        <v>1000000000</v>
      </c>
      <c r="M231" s="36">
        <f t="shared" si="235"/>
        <v>1.8838453750185413E-4</v>
      </c>
      <c r="N231" s="423">
        <f t="shared" ref="N231:W231" si="266">+N232+N233</f>
        <v>0</v>
      </c>
      <c r="O231" s="423">
        <f t="shared" si="266"/>
        <v>998201665.51999998</v>
      </c>
      <c r="P231" s="423">
        <f t="shared" si="266"/>
        <v>1798334.4800000191</v>
      </c>
      <c r="Q231" s="423">
        <f t="shared" si="266"/>
        <v>1665.52</v>
      </c>
      <c r="R231" s="423">
        <f t="shared" si="266"/>
        <v>999998334.48000002</v>
      </c>
      <c r="S231" s="423">
        <f t="shared" si="266"/>
        <v>998200000</v>
      </c>
      <c r="T231" s="423">
        <f t="shared" si="266"/>
        <v>1665.52</v>
      </c>
      <c r="U231" s="423">
        <f t="shared" si="266"/>
        <v>0</v>
      </c>
      <c r="V231" s="423">
        <f t="shared" si="266"/>
        <v>1665.52</v>
      </c>
      <c r="W231" s="423">
        <f t="shared" si="266"/>
        <v>0</v>
      </c>
      <c r="X231" s="444">
        <f t="shared" si="222"/>
        <v>1.6655199999999999E-6</v>
      </c>
      <c r="Y231" s="444">
        <f t="shared" si="223"/>
        <v>1.6655199999999999E-6</v>
      </c>
      <c r="Z231" s="444">
        <f t="shared" si="224"/>
        <v>1.6655199999999999E-6</v>
      </c>
      <c r="AA231" s="37">
        <f t="shared" si="237"/>
        <v>1</v>
      </c>
      <c r="AB231" s="37">
        <f t="shared" si="238"/>
        <v>1</v>
      </c>
    </row>
    <row r="232" spans="1:28" ht="41.25" customHeight="1" x14ac:dyDescent="0.25">
      <c r="A232" s="239" t="s">
        <v>377</v>
      </c>
      <c r="B232" s="40" t="s">
        <v>192</v>
      </c>
      <c r="C232" s="40">
        <v>11</v>
      </c>
      <c r="D232" s="40" t="s">
        <v>38</v>
      </c>
      <c r="E232" s="151" t="s">
        <v>226</v>
      </c>
      <c r="F232" s="429">
        <v>500000000</v>
      </c>
      <c r="G232" s="421">
        <v>0</v>
      </c>
      <c r="H232" s="421">
        <v>0</v>
      </c>
      <c r="I232" s="421">
        <v>0</v>
      </c>
      <c r="J232" s="421">
        <v>0</v>
      </c>
      <c r="K232" s="421">
        <f t="shared" si="227"/>
        <v>0</v>
      </c>
      <c r="L232" s="421">
        <f t="shared" si="228"/>
        <v>500000000</v>
      </c>
      <c r="M232" s="43">
        <f t="shared" si="235"/>
        <v>9.4192268750927066E-5</v>
      </c>
      <c r="N232" s="421">
        <v>0</v>
      </c>
      <c r="O232" s="421">
        <v>498201665.51999998</v>
      </c>
      <c r="P232" s="421">
        <f>L232-O232</f>
        <v>1798334.4800000191</v>
      </c>
      <c r="Q232" s="421">
        <v>1665.52</v>
      </c>
      <c r="R232" s="421">
        <f>+L232-Q232</f>
        <v>499998334.48000002</v>
      </c>
      <c r="S232" s="421">
        <f t="shared" ref="S232:S233" si="267">O232-Q232</f>
        <v>498200000</v>
      </c>
      <c r="T232" s="421">
        <v>1665.52</v>
      </c>
      <c r="U232" s="421">
        <f>+Q232-T232</f>
        <v>0</v>
      </c>
      <c r="V232" s="421">
        <v>1665.52</v>
      </c>
      <c r="W232" s="44">
        <f t="shared" si="242"/>
        <v>0</v>
      </c>
      <c r="X232" s="438">
        <f t="shared" si="222"/>
        <v>3.3310399999999998E-6</v>
      </c>
      <c r="Y232" s="438">
        <f t="shared" si="223"/>
        <v>3.3310399999999998E-6</v>
      </c>
      <c r="Z232" s="438">
        <f t="shared" si="224"/>
        <v>3.3310399999999998E-6</v>
      </c>
      <c r="AA232" s="45">
        <f t="shared" si="237"/>
        <v>1</v>
      </c>
      <c r="AB232" s="45">
        <f t="shared" si="238"/>
        <v>1</v>
      </c>
    </row>
    <row r="233" spans="1:28" s="430" customFormat="1" ht="48.75" customHeight="1" x14ac:dyDescent="0.25">
      <c r="A233" s="255" t="s">
        <v>377</v>
      </c>
      <c r="B233" s="77" t="s">
        <v>192</v>
      </c>
      <c r="C233" s="68">
        <v>54</v>
      </c>
      <c r="D233" s="68" t="s">
        <v>38</v>
      </c>
      <c r="E233" s="150" t="s">
        <v>226</v>
      </c>
      <c r="F233" s="429">
        <v>500000000</v>
      </c>
      <c r="G233" s="421">
        <v>0</v>
      </c>
      <c r="H233" s="421">
        <v>0</v>
      </c>
      <c r="I233" s="421">
        <v>0</v>
      </c>
      <c r="J233" s="421">
        <v>0</v>
      </c>
      <c r="K233" s="421">
        <f t="shared" si="227"/>
        <v>0</v>
      </c>
      <c r="L233" s="421">
        <f t="shared" si="228"/>
        <v>500000000</v>
      </c>
      <c r="M233" s="43">
        <f t="shared" si="235"/>
        <v>9.4192268750927066E-5</v>
      </c>
      <c r="N233" s="421">
        <v>0</v>
      </c>
      <c r="O233" s="422">
        <v>500000000</v>
      </c>
      <c r="P233" s="422">
        <f>L233-O233</f>
        <v>0</v>
      </c>
      <c r="Q233" s="422">
        <v>0</v>
      </c>
      <c r="R233" s="422">
        <f>+L233-Q233</f>
        <v>500000000</v>
      </c>
      <c r="S233" s="421">
        <f t="shared" si="267"/>
        <v>500000000</v>
      </c>
      <c r="T233" s="422">
        <v>0</v>
      </c>
      <c r="U233" s="422">
        <f>+Q233-T233</f>
        <v>0</v>
      </c>
      <c r="V233" s="422">
        <v>0</v>
      </c>
      <c r="W233" s="44">
        <f t="shared" si="242"/>
        <v>0</v>
      </c>
      <c r="X233" s="45">
        <f t="shared" si="222"/>
        <v>0</v>
      </c>
      <c r="Y233" s="45">
        <f t="shared" si="223"/>
        <v>0</v>
      </c>
      <c r="Z233" s="45">
        <f t="shared" si="224"/>
        <v>0</v>
      </c>
      <c r="AA233" s="45" t="s">
        <v>46</v>
      </c>
      <c r="AB233" s="45" t="s">
        <v>46</v>
      </c>
    </row>
    <row r="234" spans="1:28" ht="49.5" customHeight="1" x14ac:dyDescent="0.25">
      <c r="A234" s="238" t="s">
        <v>378</v>
      </c>
      <c r="B234" s="68"/>
      <c r="C234" s="68"/>
      <c r="D234" s="68"/>
      <c r="E234" s="149" t="s">
        <v>379</v>
      </c>
      <c r="F234" s="425">
        <f t="shared" ref="F234:V236" si="268">+F235</f>
        <v>3650000000</v>
      </c>
      <c r="G234" s="425">
        <f t="shared" si="268"/>
        <v>0</v>
      </c>
      <c r="H234" s="425">
        <f t="shared" si="268"/>
        <v>0</v>
      </c>
      <c r="I234" s="425">
        <f t="shared" si="268"/>
        <v>0</v>
      </c>
      <c r="J234" s="425">
        <f t="shared" si="268"/>
        <v>0</v>
      </c>
      <c r="K234" s="425">
        <f t="shared" si="268"/>
        <v>0</v>
      </c>
      <c r="L234" s="425">
        <f t="shared" si="268"/>
        <v>3650000000</v>
      </c>
      <c r="M234" s="36">
        <f t="shared" si="235"/>
        <v>6.8760356188176763E-4</v>
      </c>
      <c r="N234" s="425">
        <f t="shared" si="268"/>
        <v>0</v>
      </c>
      <c r="O234" s="425">
        <f t="shared" si="268"/>
        <v>2733401404.0999999</v>
      </c>
      <c r="P234" s="425">
        <f t="shared" si="268"/>
        <v>916598595.9000001</v>
      </c>
      <c r="Q234" s="425">
        <f t="shared" si="268"/>
        <v>2507096991.6999998</v>
      </c>
      <c r="R234" s="425">
        <f t="shared" si="268"/>
        <v>1142903008.3000002</v>
      </c>
      <c r="S234" s="425">
        <f t="shared" si="268"/>
        <v>226304412.4000001</v>
      </c>
      <c r="T234" s="425">
        <f t="shared" si="268"/>
        <v>1208450717.29</v>
      </c>
      <c r="U234" s="425">
        <f t="shared" si="268"/>
        <v>1298646274.4099998</v>
      </c>
      <c r="V234" s="425">
        <f t="shared" si="268"/>
        <v>1208450717.29</v>
      </c>
      <c r="W234" s="425">
        <f t="shared" ref="W234:W236" si="269">+W235</f>
        <v>0</v>
      </c>
      <c r="X234" s="37">
        <f t="shared" si="222"/>
        <v>0.6868758881369863</v>
      </c>
      <c r="Y234" s="37">
        <f t="shared" si="223"/>
        <v>0.33108238829863013</v>
      </c>
      <c r="Z234" s="37">
        <f t="shared" si="224"/>
        <v>0.33108238829863013</v>
      </c>
      <c r="AA234" s="37">
        <f t="shared" ref="AA234:AA243" si="270">+T234/Q234</f>
        <v>0.48201195298414828</v>
      </c>
      <c r="AB234" s="37">
        <f t="shared" si="238"/>
        <v>1</v>
      </c>
    </row>
    <row r="235" spans="1:28" ht="49.5" customHeight="1" x14ac:dyDescent="0.25">
      <c r="A235" s="238" t="s">
        <v>380</v>
      </c>
      <c r="B235" s="68"/>
      <c r="C235" s="68"/>
      <c r="D235" s="68"/>
      <c r="E235" s="149" t="s">
        <v>379</v>
      </c>
      <c r="F235" s="425">
        <f t="shared" si="268"/>
        <v>3650000000</v>
      </c>
      <c r="G235" s="425">
        <f t="shared" si="268"/>
        <v>0</v>
      </c>
      <c r="H235" s="425">
        <f t="shared" si="268"/>
        <v>0</v>
      </c>
      <c r="I235" s="425">
        <f t="shared" si="268"/>
        <v>0</v>
      </c>
      <c r="J235" s="425">
        <f t="shared" si="268"/>
        <v>0</v>
      </c>
      <c r="K235" s="425">
        <f t="shared" si="268"/>
        <v>0</v>
      </c>
      <c r="L235" s="425">
        <f t="shared" si="268"/>
        <v>3650000000</v>
      </c>
      <c r="M235" s="36">
        <f t="shared" si="235"/>
        <v>6.8760356188176763E-4</v>
      </c>
      <c r="N235" s="425">
        <f t="shared" si="268"/>
        <v>0</v>
      </c>
      <c r="O235" s="425">
        <f t="shared" si="268"/>
        <v>2733401404.0999999</v>
      </c>
      <c r="P235" s="425">
        <f t="shared" si="268"/>
        <v>916598595.9000001</v>
      </c>
      <c r="Q235" s="425">
        <f t="shared" si="268"/>
        <v>2507096991.6999998</v>
      </c>
      <c r="R235" s="425">
        <f t="shared" si="268"/>
        <v>1142903008.3000002</v>
      </c>
      <c r="S235" s="425">
        <f t="shared" si="268"/>
        <v>226304412.4000001</v>
      </c>
      <c r="T235" s="425">
        <f t="shared" si="268"/>
        <v>1208450717.29</v>
      </c>
      <c r="U235" s="425">
        <f t="shared" si="268"/>
        <v>1298646274.4099998</v>
      </c>
      <c r="V235" s="425">
        <f t="shared" si="268"/>
        <v>1208450717.29</v>
      </c>
      <c r="W235" s="425">
        <f t="shared" si="269"/>
        <v>0</v>
      </c>
      <c r="X235" s="37">
        <f t="shared" si="222"/>
        <v>0.6868758881369863</v>
      </c>
      <c r="Y235" s="37">
        <f t="shared" si="223"/>
        <v>0.33108238829863013</v>
      </c>
      <c r="Z235" s="37">
        <f t="shared" si="224"/>
        <v>0.33108238829863013</v>
      </c>
      <c r="AA235" s="37">
        <f t="shared" si="270"/>
        <v>0.48201195298414828</v>
      </c>
      <c r="AB235" s="37">
        <f t="shared" si="238"/>
        <v>1</v>
      </c>
    </row>
    <row r="236" spans="1:28" ht="34.5" customHeight="1" x14ac:dyDescent="0.25">
      <c r="A236" s="238" t="s">
        <v>381</v>
      </c>
      <c r="B236" s="68"/>
      <c r="C236" s="68"/>
      <c r="D236" s="68"/>
      <c r="E236" s="149" t="s">
        <v>349</v>
      </c>
      <c r="F236" s="425">
        <f t="shared" si="268"/>
        <v>3650000000</v>
      </c>
      <c r="G236" s="425">
        <f t="shared" si="268"/>
        <v>0</v>
      </c>
      <c r="H236" s="425">
        <f t="shared" si="268"/>
        <v>0</v>
      </c>
      <c r="I236" s="425">
        <f t="shared" si="268"/>
        <v>0</v>
      </c>
      <c r="J236" s="425">
        <f t="shared" si="268"/>
        <v>0</v>
      </c>
      <c r="K236" s="425">
        <f t="shared" si="268"/>
        <v>0</v>
      </c>
      <c r="L236" s="425">
        <f t="shared" si="268"/>
        <v>3650000000</v>
      </c>
      <c r="M236" s="36">
        <f t="shared" si="235"/>
        <v>6.8760356188176763E-4</v>
      </c>
      <c r="N236" s="425">
        <f t="shared" si="268"/>
        <v>0</v>
      </c>
      <c r="O236" s="425">
        <f t="shared" si="268"/>
        <v>2733401404.0999999</v>
      </c>
      <c r="P236" s="425">
        <f t="shared" si="268"/>
        <v>916598595.9000001</v>
      </c>
      <c r="Q236" s="425">
        <f t="shared" si="268"/>
        <v>2507096991.6999998</v>
      </c>
      <c r="R236" s="425">
        <f t="shared" si="268"/>
        <v>1142903008.3000002</v>
      </c>
      <c r="S236" s="425">
        <f t="shared" si="268"/>
        <v>226304412.4000001</v>
      </c>
      <c r="T236" s="425">
        <f t="shared" si="268"/>
        <v>1208450717.29</v>
      </c>
      <c r="U236" s="425">
        <f t="shared" si="268"/>
        <v>1298646274.4099998</v>
      </c>
      <c r="V236" s="425">
        <f t="shared" si="268"/>
        <v>1208450717.29</v>
      </c>
      <c r="W236" s="425">
        <f t="shared" si="269"/>
        <v>0</v>
      </c>
      <c r="X236" s="37">
        <f t="shared" si="222"/>
        <v>0.6868758881369863</v>
      </c>
      <c r="Y236" s="37">
        <f t="shared" si="223"/>
        <v>0.33108238829863013</v>
      </c>
      <c r="Z236" s="37">
        <f t="shared" si="224"/>
        <v>0.33108238829863013</v>
      </c>
      <c r="AA236" s="37">
        <f t="shared" si="270"/>
        <v>0.48201195298414828</v>
      </c>
      <c r="AB236" s="37">
        <f t="shared" si="238"/>
        <v>1</v>
      </c>
    </row>
    <row r="237" spans="1:28" ht="30" customHeight="1" x14ac:dyDescent="0.25">
      <c r="A237" s="239" t="s">
        <v>382</v>
      </c>
      <c r="B237" s="40" t="s">
        <v>192</v>
      </c>
      <c r="C237" s="40">
        <v>11</v>
      </c>
      <c r="D237" s="40" t="s">
        <v>38</v>
      </c>
      <c r="E237" s="151" t="s">
        <v>226</v>
      </c>
      <c r="F237" s="421">
        <v>3650000000</v>
      </c>
      <c r="G237" s="421">
        <v>0</v>
      </c>
      <c r="H237" s="421">
        <v>0</v>
      </c>
      <c r="I237" s="421">
        <v>0</v>
      </c>
      <c r="J237" s="421">
        <v>0</v>
      </c>
      <c r="K237" s="421">
        <f t="shared" si="227"/>
        <v>0</v>
      </c>
      <c r="L237" s="421">
        <f t="shared" si="228"/>
        <v>3650000000</v>
      </c>
      <c r="M237" s="43">
        <f t="shared" si="235"/>
        <v>6.8760356188176763E-4</v>
      </c>
      <c r="N237" s="421">
        <v>0</v>
      </c>
      <c r="O237" s="421">
        <v>2733401404.0999999</v>
      </c>
      <c r="P237" s="421">
        <f>L237-O237</f>
        <v>916598595.9000001</v>
      </c>
      <c r="Q237" s="421">
        <v>2507096991.6999998</v>
      </c>
      <c r="R237" s="421">
        <f>+L237-Q237</f>
        <v>1142903008.3000002</v>
      </c>
      <c r="S237" s="421">
        <f t="shared" ref="S237" si="271">O237-Q237</f>
        <v>226304412.4000001</v>
      </c>
      <c r="T237" s="421">
        <v>1208450717.29</v>
      </c>
      <c r="U237" s="421">
        <f>+Q237-T237</f>
        <v>1298646274.4099998</v>
      </c>
      <c r="V237" s="421">
        <v>1208450717.29</v>
      </c>
      <c r="W237" s="44">
        <f t="shared" si="242"/>
        <v>0</v>
      </c>
      <c r="X237" s="45">
        <f t="shared" si="222"/>
        <v>0.6868758881369863</v>
      </c>
      <c r="Y237" s="45">
        <f t="shared" si="223"/>
        <v>0.33108238829863013</v>
      </c>
      <c r="Z237" s="45">
        <f t="shared" si="224"/>
        <v>0.33108238829863013</v>
      </c>
      <c r="AA237" s="45">
        <f t="shared" si="270"/>
        <v>0.48201195298414828</v>
      </c>
      <c r="AB237" s="45">
        <f t="shared" si="238"/>
        <v>1</v>
      </c>
    </row>
    <row r="238" spans="1:28" ht="34.5" customHeight="1" x14ac:dyDescent="0.25">
      <c r="A238" s="257" t="s">
        <v>383</v>
      </c>
      <c r="B238" s="70"/>
      <c r="C238" s="70"/>
      <c r="D238" s="70"/>
      <c r="E238" s="148" t="s">
        <v>384</v>
      </c>
      <c r="F238" s="424">
        <f>+F239</f>
        <v>39914957829</v>
      </c>
      <c r="G238" s="424">
        <f t="shared" ref="G238:L238" si="272">+G239</f>
        <v>0</v>
      </c>
      <c r="H238" s="424">
        <f t="shared" si="272"/>
        <v>0</v>
      </c>
      <c r="I238" s="424">
        <f t="shared" si="272"/>
        <v>1990000000</v>
      </c>
      <c r="J238" s="424">
        <f t="shared" si="272"/>
        <v>1990000000</v>
      </c>
      <c r="K238" s="424">
        <f t="shared" si="272"/>
        <v>0</v>
      </c>
      <c r="L238" s="424">
        <f t="shared" si="272"/>
        <v>39914957829</v>
      </c>
      <c r="M238" s="36">
        <f t="shared" si="235"/>
        <v>7.5193608700221768E-3</v>
      </c>
      <c r="N238" s="424">
        <f t="shared" ref="N238:W238" si="273">+N239</f>
        <v>0</v>
      </c>
      <c r="O238" s="424">
        <f t="shared" si="273"/>
        <v>28059483846.330002</v>
      </c>
      <c r="P238" s="424">
        <f t="shared" si="273"/>
        <v>11855473982.67</v>
      </c>
      <c r="Q238" s="424">
        <f t="shared" si="273"/>
        <v>25975417775.34</v>
      </c>
      <c r="R238" s="424">
        <f t="shared" si="273"/>
        <v>13939540053.659998</v>
      </c>
      <c r="S238" s="424">
        <f t="shared" si="273"/>
        <v>2084066070.9899995</v>
      </c>
      <c r="T238" s="424">
        <f t="shared" si="273"/>
        <v>5334633553.8500004</v>
      </c>
      <c r="U238" s="424">
        <f t="shared" si="273"/>
        <v>20640784221.490002</v>
      </c>
      <c r="V238" s="424">
        <f t="shared" si="273"/>
        <v>5326433069.8899994</v>
      </c>
      <c r="W238" s="424">
        <f t="shared" si="273"/>
        <v>8200483.9600000381</v>
      </c>
      <c r="X238" s="37">
        <f t="shared" si="222"/>
        <v>0.65076901462908976</v>
      </c>
      <c r="Y238" s="37">
        <f t="shared" si="223"/>
        <v>0.1336499859702758</v>
      </c>
      <c r="Z238" s="37">
        <f t="shared" si="224"/>
        <v>0.13344453707577533</v>
      </c>
      <c r="AA238" s="37">
        <f t="shared" si="270"/>
        <v>0.20537238707723438</v>
      </c>
      <c r="AB238" s="37">
        <f t="shared" si="238"/>
        <v>0.99846278401745459</v>
      </c>
    </row>
    <row r="239" spans="1:28" ht="34.5" customHeight="1" x14ac:dyDescent="0.25">
      <c r="A239" s="257" t="s">
        <v>385</v>
      </c>
      <c r="B239" s="70"/>
      <c r="C239" s="70"/>
      <c r="D239" s="70"/>
      <c r="E239" s="148" t="s">
        <v>219</v>
      </c>
      <c r="F239" s="424">
        <f>+F240+F244+F251+F256</f>
        <v>39914957829</v>
      </c>
      <c r="G239" s="424">
        <f t="shared" ref="G239:L239" si="274">+G240+G244+G251+G256</f>
        <v>0</v>
      </c>
      <c r="H239" s="424">
        <f t="shared" si="274"/>
        <v>0</v>
      </c>
      <c r="I239" s="424">
        <f t="shared" si="274"/>
        <v>1990000000</v>
      </c>
      <c r="J239" s="424">
        <f t="shared" si="274"/>
        <v>1990000000</v>
      </c>
      <c r="K239" s="424">
        <f t="shared" si="274"/>
        <v>0</v>
      </c>
      <c r="L239" s="424">
        <f t="shared" si="274"/>
        <v>39914957829</v>
      </c>
      <c r="M239" s="36">
        <f t="shared" si="235"/>
        <v>7.5193608700221768E-3</v>
      </c>
      <c r="N239" s="424">
        <f t="shared" ref="N239:W239" si="275">+N240+N244+N251+N256</f>
        <v>0</v>
      </c>
      <c r="O239" s="424">
        <f t="shared" si="275"/>
        <v>28059483846.330002</v>
      </c>
      <c r="P239" s="424">
        <f t="shared" si="275"/>
        <v>11855473982.67</v>
      </c>
      <c r="Q239" s="424">
        <f t="shared" si="275"/>
        <v>25975417775.34</v>
      </c>
      <c r="R239" s="424">
        <f t="shared" si="275"/>
        <v>13939540053.659998</v>
      </c>
      <c r="S239" s="424">
        <f t="shared" si="275"/>
        <v>2084066070.9899995</v>
      </c>
      <c r="T239" s="424">
        <f t="shared" si="275"/>
        <v>5334633553.8500004</v>
      </c>
      <c r="U239" s="424">
        <f t="shared" si="275"/>
        <v>20640784221.490002</v>
      </c>
      <c r="V239" s="424">
        <f t="shared" si="275"/>
        <v>5326433069.8899994</v>
      </c>
      <c r="W239" s="424">
        <f t="shared" si="275"/>
        <v>8200483.9600000381</v>
      </c>
      <c r="X239" s="37">
        <f t="shared" si="222"/>
        <v>0.65076901462908976</v>
      </c>
      <c r="Y239" s="37">
        <f t="shared" si="223"/>
        <v>0.1336499859702758</v>
      </c>
      <c r="Z239" s="37">
        <f t="shared" si="224"/>
        <v>0.13344453707577533</v>
      </c>
      <c r="AA239" s="37">
        <f t="shared" si="270"/>
        <v>0.20537238707723438</v>
      </c>
      <c r="AB239" s="37">
        <f t="shared" si="238"/>
        <v>0.99846278401745459</v>
      </c>
    </row>
    <row r="240" spans="1:28" ht="66" customHeight="1" x14ac:dyDescent="0.25">
      <c r="A240" s="254" t="s">
        <v>386</v>
      </c>
      <c r="B240" s="70"/>
      <c r="C240" s="70"/>
      <c r="D240" s="70"/>
      <c r="E240" s="148" t="s">
        <v>389</v>
      </c>
      <c r="F240" s="424">
        <f>+F241</f>
        <v>50000000</v>
      </c>
      <c r="G240" s="424">
        <f t="shared" ref="G240:L242" si="276">+G241</f>
        <v>0</v>
      </c>
      <c r="H240" s="424">
        <f t="shared" si="276"/>
        <v>0</v>
      </c>
      <c r="I240" s="424">
        <f t="shared" si="276"/>
        <v>0</v>
      </c>
      <c r="J240" s="424">
        <f t="shared" si="276"/>
        <v>0</v>
      </c>
      <c r="K240" s="424">
        <f t="shared" si="276"/>
        <v>0</v>
      </c>
      <c r="L240" s="424">
        <f t="shared" si="276"/>
        <v>50000000</v>
      </c>
      <c r="M240" s="374">
        <f t="shared" si="235"/>
        <v>9.4192268750927066E-6</v>
      </c>
      <c r="N240" s="424">
        <f t="shared" ref="N240:W242" si="277">+N241</f>
        <v>0</v>
      </c>
      <c r="O240" s="424">
        <f t="shared" si="277"/>
        <v>24949159</v>
      </c>
      <c r="P240" s="424">
        <f t="shared" si="277"/>
        <v>25050841</v>
      </c>
      <c r="Q240" s="424">
        <f t="shared" si="277"/>
        <v>16242310</v>
      </c>
      <c r="R240" s="424">
        <f t="shared" si="277"/>
        <v>33757690</v>
      </c>
      <c r="S240" s="424">
        <f t="shared" si="277"/>
        <v>8706849</v>
      </c>
      <c r="T240" s="424">
        <f t="shared" si="277"/>
        <v>3897250</v>
      </c>
      <c r="U240" s="424">
        <f t="shared" si="277"/>
        <v>12345060</v>
      </c>
      <c r="V240" s="424">
        <f t="shared" si="277"/>
        <v>3897250</v>
      </c>
      <c r="W240" s="424">
        <f t="shared" si="277"/>
        <v>0</v>
      </c>
      <c r="X240" s="37">
        <f t="shared" si="222"/>
        <v>0.32484619999999997</v>
      </c>
      <c r="Y240" s="37">
        <f t="shared" si="223"/>
        <v>7.7945E-2</v>
      </c>
      <c r="Z240" s="37">
        <f t="shared" si="224"/>
        <v>7.7945E-2</v>
      </c>
      <c r="AA240" s="37">
        <f t="shared" si="270"/>
        <v>0.23994431826507437</v>
      </c>
      <c r="AB240" s="37">
        <f t="shared" si="238"/>
        <v>1</v>
      </c>
    </row>
    <row r="241" spans="1:28" ht="49.5" customHeight="1" x14ac:dyDescent="0.25">
      <c r="A241" s="254" t="s">
        <v>388</v>
      </c>
      <c r="B241" s="70"/>
      <c r="C241" s="70"/>
      <c r="D241" s="70"/>
      <c r="E241" s="148" t="s">
        <v>389</v>
      </c>
      <c r="F241" s="424">
        <f>+F242</f>
        <v>50000000</v>
      </c>
      <c r="G241" s="424">
        <f t="shared" si="276"/>
        <v>0</v>
      </c>
      <c r="H241" s="424">
        <f t="shared" si="276"/>
        <v>0</v>
      </c>
      <c r="I241" s="424">
        <f t="shared" si="276"/>
        <v>0</v>
      </c>
      <c r="J241" s="424">
        <f t="shared" si="276"/>
        <v>0</v>
      </c>
      <c r="K241" s="424">
        <f t="shared" si="276"/>
        <v>0</v>
      </c>
      <c r="L241" s="424">
        <f t="shared" si="276"/>
        <v>50000000</v>
      </c>
      <c r="M241" s="374">
        <f t="shared" si="235"/>
        <v>9.4192268750927066E-6</v>
      </c>
      <c r="N241" s="424">
        <f t="shared" si="277"/>
        <v>0</v>
      </c>
      <c r="O241" s="424">
        <f t="shared" si="277"/>
        <v>24949159</v>
      </c>
      <c r="P241" s="424">
        <f t="shared" si="277"/>
        <v>25050841</v>
      </c>
      <c r="Q241" s="424">
        <f t="shared" si="277"/>
        <v>16242310</v>
      </c>
      <c r="R241" s="424">
        <f t="shared" si="277"/>
        <v>33757690</v>
      </c>
      <c r="S241" s="424">
        <f t="shared" si="277"/>
        <v>8706849</v>
      </c>
      <c r="T241" s="424">
        <f t="shared" si="277"/>
        <v>3897250</v>
      </c>
      <c r="U241" s="424">
        <f t="shared" si="277"/>
        <v>12345060</v>
      </c>
      <c r="V241" s="424">
        <f t="shared" si="277"/>
        <v>3897250</v>
      </c>
      <c r="W241" s="424">
        <f t="shared" si="277"/>
        <v>0</v>
      </c>
      <c r="X241" s="37">
        <f t="shared" si="222"/>
        <v>0.32484619999999997</v>
      </c>
      <c r="Y241" s="37">
        <f t="shared" si="223"/>
        <v>7.7945E-2</v>
      </c>
      <c r="Z241" s="37">
        <f t="shared" si="224"/>
        <v>7.7945E-2</v>
      </c>
      <c r="AA241" s="37">
        <f t="shared" si="270"/>
        <v>0.23994431826507437</v>
      </c>
      <c r="AB241" s="37">
        <f t="shared" si="238"/>
        <v>1</v>
      </c>
    </row>
    <row r="242" spans="1:28" ht="35.25" customHeight="1" x14ac:dyDescent="0.25">
      <c r="A242" s="254" t="s">
        <v>390</v>
      </c>
      <c r="B242" s="70"/>
      <c r="C242" s="70"/>
      <c r="D242" s="70"/>
      <c r="E242" s="148" t="s">
        <v>391</v>
      </c>
      <c r="F242" s="424">
        <f>+F243</f>
        <v>50000000</v>
      </c>
      <c r="G242" s="424">
        <f t="shared" si="276"/>
        <v>0</v>
      </c>
      <c r="H242" s="424">
        <f t="shared" si="276"/>
        <v>0</v>
      </c>
      <c r="I242" s="424">
        <f t="shared" si="276"/>
        <v>0</v>
      </c>
      <c r="J242" s="424">
        <f t="shared" si="276"/>
        <v>0</v>
      </c>
      <c r="K242" s="424">
        <f t="shared" si="276"/>
        <v>0</v>
      </c>
      <c r="L242" s="424">
        <f t="shared" si="276"/>
        <v>50000000</v>
      </c>
      <c r="M242" s="374">
        <f t="shared" si="235"/>
        <v>9.4192268750927066E-6</v>
      </c>
      <c r="N242" s="424">
        <f t="shared" si="277"/>
        <v>0</v>
      </c>
      <c r="O242" s="424">
        <f t="shared" si="277"/>
        <v>24949159</v>
      </c>
      <c r="P242" s="424">
        <f t="shared" si="277"/>
        <v>25050841</v>
      </c>
      <c r="Q242" s="424">
        <f t="shared" si="277"/>
        <v>16242310</v>
      </c>
      <c r="R242" s="424">
        <f t="shared" si="277"/>
        <v>33757690</v>
      </c>
      <c r="S242" s="424">
        <f t="shared" si="277"/>
        <v>8706849</v>
      </c>
      <c r="T242" s="424">
        <f t="shared" si="277"/>
        <v>3897250</v>
      </c>
      <c r="U242" s="424">
        <f t="shared" si="277"/>
        <v>12345060</v>
      </c>
      <c r="V242" s="424">
        <f t="shared" si="277"/>
        <v>3897250</v>
      </c>
      <c r="W242" s="424">
        <f t="shared" si="277"/>
        <v>0</v>
      </c>
      <c r="X242" s="37">
        <f t="shared" si="222"/>
        <v>0.32484619999999997</v>
      </c>
      <c r="Y242" s="37">
        <f t="shared" si="223"/>
        <v>7.7945E-2</v>
      </c>
      <c r="Z242" s="37">
        <f t="shared" si="224"/>
        <v>7.7945E-2</v>
      </c>
      <c r="AA242" s="37">
        <f t="shared" si="270"/>
        <v>0.23994431826507437</v>
      </c>
      <c r="AB242" s="37">
        <f t="shared" si="238"/>
        <v>1</v>
      </c>
    </row>
    <row r="243" spans="1:28" ht="48" customHeight="1" x14ac:dyDescent="0.25">
      <c r="A243" s="239" t="s">
        <v>392</v>
      </c>
      <c r="B243" s="77" t="s">
        <v>192</v>
      </c>
      <c r="C243" s="40">
        <v>54</v>
      </c>
      <c r="D243" s="40" t="s">
        <v>38</v>
      </c>
      <c r="E243" s="151" t="s">
        <v>226</v>
      </c>
      <c r="F243" s="421">
        <v>50000000</v>
      </c>
      <c r="G243" s="421">
        <v>0</v>
      </c>
      <c r="H243" s="421">
        <v>0</v>
      </c>
      <c r="I243" s="421">
        <v>0</v>
      </c>
      <c r="J243" s="421">
        <v>0</v>
      </c>
      <c r="K243" s="421">
        <f t="shared" si="227"/>
        <v>0</v>
      </c>
      <c r="L243" s="421">
        <f t="shared" si="228"/>
        <v>50000000</v>
      </c>
      <c r="M243" s="371">
        <f t="shared" si="235"/>
        <v>9.4192268750927066E-6</v>
      </c>
      <c r="N243" s="421">
        <v>0</v>
      </c>
      <c r="O243" s="421">
        <v>24949159</v>
      </c>
      <c r="P243" s="421">
        <f>L243-O243</f>
        <v>25050841</v>
      </c>
      <c r="Q243" s="421">
        <v>16242310</v>
      </c>
      <c r="R243" s="421">
        <f>+L243-Q243</f>
        <v>33757690</v>
      </c>
      <c r="S243" s="421">
        <f t="shared" ref="S243" si="278">O243-Q243</f>
        <v>8706849</v>
      </c>
      <c r="T243" s="421">
        <v>3897250</v>
      </c>
      <c r="U243" s="421">
        <f>+Q243-T243</f>
        <v>12345060</v>
      </c>
      <c r="V243" s="421">
        <v>3897250</v>
      </c>
      <c r="W243" s="44">
        <f t="shared" si="242"/>
        <v>0</v>
      </c>
      <c r="X243" s="45">
        <f t="shared" si="222"/>
        <v>0.32484619999999997</v>
      </c>
      <c r="Y243" s="45">
        <f t="shared" si="223"/>
        <v>7.7945E-2</v>
      </c>
      <c r="Z243" s="45">
        <f t="shared" si="224"/>
        <v>7.7945E-2</v>
      </c>
      <c r="AA243" s="45">
        <f t="shared" si="270"/>
        <v>0.23994431826507437</v>
      </c>
      <c r="AB243" s="37">
        <f t="shared" si="238"/>
        <v>1</v>
      </c>
    </row>
    <row r="244" spans="1:28" ht="64.5" customHeight="1" x14ac:dyDescent="0.25">
      <c r="A244" s="254" t="s">
        <v>393</v>
      </c>
      <c r="B244" s="68"/>
      <c r="C244" s="68"/>
      <c r="D244" s="68"/>
      <c r="E244" s="148" t="s">
        <v>396</v>
      </c>
      <c r="F244" s="423">
        <f>+F245</f>
        <v>34364957829</v>
      </c>
      <c r="G244" s="424">
        <f t="shared" ref="G244:T244" si="279">+G245</f>
        <v>0</v>
      </c>
      <c r="H244" s="424">
        <f t="shared" si="279"/>
        <v>0</v>
      </c>
      <c r="I244" s="424">
        <f t="shared" si="279"/>
        <v>1990000000</v>
      </c>
      <c r="J244" s="424">
        <f t="shared" si="279"/>
        <v>1990000000</v>
      </c>
      <c r="K244" s="424">
        <f t="shared" si="227"/>
        <v>0</v>
      </c>
      <c r="L244" s="425">
        <f t="shared" si="228"/>
        <v>34364957829</v>
      </c>
      <c r="M244" s="36">
        <f t="shared" si="235"/>
        <v>6.473826686886887E-3</v>
      </c>
      <c r="N244" s="424">
        <v>0</v>
      </c>
      <c r="O244" s="424">
        <f t="shared" ref="O244" si="280">+O245</f>
        <v>23749508387.360001</v>
      </c>
      <c r="P244" s="424">
        <f>L244-O244</f>
        <v>10615449441.639999</v>
      </c>
      <c r="Q244" s="424">
        <f t="shared" ref="Q244" si="281">+Q245</f>
        <v>22159291806.380001</v>
      </c>
      <c r="R244" s="424">
        <f>L244-Q244</f>
        <v>12205666022.619999</v>
      </c>
      <c r="S244" s="424">
        <f t="shared" si="279"/>
        <v>1590216580.9799995</v>
      </c>
      <c r="T244" s="424">
        <f t="shared" si="279"/>
        <v>3315475506.8899999</v>
      </c>
      <c r="U244" s="424">
        <f>Q244-T244</f>
        <v>18843816299.490002</v>
      </c>
      <c r="V244" s="424">
        <f t="shared" ref="V244" si="282">+V245</f>
        <v>3307275022.9299998</v>
      </c>
      <c r="W244" s="424">
        <f>T244-V244</f>
        <v>8200483.9600000381</v>
      </c>
      <c r="X244" s="37">
        <f t="shared" si="222"/>
        <v>0.64482231919633415</v>
      </c>
      <c r="Y244" s="37">
        <f t="shared" si="223"/>
        <v>9.6478381361263507E-2</v>
      </c>
      <c r="Z244" s="37">
        <f t="shared" si="224"/>
        <v>9.6239752115716171E-2</v>
      </c>
      <c r="AA244" s="37">
        <f>+T244/Q244</f>
        <v>0.14962010229656453</v>
      </c>
      <c r="AB244" s="37">
        <f t="shared" si="238"/>
        <v>0.99752660396888515</v>
      </c>
    </row>
    <row r="245" spans="1:28" ht="49.5" customHeight="1" x14ac:dyDescent="0.25">
      <c r="A245" s="254" t="s">
        <v>395</v>
      </c>
      <c r="B245" s="68"/>
      <c r="C245" s="68"/>
      <c r="D245" s="68"/>
      <c r="E245" s="148" t="s">
        <v>396</v>
      </c>
      <c r="F245" s="424">
        <f>F246+F249</f>
        <v>34364957829</v>
      </c>
      <c r="G245" s="424">
        <f t="shared" ref="G245:L245" si="283">G246+G249</f>
        <v>0</v>
      </c>
      <c r="H245" s="424">
        <f t="shared" si="283"/>
        <v>0</v>
      </c>
      <c r="I245" s="424">
        <f t="shared" si="283"/>
        <v>1990000000</v>
      </c>
      <c r="J245" s="424">
        <f t="shared" si="283"/>
        <v>1990000000</v>
      </c>
      <c r="K245" s="424">
        <f t="shared" si="283"/>
        <v>0</v>
      </c>
      <c r="L245" s="424">
        <f t="shared" si="283"/>
        <v>34364957829</v>
      </c>
      <c r="M245" s="36">
        <f t="shared" si="235"/>
        <v>6.473826686886887E-3</v>
      </c>
      <c r="N245" s="424">
        <f t="shared" ref="N245:W245" si="284">N246+N249</f>
        <v>0</v>
      </c>
      <c r="O245" s="424">
        <f t="shared" si="284"/>
        <v>23749508387.360001</v>
      </c>
      <c r="P245" s="424">
        <f t="shared" si="284"/>
        <v>10615449441.639999</v>
      </c>
      <c r="Q245" s="424">
        <f t="shared" si="284"/>
        <v>22159291806.380001</v>
      </c>
      <c r="R245" s="424">
        <f t="shared" si="284"/>
        <v>12205666022.619999</v>
      </c>
      <c r="S245" s="424">
        <f t="shared" si="284"/>
        <v>1590216580.9799995</v>
      </c>
      <c r="T245" s="424">
        <f t="shared" si="284"/>
        <v>3315475506.8899999</v>
      </c>
      <c r="U245" s="424">
        <f t="shared" si="284"/>
        <v>18843816299.489998</v>
      </c>
      <c r="V245" s="424">
        <f t="shared" si="284"/>
        <v>3307275022.9299998</v>
      </c>
      <c r="W245" s="424">
        <f t="shared" si="284"/>
        <v>8200483.9600000381</v>
      </c>
      <c r="X245" s="37">
        <f t="shared" si="222"/>
        <v>0.64482231919633415</v>
      </c>
      <c r="Y245" s="37">
        <f t="shared" si="223"/>
        <v>9.6478381361263507E-2</v>
      </c>
      <c r="Z245" s="37">
        <f t="shared" si="224"/>
        <v>9.6239752115716171E-2</v>
      </c>
      <c r="AA245" s="37">
        <f>+T245/Q245</f>
        <v>0.14962010229656453</v>
      </c>
      <c r="AB245" s="37">
        <f t="shared" si="238"/>
        <v>0.99752660396888515</v>
      </c>
    </row>
    <row r="246" spans="1:28" ht="34.5" customHeight="1" x14ac:dyDescent="0.25">
      <c r="A246" s="254" t="s">
        <v>397</v>
      </c>
      <c r="B246" s="68"/>
      <c r="C246" s="68"/>
      <c r="D246" s="68"/>
      <c r="E246" s="148" t="s">
        <v>349</v>
      </c>
      <c r="F246" s="424">
        <f>+F247+F248</f>
        <v>13870400807</v>
      </c>
      <c r="G246" s="424">
        <f t="shared" ref="G246:L246" si="285">+G247+G248</f>
        <v>0</v>
      </c>
      <c r="H246" s="424">
        <f t="shared" si="285"/>
        <v>0</v>
      </c>
      <c r="I246" s="424">
        <f t="shared" si="285"/>
        <v>1990000000</v>
      </c>
      <c r="J246" s="424">
        <f t="shared" si="285"/>
        <v>0</v>
      </c>
      <c r="K246" s="424">
        <f t="shared" si="285"/>
        <v>1990000000</v>
      </c>
      <c r="L246" s="424">
        <f t="shared" si="285"/>
        <v>15860400807</v>
      </c>
      <c r="M246" s="36">
        <f t="shared" si="235"/>
        <v>2.9878542706207292E-3</v>
      </c>
      <c r="N246" s="424">
        <f t="shared" ref="N246:W246" si="286">+N247+N248</f>
        <v>0</v>
      </c>
      <c r="O246" s="424">
        <f t="shared" si="286"/>
        <v>9753834387.3600006</v>
      </c>
      <c r="P246" s="424">
        <f t="shared" si="286"/>
        <v>6106566419.6400003</v>
      </c>
      <c r="Q246" s="424">
        <f t="shared" si="286"/>
        <v>9055618806.3800011</v>
      </c>
      <c r="R246" s="424">
        <f t="shared" si="286"/>
        <v>6804782000.6199999</v>
      </c>
      <c r="S246" s="424">
        <f t="shared" si="286"/>
        <v>698215580.97999954</v>
      </c>
      <c r="T246" s="424">
        <f t="shared" si="286"/>
        <v>3315475506.8899999</v>
      </c>
      <c r="U246" s="424">
        <f t="shared" si="286"/>
        <v>5740143299.4899998</v>
      </c>
      <c r="V246" s="424">
        <f t="shared" si="286"/>
        <v>3307275022.9299998</v>
      </c>
      <c r="W246" s="424">
        <f t="shared" si="286"/>
        <v>8200483.9600000381</v>
      </c>
      <c r="X246" s="37">
        <f t="shared" si="222"/>
        <v>0.57095775299595819</v>
      </c>
      <c r="Y246" s="37">
        <f t="shared" si="223"/>
        <v>0.20904109216626557</v>
      </c>
      <c r="Z246" s="37">
        <f t="shared" si="224"/>
        <v>0.20852405075856162</v>
      </c>
      <c r="AA246" s="37">
        <f>+T246/Q246</f>
        <v>0.36612357231226772</v>
      </c>
      <c r="AB246" s="37">
        <f t="shared" si="238"/>
        <v>0.99752660396888515</v>
      </c>
    </row>
    <row r="247" spans="1:28" ht="32.25" customHeight="1" x14ac:dyDescent="0.25">
      <c r="A247" s="239" t="s">
        <v>398</v>
      </c>
      <c r="B247" s="68" t="s">
        <v>192</v>
      </c>
      <c r="C247" s="40">
        <v>11</v>
      </c>
      <c r="D247" s="40" t="s">
        <v>38</v>
      </c>
      <c r="E247" s="150" t="s">
        <v>226</v>
      </c>
      <c r="F247" s="422">
        <v>5414957829</v>
      </c>
      <c r="G247" s="421">
        <v>0</v>
      </c>
      <c r="H247" s="421">
        <v>0</v>
      </c>
      <c r="I247" s="421">
        <v>0</v>
      </c>
      <c r="J247" s="421">
        <v>0</v>
      </c>
      <c r="K247" s="421">
        <f t="shared" si="227"/>
        <v>0</v>
      </c>
      <c r="L247" s="421">
        <f t="shared" si="228"/>
        <v>5414957829</v>
      </c>
      <c r="M247" s="43">
        <f t="shared" si="235"/>
        <v>1.0200943262082091E-3</v>
      </c>
      <c r="N247" s="421">
        <v>0</v>
      </c>
      <c r="O247" s="421">
        <v>5309207171.3599997</v>
      </c>
      <c r="P247" s="421">
        <f>L247-O247</f>
        <v>105750657.64000034</v>
      </c>
      <c r="Q247" s="421">
        <v>5225440097.3800001</v>
      </c>
      <c r="R247" s="421">
        <f>+L247-Q247</f>
        <v>189517731.61999989</v>
      </c>
      <c r="S247" s="421">
        <f t="shared" ref="S247:S250" si="287">O247-Q247</f>
        <v>83767073.979999542</v>
      </c>
      <c r="T247" s="421">
        <v>2612811170.8899999</v>
      </c>
      <c r="U247" s="421">
        <f>+Q247-T247</f>
        <v>2612628926.4900002</v>
      </c>
      <c r="V247" s="421">
        <v>2604610686.9299998</v>
      </c>
      <c r="W247" s="44">
        <f t="shared" si="242"/>
        <v>8200483.9600000381</v>
      </c>
      <c r="X247" s="45">
        <f t="shared" si="222"/>
        <v>0.96500106970269817</v>
      </c>
      <c r="Y247" s="45">
        <f t="shared" si="223"/>
        <v>0.48251736272016676</v>
      </c>
      <c r="Z247" s="45">
        <f t="shared" si="224"/>
        <v>0.48100294945621075</v>
      </c>
      <c r="AA247" s="45">
        <f>+T247/Q247</f>
        <v>0.50001743818669853</v>
      </c>
      <c r="AB247" s="45">
        <f t="shared" si="238"/>
        <v>0.99686143260126725</v>
      </c>
    </row>
    <row r="248" spans="1:28" ht="48.75" customHeight="1" x14ac:dyDescent="0.25">
      <c r="A248" s="239" t="s">
        <v>398</v>
      </c>
      <c r="B248" s="77" t="s">
        <v>192</v>
      </c>
      <c r="C248" s="40">
        <v>54</v>
      </c>
      <c r="D248" s="40" t="s">
        <v>38</v>
      </c>
      <c r="E248" s="150" t="s">
        <v>226</v>
      </c>
      <c r="F248" s="429">
        <f>2010523584+6444919394</f>
        <v>8455442978</v>
      </c>
      <c r="G248" s="421">
        <v>0</v>
      </c>
      <c r="H248" s="421">
        <v>0</v>
      </c>
      <c r="I248" s="421">
        <v>1990000000</v>
      </c>
      <c r="J248" s="421">
        <v>0</v>
      </c>
      <c r="K248" s="421">
        <f t="shared" si="227"/>
        <v>1990000000</v>
      </c>
      <c r="L248" s="422">
        <f t="shared" si="228"/>
        <v>10445442978</v>
      </c>
      <c r="M248" s="36">
        <f t="shared" si="235"/>
        <v>1.9677599444125199E-3</v>
      </c>
      <c r="N248" s="421">
        <v>0</v>
      </c>
      <c r="O248" s="421">
        <v>4444627216</v>
      </c>
      <c r="P248" s="421">
        <f>L248-O248</f>
        <v>6000815762</v>
      </c>
      <c r="Q248" s="421">
        <v>3830178709</v>
      </c>
      <c r="R248" s="421">
        <f>+L248-Q248</f>
        <v>6615264269</v>
      </c>
      <c r="S248" s="421">
        <f t="shared" si="287"/>
        <v>614448507</v>
      </c>
      <c r="T248" s="421">
        <v>702664336</v>
      </c>
      <c r="U248" s="421">
        <f>+Q248-T248</f>
        <v>3127514373</v>
      </c>
      <c r="V248" s="421">
        <v>702664336</v>
      </c>
      <c r="W248" s="44">
        <f t="shared" si="242"/>
        <v>0</v>
      </c>
      <c r="X248" s="45">
        <f t="shared" si="222"/>
        <v>0.3666841815198314</v>
      </c>
      <c r="Y248" s="45">
        <f t="shared" si="223"/>
        <v>6.7269941301669897E-2</v>
      </c>
      <c r="Z248" s="45">
        <f t="shared" si="224"/>
        <v>6.7269941301669897E-2</v>
      </c>
      <c r="AA248" s="45">
        <f>+T248/Q248</f>
        <v>0.18345471305265929</v>
      </c>
      <c r="AB248" s="45">
        <f t="shared" si="238"/>
        <v>1</v>
      </c>
    </row>
    <row r="249" spans="1:28" ht="30.75" customHeight="1" x14ac:dyDescent="0.25">
      <c r="A249" s="238" t="s">
        <v>399</v>
      </c>
      <c r="B249" s="68"/>
      <c r="C249" s="40"/>
      <c r="D249" s="40"/>
      <c r="E249" s="149" t="s">
        <v>400</v>
      </c>
      <c r="F249" s="425">
        <f>+F250</f>
        <v>20494557022</v>
      </c>
      <c r="G249" s="425">
        <f t="shared" ref="G249:L249" si="288">+G250</f>
        <v>0</v>
      </c>
      <c r="H249" s="425">
        <f t="shared" si="288"/>
        <v>0</v>
      </c>
      <c r="I249" s="425">
        <f t="shared" si="288"/>
        <v>0</v>
      </c>
      <c r="J249" s="425">
        <f t="shared" si="288"/>
        <v>1990000000</v>
      </c>
      <c r="K249" s="425">
        <f t="shared" si="288"/>
        <v>-1990000000</v>
      </c>
      <c r="L249" s="425">
        <f t="shared" si="288"/>
        <v>18504557022</v>
      </c>
      <c r="M249" s="36">
        <f t="shared" si="235"/>
        <v>3.4859724162661573E-3</v>
      </c>
      <c r="N249" s="425">
        <f t="shared" ref="N249:W249" si="289">+N250</f>
        <v>0</v>
      </c>
      <c r="O249" s="425">
        <f t="shared" si="289"/>
        <v>13995674000</v>
      </c>
      <c r="P249" s="425">
        <f t="shared" si="289"/>
        <v>4508883022</v>
      </c>
      <c r="Q249" s="425">
        <f t="shared" si="289"/>
        <v>13103673000</v>
      </c>
      <c r="R249" s="425">
        <f t="shared" si="289"/>
        <v>5400884022</v>
      </c>
      <c r="S249" s="425">
        <f t="shared" si="289"/>
        <v>892001000</v>
      </c>
      <c r="T249" s="425">
        <f t="shared" si="289"/>
        <v>0</v>
      </c>
      <c r="U249" s="425">
        <f t="shared" si="289"/>
        <v>13103673000</v>
      </c>
      <c r="V249" s="425">
        <f t="shared" si="289"/>
        <v>0</v>
      </c>
      <c r="W249" s="425">
        <f t="shared" si="289"/>
        <v>0</v>
      </c>
      <c r="X249" s="37">
        <f t="shared" si="222"/>
        <v>0.7081322176165088</v>
      </c>
      <c r="Y249" s="37">
        <f t="shared" si="223"/>
        <v>0</v>
      </c>
      <c r="Z249" s="37">
        <f t="shared" si="224"/>
        <v>0</v>
      </c>
      <c r="AA249" s="37">
        <f t="shared" ref="AA249:AA260" si="290">+T249/Q249</f>
        <v>0</v>
      </c>
      <c r="AB249" s="37" t="s">
        <v>46</v>
      </c>
    </row>
    <row r="250" spans="1:28" ht="48" customHeight="1" x14ac:dyDescent="0.25">
      <c r="A250" s="239" t="s">
        <v>401</v>
      </c>
      <c r="B250" s="77" t="s">
        <v>192</v>
      </c>
      <c r="C250" s="40">
        <v>54</v>
      </c>
      <c r="D250" s="40" t="s">
        <v>38</v>
      </c>
      <c r="E250" s="150" t="s">
        <v>226</v>
      </c>
      <c r="F250" s="429">
        <v>20494557022</v>
      </c>
      <c r="G250" s="421">
        <v>0</v>
      </c>
      <c r="H250" s="421">
        <v>0</v>
      </c>
      <c r="I250" s="421">
        <v>0</v>
      </c>
      <c r="J250" s="421">
        <v>1990000000</v>
      </c>
      <c r="K250" s="421">
        <f t="shared" si="227"/>
        <v>-1990000000</v>
      </c>
      <c r="L250" s="422">
        <f t="shared" si="228"/>
        <v>18504557022</v>
      </c>
      <c r="M250" s="43">
        <f t="shared" si="235"/>
        <v>3.4859724162661573E-3</v>
      </c>
      <c r="N250" s="258">
        <v>0</v>
      </c>
      <c r="O250" s="421">
        <v>13995674000</v>
      </c>
      <c r="P250" s="421">
        <f>L250-O250</f>
        <v>4508883022</v>
      </c>
      <c r="Q250" s="421">
        <v>13103673000</v>
      </c>
      <c r="R250" s="421">
        <f>+L250-Q250</f>
        <v>5400884022</v>
      </c>
      <c r="S250" s="421">
        <f t="shared" si="287"/>
        <v>892001000</v>
      </c>
      <c r="T250" s="421">
        <v>0</v>
      </c>
      <c r="U250" s="421">
        <f>+Q250-T250</f>
        <v>13103673000</v>
      </c>
      <c r="V250" s="421">
        <v>0</v>
      </c>
      <c r="W250" s="44">
        <f t="shared" si="242"/>
        <v>0</v>
      </c>
      <c r="X250" s="45">
        <f t="shared" si="222"/>
        <v>0.7081322176165088</v>
      </c>
      <c r="Y250" s="45">
        <f t="shared" si="223"/>
        <v>0</v>
      </c>
      <c r="Z250" s="45">
        <f t="shared" si="224"/>
        <v>0</v>
      </c>
      <c r="AA250" s="45">
        <f t="shared" si="290"/>
        <v>0</v>
      </c>
      <c r="AB250" s="45" t="s">
        <v>46</v>
      </c>
    </row>
    <row r="251" spans="1:28" ht="66" customHeight="1" x14ac:dyDescent="0.25">
      <c r="A251" s="254" t="s">
        <v>402</v>
      </c>
      <c r="B251" s="68"/>
      <c r="C251" s="68"/>
      <c r="D251" s="68"/>
      <c r="E251" s="148" t="s">
        <v>405</v>
      </c>
      <c r="F251" s="424">
        <f>+F252</f>
        <v>4000000000</v>
      </c>
      <c r="G251" s="424">
        <f t="shared" ref="G251:L252" si="291">+G252</f>
        <v>0</v>
      </c>
      <c r="H251" s="424">
        <f t="shared" si="291"/>
        <v>0</v>
      </c>
      <c r="I251" s="424">
        <f t="shared" si="291"/>
        <v>0</v>
      </c>
      <c r="J251" s="424">
        <f t="shared" si="291"/>
        <v>0</v>
      </c>
      <c r="K251" s="424">
        <f t="shared" si="291"/>
        <v>0</v>
      </c>
      <c r="L251" s="424">
        <f t="shared" si="291"/>
        <v>4000000000</v>
      </c>
      <c r="M251" s="36">
        <f t="shared" si="235"/>
        <v>7.5353815000741653E-4</v>
      </c>
      <c r="N251" s="424">
        <f t="shared" ref="N251:W252" si="292">+N252</f>
        <v>0</v>
      </c>
      <c r="O251" s="424">
        <f t="shared" si="292"/>
        <v>3511718118.2200003</v>
      </c>
      <c r="P251" s="424">
        <f t="shared" si="292"/>
        <v>488281881.77999997</v>
      </c>
      <c r="Q251" s="424">
        <f t="shared" si="292"/>
        <v>3080643143.6900001</v>
      </c>
      <c r="R251" s="424">
        <f t="shared" si="292"/>
        <v>919356856.30999994</v>
      </c>
      <c r="S251" s="424">
        <f t="shared" si="292"/>
        <v>431074974.52999997</v>
      </c>
      <c r="T251" s="424">
        <f t="shared" si="292"/>
        <v>1725251161.6900001</v>
      </c>
      <c r="U251" s="424">
        <f t="shared" si="292"/>
        <v>1355391982</v>
      </c>
      <c r="V251" s="424">
        <f t="shared" si="292"/>
        <v>1725251161.6900001</v>
      </c>
      <c r="W251" s="424">
        <f t="shared" si="292"/>
        <v>0</v>
      </c>
      <c r="X251" s="37">
        <f t="shared" si="222"/>
        <v>0.77016078592250004</v>
      </c>
      <c r="Y251" s="37">
        <f t="shared" si="223"/>
        <v>0.43131279042250004</v>
      </c>
      <c r="Z251" s="37">
        <f t="shared" si="224"/>
        <v>0.43131279042250004</v>
      </c>
      <c r="AA251" s="37">
        <f t="shared" si="290"/>
        <v>0.56002953968355162</v>
      </c>
      <c r="AB251" s="37">
        <f t="shared" si="238"/>
        <v>1</v>
      </c>
    </row>
    <row r="252" spans="1:28" ht="60.75" customHeight="1" x14ac:dyDescent="0.25">
      <c r="A252" s="254" t="s">
        <v>404</v>
      </c>
      <c r="B252" s="68"/>
      <c r="C252" s="68"/>
      <c r="D252" s="68"/>
      <c r="E252" s="148" t="s">
        <v>405</v>
      </c>
      <c r="F252" s="424">
        <f>+F253</f>
        <v>4000000000</v>
      </c>
      <c r="G252" s="424">
        <f t="shared" si="291"/>
        <v>0</v>
      </c>
      <c r="H252" s="424">
        <f t="shared" si="291"/>
        <v>0</v>
      </c>
      <c r="I252" s="424">
        <f t="shared" si="291"/>
        <v>0</v>
      </c>
      <c r="J252" s="424">
        <f t="shared" si="291"/>
        <v>0</v>
      </c>
      <c r="K252" s="424">
        <f t="shared" si="291"/>
        <v>0</v>
      </c>
      <c r="L252" s="424">
        <f t="shared" si="291"/>
        <v>4000000000</v>
      </c>
      <c r="M252" s="36">
        <f t="shared" si="235"/>
        <v>7.5353815000741653E-4</v>
      </c>
      <c r="N252" s="424">
        <f t="shared" si="292"/>
        <v>0</v>
      </c>
      <c r="O252" s="424">
        <f t="shared" si="292"/>
        <v>3511718118.2200003</v>
      </c>
      <c r="P252" s="424">
        <f t="shared" si="292"/>
        <v>488281881.77999997</v>
      </c>
      <c r="Q252" s="424">
        <f t="shared" si="292"/>
        <v>3080643143.6900001</v>
      </c>
      <c r="R252" s="424">
        <f t="shared" si="292"/>
        <v>919356856.30999994</v>
      </c>
      <c r="S252" s="424">
        <f t="shared" si="292"/>
        <v>431074974.52999997</v>
      </c>
      <c r="T252" s="424">
        <f t="shared" si="292"/>
        <v>1725251161.6900001</v>
      </c>
      <c r="U252" s="424">
        <f t="shared" si="292"/>
        <v>1355391982</v>
      </c>
      <c r="V252" s="424">
        <f t="shared" si="292"/>
        <v>1725251161.6900001</v>
      </c>
      <c r="W252" s="424">
        <f t="shared" si="292"/>
        <v>0</v>
      </c>
      <c r="X252" s="37">
        <f t="shared" si="222"/>
        <v>0.77016078592250004</v>
      </c>
      <c r="Y252" s="37">
        <f t="shared" si="223"/>
        <v>0.43131279042250004</v>
      </c>
      <c r="Z252" s="37">
        <f t="shared" si="224"/>
        <v>0.43131279042250004</v>
      </c>
      <c r="AA252" s="37">
        <f t="shared" si="290"/>
        <v>0.56002953968355162</v>
      </c>
      <c r="AB252" s="37">
        <f t="shared" si="238"/>
        <v>1</v>
      </c>
    </row>
    <row r="253" spans="1:28" ht="35.25" customHeight="1" x14ac:dyDescent="0.25">
      <c r="A253" s="254" t="s">
        <v>406</v>
      </c>
      <c r="B253" s="68"/>
      <c r="C253" s="68"/>
      <c r="D253" s="68"/>
      <c r="E253" s="148" t="s">
        <v>407</v>
      </c>
      <c r="F253" s="424">
        <f>+F254+F255</f>
        <v>4000000000</v>
      </c>
      <c r="G253" s="424">
        <f t="shared" ref="G253:L253" si="293">+G254+G255</f>
        <v>0</v>
      </c>
      <c r="H253" s="424">
        <f t="shared" si="293"/>
        <v>0</v>
      </c>
      <c r="I253" s="424">
        <f t="shared" si="293"/>
        <v>0</v>
      </c>
      <c r="J253" s="424">
        <f t="shared" si="293"/>
        <v>0</v>
      </c>
      <c r="K253" s="424">
        <f t="shared" si="293"/>
        <v>0</v>
      </c>
      <c r="L253" s="424">
        <f t="shared" si="293"/>
        <v>4000000000</v>
      </c>
      <c r="M253" s="36">
        <f t="shared" si="235"/>
        <v>7.5353815000741653E-4</v>
      </c>
      <c r="N253" s="424">
        <f t="shared" ref="N253:W253" si="294">+N254+N255</f>
        <v>0</v>
      </c>
      <c r="O253" s="424">
        <f t="shared" si="294"/>
        <v>3511718118.2200003</v>
      </c>
      <c r="P253" s="424">
        <f t="shared" si="294"/>
        <v>488281881.77999997</v>
      </c>
      <c r="Q253" s="424">
        <f t="shared" si="294"/>
        <v>3080643143.6900001</v>
      </c>
      <c r="R253" s="424">
        <f t="shared" si="294"/>
        <v>919356856.30999994</v>
      </c>
      <c r="S253" s="424">
        <f t="shared" si="294"/>
        <v>431074974.52999997</v>
      </c>
      <c r="T253" s="424">
        <f t="shared" si="294"/>
        <v>1725251161.6900001</v>
      </c>
      <c r="U253" s="424">
        <f t="shared" si="294"/>
        <v>1355391982</v>
      </c>
      <c r="V253" s="424">
        <f t="shared" si="294"/>
        <v>1725251161.6900001</v>
      </c>
      <c r="W253" s="424">
        <f t="shared" si="294"/>
        <v>0</v>
      </c>
      <c r="X253" s="37">
        <f t="shared" si="222"/>
        <v>0.77016078592250004</v>
      </c>
      <c r="Y253" s="37">
        <f t="shared" si="223"/>
        <v>0.43131279042250004</v>
      </c>
      <c r="Z253" s="37">
        <f t="shared" si="224"/>
        <v>0.43131279042250004</v>
      </c>
      <c r="AA253" s="37">
        <f t="shared" si="290"/>
        <v>0.56002953968355162</v>
      </c>
      <c r="AB253" s="37">
        <f t="shared" si="238"/>
        <v>1</v>
      </c>
    </row>
    <row r="254" spans="1:28" ht="35.25" customHeight="1" x14ac:dyDescent="0.25">
      <c r="A254" s="239" t="s">
        <v>408</v>
      </c>
      <c r="B254" s="40" t="s">
        <v>192</v>
      </c>
      <c r="C254" s="40">
        <v>11</v>
      </c>
      <c r="D254" s="40" t="s">
        <v>38</v>
      </c>
      <c r="E254" s="150" t="s">
        <v>226</v>
      </c>
      <c r="F254" s="422">
        <v>1000000000</v>
      </c>
      <c r="G254" s="421">
        <v>0</v>
      </c>
      <c r="H254" s="421">
        <v>0</v>
      </c>
      <c r="I254" s="421">
        <v>0</v>
      </c>
      <c r="J254" s="421">
        <v>0</v>
      </c>
      <c r="K254" s="421">
        <f t="shared" si="227"/>
        <v>0</v>
      </c>
      <c r="L254" s="421">
        <f t="shared" si="228"/>
        <v>1000000000</v>
      </c>
      <c r="M254" s="43">
        <f t="shared" si="235"/>
        <v>1.8838453750185413E-4</v>
      </c>
      <c r="N254" s="421">
        <v>0</v>
      </c>
      <c r="O254" s="421">
        <v>999524738.22000003</v>
      </c>
      <c r="P254" s="421">
        <f>L254-O254</f>
        <v>475261.77999997139</v>
      </c>
      <c r="Q254" s="421">
        <v>975946810.95000005</v>
      </c>
      <c r="R254" s="421">
        <f>+L254-Q254</f>
        <v>24053189.049999952</v>
      </c>
      <c r="S254" s="421">
        <f t="shared" ref="S254:S255" si="295">O254-Q254</f>
        <v>23577927.269999981</v>
      </c>
      <c r="T254" s="421">
        <v>841713178.95000005</v>
      </c>
      <c r="U254" s="421">
        <f>+Q254-T254</f>
        <v>134233632</v>
      </c>
      <c r="V254" s="421">
        <v>841713178.95000005</v>
      </c>
      <c r="W254" s="44">
        <f t="shared" si="242"/>
        <v>0</v>
      </c>
      <c r="X254" s="45">
        <f t="shared" si="222"/>
        <v>0.97594681095000002</v>
      </c>
      <c r="Y254" s="45">
        <f t="shared" si="223"/>
        <v>0.84171317895000008</v>
      </c>
      <c r="Z254" s="45">
        <f t="shared" si="224"/>
        <v>0.84171317895000008</v>
      </c>
      <c r="AA254" s="45">
        <f t="shared" si="290"/>
        <v>0.86245804536280501</v>
      </c>
      <c r="AB254" s="45">
        <f t="shared" si="238"/>
        <v>1</v>
      </c>
    </row>
    <row r="255" spans="1:28" ht="48.75" customHeight="1" x14ac:dyDescent="0.25">
      <c r="A255" s="239" t="s">
        <v>408</v>
      </c>
      <c r="B255" s="77" t="s">
        <v>192</v>
      </c>
      <c r="C255" s="40">
        <v>54</v>
      </c>
      <c r="D255" s="40" t="s">
        <v>38</v>
      </c>
      <c r="E255" s="150" t="s">
        <v>226</v>
      </c>
      <c r="F255" s="422">
        <v>3000000000</v>
      </c>
      <c r="G255" s="421">
        <v>0</v>
      </c>
      <c r="H255" s="421">
        <v>0</v>
      </c>
      <c r="I255" s="421">
        <v>0</v>
      </c>
      <c r="J255" s="421">
        <v>0</v>
      </c>
      <c r="K255" s="421">
        <f t="shared" si="227"/>
        <v>0</v>
      </c>
      <c r="L255" s="421">
        <f t="shared" si="228"/>
        <v>3000000000</v>
      </c>
      <c r="M255" s="43">
        <f t="shared" si="235"/>
        <v>5.6515361250556242E-4</v>
      </c>
      <c r="N255" s="421">
        <v>0</v>
      </c>
      <c r="O255" s="421">
        <v>2512193380</v>
      </c>
      <c r="P255" s="421">
        <f>L255-O255</f>
        <v>487806620</v>
      </c>
      <c r="Q255" s="421">
        <v>2104696332.74</v>
      </c>
      <c r="R255" s="421">
        <f>+L255-Q255</f>
        <v>895303667.25999999</v>
      </c>
      <c r="S255" s="421">
        <f t="shared" si="295"/>
        <v>407497047.25999999</v>
      </c>
      <c r="T255" s="421">
        <v>883537982.74000001</v>
      </c>
      <c r="U255" s="421">
        <f>+Q255-T255</f>
        <v>1221158350</v>
      </c>
      <c r="V255" s="421">
        <v>883537982.74000001</v>
      </c>
      <c r="W255" s="44">
        <f t="shared" si="242"/>
        <v>0</v>
      </c>
      <c r="X255" s="45">
        <f t="shared" si="222"/>
        <v>0.70156544424666667</v>
      </c>
      <c r="Y255" s="45">
        <f t="shared" si="223"/>
        <v>0.29451266091333334</v>
      </c>
      <c r="Z255" s="45">
        <f t="shared" si="224"/>
        <v>0.29451266091333334</v>
      </c>
      <c r="AA255" s="45">
        <f t="shared" si="290"/>
        <v>0.41979356783967292</v>
      </c>
      <c r="AB255" s="45">
        <f t="shared" si="238"/>
        <v>1</v>
      </c>
    </row>
    <row r="256" spans="1:28" ht="72" customHeight="1" x14ac:dyDescent="0.25">
      <c r="A256" s="254" t="s">
        <v>409</v>
      </c>
      <c r="B256" s="72"/>
      <c r="C256" s="70"/>
      <c r="D256" s="70"/>
      <c r="E256" s="148" t="s">
        <v>412</v>
      </c>
      <c r="F256" s="424">
        <f>+F257</f>
        <v>1500000000</v>
      </c>
      <c r="G256" s="424">
        <f t="shared" ref="G256:L258" si="296">+G257</f>
        <v>0</v>
      </c>
      <c r="H256" s="424">
        <f t="shared" si="296"/>
        <v>0</v>
      </c>
      <c r="I256" s="424">
        <f t="shared" si="296"/>
        <v>0</v>
      </c>
      <c r="J256" s="424">
        <f t="shared" si="296"/>
        <v>0</v>
      </c>
      <c r="K256" s="424">
        <f t="shared" si="296"/>
        <v>0</v>
      </c>
      <c r="L256" s="424">
        <f t="shared" si="296"/>
        <v>1500000000</v>
      </c>
      <c r="M256" s="36">
        <f t="shared" si="235"/>
        <v>2.8257680625278121E-4</v>
      </c>
      <c r="N256" s="424">
        <f t="shared" ref="N256:W258" si="297">+N257</f>
        <v>0</v>
      </c>
      <c r="O256" s="424">
        <f t="shared" si="297"/>
        <v>773308181.75</v>
      </c>
      <c r="P256" s="424">
        <f t="shared" si="297"/>
        <v>726691818.25</v>
      </c>
      <c r="Q256" s="424">
        <f t="shared" si="297"/>
        <v>719240515.26999998</v>
      </c>
      <c r="R256" s="424">
        <f t="shared" si="297"/>
        <v>780759484.73000002</v>
      </c>
      <c r="S256" s="424">
        <f t="shared" si="297"/>
        <v>54067666.480000019</v>
      </c>
      <c r="T256" s="424">
        <f t="shared" si="297"/>
        <v>290009635.26999998</v>
      </c>
      <c r="U256" s="424">
        <f t="shared" si="297"/>
        <v>429230880</v>
      </c>
      <c r="V256" s="424">
        <f t="shared" si="297"/>
        <v>290009635.26999998</v>
      </c>
      <c r="W256" s="424">
        <f t="shared" si="297"/>
        <v>0</v>
      </c>
      <c r="X256" s="37">
        <f t="shared" si="222"/>
        <v>0.47949367684666666</v>
      </c>
      <c r="Y256" s="37">
        <f t="shared" si="223"/>
        <v>0.19333975684666665</v>
      </c>
      <c r="Z256" s="37">
        <f t="shared" si="224"/>
        <v>0.19333975684666665</v>
      </c>
      <c r="AA256" s="37">
        <f t="shared" si="290"/>
        <v>0.40321648893921325</v>
      </c>
      <c r="AB256" s="37">
        <f t="shared" si="238"/>
        <v>1</v>
      </c>
    </row>
    <row r="257" spans="1:28" ht="49.5" customHeight="1" x14ac:dyDescent="0.25">
      <c r="A257" s="254" t="s">
        <v>411</v>
      </c>
      <c r="B257" s="82"/>
      <c r="C257" s="83"/>
      <c r="D257" s="83"/>
      <c r="E257" s="148" t="s">
        <v>412</v>
      </c>
      <c r="F257" s="424">
        <f>+F258</f>
        <v>1500000000</v>
      </c>
      <c r="G257" s="424">
        <f t="shared" si="296"/>
        <v>0</v>
      </c>
      <c r="H257" s="424">
        <f t="shared" si="296"/>
        <v>0</v>
      </c>
      <c r="I257" s="424">
        <f t="shared" si="296"/>
        <v>0</v>
      </c>
      <c r="J257" s="424">
        <f t="shared" si="296"/>
        <v>0</v>
      </c>
      <c r="K257" s="424">
        <f t="shared" si="296"/>
        <v>0</v>
      </c>
      <c r="L257" s="424">
        <f t="shared" si="296"/>
        <v>1500000000</v>
      </c>
      <c r="M257" s="36">
        <f t="shared" si="235"/>
        <v>2.8257680625278121E-4</v>
      </c>
      <c r="N257" s="424">
        <f t="shared" si="297"/>
        <v>0</v>
      </c>
      <c r="O257" s="424">
        <f t="shared" si="297"/>
        <v>773308181.75</v>
      </c>
      <c r="P257" s="424">
        <f t="shared" si="297"/>
        <v>726691818.25</v>
      </c>
      <c r="Q257" s="424">
        <f t="shared" si="297"/>
        <v>719240515.26999998</v>
      </c>
      <c r="R257" s="424">
        <f t="shared" si="297"/>
        <v>780759484.73000002</v>
      </c>
      <c r="S257" s="424">
        <f t="shared" si="297"/>
        <v>54067666.480000019</v>
      </c>
      <c r="T257" s="424">
        <f t="shared" si="297"/>
        <v>290009635.26999998</v>
      </c>
      <c r="U257" s="424">
        <f t="shared" si="297"/>
        <v>429230880</v>
      </c>
      <c r="V257" s="424">
        <f t="shared" si="297"/>
        <v>290009635.26999998</v>
      </c>
      <c r="W257" s="424">
        <f t="shared" si="297"/>
        <v>0</v>
      </c>
      <c r="X257" s="37">
        <f t="shared" si="222"/>
        <v>0.47949367684666666</v>
      </c>
      <c r="Y257" s="37">
        <f t="shared" si="223"/>
        <v>0.19333975684666665</v>
      </c>
      <c r="Z257" s="37">
        <f t="shared" si="224"/>
        <v>0.19333975684666665</v>
      </c>
      <c r="AA257" s="37">
        <f t="shared" si="290"/>
        <v>0.40321648893921325</v>
      </c>
      <c r="AB257" s="37">
        <f t="shared" si="238"/>
        <v>1</v>
      </c>
    </row>
    <row r="258" spans="1:28" ht="35.25" customHeight="1" x14ac:dyDescent="0.25">
      <c r="A258" s="254" t="s">
        <v>413</v>
      </c>
      <c r="B258" s="82"/>
      <c r="C258" s="83"/>
      <c r="D258" s="83"/>
      <c r="E258" s="148" t="s">
        <v>414</v>
      </c>
      <c r="F258" s="424">
        <f>+F259</f>
        <v>1500000000</v>
      </c>
      <c r="G258" s="424">
        <f t="shared" si="296"/>
        <v>0</v>
      </c>
      <c r="H258" s="424">
        <f t="shared" si="296"/>
        <v>0</v>
      </c>
      <c r="I258" s="424">
        <f t="shared" si="296"/>
        <v>0</v>
      </c>
      <c r="J258" s="424">
        <f t="shared" si="296"/>
        <v>0</v>
      </c>
      <c r="K258" s="424">
        <f t="shared" si="296"/>
        <v>0</v>
      </c>
      <c r="L258" s="424">
        <f t="shared" si="296"/>
        <v>1500000000</v>
      </c>
      <c r="M258" s="36">
        <f t="shared" si="235"/>
        <v>2.8257680625278121E-4</v>
      </c>
      <c r="N258" s="424">
        <f t="shared" si="297"/>
        <v>0</v>
      </c>
      <c r="O258" s="424">
        <f t="shared" si="297"/>
        <v>773308181.75</v>
      </c>
      <c r="P258" s="424">
        <f t="shared" si="297"/>
        <v>726691818.25</v>
      </c>
      <c r="Q258" s="424">
        <f t="shared" si="297"/>
        <v>719240515.26999998</v>
      </c>
      <c r="R258" s="424">
        <f t="shared" si="297"/>
        <v>780759484.73000002</v>
      </c>
      <c r="S258" s="424">
        <f t="shared" si="297"/>
        <v>54067666.480000019</v>
      </c>
      <c r="T258" s="424">
        <f t="shared" si="297"/>
        <v>290009635.26999998</v>
      </c>
      <c r="U258" s="424">
        <f t="shared" si="297"/>
        <v>429230880</v>
      </c>
      <c r="V258" s="424">
        <f t="shared" si="297"/>
        <v>290009635.26999998</v>
      </c>
      <c r="W258" s="424">
        <f t="shared" si="297"/>
        <v>0</v>
      </c>
      <c r="X258" s="37">
        <f t="shared" si="222"/>
        <v>0.47949367684666666</v>
      </c>
      <c r="Y258" s="37">
        <f t="shared" si="223"/>
        <v>0.19333975684666665</v>
      </c>
      <c r="Z258" s="37">
        <f t="shared" si="224"/>
        <v>0.19333975684666665</v>
      </c>
      <c r="AA258" s="37">
        <f t="shared" si="290"/>
        <v>0.40321648893921325</v>
      </c>
      <c r="AB258" s="37">
        <f t="shared" si="238"/>
        <v>1</v>
      </c>
    </row>
    <row r="259" spans="1:28" ht="42.75" customHeight="1" thickBot="1" x14ac:dyDescent="0.3">
      <c r="A259" s="248" t="s">
        <v>439</v>
      </c>
      <c r="B259" s="84" t="s">
        <v>192</v>
      </c>
      <c r="C259" s="53">
        <v>54</v>
      </c>
      <c r="D259" s="53" t="s">
        <v>38</v>
      </c>
      <c r="E259" s="431" t="s">
        <v>226</v>
      </c>
      <c r="F259" s="432">
        <v>1500000000</v>
      </c>
      <c r="G259" s="427">
        <v>0</v>
      </c>
      <c r="H259" s="427">
        <v>0</v>
      </c>
      <c r="I259" s="427">
        <v>0</v>
      </c>
      <c r="J259" s="427">
        <v>0</v>
      </c>
      <c r="K259" s="427">
        <f t="shared" si="227"/>
        <v>0</v>
      </c>
      <c r="L259" s="427">
        <f t="shared" si="228"/>
        <v>1500000000</v>
      </c>
      <c r="M259" s="250">
        <f t="shared" si="235"/>
        <v>2.8257680625278121E-4</v>
      </c>
      <c r="N259" s="427">
        <v>0</v>
      </c>
      <c r="O259" s="427">
        <v>773308181.75</v>
      </c>
      <c r="P259" s="427">
        <f>L259-O259</f>
        <v>726691818.25</v>
      </c>
      <c r="Q259" s="427">
        <v>719240515.26999998</v>
      </c>
      <c r="R259" s="427">
        <f>+L259-Q259</f>
        <v>780759484.73000002</v>
      </c>
      <c r="S259" s="427">
        <f t="shared" ref="S259" si="298">O259-Q259</f>
        <v>54067666.480000019</v>
      </c>
      <c r="T259" s="427">
        <v>290009635.26999998</v>
      </c>
      <c r="U259" s="427">
        <f>+Q259-T259</f>
        <v>429230880</v>
      </c>
      <c r="V259" s="427">
        <v>290009635.26999998</v>
      </c>
      <c r="W259" s="56">
        <f t="shared" si="242"/>
        <v>0</v>
      </c>
      <c r="X259" s="57">
        <f t="shared" si="222"/>
        <v>0.47949367684666666</v>
      </c>
      <c r="Y259" s="57">
        <f t="shared" si="223"/>
        <v>0.19333975684666665</v>
      </c>
      <c r="Z259" s="57">
        <f t="shared" si="224"/>
        <v>0.19333975684666665</v>
      </c>
      <c r="AA259" s="57">
        <f t="shared" si="290"/>
        <v>0.40321648893921325</v>
      </c>
      <c r="AB259" s="57">
        <f t="shared" si="238"/>
        <v>1</v>
      </c>
    </row>
    <row r="260" spans="1:28" s="433" customFormat="1" ht="33" customHeight="1" thickBot="1" x14ac:dyDescent="0.3">
      <c r="A260" s="547" t="s">
        <v>415</v>
      </c>
      <c r="B260" s="548"/>
      <c r="C260" s="548"/>
      <c r="D260" s="548"/>
      <c r="E260" s="548"/>
      <c r="F260" s="445">
        <f>+F7+F97+F104</f>
        <v>5308291292167</v>
      </c>
      <c r="G260" s="445">
        <f t="shared" ref="G260:W260" si="299">+G7+G97+G104</f>
        <v>0</v>
      </c>
      <c r="H260" s="445">
        <f t="shared" si="299"/>
        <v>0</v>
      </c>
      <c r="I260" s="445">
        <f t="shared" si="299"/>
        <v>22958401370.529999</v>
      </c>
      <c r="J260" s="445">
        <f t="shared" si="299"/>
        <v>22958401370.529999</v>
      </c>
      <c r="K260" s="445">
        <f t="shared" si="299"/>
        <v>0</v>
      </c>
      <c r="L260" s="445">
        <f t="shared" si="299"/>
        <v>5308291292167</v>
      </c>
      <c r="M260" s="446">
        <f t="shared" si="235"/>
        <v>1</v>
      </c>
      <c r="N260" s="445">
        <f t="shared" si="299"/>
        <v>23357358000</v>
      </c>
      <c r="O260" s="445">
        <f t="shared" si="299"/>
        <v>4798219886293.791</v>
      </c>
      <c r="P260" s="445">
        <f t="shared" si="299"/>
        <v>510071405873.20996</v>
      </c>
      <c r="Q260" s="445">
        <f t="shared" si="299"/>
        <v>4584061833133.0898</v>
      </c>
      <c r="R260" s="445">
        <f t="shared" si="299"/>
        <v>724229459033.91003</v>
      </c>
      <c r="S260" s="445">
        <f t="shared" si="299"/>
        <v>214158053160.70001</v>
      </c>
      <c r="T260" s="445">
        <f t="shared" si="299"/>
        <v>612980088118.64001</v>
      </c>
      <c r="U260" s="445">
        <f t="shared" si="299"/>
        <v>3971081745014.4507</v>
      </c>
      <c r="V260" s="445">
        <f t="shared" si="299"/>
        <v>612040316456.67993</v>
      </c>
      <c r="W260" s="445">
        <f t="shared" si="299"/>
        <v>939771661.96000004</v>
      </c>
      <c r="X260" s="447">
        <f t="shared" si="222"/>
        <v>0.86356636831467881</v>
      </c>
      <c r="Y260" s="447">
        <f t="shared" si="223"/>
        <v>0.11547597039807579</v>
      </c>
      <c r="Z260" s="447">
        <f t="shared" si="224"/>
        <v>0.1152989319481801</v>
      </c>
      <c r="AA260" s="447">
        <f t="shared" si="290"/>
        <v>0.13371985597752806</v>
      </c>
      <c r="AB260" s="448">
        <f t="shared" si="238"/>
        <v>0.99846688060480981</v>
      </c>
    </row>
    <row r="261" spans="1:28" s="434" customFormat="1" ht="24" customHeight="1" x14ac:dyDescent="0.25">
      <c r="A261" s="319" t="s">
        <v>519</v>
      </c>
      <c r="E261" s="435"/>
      <c r="F261" s="486"/>
      <c r="G261" s="486"/>
      <c r="H261" s="486"/>
      <c r="I261" s="486"/>
      <c r="J261" s="486"/>
      <c r="K261" s="486"/>
      <c r="L261" s="486"/>
      <c r="M261" s="487"/>
      <c r="N261" s="486"/>
      <c r="O261" s="486"/>
      <c r="P261" s="486"/>
      <c r="Q261" s="486"/>
      <c r="R261" s="486"/>
      <c r="S261" s="486"/>
      <c r="T261" s="486"/>
      <c r="U261" s="486"/>
      <c r="V261" s="486"/>
      <c r="W261" s="486"/>
      <c r="X261" s="488"/>
      <c r="Y261" s="488"/>
      <c r="Z261" s="488"/>
      <c r="AA261" s="488"/>
      <c r="AB261" s="488"/>
    </row>
    <row r="262" spans="1:28" s="433" customFormat="1" ht="238.5" customHeight="1" x14ac:dyDescent="0.25">
      <c r="A262" s="549" t="s">
        <v>525</v>
      </c>
      <c r="B262" s="549"/>
      <c r="C262" s="549"/>
      <c r="D262" s="549"/>
      <c r="E262" s="549"/>
      <c r="F262" s="549"/>
      <c r="G262" s="549"/>
      <c r="H262" s="549"/>
      <c r="I262" s="549"/>
      <c r="J262" s="549"/>
      <c r="K262" s="549"/>
      <c r="L262" s="549"/>
      <c r="M262" s="549"/>
      <c r="N262" s="549"/>
      <c r="O262" s="263"/>
      <c r="P262" s="263"/>
      <c r="Q262" s="263"/>
      <c r="R262" s="263"/>
      <c r="S262" s="263"/>
      <c r="T262" s="263"/>
      <c r="U262" s="263"/>
      <c r="V262" s="263"/>
      <c r="W262" s="263"/>
      <c r="X262" s="264"/>
      <c r="Y262" s="264"/>
      <c r="Z262" s="264"/>
      <c r="AA262" s="264"/>
      <c r="AB262" s="264"/>
    </row>
    <row r="263" spans="1:28" s="434" customFormat="1" ht="15.75" customHeight="1" x14ac:dyDescent="0.25">
      <c r="A263" s="319" t="s">
        <v>526</v>
      </c>
      <c r="E263" s="435"/>
      <c r="F263" s="435"/>
      <c r="G263" s="435"/>
      <c r="H263" s="435"/>
      <c r="I263" s="435"/>
      <c r="J263" s="435"/>
      <c r="K263" s="435"/>
      <c r="L263" s="435"/>
      <c r="M263" s="89"/>
      <c r="N263" s="90"/>
      <c r="O263" s="89"/>
      <c r="P263" s="89"/>
      <c r="Q263" s="89"/>
      <c r="R263" s="89"/>
      <c r="S263" s="89"/>
      <c r="T263" s="89"/>
      <c r="U263" s="89"/>
      <c r="V263" s="89"/>
      <c r="W263" s="89"/>
      <c r="X263" s="436"/>
      <c r="Y263" s="436"/>
      <c r="Z263" s="436"/>
      <c r="AA263" s="436"/>
      <c r="AB263" s="436"/>
    </row>
    <row r="264" spans="1:28" x14ac:dyDescent="0.25">
      <c r="A264" s="86" t="s">
        <v>521</v>
      </c>
      <c r="M264" s="11"/>
      <c r="N264" s="12"/>
      <c r="O264" s="11"/>
      <c r="P264" s="11"/>
      <c r="Q264" s="11"/>
      <c r="R264" s="11"/>
      <c r="S264" s="11"/>
      <c r="T264" s="11"/>
      <c r="U264" s="11"/>
      <c r="V264" s="11"/>
      <c r="W264" s="11"/>
    </row>
    <row r="265" spans="1:28" x14ac:dyDescent="0.25">
      <c r="M265" s="11"/>
      <c r="N265" s="12"/>
      <c r="O265" s="11"/>
      <c r="P265" s="11"/>
      <c r="Q265" s="11"/>
      <c r="R265" s="11"/>
      <c r="S265" s="11"/>
      <c r="T265" s="11"/>
      <c r="U265" s="11"/>
      <c r="V265" s="11"/>
      <c r="W265" s="11"/>
    </row>
    <row r="266" spans="1:28" x14ac:dyDescent="0.25">
      <c r="M266" s="11"/>
      <c r="N266" s="12"/>
      <c r="O266" s="11"/>
      <c r="P266" s="11"/>
      <c r="Q266" s="11"/>
      <c r="R266" s="11"/>
      <c r="S266" s="11"/>
      <c r="T266" s="11"/>
      <c r="U266" s="11"/>
      <c r="V266" s="11"/>
      <c r="W266" s="11"/>
    </row>
  </sheetData>
  <mergeCells count="25">
    <mergeCell ref="A260:E260"/>
    <mergeCell ref="A262:N262"/>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7EEA8-1117-451A-87A5-FB8DC132F001}">
  <dimension ref="A1:AC271"/>
  <sheetViews>
    <sheetView zoomScale="78" zoomScaleNormal="78" zoomScaleSheetLayoutView="89" workbookViewId="0">
      <pane xSplit="5" ySplit="6" topLeftCell="F7" activePane="bottomRight" state="frozen"/>
      <selection activeCell="E13" sqref="E13"/>
      <selection pane="topRight" activeCell="E13" sqref="E13"/>
      <selection pane="bottomLeft" activeCell="E13" sqref="E13"/>
      <selection pane="bottomRight" sqref="A1:AB1"/>
    </sheetView>
  </sheetViews>
  <sheetFormatPr baseColWidth="10" defaultRowHeight="15.75" x14ac:dyDescent="0.25"/>
  <cols>
    <col min="1" max="1" width="32.5703125" style="409" customWidth="1"/>
    <col min="2" max="2" width="16.140625" style="411" customWidth="1"/>
    <col min="3" max="3" width="11" style="409" customWidth="1"/>
    <col min="4" max="4" width="9.5703125" style="409" customWidth="1"/>
    <col min="5" max="5" width="49.28515625" style="412" customWidth="1"/>
    <col min="6" max="6" width="26" style="412" customWidth="1"/>
    <col min="7" max="7" width="14.85546875" style="412" customWidth="1"/>
    <col min="8" max="8" width="17.28515625" style="412" customWidth="1"/>
    <col min="9" max="9" width="24.140625" style="412" customWidth="1"/>
    <col min="10" max="10" width="24.5703125" style="412" customWidth="1"/>
    <col min="11" max="11" width="26.28515625" style="412" customWidth="1"/>
    <col min="12" max="12" width="26.85546875" style="412" bestFit="1" customWidth="1"/>
    <col min="13" max="13" width="16.140625" style="93" customWidth="1"/>
    <col min="14" max="14" width="25.140625" style="265" customWidth="1"/>
    <col min="15" max="16" width="27.42578125" style="93"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2.7109375" style="93" customWidth="1"/>
    <col min="24" max="28" width="16.85546875" style="436" customWidth="1"/>
    <col min="29" max="112" width="11.42578125" style="409"/>
    <col min="113" max="113" width="15.42578125" style="409" customWidth="1"/>
    <col min="114" max="114" width="9.5703125" style="409" customWidth="1"/>
    <col min="115" max="115" width="14.42578125" style="409" customWidth="1"/>
    <col min="116" max="116" width="49.85546875" style="409" customWidth="1"/>
    <col min="117" max="117" width="22.5703125" style="409" customWidth="1"/>
    <col min="118" max="118" width="23" style="409" customWidth="1"/>
    <col min="119" max="119" width="22.85546875" style="409" customWidth="1"/>
    <col min="120" max="120" width="23.42578125" style="409" customWidth="1"/>
    <col min="121" max="121" width="22.42578125" style="409" customWidth="1"/>
    <col min="122" max="122" width="13.85546875" style="409" customWidth="1"/>
    <col min="123" max="123" width="20.7109375" style="409" customWidth="1"/>
    <col min="124" max="124" width="18.140625" style="409" customWidth="1"/>
    <col min="125" max="125" width="14.85546875" style="409" bestFit="1" customWidth="1"/>
    <col min="126" max="126" width="11.42578125" style="409"/>
    <col min="127" max="127" width="17.42578125" style="409" customWidth="1"/>
    <col min="128" max="130" width="18.140625" style="409" customWidth="1"/>
    <col min="131" max="134" width="11.42578125" style="409"/>
    <col min="135" max="135" width="34" style="409" customWidth="1"/>
    <col min="136" max="136" width="9.5703125" style="409" customWidth="1"/>
    <col min="137" max="137" width="16.7109375" style="409" customWidth="1"/>
    <col min="138" max="138" width="55.140625" style="409" customWidth="1"/>
    <col min="139" max="139" width="22.5703125" style="409" customWidth="1"/>
    <col min="140" max="140" width="23" style="409" customWidth="1"/>
    <col min="141" max="141" width="22.85546875" style="409" customWidth="1"/>
    <col min="142" max="142" width="23.42578125" style="409" customWidth="1"/>
    <col min="143" max="143" width="28.7109375" style="409" customWidth="1"/>
    <col min="144" max="144" width="12.7109375" style="409" customWidth="1"/>
    <col min="145" max="145" width="11.42578125" style="409"/>
    <col min="146" max="146" width="25.28515625" style="409" customWidth="1"/>
    <col min="147" max="147" width="15.85546875" style="409" bestFit="1" customWidth="1"/>
    <col min="148" max="149" width="18" style="409" bestFit="1" customWidth="1"/>
    <col min="150" max="368" width="11.42578125" style="409"/>
    <col min="369" max="369" width="15.42578125" style="409" customWidth="1"/>
    <col min="370" max="370" width="9.5703125" style="409" customWidth="1"/>
    <col min="371" max="371" width="14.42578125" style="409" customWidth="1"/>
    <col min="372" max="372" width="49.85546875" style="409" customWidth="1"/>
    <col min="373" max="373" width="22.5703125" style="409" customWidth="1"/>
    <col min="374" max="374" width="23" style="409" customWidth="1"/>
    <col min="375" max="375" width="22.85546875" style="409" customWidth="1"/>
    <col min="376" max="376" width="23.42578125" style="409" customWidth="1"/>
    <col min="377" max="377" width="22.42578125" style="409" customWidth="1"/>
    <col min="378" max="378" width="13.85546875" style="409" customWidth="1"/>
    <col min="379" max="379" width="20.7109375" style="409" customWidth="1"/>
    <col min="380" max="380" width="18.140625" style="409" customWidth="1"/>
    <col min="381" max="381" width="14.85546875" style="409" bestFit="1" customWidth="1"/>
    <col min="382" max="382" width="11.42578125" style="409"/>
    <col min="383" max="383" width="17.42578125" style="409" customWidth="1"/>
    <col min="384" max="386" width="18.140625" style="409" customWidth="1"/>
    <col min="387" max="390" width="11.42578125" style="409"/>
    <col min="391" max="391" width="34" style="409" customWidth="1"/>
    <col min="392" max="392" width="9.5703125" style="409" customWidth="1"/>
    <col min="393" max="393" width="16.7109375" style="409" customWidth="1"/>
    <col min="394" max="394" width="55.140625" style="409" customWidth="1"/>
    <col min="395" max="395" width="22.5703125" style="409" customWidth="1"/>
    <col min="396" max="396" width="23" style="409" customWidth="1"/>
    <col min="397" max="397" width="22.85546875" style="409" customWidth="1"/>
    <col min="398" max="398" width="23.42578125" style="409" customWidth="1"/>
    <col min="399" max="399" width="28.7109375" style="409" customWidth="1"/>
    <col min="400" max="400" width="12.7109375" style="409" customWidth="1"/>
    <col min="401" max="401" width="11.42578125" style="409"/>
    <col min="402" max="402" width="25.28515625" style="409" customWidth="1"/>
    <col min="403" max="403" width="15.85546875" style="409" bestFit="1" customWidth="1"/>
    <col min="404" max="405" width="18" style="409" bestFit="1" customWidth="1"/>
    <col min="406" max="624" width="11.42578125" style="409"/>
    <col min="625" max="625" width="15.42578125" style="409" customWidth="1"/>
    <col min="626" max="626" width="9.5703125" style="409" customWidth="1"/>
    <col min="627" max="627" width="14.42578125" style="409" customWidth="1"/>
    <col min="628" max="628" width="49.85546875" style="409" customWidth="1"/>
    <col min="629" max="629" width="22.5703125" style="409" customWidth="1"/>
    <col min="630" max="630" width="23" style="409" customWidth="1"/>
    <col min="631" max="631" width="22.85546875" style="409" customWidth="1"/>
    <col min="632" max="632" width="23.42578125" style="409" customWidth="1"/>
    <col min="633" max="633" width="22.42578125" style="409" customWidth="1"/>
    <col min="634" max="634" width="13.85546875" style="409" customWidth="1"/>
    <col min="635" max="635" width="20.7109375" style="409" customWidth="1"/>
    <col min="636" max="636" width="18.140625" style="409" customWidth="1"/>
    <col min="637" max="637" width="14.85546875" style="409" bestFit="1" customWidth="1"/>
    <col min="638" max="638" width="11.42578125" style="409"/>
    <col min="639" max="639" width="17.42578125" style="409" customWidth="1"/>
    <col min="640" max="642" width="18.140625" style="409" customWidth="1"/>
    <col min="643" max="646" width="11.42578125" style="409"/>
    <col min="647" max="647" width="34" style="409" customWidth="1"/>
    <col min="648" max="648" width="9.5703125" style="409" customWidth="1"/>
    <col min="649" max="649" width="16.7109375" style="409" customWidth="1"/>
    <col min="650" max="650" width="55.140625" style="409" customWidth="1"/>
    <col min="651" max="651" width="22.5703125" style="409" customWidth="1"/>
    <col min="652" max="652" width="23" style="409" customWidth="1"/>
    <col min="653" max="653" width="22.85546875" style="409" customWidth="1"/>
    <col min="654" max="654" width="23.42578125" style="409" customWidth="1"/>
    <col min="655" max="655" width="28.7109375" style="409" customWidth="1"/>
    <col min="656" max="656" width="12.7109375" style="409" customWidth="1"/>
    <col min="657" max="657" width="11.42578125" style="409"/>
    <col min="658" max="658" width="25.28515625" style="409" customWidth="1"/>
    <col min="659" max="659" width="15.85546875" style="409" bestFit="1" customWidth="1"/>
    <col min="660" max="661" width="18" style="409" bestFit="1" customWidth="1"/>
    <col min="662" max="880" width="11.42578125" style="409"/>
    <col min="881" max="881" width="15.42578125" style="409" customWidth="1"/>
    <col min="882" max="882" width="9.5703125" style="409" customWidth="1"/>
    <col min="883" max="883" width="14.42578125" style="409" customWidth="1"/>
    <col min="884" max="884" width="49.85546875" style="409" customWidth="1"/>
    <col min="885" max="885" width="22.5703125" style="409" customWidth="1"/>
    <col min="886" max="886" width="23" style="409" customWidth="1"/>
    <col min="887" max="887" width="22.85546875" style="409" customWidth="1"/>
    <col min="888" max="888" width="23.42578125" style="409" customWidth="1"/>
    <col min="889" max="889" width="22.42578125" style="409" customWidth="1"/>
    <col min="890" max="890" width="13.85546875" style="409" customWidth="1"/>
    <col min="891" max="891" width="20.7109375" style="409" customWidth="1"/>
    <col min="892" max="892" width="18.140625" style="409" customWidth="1"/>
    <col min="893" max="893" width="14.85546875" style="409" bestFit="1" customWidth="1"/>
    <col min="894" max="894" width="11.42578125" style="409"/>
    <col min="895" max="895" width="17.42578125" style="409" customWidth="1"/>
    <col min="896" max="898" width="18.140625" style="409" customWidth="1"/>
    <col min="899" max="902" width="11.42578125" style="409"/>
    <col min="903" max="903" width="34" style="409" customWidth="1"/>
    <col min="904" max="904" width="9.5703125" style="409" customWidth="1"/>
    <col min="905" max="905" width="16.7109375" style="409" customWidth="1"/>
    <col min="906" max="906" width="55.140625" style="409" customWidth="1"/>
    <col min="907" max="907" width="22.5703125" style="409" customWidth="1"/>
    <col min="908" max="908" width="23" style="409" customWidth="1"/>
    <col min="909" max="909" width="22.85546875" style="409" customWidth="1"/>
    <col min="910" max="910" width="23.42578125" style="409" customWidth="1"/>
    <col min="911" max="911" width="28.7109375" style="409" customWidth="1"/>
    <col min="912" max="912" width="12.7109375" style="409" customWidth="1"/>
    <col min="913" max="913" width="11.42578125" style="409"/>
    <col min="914" max="914" width="25.28515625" style="409" customWidth="1"/>
    <col min="915" max="915" width="15.85546875" style="409" bestFit="1" customWidth="1"/>
    <col min="916" max="917" width="18" style="409" bestFit="1" customWidth="1"/>
    <col min="918" max="1136" width="11.42578125" style="409"/>
    <col min="1137" max="1137" width="15.42578125" style="409" customWidth="1"/>
    <col min="1138" max="1138" width="9.5703125" style="409" customWidth="1"/>
    <col min="1139" max="1139" width="14.42578125" style="409" customWidth="1"/>
    <col min="1140" max="1140" width="49.85546875" style="409" customWidth="1"/>
    <col min="1141" max="1141" width="22.5703125" style="409" customWidth="1"/>
    <col min="1142" max="1142" width="23" style="409" customWidth="1"/>
    <col min="1143" max="1143" width="22.85546875" style="409" customWidth="1"/>
    <col min="1144" max="1144" width="23.42578125" style="409" customWidth="1"/>
    <col min="1145" max="1145" width="22.42578125" style="409" customWidth="1"/>
    <col min="1146" max="1146" width="13.85546875" style="409" customWidth="1"/>
    <col min="1147" max="1147" width="20.7109375" style="409" customWidth="1"/>
    <col min="1148" max="1148" width="18.140625" style="409" customWidth="1"/>
    <col min="1149" max="1149" width="14.85546875" style="409" bestFit="1" customWidth="1"/>
    <col min="1150" max="1150" width="11.42578125" style="409"/>
    <col min="1151" max="1151" width="17.42578125" style="409" customWidth="1"/>
    <col min="1152" max="1154" width="18.140625" style="409" customWidth="1"/>
    <col min="1155" max="1158" width="11.42578125" style="409"/>
    <col min="1159" max="1159" width="34" style="409" customWidth="1"/>
    <col min="1160" max="1160" width="9.5703125" style="409" customWidth="1"/>
    <col min="1161" max="1161" width="16.7109375" style="409" customWidth="1"/>
    <col min="1162" max="1162" width="55.140625" style="409" customWidth="1"/>
    <col min="1163" max="1163" width="22.5703125" style="409" customWidth="1"/>
    <col min="1164" max="1164" width="23" style="409" customWidth="1"/>
    <col min="1165" max="1165" width="22.85546875" style="409" customWidth="1"/>
    <col min="1166" max="1166" width="23.42578125" style="409" customWidth="1"/>
    <col min="1167" max="1167" width="28.7109375" style="409" customWidth="1"/>
    <col min="1168" max="1168" width="12.7109375" style="409" customWidth="1"/>
    <col min="1169" max="1169" width="11.42578125" style="409"/>
    <col min="1170" max="1170" width="25.28515625" style="409" customWidth="1"/>
    <col min="1171" max="1171" width="15.85546875" style="409" bestFit="1" customWidth="1"/>
    <col min="1172" max="1173" width="18" style="409" bestFit="1" customWidth="1"/>
    <col min="1174" max="1392" width="11.42578125" style="409"/>
    <col min="1393" max="1393" width="15.42578125" style="409" customWidth="1"/>
    <col min="1394" max="1394" width="9.5703125" style="409" customWidth="1"/>
    <col min="1395" max="1395" width="14.42578125" style="409" customWidth="1"/>
    <col min="1396" max="1396" width="49.85546875" style="409" customWidth="1"/>
    <col min="1397" max="1397" width="22.5703125" style="409" customWidth="1"/>
    <col min="1398" max="1398" width="23" style="409" customWidth="1"/>
    <col min="1399" max="1399" width="22.85546875" style="409" customWidth="1"/>
    <col min="1400" max="1400" width="23.42578125" style="409" customWidth="1"/>
    <col min="1401" max="1401" width="22.42578125" style="409" customWidth="1"/>
    <col min="1402" max="1402" width="13.85546875" style="409" customWidth="1"/>
    <col min="1403" max="1403" width="20.7109375" style="409" customWidth="1"/>
    <col min="1404" max="1404" width="18.140625" style="409" customWidth="1"/>
    <col min="1405" max="1405" width="14.85546875" style="409" bestFit="1" customWidth="1"/>
    <col min="1406" max="1406" width="11.42578125" style="409"/>
    <col min="1407" max="1407" width="17.42578125" style="409" customWidth="1"/>
    <col min="1408" max="1410" width="18.140625" style="409" customWidth="1"/>
    <col min="1411" max="1414" width="11.42578125" style="409"/>
    <col min="1415" max="1415" width="34" style="409" customWidth="1"/>
    <col min="1416" max="1416" width="9.5703125" style="409" customWidth="1"/>
    <col min="1417" max="1417" width="16.7109375" style="409" customWidth="1"/>
    <col min="1418" max="1418" width="55.140625" style="409" customWidth="1"/>
    <col min="1419" max="1419" width="22.5703125" style="409" customWidth="1"/>
    <col min="1420" max="1420" width="23" style="409" customWidth="1"/>
    <col min="1421" max="1421" width="22.85546875" style="409" customWidth="1"/>
    <col min="1422" max="1422" width="23.42578125" style="409" customWidth="1"/>
    <col min="1423" max="1423" width="28.7109375" style="409" customWidth="1"/>
    <col min="1424" max="1424" width="12.7109375" style="409" customWidth="1"/>
    <col min="1425" max="1425" width="11.42578125" style="409"/>
    <col min="1426" max="1426" width="25.28515625" style="409" customWidth="1"/>
    <col min="1427" max="1427" width="15.85546875" style="409" bestFit="1" customWidth="1"/>
    <col min="1428" max="1429" width="18" style="409" bestFit="1" customWidth="1"/>
    <col min="1430" max="1648" width="11.42578125" style="409"/>
    <col min="1649" max="1649" width="15.42578125" style="409" customWidth="1"/>
    <col min="1650" max="1650" width="9.5703125" style="409" customWidth="1"/>
    <col min="1651" max="1651" width="14.42578125" style="409" customWidth="1"/>
    <col min="1652" max="1652" width="49.85546875" style="409" customWidth="1"/>
    <col min="1653" max="1653" width="22.5703125" style="409" customWidth="1"/>
    <col min="1654" max="1654" width="23" style="409" customWidth="1"/>
    <col min="1655" max="1655" width="22.85546875" style="409" customWidth="1"/>
    <col min="1656" max="1656" width="23.42578125" style="409" customWidth="1"/>
    <col min="1657" max="1657" width="22.42578125" style="409" customWidth="1"/>
    <col min="1658" max="1658" width="13.85546875" style="409" customWidth="1"/>
    <col min="1659" max="1659" width="20.7109375" style="409" customWidth="1"/>
    <col min="1660" max="1660" width="18.140625" style="409" customWidth="1"/>
    <col min="1661" max="1661" width="14.85546875" style="409" bestFit="1" customWidth="1"/>
    <col min="1662" max="1662" width="11.42578125" style="409"/>
    <col min="1663" max="1663" width="17.42578125" style="409" customWidth="1"/>
    <col min="1664" max="1666" width="18.140625" style="409" customWidth="1"/>
    <col min="1667" max="1670" width="11.42578125" style="409"/>
    <col min="1671" max="1671" width="34" style="409" customWidth="1"/>
    <col min="1672" max="1672" width="9.5703125" style="409" customWidth="1"/>
    <col min="1673" max="1673" width="16.7109375" style="409" customWidth="1"/>
    <col min="1674" max="1674" width="55.140625" style="409" customWidth="1"/>
    <col min="1675" max="1675" width="22.5703125" style="409" customWidth="1"/>
    <col min="1676" max="1676" width="23" style="409" customWidth="1"/>
    <col min="1677" max="1677" width="22.85546875" style="409" customWidth="1"/>
    <col min="1678" max="1678" width="23.42578125" style="409" customWidth="1"/>
    <col min="1679" max="1679" width="28.7109375" style="409" customWidth="1"/>
    <col min="1680" max="1680" width="12.7109375" style="409" customWidth="1"/>
    <col min="1681" max="1681" width="11.42578125" style="409"/>
    <col min="1682" max="1682" width="25.28515625" style="409" customWidth="1"/>
    <col min="1683" max="1683" width="15.85546875" style="409" bestFit="1" customWidth="1"/>
    <col min="1684" max="1685" width="18" style="409" bestFit="1" customWidth="1"/>
    <col min="1686" max="1904" width="11.42578125" style="409"/>
    <col min="1905" max="1905" width="15.42578125" style="409" customWidth="1"/>
    <col min="1906" max="1906" width="9.5703125" style="409" customWidth="1"/>
    <col min="1907" max="1907" width="14.42578125" style="409" customWidth="1"/>
    <col min="1908" max="1908" width="49.85546875" style="409" customWidth="1"/>
    <col min="1909" max="1909" width="22.5703125" style="409" customWidth="1"/>
    <col min="1910" max="1910" width="23" style="409" customWidth="1"/>
    <col min="1911" max="1911" width="22.85546875" style="409" customWidth="1"/>
    <col min="1912" max="1912" width="23.42578125" style="409" customWidth="1"/>
    <col min="1913" max="1913" width="22.42578125" style="409" customWidth="1"/>
    <col min="1914" max="1914" width="13.85546875" style="409" customWidth="1"/>
    <col min="1915" max="1915" width="20.7109375" style="409" customWidth="1"/>
    <col min="1916" max="1916" width="18.140625" style="409" customWidth="1"/>
    <col min="1917" max="1917" width="14.85546875" style="409" bestFit="1" customWidth="1"/>
    <col min="1918" max="1918" width="11.42578125" style="409"/>
    <col min="1919" max="1919" width="17.42578125" style="409" customWidth="1"/>
    <col min="1920" max="1922" width="18.140625" style="409" customWidth="1"/>
    <col min="1923" max="1926" width="11.42578125" style="409"/>
    <col min="1927" max="1927" width="34" style="409" customWidth="1"/>
    <col min="1928" max="1928" width="9.5703125" style="409" customWidth="1"/>
    <col min="1929" max="1929" width="16.7109375" style="409" customWidth="1"/>
    <col min="1930" max="1930" width="55.140625" style="409" customWidth="1"/>
    <col min="1931" max="1931" width="22.5703125" style="409" customWidth="1"/>
    <col min="1932" max="1932" width="23" style="409" customWidth="1"/>
    <col min="1933" max="1933" width="22.85546875" style="409" customWidth="1"/>
    <col min="1934" max="1934" width="23.42578125" style="409" customWidth="1"/>
    <col min="1935" max="1935" width="28.7109375" style="409" customWidth="1"/>
    <col min="1936" max="1936" width="12.7109375" style="409" customWidth="1"/>
    <col min="1937" max="1937" width="11.42578125" style="409"/>
    <col min="1938" max="1938" width="25.28515625" style="409" customWidth="1"/>
    <col min="1939" max="1939" width="15.85546875" style="409" bestFit="1" customWidth="1"/>
    <col min="1940" max="1941" width="18" style="409" bestFit="1" customWidth="1"/>
    <col min="1942" max="2160" width="11.42578125" style="409"/>
    <col min="2161" max="2161" width="15.42578125" style="409" customWidth="1"/>
    <col min="2162" max="2162" width="9.5703125" style="409" customWidth="1"/>
    <col min="2163" max="2163" width="14.42578125" style="409" customWidth="1"/>
    <col min="2164" max="2164" width="49.85546875" style="409" customWidth="1"/>
    <col min="2165" max="2165" width="22.5703125" style="409" customWidth="1"/>
    <col min="2166" max="2166" width="23" style="409" customWidth="1"/>
    <col min="2167" max="2167" width="22.85546875" style="409" customWidth="1"/>
    <col min="2168" max="2168" width="23.42578125" style="409" customWidth="1"/>
    <col min="2169" max="2169" width="22.42578125" style="409" customWidth="1"/>
    <col min="2170" max="2170" width="13.85546875" style="409" customWidth="1"/>
    <col min="2171" max="2171" width="20.7109375" style="409" customWidth="1"/>
    <col min="2172" max="2172" width="18.140625" style="409" customWidth="1"/>
    <col min="2173" max="2173" width="14.85546875" style="409" bestFit="1" customWidth="1"/>
    <col min="2174" max="2174" width="11.42578125" style="409"/>
    <col min="2175" max="2175" width="17.42578125" style="409" customWidth="1"/>
    <col min="2176" max="2178" width="18.140625" style="409" customWidth="1"/>
    <col min="2179" max="2182" width="11.42578125" style="409"/>
    <col min="2183" max="2183" width="34" style="409" customWidth="1"/>
    <col min="2184" max="2184" width="9.5703125" style="409" customWidth="1"/>
    <col min="2185" max="2185" width="16.7109375" style="409" customWidth="1"/>
    <col min="2186" max="2186" width="55.140625" style="409" customWidth="1"/>
    <col min="2187" max="2187" width="22.5703125" style="409" customWidth="1"/>
    <col min="2188" max="2188" width="23" style="409" customWidth="1"/>
    <col min="2189" max="2189" width="22.85546875" style="409" customWidth="1"/>
    <col min="2190" max="2190" width="23.42578125" style="409" customWidth="1"/>
    <col min="2191" max="2191" width="28.7109375" style="409" customWidth="1"/>
    <col min="2192" max="2192" width="12.7109375" style="409" customWidth="1"/>
    <col min="2193" max="2193" width="11.42578125" style="409"/>
    <col min="2194" max="2194" width="25.28515625" style="409" customWidth="1"/>
    <col min="2195" max="2195" width="15.85546875" style="409" bestFit="1" customWidth="1"/>
    <col min="2196" max="2197" width="18" style="409" bestFit="1" customWidth="1"/>
    <col min="2198" max="2416" width="11.42578125" style="409"/>
    <col min="2417" max="2417" width="15.42578125" style="409" customWidth="1"/>
    <col min="2418" max="2418" width="9.5703125" style="409" customWidth="1"/>
    <col min="2419" max="2419" width="14.42578125" style="409" customWidth="1"/>
    <col min="2420" max="2420" width="49.85546875" style="409" customWidth="1"/>
    <col min="2421" max="2421" width="22.5703125" style="409" customWidth="1"/>
    <col min="2422" max="2422" width="23" style="409" customWidth="1"/>
    <col min="2423" max="2423" width="22.85546875" style="409" customWidth="1"/>
    <col min="2424" max="2424" width="23.42578125" style="409" customWidth="1"/>
    <col min="2425" max="2425" width="22.42578125" style="409" customWidth="1"/>
    <col min="2426" max="2426" width="13.85546875" style="409" customWidth="1"/>
    <col min="2427" max="2427" width="20.7109375" style="409" customWidth="1"/>
    <col min="2428" max="2428" width="18.140625" style="409" customWidth="1"/>
    <col min="2429" max="2429" width="14.85546875" style="409" bestFit="1" customWidth="1"/>
    <col min="2430" max="2430" width="11.42578125" style="409"/>
    <col min="2431" max="2431" width="17.42578125" style="409" customWidth="1"/>
    <col min="2432" max="2434" width="18.140625" style="409" customWidth="1"/>
    <col min="2435" max="2438" width="11.42578125" style="409"/>
    <col min="2439" max="2439" width="34" style="409" customWidth="1"/>
    <col min="2440" max="2440" width="9.5703125" style="409" customWidth="1"/>
    <col min="2441" max="2441" width="16.7109375" style="409" customWidth="1"/>
    <col min="2442" max="2442" width="55.140625" style="409" customWidth="1"/>
    <col min="2443" max="2443" width="22.5703125" style="409" customWidth="1"/>
    <col min="2444" max="2444" width="23" style="409" customWidth="1"/>
    <col min="2445" max="2445" width="22.85546875" style="409" customWidth="1"/>
    <col min="2446" max="2446" width="23.42578125" style="409" customWidth="1"/>
    <col min="2447" max="2447" width="28.7109375" style="409" customWidth="1"/>
    <col min="2448" max="2448" width="12.7109375" style="409" customWidth="1"/>
    <col min="2449" max="2449" width="11.42578125" style="409"/>
    <col min="2450" max="2450" width="25.28515625" style="409" customWidth="1"/>
    <col min="2451" max="2451" width="15.85546875" style="409" bestFit="1" customWidth="1"/>
    <col min="2452" max="2453" width="18" style="409" bestFit="1" customWidth="1"/>
    <col min="2454" max="2672" width="11.42578125" style="409"/>
    <col min="2673" max="2673" width="15.42578125" style="409" customWidth="1"/>
    <col min="2674" max="2674" width="9.5703125" style="409" customWidth="1"/>
    <col min="2675" max="2675" width="14.42578125" style="409" customWidth="1"/>
    <col min="2676" max="2676" width="49.85546875" style="409" customWidth="1"/>
    <col min="2677" max="2677" width="22.5703125" style="409" customWidth="1"/>
    <col min="2678" max="2678" width="23" style="409" customWidth="1"/>
    <col min="2679" max="2679" width="22.85546875" style="409" customWidth="1"/>
    <col min="2680" max="2680" width="23.42578125" style="409" customWidth="1"/>
    <col min="2681" max="2681" width="22.42578125" style="409" customWidth="1"/>
    <col min="2682" max="2682" width="13.85546875" style="409" customWidth="1"/>
    <col min="2683" max="2683" width="20.7109375" style="409" customWidth="1"/>
    <col min="2684" max="2684" width="18.140625" style="409" customWidth="1"/>
    <col min="2685" max="2685" width="14.85546875" style="409" bestFit="1" customWidth="1"/>
    <col min="2686" max="2686" width="11.42578125" style="409"/>
    <col min="2687" max="2687" width="17.42578125" style="409" customWidth="1"/>
    <col min="2688" max="2690" width="18.140625" style="409" customWidth="1"/>
    <col min="2691" max="2694" width="11.42578125" style="409"/>
    <col min="2695" max="2695" width="34" style="409" customWidth="1"/>
    <col min="2696" max="2696" width="9.5703125" style="409" customWidth="1"/>
    <col min="2697" max="2697" width="16.7109375" style="409" customWidth="1"/>
    <col min="2698" max="2698" width="55.140625" style="409" customWidth="1"/>
    <col min="2699" max="2699" width="22.5703125" style="409" customWidth="1"/>
    <col min="2700" max="2700" width="23" style="409" customWidth="1"/>
    <col min="2701" max="2701" width="22.85546875" style="409" customWidth="1"/>
    <col min="2702" max="2702" width="23.42578125" style="409" customWidth="1"/>
    <col min="2703" max="2703" width="28.7109375" style="409" customWidth="1"/>
    <col min="2704" max="2704" width="12.7109375" style="409" customWidth="1"/>
    <col min="2705" max="2705" width="11.42578125" style="409"/>
    <col min="2706" max="2706" width="25.28515625" style="409" customWidth="1"/>
    <col min="2707" max="2707" width="15.85546875" style="409" bestFit="1" customWidth="1"/>
    <col min="2708" max="2709" width="18" style="409" bestFit="1" customWidth="1"/>
    <col min="2710" max="2928" width="11.42578125" style="409"/>
    <col min="2929" max="2929" width="15.42578125" style="409" customWidth="1"/>
    <col min="2930" max="2930" width="9.5703125" style="409" customWidth="1"/>
    <col min="2931" max="2931" width="14.42578125" style="409" customWidth="1"/>
    <col min="2932" max="2932" width="49.85546875" style="409" customWidth="1"/>
    <col min="2933" max="2933" width="22.5703125" style="409" customWidth="1"/>
    <col min="2934" max="2934" width="23" style="409" customWidth="1"/>
    <col min="2935" max="2935" width="22.85546875" style="409" customWidth="1"/>
    <col min="2936" max="2936" width="23.42578125" style="409" customWidth="1"/>
    <col min="2937" max="2937" width="22.42578125" style="409" customWidth="1"/>
    <col min="2938" max="2938" width="13.85546875" style="409" customWidth="1"/>
    <col min="2939" max="2939" width="20.7109375" style="409" customWidth="1"/>
    <col min="2940" max="2940" width="18.140625" style="409" customWidth="1"/>
    <col min="2941" max="2941" width="14.85546875" style="409" bestFit="1" customWidth="1"/>
    <col min="2942" max="2942" width="11.42578125" style="409"/>
    <col min="2943" max="2943" width="17.42578125" style="409" customWidth="1"/>
    <col min="2944" max="2946" width="18.140625" style="409" customWidth="1"/>
    <col min="2947" max="2950" width="11.42578125" style="409"/>
    <col min="2951" max="2951" width="34" style="409" customWidth="1"/>
    <col min="2952" max="2952" width="9.5703125" style="409" customWidth="1"/>
    <col min="2953" max="2953" width="16.7109375" style="409" customWidth="1"/>
    <col min="2954" max="2954" width="55.140625" style="409" customWidth="1"/>
    <col min="2955" max="2955" width="22.5703125" style="409" customWidth="1"/>
    <col min="2956" max="2956" width="23" style="409" customWidth="1"/>
    <col min="2957" max="2957" width="22.85546875" style="409" customWidth="1"/>
    <col min="2958" max="2958" width="23.42578125" style="409" customWidth="1"/>
    <col min="2959" max="2959" width="28.7109375" style="409" customWidth="1"/>
    <col min="2960" max="2960" width="12.7109375" style="409" customWidth="1"/>
    <col min="2961" max="2961" width="11.42578125" style="409"/>
    <col min="2962" max="2962" width="25.28515625" style="409" customWidth="1"/>
    <col min="2963" max="2963" width="15.85546875" style="409" bestFit="1" customWidth="1"/>
    <col min="2964" max="2965" width="18" style="409" bestFit="1" customWidth="1"/>
    <col min="2966" max="3184" width="11.42578125" style="409"/>
    <col min="3185" max="3185" width="15.42578125" style="409" customWidth="1"/>
    <col min="3186" max="3186" width="9.5703125" style="409" customWidth="1"/>
    <col min="3187" max="3187" width="14.42578125" style="409" customWidth="1"/>
    <col min="3188" max="3188" width="49.85546875" style="409" customWidth="1"/>
    <col min="3189" max="3189" width="22.5703125" style="409" customWidth="1"/>
    <col min="3190" max="3190" width="23" style="409" customWidth="1"/>
    <col min="3191" max="3191" width="22.85546875" style="409" customWidth="1"/>
    <col min="3192" max="3192" width="23.42578125" style="409" customWidth="1"/>
    <col min="3193" max="3193" width="22.42578125" style="409" customWidth="1"/>
    <col min="3194" max="3194" width="13.85546875" style="409" customWidth="1"/>
    <col min="3195" max="3195" width="20.7109375" style="409" customWidth="1"/>
    <col min="3196" max="3196" width="18.140625" style="409" customWidth="1"/>
    <col min="3197" max="3197" width="14.85546875" style="409" bestFit="1" customWidth="1"/>
    <col min="3198" max="3198" width="11.42578125" style="409"/>
    <col min="3199" max="3199" width="17.42578125" style="409" customWidth="1"/>
    <col min="3200" max="3202" width="18.140625" style="409" customWidth="1"/>
    <col min="3203" max="3206" width="11.42578125" style="409"/>
    <col min="3207" max="3207" width="34" style="409" customWidth="1"/>
    <col min="3208" max="3208" width="9.5703125" style="409" customWidth="1"/>
    <col min="3209" max="3209" width="16.7109375" style="409" customWidth="1"/>
    <col min="3210" max="3210" width="55.140625" style="409" customWidth="1"/>
    <col min="3211" max="3211" width="22.5703125" style="409" customWidth="1"/>
    <col min="3212" max="3212" width="23" style="409" customWidth="1"/>
    <col min="3213" max="3213" width="22.85546875" style="409" customWidth="1"/>
    <col min="3214" max="3214" width="23.42578125" style="409" customWidth="1"/>
    <col min="3215" max="3215" width="28.7109375" style="409" customWidth="1"/>
    <col min="3216" max="3216" width="12.7109375" style="409" customWidth="1"/>
    <col min="3217" max="3217" width="11.42578125" style="409"/>
    <col min="3218" max="3218" width="25.28515625" style="409" customWidth="1"/>
    <col min="3219" max="3219" width="15.85546875" style="409" bestFit="1" customWidth="1"/>
    <col min="3220" max="3221" width="18" style="409" bestFit="1" customWidth="1"/>
    <col min="3222" max="3440" width="11.42578125" style="409"/>
    <col min="3441" max="3441" width="15.42578125" style="409" customWidth="1"/>
    <col min="3442" max="3442" width="9.5703125" style="409" customWidth="1"/>
    <col min="3443" max="3443" width="14.42578125" style="409" customWidth="1"/>
    <col min="3444" max="3444" width="49.85546875" style="409" customWidth="1"/>
    <col min="3445" max="3445" width="22.5703125" style="409" customWidth="1"/>
    <col min="3446" max="3446" width="23" style="409" customWidth="1"/>
    <col min="3447" max="3447" width="22.85546875" style="409" customWidth="1"/>
    <col min="3448" max="3448" width="23.42578125" style="409" customWidth="1"/>
    <col min="3449" max="3449" width="22.42578125" style="409" customWidth="1"/>
    <col min="3450" max="3450" width="13.85546875" style="409" customWidth="1"/>
    <col min="3451" max="3451" width="20.7109375" style="409" customWidth="1"/>
    <col min="3452" max="3452" width="18.140625" style="409" customWidth="1"/>
    <col min="3453" max="3453" width="14.85546875" style="409" bestFit="1" customWidth="1"/>
    <col min="3454" max="3454" width="11.42578125" style="409"/>
    <col min="3455" max="3455" width="17.42578125" style="409" customWidth="1"/>
    <col min="3456" max="3458" width="18.140625" style="409" customWidth="1"/>
    <col min="3459" max="3462" width="11.42578125" style="409"/>
    <col min="3463" max="3463" width="34" style="409" customWidth="1"/>
    <col min="3464" max="3464" width="9.5703125" style="409" customWidth="1"/>
    <col min="3465" max="3465" width="16.7109375" style="409" customWidth="1"/>
    <col min="3466" max="3466" width="55.140625" style="409" customWidth="1"/>
    <col min="3467" max="3467" width="22.5703125" style="409" customWidth="1"/>
    <col min="3468" max="3468" width="23" style="409" customWidth="1"/>
    <col min="3469" max="3469" width="22.85546875" style="409" customWidth="1"/>
    <col min="3470" max="3470" width="23.42578125" style="409" customWidth="1"/>
    <col min="3471" max="3471" width="28.7109375" style="409" customWidth="1"/>
    <col min="3472" max="3472" width="12.7109375" style="409" customWidth="1"/>
    <col min="3473" max="3473" width="11.42578125" style="409"/>
    <col min="3474" max="3474" width="25.28515625" style="409" customWidth="1"/>
    <col min="3475" max="3475" width="15.85546875" style="409" bestFit="1" customWidth="1"/>
    <col min="3476" max="3477" width="18" style="409" bestFit="1" customWidth="1"/>
    <col min="3478" max="3696" width="11.42578125" style="409"/>
    <col min="3697" max="3697" width="15.42578125" style="409" customWidth="1"/>
    <col min="3698" max="3698" width="9.5703125" style="409" customWidth="1"/>
    <col min="3699" max="3699" width="14.42578125" style="409" customWidth="1"/>
    <col min="3700" max="3700" width="49.85546875" style="409" customWidth="1"/>
    <col min="3701" max="3701" width="22.5703125" style="409" customWidth="1"/>
    <col min="3702" max="3702" width="23" style="409" customWidth="1"/>
    <col min="3703" max="3703" width="22.85546875" style="409" customWidth="1"/>
    <col min="3704" max="3704" width="23.42578125" style="409" customWidth="1"/>
    <col min="3705" max="3705" width="22.42578125" style="409" customWidth="1"/>
    <col min="3706" max="3706" width="13.85546875" style="409" customWidth="1"/>
    <col min="3707" max="3707" width="20.7109375" style="409" customWidth="1"/>
    <col min="3708" max="3708" width="18.140625" style="409" customWidth="1"/>
    <col min="3709" max="3709" width="14.85546875" style="409" bestFit="1" customWidth="1"/>
    <col min="3710" max="3710" width="11.42578125" style="409"/>
    <col min="3711" max="3711" width="17.42578125" style="409" customWidth="1"/>
    <col min="3712" max="3714" width="18.140625" style="409" customWidth="1"/>
    <col min="3715" max="3718" width="11.42578125" style="409"/>
    <col min="3719" max="3719" width="34" style="409" customWidth="1"/>
    <col min="3720" max="3720" width="9.5703125" style="409" customWidth="1"/>
    <col min="3721" max="3721" width="16.7109375" style="409" customWidth="1"/>
    <col min="3722" max="3722" width="55.140625" style="409" customWidth="1"/>
    <col min="3723" max="3723" width="22.5703125" style="409" customWidth="1"/>
    <col min="3724" max="3724" width="23" style="409" customWidth="1"/>
    <col min="3725" max="3725" width="22.85546875" style="409" customWidth="1"/>
    <col min="3726" max="3726" width="23.42578125" style="409" customWidth="1"/>
    <col min="3727" max="3727" width="28.7109375" style="409" customWidth="1"/>
    <col min="3728" max="3728" width="12.7109375" style="409" customWidth="1"/>
    <col min="3729" max="3729" width="11.42578125" style="409"/>
    <col min="3730" max="3730" width="25.28515625" style="409" customWidth="1"/>
    <col min="3731" max="3731" width="15.85546875" style="409" bestFit="1" customWidth="1"/>
    <col min="3732" max="3733" width="18" style="409" bestFit="1" customWidth="1"/>
    <col min="3734" max="3952" width="11.42578125" style="409"/>
    <col min="3953" max="3953" width="15.42578125" style="409" customWidth="1"/>
    <col min="3954" max="3954" width="9.5703125" style="409" customWidth="1"/>
    <col min="3955" max="3955" width="14.42578125" style="409" customWidth="1"/>
    <col min="3956" max="3956" width="49.85546875" style="409" customWidth="1"/>
    <col min="3957" max="3957" width="22.5703125" style="409" customWidth="1"/>
    <col min="3958" max="3958" width="23" style="409" customWidth="1"/>
    <col min="3959" max="3959" width="22.85546875" style="409" customWidth="1"/>
    <col min="3960" max="3960" width="23.42578125" style="409" customWidth="1"/>
    <col min="3961" max="3961" width="22.42578125" style="409" customWidth="1"/>
    <col min="3962" max="3962" width="13.85546875" style="409" customWidth="1"/>
    <col min="3963" max="3963" width="20.7109375" style="409" customWidth="1"/>
    <col min="3964" max="3964" width="18.140625" style="409" customWidth="1"/>
    <col min="3965" max="3965" width="14.85546875" style="409" bestFit="1" customWidth="1"/>
    <col min="3966" max="3966" width="11.42578125" style="409"/>
    <col min="3967" max="3967" width="17.42578125" style="409" customWidth="1"/>
    <col min="3968" max="3970" width="18.140625" style="409" customWidth="1"/>
    <col min="3971" max="3974" width="11.42578125" style="409"/>
    <col min="3975" max="3975" width="34" style="409" customWidth="1"/>
    <col min="3976" max="3976" width="9.5703125" style="409" customWidth="1"/>
    <col min="3977" max="3977" width="16.7109375" style="409" customWidth="1"/>
    <col min="3978" max="3978" width="55.140625" style="409" customWidth="1"/>
    <col min="3979" max="3979" width="22.5703125" style="409" customWidth="1"/>
    <col min="3980" max="3980" width="23" style="409" customWidth="1"/>
    <col min="3981" max="3981" width="22.85546875" style="409" customWidth="1"/>
    <col min="3982" max="3982" width="23.42578125" style="409" customWidth="1"/>
    <col min="3983" max="3983" width="28.7109375" style="409" customWidth="1"/>
    <col min="3984" max="3984" width="12.7109375" style="409" customWidth="1"/>
    <col min="3985" max="3985" width="11.42578125" style="409"/>
    <col min="3986" max="3986" width="25.28515625" style="409" customWidth="1"/>
    <col min="3987" max="3987" width="15.85546875" style="409" bestFit="1" customWidth="1"/>
    <col min="3988" max="3989" width="18" style="409" bestFit="1" customWidth="1"/>
    <col min="3990" max="4208" width="11.42578125" style="409"/>
    <col min="4209" max="4209" width="15.42578125" style="409" customWidth="1"/>
    <col min="4210" max="4210" width="9.5703125" style="409" customWidth="1"/>
    <col min="4211" max="4211" width="14.42578125" style="409" customWidth="1"/>
    <col min="4212" max="4212" width="49.85546875" style="409" customWidth="1"/>
    <col min="4213" max="4213" width="22.5703125" style="409" customWidth="1"/>
    <col min="4214" max="4214" width="23" style="409" customWidth="1"/>
    <col min="4215" max="4215" width="22.85546875" style="409" customWidth="1"/>
    <col min="4216" max="4216" width="23.42578125" style="409" customWidth="1"/>
    <col min="4217" max="4217" width="22.42578125" style="409" customWidth="1"/>
    <col min="4218" max="4218" width="13.85546875" style="409" customWidth="1"/>
    <col min="4219" max="4219" width="20.7109375" style="409" customWidth="1"/>
    <col min="4220" max="4220" width="18.140625" style="409" customWidth="1"/>
    <col min="4221" max="4221" width="14.85546875" style="409" bestFit="1" customWidth="1"/>
    <col min="4222" max="4222" width="11.42578125" style="409"/>
    <col min="4223" max="4223" width="17.42578125" style="409" customWidth="1"/>
    <col min="4224" max="4226" width="18.140625" style="409" customWidth="1"/>
    <col min="4227" max="4230" width="11.42578125" style="409"/>
    <col min="4231" max="4231" width="34" style="409" customWidth="1"/>
    <col min="4232" max="4232" width="9.5703125" style="409" customWidth="1"/>
    <col min="4233" max="4233" width="16.7109375" style="409" customWidth="1"/>
    <col min="4234" max="4234" width="55.140625" style="409" customWidth="1"/>
    <col min="4235" max="4235" width="22.5703125" style="409" customWidth="1"/>
    <col min="4236" max="4236" width="23" style="409" customWidth="1"/>
    <col min="4237" max="4237" width="22.85546875" style="409" customWidth="1"/>
    <col min="4238" max="4238" width="23.42578125" style="409" customWidth="1"/>
    <col min="4239" max="4239" width="28.7109375" style="409" customWidth="1"/>
    <col min="4240" max="4240" width="12.7109375" style="409" customWidth="1"/>
    <col min="4241" max="4241" width="11.42578125" style="409"/>
    <col min="4242" max="4242" width="25.28515625" style="409" customWidth="1"/>
    <col min="4243" max="4243" width="15.85546875" style="409" bestFit="1" customWidth="1"/>
    <col min="4244" max="4245" width="18" style="409" bestFit="1" customWidth="1"/>
    <col min="4246" max="4464" width="11.42578125" style="409"/>
    <col min="4465" max="4465" width="15.42578125" style="409" customWidth="1"/>
    <col min="4466" max="4466" width="9.5703125" style="409" customWidth="1"/>
    <col min="4467" max="4467" width="14.42578125" style="409" customWidth="1"/>
    <col min="4468" max="4468" width="49.85546875" style="409" customWidth="1"/>
    <col min="4469" max="4469" width="22.5703125" style="409" customWidth="1"/>
    <col min="4470" max="4470" width="23" style="409" customWidth="1"/>
    <col min="4471" max="4471" width="22.85546875" style="409" customWidth="1"/>
    <col min="4472" max="4472" width="23.42578125" style="409" customWidth="1"/>
    <col min="4473" max="4473" width="22.42578125" style="409" customWidth="1"/>
    <col min="4474" max="4474" width="13.85546875" style="409" customWidth="1"/>
    <col min="4475" max="4475" width="20.7109375" style="409" customWidth="1"/>
    <col min="4476" max="4476" width="18.140625" style="409" customWidth="1"/>
    <col min="4477" max="4477" width="14.85546875" style="409" bestFit="1" customWidth="1"/>
    <col min="4478" max="4478" width="11.42578125" style="409"/>
    <col min="4479" max="4479" width="17.42578125" style="409" customWidth="1"/>
    <col min="4480" max="4482" width="18.140625" style="409" customWidth="1"/>
    <col min="4483" max="4486" width="11.42578125" style="409"/>
    <col min="4487" max="4487" width="34" style="409" customWidth="1"/>
    <col min="4488" max="4488" width="9.5703125" style="409" customWidth="1"/>
    <col min="4489" max="4489" width="16.7109375" style="409" customWidth="1"/>
    <col min="4490" max="4490" width="55.140625" style="409" customWidth="1"/>
    <col min="4491" max="4491" width="22.5703125" style="409" customWidth="1"/>
    <col min="4492" max="4492" width="23" style="409" customWidth="1"/>
    <col min="4493" max="4493" width="22.85546875" style="409" customWidth="1"/>
    <col min="4494" max="4494" width="23.42578125" style="409" customWidth="1"/>
    <col min="4495" max="4495" width="28.7109375" style="409" customWidth="1"/>
    <col min="4496" max="4496" width="12.7109375" style="409" customWidth="1"/>
    <col min="4497" max="4497" width="11.42578125" style="409"/>
    <col min="4498" max="4498" width="25.28515625" style="409" customWidth="1"/>
    <col min="4499" max="4499" width="15.85546875" style="409" bestFit="1" customWidth="1"/>
    <col min="4500" max="4501" width="18" style="409" bestFit="1" customWidth="1"/>
    <col min="4502" max="4720" width="11.42578125" style="409"/>
    <col min="4721" max="4721" width="15.42578125" style="409" customWidth="1"/>
    <col min="4722" max="4722" width="9.5703125" style="409" customWidth="1"/>
    <col min="4723" max="4723" width="14.42578125" style="409" customWidth="1"/>
    <col min="4724" max="4724" width="49.85546875" style="409" customWidth="1"/>
    <col min="4725" max="4725" width="22.5703125" style="409" customWidth="1"/>
    <col min="4726" max="4726" width="23" style="409" customWidth="1"/>
    <col min="4727" max="4727" width="22.85546875" style="409" customWidth="1"/>
    <col min="4728" max="4728" width="23.42578125" style="409" customWidth="1"/>
    <col min="4729" max="4729" width="22.42578125" style="409" customWidth="1"/>
    <col min="4730" max="4730" width="13.85546875" style="409" customWidth="1"/>
    <col min="4731" max="4731" width="20.7109375" style="409" customWidth="1"/>
    <col min="4732" max="4732" width="18.140625" style="409" customWidth="1"/>
    <col min="4733" max="4733" width="14.85546875" style="409" bestFit="1" customWidth="1"/>
    <col min="4734" max="4734" width="11.42578125" style="409"/>
    <col min="4735" max="4735" width="17.42578125" style="409" customWidth="1"/>
    <col min="4736" max="4738" width="18.140625" style="409" customWidth="1"/>
    <col min="4739" max="4742" width="11.42578125" style="409"/>
    <col min="4743" max="4743" width="34" style="409" customWidth="1"/>
    <col min="4744" max="4744" width="9.5703125" style="409" customWidth="1"/>
    <col min="4745" max="4745" width="16.7109375" style="409" customWidth="1"/>
    <col min="4746" max="4746" width="55.140625" style="409" customWidth="1"/>
    <col min="4747" max="4747" width="22.5703125" style="409" customWidth="1"/>
    <col min="4748" max="4748" width="23" style="409" customWidth="1"/>
    <col min="4749" max="4749" width="22.85546875" style="409" customWidth="1"/>
    <col min="4750" max="4750" width="23.42578125" style="409" customWidth="1"/>
    <col min="4751" max="4751" width="28.7109375" style="409" customWidth="1"/>
    <col min="4752" max="4752" width="12.7109375" style="409" customWidth="1"/>
    <col min="4753" max="4753" width="11.42578125" style="409"/>
    <col min="4754" max="4754" width="25.28515625" style="409" customWidth="1"/>
    <col min="4755" max="4755" width="15.85546875" style="409" bestFit="1" customWidth="1"/>
    <col min="4756" max="4757" width="18" style="409" bestFit="1" customWidth="1"/>
    <col min="4758" max="4976" width="11.42578125" style="409"/>
    <col min="4977" max="4977" width="15.42578125" style="409" customWidth="1"/>
    <col min="4978" max="4978" width="9.5703125" style="409" customWidth="1"/>
    <col min="4979" max="4979" width="14.42578125" style="409" customWidth="1"/>
    <col min="4980" max="4980" width="49.85546875" style="409" customWidth="1"/>
    <col min="4981" max="4981" width="22.5703125" style="409" customWidth="1"/>
    <col min="4982" max="4982" width="23" style="409" customWidth="1"/>
    <col min="4983" max="4983" width="22.85546875" style="409" customWidth="1"/>
    <col min="4984" max="4984" width="23.42578125" style="409" customWidth="1"/>
    <col min="4985" max="4985" width="22.42578125" style="409" customWidth="1"/>
    <col min="4986" max="4986" width="13.85546875" style="409" customWidth="1"/>
    <col min="4987" max="4987" width="20.7109375" style="409" customWidth="1"/>
    <col min="4988" max="4988" width="18.140625" style="409" customWidth="1"/>
    <col min="4989" max="4989" width="14.85546875" style="409" bestFit="1" customWidth="1"/>
    <col min="4990" max="4990" width="11.42578125" style="409"/>
    <col min="4991" max="4991" width="17.42578125" style="409" customWidth="1"/>
    <col min="4992" max="4994" width="18.140625" style="409" customWidth="1"/>
    <col min="4995" max="4998" width="11.42578125" style="409"/>
    <col min="4999" max="4999" width="34" style="409" customWidth="1"/>
    <col min="5000" max="5000" width="9.5703125" style="409" customWidth="1"/>
    <col min="5001" max="5001" width="16.7109375" style="409" customWidth="1"/>
    <col min="5002" max="5002" width="55.140625" style="409" customWidth="1"/>
    <col min="5003" max="5003" width="22.5703125" style="409" customWidth="1"/>
    <col min="5004" max="5004" width="23" style="409" customWidth="1"/>
    <col min="5005" max="5005" width="22.85546875" style="409" customWidth="1"/>
    <col min="5006" max="5006" width="23.42578125" style="409" customWidth="1"/>
    <col min="5007" max="5007" width="28.7109375" style="409" customWidth="1"/>
    <col min="5008" max="5008" width="12.7109375" style="409" customWidth="1"/>
    <col min="5009" max="5009" width="11.42578125" style="409"/>
    <col min="5010" max="5010" width="25.28515625" style="409" customWidth="1"/>
    <col min="5011" max="5011" width="15.85546875" style="409" bestFit="1" customWidth="1"/>
    <col min="5012" max="5013" width="18" style="409" bestFit="1" customWidth="1"/>
    <col min="5014" max="5232" width="11.42578125" style="409"/>
    <col min="5233" max="5233" width="15.42578125" style="409" customWidth="1"/>
    <col min="5234" max="5234" width="9.5703125" style="409" customWidth="1"/>
    <col min="5235" max="5235" width="14.42578125" style="409" customWidth="1"/>
    <col min="5236" max="5236" width="49.85546875" style="409" customWidth="1"/>
    <col min="5237" max="5237" width="22.5703125" style="409" customWidth="1"/>
    <col min="5238" max="5238" width="23" style="409" customWidth="1"/>
    <col min="5239" max="5239" width="22.85546875" style="409" customWidth="1"/>
    <col min="5240" max="5240" width="23.42578125" style="409" customWidth="1"/>
    <col min="5241" max="5241" width="22.42578125" style="409" customWidth="1"/>
    <col min="5242" max="5242" width="13.85546875" style="409" customWidth="1"/>
    <col min="5243" max="5243" width="20.7109375" style="409" customWidth="1"/>
    <col min="5244" max="5244" width="18.140625" style="409" customWidth="1"/>
    <col min="5245" max="5245" width="14.85546875" style="409" bestFit="1" customWidth="1"/>
    <col min="5246" max="5246" width="11.42578125" style="409"/>
    <col min="5247" max="5247" width="17.42578125" style="409" customWidth="1"/>
    <col min="5248" max="5250" width="18.140625" style="409" customWidth="1"/>
    <col min="5251" max="5254" width="11.42578125" style="409"/>
    <col min="5255" max="5255" width="34" style="409" customWidth="1"/>
    <col min="5256" max="5256" width="9.5703125" style="409" customWidth="1"/>
    <col min="5257" max="5257" width="16.7109375" style="409" customWidth="1"/>
    <col min="5258" max="5258" width="55.140625" style="409" customWidth="1"/>
    <col min="5259" max="5259" width="22.5703125" style="409" customWidth="1"/>
    <col min="5260" max="5260" width="23" style="409" customWidth="1"/>
    <col min="5261" max="5261" width="22.85546875" style="409" customWidth="1"/>
    <col min="5262" max="5262" width="23.42578125" style="409" customWidth="1"/>
    <col min="5263" max="5263" width="28.7109375" style="409" customWidth="1"/>
    <col min="5264" max="5264" width="12.7109375" style="409" customWidth="1"/>
    <col min="5265" max="5265" width="11.42578125" style="409"/>
    <col min="5266" max="5266" width="25.28515625" style="409" customWidth="1"/>
    <col min="5267" max="5267" width="15.85546875" style="409" bestFit="1" customWidth="1"/>
    <col min="5268" max="5269" width="18" style="409" bestFit="1" customWidth="1"/>
    <col min="5270" max="5488" width="11.42578125" style="409"/>
    <col min="5489" max="5489" width="15.42578125" style="409" customWidth="1"/>
    <col min="5490" max="5490" width="9.5703125" style="409" customWidth="1"/>
    <col min="5491" max="5491" width="14.42578125" style="409" customWidth="1"/>
    <col min="5492" max="5492" width="49.85546875" style="409" customWidth="1"/>
    <col min="5493" max="5493" width="22.5703125" style="409" customWidth="1"/>
    <col min="5494" max="5494" width="23" style="409" customWidth="1"/>
    <col min="5495" max="5495" width="22.85546875" style="409" customWidth="1"/>
    <col min="5496" max="5496" width="23.42578125" style="409" customWidth="1"/>
    <col min="5497" max="5497" width="22.42578125" style="409" customWidth="1"/>
    <col min="5498" max="5498" width="13.85546875" style="409" customWidth="1"/>
    <col min="5499" max="5499" width="20.7109375" style="409" customWidth="1"/>
    <col min="5500" max="5500" width="18.140625" style="409" customWidth="1"/>
    <col min="5501" max="5501" width="14.85546875" style="409" bestFit="1" customWidth="1"/>
    <col min="5502" max="5502" width="11.42578125" style="409"/>
    <col min="5503" max="5503" width="17.42578125" style="409" customWidth="1"/>
    <col min="5504" max="5506" width="18.140625" style="409" customWidth="1"/>
    <col min="5507" max="5510" width="11.42578125" style="409"/>
    <col min="5511" max="5511" width="34" style="409" customWidth="1"/>
    <col min="5512" max="5512" width="9.5703125" style="409" customWidth="1"/>
    <col min="5513" max="5513" width="16.7109375" style="409" customWidth="1"/>
    <col min="5514" max="5514" width="55.140625" style="409" customWidth="1"/>
    <col min="5515" max="5515" width="22.5703125" style="409" customWidth="1"/>
    <col min="5516" max="5516" width="23" style="409" customWidth="1"/>
    <col min="5517" max="5517" width="22.85546875" style="409" customWidth="1"/>
    <col min="5518" max="5518" width="23.42578125" style="409" customWidth="1"/>
    <col min="5519" max="5519" width="28.7109375" style="409" customWidth="1"/>
    <col min="5520" max="5520" width="12.7109375" style="409" customWidth="1"/>
    <col min="5521" max="5521" width="11.42578125" style="409"/>
    <col min="5522" max="5522" width="25.28515625" style="409" customWidth="1"/>
    <col min="5523" max="5523" width="15.85546875" style="409" bestFit="1" customWidth="1"/>
    <col min="5524" max="5525" width="18" style="409" bestFit="1" customWidth="1"/>
    <col min="5526" max="5744" width="11.42578125" style="409"/>
    <col min="5745" max="5745" width="15.42578125" style="409" customWidth="1"/>
    <col min="5746" max="5746" width="9.5703125" style="409" customWidth="1"/>
    <col min="5747" max="5747" width="14.42578125" style="409" customWidth="1"/>
    <col min="5748" max="5748" width="49.85546875" style="409" customWidth="1"/>
    <col min="5749" max="5749" width="22.5703125" style="409" customWidth="1"/>
    <col min="5750" max="5750" width="23" style="409" customWidth="1"/>
    <col min="5751" max="5751" width="22.85546875" style="409" customWidth="1"/>
    <col min="5752" max="5752" width="23.42578125" style="409" customWidth="1"/>
    <col min="5753" max="5753" width="22.42578125" style="409" customWidth="1"/>
    <col min="5754" max="5754" width="13.85546875" style="409" customWidth="1"/>
    <col min="5755" max="5755" width="20.7109375" style="409" customWidth="1"/>
    <col min="5756" max="5756" width="18.140625" style="409" customWidth="1"/>
    <col min="5757" max="5757" width="14.85546875" style="409" bestFit="1" customWidth="1"/>
    <col min="5758" max="5758" width="11.42578125" style="409"/>
    <col min="5759" max="5759" width="17.42578125" style="409" customWidth="1"/>
    <col min="5760" max="5762" width="18.140625" style="409" customWidth="1"/>
    <col min="5763" max="5766" width="11.42578125" style="409"/>
    <col min="5767" max="5767" width="34" style="409" customWidth="1"/>
    <col min="5768" max="5768" width="9.5703125" style="409" customWidth="1"/>
    <col min="5769" max="5769" width="16.7109375" style="409" customWidth="1"/>
    <col min="5770" max="5770" width="55.140625" style="409" customWidth="1"/>
    <col min="5771" max="5771" width="22.5703125" style="409" customWidth="1"/>
    <col min="5772" max="5772" width="23" style="409" customWidth="1"/>
    <col min="5773" max="5773" width="22.85546875" style="409" customWidth="1"/>
    <col min="5774" max="5774" width="23.42578125" style="409" customWidth="1"/>
    <col min="5775" max="5775" width="28.7109375" style="409" customWidth="1"/>
    <col min="5776" max="5776" width="12.7109375" style="409" customWidth="1"/>
    <col min="5777" max="5777" width="11.42578125" style="409"/>
    <col min="5778" max="5778" width="25.28515625" style="409" customWidth="1"/>
    <col min="5779" max="5779" width="15.85546875" style="409" bestFit="1" customWidth="1"/>
    <col min="5780" max="5781" width="18" style="409" bestFit="1" customWidth="1"/>
    <col min="5782" max="6000" width="11.42578125" style="409"/>
    <col min="6001" max="6001" width="15.42578125" style="409" customWidth="1"/>
    <col min="6002" max="6002" width="9.5703125" style="409" customWidth="1"/>
    <col min="6003" max="6003" width="14.42578125" style="409" customWidth="1"/>
    <col min="6004" max="6004" width="49.85546875" style="409" customWidth="1"/>
    <col min="6005" max="6005" width="22.5703125" style="409" customWidth="1"/>
    <col min="6006" max="6006" width="23" style="409" customWidth="1"/>
    <col min="6007" max="6007" width="22.85546875" style="409" customWidth="1"/>
    <col min="6008" max="6008" width="23.42578125" style="409" customWidth="1"/>
    <col min="6009" max="6009" width="22.42578125" style="409" customWidth="1"/>
    <col min="6010" max="6010" width="13.85546875" style="409" customWidth="1"/>
    <col min="6011" max="6011" width="20.7109375" style="409" customWidth="1"/>
    <col min="6012" max="6012" width="18.140625" style="409" customWidth="1"/>
    <col min="6013" max="6013" width="14.85546875" style="409" bestFit="1" customWidth="1"/>
    <col min="6014" max="6014" width="11.42578125" style="409"/>
    <col min="6015" max="6015" width="17.42578125" style="409" customWidth="1"/>
    <col min="6016" max="6018" width="18.140625" style="409" customWidth="1"/>
    <col min="6019" max="6022" width="11.42578125" style="409"/>
    <col min="6023" max="6023" width="34" style="409" customWidth="1"/>
    <col min="6024" max="6024" width="9.5703125" style="409" customWidth="1"/>
    <col min="6025" max="6025" width="16.7109375" style="409" customWidth="1"/>
    <col min="6026" max="6026" width="55.140625" style="409" customWidth="1"/>
    <col min="6027" max="6027" width="22.5703125" style="409" customWidth="1"/>
    <col min="6028" max="6028" width="23" style="409" customWidth="1"/>
    <col min="6029" max="6029" width="22.85546875" style="409" customWidth="1"/>
    <col min="6030" max="6030" width="23.42578125" style="409" customWidth="1"/>
    <col min="6031" max="6031" width="28.7109375" style="409" customWidth="1"/>
    <col min="6032" max="6032" width="12.7109375" style="409" customWidth="1"/>
    <col min="6033" max="6033" width="11.42578125" style="409"/>
    <col min="6034" max="6034" width="25.28515625" style="409" customWidth="1"/>
    <col min="6035" max="6035" width="15.85546875" style="409" bestFit="1" customWidth="1"/>
    <col min="6036" max="6037" width="18" style="409" bestFit="1" customWidth="1"/>
    <col min="6038" max="6256" width="11.42578125" style="409"/>
    <col min="6257" max="6257" width="15.42578125" style="409" customWidth="1"/>
    <col min="6258" max="6258" width="9.5703125" style="409" customWidth="1"/>
    <col min="6259" max="6259" width="14.42578125" style="409" customWidth="1"/>
    <col min="6260" max="6260" width="49.85546875" style="409" customWidth="1"/>
    <col min="6261" max="6261" width="22.5703125" style="409" customWidth="1"/>
    <col min="6262" max="6262" width="23" style="409" customWidth="1"/>
    <col min="6263" max="6263" width="22.85546875" style="409" customWidth="1"/>
    <col min="6264" max="6264" width="23.42578125" style="409" customWidth="1"/>
    <col min="6265" max="6265" width="22.42578125" style="409" customWidth="1"/>
    <col min="6266" max="6266" width="13.85546875" style="409" customWidth="1"/>
    <col min="6267" max="6267" width="20.7109375" style="409" customWidth="1"/>
    <col min="6268" max="6268" width="18.140625" style="409" customWidth="1"/>
    <col min="6269" max="6269" width="14.85546875" style="409" bestFit="1" customWidth="1"/>
    <col min="6270" max="6270" width="11.42578125" style="409"/>
    <col min="6271" max="6271" width="17.42578125" style="409" customWidth="1"/>
    <col min="6272" max="6274" width="18.140625" style="409" customWidth="1"/>
    <col min="6275" max="6278" width="11.42578125" style="409"/>
    <col min="6279" max="6279" width="34" style="409" customWidth="1"/>
    <col min="6280" max="6280" width="9.5703125" style="409" customWidth="1"/>
    <col min="6281" max="6281" width="16.7109375" style="409" customWidth="1"/>
    <col min="6282" max="6282" width="55.140625" style="409" customWidth="1"/>
    <col min="6283" max="6283" width="22.5703125" style="409" customWidth="1"/>
    <col min="6284" max="6284" width="23" style="409" customWidth="1"/>
    <col min="6285" max="6285" width="22.85546875" style="409" customWidth="1"/>
    <col min="6286" max="6286" width="23.42578125" style="409" customWidth="1"/>
    <col min="6287" max="6287" width="28.7109375" style="409" customWidth="1"/>
    <col min="6288" max="6288" width="12.7109375" style="409" customWidth="1"/>
    <col min="6289" max="6289" width="11.42578125" style="409"/>
    <col min="6290" max="6290" width="25.28515625" style="409" customWidth="1"/>
    <col min="6291" max="6291" width="15.85546875" style="409" bestFit="1" customWidth="1"/>
    <col min="6292" max="6293" width="18" style="409" bestFit="1" customWidth="1"/>
    <col min="6294" max="6512" width="11.42578125" style="409"/>
    <col min="6513" max="6513" width="15.42578125" style="409" customWidth="1"/>
    <col min="6514" max="6514" width="9.5703125" style="409" customWidth="1"/>
    <col min="6515" max="6515" width="14.42578125" style="409" customWidth="1"/>
    <col min="6516" max="6516" width="49.85546875" style="409" customWidth="1"/>
    <col min="6517" max="6517" width="22.5703125" style="409" customWidth="1"/>
    <col min="6518" max="6518" width="23" style="409" customWidth="1"/>
    <col min="6519" max="6519" width="22.85546875" style="409" customWidth="1"/>
    <col min="6520" max="6520" width="23.42578125" style="409" customWidth="1"/>
    <col min="6521" max="6521" width="22.42578125" style="409" customWidth="1"/>
    <col min="6522" max="6522" width="13.85546875" style="409" customWidth="1"/>
    <col min="6523" max="6523" width="20.7109375" style="409" customWidth="1"/>
    <col min="6524" max="6524" width="18.140625" style="409" customWidth="1"/>
    <col min="6525" max="6525" width="14.85546875" style="409" bestFit="1" customWidth="1"/>
    <col min="6526" max="6526" width="11.42578125" style="409"/>
    <col min="6527" max="6527" width="17.42578125" style="409" customWidth="1"/>
    <col min="6528" max="6530" width="18.140625" style="409" customWidth="1"/>
    <col min="6531" max="6534" width="11.42578125" style="409"/>
    <col min="6535" max="6535" width="34" style="409" customWidth="1"/>
    <col min="6536" max="6536" width="9.5703125" style="409" customWidth="1"/>
    <col min="6537" max="6537" width="16.7109375" style="409" customWidth="1"/>
    <col min="6538" max="6538" width="55.140625" style="409" customWidth="1"/>
    <col min="6539" max="6539" width="22.5703125" style="409" customWidth="1"/>
    <col min="6540" max="6540" width="23" style="409" customWidth="1"/>
    <col min="6541" max="6541" width="22.85546875" style="409" customWidth="1"/>
    <col min="6542" max="6542" width="23.42578125" style="409" customWidth="1"/>
    <col min="6543" max="6543" width="28.7109375" style="409" customWidth="1"/>
    <col min="6544" max="6544" width="12.7109375" style="409" customWidth="1"/>
    <col min="6545" max="6545" width="11.42578125" style="409"/>
    <col min="6546" max="6546" width="25.28515625" style="409" customWidth="1"/>
    <col min="6547" max="6547" width="15.85546875" style="409" bestFit="1" customWidth="1"/>
    <col min="6548" max="6549" width="18" style="409" bestFit="1" customWidth="1"/>
    <col min="6550" max="6768" width="11.42578125" style="409"/>
    <col min="6769" max="6769" width="15.42578125" style="409" customWidth="1"/>
    <col min="6770" max="6770" width="9.5703125" style="409" customWidth="1"/>
    <col min="6771" max="6771" width="14.42578125" style="409" customWidth="1"/>
    <col min="6772" max="6772" width="49.85546875" style="409" customWidth="1"/>
    <col min="6773" max="6773" width="22.5703125" style="409" customWidth="1"/>
    <col min="6774" max="6774" width="23" style="409" customWidth="1"/>
    <col min="6775" max="6775" width="22.85546875" style="409" customWidth="1"/>
    <col min="6776" max="6776" width="23.42578125" style="409" customWidth="1"/>
    <col min="6777" max="6777" width="22.42578125" style="409" customWidth="1"/>
    <col min="6778" max="6778" width="13.85546875" style="409" customWidth="1"/>
    <col min="6779" max="6779" width="20.7109375" style="409" customWidth="1"/>
    <col min="6780" max="6780" width="18.140625" style="409" customWidth="1"/>
    <col min="6781" max="6781" width="14.85546875" style="409" bestFit="1" customWidth="1"/>
    <col min="6782" max="6782" width="11.42578125" style="409"/>
    <col min="6783" max="6783" width="17.42578125" style="409" customWidth="1"/>
    <col min="6784" max="6786" width="18.140625" style="409" customWidth="1"/>
    <col min="6787" max="6790" width="11.42578125" style="409"/>
    <col min="6791" max="6791" width="34" style="409" customWidth="1"/>
    <col min="6792" max="6792" width="9.5703125" style="409" customWidth="1"/>
    <col min="6793" max="6793" width="16.7109375" style="409" customWidth="1"/>
    <col min="6794" max="6794" width="55.140625" style="409" customWidth="1"/>
    <col min="6795" max="6795" width="22.5703125" style="409" customWidth="1"/>
    <col min="6796" max="6796" width="23" style="409" customWidth="1"/>
    <col min="6797" max="6797" width="22.85546875" style="409" customWidth="1"/>
    <col min="6798" max="6798" width="23.42578125" style="409" customWidth="1"/>
    <col min="6799" max="6799" width="28.7109375" style="409" customWidth="1"/>
    <col min="6800" max="6800" width="12.7109375" style="409" customWidth="1"/>
    <col min="6801" max="6801" width="11.42578125" style="409"/>
    <col min="6802" max="6802" width="25.28515625" style="409" customWidth="1"/>
    <col min="6803" max="6803" width="15.85546875" style="409" bestFit="1" customWidth="1"/>
    <col min="6804" max="6805" width="18" style="409" bestFit="1" customWidth="1"/>
    <col min="6806" max="7024" width="11.42578125" style="409"/>
    <col min="7025" max="7025" width="15.42578125" style="409" customWidth="1"/>
    <col min="7026" max="7026" width="9.5703125" style="409" customWidth="1"/>
    <col min="7027" max="7027" width="14.42578125" style="409" customWidth="1"/>
    <col min="7028" max="7028" width="49.85546875" style="409" customWidth="1"/>
    <col min="7029" max="7029" width="22.5703125" style="409" customWidth="1"/>
    <col min="7030" max="7030" width="23" style="409" customWidth="1"/>
    <col min="7031" max="7031" width="22.85546875" style="409" customWidth="1"/>
    <col min="7032" max="7032" width="23.42578125" style="409" customWidth="1"/>
    <col min="7033" max="7033" width="22.42578125" style="409" customWidth="1"/>
    <col min="7034" max="7034" width="13.85546875" style="409" customWidth="1"/>
    <col min="7035" max="7035" width="20.7109375" style="409" customWidth="1"/>
    <col min="7036" max="7036" width="18.140625" style="409" customWidth="1"/>
    <col min="7037" max="7037" width="14.85546875" style="409" bestFit="1" customWidth="1"/>
    <col min="7038" max="7038" width="11.42578125" style="409"/>
    <col min="7039" max="7039" width="17.42578125" style="409" customWidth="1"/>
    <col min="7040" max="7042" width="18.140625" style="409" customWidth="1"/>
    <col min="7043" max="7046" width="11.42578125" style="409"/>
    <col min="7047" max="7047" width="34" style="409" customWidth="1"/>
    <col min="7048" max="7048" width="9.5703125" style="409" customWidth="1"/>
    <col min="7049" max="7049" width="16.7109375" style="409" customWidth="1"/>
    <col min="7050" max="7050" width="55.140625" style="409" customWidth="1"/>
    <col min="7051" max="7051" width="22.5703125" style="409" customWidth="1"/>
    <col min="7052" max="7052" width="23" style="409" customWidth="1"/>
    <col min="7053" max="7053" width="22.85546875" style="409" customWidth="1"/>
    <col min="7054" max="7054" width="23.42578125" style="409" customWidth="1"/>
    <col min="7055" max="7055" width="28.7109375" style="409" customWidth="1"/>
    <col min="7056" max="7056" width="12.7109375" style="409" customWidth="1"/>
    <col min="7057" max="7057" width="11.42578125" style="409"/>
    <col min="7058" max="7058" width="25.28515625" style="409" customWidth="1"/>
    <col min="7059" max="7059" width="15.85546875" style="409" bestFit="1" customWidth="1"/>
    <col min="7060" max="7061" width="18" style="409" bestFit="1" customWidth="1"/>
    <col min="7062" max="7280" width="11.42578125" style="409"/>
    <col min="7281" max="7281" width="15.42578125" style="409" customWidth="1"/>
    <col min="7282" max="7282" width="9.5703125" style="409" customWidth="1"/>
    <col min="7283" max="7283" width="14.42578125" style="409" customWidth="1"/>
    <col min="7284" max="7284" width="49.85546875" style="409" customWidth="1"/>
    <col min="7285" max="7285" width="22.5703125" style="409" customWidth="1"/>
    <col min="7286" max="7286" width="23" style="409" customWidth="1"/>
    <col min="7287" max="7287" width="22.85546875" style="409" customWidth="1"/>
    <col min="7288" max="7288" width="23.42578125" style="409" customWidth="1"/>
    <col min="7289" max="7289" width="22.42578125" style="409" customWidth="1"/>
    <col min="7290" max="7290" width="13.85546875" style="409" customWidth="1"/>
    <col min="7291" max="7291" width="20.7109375" style="409" customWidth="1"/>
    <col min="7292" max="7292" width="18.140625" style="409" customWidth="1"/>
    <col min="7293" max="7293" width="14.85546875" style="409" bestFit="1" customWidth="1"/>
    <col min="7294" max="7294" width="11.42578125" style="409"/>
    <col min="7295" max="7295" width="17.42578125" style="409" customWidth="1"/>
    <col min="7296" max="7298" width="18.140625" style="409" customWidth="1"/>
    <col min="7299" max="7302" width="11.42578125" style="409"/>
    <col min="7303" max="7303" width="34" style="409" customWidth="1"/>
    <col min="7304" max="7304" width="9.5703125" style="409" customWidth="1"/>
    <col min="7305" max="7305" width="16.7109375" style="409" customWidth="1"/>
    <col min="7306" max="7306" width="55.140625" style="409" customWidth="1"/>
    <col min="7307" max="7307" width="22.5703125" style="409" customWidth="1"/>
    <col min="7308" max="7308" width="23" style="409" customWidth="1"/>
    <col min="7309" max="7309" width="22.85546875" style="409" customWidth="1"/>
    <col min="7310" max="7310" width="23.42578125" style="409" customWidth="1"/>
    <col min="7311" max="7311" width="28.7109375" style="409" customWidth="1"/>
    <col min="7312" max="7312" width="12.7109375" style="409" customWidth="1"/>
    <col min="7313" max="7313" width="11.42578125" style="409"/>
    <col min="7314" max="7314" width="25.28515625" style="409" customWidth="1"/>
    <col min="7315" max="7315" width="15.85546875" style="409" bestFit="1" customWidth="1"/>
    <col min="7316" max="7317" width="18" style="409" bestFit="1" customWidth="1"/>
    <col min="7318" max="7536" width="11.42578125" style="409"/>
    <col min="7537" max="7537" width="15.42578125" style="409" customWidth="1"/>
    <col min="7538" max="7538" width="9.5703125" style="409" customWidth="1"/>
    <col min="7539" max="7539" width="14.42578125" style="409" customWidth="1"/>
    <col min="7540" max="7540" width="49.85546875" style="409" customWidth="1"/>
    <col min="7541" max="7541" width="22.5703125" style="409" customWidth="1"/>
    <col min="7542" max="7542" width="23" style="409" customWidth="1"/>
    <col min="7543" max="7543" width="22.85546875" style="409" customWidth="1"/>
    <col min="7544" max="7544" width="23.42578125" style="409" customWidth="1"/>
    <col min="7545" max="7545" width="22.42578125" style="409" customWidth="1"/>
    <col min="7546" max="7546" width="13.85546875" style="409" customWidth="1"/>
    <col min="7547" max="7547" width="20.7109375" style="409" customWidth="1"/>
    <col min="7548" max="7548" width="18.140625" style="409" customWidth="1"/>
    <col min="7549" max="7549" width="14.85546875" style="409" bestFit="1" customWidth="1"/>
    <col min="7550" max="7550" width="11.42578125" style="409"/>
    <col min="7551" max="7551" width="17.42578125" style="409" customWidth="1"/>
    <col min="7552" max="7554" width="18.140625" style="409" customWidth="1"/>
    <col min="7555" max="7558" width="11.42578125" style="409"/>
    <col min="7559" max="7559" width="34" style="409" customWidth="1"/>
    <col min="7560" max="7560" width="9.5703125" style="409" customWidth="1"/>
    <col min="7561" max="7561" width="16.7109375" style="409" customWidth="1"/>
    <col min="7562" max="7562" width="55.140625" style="409" customWidth="1"/>
    <col min="7563" max="7563" width="22.5703125" style="409" customWidth="1"/>
    <col min="7564" max="7564" width="23" style="409" customWidth="1"/>
    <col min="7565" max="7565" width="22.85546875" style="409" customWidth="1"/>
    <col min="7566" max="7566" width="23.42578125" style="409" customWidth="1"/>
    <col min="7567" max="7567" width="28.7109375" style="409" customWidth="1"/>
    <col min="7568" max="7568" width="12.7109375" style="409" customWidth="1"/>
    <col min="7569" max="7569" width="11.42578125" style="409"/>
    <col min="7570" max="7570" width="25.28515625" style="409" customWidth="1"/>
    <col min="7571" max="7571" width="15.85546875" style="409" bestFit="1" customWidth="1"/>
    <col min="7572" max="7573" width="18" style="409" bestFit="1" customWidth="1"/>
    <col min="7574" max="7792" width="11.42578125" style="409"/>
    <col min="7793" max="7793" width="15.42578125" style="409" customWidth="1"/>
    <col min="7794" max="7794" width="9.5703125" style="409" customWidth="1"/>
    <col min="7795" max="7795" width="14.42578125" style="409" customWidth="1"/>
    <col min="7796" max="7796" width="49.85546875" style="409" customWidth="1"/>
    <col min="7797" max="7797" width="22.5703125" style="409" customWidth="1"/>
    <col min="7798" max="7798" width="23" style="409" customWidth="1"/>
    <col min="7799" max="7799" width="22.85546875" style="409" customWidth="1"/>
    <col min="7800" max="7800" width="23.42578125" style="409" customWidth="1"/>
    <col min="7801" max="7801" width="22.42578125" style="409" customWidth="1"/>
    <col min="7802" max="7802" width="13.85546875" style="409" customWidth="1"/>
    <col min="7803" max="7803" width="20.7109375" style="409" customWidth="1"/>
    <col min="7804" max="7804" width="18.140625" style="409" customWidth="1"/>
    <col min="7805" max="7805" width="14.85546875" style="409" bestFit="1" customWidth="1"/>
    <col min="7806" max="7806" width="11.42578125" style="409"/>
    <col min="7807" max="7807" width="17.42578125" style="409" customWidth="1"/>
    <col min="7808" max="7810" width="18.140625" style="409" customWidth="1"/>
    <col min="7811" max="7814" width="11.42578125" style="409"/>
    <col min="7815" max="7815" width="34" style="409" customWidth="1"/>
    <col min="7816" max="7816" width="9.5703125" style="409" customWidth="1"/>
    <col min="7817" max="7817" width="16.7109375" style="409" customWidth="1"/>
    <col min="7818" max="7818" width="55.140625" style="409" customWidth="1"/>
    <col min="7819" max="7819" width="22.5703125" style="409" customWidth="1"/>
    <col min="7820" max="7820" width="23" style="409" customWidth="1"/>
    <col min="7821" max="7821" width="22.85546875" style="409" customWidth="1"/>
    <col min="7822" max="7822" width="23.42578125" style="409" customWidth="1"/>
    <col min="7823" max="7823" width="28.7109375" style="409" customWidth="1"/>
    <col min="7824" max="7824" width="12.7109375" style="409" customWidth="1"/>
    <col min="7825" max="7825" width="11.42578125" style="409"/>
    <col min="7826" max="7826" width="25.28515625" style="409" customWidth="1"/>
    <col min="7827" max="7827" width="15.85546875" style="409" bestFit="1" customWidth="1"/>
    <col min="7828" max="7829" width="18" style="409" bestFit="1" customWidth="1"/>
    <col min="7830" max="8048" width="11.42578125" style="409"/>
    <col min="8049" max="8049" width="15.42578125" style="409" customWidth="1"/>
    <col min="8050" max="8050" width="9.5703125" style="409" customWidth="1"/>
    <col min="8051" max="8051" width="14.42578125" style="409" customWidth="1"/>
    <col min="8052" max="8052" width="49.85546875" style="409" customWidth="1"/>
    <col min="8053" max="8053" width="22.5703125" style="409" customWidth="1"/>
    <col min="8054" max="8054" width="23" style="409" customWidth="1"/>
    <col min="8055" max="8055" width="22.85546875" style="409" customWidth="1"/>
    <col min="8056" max="8056" width="23.42578125" style="409" customWidth="1"/>
    <col min="8057" max="8057" width="22.42578125" style="409" customWidth="1"/>
    <col min="8058" max="8058" width="13.85546875" style="409" customWidth="1"/>
    <col min="8059" max="8059" width="20.7109375" style="409" customWidth="1"/>
    <col min="8060" max="8060" width="18.140625" style="409" customWidth="1"/>
    <col min="8061" max="8061" width="14.85546875" style="409" bestFit="1" customWidth="1"/>
    <col min="8062" max="8062" width="11.42578125" style="409"/>
    <col min="8063" max="8063" width="17.42578125" style="409" customWidth="1"/>
    <col min="8064" max="8066" width="18.140625" style="409" customWidth="1"/>
    <col min="8067" max="8070" width="11.42578125" style="409"/>
    <col min="8071" max="8071" width="34" style="409" customWidth="1"/>
    <col min="8072" max="8072" width="9.5703125" style="409" customWidth="1"/>
    <col min="8073" max="8073" width="16.7109375" style="409" customWidth="1"/>
    <col min="8074" max="8074" width="55.140625" style="409" customWidth="1"/>
    <col min="8075" max="8075" width="22.5703125" style="409" customWidth="1"/>
    <col min="8076" max="8076" width="23" style="409" customWidth="1"/>
    <col min="8077" max="8077" width="22.85546875" style="409" customWidth="1"/>
    <col min="8078" max="8078" width="23.42578125" style="409" customWidth="1"/>
    <col min="8079" max="8079" width="28.7109375" style="409" customWidth="1"/>
    <col min="8080" max="8080" width="12.7109375" style="409" customWidth="1"/>
    <col min="8081" max="8081" width="11.42578125" style="409"/>
    <col min="8082" max="8082" width="25.28515625" style="409" customWidth="1"/>
    <col min="8083" max="8083" width="15.85546875" style="409" bestFit="1" customWidth="1"/>
    <col min="8084" max="8085" width="18" style="409" bestFit="1" customWidth="1"/>
    <col min="8086" max="8304" width="11.42578125" style="409"/>
    <col min="8305" max="8305" width="15.42578125" style="409" customWidth="1"/>
    <col min="8306" max="8306" width="9.5703125" style="409" customWidth="1"/>
    <col min="8307" max="8307" width="14.42578125" style="409" customWidth="1"/>
    <col min="8308" max="8308" width="49.85546875" style="409" customWidth="1"/>
    <col min="8309" max="8309" width="22.5703125" style="409" customWidth="1"/>
    <col min="8310" max="8310" width="23" style="409" customWidth="1"/>
    <col min="8311" max="8311" width="22.85546875" style="409" customWidth="1"/>
    <col min="8312" max="8312" width="23.42578125" style="409" customWidth="1"/>
    <col min="8313" max="8313" width="22.42578125" style="409" customWidth="1"/>
    <col min="8314" max="8314" width="13.85546875" style="409" customWidth="1"/>
    <col min="8315" max="8315" width="20.7109375" style="409" customWidth="1"/>
    <col min="8316" max="8316" width="18.140625" style="409" customWidth="1"/>
    <col min="8317" max="8317" width="14.85546875" style="409" bestFit="1" customWidth="1"/>
    <col min="8318" max="8318" width="11.42578125" style="409"/>
    <col min="8319" max="8319" width="17.42578125" style="409" customWidth="1"/>
    <col min="8320" max="8322" width="18.140625" style="409" customWidth="1"/>
    <col min="8323" max="8326" width="11.42578125" style="409"/>
    <col min="8327" max="8327" width="34" style="409" customWidth="1"/>
    <col min="8328" max="8328" width="9.5703125" style="409" customWidth="1"/>
    <col min="8329" max="8329" width="16.7109375" style="409" customWidth="1"/>
    <col min="8330" max="8330" width="55.140625" style="409" customWidth="1"/>
    <col min="8331" max="8331" width="22.5703125" style="409" customWidth="1"/>
    <col min="8332" max="8332" width="23" style="409" customWidth="1"/>
    <col min="8333" max="8333" width="22.85546875" style="409" customWidth="1"/>
    <col min="8334" max="8334" width="23.42578125" style="409" customWidth="1"/>
    <col min="8335" max="8335" width="28.7109375" style="409" customWidth="1"/>
    <col min="8336" max="8336" width="12.7109375" style="409" customWidth="1"/>
    <col min="8337" max="8337" width="11.42578125" style="409"/>
    <col min="8338" max="8338" width="25.28515625" style="409" customWidth="1"/>
    <col min="8339" max="8339" width="15.85546875" style="409" bestFit="1" customWidth="1"/>
    <col min="8340" max="8341" width="18" style="409" bestFit="1" customWidth="1"/>
    <col min="8342" max="8560" width="11.42578125" style="409"/>
    <col min="8561" max="8561" width="15.42578125" style="409" customWidth="1"/>
    <col min="8562" max="8562" width="9.5703125" style="409" customWidth="1"/>
    <col min="8563" max="8563" width="14.42578125" style="409" customWidth="1"/>
    <col min="8564" max="8564" width="49.85546875" style="409" customWidth="1"/>
    <col min="8565" max="8565" width="22.5703125" style="409" customWidth="1"/>
    <col min="8566" max="8566" width="23" style="409" customWidth="1"/>
    <col min="8567" max="8567" width="22.85546875" style="409" customWidth="1"/>
    <col min="8568" max="8568" width="23.42578125" style="409" customWidth="1"/>
    <col min="8569" max="8569" width="22.42578125" style="409" customWidth="1"/>
    <col min="8570" max="8570" width="13.85546875" style="409" customWidth="1"/>
    <col min="8571" max="8571" width="20.7109375" style="409" customWidth="1"/>
    <col min="8572" max="8572" width="18.140625" style="409" customWidth="1"/>
    <col min="8573" max="8573" width="14.85546875" style="409" bestFit="1" customWidth="1"/>
    <col min="8574" max="8574" width="11.42578125" style="409"/>
    <col min="8575" max="8575" width="17.42578125" style="409" customWidth="1"/>
    <col min="8576" max="8578" width="18.140625" style="409" customWidth="1"/>
    <col min="8579" max="8582" width="11.42578125" style="409"/>
    <col min="8583" max="8583" width="34" style="409" customWidth="1"/>
    <col min="8584" max="8584" width="9.5703125" style="409" customWidth="1"/>
    <col min="8585" max="8585" width="16.7109375" style="409" customWidth="1"/>
    <col min="8586" max="8586" width="55.140625" style="409" customWidth="1"/>
    <col min="8587" max="8587" width="22.5703125" style="409" customWidth="1"/>
    <col min="8588" max="8588" width="23" style="409" customWidth="1"/>
    <col min="8589" max="8589" width="22.85546875" style="409" customWidth="1"/>
    <col min="8590" max="8590" width="23.42578125" style="409" customWidth="1"/>
    <col min="8591" max="8591" width="28.7109375" style="409" customWidth="1"/>
    <col min="8592" max="8592" width="12.7109375" style="409" customWidth="1"/>
    <col min="8593" max="8593" width="11.42578125" style="409"/>
    <col min="8594" max="8594" width="25.28515625" style="409" customWidth="1"/>
    <col min="8595" max="8595" width="15.85546875" style="409" bestFit="1" customWidth="1"/>
    <col min="8596" max="8597" width="18" style="409" bestFit="1" customWidth="1"/>
    <col min="8598" max="8816" width="11.42578125" style="409"/>
    <col min="8817" max="8817" width="15.42578125" style="409" customWidth="1"/>
    <col min="8818" max="8818" width="9.5703125" style="409" customWidth="1"/>
    <col min="8819" max="8819" width="14.42578125" style="409" customWidth="1"/>
    <col min="8820" max="8820" width="49.85546875" style="409" customWidth="1"/>
    <col min="8821" max="8821" width="22.5703125" style="409" customWidth="1"/>
    <col min="8822" max="8822" width="23" style="409" customWidth="1"/>
    <col min="8823" max="8823" width="22.85546875" style="409" customWidth="1"/>
    <col min="8824" max="8824" width="23.42578125" style="409" customWidth="1"/>
    <col min="8825" max="8825" width="22.42578125" style="409" customWidth="1"/>
    <col min="8826" max="8826" width="13.85546875" style="409" customWidth="1"/>
    <col min="8827" max="8827" width="20.7109375" style="409" customWidth="1"/>
    <col min="8828" max="8828" width="18.140625" style="409" customWidth="1"/>
    <col min="8829" max="8829" width="14.85546875" style="409" bestFit="1" customWidth="1"/>
    <col min="8830" max="8830" width="11.42578125" style="409"/>
    <col min="8831" max="8831" width="17.42578125" style="409" customWidth="1"/>
    <col min="8832" max="8834" width="18.140625" style="409" customWidth="1"/>
    <col min="8835" max="8838" width="11.42578125" style="409"/>
    <col min="8839" max="8839" width="34" style="409" customWidth="1"/>
    <col min="8840" max="8840" width="9.5703125" style="409" customWidth="1"/>
    <col min="8841" max="8841" width="16.7109375" style="409" customWidth="1"/>
    <col min="8842" max="8842" width="55.140625" style="409" customWidth="1"/>
    <col min="8843" max="8843" width="22.5703125" style="409" customWidth="1"/>
    <col min="8844" max="8844" width="23" style="409" customWidth="1"/>
    <col min="8845" max="8845" width="22.85546875" style="409" customWidth="1"/>
    <col min="8846" max="8846" width="23.42578125" style="409" customWidth="1"/>
    <col min="8847" max="8847" width="28.7109375" style="409" customWidth="1"/>
    <col min="8848" max="8848" width="12.7109375" style="409" customWidth="1"/>
    <col min="8849" max="8849" width="11.42578125" style="409"/>
    <col min="8850" max="8850" width="25.28515625" style="409" customWidth="1"/>
    <col min="8851" max="8851" width="15.85546875" style="409" bestFit="1" customWidth="1"/>
    <col min="8852" max="8853" width="18" style="409" bestFit="1" customWidth="1"/>
    <col min="8854" max="9072" width="11.42578125" style="409"/>
    <col min="9073" max="9073" width="15.42578125" style="409" customWidth="1"/>
    <col min="9074" max="9074" width="9.5703125" style="409" customWidth="1"/>
    <col min="9075" max="9075" width="14.42578125" style="409" customWidth="1"/>
    <col min="9076" max="9076" width="49.85546875" style="409" customWidth="1"/>
    <col min="9077" max="9077" width="22.5703125" style="409" customWidth="1"/>
    <col min="9078" max="9078" width="23" style="409" customWidth="1"/>
    <col min="9079" max="9079" width="22.85546875" style="409" customWidth="1"/>
    <col min="9080" max="9080" width="23.42578125" style="409" customWidth="1"/>
    <col min="9081" max="9081" width="22.42578125" style="409" customWidth="1"/>
    <col min="9082" max="9082" width="13.85546875" style="409" customWidth="1"/>
    <col min="9083" max="9083" width="20.7109375" style="409" customWidth="1"/>
    <col min="9084" max="9084" width="18.140625" style="409" customWidth="1"/>
    <col min="9085" max="9085" width="14.85546875" style="409" bestFit="1" customWidth="1"/>
    <col min="9086" max="9086" width="11.42578125" style="409"/>
    <col min="9087" max="9087" width="17.42578125" style="409" customWidth="1"/>
    <col min="9088" max="9090" width="18.140625" style="409" customWidth="1"/>
    <col min="9091" max="9094" width="11.42578125" style="409"/>
    <col min="9095" max="9095" width="34" style="409" customWidth="1"/>
    <col min="9096" max="9096" width="9.5703125" style="409" customWidth="1"/>
    <col min="9097" max="9097" width="16.7109375" style="409" customWidth="1"/>
    <col min="9098" max="9098" width="55.140625" style="409" customWidth="1"/>
    <col min="9099" max="9099" width="22.5703125" style="409" customWidth="1"/>
    <col min="9100" max="9100" width="23" style="409" customWidth="1"/>
    <col min="9101" max="9101" width="22.85546875" style="409" customWidth="1"/>
    <col min="9102" max="9102" width="23.42578125" style="409" customWidth="1"/>
    <col min="9103" max="9103" width="28.7109375" style="409" customWidth="1"/>
    <col min="9104" max="9104" width="12.7109375" style="409" customWidth="1"/>
    <col min="9105" max="9105" width="11.42578125" style="409"/>
    <col min="9106" max="9106" width="25.28515625" style="409" customWidth="1"/>
    <col min="9107" max="9107" width="15.85546875" style="409" bestFit="1" customWidth="1"/>
    <col min="9108" max="9109" width="18" style="409" bestFit="1" customWidth="1"/>
    <col min="9110" max="9328" width="11.42578125" style="409"/>
    <col min="9329" max="9329" width="15.42578125" style="409" customWidth="1"/>
    <col min="9330" max="9330" width="9.5703125" style="409" customWidth="1"/>
    <col min="9331" max="9331" width="14.42578125" style="409" customWidth="1"/>
    <col min="9332" max="9332" width="49.85546875" style="409" customWidth="1"/>
    <col min="9333" max="9333" width="22.5703125" style="409" customWidth="1"/>
    <col min="9334" max="9334" width="23" style="409" customWidth="1"/>
    <col min="9335" max="9335" width="22.85546875" style="409" customWidth="1"/>
    <col min="9336" max="9336" width="23.42578125" style="409" customWidth="1"/>
    <col min="9337" max="9337" width="22.42578125" style="409" customWidth="1"/>
    <col min="9338" max="9338" width="13.85546875" style="409" customWidth="1"/>
    <col min="9339" max="9339" width="20.7109375" style="409" customWidth="1"/>
    <col min="9340" max="9340" width="18.140625" style="409" customWidth="1"/>
    <col min="9341" max="9341" width="14.85546875" style="409" bestFit="1" customWidth="1"/>
    <col min="9342" max="9342" width="11.42578125" style="409"/>
    <col min="9343" max="9343" width="17.42578125" style="409" customWidth="1"/>
    <col min="9344" max="9346" width="18.140625" style="409" customWidth="1"/>
    <col min="9347" max="9350" width="11.42578125" style="409"/>
    <col min="9351" max="9351" width="34" style="409" customWidth="1"/>
    <col min="9352" max="9352" width="9.5703125" style="409" customWidth="1"/>
    <col min="9353" max="9353" width="16.7109375" style="409" customWidth="1"/>
    <col min="9354" max="9354" width="55.140625" style="409" customWidth="1"/>
    <col min="9355" max="9355" width="22.5703125" style="409" customWidth="1"/>
    <col min="9356" max="9356" width="23" style="409" customWidth="1"/>
    <col min="9357" max="9357" width="22.85546875" style="409" customWidth="1"/>
    <col min="9358" max="9358" width="23.42578125" style="409" customWidth="1"/>
    <col min="9359" max="9359" width="28.7109375" style="409" customWidth="1"/>
    <col min="9360" max="9360" width="12.7109375" style="409" customWidth="1"/>
    <col min="9361" max="9361" width="11.42578125" style="409"/>
    <col min="9362" max="9362" width="25.28515625" style="409" customWidth="1"/>
    <col min="9363" max="9363" width="15.85546875" style="409" bestFit="1" customWidth="1"/>
    <col min="9364" max="9365" width="18" style="409" bestFit="1" customWidth="1"/>
    <col min="9366" max="9584" width="11.42578125" style="409"/>
    <col min="9585" max="9585" width="15.42578125" style="409" customWidth="1"/>
    <col min="9586" max="9586" width="9.5703125" style="409" customWidth="1"/>
    <col min="9587" max="9587" width="14.42578125" style="409" customWidth="1"/>
    <col min="9588" max="9588" width="49.85546875" style="409" customWidth="1"/>
    <col min="9589" max="9589" width="22.5703125" style="409" customWidth="1"/>
    <col min="9590" max="9590" width="23" style="409" customWidth="1"/>
    <col min="9591" max="9591" width="22.85546875" style="409" customWidth="1"/>
    <col min="9592" max="9592" width="23.42578125" style="409" customWidth="1"/>
    <col min="9593" max="9593" width="22.42578125" style="409" customWidth="1"/>
    <col min="9594" max="9594" width="13.85546875" style="409" customWidth="1"/>
    <col min="9595" max="9595" width="20.7109375" style="409" customWidth="1"/>
    <col min="9596" max="9596" width="18.140625" style="409" customWidth="1"/>
    <col min="9597" max="9597" width="14.85546875" style="409" bestFit="1" customWidth="1"/>
    <col min="9598" max="9598" width="11.42578125" style="409"/>
    <col min="9599" max="9599" width="17.42578125" style="409" customWidth="1"/>
    <col min="9600" max="9602" width="18.140625" style="409" customWidth="1"/>
    <col min="9603" max="9606" width="11.42578125" style="409"/>
    <col min="9607" max="9607" width="34" style="409" customWidth="1"/>
    <col min="9608" max="9608" width="9.5703125" style="409" customWidth="1"/>
    <col min="9609" max="9609" width="16.7109375" style="409" customWidth="1"/>
    <col min="9610" max="9610" width="55.140625" style="409" customWidth="1"/>
    <col min="9611" max="9611" width="22.5703125" style="409" customWidth="1"/>
    <col min="9612" max="9612" width="23" style="409" customWidth="1"/>
    <col min="9613" max="9613" width="22.85546875" style="409" customWidth="1"/>
    <col min="9614" max="9614" width="23.42578125" style="409" customWidth="1"/>
    <col min="9615" max="9615" width="28.7109375" style="409" customWidth="1"/>
    <col min="9616" max="9616" width="12.7109375" style="409" customWidth="1"/>
    <col min="9617" max="9617" width="11.42578125" style="409"/>
    <col min="9618" max="9618" width="25.28515625" style="409" customWidth="1"/>
    <col min="9619" max="9619" width="15.85546875" style="409" bestFit="1" customWidth="1"/>
    <col min="9620" max="9621" width="18" style="409" bestFit="1" customWidth="1"/>
    <col min="9622" max="9840" width="11.42578125" style="409"/>
    <col min="9841" max="9841" width="15.42578125" style="409" customWidth="1"/>
    <col min="9842" max="9842" width="9.5703125" style="409" customWidth="1"/>
    <col min="9843" max="9843" width="14.42578125" style="409" customWidth="1"/>
    <col min="9844" max="9844" width="49.85546875" style="409" customWidth="1"/>
    <col min="9845" max="9845" width="22.5703125" style="409" customWidth="1"/>
    <col min="9846" max="9846" width="23" style="409" customWidth="1"/>
    <col min="9847" max="9847" width="22.85546875" style="409" customWidth="1"/>
    <col min="9848" max="9848" width="23.42578125" style="409" customWidth="1"/>
    <col min="9849" max="9849" width="22.42578125" style="409" customWidth="1"/>
    <col min="9850" max="9850" width="13.85546875" style="409" customWidth="1"/>
    <col min="9851" max="9851" width="20.7109375" style="409" customWidth="1"/>
    <col min="9852" max="9852" width="18.140625" style="409" customWidth="1"/>
    <col min="9853" max="9853" width="14.85546875" style="409" bestFit="1" customWidth="1"/>
    <col min="9854" max="9854" width="11.42578125" style="409"/>
    <col min="9855" max="9855" width="17.42578125" style="409" customWidth="1"/>
    <col min="9856" max="9858" width="18.140625" style="409" customWidth="1"/>
    <col min="9859" max="9862" width="11.42578125" style="409"/>
    <col min="9863" max="9863" width="34" style="409" customWidth="1"/>
    <col min="9864" max="9864" width="9.5703125" style="409" customWidth="1"/>
    <col min="9865" max="9865" width="16.7109375" style="409" customWidth="1"/>
    <col min="9866" max="9866" width="55.140625" style="409" customWidth="1"/>
    <col min="9867" max="9867" width="22.5703125" style="409" customWidth="1"/>
    <col min="9868" max="9868" width="23" style="409" customWidth="1"/>
    <col min="9869" max="9869" width="22.85546875" style="409" customWidth="1"/>
    <col min="9870" max="9870" width="23.42578125" style="409" customWidth="1"/>
    <col min="9871" max="9871" width="28.7109375" style="409" customWidth="1"/>
    <col min="9872" max="9872" width="12.7109375" style="409" customWidth="1"/>
    <col min="9873" max="9873" width="11.42578125" style="409"/>
    <col min="9874" max="9874" width="25.28515625" style="409" customWidth="1"/>
    <col min="9875" max="9875" width="15.85546875" style="409" bestFit="1" customWidth="1"/>
    <col min="9876" max="9877" width="18" style="409" bestFit="1" customWidth="1"/>
    <col min="9878" max="10096" width="11.42578125" style="409"/>
    <col min="10097" max="10097" width="15.42578125" style="409" customWidth="1"/>
    <col min="10098" max="10098" width="9.5703125" style="409" customWidth="1"/>
    <col min="10099" max="10099" width="14.42578125" style="409" customWidth="1"/>
    <col min="10100" max="10100" width="49.85546875" style="409" customWidth="1"/>
    <col min="10101" max="10101" width="22.5703125" style="409" customWidth="1"/>
    <col min="10102" max="10102" width="23" style="409" customWidth="1"/>
    <col min="10103" max="10103" width="22.85546875" style="409" customWidth="1"/>
    <col min="10104" max="10104" width="23.42578125" style="409" customWidth="1"/>
    <col min="10105" max="10105" width="22.42578125" style="409" customWidth="1"/>
    <col min="10106" max="10106" width="13.85546875" style="409" customWidth="1"/>
    <col min="10107" max="10107" width="20.7109375" style="409" customWidth="1"/>
    <col min="10108" max="10108" width="18.140625" style="409" customWidth="1"/>
    <col min="10109" max="10109" width="14.85546875" style="409" bestFit="1" customWidth="1"/>
    <col min="10110" max="10110" width="11.42578125" style="409"/>
    <col min="10111" max="10111" width="17.42578125" style="409" customWidth="1"/>
    <col min="10112" max="10114" width="18.140625" style="409" customWidth="1"/>
    <col min="10115" max="10118" width="11.42578125" style="409"/>
    <col min="10119" max="10119" width="34" style="409" customWidth="1"/>
    <col min="10120" max="10120" width="9.5703125" style="409" customWidth="1"/>
    <col min="10121" max="10121" width="16.7109375" style="409" customWidth="1"/>
    <col min="10122" max="10122" width="55.140625" style="409" customWidth="1"/>
    <col min="10123" max="10123" width="22.5703125" style="409" customWidth="1"/>
    <col min="10124" max="10124" width="23" style="409" customWidth="1"/>
    <col min="10125" max="10125" width="22.85546875" style="409" customWidth="1"/>
    <col min="10126" max="10126" width="23.42578125" style="409" customWidth="1"/>
    <col min="10127" max="10127" width="28.7109375" style="409" customWidth="1"/>
    <col min="10128" max="10128" width="12.7109375" style="409" customWidth="1"/>
    <col min="10129" max="10129" width="11.42578125" style="409"/>
    <col min="10130" max="10130" width="25.28515625" style="409" customWidth="1"/>
    <col min="10131" max="10131" width="15.85546875" style="409" bestFit="1" customWidth="1"/>
    <col min="10132" max="10133" width="18" style="409" bestFit="1" customWidth="1"/>
    <col min="10134" max="10352" width="11.42578125" style="409"/>
    <col min="10353" max="10353" width="15.42578125" style="409" customWidth="1"/>
    <col min="10354" max="10354" width="9.5703125" style="409" customWidth="1"/>
    <col min="10355" max="10355" width="14.42578125" style="409" customWidth="1"/>
    <col min="10356" max="10356" width="49.85546875" style="409" customWidth="1"/>
    <col min="10357" max="10357" width="22.5703125" style="409" customWidth="1"/>
    <col min="10358" max="10358" width="23" style="409" customWidth="1"/>
    <col min="10359" max="10359" width="22.85546875" style="409" customWidth="1"/>
    <col min="10360" max="10360" width="23.42578125" style="409" customWidth="1"/>
    <col min="10361" max="10361" width="22.42578125" style="409" customWidth="1"/>
    <col min="10362" max="10362" width="13.85546875" style="409" customWidth="1"/>
    <col min="10363" max="10363" width="20.7109375" style="409" customWidth="1"/>
    <col min="10364" max="10364" width="18.140625" style="409" customWidth="1"/>
    <col min="10365" max="10365" width="14.85546875" style="409" bestFit="1" customWidth="1"/>
    <col min="10366" max="10366" width="11.42578125" style="409"/>
    <col min="10367" max="10367" width="17.42578125" style="409" customWidth="1"/>
    <col min="10368" max="10370" width="18.140625" style="409" customWidth="1"/>
    <col min="10371" max="10374" width="11.42578125" style="409"/>
    <col min="10375" max="10375" width="34" style="409" customWidth="1"/>
    <col min="10376" max="10376" width="9.5703125" style="409" customWidth="1"/>
    <col min="10377" max="10377" width="16.7109375" style="409" customWidth="1"/>
    <col min="10378" max="10378" width="55.140625" style="409" customWidth="1"/>
    <col min="10379" max="10379" width="22.5703125" style="409" customWidth="1"/>
    <col min="10380" max="10380" width="23" style="409" customWidth="1"/>
    <col min="10381" max="10381" width="22.85546875" style="409" customWidth="1"/>
    <col min="10382" max="10382" width="23.42578125" style="409" customWidth="1"/>
    <col min="10383" max="10383" width="28.7109375" style="409" customWidth="1"/>
    <col min="10384" max="10384" width="12.7109375" style="409" customWidth="1"/>
    <col min="10385" max="10385" width="11.42578125" style="409"/>
    <col min="10386" max="10386" width="25.28515625" style="409" customWidth="1"/>
    <col min="10387" max="10387" width="15.85546875" style="409" bestFit="1" customWidth="1"/>
    <col min="10388" max="10389" width="18" style="409" bestFit="1" customWidth="1"/>
    <col min="10390" max="10608" width="11.42578125" style="409"/>
    <col min="10609" max="10609" width="15.42578125" style="409" customWidth="1"/>
    <col min="10610" max="10610" width="9.5703125" style="409" customWidth="1"/>
    <col min="10611" max="10611" width="14.42578125" style="409" customWidth="1"/>
    <col min="10612" max="10612" width="49.85546875" style="409" customWidth="1"/>
    <col min="10613" max="10613" width="22.5703125" style="409" customWidth="1"/>
    <col min="10614" max="10614" width="23" style="409" customWidth="1"/>
    <col min="10615" max="10615" width="22.85546875" style="409" customWidth="1"/>
    <col min="10616" max="10616" width="23.42578125" style="409" customWidth="1"/>
    <col min="10617" max="10617" width="22.42578125" style="409" customWidth="1"/>
    <col min="10618" max="10618" width="13.85546875" style="409" customWidth="1"/>
    <col min="10619" max="10619" width="20.7109375" style="409" customWidth="1"/>
    <col min="10620" max="10620" width="18.140625" style="409" customWidth="1"/>
    <col min="10621" max="10621" width="14.85546875" style="409" bestFit="1" customWidth="1"/>
    <col min="10622" max="10622" width="11.42578125" style="409"/>
    <col min="10623" max="10623" width="17.42578125" style="409" customWidth="1"/>
    <col min="10624" max="10626" width="18.140625" style="409" customWidth="1"/>
    <col min="10627" max="10630" width="11.42578125" style="409"/>
    <col min="10631" max="10631" width="34" style="409" customWidth="1"/>
    <col min="10632" max="10632" width="9.5703125" style="409" customWidth="1"/>
    <col min="10633" max="10633" width="16.7109375" style="409" customWidth="1"/>
    <col min="10634" max="10634" width="55.140625" style="409" customWidth="1"/>
    <col min="10635" max="10635" width="22.5703125" style="409" customWidth="1"/>
    <col min="10636" max="10636" width="23" style="409" customWidth="1"/>
    <col min="10637" max="10637" width="22.85546875" style="409" customWidth="1"/>
    <col min="10638" max="10638" width="23.42578125" style="409" customWidth="1"/>
    <col min="10639" max="10639" width="28.7109375" style="409" customWidth="1"/>
    <col min="10640" max="10640" width="12.7109375" style="409" customWidth="1"/>
    <col min="10641" max="10641" width="11.42578125" style="409"/>
    <col min="10642" max="10642" width="25.28515625" style="409" customWidth="1"/>
    <col min="10643" max="10643" width="15.85546875" style="409" bestFit="1" customWidth="1"/>
    <col min="10644" max="10645" width="18" style="409" bestFit="1" customWidth="1"/>
    <col min="10646" max="10864" width="11.42578125" style="409"/>
    <col min="10865" max="10865" width="15.42578125" style="409" customWidth="1"/>
    <col min="10866" max="10866" width="9.5703125" style="409" customWidth="1"/>
    <col min="10867" max="10867" width="14.42578125" style="409" customWidth="1"/>
    <col min="10868" max="10868" width="49.85546875" style="409" customWidth="1"/>
    <col min="10869" max="10869" width="22.5703125" style="409" customWidth="1"/>
    <col min="10870" max="10870" width="23" style="409" customWidth="1"/>
    <col min="10871" max="10871" width="22.85546875" style="409" customWidth="1"/>
    <col min="10872" max="10872" width="23.42578125" style="409" customWidth="1"/>
    <col min="10873" max="10873" width="22.42578125" style="409" customWidth="1"/>
    <col min="10874" max="10874" width="13.85546875" style="409" customWidth="1"/>
    <col min="10875" max="10875" width="20.7109375" style="409" customWidth="1"/>
    <col min="10876" max="10876" width="18.140625" style="409" customWidth="1"/>
    <col min="10877" max="10877" width="14.85546875" style="409" bestFit="1" customWidth="1"/>
    <col min="10878" max="10878" width="11.42578125" style="409"/>
    <col min="10879" max="10879" width="17.42578125" style="409" customWidth="1"/>
    <col min="10880" max="10882" width="18.140625" style="409" customWidth="1"/>
    <col min="10883" max="10886" width="11.42578125" style="409"/>
    <col min="10887" max="10887" width="34" style="409" customWidth="1"/>
    <col min="10888" max="10888" width="9.5703125" style="409" customWidth="1"/>
    <col min="10889" max="10889" width="16.7109375" style="409" customWidth="1"/>
    <col min="10890" max="10890" width="55.140625" style="409" customWidth="1"/>
    <col min="10891" max="10891" width="22.5703125" style="409" customWidth="1"/>
    <col min="10892" max="10892" width="23" style="409" customWidth="1"/>
    <col min="10893" max="10893" width="22.85546875" style="409" customWidth="1"/>
    <col min="10894" max="10894" width="23.42578125" style="409" customWidth="1"/>
    <col min="10895" max="10895" width="28.7109375" style="409" customWidth="1"/>
    <col min="10896" max="10896" width="12.7109375" style="409" customWidth="1"/>
    <col min="10897" max="10897" width="11.42578125" style="409"/>
    <col min="10898" max="10898" width="25.28515625" style="409" customWidth="1"/>
    <col min="10899" max="10899" width="15.85546875" style="409" bestFit="1" customWidth="1"/>
    <col min="10900" max="10901" width="18" style="409" bestFit="1" customWidth="1"/>
    <col min="10902" max="11120" width="11.42578125" style="409"/>
    <col min="11121" max="11121" width="15.42578125" style="409" customWidth="1"/>
    <col min="11122" max="11122" width="9.5703125" style="409" customWidth="1"/>
    <col min="11123" max="11123" width="14.42578125" style="409" customWidth="1"/>
    <col min="11124" max="11124" width="49.85546875" style="409" customWidth="1"/>
    <col min="11125" max="11125" width="22.5703125" style="409" customWidth="1"/>
    <col min="11126" max="11126" width="23" style="409" customWidth="1"/>
    <col min="11127" max="11127" width="22.85546875" style="409" customWidth="1"/>
    <col min="11128" max="11128" width="23.42578125" style="409" customWidth="1"/>
    <col min="11129" max="11129" width="22.42578125" style="409" customWidth="1"/>
    <col min="11130" max="11130" width="13.85546875" style="409" customWidth="1"/>
    <col min="11131" max="11131" width="20.7109375" style="409" customWidth="1"/>
    <col min="11132" max="11132" width="18.140625" style="409" customWidth="1"/>
    <col min="11133" max="11133" width="14.85546875" style="409" bestFit="1" customWidth="1"/>
    <col min="11134" max="11134" width="11.42578125" style="409"/>
    <col min="11135" max="11135" width="17.42578125" style="409" customWidth="1"/>
    <col min="11136" max="11138" width="18.140625" style="409" customWidth="1"/>
    <col min="11139" max="11142" width="11.42578125" style="409"/>
    <col min="11143" max="11143" width="34" style="409" customWidth="1"/>
    <col min="11144" max="11144" width="9.5703125" style="409" customWidth="1"/>
    <col min="11145" max="11145" width="16.7109375" style="409" customWidth="1"/>
    <col min="11146" max="11146" width="55.140625" style="409" customWidth="1"/>
    <col min="11147" max="11147" width="22.5703125" style="409" customWidth="1"/>
    <col min="11148" max="11148" width="23" style="409" customWidth="1"/>
    <col min="11149" max="11149" width="22.85546875" style="409" customWidth="1"/>
    <col min="11150" max="11150" width="23.42578125" style="409" customWidth="1"/>
    <col min="11151" max="11151" width="28.7109375" style="409" customWidth="1"/>
    <col min="11152" max="11152" width="12.7109375" style="409" customWidth="1"/>
    <col min="11153" max="11153" width="11.42578125" style="409"/>
    <col min="11154" max="11154" width="25.28515625" style="409" customWidth="1"/>
    <col min="11155" max="11155" width="15.85546875" style="409" bestFit="1" customWidth="1"/>
    <col min="11156" max="11157" width="18" style="409" bestFit="1" customWidth="1"/>
    <col min="11158" max="11376" width="11.42578125" style="409"/>
    <col min="11377" max="11377" width="15.42578125" style="409" customWidth="1"/>
    <col min="11378" max="11378" width="9.5703125" style="409" customWidth="1"/>
    <col min="11379" max="11379" width="14.42578125" style="409" customWidth="1"/>
    <col min="11380" max="11380" width="49.85546875" style="409" customWidth="1"/>
    <col min="11381" max="11381" width="22.5703125" style="409" customWidth="1"/>
    <col min="11382" max="11382" width="23" style="409" customWidth="1"/>
    <col min="11383" max="11383" width="22.85546875" style="409" customWidth="1"/>
    <col min="11384" max="11384" width="23.42578125" style="409" customWidth="1"/>
    <col min="11385" max="11385" width="22.42578125" style="409" customWidth="1"/>
    <col min="11386" max="11386" width="13.85546875" style="409" customWidth="1"/>
    <col min="11387" max="11387" width="20.7109375" style="409" customWidth="1"/>
    <col min="11388" max="11388" width="18.140625" style="409" customWidth="1"/>
    <col min="11389" max="11389" width="14.85546875" style="409" bestFit="1" customWidth="1"/>
    <col min="11390" max="11390" width="11.42578125" style="409"/>
    <col min="11391" max="11391" width="17.42578125" style="409" customWidth="1"/>
    <col min="11392" max="11394" width="18.140625" style="409" customWidth="1"/>
    <col min="11395" max="11398" width="11.42578125" style="409"/>
    <col min="11399" max="11399" width="34" style="409" customWidth="1"/>
    <col min="11400" max="11400" width="9.5703125" style="409" customWidth="1"/>
    <col min="11401" max="11401" width="16.7109375" style="409" customWidth="1"/>
    <col min="11402" max="11402" width="55.140625" style="409" customWidth="1"/>
    <col min="11403" max="11403" width="22.5703125" style="409" customWidth="1"/>
    <col min="11404" max="11404" width="23" style="409" customWidth="1"/>
    <col min="11405" max="11405" width="22.85546875" style="409" customWidth="1"/>
    <col min="11406" max="11406" width="23.42578125" style="409" customWidth="1"/>
    <col min="11407" max="11407" width="28.7109375" style="409" customWidth="1"/>
    <col min="11408" max="11408" width="12.7109375" style="409" customWidth="1"/>
    <col min="11409" max="11409" width="11.42578125" style="409"/>
    <col min="11410" max="11410" width="25.28515625" style="409" customWidth="1"/>
    <col min="11411" max="11411" width="15.85546875" style="409" bestFit="1" customWidth="1"/>
    <col min="11412" max="11413" width="18" style="409" bestFit="1" customWidth="1"/>
    <col min="11414" max="11632" width="11.42578125" style="409"/>
    <col min="11633" max="11633" width="15.42578125" style="409" customWidth="1"/>
    <col min="11634" max="11634" width="9.5703125" style="409" customWidth="1"/>
    <col min="11635" max="11635" width="14.42578125" style="409" customWidth="1"/>
    <col min="11636" max="11636" width="49.85546875" style="409" customWidth="1"/>
    <col min="11637" max="11637" width="22.5703125" style="409" customWidth="1"/>
    <col min="11638" max="11638" width="23" style="409" customWidth="1"/>
    <col min="11639" max="11639" width="22.85546875" style="409" customWidth="1"/>
    <col min="11640" max="11640" width="23.42578125" style="409" customWidth="1"/>
    <col min="11641" max="11641" width="22.42578125" style="409" customWidth="1"/>
    <col min="11642" max="11642" width="13.85546875" style="409" customWidth="1"/>
    <col min="11643" max="11643" width="20.7109375" style="409" customWidth="1"/>
    <col min="11644" max="11644" width="18.140625" style="409" customWidth="1"/>
    <col min="11645" max="11645" width="14.85546875" style="409" bestFit="1" customWidth="1"/>
    <col min="11646" max="11646" width="11.42578125" style="409"/>
    <col min="11647" max="11647" width="17.42578125" style="409" customWidth="1"/>
    <col min="11648" max="11650" width="18.140625" style="409" customWidth="1"/>
    <col min="11651" max="11654" width="11.42578125" style="409"/>
    <col min="11655" max="11655" width="34" style="409" customWidth="1"/>
    <col min="11656" max="11656" width="9.5703125" style="409" customWidth="1"/>
    <col min="11657" max="11657" width="16.7109375" style="409" customWidth="1"/>
    <col min="11658" max="11658" width="55.140625" style="409" customWidth="1"/>
    <col min="11659" max="11659" width="22.5703125" style="409" customWidth="1"/>
    <col min="11660" max="11660" width="23" style="409" customWidth="1"/>
    <col min="11661" max="11661" width="22.85546875" style="409" customWidth="1"/>
    <col min="11662" max="11662" width="23.42578125" style="409" customWidth="1"/>
    <col min="11663" max="11663" width="28.7109375" style="409" customWidth="1"/>
    <col min="11664" max="11664" width="12.7109375" style="409" customWidth="1"/>
    <col min="11665" max="11665" width="11.42578125" style="409"/>
    <col min="11666" max="11666" width="25.28515625" style="409" customWidth="1"/>
    <col min="11667" max="11667" width="15.85546875" style="409" bestFit="1" customWidth="1"/>
    <col min="11668" max="11669" width="18" style="409" bestFit="1" customWidth="1"/>
    <col min="11670" max="11888" width="11.42578125" style="409"/>
    <col min="11889" max="11889" width="15.42578125" style="409" customWidth="1"/>
    <col min="11890" max="11890" width="9.5703125" style="409" customWidth="1"/>
    <col min="11891" max="11891" width="14.42578125" style="409" customWidth="1"/>
    <col min="11892" max="11892" width="49.85546875" style="409" customWidth="1"/>
    <col min="11893" max="11893" width="22.5703125" style="409" customWidth="1"/>
    <col min="11894" max="11894" width="23" style="409" customWidth="1"/>
    <col min="11895" max="11895" width="22.85546875" style="409" customWidth="1"/>
    <col min="11896" max="11896" width="23.42578125" style="409" customWidth="1"/>
    <col min="11897" max="11897" width="22.42578125" style="409" customWidth="1"/>
    <col min="11898" max="11898" width="13.85546875" style="409" customWidth="1"/>
    <col min="11899" max="11899" width="20.7109375" style="409" customWidth="1"/>
    <col min="11900" max="11900" width="18.140625" style="409" customWidth="1"/>
    <col min="11901" max="11901" width="14.85546875" style="409" bestFit="1" customWidth="1"/>
    <col min="11902" max="11902" width="11.42578125" style="409"/>
    <col min="11903" max="11903" width="17.42578125" style="409" customWidth="1"/>
    <col min="11904" max="11906" width="18.140625" style="409" customWidth="1"/>
    <col min="11907" max="11910" width="11.42578125" style="409"/>
    <col min="11911" max="11911" width="34" style="409" customWidth="1"/>
    <col min="11912" max="11912" width="9.5703125" style="409" customWidth="1"/>
    <col min="11913" max="11913" width="16.7109375" style="409" customWidth="1"/>
    <col min="11914" max="11914" width="55.140625" style="409" customWidth="1"/>
    <col min="11915" max="11915" width="22.5703125" style="409" customWidth="1"/>
    <col min="11916" max="11916" width="23" style="409" customWidth="1"/>
    <col min="11917" max="11917" width="22.85546875" style="409" customWidth="1"/>
    <col min="11918" max="11918" width="23.42578125" style="409" customWidth="1"/>
    <col min="11919" max="11919" width="28.7109375" style="409" customWidth="1"/>
    <col min="11920" max="11920" width="12.7109375" style="409" customWidth="1"/>
    <col min="11921" max="11921" width="11.42578125" style="409"/>
    <col min="11922" max="11922" width="25.28515625" style="409" customWidth="1"/>
    <col min="11923" max="11923" width="15.85546875" style="409" bestFit="1" customWidth="1"/>
    <col min="11924" max="11925" width="18" style="409" bestFit="1" customWidth="1"/>
    <col min="11926" max="12144" width="11.42578125" style="409"/>
    <col min="12145" max="12145" width="15.42578125" style="409" customWidth="1"/>
    <col min="12146" max="12146" width="9.5703125" style="409" customWidth="1"/>
    <col min="12147" max="12147" width="14.42578125" style="409" customWidth="1"/>
    <col min="12148" max="12148" width="49.85546875" style="409" customWidth="1"/>
    <col min="12149" max="12149" width="22.5703125" style="409" customWidth="1"/>
    <col min="12150" max="12150" width="23" style="409" customWidth="1"/>
    <col min="12151" max="12151" width="22.85546875" style="409" customWidth="1"/>
    <col min="12152" max="12152" width="23.42578125" style="409" customWidth="1"/>
    <col min="12153" max="12153" width="22.42578125" style="409" customWidth="1"/>
    <col min="12154" max="12154" width="13.85546875" style="409" customWidth="1"/>
    <col min="12155" max="12155" width="20.7109375" style="409" customWidth="1"/>
    <col min="12156" max="12156" width="18.140625" style="409" customWidth="1"/>
    <col min="12157" max="12157" width="14.85546875" style="409" bestFit="1" customWidth="1"/>
    <col min="12158" max="12158" width="11.42578125" style="409"/>
    <col min="12159" max="12159" width="17.42578125" style="409" customWidth="1"/>
    <col min="12160" max="12162" width="18.140625" style="409" customWidth="1"/>
    <col min="12163" max="12166" width="11.42578125" style="409"/>
    <col min="12167" max="12167" width="34" style="409" customWidth="1"/>
    <col min="12168" max="12168" width="9.5703125" style="409" customWidth="1"/>
    <col min="12169" max="12169" width="16.7109375" style="409" customWidth="1"/>
    <col min="12170" max="12170" width="55.140625" style="409" customWidth="1"/>
    <col min="12171" max="12171" width="22.5703125" style="409" customWidth="1"/>
    <col min="12172" max="12172" width="23" style="409" customWidth="1"/>
    <col min="12173" max="12173" width="22.85546875" style="409" customWidth="1"/>
    <col min="12174" max="12174" width="23.42578125" style="409" customWidth="1"/>
    <col min="12175" max="12175" width="28.7109375" style="409" customWidth="1"/>
    <col min="12176" max="12176" width="12.7109375" style="409" customWidth="1"/>
    <col min="12177" max="12177" width="11.42578125" style="409"/>
    <col min="12178" max="12178" width="25.28515625" style="409" customWidth="1"/>
    <col min="12179" max="12179" width="15.85546875" style="409" bestFit="1" customWidth="1"/>
    <col min="12180" max="12181" width="18" style="409" bestFit="1" customWidth="1"/>
    <col min="12182" max="12400" width="11.42578125" style="409"/>
    <col min="12401" max="12401" width="15.42578125" style="409" customWidth="1"/>
    <col min="12402" max="12402" width="9.5703125" style="409" customWidth="1"/>
    <col min="12403" max="12403" width="14.42578125" style="409" customWidth="1"/>
    <col min="12404" max="12404" width="49.85546875" style="409" customWidth="1"/>
    <col min="12405" max="12405" width="22.5703125" style="409" customWidth="1"/>
    <col min="12406" max="12406" width="23" style="409" customWidth="1"/>
    <col min="12407" max="12407" width="22.85546875" style="409" customWidth="1"/>
    <col min="12408" max="12408" width="23.42578125" style="409" customWidth="1"/>
    <col min="12409" max="12409" width="22.42578125" style="409" customWidth="1"/>
    <col min="12410" max="12410" width="13.85546875" style="409" customWidth="1"/>
    <col min="12411" max="12411" width="20.7109375" style="409" customWidth="1"/>
    <col min="12412" max="12412" width="18.140625" style="409" customWidth="1"/>
    <col min="12413" max="12413" width="14.85546875" style="409" bestFit="1" customWidth="1"/>
    <col min="12414" max="12414" width="11.42578125" style="409"/>
    <col min="12415" max="12415" width="17.42578125" style="409" customWidth="1"/>
    <col min="12416" max="12418" width="18.140625" style="409" customWidth="1"/>
    <col min="12419" max="12422" width="11.42578125" style="409"/>
    <col min="12423" max="12423" width="34" style="409" customWidth="1"/>
    <col min="12424" max="12424" width="9.5703125" style="409" customWidth="1"/>
    <col min="12425" max="12425" width="16.7109375" style="409" customWidth="1"/>
    <col min="12426" max="12426" width="55.140625" style="409" customWidth="1"/>
    <col min="12427" max="12427" width="22.5703125" style="409" customWidth="1"/>
    <col min="12428" max="12428" width="23" style="409" customWidth="1"/>
    <col min="12429" max="12429" width="22.85546875" style="409" customWidth="1"/>
    <col min="12430" max="12430" width="23.42578125" style="409" customWidth="1"/>
    <col min="12431" max="12431" width="28.7109375" style="409" customWidth="1"/>
    <col min="12432" max="12432" width="12.7109375" style="409" customWidth="1"/>
    <col min="12433" max="12433" width="11.42578125" style="409"/>
    <col min="12434" max="12434" width="25.28515625" style="409" customWidth="1"/>
    <col min="12435" max="12435" width="15.85546875" style="409" bestFit="1" customWidth="1"/>
    <col min="12436" max="12437" width="18" style="409" bestFit="1" customWidth="1"/>
    <col min="12438" max="12656" width="11.42578125" style="409"/>
    <col min="12657" max="12657" width="15.42578125" style="409" customWidth="1"/>
    <col min="12658" max="12658" width="9.5703125" style="409" customWidth="1"/>
    <col min="12659" max="12659" width="14.42578125" style="409" customWidth="1"/>
    <col min="12660" max="12660" width="49.85546875" style="409" customWidth="1"/>
    <col min="12661" max="12661" width="22.5703125" style="409" customWidth="1"/>
    <col min="12662" max="12662" width="23" style="409" customWidth="1"/>
    <col min="12663" max="12663" width="22.85546875" style="409" customWidth="1"/>
    <col min="12664" max="12664" width="23.42578125" style="409" customWidth="1"/>
    <col min="12665" max="12665" width="22.42578125" style="409" customWidth="1"/>
    <col min="12666" max="12666" width="13.85546875" style="409" customWidth="1"/>
    <col min="12667" max="12667" width="20.7109375" style="409" customWidth="1"/>
    <col min="12668" max="12668" width="18.140625" style="409" customWidth="1"/>
    <col min="12669" max="12669" width="14.85546875" style="409" bestFit="1" customWidth="1"/>
    <col min="12670" max="12670" width="11.42578125" style="409"/>
    <col min="12671" max="12671" width="17.42578125" style="409" customWidth="1"/>
    <col min="12672" max="12674" width="18.140625" style="409" customWidth="1"/>
    <col min="12675" max="12678" width="11.42578125" style="409"/>
    <col min="12679" max="12679" width="34" style="409" customWidth="1"/>
    <col min="12680" max="12680" width="9.5703125" style="409" customWidth="1"/>
    <col min="12681" max="12681" width="16.7109375" style="409" customWidth="1"/>
    <col min="12682" max="12682" width="55.140625" style="409" customWidth="1"/>
    <col min="12683" max="12683" width="22.5703125" style="409" customWidth="1"/>
    <col min="12684" max="12684" width="23" style="409" customWidth="1"/>
    <col min="12685" max="12685" width="22.85546875" style="409" customWidth="1"/>
    <col min="12686" max="12686" width="23.42578125" style="409" customWidth="1"/>
    <col min="12687" max="12687" width="28.7109375" style="409" customWidth="1"/>
    <col min="12688" max="12688" width="12.7109375" style="409" customWidth="1"/>
    <col min="12689" max="12689" width="11.42578125" style="409"/>
    <col min="12690" max="12690" width="25.28515625" style="409" customWidth="1"/>
    <col min="12691" max="12691" width="15.85546875" style="409" bestFit="1" customWidth="1"/>
    <col min="12692" max="12693" width="18" style="409" bestFit="1" customWidth="1"/>
    <col min="12694" max="12912" width="11.42578125" style="409"/>
    <col min="12913" max="12913" width="15.42578125" style="409" customWidth="1"/>
    <col min="12914" max="12914" width="9.5703125" style="409" customWidth="1"/>
    <col min="12915" max="12915" width="14.42578125" style="409" customWidth="1"/>
    <col min="12916" max="12916" width="49.85546875" style="409" customWidth="1"/>
    <col min="12917" max="12917" width="22.5703125" style="409" customWidth="1"/>
    <col min="12918" max="12918" width="23" style="409" customWidth="1"/>
    <col min="12919" max="12919" width="22.85546875" style="409" customWidth="1"/>
    <col min="12920" max="12920" width="23.42578125" style="409" customWidth="1"/>
    <col min="12921" max="12921" width="22.42578125" style="409" customWidth="1"/>
    <col min="12922" max="12922" width="13.85546875" style="409" customWidth="1"/>
    <col min="12923" max="12923" width="20.7109375" style="409" customWidth="1"/>
    <col min="12924" max="12924" width="18.140625" style="409" customWidth="1"/>
    <col min="12925" max="12925" width="14.85546875" style="409" bestFit="1" customWidth="1"/>
    <col min="12926" max="12926" width="11.42578125" style="409"/>
    <col min="12927" max="12927" width="17.42578125" style="409" customWidth="1"/>
    <col min="12928" max="12930" width="18.140625" style="409" customWidth="1"/>
    <col min="12931" max="12934" width="11.42578125" style="409"/>
    <col min="12935" max="12935" width="34" style="409" customWidth="1"/>
    <col min="12936" max="12936" width="9.5703125" style="409" customWidth="1"/>
    <col min="12937" max="12937" width="16.7109375" style="409" customWidth="1"/>
    <col min="12938" max="12938" width="55.140625" style="409" customWidth="1"/>
    <col min="12939" max="12939" width="22.5703125" style="409" customWidth="1"/>
    <col min="12940" max="12940" width="23" style="409" customWidth="1"/>
    <col min="12941" max="12941" width="22.85546875" style="409" customWidth="1"/>
    <col min="12942" max="12942" width="23.42578125" style="409" customWidth="1"/>
    <col min="12943" max="12943" width="28.7109375" style="409" customWidth="1"/>
    <col min="12944" max="12944" width="12.7109375" style="409" customWidth="1"/>
    <col min="12945" max="12945" width="11.42578125" style="409"/>
    <col min="12946" max="12946" width="25.28515625" style="409" customWidth="1"/>
    <col min="12947" max="12947" width="15.85546875" style="409" bestFit="1" customWidth="1"/>
    <col min="12948" max="12949" width="18" style="409" bestFit="1" customWidth="1"/>
    <col min="12950" max="13168" width="11.42578125" style="409"/>
    <col min="13169" max="13169" width="15.42578125" style="409" customWidth="1"/>
    <col min="13170" max="13170" width="9.5703125" style="409" customWidth="1"/>
    <col min="13171" max="13171" width="14.42578125" style="409" customWidth="1"/>
    <col min="13172" max="13172" width="49.85546875" style="409" customWidth="1"/>
    <col min="13173" max="13173" width="22.5703125" style="409" customWidth="1"/>
    <col min="13174" max="13174" width="23" style="409" customWidth="1"/>
    <col min="13175" max="13175" width="22.85546875" style="409" customWidth="1"/>
    <col min="13176" max="13176" width="23.42578125" style="409" customWidth="1"/>
    <col min="13177" max="13177" width="22.42578125" style="409" customWidth="1"/>
    <col min="13178" max="13178" width="13.85546875" style="409" customWidth="1"/>
    <col min="13179" max="13179" width="20.7109375" style="409" customWidth="1"/>
    <col min="13180" max="13180" width="18.140625" style="409" customWidth="1"/>
    <col min="13181" max="13181" width="14.85546875" style="409" bestFit="1" customWidth="1"/>
    <col min="13182" max="13182" width="11.42578125" style="409"/>
    <col min="13183" max="13183" width="17.42578125" style="409" customWidth="1"/>
    <col min="13184" max="13186" width="18.140625" style="409" customWidth="1"/>
    <col min="13187" max="13190" width="11.42578125" style="409"/>
    <col min="13191" max="13191" width="34" style="409" customWidth="1"/>
    <col min="13192" max="13192" width="9.5703125" style="409" customWidth="1"/>
    <col min="13193" max="13193" width="16.7109375" style="409" customWidth="1"/>
    <col min="13194" max="13194" width="55.140625" style="409" customWidth="1"/>
    <col min="13195" max="13195" width="22.5703125" style="409" customWidth="1"/>
    <col min="13196" max="13196" width="23" style="409" customWidth="1"/>
    <col min="13197" max="13197" width="22.85546875" style="409" customWidth="1"/>
    <col min="13198" max="13198" width="23.42578125" style="409" customWidth="1"/>
    <col min="13199" max="13199" width="28.7109375" style="409" customWidth="1"/>
    <col min="13200" max="13200" width="12.7109375" style="409" customWidth="1"/>
    <col min="13201" max="13201" width="11.42578125" style="409"/>
    <col min="13202" max="13202" width="25.28515625" style="409" customWidth="1"/>
    <col min="13203" max="13203" width="15.85546875" style="409" bestFit="1" customWidth="1"/>
    <col min="13204" max="13205" width="18" style="409" bestFit="1" customWidth="1"/>
    <col min="13206" max="13424" width="11.42578125" style="409"/>
    <col min="13425" max="13425" width="15.42578125" style="409" customWidth="1"/>
    <col min="13426" max="13426" width="9.5703125" style="409" customWidth="1"/>
    <col min="13427" max="13427" width="14.42578125" style="409" customWidth="1"/>
    <col min="13428" max="13428" width="49.85546875" style="409" customWidth="1"/>
    <col min="13429" max="13429" width="22.5703125" style="409" customWidth="1"/>
    <col min="13430" max="13430" width="23" style="409" customWidth="1"/>
    <col min="13431" max="13431" width="22.85546875" style="409" customWidth="1"/>
    <col min="13432" max="13432" width="23.42578125" style="409" customWidth="1"/>
    <col min="13433" max="13433" width="22.42578125" style="409" customWidth="1"/>
    <col min="13434" max="13434" width="13.85546875" style="409" customWidth="1"/>
    <col min="13435" max="13435" width="20.7109375" style="409" customWidth="1"/>
    <col min="13436" max="13436" width="18.140625" style="409" customWidth="1"/>
    <col min="13437" max="13437" width="14.85546875" style="409" bestFit="1" customWidth="1"/>
    <col min="13438" max="13438" width="11.42578125" style="409"/>
    <col min="13439" max="13439" width="17.42578125" style="409" customWidth="1"/>
    <col min="13440" max="13442" width="18.140625" style="409" customWidth="1"/>
    <col min="13443" max="13446" width="11.42578125" style="409"/>
    <col min="13447" max="13447" width="34" style="409" customWidth="1"/>
    <col min="13448" max="13448" width="9.5703125" style="409" customWidth="1"/>
    <col min="13449" max="13449" width="16.7109375" style="409" customWidth="1"/>
    <col min="13450" max="13450" width="55.140625" style="409" customWidth="1"/>
    <col min="13451" max="13451" width="22.5703125" style="409" customWidth="1"/>
    <col min="13452" max="13452" width="23" style="409" customWidth="1"/>
    <col min="13453" max="13453" width="22.85546875" style="409" customWidth="1"/>
    <col min="13454" max="13454" width="23.42578125" style="409" customWidth="1"/>
    <col min="13455" max="13455" width="28.7109375" style="409" customWidth="1"/>
    <col min="13456" max="13456" width="12.7109375" style="409" customWidth="1"/>
    <col min="13457" max="13457" width="11.42578125" style="409"/>
    <col min="13458" max="13458" width="25.28515625" style="409" customWidth="1"/>
    <col min="13459" max="13459" width="15.85546875" style="409" bestFit="1" customWidth="1"/>
    <col min="13460" max="13461" width="18" style="409" bestFit="1" customWidth="1"/>
    <col min="13462" max="13680" width="11.42578125" style="409"/>
    <col min="13681" max="13681" width="15.42578125" style="409" customWidth="1"/>
    <col min="13682" max="13682" width="9.5703125" style="409" customWidth="1"/>
    <col min="13683" max="13683" width="14.42578125" style="409" customWidth="1"/>
    <col min="13684" max="13684" width="49.85546875" style="409" customWidth="1"/>
    <col min="13685" max="13685" width="22.5703125" style="409" customWidth="1"/>
    <col min="13686" max="13686" width="23" style="409" customWidth="1"/>
    <col min="13687" max="13687" width="22.85546875" style="409" customWidth="1"/>
    <col min="13688" max="13688" width="23.42578125" style="409" customWidth="1"/>
    <col min="13689" max="13689" width="22.42578125" style="409" customWidth="1"/>
    <col min="13690" max="13690" width="13.85546875" style="409" customWidth="1"/>
    <col min="13691" max="13691" width="20.7109375" style="409" customWidth="1"/>
    <col min="13692" max="13692" width="18.140625" style="409" customWidth="1"/>
    <col min="13693" max="13693" width="14.85546875" style="409" bestFit="1" customWidth="1"/>
    <col min="13694" max="13694" width="11.42578125" style="409"/>
    <col min="13695" max="13695" width="17.42578125" style="409" customWidth="1"/>
    <col min="13696" max="13698" width="18.140625" style="409" customWidth="1"/>
    <col min="13699" max="13702" width="11.42578125" style="409"/>
    <col min="13703" max="13703" width="34" style="409" customWidth="1"/>
    <col min="13704" max="13704" width="9.5703125" style="409" customWidth="1"/>
    <col min="13705" max="13705" width="16.7109375" style="409" customWidth="1"/>
    <col min="13706" max="13706" width="55.140625" style="409" customWidth="1"/>
    <col min="13707" max="13707" width="22.5703125" style="409" customWidth="1"/>
    <col min="13708" max="13708" width="23" style="409" customWidth="1"/>
    <col min="13709" max="13709" width="22.85546875" style="409" customWidth="1"/>
    <col min="13710" max="13710" width="23.42578125" style="409" customWidth="1"/>
    <col min="13711" max="13711" width="28.7109375" style="409" customWidth="1"/>
    <col min="13712" max="13712" width="12.7109375" style="409" customWidth="1"/>
    <col min="13713" max="13713" width="11.42578125" style="409"/>
    <col min="13714" max="13714" width="25.28515625" style="409" customWidth="1"/>
    <col min="13715" max="13715" width="15.85546875" style="409" bestFit="1" customWidth="1"/>
    <col min="13716" max="13717" width="18" style="409" bestFit="1" customWidth="1"/>
    <col min="13718" max="13936" width="11.42578125" style="409"/>
    <col min="13937" max="13937" width="15.42578125" style="409" customWidth="1"/>
    <col min="13938" max="13938" width="9.5703125" style="409" customWidth="1"/>
    <col min="13939" max="13939" width="14.42578125" style="409" customWidth="1"/>
    <col min="13940" max="13940" width="49.85546875" style="409" customWidth="1"/>
    <col min="13941" max="13941" width="22.5703125" style="409" customWidth="1"/>
    <col min="13942" max="13942" width="23" style="409" customWidth="1"/>
    <col min="13943" max="13943" width="22.85546875" style="409" customWidth="1"/>
    <col min="13944" max="13944" width="23.42578125" style="409" customWidth="1"/>
    <col min="13945" max="13945" width="22.42578125" style="409" customWidth="1"/>
    <col min="13946" max="13946" width="13.85546875" style="409" customWidth="1"/>
    <col min="13947" max="13947" width="20.7109375" style="409" customWidth="1"/>
    <col min="13948" max="13948" width="18.140625" style="409" customWidth="1"/>
    <col min="13949" max="13949" width="14.85546875" style="409" bestFit="1" customWidth="1"/>
    <col min="13950" max="13950" width="11.42578125" style="409"/>
    <col min="13951" max="13951" width="17.42578125" style="409" customWidth="1"/>
    <col min="13952" max="13954" width="18.140625" style="409" customWidth="1"/>
    <col min="13955" max="13958" width="11.42578125" style="409"/>
    <col min="13959" max="13959" width="34" style="409" customWidth="1"/>
    <col min="13960" max="13960" width="9.5703125" style="409" customWidth="1"/>
    <col min="13961" max="13961" width="16.7109375" style="409" customWidth="1"/>
    <col min="13962" max="13962" width="55.140625" style="409" customWidth="1"/>
    <col min="13963" max="13963" width="22.5703125" style="409" customWidth="1"/>
    <col min="13964" max="13964" width="23" style="409" customWidth="1"/>
    <col min="13965" max="13965" width="22.85546875" style="409" customWidth="1"/>
    <col min="13966" max="13966" width="23.42578125" style="409" customWidth="1"/>
    <col min="13967" max="13967" width="28.7109375" style="409" customWidth="1"/>
    <col min="13968" max="13968" width="12.7109375" style="409" customWidth="1"/>
    <col min="13969" max="13969" width="11.42578125" style="409"/>
    <col min="13970" max="13970" width="25.28515625" style="409" customWidth="1"/>
    <col min="13971" max="13971" width="15.85546875" style="409" bestFit="1" customWidth="1"/>
    <col min="13972" max="13973" width="18" style="409" bestFit="1" customWidth="1"/>
    <col min="13974" max="14192" width="11.42578125" style="409"/>
    <col min="14193" max="14193" width="15.42578125" style="409" customWidth="1"/>
    <col min="14194" max="14194" width="9.5703125" style="409" customWidth="1"/>
    <col min="14195" max="14195" width="14.42578125" style="409" customWidth="1"/>
    <col min="14196" max="14196" width="49.85546875" style="409" customWidth="1"/>
    <col min="14197" max="14197" width="22.5703125" style="409" customWidth="1"/>
    <col min="14198" max="14198" width="23" style="409" customWidth="1"/>
    <col min="14199" max="14199" width="22.85546875" style="409" customWidth="1"/>
    <col min="14200" max="14200" width="23.42578125" style="409" customWidth="1"/>
    <col min="14201" max="14201" width="22.42578125" style="409" customWidth="1"/>
    <col min="14202" max="14202" width="13.85546875" style="409" customWidth="1"/>
    <col min="14203" max="14203" width="20.7109375" style="409" customWidth="1"/>
    <col min="14204" max="14204" width="18.140625" style="409" customWidth="1"/>
    <col min="14205" max="14205" width="14.85546875" style="409" bestFit="1" customWidth="1"/>
    <col min="14206" max="14206" width="11.42578125" style="409"/>
    <col min="14207" max="14207" width="17.42578125" style="409" customWidth="1"/>
    <col min="14208" max="14210" width="18.140625" style="409" customWidth="1"/>
    <col min="14211" max="14214" width="11.42578125" style="409"/>
    <col min="14215" max="14215" width="34" style="409" customWidth="1"/>
    <col min="14216" max="14216" width="9.5703125" style="409" customWidth="1"/>
    <col min="14217" max="14217" width="16.7109375" style="409" customWidth="1"/>
    <col min="14218" max="14218" width="55.140625" style="409" customWidth="1"/>
    <col min="14219" max="14219" width="22.5703125" style="409" customWidth="1"/>
    <col min="14220" max="14220" width="23" style="409" customWidth="1"/>
    <col min="14221" max="14221" width="22.85546875" style="409" customWidth="1"/>
    <col min="14222" max="14222" width="23.42578125" style="409" customWidth="1"/>
    <col min="14223" max="14223" width="28.7109375" style="409" customWidth="1"/>
    <col min="14224" max="14224" width="12.7109375" style="409" customWidth="1"/>
    <col min="14225" max="14225" width="11.42578125" style="409"/>
    <col min="14226" max="14226" width="25.28515625" style="409" customWidth="1"/>
    <col min="14227" max="14227" width="15.85546875" style="409" bestFit="1" customWidth="1"/>
    <col min="14228" max="14229" width="18" style="409" bestFit="1" customWidth="1"/>
    <col min="14230" max="14448" width="11.42578125" style="409"/>
    <col min="14449" max="14449" width="15.42578125" style="409" customWidth="1"/>
    <col min="14450" max="14450" width="9.5703125" style="409" customWidth="1"/>
    <col min="14451" max="14451" width="14.42578125" style="409" customWidth="1"/>
    <col min="14452" max="14452" width="49.85546875" style="409" customWidth="1"/>
    <col min="14453" max="14453" width="22.5703125" style="409" customWidth="1"/>
    <col min="14454" max="14454" width="23" style="409" customWidth="1"/>
    <col min="14455" max="14455" width="22.85546875" style="409" customWidth="1"/>
    <col min="14456" max="14456" width="23.42578125" style="409" customWidth="1"/>
    <col min="14457" max="14457" width="22.42578125" style="409" customWidth="1"/>
    <col min="14458" max="14458" width="13.85546875" style="409" customWidth="1"/>
    <col min="14459" max="14459" width="20.7109375" style="409" customWidth="1"/>
    <col min="14460" max="14460" width="18.140625" style="409" customWidth="1"/>
    <col min="14461" max="14461" width="14.85546875" style="409" bestFit="1" customWidth="1"/>
    <col min="14462" max="14462" width="11.42578125" style="409"/>
    <col min="14463" max="14463" width="17.42578125" style="409" customWidth="1"/>
    <col min="14464" max="14466" width="18.140625" style="409" customWidth="1"/>
    <col min="14467" max="14470" width="11.42578125" style="409"/>
    <col min="14471" max="14471" width="34" style="409" customWidth="1"/>
    <col min="14472" max="14472" width="9.5703125" style="409" customWidth="1"/>
    <col min="14473" max="14473" width="16.7109375" style="409" customWidth="1"/>
    <col min="14474" max="14474" width="55.140625" style="409" customWidth="1"/>
    <col min="14475" max="14475" width="22.5703125" style="409" customWidth="1"/>
    <col min="14476" max="14476" width="23" style="409" customWidth="1"/>
    <col min="14477" max="14477" width="22.85546875" style="409" customWidth="1"/>
    <col min="14478" max="14478" width="23.42578125" style="409" customWidth="1"/>
    <col min="14479" max="14479" width="28.7109375" style="409" customWidth="1"/>
    <col min="14480" max="14480" width="12.7109375" style="409" customWidth="1"/>
    <col min="14481" max="14481" width="11.42578125" style="409"/>
    <col min="14482" max="14482" width="25.28515625" style="409" customWidth="1"/>
    <col min="14483" max="14483" width="15.85546875" style="409" bestFit="1" customWidth="1"/>
    <col min="14484" max="14485" width="18" style="409" bestFit="1" customWidth="1"/>
    <col min="14486" max="14704" width="11.42578125" style="409"/>
    <col min="14705" max="14705" width="15.42578125" style="409" customWidth="1"/>
    <col min="14706" max="14706" width="9.5703125" style="409" customWidth="1"/>
    <col min="14707" max="14707" width="14.42578125" style="409" customWidth="1"/>
    <col min="14708" max="14708" width="49.85546875" style="409" customWidth="1"/>
    <col min="14709" max="14709" width="22.5703125" style="409" customWidth="1"/>
    <col min="14710" max="14710" width="23" style="409" customWidth="1"/>
    <col min="14711" max="14711" width="22.85546875" style="409" customWidth="1"/>
    <col min="14712" max="14712" width="23.42578125" style="409" customWidth="1"/>
    <col min="14713" max="14713" width="22.42578125" style="409" customWidth="1"/>
    <col min="14714" max="14714" width="13.85546875" style="409" customWidth="1"/>
    <col min="14715" max="14715" width="20.7109375" style="409" customWidth="1"/>
    <col min="14716" max="14716" width="18.140625" style="409" customWidth="1"/>
    <col min="14717" max="14717" width="14.85546875" style="409" bestFit="1" customWidth="1"/>
    <col min="14718" max="14718" width="11.42578125" style="409"/>
    <col min="14719" max="14719" width="17.42578125" style="409" customWidth="1"/>
    <col min="14720" max="14722" width="18.140625" style="409" customWidth="1"/>
    <col min="14723" max="14726" width="11.42578125" style="409"/>
    <col min="14727" max="14727" width="34" style="409" customWidth="1"/>
    <col min="14728" max="14728" width="9.5703125" style="409" customWidth="1"/>
    <col min="14729" max="14729" width="16.7109375" style="409" customWidth="1"/>
    <col min="14730" max="14730" width="55.140625" style="409" customWidth="1"/>
    <col min="14731" max="14731" width="22.5703125" style="409" customWidth="1"/>
    <col min="14732" max="14732" width="23" style="409" customWidth="1"/>
    <col min="14733" max="14733" width="22.85546875" style="409" customWidth="1"/>
    <col min="14734" max="14734" width="23.42578125" style="409" customWidth="1"/>
    <col min="14735" max="14735" width="28.7109375" style="409" customWidth="1"/>
    <col min="14736" max="14736" width="12.7109375" style="409" customWidth="1"/>
    <col min="14737" max="14737" width="11.42578125" style="409"/>
    <col min="14738" max="14738" width="25.28515625" style="409" customWidth="1"/>
    <col min="14739" max="14739" width="15.85546875" style="409" bestFit="1" customWidth="1"/>
    <col min="14740" max="14741" width="18" style="409" bestFit="1" customWidth="1"/>
    <col min="14742" max="14960" width="11.42578125" style="409"/>
    <col min="14961" max="14961" width="15.42578125" style="409" customWidth="1"/>
    <col min="14962" max="14962" width="9.5703125" style="409" customWidth="1"/>
    <col min="14963" max="14963" width="14.42578125" style="409" customWidth="1"/>
    <col min="14964" max="14964" width="49.85546875" style="409" customWidth="1"/>
    <col min="14965" max="14965" width="22.5703125" style="409" customWidth="1"/>
    <col min="14966" max="14966" width="23" style="409" customWidth="1"/>
    <col min="14967" max="14967" width="22.85546875" style="409" customWidth="1"/>
    <col min="14968" max="14968" width="23.42578125" style="409" customWidth="1"/>
    <col min="14969" max="14969" width="22.42578125" style="409" customWidth="1"/>
    <col min="14970" max="14970" width="13.85546875" style="409" customWidth="1"/>
    <col min="14971" max="14971" width="20.7109375" style="409" customWidth="1"/>
    <col min="14972" max="14972" width="18.140625" style="409" customWidth="1"/>
    <col min="14973" max="14973" width="14.85546875" style="409" bestFit="1" customWidth="1"/>
    <col min="14974" max="14974" width="11.42578125" style="409"/>
    <col min="14975" max="14975" width="17.42578125" style="409" customWidth="1"/>
    <col min="14976" max="14978" width="18.140625" style="409" customWidth="1"/>
    <col min="14979" max="14982" width="11.42578125" style="409"/>
    <col min="14983" max="14983" width="34" style="409" customWidth="1"/>
    <col min="14984" max="14984" width="9.5703125" style="409" customWidth="1"/>
    <col min="14985" max="14985" width="16.7109375" style="409" customWidth="1"/>
    <col min="14986" max="14986" width="55.140625" style="409" customWidth="1"/>
    <col min="14987" max="14987" width="22.5703125" style="409" customWidth="1"/>
    <col min="14988" max="14988" width="23" style="409" customWidth="1"/>
    <col min="14989" max="14989" width="22.85546875" style="409" customWidth="1"/>
    <col min="14990" max="14990" width="23.42578125" style="409" customWidth="1"/>
    <col min="14991" max="14991" width="28.7109375" style="409" customWidth="1"/>
    <col min="14992" max="14992" width="12.7109375" style="409" customWidth="1"/>
    <col min="14993" max="14993" width="11.42578125" style="409"/>
    <col min="14994" max="14994" width="25.28515625" style="409" customWidth="1"/>
    <col min="14995" max="14995" width="15.85546875" style="409" bestFit="1" customWidth="1"/>
    <col min="14996" max="14997" width="18" style="409" bestFit="1" customWidth="1"/>
    <col min="14998" max="15216" width="11.42578125" style="409"/>
    <col min="15217" max="15217" width="15.42578125" style="409" customWidth="1"/>
    <col min="15218" max="15218" width="9.5703125" style="409" customWidth="1"/>
    <col min="15219" max="15219" width="14.42578125" style="409" customWidth="1"/>
    <col min="15220" max="15220" width="49.85546875" style="409" customWidth="1"/>
    <col min="15221" max="15221" width="22.5703125" style="409" customWidth="1"/>
    <col min="15222" max="15222" width="23" style="409" customWidth="1"/>
    <col min="15223" max="15223" width="22.85546875" style="409" customWidth="1"/>
    <col min="15224" max="15224" width="23.42578125" style="409" customWidth="1"/>
    <col min="15225" max="15225" width="22.42578125" style="409" customWidth="1"/>
    <col min="15226" max="15226" width="13.85546875" style="409" customWidth="1"/>
    <col min="15227" max="15227" width="20.7109375" style="409" customWidth="1"/>
    <col min="15228" max="15228" width="18.140625" style="409" customWidth="1"/>
    <col min="15229" max="15229" width="14.85546875" style="409" bestFit="1" customWidth="1"/>
    <col min="15230" max="15230" width="11.42578125" style="409"/>
    <col min="15231" max="15231" width="17.42578125" style="409" customWidth="1"/>
    <col min="15232" max="15234" width="18.140625" style="409" customWidth="1"/>
    <col min="15235" max="15238" width="11.42578125" style="409"/>
    <col min="15239" max="15239" width="34" style="409" customWidth="1"/>
    <col min="15240" max="15240" width="9.5703125" style="409" customWidth="1"/>
    <col min="15241" max="15241" width="16.7109375" style="409" customWidth="1"/>
    <col min="15242" max="15242" width="55.140625" style="409" customWidth="1"/>
    <col min="15243" max="15243" width="22.5703125" style="409" customWidth="1"/>
    <col min="15244" max="15244" width="23" style="409" customWidth="1"/>
    <col min="15245" max="15245" width="22.85546875" style="409" customWidth="1"/>
    <col min="15246" max="15246" width="23.42578125" style="409" customWidth="1"/>
    <col min="15247" max="15247" width="28.7109375" style="409" customWidth="1"/>
    <col min="15248" max="15248" width="12.7109375" style="409" customWidth="1"/>
    <col min="15249" max="15249" width="11.42578125" style="409"/>
    <col min="15250" max="15250" width="25.28515625" style="409" customWidth="1"/>
    <col min="15251" max="15251" width="15.85546875" style="409" bestFit="1" customWidth="1"/>
    <col min="15252" max="15253" width="18" style="409" bestFit="1" customWidth="1"/>
    <col min="15254" max="15472" width="11.42578125" style="409"/>
    <col min="15473" max="15473" width="15.42578125" style="409" customWidth="1"/>
    <col min="15474" max="15474" width="9.5703125" style="409" customWidth="1"/>
    <col min="15475" max="15475" width="14.42578125" style="409" customWidth="1"/>
    <col min="15476" max="15476" width="49.85546875" style="409" customWidth="1"/>
    <col min="15477" max="15477" width="22.5703125" style="409" customWidth="1"/>
    <col min="15478" max="15478" width="23" style="409" customWidth="1"/>
    <col min="15479" max="15479" width="22.85546875" style="409" customWidth="1"/>
    <col min="15480" max="15480" width="23.42578125" style="409" customWidth="1"/>
    <col min="15481" max="15481" width="22.42578125" style="409" customWidth="1"/>
    <col min="15482" max="15482" width="13.85546875" style="409" customWidth="1"/>
    <col min="15483" max="15483" width="20.7109375" style="409" customWidth="1"/>
    <col min="15484" max="15484" width="18.140625" style="409" customWidth="1"/>
    <col min="15485" max="15485" width="14.85546875" style="409" bestFit="1" customWidth="1"/>
    <col min="15486" max="15486" width="11.42578125" style="409"/>
    <col min="15487" max="15487" width="17.42578125" style="409" customWidth="1"/>
    <col min="15488" max="15490" width="18.140625" style="409" customWidth="1"/>
    <col min="15491" max="15494" width="11.42578125" style="409"/>
    <col min="15495" max="15495" width="34" style="409" customWidth="1"/>
    <col min="15496" max="15496" width="9.5703125" style="409" customWidth="1"/>
    <col min="15497" max="15497" width="16.7109375" style="409" customWidth="1"/>
    <col min="15498" max="15498" width="55.140625" style="409" customWidth="1"/>
    <col min="15499" max="15499" width="22.5703125" style="409" customWidth="1"/>
    <col min="15500" max="15500" width="23" style="409" customWidth="1"/>
    <col min="15501" max="15501" width="22.85546875" style="409" customWidth="1"/>
    <col min="15502" max="15502" width="23.42578125" style="409" customWidth="1"/>
    <col min="15503" max="15503" width="28.7109375" style="409" customWidth="1"/>
    <col min="15504" max="15504" width="12.7109375" style="409" customWidth="1"/>
    <col min="15505" max="15505" width="11.42578125" style="409"/>
    <col min="15506" max="15506" width="25.28515625" style="409" customWidth="1"/>
    <col min="15507" max="15507" width="15.85546875" style="409" bestFit="1" customWidth="1"/>
    <col min="15508" max="15509" width="18" style="409" bestFit="1" customWidth="1"/>
    <col min="15510" max="15728" width="11.42578125" style="409"/>
    <col min="15729" max="15729" width="15.42578125" style="409" customWidth="1"/>
    <col min="15730" max="15730" width="9.5703125" style="409" customWidth="1"/>
    <col min="15731" max="15731" width="14.42578125" style="409" customWidth="1"/>
    <col min="15732" max="15732" width="49.85546875" style="409" customWidth="1"/>
    <col min="15733" max="15733" width="22.5703125" style="409" customWidth="1"/>
    <col min="15734" max="15734" width="23" style="409" customWidth="1"/>
    <col min="15735" max="15735" width="22.85546875" style="409" customWidth="1"/>
    <col min="15736" max="15736" width="23.42578125" style="409" customWidth="1"/>
    <col min="15737" max="15737" width="22.42578125" style="409" customWidth="1"/>
    <col min="15738" max="15738" width="13.85546875" style="409" customWidth="1"/>
    <col min="15739" max="15739" width="20.7109375" style="409" customWidth="1"/>
    <col min="15740" max="15740" width="18.140625" style="409" customWidth="1"/>
    <col min="15741" max="15741" width="14.85546875" style="409" bestFit="1" customWidth="1"/>
    <col min="15742" max="15742" width="11.42578125" style="409"/>
    <col min="15743" max="15743" width="17.42578125" style="409" customWidth="1"/>
    <col min="15744" max="15746" width="18.140625" style="409" customWidth="1"/>
    <col min="15747" max="15750" width="11.42578125" style="409"/>
    <col min="15751" max="15751" width="34" style="409" customWidth="1"/>
    <col min="15752" max="15752" width="9.5703125" style="409" customWidth="1"/>
    <col min="15753" max="15753" width="16.7109375" style="409" customWidth="1"/>
    <col min="15754" max="15754" width="55.140625" style="409" customWidth="1"/>
    <col min="15755" max="15755" width="22.5703125" style="409" customWidth="1"/>
    <col min="15756" max="15756" width="23" style="409" customWidth="1"/>
    <col min="15757" max="15757" width="22.85546875" style="409" customWidth="1"/>
    <col min="15758" max="15758" width="23.42578125" style="409" customWidth="1"/>
    <col min="15759" max="15759" width="28.7109375" style="409" customWidth="1"/>
    <col min="15760" max="15760" width="12.7109375" style="409" customWidth="1"/>
    <col min="15761" max="15761" width="11.42578125" style="409"/>
    <col min="15762" max="15762" width="25.28515625" style="409" customWidth="1"/>
    <col min="15763" max="15763" width="15.85546875" style="409" bestFit="1" customWidth="1"/>
    <col min="15764" max="15765" width="18" style="409" bestFit="1" customWidth="1"/>
    <col min="15766" max="15984" width="11.42578125" style="409"/>
    <col min="15985" max="15985" width="15.42578125" style="409" customWidth="1"/>
    <col min="15986" max="15986" width="9.5703125" style="409" customWidth="1"/>
    <col min="15987" max="15987" width="14.42578125" style="409" customWidth="1"/>
    <col min="15988" max="15988" width="49.85546875" style="409" customWidth="1"/>
    <col min="15989" max="15989" width="22.5703125" style="409" customWidth="1"/>
    <col min="15990" max="15990" width="23" style="409" customWidth="1"/>
    <col min="15991" max="15991" width="22.85546875" style="409" customWidth="1"/>
    <col min="15992" max="15992" width="23.42578125" style="409" customWidth="1"/>
    <col min="15993" max="15993" width="22.42578125" style="409" customWidth="1"/>
    <col min="15994" max="15994" width="13.85546875" style="409" customWidth="1"/>
    <col min="15995" max="15995" width="20.7109375" style="409" customWidth="1"/>
    <col min="15996" max="15996" width="18.140625" style="409" customWidth="1"/>
    <col min="15997" max="15997" width="14.85546875" style="409" bestFit="1" customWidth="1"/>
    <col min="15998" max="15998" width="11.42578125" style="409"/>
    <col min="15999" max="15999" width="17.42578125" style="409" customWidth="1"/>
    <col min="16000" max="16002" width="18.140625" style="409" customWidth="1"/>
    <col min="16003" max="16006" width="11.42578125" style="409"/>
    <col min="16007" max="16007" width="34" style="409" customWidth="1"/>
    <col min="16008" max="16008" width="9.5703125" style="409" customWidth="1"/>
    <col min="16009" max="16009" width="16.7109375" style="409" customWidth="1"/>
    <col min="16010" max="16010" width="55.140625" style="409" customWidth="1"/>
    <col min="16011" max="16011" width="22.5703125" style="409" customWidth="1"/>
    <col min="16012" max="16012" width="23" style="409" customWidth="1"/>
    <col min="16013" max="16013" width="22.85546875" style="409" customWidth="1"/>
    <col min="16014" max="16014" width="23.42578125" style="409" customWidth="1"/>
    <col min="16015" max="16015" width="28.7109375" style="409" customWidth="1"/>
    <col min="16016" max="16016" width="12.7109375" style="409" customWidth="1"/>
    <col min="16017" max="16017" width="11.42578125" style="409"/>
    <col min="16018" max="16018" width="25.28515625" style="409" customWidth="1"/>
    <col min="16019" max="16019" width="15.85546875" style="409" bestFit="1" customWidth="1"/>
    <col min="16020" max="16021" width="18" style="409" bestFit="1" customWidth="1"/>
    <col min="16022" max="16240" width="11.42578125" style="409"/>
    <col min="16241" max="16241" width="15.42578125" style="409" customWidth="1"/>
    <col min="16242" max="16242" width="9.5703125" style="409" customWidth="1"/>
    <col min="16243" max="16243" width="14.42578125" style="409" customWidth="1"/>
    <col min="16244" max="16244" width="49.85546875" style="409" customWidth="1"/>
    <col min="16245" max="16245" width="22.5703125" style="409" customWidth="1"/>
    <col min="16246" max="16246" width="23" style="409" customWidth="1"/>
    <col min="16247" max="16247" width="22.85546875" style="409" customWidth="1"/>
    <col min="16248" max="16248" width="23.42578125" style="409" customWidth="1"/>
    <col min="16249" max="16249" width="22.42578125" style="409" customWidth="1"/>
    <col min="16250" max="16250" width="13.85546875" style="409" customWidth="1"/>
    <col min="16251" max="16251" width="20.7109375" style="409" customWidth="1"/>
    <col min="16252" max="16252" width="18.140625" style="409" customWidth="1"/>
    <col min="16253" max="16253" width="14.85546875" style="409" bestFit="1" customWidth="1"/>
    <col min="16254" max="16254" width="11.42578125" style="409"/>
    <col min="16255" max="16255" width="17.42578125" style="409" customWidth="1"/>
    <col min="16256" max="16258" width="18.140625" style="409" customWidth="1"/>
    <col min="16259" max="16384" width="11.42578125" style="409"/>
  </cols>
  <sheetData>
    <row r="1" spans="1:29" s="404" customFormat="1" ht="23.25" x14ac:dyDescent="0.25">
      <c r="A1" s="550" t="s">
        <v>0</v>
      </c>
      <c r="B1" s="550"/>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row>
    <row r="2" spans="1:29" s="404" customFormat="1" ht="24.95" customHeight="1" x14ac:dyDescent="0.25">
      <c r="A2" s="551" t="s">
        <v>1</v>
      </c>
      <c r="B2" s="551"/>
      <c r="C2" s="551"/>
      <c r="D2" s="551"/>
      <c r="E2" s="551"/>
      <c r="F2" s="551"/>
      <c r="G2" s="551"/>
      <c r="H2" s="551"/>
      <c r="I2" s="551"/>
      <c r="J2" s="551"/>
      <c r="K2" s="551"/>
      <c r="L2" s="551"/>
      <c r="M2" s="551"/>
      <c r="N2" s="551"/>
      <c r="O2" s="551"/>
      <c r="P2" s="551"/>
      <c r="Q2" s="551"/>
      <c r="R2" s="551"/>
      <c r="S2" s="551"/>
      <c r="T2" s="551"/>
      <c r="U2" s="551"/>
      <c r="V2" s="551"/>
      <c r="W2" s="551"/>
      <c r="X2" s="551"/>
      <c r="Y2" s="551"/>
      <c r="Z2" s="551"/>
      <c r="AA2" s="551"/>
      <c r="AB2" s="551"/>
    </row>
    <row r="3" spans="1:29" ht="24.95" customHeight="1" x14ac:dyDescent="0.25">
      <c r="A3" s="552" t="s">
        <v>531</v>
      </c>
      <c r="B3" s="552"/>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row>
    <row r="4" spans="1:29" ht="15.75" customHeight="1" thickBot="1" x14ac:dyDescent="0.3">
      <c r="A4" s="410"/>
      <c r="M4" s="11"/>
      <c r="N4" s="12"/>
      <c r="O4" s="409"/>
      <c r="P4" s="409"/>
      <c r="Q4" s="410" t="s">
        <v>3</v>
      </c>
      <c r="R4" s="410"/>
      <c r="S4" s="413" t="s">
        <v>4</v>
      </c>
      <c r="T4" s="414" t="s">
        <v>5</v>
      </c>
      <c r="U4" s="413"/>
      <c r="W4" s="414"/>
      <c r="X4" s="415"/>
      <c r="Y4" s="415"/>
      <c r="Z4" s="415"/>
      <c r="AA4" s="415"/>
      <c r="AB4" s="415"/>
    </row>
    <row r="5" spans="1:29" ht="29.25" customHeight="1" x14ac:dyDescent="0.25">
      <c r="A5" s="537" t="s">
        <v>6</v>
      </c>
      <c r="B5" s="533" t="s">
        <v>7</v>
      </c>
      <c r="C5" s="533" t="s">
        <v>8</v>
      </c>
      <c r="D5" s="533" t="s">
        <v>9</v>
      </c>
      <c r="E5" s="533" t="s">
        <v>10</v>
      </c>
      <c r="F5" s="533" t="s">
        <v>11</v>
      </c>
      <c r="G5" s="533" t="s">
        <v>12</v>
      </c>
      <c r="H5" s="533"/>
      <c r="I5" s="533"/>
      <c r="J5" s="533"/>
      <c r="K5" s="533"/>
      <c r="L5" s="542" t="s">
        <v>13</v>
      </c>
      <c r="M5" s="534" t="s">
        <v>14</v>
      </c>
      <c r="N5" s="534" t="s">
        <v>15</v>
      </c>
      <c r="O5" s="525" t="s">
        <v>16</v>
      </c>
      <c r="P5" s="525" t="s">
        <v>17</v>
      </c>
      <c r="Q5" s="525" t="s">
        <v>18</v>
      </c>
      <c r="R5" s="525" t="s">
        <v>19</v>
      </c>
      <c r="S5" s="525" t="s">
        <v>456</v>
      </c>
      <c r="T5" s="525" t="s">
        <v>457</v>
      </c>
      <c r="U5" s="525" t="s">
        <v>458</v>
      </c>
      <c r="V5" s="525" t="s">
        <v>459</v>
      </c>
      <c r="W5" s="525" t="s">
        <v>460</v>
      </c>
      <c r="X5" s="527" t="s">
        <v>20</v>
      </c>
      <c r="Y5" s="527"/>
      <c r="Z5" s="527"/>
      <c r="AA5" s="527"/>
      <c r="AB5" s="528"/>
    </row>
    <row r="6" spans="1:29" ht="84.75" customHeight="1" thickBot="1" x14ac:dyDescent="0.3">
      <c r="A6" s="540"/>
      <c r="B6" s="539"/>
      <c r="C6" s="539"/>
      <c r="D6" s="539"/>
      <c r="E6" s="539"/>
      <c r="F6" s="539"/>
      <c r="G6" s="493" t="s">
        <v>21</v>
      </c>
      <c r="H6" s="493" t="s">
        <v>22</v>
      </c>
      <c r="I6" s="493" t="s">
        <v>23</v>
      </c>
      <c r="J6" s="493" t="s">
        <v>24</v>
      </c>
      <c r="K6" s="493" t="s">
        <v>25</v>
      </c>
      <c r="L6" s="543"/>
      <c r="M6" s="544"/>
      <c r="N6" s="544"/>
      <c r="O6" s="526"/>
      <c r="P6" s="526"/>
      <c r="Q6" s="526"/>
      <c r="R6" s="526"/>
      <c r="S6" s="526"/>
      <c r="T6" s="526"/>
      <c r="U6" s="526"/>
      <c r="V6" s="526"/>
      <c r="W6" s="526"/>
      <c r="X6" s="195" t="s">
        <v>461</v>
      </c>
      <c r="Y6" s="195" t="s">
        <v>462</v>
      </c>
      <c r="Z6" s="195" t="s">
        <v>463</v>
      </c>
      <c r="AA6" s="195" t="s">
        <v>464</v>
      </c>
      <c r="AB6" s="196" t="s">
        <v>465</v>
      </c>
    </row>
    <row r="7" spans="1:29" s="410" customFormat="1" ht="28.5" customHeight="1" thickBot="1" x14ac:dyDescent="0.3">
      <c r="A7" s="18" t="s">
        <v>26</v>
      </c>
      <c r="B7" s="19"/>
      <c r="C7" s="19"/>
      <c r="D7" s="19"/>
      <c r="E7" s="416" t="s">
        <v>27</v>
      </c>
      <c r="F7" s="21">
        <f>+F8+F36+F82+F96</f>
        <v>101565565000</v>
      </c>
      <c r="G7" s="21">
        <f>+G8+G36+G82+G96</f>
        <v>0</v>
      </c>
      <c r="H7" s="21">
        <f>+H8+H36+H82+H96</f>
        <v>0</v>
      </c>
      <c r="I7" s="21">
        <f>+I8+I36+I82+I96</f>
        <v>1106868744.3</v>
      </c>
      <c r="J7" s="21">
        <f>+J8+J36+J82+J96</f>
        <v>1106868744.3</v>
      </c>
      <c r="K7" s="21">
        <f t="shared" ref="K7:K70" si="0">+G7-H7+I7-J7</f>
        <v>0</v>
      </c>
      <c r="L7" s="21">
        <f>+F7+K7</f>
        <v>101565565000</v>
      </c>
      <c r="M7" s="236">
        <f t="shared" ref="M7:M13" si="1">L7/$L$265</f>
        <v>1.9133381988639505E-2</v>
      </c>
      <c r="N7" s="21">
        <f t="shared" ref="N7:W7" si="2">+N8+N36+N82+N96</f>
        <v>23357358000</v>
      </c>
      <c r="O7" s="21">
        <f t="shared" si="2"/>
        <v>74843079569.139999</v>
      </c>
      <c r="P7" s="21">
        <f t="shared" si="2"/>
        <v>26722485430.860001</v>
      </c>
      <c r="Q7" s="21">
        <f t="shared" si="2"/>
        <v>59062383847.750008</v>
      </c>
      <c r="R7" s="21">
        <f t="shared" si="2"/>
        <v>42503181152.250008</v>
      </c>
      <c r="S7" s="21">
        <f t="shared" si="2"/>
        <v>15780695721.389999</v>
      </c>
      <c r="T7" s="21">
        <f t="shared" si="2"/>
        <v>50576597759.25</v>
      </c>
      <c r="U7" s="21">
        <f t="shared" si="2"/>
        <v>8485786088.500001</v>
      </c>
      <c r="V7" s="21">
        <f t="shared" si="2"/>
        <v>49426979511.25</v>
      </c>
      <c r="W7" s="21">
        <f t="shared" si="2"/>
        <v>1149618248.0000002</v>
      </c>
      <c r="X7" s="23">
        <f t="shared" ref="X7:X70" si="3">+Q7/L7</f>
        <v>0.58151976851357057</v>
      </c>
      <c r="Y7" s="23">
        <f t="shared" ref="Y7:Y70" si="4">+T7/L7</f>
        <v>0.49796993458609717</v>
      </c>
      <c r="Z7" s="23">
        <f t="shared" ref="Z7:Z33" si="5">+V7/L7</f>
        <v>0.48665095804124164</v>
      </c>
      <c r="AA7" s="23">
        <f t="shared" ref="AA7:AA34" si="6">+T7/Q7</f>
        <v>0.85632503235266422</v>
      </c>
      <c r="AB7" s="24">
        <f t="shared" ref="AB7:AB34" si="7">+V7/T7</f>
        <v>0.97726975915872583</v>
      </c>
      <c r="AC7" s="492"/>
    </row>
    <row r="8" spans="1:29" ht="27" customHeight="1" x14ac:dyDescent="0.25">
      <c r="A8" s="237" t="s">
        <v>28</v>
      </c>
      <c r="B8" s="26"/>
      <c r="C8" s="26"/>
      <c r="D8" s="26"/>
      <c r="E8" s="417" t="s">
        <v>29</v>
      </c>
      <c r="F8" s="418">
        <f>+F9</f>
        <v>48846668000</v>
      </c>
      <c r="G8" s="418">
        <f>+G9</f>
        <v>0</v>
      </c>
      <c r="H8" s="418">
        <f>+H9</f>
        <v>0</v>
      </c>
      <c r="I8" s="418">
        <f>+I9</f>
        <v>600000000</v>
      </c>
      <c r="J8" s="418">
        <f>+J9</f>
        <v>600000000</v>
      </c>
      <c r="K8" s="418">
        <f t="shared" si="0"/>
        <v>0</v>
      </c>
      <c r="L8" s="418">
        <f>+L9</f>
        <v>48846668000</v>
      </c>
      <c r="M8" s="29">
        <f t="shared" si="1"/>
        <v>9.2019569596866191E-3</v>
      </c>
      <c r="N8" s="418">
        <f t="shared" ref="N8:W8" si="8">+N9</f>
        <v>4590358000</v>
      </c>
      <c r="O8" s="418">
        <f t="shared" si="8"/>
        <v>44256310000</v>
      </c>
      <c r="P8" s="418">
        <f t="shared" si="8"/>
        <v>4590358000</v>
      </c>
      <c r="Q8" s="418">
        <f t="shared" si="8"/>
        <v>30258274085.020004</v>
      </c>
      <c r="R8" s="418">
        <f t="shared" si="8"/>
        <v>18588393914.980003</v>
      </c>
      <c r="S8" s="418">
        <f t="shared" si="8"/>
        <v>13998035914.980001</v>
      </c>
      <c r="T8" s="418">
        <f t="shared" si="8"/>
        <v>30258274085.020004</v>
      </c>
      <c r="U8" s="418">
        <f t="shared" si="8"/>
        <v>0</v>
      </c>
      <c r="V8" s="418">
        <f t="shared" si="8"/>
        <v>29356577337.020004</v>
      </c>
      <c r="W8" s="418">
        <f t="shared" si="8"/>
        <v>901696748.00000024</v>
      </c>
      <c r="X8" s="30">
        <f t="shared" si="3"/>
        <v>0.61945420893437408</v>
      </c>
      <c r="Y8" s="30">
        <f t="shared" si="4"/>
        <v>0.61945420893437408</v>
      </c>
      <c r="Z8" s="30">
        <f t="shared" si="5"/>
        <v>0.60099446981767524</v>
      </c>
      <c r="AA8" s="30">
        <f t="shared" si="6"/>
        <v>1</v>
      </c>
      <c r="AB8" s="30">
        <f t="shared" si="7"/>
        <v>0.97019999404240953</v>
      </c>
    </row>
    <row r="9" spans="1:29" ht="35.25" customHeight="1" x14ac:dyDescent="0.25">
      <c r="A9" s="238" t="s">
        <v>30</v>
      </c>
      <c r="B9" s="33"/>
      <c r="C9" s="33"/>
      <c r="D9" s="33"/>
      <c r="E9" s="149" t="s">
        <v>31</v>
      </c>
      <c r="F9" s="419">
        <f>+F10+F20+F28+F35</f>
        <v>48846668000</v>
      </c>
      <c r="G9" s="419">
        <f>+G10+G20+G28+G35</f>
        <v>0</v>
      </c>
      <c r="H9" s="419">
        <f>+H10+H20+H28+H35</f>
        <v>0</v>
      </c>
      <c r="I9" s="419">
        <f>+I10+I20+I28+I35</f>
        <v>600000000</v>
      </c>
      <c r="J9" s="419">
        <f>+J10+J20+J28+J35</f>
        <v>600000000</v>
      </c>
      <c r="K9" s="419">
        <f t="shared" si="0"/>
        <v>0</v>
      </c>
      <c r="L9" s="419">
        <f>+L10+L20+L28+L35</f>
        <v>48846668000</v>
      </c>
      <c r="M9" s="36">
        <f t="shared" si="1"/>
        <v>9.2019569596866191E-3</v>
      </c>
      <c r="N9" s="419">
        <f t="shared" ref="N9:W9" si="9">+N10+N20+N28+N35</f>
        <v>4590358000</v>
      </c>
      <c r="O9" s="419">
        <f t="shared" si="9"/>
        <v>44256310000</v>
      </c>
      <c r="P9" s="419">
        <f t="shared" si="9"/>
        <v>4590358000</v>
      </c>
      <c r="Q9" s="419">
        <f t="shared" si="9"/>
        <v>30258274085.020004</v>
      </c>
      <c r="R9" s="419">
        <f t="shared" si="9"/>
        <v>18588393914.980003</v>
      </c>
      <c r="S9" s="419">
        <f t="shared" si="9"/>
        <v>13998035914.980001</v>
      </c>
      <c r="T9" s="419">
        <f t="shared" si="9"/>
        <v>30258274085.020004</v>
      </c>
      <c r="U9" s="419">
        <f t="shared" si="9"/>
        <v>0</v>
      </c>
      <c r="V9" s="419">
        <f t="shared" si="9"/>
        <v>29356577337.020004</v>
      </c>
      <c r="W9" s="419">
        <f t="shared" si="9"/>
        <v>901696748.00000024</v>
      </c>
      <c r="X9" s="37">
        <f t="shared" si="3"/>
        <v>0.61945420893437408</v>
      </c>
      <c r="Y9" s="37">
        <f t="shared" si="4"/>
        <v>0.61945420893437408</v>
      </c>
      <c r="Z9" s="37">
        <f t="shared" si="5"/>
        <v>0.60099446981767524</v>
      </c>
      <c r="AA9" s="37">
        <f t="shared" si="6"/>
        <v>1</v>
      </c>
      <c r="AB9" s="37">
        <f t="shared" si="7"/>
        <v>0.97019999404240953</v>
      </c>
    </row>
    <row r="10" spans="1:29" ht="27" customHeight="1" x14ac:dyDescent="0.25">
      <c r="A10" s="238" t="s">
        <v>32</v>
      </c>
      <c r="B10" s="33"/>
      <c r="C10" s="33"/>
      <c r="D10" s="33"/>
      <c r="E10" s="149" t="s">
        <v>33</v>
      </c>
      <c r="F10" s="419">
        <f>+F11</f>
        <v>28789591000</v>
      </c>
      <c r="G10" s="419">
        <f>+G11</f>
        <v>0</v>
      </c>
      <c r="H10" s="419">
        <f>+H11</f>
        <v>0</v>
      </c>
      <c r="I10" s="419">
        <f>+I11</f>
        <v>0</v>
      </c>
      <c r="J10" s="419">
        <f>+J11</f>
        <v>0</v>
      </c>
      <c r="K10" s="419">
        <f t="shared" si="0"/>
        <v>0</v>
      </c>
      <c r="L10" s="419">
        <f>+L11</f>
        <v>28789591000</v>
      </c>
      <c r="M10" s="36">
        <f t="shared" si="1"/>
        <v>5.4235137854025429E-3</v>
      </c>
      <c r="N10" s="419">
        <f t="shared" ref="N10:W10" si="10">+N11</f>
        <v>0</v>
      </c>
      <c r="O10" s="419">
        <f t="shared" si="10"/>
        <v>28789591000</v>
      </c>
      <c r="P10" s="419">
        <f t="shared" si="10"/>
        <v>0</v>
      </c>
      <c r="Q10" s="419">
        <f t="shared" si="10"/>
        <v>20150449384.140003</v>
      </c>
      <c r="R10" s="419">
        <f t="shared" si="10"/>
        <v>8639141615.8600025</v>
      </c>
      <c r="S10" s="419">
        <f t="shared" si="10"/>
        <v>8639141615.8600025</v>
      </c>
      <c r="T10" s="419">
        <f t="shared" si="10"/>
        <v>20150449384.140003</v>
      </c>
      <c r="U10" s="419">
        <f t="shared" si="10"/>
        <v>0</v>
      </c>
      <c r="V10" s="419">
        <f t="shared" si="10"/>
        <v>20150449384.140003</v>
      </c>
      <c r="W10" s="419">
        <f t="shared" si="10"/>
        <v>0</v>
      </c>
      <c r="X10" s="37">
        <f t="shared" si="3"/>
        <v>0.69992134949537854</v>
      </c>
      <c r="Y10" s="37">
        <f t="shared" si="4"/>
        <v>0.69992134949537854</v>
      </c>
      <c r="Z10" s="37">
        <f t="shared" si="5"/>
        <v>0.69992134949537854</v>
      </c>
      <c r="AA10" s="37">
        <f t="shared" si="6"/>
        <v>1</v>
      </c>
      <c r="AB10" s="37">
        <f t="shared" si="7"/>
        <v>1</v>
      </c>
    </row>
    <row r="11" spans="1:29" ht="27" customHeight="1" x14ac:dyDescent="0.25">
      <c r="A11" s="238" t="s">
        <v>34</v>
      </c>
      <c r="B11" s="33"/>
      <c r="C11" s="33"/>
      <c r="D11" s="33"/>
      <c r="E11" s="149" t="s">
        <v>35</v>
      </c>
      <c r="F11" s="419">
        <f>SUM(F12:F19)</f>
        <v>28789591000</v>
      </c>
      <c r="G11" s="419">
        <f>SUM(G12:G19)</f>
        <v>0</v>
      </c>
      <c r="H11" s="419">
        <f>SUM(H12:H19)</f>
        <v>0</v>
      </c>
      <c r="I11" s="419">
        <f>SUM(I12:I19)</f>
        <v>0</v>
      </c>
      <c r="J11" s="419">
        <f>SUM(J12:J19)</f>
        <v>0</v>
      </c>
      <c r="K11" s="419">
        <f t="shared" si="0"/>
        <v>0</v>
      </c>
      <c r="L11" s="419">
        <f>SUM(L12:L19)</f>
        <v>28789591000</v>
      </c>
      <c r="M11" s="36">
        <f t="shared" si="1"/>
        <v>5.4235137854025429E-3</v>
      </c>
      <c r="N11" s="419">
        <f t="shared" ref="N11:W11" si="11">SUM(N12:N19)</f>
        <v>0</v>
      </c>
      <c r="O11" s="419">
        <f t="shared" si="11"/>
        <v>28789591000</v>
      </c>
      <c r="P11" s="419">
        <f t="shared" si="11"/>
        <v>0</v>
      </c>
      <c r="Q11" s="419">
        <f t="shared" si="11"/>
        <v>20150449384.140003</v>
      </c>
      <c r="R11" s="419">
        <f t="shared" si="11"/>
        <v>8639141615.8600025</v>
      </c>
      <c r="S11" s="419">
        <f t="shared" si="11"/>
        <v>8639141615.8600025</v>
      </c>
      <c r="T11" s="419">
        <f t="shared" si="11"/>
        <v>20150449384.140003</v>
      </c>
      <c r="U11" s="419">
        <f t="shared" si="11"/>
        <v>0</v>
      </c>
      <c r="V11" s="419">
        <f t="shared" si="11"/>
        <v>20150449384.140003</v>
      </c>
      <c r="W11" s="419">
        <f t="shared" si="11"/>
        <v>0</v>
      </c>
      <c r="X11" s="37">
        <f t="shared" si="3"/>
        <v>0.69992134949537854</v>
      </c>
      <c r="Y11" s="37">
        <f t="shared" si="4"/>
        <v>0.69992134949537854</v>
      </c>
      <c r="Z11" s="37">
        <f t="shared" si="5"/>
        <v>0.69992134949537854</v>
      </c>
      <c r="AA11" s="37">
        <f t="shared" si="6"/>
        <v>1</v>
      </c>
      <c r="AB11" s="37">
        <f t="shared" si="7"/>
        <v>1</v>
      </c>
    </row>
    <row r="12" spans="1:29" ht="27" customHeight="1" x14ac:dyDescent="0.25">
      <c r="A12" s="239" t="s">
        <v>36</v>
      </c>
      <c r="B12" s="40" t="s">
        <v>37</v>
      </c>
      <c r="C12" s="40">
        <v>20</v>
      </c>
      <c r="D12" s="40" t="s">
        <v>38</v>
      </c>
      <c r="E12" s="151" t="s">
        <v>39</v>
      </c>
      <c r="F12" s="420">
        <v>22821279655</v>
      </c>
      <c r="G12" s="421">
        <v>0</v>
      </c>
      <c r="H12" s="421">
        <v>0</v>
      </c>
      <c r="I12" s="421">
        <v>0</v>
      </c>
      <c r="J12" s="421">
        <v>0</v>
      </c>
      <c r="K12" s="421">
        <f t="shared" si="0"/>
        <v>0</v>
      </c>
      <c r="L12" s="420">
        <f t="shared" ref="L12:L19" si="12">+F12+K12</f>
        <v>22821279655</v>
      </c>
      <c r="M12" s="36">
        <f t="shared" si="1"/>
        <v>4.2991762130076489E-3</v>
      </c>
      <c r="N12" s="421">
        <v>0</v>
      </c>
      <c r="O12" s="421">
        <v>22821279655</v>
      </c>
      <c r="P12" s="421">
        <f t="shared" ref="P12:P19" si="13">L12-O12</f>
        <v>0</v>
      </c>
      <c r="Q12" s="421">
        <v>16560390407.49</v>
      </c>
      <c r="R12" s="421">
        <f t="shared" ref="R12:R19" si="14">+L12-Q12</f>
        <v>6260889247.5100002</v>
      </c>
      <c r="S12" s="421">
        <f t="shared" ref="S12:S19" si="15">O12-Q12</f>
        <v>6260889247.5100002</v>
      </c>
      <c r="T12" s="421">
        <v>16560390407.49</v>
      </c>
      <c r="U12" s="421">
        <f t="shared" ref="U12:U19" si="16">+Q12-T12</f>
        <v>0</v>
      </c>
      <c r="V12" s="421">
        <v>16560390407.49</v>
      </c>
      <c r="W12" s="44">
        <f t="shared" ref="W12:W19" si="17">+T12-V12</f>
        <v>0</v>
      </c>
      <c r="X12" s="45">
        <f t="shared" si="3"/>
        <v>0.72565564498753787</v>
      </c>
      <c r="Y12" s="45">
        <f t="shared" si="4"/>
        <v>0.72565564498753787</v>
      </c>
      <c r="Z12" s="45">
        <f t="shared" si="5"/>
        <v>0.72565564498753787</v>
      </c>
      <c r="AA12" s="45">
        <f t="shared" si="6"/>
        <v>1</v>
      </c>
      <c r="AB12" s="45">
        <f t="shared" si="7"/>
        <v>1</v>
      </c>
    </row>
    <row r="13" spans="1:29" ht="27" customHeight="1" x14ac:dyDescent="0.25">
      <c r="A13" s="239" t="s">
        <v>40</v>
      </c>
      <c r="B13" s="40" t="s">
        <v>37</v>
      </c>
      <c r="C13" s="40">
        <v>20</v>
      </c>
      <c r="D13" s="40" t="s">
        <v>38</v>
      </c>
      <c r="E13" s="151" t="s">
        <v>41</v>
      </c>
      <c r="F13" s="420">
        <v>1516830834</v>
      </c>
      <c r="G13" s="421">
        <v>0</v>
      </c>
      <c r="H13" s="421">
        <v>0</v>
      </c>
      <c r="I13" s="421">
        <v>0</v>
      </c>
      <c r="J13" s="421">
        <v>0</v>
      </c>
      <c r="K13" s="421">
        <f t="shared" si="0"/>
        <v>0</v>
      </c>
      <c r="L13" s="420">
        <f t="shared" si="12"/>
        <v>1516830834</v>
      </c>
      <c r="M13" s="43">
        <f t="shared" si="1"/>
        <v>2.857474751316417E-4</v>
      </c>
      <c r="N13" s="421">
        <v>0</v>
      </c>
      <c r="O13" s="421">
        <v>1516830834</v>
      </c>
      <c r="P13" s="421">
        <f t="shared" si="13"/>
        <v>0</v>
      </c>
      <c r="Q13" s="421">
        <v>1257061097.5699999</v>
      </c>
      <c r="R13" s="421">
        <f t="shared" si="14"/>
        <v>259769736.43000007</v>
      </c>
      <c r="S13" s="421">
        <f t="shared" si="15"/>
        <v>259769736.43000007</v>
      </c>
      <c r="T13" s="421">
        <v>1257061097.5699999</v>
      </c>
      <c r="U13" s="421">
        <f t="shared" si="16"/>
        <v>0</v>
      </c>
      <c r="V13" s="421">
        <v>1257061097.5699999</v>
      </c>
      <c r="W13" s="44">
        <f t="shared" si="17"/>
        <v>0</v>
      </c>
      <c r="X13" s="45">
        <f t="shared" si="3"/>
        <v>0.82874178807074539</v>
      </c>
      <c r="Y13" s="45">
        <f t="shared" si="4"/>
        <v>0.82874178807074539</v>
      </c>
      <c r="Z13" s="45">
        <f t="shared" si="5"/>
        <v>0.82874178807074539</v>
      </c>
      <c r="AA13" s="45">
        <f t="shared" si="6"/>
        <v>1</v>
      </c>
      <c r="AB13" s="45">
        <f t="shared" si="7"/>
        <v>1</v>
      </c>
    </row>
    <row r="14" spans="1:29" ht="27" customHeight="1" x14ac:dyDescent="0.25">
      <c r="A14" s="239" t="s">
        <v>42</v>
      </c>
      <c r="B14" s="40" t="s">
        <v>37</v>
      </c>
      <c r="C14" s="40">
        <v>20</v>
      </c>
      <c r="D14" s="40" t="s">
        <v>38</v>
      </c>
      <c r="E14" s="151" t="s">
        <v>43</v>
      </c>
      <c r="F14" s="420">
        <v>2475792</v>
      </c>
      <c r="G14" s="421">
        <v>0</v>
      </c>
      <c r="H14" s="421">
        <v>0</v>
      </c>
      <c r="I14" s="421">
        <v>0</v>
      </c>
      <c r="J14" s="421">
        <v>0</v>
      </c>
      <c r="K14" s="421">
        <f t="shared" si="0"/>
        <v>0</v>
      </c>
      <c r="L14" s="420">
        <f t="shared" si="12"/>
        <v>2475792</v>
      </c>
      <c r="M14" s="370">
        <f>+L14/L265</f>
        <v>4.6640093087079045E-7</v>
      </c>
      <c r="N14" s="421">
        <v>0</v>
      </c>
      <c r="O14" s="422">
        <v>2475792</v>
      </c>
      <c r="P14" s="422">
        <f t="shared" si="13"/>
        <v>0</v>
      </c>
      <c r="Q14" s="421">
        <v>1475548.44</v>
      </c>
      <c r="R14" s="421">
        <f t="shared" si="14"/>
        <v>1000243.56</v>
      </c>
      <c r="S14" s="421">
        <f t="shared" si="15"/>
        <v>1000243.56</v>
      </c>
      <c r="T14" s="421">
        <v>1475548.44</v>
      </c>
      <c r="U14" s="421">
        <f t="shared" si="16"/>
        <v>0</v>
      </c>
      <c r="V14" s="421">
        <v>1475548.44</v>
      </c>
      <c r="W14" s="44">
        <f t="shared" si="17"/>
        <v>0</v>
      </c>
      <c r="X14" s="45">
        <f t="shared" si="3"/>
        <v>0.59599047092809088</v>
      </c>
      <c r="Y14" s="45">
        <f t="shared" si="4"/>
        <v>0.59599047092809088</v>
      </c>
      <c r="Z14" s="45">
        <f t="shared" si="5"/>
        <v>0.59599047092809088</v>
      </c>
      <c r="AA14" s="45">
        <f t="shared" si="6"/>
        <v>1</v>
      </c>
      <c r="AB14" s="45">
        <f t="shared" si="7"/>
        <v>1</v>
      </c>
    </row>
    <row r="15" spans="1:29" ht="27" customHeight="1" x14ac:dyDescent="0.25">
      <c r="A15" s="239" t="s">
        <v>44</v>
      </c>
      <c r="B15" s="40" t="s">
        <v>37</v>
      </c>
      <c r="C15" s="40">
        <v>20</v>
      </c>
      <c r="D15" s="40" t="s">
        <v>38</v>
      </c>
      <c r="E15" s="151" t="s">
        <v>45</v>
      </c>
      <c r="F15" s="420">
        <v>1222067257</v>
      </c>
      <c r="G15" s="421">
        <v>0</v>
      </c>
      <c r="H15" s="421">
        <v>0</v>
      </c>
      <c r="I15" s="421">
        <v>0</v>
      </c>
      <c r="J15" s="421">
        <v>0</v>
      </c>
      <c r="K15" s="421">
        <f t="shared" si="0"/>
        <v>0</v>
      </c>
      <c r="L15" s="420">
        <f t="shared" si="12"/>
        <v>1222067257</v>
      </c>
      <c r="M15" s="43">
        <f t="shared" ref="M15:M78" si="18">L15/$L$265</f>
        <v>2.3021857500610452E-4</v>
      </c>
      <c r="N15" s="421">
        <v>0</v>
      </c>
      <c r="O15" s="422">
        <v>1222067257</v>
      </c>
      <c r="P15" s="422">
        <f t="shared" si="13"/>
        <v>0</v>
      </c>
      <c r="Q15" s="421">
        <v>1196208028.6800001</v>
      </c>
      <c r="R15" s="421">
        <f t="shared" si="14"/>
        <v>25859228.319999933</v>
      </c>
      <c r="S15" s="421">
        <f t="shared" si="15"/>
        <v>25859228.319999933</v>
      </c>
      <c r="T15" s="421">
        <v>1196208028.6800001</v>
      </c>
      <c r="U15" s="421">
        <f t="shared" si="16"/>
        <v>0</v>
      </c>
      <c r="V15" s="421">
        <v>1196208028.6800001</v>
      </c>
      <c r="W15" s="44">
        <f t="shared" si="17"/>
        <v>0</v>
      </c>
      <c r="X15" s="45">
        <f t="shared" si="3"/>
        <v>0.97883976665614902</v>
      </c>
      <c r="Y15" s="45">
        <f t="shared" si="4"/>
        <v>0.97883976665614902</v>
      </c>
      <c r="Z15" s="45">
        <f t="shared" si="5"/>
        <v>0.97883976665614902</v>
      </c>
      <c r="AA15" s="45">
        <f t="shared" si="6"/>
        <v>1</v>
      </c>
      <c r="AB15" s="45">
        <f t="shared" si="7"/>
        <v>1</v>
      </c>
    </row>
    <row r="16" spans="1:29" ht="27" customHeight="1" x14ac:dyDescent="0.25">
      <c r="A16" s="239" t="s">
        <v>47</v>
      </c>
      <c r="B16" s="40" t="s">
        <v>37</v>
      </c>
      <c r="C16" s="40">
        <v>20</v>
      </c>
      <c r="D16" s="40" t="s">
        <v>38</v>
      </c>
      <c r="E16" s="151" t="s">
        <v>48</v>
      </c>
      <c r="F16" s="420">
        <v>883433667</v>
      </c>
      <c r="G16" s="421">
        <v>0</v>
      </c>
      <c r="H16" s="421">
        <v>0</v>
      </c>
      <c r="I16" s="421">
        <v>0</v>
      </c>
      <c r="J16" s="421">
        <v>0</v>
      </c>
      <c r="K16" s="421">
        <f t="shared" si="0"/>
        <v>0</v>
      </c>
      <c r="L16" s="420">
        <f t="shared" si="12"/>
        <v>883433667</v>
      </c>
      <c r="M16" s="43">
        <f t="shared" si="18"/>
        <v>1.6642524277136203E-4</v>
      </c>
      <c r="N16" s="421">
        <v>0</v>
      </c>
      <c r="O16" s="422">
        <v>883433667</v>
      </c>
      <c r="P16" s="422">
        <f t="shared" si="13"/>
        <v>0</v>
      </c>
      <c r="Q16" s="421">
        <v>416123551.69999999</v>
      </c>
      <c r="R16" s="421">
        <f t="shared" si="14"/>
        <v>467310115.30000001</v>
      </c>
      <c r="S16" s="421">
        <f t="shared" si="15"/>
        <v>467310115.30000001</v>
      </c>
      <c r="T16" s="421">
        <v>416123551.69999999</v>
      </c>
      <c r="U16" s="421">
        <f t="shared" si="16"/>
        <v>0</v>
      </c>
      <c r="V16" s="421">
        <v>416123551.69999999</v>
      </c>
      <c r="W16" s="44">
        <f t="shared" si="17"/>
        <v>0</v>
      </c>
      <c r="X16" s="45">
        <f t="shared" si="3"/>
        <v>0.47102976402641444</v>
      </c>
      <c r="Y16" s="45">
        <f t="shared" si="4"/>
        <v>0.47102976402641444</v>
      </c>
      <c r="Z16" s="45">
        <f t="shared" si="5"/>
        <v>0.47102976402641444</v>
      </c>
      <c r="AA16" s="45">
        <f t="shared" si="6"/>
        <v>1</v>
      </c>
      <c r="AB16" s="45">
        <f t="shared" si="7"/>
        <v>1</v>
      </c>
    </row>
    <row r="17" spans="1:28" ht="33.75" customHeight="1" x14ac:dyDescent="0.25">
      <c r="A17" s="239" t="s">
        <v>49</v>
      </c>
      <c r="B17" s="40" t="s">
        <v>37</v>
      </c>
      <c r="C17" s="40">
        <v>20</v>
      </c>
      <c r="D17" s="40" t="s">
        <v>38</v>
      </c>
      <c r="E17" s="151" t="s">
        <v>50</v>
      </c>
      <c r="F17" s="420">
        <v>76852744</v>
      </c>
      <c r="G17" s="421">
        <v>0</v>
      </c>
      <c r="H17" s="421">
        <v>0</v>
      </c>
      <c r="I17" s="421">
        <v>0</v>
      </c>
      <c r="J17" s="421">
        <v>0</v>
      </c>
      <c r="K17" s="421">
        <f t="shared" si="0"/>
        <v>0</v>
      </c>
      <c r="L17" s="420">
        <f t="shared" si="12"/>
        <v>76852744</v>
      </c>
      <c r="M17" s="371">
        <f t="shared" si="18"/>
        <v>1.4477868634188396E-5</v>
      </c>
      <c r="N17" s="421">
        <v>0</v>
      </c>
      <c r="O17" s="422">
        <v>76852744</v>
      </c>
      <c r="P17" s="422">
        <f t="shared" si="13"/>
        <v>0</v>
      </c>
      <c r="Q17" s="421">
        <v>44313635.729999997</v>
      </c>
      <c r="R17" s="421">
        <f t="shared" si="14"/>
        <v>32539108.270000003</v>
      </c>
      <c r="S17" s="421">
        <f t="shared" si="15"/>
        <v>32539108.270000003</v>
      </c>
      <c r="T17" s="421">
        <v>44313635.729999997</v>
      </c>
      <c r="U17" s="421">
        <f t="shared" si="16"/>
        <v>0</v>
      </c>
      <c r="V17" s="421">
        <v>44313635.729999997</v>
      </c>
      <c r="W17" s="44">
        <f t="shared" si="17"/>
        <v>0</v>
      </c>
      <c r="X17" s="45">
        <f t="shared" si="3"/>
        <v>0.57660447010193927</v>
      </c>
      <c r="Y17" s="45">
        <f t="shared" si="4"/>
        <v>0.57660447010193927</v>
      </c>
      <c r="Z17" s="45">
        <f t="shared" si="5"/>
        <v>0.57660447010193927</v>
      </c>
      <c r="AA17" s="45">
        <f t="shared" si="6"/>
        <v>1</v>
      </c>
      <c r="AB17" s="45">
        <f t="shared" si="7"/>
        <v>1</v>
      </c>
    </row>
    <row r="18" spans="1:28" ht="27" customHeight="1" x14ac:dyDescent="0.25">
      <c r="A18" s="239" t="s">
        <v>51</v>
      </c>
      <c r="B18" s="40" t="s">
        <v>37</v>
      </c>
      <c r="C18" s="40">
        <v>20</v>
      </c>
      <c r="D18" s="40" t="s">
        <v>38</v>
      </c>
      <c r="E18" s="151" t="s">
        <v>52</v>
      </c>
      <c r="F18" s="420">
        <v>1271900429</v>
      </c>
      <c r="G18" s="421">
        <v>0</v>
      </c>
      <c r="H18" s="421">
        <v>0</v>
      </c>
      <c r="I18" s="421">
        <v>0</v>
      </c>
      <c r="J18" s="421">
        <v>0</v>
      </c>
      <c r="K18" s="421">
        <f t="shared" si="0"/>
        <v>0</v>
      </c>
      <c r="L18" s="420">
        <f t="shared" si="12"/>
        <v>1271900429</v>
      </c>
      <c r="M18" s="43">
        <f t="shared" si="18"/>
        <v>2.3960637406557488E-4</v>
      </c>
      <c r="N18" s="421">
        <v>0</v>
      </c>
      <c r="O18" s="422">
        <v>1271900429</v>
      </c>
      <c r="P18" s="422">
        <f t="shared" si="13"/>
        <v>0</v>
      </c>
      <c r="Q18" s="421">
        <v>27229320.809999999</v>
      </c>
      <c r="R18" s="421">
        <f t="shared" si="14"/>
        <v>1244671108.1900001</v>
      </c>
      <c r="S18" s="421">
        <f t="shared" si="15"/>
        <v>1244671108.1900001</v>
      </c>
      <c r="T18" s="421">
        <v>27229320.809999999</v>
      </c>
      <c r="U18" s="421">
        <f t="shared" si="16"/>
        <v>0</v>
      </c>
      <c r="V18" s="421">
        <v>27229320.809999999</v>
      </c>
      <c r="W18" s="44">
        <f t="shared" si="17"/>
        <v>0</v>
      </c>
      <c r="X18" s="45">
        <f t="shared" si="3"/>
        <v>2.1408374578038607E-2</v>
      </c>
      <c r="Y18" s="45">
        <f t="shared" si="4"/>
        <v>2.1408374578038607E-2</v>
      </c>
      <c r="Z18" s="45">
        <f t="shared" si="5"/>
        <v>2.1408374578038607E-2</v>
      </c>
      <c r="AA18" s="45">
        <f t="shared" si="6"/>
        <v>1</v>
      </c>
      <c r="AB18" s="45">
        <f t="shared" si="7"/>
        <v>1</v>
      </c>
    </row>
    <row r="19" spans="1:28" ht="27" customHeight="1" x14ac:dyDescent="0.25">
      <c r="A19" s="239" t="s">
        <v>53</v>
      </c>
      <c r="B19" s="40" t="s">
        <v>37</v>
      </c>
      <c r="C19" s="40">
        <v>20</v>
      </c>
      <c r="D19" s="40" t="s">
        <v>38</v>
      </c>
      <c r="E19" s="151" t="s">
        <v>54</v>
      </c>
      <c r="F19" s="420">
        <v>994750622</v>
      </c>
      <c r="G19" s="421">
        <v>0</v>
      </c>
      <c r="H19" s="421">
        <v>0</v>
      </c>
      <c r="I19" s="421">
        <v>0</v>
      </c>
      <c r="J19" s="421">
        <v>0</v>
      </c>
      <c r="K19" s="421">
        <f t="shared" si="0"/>
        <v>0</v>
      </c>
      <c r="L19" s="420">
        <f t="shared" si="12"/>
        <v>994750622</v>
      </c>
      <c r="M19" s="43">
        <f t="shared" si="18"/>
        <v>1.8739563585515174E-4</v>
      </c>
      <c r="N19" s="421">
        <v>0</v>
      </c>
      <c r="O19" s="422">
        <v>994750622</v>
      </c>
      <c r="P19" s="422">
        <f t="shared" si="13"/>
        <v>0</v>
      </c>
      <c r="Q19" s="421">
        <v>647647793.72000003</v>
      </c>
      <c r="R19" s="421">
        <f t="shared" si="14"/>
        <v>347102828.27999997</v>
      </c>
      <c r="S19" s="421">
        <f t="shared" si="15"/>
        <v>347102828.27999997</v>
      </c>
      <c r="T19" s="421">
        <v>647647793.72000003</v>
      </c>
      <c r="U19" s="421">
        <f t="shared" si="16"/>
        <v>0</v>
      </c>
      <c r="V19" s="421">
        <v>647647793.72000003</v>
      </c>
      <c r="W19" s="44">
        <f t="shared" si="17"/>
        <v>0</v>
      </c>
      <c r="X19" s="45">
        <f t="shared" si="3"/>
        <v>0.65106548254060803</v>
      </c>
      <c r="Y19" s="45">
        <f t="shared" si="4"/>
        <v>0.65106548254060803</v>
      </c>
      <c r="Z19" s="45">
        <f t="shared" si="5"/>
        <v>0.65106548254060803</v>
      </c>
      <c r="AA19" s="45">
        <f t="shared" si="6"/>
        <v>1</v>
      </c>
      <c r="AB19" s="45">
        <f t="shared" si="7"/>
        <v>1</v>
      </c>
    </row>
    <row r="20" spans="1:28" ht="22.5" customHeight="1" x14ac:dyDescent="0.25">
      <c r="A20" s="238" t="s">
        <v>55</v>
      </c>
      <c r="B20" s="33"/>
      <c r="C20" s="33"/>
      <c r="D20" s="40"/>
      <c r="E20" s="149" t="s">
        <v>56</v>
      </c>
      <c r="F20" s="419">
        <f>SUM(F21:F27)</f>
        <v>10389288000</v>
      </c>
      <c r="G20" s="419">
        <f>SUM(G21:G27)</f>
        <v>0</v>
      </c>
      <c r="H20" s="419">
        <f>SUM(H21:H27)</f>
        <v>0</v>
      </c>
      <c r="I20" s="419">
        <f>SUM(I21:I27)</f>
        <v>600000000</v>
      </c>
      <c r="J20" s="419">
        <f>SUM(J21:J27)</f>
        <v>600000000</v>
      </c>
      <c r="K20" s="419">
        <f t="shared" si="0"/>
        <v>0</v>
      </c>
      <c r="L20" s="419">
        <f>SUM(L21:L27)</f>
        <v>10389288000</v>
      </c>
      <c r="M20" s="36">
        <f t="shared" si="18"/>
        <v>1.9571812148535634E-3</v>
      </c>
      <c r="N20" s="419">
        <f t="shared" ref="N20:W20" si="19">SUM(N21:N27)</f>
        <v>0</v>
      </c>
      <c r="O20" s="419">
        <f t="shared" si="19"/>
        <v>10389288000</v>
      </c>
      <c r="P20" s="419">
        <f t="shared" si="19"/>
        <v>0</v>
      </c>
      <c r="Q20" s="419">
        <f t="shared" si="19"/>
        <v>7585922008.0400019</v>
      </c>
      <c r="R20" s="419">
        <f t="shared" si="19"/>
        <v>2803365991.9599996</v>
      </c>
      <c r="S20" s="419">
        <f t="shared" si="19"/>
        <v>2803365991.9599996</v>
      </c>
      <c r="T20" s="419">
        <f t="shared" si="19"/>
        <v>7585922008.0400019</v>
      </c>
      <c r="U20" s="419">
        <f t="shared" si="19"/>
        <v>0</v>
      </c>
      <c r="V20" s="419">
        <f t="shared" si="19"/>
        <v>6684225260.0400019</v>
      </c>
      <c r="W20" s="419">
        <f t="shared" si="19"/>
        <v>901696748.00000024</v>
      </c>
      <c r="X20" s="37">
        <f t="shared" si="3"/>
        <v>0.73016765037604137</v>
      </c>
      <c r="Y20" s="37">
        <f t="shared" si="4"/>
        <v>0.73016765037604137</v>
      </c>
      <c r="Z20" s="37">
        <f t="shared" si="5"/>
        <v>0.64337664525615246</v>
      </c>
      <c r="AA20" s="37">
        <f t="shared" si="6"/>
        <v>1</v>
      </c>
      <c r="AB20" s="37">
        <f t="shared" si="7"/>
        <v>0.88113551035136806</v>
      </c>
    </row>
    <row r="21" spans="1:28" ht="33.75" customHeight="1" x14ac:dyDescent="0.25">
      <c r="A21" s="239" t="s">
        <v>57</v>
      </c>
      <c r="B21" s="40" t="s">
        <v>37</v>
      </c>
      <c r="C21" s="40">
        <v>20</v>
      </c>
      <c r="D21" s="40" t="s">
        <v>38</v>
      </c>
      <c r="E21" s="151" t="s">
        <v>490</v>
      </c>
      <c r="F21" s="420">
        <v>3540437888</v>
      </c>
      <c r="G21" s="421">
        <v>0</v>
      </c>
      <c r="H21" s="421">
        <v>0</v>
      </c>
      <c r="I21" s="421">
        <v>0</v>
      </c>
      <c r="J21" s="421">
        <v>600000000</v>
      </c>
      <c r="K21" s="421">
        <f t="shared" si="0"/>
        <v>-600000000</v>
      </c>
      <c r="L21" s="420">
        <f t="shared" ref="L21:L27" si="20">+F21+K21</f>
        <v>2940437888</v>
      </c>
      <c r="M21" s="43">
        <f t="shared" si="18"/>
        <v>5.5393303158380875E-4</v>
      </c>
      <c r="N21" s="421">
        <v>0</v>
      </c>
      <c r="O21" s="422">
        <v>2940437888</v>
      </c>
      <c r="P21" s="422">
        <f t="shared" ref="P21:P27" si="21">L21-O21</f>
        <v>0</v>
      </c>
      <c r="Q21" s="421">
        <v>2286923070.8000002</v>
      </c>
      <c r="R21" s="421">
        <f t="shared" ref="R21:R27" si="22">+L21-Q21</f>
        <v>653514817.19999981</v>
      </c>
      <c r="S21" s="421">
        <f t="shared" ref="S21:S27" si="23">O21-Q21</f>
        <v>653514817.19999981</v>
      </c>
      <c r="T21" s="421">
        <v>2286923070.8000002</v>
      </c>
      <c r="U21" s="421">
        <f t="shared" ref="U21:U27" si="24">+Q21-T21</f>
        <v>0</v>
      </c>
      <c r="V21" s="421">
        <v>2002901370.8</v>
      </c>
      <c r="W21" s="44">
        <f t="shared" ref="W21:W27" si="25">+T21-V21</f>
        <v>284021700.00000024</v>
      </c>
      <c r="X21" s="45">
        <f t="shared" si="3"/>
        <v>0.77774915094550712</v>
      </c>
      <c r="Y21" s="45">
        <f t="shared" si="4"/>
        <v>0.77774915094550712</v>
      </c>
      <c r="Z21" s="45">
        <f t="shared" si="5"/>
        <v>0.68115751703985661</v>
      </c>
      <c r="AA21" s="45">
        <f t="shared" si="6"/>
        <v>1</v>
      </c>
      <c r="AB21" s="45">
        <f t="shared" si="7"/>
        <v>0.87580618533851895</v>
      </c>
    </row>
    <row r="22" spans="1:28" ht="29.25" customHeight="1" x14ac:dyDescent="0.25">
      <c r="A22" s="239" t="s">
        <v>59</v>
      </c>
      <c r="B22" s="40" t="s">
        <v>37</v>
      </c>
      <c r="C22" s="40">
        <v>20</v>
      </c>
      <c r="D22" s="40" t="s">
        <v>38</v>
      </c>
      <c r="E22" s="151" t="s">
        <v>491</v>
      </c>
      <c r="F22" s="420">
        <v>2411282700</v>
      </c>
      <c r="G22" s="421">
        <v>0</v>
      </c>
      <c r="H22" s="421">
        <v>0</v>
      </c>
      <c r="I22" s="421">
        <v>0</v>
      </c>
      <c r="J22" s="421">
        <v>0</v>
      </c>
      <c r="K22" s="421">
        <f t="shared" si="0"/>
        <v>0</v>
      </c>
      <c r="L22" s="420">
        <f t="shared" si="20"/>
        <v>2411282700</v>
      </c>
      <c r="M22" s="43">
        <f t="shared" si="18"/>
        <v>4.542483762257221E-4</v>
      </c>
      <c r="N22" s="421">
        <v>0</v>
      </c>
      <c r="O22" s="422">
        <v>2411282700</v>
      </c>
      <c r="P22" s="422">
        <f t="shared" si="21"/>
        <v>0</v>
      </c>
      <c r="Q22" s="421">
        <v>1619998128</v>
      </c>
      <c r="R22" s="421">
        <f t="shared" si="22"/>
        <v>791284572</v>
      </c>
      <c r="S22" s="421">
        <f t="shared" si="23"/>
        <v>791284572</v>
      </c>
      <c r="T22" s="421">
        <v>1619998128</v>
      </c>
      <c r="U22" s="421">
        <f t="shared" si="24"/>
        <v>0</v>
      </c>
      <c r="V22" s="421">
        <v>1418799328</v>
      </c>
      <c r="W22" s="44">
        <f t="shared" si="25"/>
        <v>201198800</v>
      </c>
      <c r="X22" s="45">
        <f t="shared" si="3"/>
        <v>0.67184081236098947</v>
      </c>
      <c r="Y22" s="45">
        <f t="shared" si="4"/>
        <v>0.67184081236098947</v>
      </c>
      <c r="Z22" s="45">
        <f t="shared" si="5"/>
        <v>0.58840024357160614</v>
      </c>
      <c r="AA22" s="45">
        <f t="shared" si="6"/>
        <v>1</v>
      </c>
      <c r="AB22" s="45">
        <f t="shared" si="7"/>
        <v>0.87580306636008654</v>
      </c>
    </row>
    <row r="23" spans="1:28" ht="21.75" customHeight="1" x14ac:dyDescent="0.25">
      <c r="A23" s="239" t="s">
        <v>61</v>
      </c>
      <c r="B23" s="40" t="s">
        <v>37</v>
      </c>
      <c r="C23" s="40">
        <v>20</v>
      </c>
      <c r="D23" s="40" t="s">
        <v>38</v>
      </c>
      <c r="E23" s="151" t="s">
        <v>62</v>
      </c>
      <c r="F23" s="420">
        <v>1539154912</v>
      </c>
      <c r="G23" s="421">
        <v>0</v>
      </c>
      <c r="H23" s="421">
        <v>0</v>
      </c>
      <c r="I23" s="421">
        <v>600000000</v>
      </c>
      <c r="J23" s="421">
        <v>0</v>
      </c>
      <c r="K23" s="421">
        <f t="shared" si="0"/>
        <v>600000000</v>
      </c>
      <c r="L23" s="420">
        <f t="shared" si="20"/>
        <v>2139154912</v>
      </c>
      <c r="M23" s="43">
        <f t="shared" si="18"/>
        <v>4.0298370874193947E-4</v>
      </c>
      <c r="N23" s="421">
        <v>0</v>
      </c>
      <c r="O23" s="422">
        <v>2139154912</v>
      </c>
      <c r="P23" s="422">
        <f t="shared" si="21"/>
        <v>0</v>
      </c>
      <c r="Q23" s="421">
        <v>1767699263.6400001</v>
      </c>
      <c r="R23" s="421">
        <f t="shared" si="22"/>
        <v>371455648.3599999</v>
      </c>
      <c r="S23" s="421">
        <f t="shared" si="23"/>
        <v>371455648.3599999</v>
      </c>
      <c r="T23" s="421">
        <v>1767699263.6400001</v>
      </c>
      <c r="U23" s="421">
        <f t="shared" si="24"/>
        <v>0</v>
      </c>
      <c r="V23" s="421">
        <v>1569326515.6400001</v>
      </c>
      <c r="W23" s="44">
        <f t="shared" si="25"/>
        <v>198372748</v>
      </c>
      <c r="X23" s="45">
        <f t="shared" si="3"/>
        <v>0.82635402126501067</v>
      </c>
      <c r="Y23" s="45">
        <f t="shared" si="4"/>
        <v>0.82635402126501067</v>
      </c>
      <c r="Z23" s="45">
        <f t="shared" si="5"/>
        <v>0.73361985466155899</v>
      </c>
      <c r="AA23" s="45">
        <f t="shared" si="6"/>
        <v>1</v>
      </c>
      <c r="AB23" s="45">
        <f t="shared" si="7"/>
        <v>0.88777913071507653</v>
      </c>
    </row>
    <row r="24" spans="1:28" ht="21.75" customHeight="1" x14ac:dyDescent="0.25">
      <c r="A24" s="239" t="s">
        <v>63</v>
      </c>
      <c r="B24" s="40" t="s">
        <v>37</v>
      </c>
      <c r="C24" s="40">
        <v>20</v>
      </c>
      <c r="D24" s="40" t="s">
        <v>38</v>
      </c>
      <c r="E24" s="151" t="s">
        <v>518</v>
      </c>
      <c r="F24" s="420">
        <v>1254967000</v>
      </c>
      <c r="G24" s="421">
        <v>0</v>
      </c>
      <c r="H24" s="421">
        <v>0</v>
      </c>
      <c r="I24" s="421">
        <v>0</v>
      </c>
      <c r="J24" s="421">
        <v>0</v>
      </c>
      <c r="K24" s="421">
        <f t="shared" si="0"/>
        <v>0</v>
      </c>
      <c r="L24" s="420">
        <f t="shared" si="20"/>
        <v>1254967000</v>
      </c>
      <c r="M24" s="43">
        <f t="shared" si="18"/>
        <v>2.3641637787508938E-4</v>
      </c>
      <c r="N24" s="421">
        <v>0</v>
      </c>
      <c r="O24" s="422">
        <v>1254967000</v>
      </c>
      <c r="P24" s="422">
        <f t="shared" si="21"/>
        <v>0</v>
      </c>
      <c r="Q24" s="421">
        <v>807145761.60000002</v>
      </c>
      <c r="R24" s="421">
        <f t="shared" si="22"/>
        <v>447821238.39999998</v>
      </c>
      <c r="S24" s="421">
        <f t="shared" si="23"/>
        <v>447821238.39999998</v>
      </c>
      <c r="T24" s="421">
        <v>807145761.60000002</v>
      </c>
      <c r="U24" s="421">
        <f t="shared" si="24"/>
        <v>0</v>
      </c>
      <c r="V24" s="421">
        <v>715241261.60000002</v>
      </c>
      <c r="W24" s="44">
        <f t="shared" si="25"/>
        <v>91904500</v>
      </c>
      <c r="X24" s="45">
        <f t="shared" si="3"/>
        <v>0.6431609449491501</v>
      </c>
      <c r="Y24" s="45">
        <f t="shared" si="4"/>
        <v>0.6431609449491501</v>
      </c>
      <c r="Z24" s="45">
        <f t="shared" si="5"/>
        <v>0.56992834202014875</v>
      </c>
      <c r="AA24" s="45">
        <f t="shared" si="6"/>
        <v>1</v>
      </c>
      <c r="AB24" s="45">
        <f t="shared" si="7"/>
        <v>0.88613642743063126</v>
      </c>
    </row>
    <row r="25" spans="1:28" ht="36.75" customHeight="1" x14ac:dyDescent="0.25">
      <c r="A25" s="239" t="s">
        <v>65</v>
      </c>
      <c r="B25" s="40" t="s">
        <v>37</v>
      </c>
      <c r="C25" s="40">
        <v>20</v>
      </c>
      <c r="D25" s="40" t="s">
        <v>38</v>
      </c>
      <c r="E25" s="151" t="s">
        <v>66</v>
      </c>
      <c r="F25" s="420">
        <v>145133600</v>
      </c>
      <c r="G25" s="421">
        <v>0</v>
      </c>
      <c r="H25" s="421">
        <v>0</v>
      </c>
      <c r="I25" s="421">
        <v>0</v>
      </c>
      <c r="J25" s="421">
        <v>0</v>
      </c>
      <c r="K25" s="421">
        <f t="shared" si="0"/>
        <v>0</v>
      </c>
      <c r="L25" s="420">
        <f t="shared" si="20"/>
        <v>145133600</v>
      </c>
      <c r="M25" s="371">
        <f t="shared" si="18"/>
        <v>2.73409261119791E-5</v>
      </c>
      <c r="N25" s="421">
        <v>0</v>
      </c>
      <c r="O25" s="422">
        <v>145133600</v>
      </c>
      <c r="P25" s="422">
        <f t="shared" si="21"/>
        <v>0</v>
      </c>
      <c r="Q25" s="421">
        <v>95149069.599999994</v>
      </c>
      <c r="R25" s="421">
        <f t="shared" si="22"/>
        <v>49984530.400000006</v>
      </c>
      <c r="S25" s="421">
        <f t="shared" si="23"/>
        <v>49984530.400000006</v>
      </c>
      <c r="T25" s="421">
        <v>95149069.599999994</v>
      </c>
      <c r="U25" s="421">
        <f t="shared" si="24"/>
        <v>0</v>
      </c>
      <c r="V25" s="421">
        <v>83840069.599999994</v>
      </c>
      <c r="W25" s="44">
        <f t="shared" si="25"/>
        <v>11309000</v>
      </c>
      <c r="X25" s="45">
        <f t="shared" si="3"/>
        <v>0.65559642701621124</v>
      </c>
      <c r="Y25" s="45">
        <f t="shared" si="4"/>
        <v>0.65559642701621124</v>
      </c>
      <c r="Z25" s="45">
        <f t="shared" si="5"/>
        <v>0.57767511864929966</v>
      </c>
      <c r="AA25" s="45">
        <f t="shared" si="6"/>
        <v>1</v>
      </c>
      <c r="AB25" s="45">
        <f t="shared" si="7"/>
        <v>0.88114439744348272</v>
      </c>
    </row>
    <row r="26" spans="1:28" ht="21.75" customHeight="1" x14ac:dyDescent="0.25">
      <c r="A26" s="239" t="s">
        <v>67</v>
      </c>
      <c r="B26" s="40" t="s">
        <v>37</v>
      </c>
      <c r="C26" s="40">
        <v>20</v>
      </c>
      <c r="D26" s="40" t="s">
        <v>38</v>
      </c>
      <c r="E26" s="151" t="s">
        <v>68</v>
      </c>
      <c r="F26" s="420">
        <v>898748700</v>
      </c>
      <c r="G26" s="421">
        <v>0</v>
      </c>
      <c r="H26" s="421">
        <v>0</v>
      </c>
      <c r="I26" s="421">
        <v>0</v>
      </c>
      <c r="J26" s="421">
        <v>0</v>
      </c>
      <c r="K26" s="421">
        <f t="shared" si="0"/>
        <v>0</v>
      </c>
      <c r="L26" s="420">
        <f t="shared" si="20"/>
        <v>898748700</v>
      </c>
      <c r="M26" s="43">
        <f t="shared" si="18"/>
        <v>1.6931035817989266E-4</v>
      </c>
      <c r="N26" s="421">
        <v>0</v>
      </c>
      <c r="O26" s="422">
        <v>898748700</v>
      </c>
      <c r="P26" s="422">
        <f t="shared" si="21"/>
        <v>0</v>
      </c>
      <c r="Q26" s="421">
        <v>605377134.79999995</v>
      </c>
      <c r="R26" s="421">
        <f t="shared" si="22"/>
        <v>293371565.20000005</v>
      </c>
      <c r="S26" s="421">
        <f t="shared" si="23"/>
        <v>293371565.20000005</v>
      </c>
      <c r="T26" s="421">
        <v>605377134.79999995</v>
      </c>
      <c r="U26" s="421">
        <f t="shared" si="24"/>
        <v>0</v>
      </c>
      <c r="V26" s="421">
        <v>536446234.80000001</v>
      </c>
      <c r="W26" s="44">
        <f t="shared" si="25"/>
        <v>68930899.99999994</v>
      </c>
      <c r="X26" s="45">
        <f t="shared" si="3"/>
        <v>0.67357775849912216</v>
      </c>
      <c r="Y26" s="45">
        <f t="shared" si="4"/>
        <v>0.67357775849912216</v>
      </c>
      <c r="Z26" s="45">
        <f t="shared" si="5"/>
        <v>0.59688123587828279</v>
      </c>
      <c r="AA26" s="45">
        <f t="shared" si="6"/>
        <v>1</v>
      </c>
      <c r="AB26" s="45">
        <f t="shared" si="7"/>
        <v>0.8861356069836156</v>
      </c>
    </row>
    <row r="27" spans="1:28" ht="39.75" customHeight="1" x14ac:dyDescent="0.25">
      <c r="A27" s="239" t="s">
        <v>69</v>
      </c>
      <c r="B27" s="40" t="s">
        <v>37</v>
      </c>
      <c r="C27" s="40">
        <v>20</v>
      </c>
      <c r="D27" s="40" t="s">
        <v>38</v>
      </c>
      <c r="E27" s="151" t="s">
        <v>70</v>
      </c>
      <c r="F27" s="420">
        <v>599563200</v>
      </c>
      <c r="G27" s="421">
        <v>0</v>
      </c>
      <c r="H27" s="421">
        <v>0</v>
      </c>
      <c r="I27" s="421">
        <v>0</v>
      </c>
      <c r="J27" s="421">
        <v>0</v>
      </c>
      <c r="K27" s="421">
        <f t="shared" si="0"/>
        <v>0</v>
      </c>
      <c r="L27" s="420">
        <f t="shared" si="20"/>
        <v>599563200</v>
      </c>
      <c r="M27" s="43">
        <f t="shared" si="18"/>
        <v>1.1294843613513168E-4</v>
      </c>
      <c r="N27" s="421">
        <v>0</v>
      </c>
      <c r="O27" s="422">
        <v>599563200</v>
      </c>
      <c r="P27" s="422">
        <f t="shared" si="21"/>
        <v>0</v>
      </c>
      <c r="Q27" s="421">
        <v>403629579.60000002</v>
      </c>
      <c r="R27" s="421">
        <f t="shared" si="22"/>
        <v>195933620.39999998</v>
      </c>
      <c r="S27" s="421">
        <f t="shared" si="23"/>
        <v>195933620.39999998</v>
      </c>
      <c r="T27" s="421">
        <v>403629579.60000002</v>
      </c>
      <c r="U27" s="421">
        <f t="shared" si="24"/>
        <v>0</v>
      </c>
      <c r="V27" s="421">
        <v>357670479.60000002</v>
      </c>
      <c r="W27" s="44">
        <f t="shared" si="25"/>
        <v>45959100</v>
      </c>
      <c r="X27" s="45">
        <f t="shared" si="3"/>
        <v>0.67320606001168859</v>
      </c>
      <c r="Y27" s="45">
        <f t="shared" si="4"/>
        <v>0.67320606001168859</v>
      </c>
      <c r="Z27" s="45">
        <f t="shared" si="5"/>
        <v>0.59655175567813368</v>
      </c>
      <c r="AA27" s="45">
        <f t="shared" si="6"/>
        <v>1</v>
      </c>
      <c r="AB27" s="45">
        <f t="shared" si="7"/>
        <v>0.88613545110954006</v>
      </c>
    </row>
    <row r="28" spans="1:28" ht="41.25" customHeight="1" x14ac:dyDescent="0.25">
      <c r="A28" s="238" t="s">
        <v>71</v>
      </c>
      <c r="B28" s="33"/>
      <c r="C28" s="33"/>
      <c r="D28" s="40"/>
      <c r="E28" s="149" t="s">
        <v>72</v>
      </c>
      <c r="F28" s="419">
        <f>+F29+F33+F34</f>
        <v>5077431000</v>
      </c>
      <c r="G28" s="419">
        <f>+G29+G33+G34</f>
        <v>0</v>
      </c>
      <c r="H28" s="419">
        <f>+H29+H33+H34</f>
        <v>0</v>
      </c>
      <c r="I28" s="419">
        <f>+I29+I33+I34</f>
        <v>0</v>
      </c>
      <c r="J28" s="419">
        <f>+J29+J33+J34</f>
        <v>0</v>
      </c>
      <c r="K28" s="419">
        <f t="shared" si="0"/>
        <v>0</v>
      </c>
      <c r="L28" s="419">
        <f>+L29+L33+L34</f>
        <v>5077431000</v>
      </c>
      <c r="M28" s="36">
        <f t="shared" si="18"/>
        <v>9.565094906325768E-4</v>
      </c>
      <c r="N28" s="419">
        <f t="shared" ref="N28:W28" si="26">+N29+N33+N34</f>
        <v>0</v>
      </c>
      <c r="O28" s="419">
        <f t="shared" si="26"/>
        <v>5077431000</v>
      </c>
      <c r="P28" s="419">
        <f t="shared" si="26"/>
        <v>0</v>
      </c>
      <c r="Q28" s="419">
        <f t="shared" si="26"/>
        <v>2521902692.8399997</v>
      </c>
      <c r="R28" s="419">
        <f t="shared" si="26"/>
        <v>2555528307.1600003</v>
      </c>
      <c r="S28" s="419">
        <f t="shared" si="26"/>
        <v>2555528307.1600003</v>
      </c>
      <c r="T28" s="419">
        <f t="shared" si="26"/>
        <v>2521902692.8399997</v>
      </c>
      <c r="U28" s="419">
        <f t="shared" si="26"/>
        <v>0</v>
      </c>
      <c r="V28" s="419">
        <f t="shared" si="26"/>
        <v>2521902692.8399997</v>
      </c>
      <c r="W28" s="419">
        <f t="shared" si="26"/>
        <v>0</v>
      </c>
      <c r="X28" s="37">
        <f t="shared" si="3"/>
        <v>0.4966887177472229</v>
      </c>
      <c r="Y28" s="37">
        <f t="shared" si="4"/>
        <v>0.4966887177472229</v>
      </c>
      <c r="Z28" s="37">
        <f t="shared" si="5"/>
        <v>0.4966887177472229</v>
      </c>
      <c r="AA28" s="37">
        <f t="shared" si="6"/>
        <v>1</v>
      </c>
      <c r="AB28" s="37">
        <f t="shared" si="7"/>
        <v>1</v>
      </c>
    </row>
    <row r="29" spans="1:28" s="410" customFormat="1" ht="39" customHeight="1" x14ac:dyDescent="0.25">
      <c r="A29" s="238" t="s">
        <v>73</v>
      </c>
      <c r="B29" s="33"/>
      <c r="C29" s="33"/>
      <c r="D29" s="33"/>
      <c r="E29" s="149" t="s">
        <v>74</v>
      </c>
      <c r="F29" s="419">
        <f>+F30+F31+F32</f>
        <v>2059834541</v>
      </c>
      <c r="G29" s="419">
        <f>+G30+G31+G32</f>
        <v>0</v>
      </c>
      <c r="H29" s="419">
        <f>+H30+H31+H32</f>
        <v>0</v>
      </c>
      <c r="I29" s="419">
        <f>+I30+I31+I32</f>
        <v>0</v>
      </c>
      <c r="J29" s="419">
        <f>+J30+J31+J32</f>
        <v>0</v>
      </c>
      <c r="K29" s="419">
        <f t="shared" si="0"/>
        <v>0</v>
      </c>
      <c r="L29" s="419">
        <f>+L30+L31+L32</f>
        <v>2059834541</v>
      </c>
      <c r="M29" s="36">
        <f t="shared" si="18"/>
        <v>3.8804097733662903E-4</v>
      </c>
      <c r="N29" s="419">
        <f t="shared" ref="N29:W29" si="27">+N30+N31+N32</f>
        <v>0</v>
      </c>
      <c r="O29" s="419">
        <f t="shared" si="27"/>
        <v>2059834541</v>
      </c>
      <c r="P29" s="419">
        <f t="shared" si="27"/>
        <v>0</v>
      </c>
      <c r="Q29" s="419">
        <f t="shared" si="27"/>
        <v>1011947699.7899998</v>
      </c>
      <c r="R29" s="419">
        <f t="shared" si="27"/>
        <v>1047886841.2100002</v>
      </c>
      <c r="S29" s="419">
        <f t="shared" si="27"/>
        <v>1047886841.2100002</v>
      </c>
      <c r="T29" s="419">
        <f t="shared" si="27"/>
        <v>1011947699.7899998</v>
      </c>
      <c r="U29" s="419">
        <f t="shared" si="27"/>
        <v>0</v>
      </c>
      <c r="V29" s="419">
        <f t="shared" si="27"/>
        <v>1011947699.7899998</v>
      </c>
      <c r="W29" s="419">
        <f t="shared" si="27"/>
        <v>0</v>
      </c>
      <c r="X29" s="37">
        <f t="shared" si="3"/>
        <v>0.49127620672810141</v>
      </c>
      <c r="Y29" s="37">
        <f t="shared" si="4"/>
        <v>0.49127620672810141</v>
      </c>
      <c r="Z29" s="37">
        <f t="shared" si="5"/>
        <v>0.49127620672810141</v>
      </c>
      <c r="AA29" s="37">
        <f t="shared" si="6"/>
        <v>1</v>
      </c>
      <c r="AB29" s="37">
        <f t="shared" si="7"/>
        <v>1</v>
      </c>
    </row>
    <row r="30" spans="1:28" ht="21.75" customHeight="1" x14ac:dyDescent="0.25">
      <c r="A30" s="239" t="s">
        <v>75</v>
      </c>
      <c r="B30" s="40" t="s">
        <v>37</v>
      </c>
      <c r="C30" s="40">
        <v>20</v>
      </c>
      <c r="D30" s="40" t="s">
        <v>38</v>
      </c>
      <c r="E30" s="151" t="s">
        <v>503</v>
      </c>
      <c r="F30" s="420">
        <v>1440417805</v>
      </c>
      <c r="G30" s="421">
        <v>0</v>
      </c>
      <c r="H30" s="421">
        <v>0</v>
      </c>
      <c r="I30" s="421">
        <v>0</v>
      </c>
      <c r="J30" s="421">
        <v>0</v>
      </c>
      <c r="K30" s="421">
        <f t="shared" si="0"/>
        <v>0</v>
      </c>
      <c r="L30" s="420">
        <v>1440417805</v>
      </c>
      <c r="M30" s="43">
        <f t="shared" si="18"/>
        <v>2.7135244200436094E-4</v>
      </c>
      <c r="N30" s="421">
        <v>0</v>
      </c>
      <c r="O30" s="422">
        <v>1440417805</v>
      </c>
      <c r="P30" s="422">
        <f t="shared" ref="P30:P35" si="28">L30-O30</f>
        <v>0</v>
      </c>
      <c r="Q30" s="422">
        <v>666840874.29999995</v>
      </c>
      <c r="R30" s="422">
        <f t="shared" ref="R30:R35" si="29">+L30-Q30</f>
        <v>773576930.70000005</v>
      </c>
      <c r="S30" s="421">
        <f t="shared" ref="S30:S35" si="30">O30-Q30</f>
        <v>773576930.70000005</v>
      </c>
      <c r="T30" s="421">
        <v>666840874.29999995</v>
      </c>
      <c r="U30" s="421">
        <f t="shared" ref="U30:U35" si="31">+Q30-T30</f>
        <v>0</v>
      </c>
      <c r="V30" s="421">
        <v>666840874.29999995</v>
      </c>
      <c r="W30" s="44">
        <f t="shared" ref="W30:W35" si="32">+T30-V30</f>
        <v>0</v>
      </c>
      <c r="X30" s="45">
        <f t="shared" si="3"/>
        <v>0.46294961919052363</v>
      </c>
      <c r="Y30" s="45">
        <f t="shared" si="4"/>
        <v>0.46294961919052363</v>
      </c>
      <c r="Z30" s="45">
        <f t="shared" si="5"/>
        <v>0.46294961919052363</v>
      </c>
      <c r="AA30" s="45">
        <f t="shared" si="6"/>
        <v>1</v>
      </c>
      <c r="AB30" s="45">
        <f t="shared" si="7"/>
        <v>1</v>
      </c>
    </row>
    <row r="31" spans="1:28" ht="21.75" customHeight="1" x14ac:dyDescent="0.25">
      <c r="A31" s="239" t="s">
        <v>77</v>
      </c>
      <c r="B31" s="40" t="s">
        <v>37</v>
      </c>
      <c r="C31" s="40">
        <v>20</v>
      </c>
      <c r="D31" s="40" t="s">
        <v>38</v>
      </c>
      <c r="E31" s="151" t="s">
        <v>78</v>
      </c>
      <c r="F31" s="420">
        <v>510000000</v>
      </c>
      <c r="G31" s="421">
        <v>0</v>
      </c>
      <c r="H31" s="421">
        <v>0</v>
      </c>
      <c r="I31" s="421">
        <v>0</v>
      </c>
      <c r="J31" s="421">
        <v>0</v>
      </c>
      <c r="K31" s="421">
        <f t="shared" si="0"/>
        <v>0</v>
      </c>
      <c r="L31" s="420">
        <v>510000000</v>
      </c>
      <c r="M31" s="43">
        <f t="shared" si="18"/>
        <v>9.6076114125945612E-5</v>
      </c>
      <c r="N31" s="421">
        <v>0</v>
      </c>
      <c r="O31" s="422">
        <v>510000000</v>
      </c>
      <c r="P31" s="422">
        <f t="shared" si="28"/>
        <v>0</v>
      </c>
      <c r="Q31" s="422">
        <v>270409592.57999998</v>
      </c>
      <c r="R31" s="422">
        <f t="shared" si="29"/>
        <v>239590407.42000002</v>
      </c>
      <c r="S31" s="421">
        <f t="shared" si="30"/>
        <v>239590407.42000002</v>
      </c>
      <c r="T31" s="421">
        <v>270409592.57999998</v>
      </c>
      <c r="U31" s="421">
        <f t="shared" si="31"/>
        <v>0</v>
      </c>
      <c r="V31" s="421">
        <v>270409592.57999998</v>
      </c>
      <c r="W31" s="44">
        <f t="shared" si="32"/>
        <v>0</v>
      </c>
      <c r="X31" s="45">
        <f t="shared" si="3"/>
        <v>0.5302148874117647</v>
      </c>
      <c r="Y31" s="45">
        <f t="shared" si="4"/>
        <v>0.5302148874117647</v>
      </c>
      <c r="Z31" s="45">
        <f t="shared" si="5"/>
        <v>0.5302148874117647</v>
      </c>
      <c r="AA31" s="45">
        <f t="shared" si="6"/>
        <v>1</v>
      </c>
      <c r="AB31" s="45">
        <f t="shared" si="7"/>
        <v>1</v>
      </c>
    </row>
    <row r="32" spans="1:28" ht="21.75" customHeight="1" x14ac:dyDescent="0.25">
      <c r="A32" s="239" t="s">
        <v>79</v>
      </c>
      <c r="B32" s="40" t="s">
        <v>37</v>
      </c>
      <c r="C32" s="40">
        <v>20</v>
      </c>
      <c r="D32" s="40" t="s">
        <v>38</v>
      </c>
      <c r="E32" s="151" t="s">
        <v>80</v>
      </c>
      <c r="F32" s="420">
        <v>109416736</v>
      </c>
      <c r="G32" s="421">
        <v>0</v>
      </c>
      <c r="H32" s="421">
        <v>0</v>
      </c>
      <c r="I32" s="421">
        <v>0</v>
      </c>
      <c r="J32" s="421">
        <v>0</v>
      </c>
      <c r="K32" s="421">
        <f t="shared" si="0"/>
        <v>0</v>
      </c>
      <c r="L32" s="420">
        <v>109416736</v>
      </c>
      <c r="M32" s="371">
        <f t="shared" si="18"/>
        <v>2.0612421206322474E-5</v>
      </c>
      <c r="N32" s="421">
        <v>0</v>
      </c>
      <c r="O32" s="422">
        <v>109416736</v>
      </c>
      <c r="P32" s="422">
        <f t="shared" si="28"/>
        <v>0</v>
      </c>
      <c r="Q32" s="421">
        <v>74697232.909999996</v>
      </c>
      <c r="R32" s="421">
        <f t="shared" si="29"/>
        <v>34719503.090000004</v>
      </c>
      <c r="S32" s="421">
        <f t="shared" si="30"/>
        <v>34719503.090000004</v>
      </c>
      <c r="T32" s="421">
        <v>74697232.909999996</v>
      </c>
      <c r="U32" s="421">
        <f t="shared" si="31"/>
        <v>0</v>
      </c>
      <c r="V32" s="421">
        <v>74697232.909999996</v>
      </c>
      <c r="W32" s="44">
        <f t="shared" si="32"/>
        <v>0</v>
      </c>
      <c r="X32" s="45">
        <f t="shared" si="3"/>
        <v>0.68268562599052485</v>
      </c>
      <c r="Y32" s="45">
        <f t="shared" si="4"/>
        <v>0.68268562599052485</v>
      </c>
      <c r="Z32" s="45">
        <f t="shared" si="5"/>
        <v>0.68268562599052485</v>
      </c>
      <c r="AA32" s="45">
        <f t="shared" si="6"/>
        <v>1</v>
      </c>
      <c r="AB32" s="45">
        <f t="shared" si="7"/>
        <v>1</v>
      </c>
    </row>
    <row r="33" spans="1:28" ht="21.75" customHeight="1" x14ac:dyDescent="0.25">
      <c r="A33" s="239" t="s">
        <v>81</v>
      </c>
      <c r="B33" s="40" t="s">
        <v>37</v>
      </c>
      <c r="C33" s="40">
        <v>20</v>
      </c>
      <c r="D33" s="40" t="s">
        <v>38</v>
      </c>
      <c r="E33" s="151" t="s">
        <v>82</v>
      </c>
      <c r="F33" s="420">
        <v>2897220308</v>
      </c>
      <c r="G33" s="421">
        <v>0</v>
      </c>
      <c r="H33" s="421">
        <v>0</v>
      </c>
      <c r="I33" s="421">
        <v>0</v>
      </c>
      <c r="J33" s="421">
        <v>0</v>
      </c>
      <c r="K33" s="421">
        <f t="shared" si="0"/>
        <v>0</v>
      </c>
      <c r="L33" s="420">
        <v>2897220308</v>
      </c>
      <c r="M33" s="43">
        <f t="shared" si="18"/>
        <v>5.4579150776355939E-4</v>
      </c>
      <c r="N33" s="421">
        <v>0</v>
      </c>
      <c r="O33" s="421">
        <v>2897220308</v>
      </c>
      <c r="P33" s="421">
        <f t="shared" si="28"/>
        <v>0</v>
      </c>
      <c r="Q33" s="421">
        <v>1452312414.05</v>
      </c>
      <c r="R33" s="421">
        <f t="shared" si="29"/>
        <v>1444907893.95</v>
      </c>
      <c r="S33" s="421">
        <f t="shared" si="30"/>
        <v>1444907893.95</v>
      </c>
      <c r="T33" s="421">
        <v>1452312414.05</v>
      </c>
      <c r="U33" s="421">
        <f t="shared" si="31"/>
        <v>0</v>
      </c>
      <c r="V33" s="421">
        <v>1452312414.05</v>
      </c>
      <c r="W33" s="44">
        <f t="shared" si="32"/>
        <v>0</v>
      </c>
      <c r="X33" s="45">
        <f t="shared" si="3"/>
        <v>0.50127786624985926</v>
      </c>
      <c r="Y33" s="45">
        <f t="shared" si="4"/>
        <v>0.50127786624985926</v>
      </c>
      <c r="Z33" s="45">
        <f t="shared" si="5"/>
        <v>0.50127786624985926</v>
      </c>
      <c r="AA33" s="45">
        <f t="shared" si="6"/>
        <v>1</v>
      </c>
      <c r="AB33" s="45">
        <f t="shared" si="7"/>
        <v>1</v>
      </c>
    </row>
    <row r="34" spans="1:28" ht="21.75" customHeight="1" x14ac:dyDescent="0.25">
      <c r="A34" s="239" t="s">
        <v>83</v>
      </c>
      <c r="B34" s="40" t="s">
        <v>37</v>
      </c>
      <c r="C34" s="40">
        <v>20</v>
      </c>
      <c r="D34" s="40" t="s">
        <v>38</v>
      </c>
      <c r="E34" s="151" t="s">
        <v>84</v>
      </c>
      <c r="F34" s="420">
        <v>120376151</v>
      </c>
      <c r="G34" s="421">
        <v>0</v>
      </c>
      <c r="H34" s="421">
        <v>0</v>
      </c>
      <c r="I34" s="421">
        <v>0</v>
      </c>
      <c r="J34" s="421">
        <v>0</v>
      </c>
      <c r="K34" s="421">
        <f t="shared" si="0"/>
        <v>0</v>
      </c>
      <c r="L34" s="420">
        <v>120376151</v>
      </c>
      <c r="M34" s="371">
        <f t="shared" si="18"/>
        <v>2.2677005532388356E-5</v>
      </c>
      <c r="N34" s="421">
        <v>0</v>
      </c>
      <c r="O34" s="421">
        <v>120376151</v>
      </c>
      <c r="P34" s="421">
        <f t="shared" si="28"/>
        <v>0</v>
      </c>
      <c r="Q34" s="421">
        <v>57642579</v>
      </c>
      <c r="R34" s="421">
        <f t="shared" si="29"/>
        <v>62733572</v>
      </c>
      <c r="S34" s="421">
        <f t="shared" si="30"/>
        <v>62733572</v>
      </c>
      <c r="T34" s="421">
        <v>57642579</v>
      </c>
      <c r="U34" s="421">
        <f t="shared" si="31"/>
        <v>0</v>
      </c>
      <c r="V34" s="421">
        <v>57642579</v>
      </c>
      <c r="W34" s="44">
        <f t="shared" si="32"/>
        <v>0</v>
      </c>
      <c r="X34" s="45">
        <f t="shared" si="3"/>
        <v>0.47885381382563064</v>
      </c>
      <c r="Y34" s="45">
        <f t="shared" si="4"/>
        <v>0.47885381382563064</v>
      </c>
      <c r="Z34" s="45">
        <f>+U34/M34</f>
        <v>0</v>
      </c>
      <c r="AA34" s="45">
        <f t="shared" si="6"/>
        <v>1</v>
      </c>
      <c r="AB34" s="45">
        <f t="shared" si="7"/>
        <v>1</v>
      </c>
    </row>
    <row r="35" spans="1:28" s="410" customFormat="1" ht="38.25" customHeight="1" x14ac:dyDescent="0.25">
      <c r="A35" s="238" t="s">
        <v>85</v>
      </c>
      <c r="B35" s="33" t="s">
        <v>37</v>
      </c>
      <c r="C35" s="33">
        <v>20</v>
      </c>
      <c r="D35" s="33" t="s">
        <v>38</v>
      </c>
      <c r="E35" s="149" t="s">
        <v>86</v>
      </c>
      <c r="F35" s="423">
        <v>4590358000</v>
      </c>
      <c r="G35" s="424">
        <v>0</v>
      </c>
      <c r="H35" s="424">
        <v>0</v>
      </c>
      <c r="I35" s="424">
        <v>0</v>
      </c>
      <c r="J35" s="424">
        <v>0</v>
      </c>
      <c r="K35" s="424">
        <f t="shared" si="0"/>
        <v>0</v>
      </c>
      <c r="L35" s="424">
        <f>+F35+K35</f>
        <v>4590358000</v>
      </c>
      <c r="M35" s="36">
        <f t="shared" si="18"/>
        <v>8.6475246879793622E-4</v>
      </c>
      <c r="N35" s="424">
        <v>4590358000</v>
      </c>
      <c r="O35" s="424">
        <v>0</v>
      </c>
      <c r="P35" s="424">
        <f t="shared" si="28"/>
        <v>4590358000</v>
      </c>
      <c r="Q35" s="424">
        <v>0</v>
      </c>
      <c r="R35" s="424">
        <f t="shared" si="29"/>
        <v>4590358000</v>
      </c>
      <c r="S35" s="425">
        <f t="shared" si="30"/>
        <v>0</v>
      </c>
      <c r="T35" s="424">
        <v>0</v>
      </c>
      <c r="U35" s="424">
        <f t="shared" si="31"/>
        <v>0</v>
      </c>
      <c r="V35" s="424">
        <v>0</v>
      </c>
      <c r="W35" s="47">
        <f t="shared" si="32"/>
        <v>0</v>
      </c>
      <c r="X35" s="45">
        <f t="shared" si="3"/>
        <v>0</v>
      </c>
      <c r="Y35" s="45">
        <f t="shared" si="4"/>
        <v>0</v>
      </c>
      <c r="Z35" s="45">
        <f>+U35/M35</f>
        <v>0</v>
      </c>
      <c r="AA35" s="45" t="s">
        <v>46</v>
      </c>
      <c r="AB35" s="45" t="s">
        <v>46</v>
      </c>
    </row>
    <row r="36" spans="1:28" ht="27.75" customHeight="1" x14ac:dyDescent="0.25">
      <c r="A36" s="238" t="s">
        <v>87</v>
      </c>
      <c r="B36" s="33"/>
      <c r="C36" s="33"/>
      <c r="D36" s="40"/>
      <c r="E36" s="149" t="s">
        <v>88</v>
      </c>
      <c r="F36" s="425">
        <f>+F37+F43</f>
        <v>19419071000</v>
      </c>
      <c r="G36" s="425">
        <f>+G37+G43</f>
        <v>0</v>
      </c>
      <c r="H36" s="425">
        <f>+H37+H43</f>
        <v>0</v>
      </c>
      <c r="I36" s="425">
        <f>+I37+I43</f>
        <v>506868744.29999995</v>
      </c>
      <c r="J36" s="425">
        <f>+J37+J43</f>
        <v>506868744.30000001</v>
      </c>
      <c r="K36" s="425">
        <f t="shared" si="0"/>
        <v>0</v>
      </c>
      <c r="L36" s="425">
        <f>+L37+L43</f>
        <v>19419071000</v>
      </c>
      <c r="M36" s="36">
        <f t="shared" si="18"/>
        <v>3.6582527090506683E-3</v>
      </c>
      <c r="N36" s="425">
        <f t="shared" ref="N36:W36" si="33">+N37+N43</f>
        <v>0</v>
      </c>
      <c r="O36" s="425">
        <f t="shared" si="33"/>
        <v>18916233467.389996</v>
      </c>
      <c r="P36" s="425">
        <f t="shared" si="33"/>
        <v>502837532.61000085</v>
      </c>
      <c r="Q36" s="425">
        <f t="shared" si="33"/>
        <v>18025739757.549999</v>
      </c>
      <c r="R36" s="425">
        <f t="shared" si="33"/>
        <v>1393331242.4499998</v>
      </c>
      <c r="S36" s="425">
        <f t="shared" si="33"/>
        <v>890493709.8399992</v>
      </c>
      <c r="T36" s="425">
        <f t="shared" si="33"/>
        <v>11448478758.049997</v>
      </c>
      <c r="U36" s="425">
        <f t="shared" si="33"/>
        <v>6577260999.500001</v>
      </c>
      <c r="V36" s="425">
        <f t="shared" si="33"/>
        <v>11200557258.049997</v>
      </c>
      <c r="W36" s="425">
        <f t="shared" si="33"/>
        <v>247921500</v>
      </c>
      <c r="X36" s="37">
        <f t="shared" si="3"/>
        <v>0.92824933579726854</v>
      </c>
      <c r="Y36" s="37">
        <f t="shared" si="4"/>
        <v>0.58954822082117098</v>
      </c>
      <c r="Z36" s="37">
        <f t="shared" ref="Z36:Z99" si="34">+V36/L36</f>
        <v>0.5767813124556781</v>
      </c>
      <c r="AA36" s="37">
        <f t="shared" ref="AA36:AA54" si="35">+T36/Q36</f>
        <v>0.63511838693082512</v>
      </c>
      <c r="AB36" s="37">
        <f>+V36/T36</f>
        <v>0.97834459012070285</v>
      </c>
    </row>
    <row r="37" spans="1:28" ht="27.75" customHeight="1" x14ac:dyDescent="0.25">
      <c r="A37" s="238" t="s">
        <v>89</v>
      </c>
      <c r="B37" s="33"/>
      <c r="C37" s="33"/>
      <c r="D37" s="40"/>
      <c r="E37" s="149" t="s">
        <v>90</v>
      </c>
      <c r="F37" s="425">
        <f>+F38</f>
        <v>20000000</v>
      </c>
      <c r="G37" s="425">
        <f>+G38</f>
        <v>0</v>
      </c>
      <c r="H37" s="425">
        <f>+H38</f>
        <v>0</v>
      </c>
      <c r="I37" s="425">
        <f>+I38</f>
        <v>5149090</v>
      </c>
      <c r="J37" s="425">
        <f>+J38</f>
        <v>5149090</v>
      </c>
      <c r="K37" s="425">
        <f t="shared" si="0"/>
        <v>0</v>
      </c>
      <c r="L37" s="425">
        <f>+L38</f>
        <v>20000000</v>
      </c>
      <c r="M37" s="372">
        <f t="shared" si="18"/>
        <v>3.7676907500370827E-6</v>
      </c>
      <c r="N37" s="425">
        <f t="shared" ref="N37:W37" si="36">+N38</f>
        <v>0</v>
      </c>
      <c r="O37" s="425">
        <f t="shared" si="36"/>
        <v>5150090</v>
      </c>
      <c r="P37" s="425">
        <f t="shared" si="36"/>
        <v>14849910</v>
      </c>
      <c r="Q37" s="425">
        <f t="shared" si="36"/>
        <v>5149354.6399999997</v>
      </c>
      <c r="R37" s="425">
        <f t="shared" si="36"/>
        <v>14850645.359999999</v>
      </c>
      <c r="S37" s="425">
        <f t="shared" si="36"/>
        <v>735.36</v>
      </c>
      <c r="T37" s="425">
        <f t="shared" si="36"/>
        <v>264.64</v>
      </c>
      <c r="U37" s="425">
        <f t="shared" si="36"/>
        <v>5149090</v>
      </c>
      <c r="V37" s="425">
        <f t="shared" si="36"/>
        <v>264.64</v>
      </c>
      <c r="W37" s="425">
        <f t="shared" si="36"/>
        <v>0</v>
      </c>
      <c r="X37" s="442">
        <f t="shared" si="3"/>
        <v>0.257467732</v>
      </c>
      <c r="Y37" s="442">
        <f t="shared" si="4"/>
        <v>1.3232E-5</v>
      </c>
      <c r="Z37" s="442">
        <f t="shared" si="34"/>
        <v>1.3232E-5</v>
      </c>
      <c r="AA37" s="37">
        <f t="shared" si="35"/>
        <v>5.1392847939484705E-5</v>
      </c>
      <c r="AB37" s="37">
        <f>+V37/T37</f>
        <v>1</v>
      </c>
    </row>
    <row r="38" spans="1:28" ht="27.75" customHeight="1" x14ac:dyDescent="0.25">
      <c r="A38" s="238" t="s">
        <v>91</v>
      </c>
      <c r="B38" s="33"/>
      <c r="C38" s="33"/>
      <c r="D38" s="40"/>
      <c r="E38" s="149" t="s">
        <v>92</v>
      </c>
      <c r="F38" s="425">
        <f t="shared" ref="F38:H39" si="37">+F39</f>
        <v>20000000</v>
      </c>
      <c r="G38" s="425">
        <f t="shared" si="37"/>
        <v>0</v>
      </c>
      <c r="H38" s="425">
        <f t="shared" si="37"/>
        <v>0</v>
      </c>
      <c r="I38" s="425">
        <f>+I39+I41</f>
        <v>5149090</v>
      </c>
      <c r="J38" s="425">
        <f>+J39</f>
        <v>5149090</v>
      </c>
      <c r="K38" s="425">
        <f t="shared" si="0"/>
        <v>0</v>
      </c>
      <c r="L38" s="425">
        <f>+L39+L41</f>
        <v>20000000</v>
      </c>
      <c r="M38" s="372">
        <f t="shared" si="18"/>
        <v>3.7676907500370827E-6</v>
      </c>
      <c r="N38" s="425">
        <f>+N39</f>
        <v>0</v>
      </c>
      <c r="O38" s="425">
        <f t="shared" ref="O38:W38" si="38">+O39+O41</f>
        <v>5150090</v>
      </c>
      <c r="P38" s="425">
        <f t="shared" si="38"/>
        <v>14849910</v>
      </c>
      <c r="Q38" s="425">
        <f t="shared" si="38"/>
        <v>5149354.6399999997</v>
      </c>
      <c r="R38" s="425">
        <f t="shared" si="38"/>
        <v>14850645.359999999</v>
      </c>
      <c r="S38" s="425">
        <f t="shared" si="38"/>
        <v>735.36</v>
      </c>
      <c r="T38" s="425">
        <f t="shared" si="38"/>
        <v>264.64</v>
      </c>
      <c r="U38" s="425">
        <f t="shared" si="38"/>
        <v>5149090</v>
      </c>
      <c r="V38" s="425">
        <f t="shared" si="38"/>
        <v>264.64</v>
      </c>
      <c r="W38" s="425">
        <f t="shared" si="38"/>
        <v>0</v>
      </c>
      <c r="X38" s="442">
        <f t="shared" si="3"/>
        <v>0.257467732</v>
      </c>
      <c r="Y38" s="442">
        <f t="shared" si="4"/>
        <v>1.3232E-5</v>
      </c>
      <c r="Z38" s="442">
        <f t="shared" si="34"/>
        <v>1.3232E-5</v>
      </c>
      <c r="AA38" s="37">
        <f t="shared" si="35"/>
        <v>5.1392847939484705E-5</v>
      </c>
      <c r="AB38" s="37">
        <f>+V38/T38</f>
        <v>1</v>
      </c>
    </row>
    <row r="39" spans="1:28" ht="36" customHeight="1" x14ac:dyDescent="0.25">
      <c r="A39" s="238" t="s">
        <v>93</v>
      </c>
      <c r="B39" s="40"/>
      <c r="C39" s="40"/>
      <c r="D39" s="40"/>
      <c r="E39" s="149" t="s">
        <v>94</v>
      </c>
      <c r="F39" s="419">
        <f t="shared" si="37"/>
        <v>20000000</v>
      </c>
      <c r="G39" s="419">
        <f t="shared" si="37"/>
        <v>0</v>
      </c>
      <c r="H39" s="419">
        <f t="shared" si="37"/>
        <v>0</v>
      </c>
      <c r="I39" s="419">
        <f>+I40</f>
        <v>0</v>
      </c>
      <c r="J39" s="419">
        <f>+J40</f>
        <v>5149090</v>
      </c>
      <c r="K39" s="419">
        <f t="shared" si="0"/>
        <v>-5149090</v>
      </c>
      <c r="L39" s="419">
        <f>+L40</f>
        <v>14850910</v>
      </c>
      <c r="M39" s="372">
        <f t="shared" si="18"/>
        <v>2.7976818118316607E-6</v>
      </c>
      <c r="N39" s="419">
        <f>+N40</f>
        <v>0</v>
      </c>
      <c r="O39" s="419">
        <f t="shared" ref="O39:W39" si="39">+O40</f>
        <v>1000</v>
      </c>
      <c r="P39" s="419">
        <f t="shared" si="39"/>
        <v>14849910</v>
      </c>
      <c r="Q39" s="419">
        <f t="shared" si="39"/>
        <v>264.64</v>
      </c>
      <c r="R39" s="419">
        <f t="shared" si="39"/>
        <v>14850645.359999999</v>
      </c>
      <c r="S39" s="419">
        <f t="shared" si="39"/>
        <v>735.36</v>
      </c>
      <c r="T39" s="419">
        <f t="shared" si="39"/>
        <v>264.64</v>
      </c>
      <c r="U39" s="419">
        <f t="shared" si="39"/>
        <v>0</v>
      </c>
      <c r="V39" s="419">
        <f t="shared" si="39"/>
        <v>264.64</v>
      </c>
      <c r="W39" s="419">
        <f t="shared" si="39"/>
        <v>0</v>
      </c>
      <c r="X39" s="442">
        <f t="shared" si="3"/>
        <v>1.7819783434146458E-5</v>
      </c>
      <c r="Y39" s="442">
        <f t="shared" si="4"/>
        <v>1.7819783434146458E-5</v>
      </c>
      <c r="Z39" s="442">
        <f t="shared" si="34"/>
        <v>1.7819783434146458E-5</v>
      </c>
      <c r="AA39" s="37">
        <f t="shared" si="35"/>
        <v>1</v>
      </c>
      <c r="AB39" s="37">
        <f>+V39/T39</f>
        <v>1</v>
      </c>
    </row>
    <row r="40" spans="1:28" ht="39.75" customHeight="1" x14ac:dyDescent="0.25">
      <c r="A40" s="239" t="s">
        <v>95</v>
      </c>
      <c r="B40" s="40" t="s">
        <v>37</v>
      </c>
      <c r="C40" s="40">
        <v>20</v>
      </c>
      <c r="D40" s="40" t="s">
        <v>38</v>
      </c>
      <c r="E40" s="151" t="s">
        <v>96</v>
      </c>
      <c r="F40" s="421">
        <v>20000000</v>
      </c>
      <c r="G40" s="421">
        <v>0</v>
      </c>
      <c r="H40" s="421">
        <v>0</v>
      </c>
      <c r="I40" s="421">
        <v>0</v>
      </c>
      <c r="J40" s="421">
        <v>5149090</v>
      </c>
      <c r="K40" s="421">
        <f t="shared" si="0"/>
        <v>-5149090</v>
      </c>
      <c r="L40" s="421">
        <f>+F40+K40</f>
        <v>14850910</v>
      </c>
      <c r="M40" s="373">
        <f t="shared" si="18"/>
        <v>2.7976818118316607E-6</v>
      </c>
      <c r="N40" s="421">
        <v>0</v>
      </c>
      <c r="O40" s="422">
        <v>1000</v>
      </c>
      <c r="P40" s="422">
        <f>L40-O40</f>
        <v>14849910</v>
      </c>
      <c r="Q40" s="422">
        <v>264.64</v>
      </c>
      <c r="R40" s="422">
        <f>+L40-Q40</f>
        <v>14850645.359999999</v>
      </c>
      <c r="S40" s="421">
        <f>O40-Q40</f>
        <v>735.36</v>
      </c>
      <c r="T40" s="422">
        <v>264.64</v>
      </c>
      <c r="U40" s="422">
        <f>+Q40-T40</f>
        <v>0</v>
      </c>
      <c r="V40" s="422">
        <v>264.64</v>
      </c>
      <c r="W40" s="44">
        <f>+T40-V40</f>
        <v>0</v>
      </c>
      <c r="X40" s="437">
        <f t="shared" si="3"/>
        <v>1.7819783434146458E-5</v>
      </c>
      <c r="Y40" s="437">
        <f t="shared" si="4"/>
        <v>1.7819783434146458E-5</v>
      </c>
      <c r="Z40" s="437">
        <f t="shared" si="34"/>
        <v>1.7819783434146458E-5</v>
      </c>
      <c r="AA40" s="45">
        <f t="shared" si="35"/>
        <v>1</v>
      </c>
      <c r="AB40" s="45">
        <f>+V40/T40</f>
        <v>1</v>
      </c>
    </row>
    <row r="41" spans="1:28" ht="36" customHeight="1" x14ac:dyDescent="0.25">
      <c r="A41" s="238" t="s">
        <v>449</v>
      </c>
      <c r="B41" s="40"/>
      <c r="C41" s="40"/>
      <c r="D41" s="40"/>
      <c r="E41" s="149" t="s">
        <v>450</v>
      </c>
      <c r="F41" s="419">
        <f>+F42</f>
        <v>0</v>
      </c>
      <c r="G41" s="419">
        <f>+G42</f>
        <v>0</v>
      </c>
      <c r="H41" s="419">
        <f>+H42</f>
        <v>0</v>
      </c>
      <c r="I41" s="419">
        <f>+I42</f>
        <v>5149090</v>
      </c>
      <c r="J41" s="419">
        <f>+J42</f>
        <v>0</v>
      </c>
      <c r="K41" s="419">
        <f t="shared" si="0"/>
        <v>5149090</v>
      </c>
      <c r="L41" s="419">
        <f>+L42</f>
        <v>5149090</v>
      </c>
      <c r="M41" s="372">
        <f t="shared" si="18"/>
        <v>9.7000893820542206E-7</v>
      </c>
      <c r="N41" s="419">
        <f t="shared" ref="N41:W41" si="40">+N42</f>
        <v>0</v>
      </c>
      <c r="O41" s="419">
        <f t="shared" si="40"/>
        <v>5149090</v>
      </c>
      <c r="P41" s="419">
        <f t="shared" si="40"/>
        <v>0</v>
      </c>
      <c r="Q41" s="419">
        <f t="shared" si="40"/>
        <v>5149090</v>
      </c>
      <c r="R41" s="419">
        <f t="shared" si="40"/>
        <v>0</v>
      </c>
      <c r="S41" s="419">
        <f t="shared" si="40"/>
        <v>0</v>
      </c>
      <c r="T41" s="419">
        <f t="shared" si="40"/>
        <v>0</v>
      </c>
      <c r="U41" s="419">
        <f t="shared" si="40"/>
        <v>5149090</v>
      </c>
      <c r="V41" s="419">
        <f t="shared" si="40"/>
        <v>0</v>
      </c>
      <c r="W41" s="419">
        <f t="shared" si="40"/>
        <v>0</v>
      </c>
      <c r="X41" s="37">
        <f t="shared" si="3"/>
        <v>1</v>
      </c>
      <c r="Y41" s="37">
        <f t="shared" si="4"/>
        <v>0</v>
      </c>
      <c r="Z41" s="37">
        <f t="shared" si="34"/>
        <v>0</v>
      </c>
      <c r="AA41" s="37">
        <f t="shared" si="35"/>
        <v>0</v>
      </c>
      <c r="AB41" s="37" t="s">
        <v>46</v>
      </c>
    </row>
    <row r="42" spans="1:28" ht="39.75" customHeight="1" x14ac:dyDescent="0.25">
      <c r="A42" s="239" t="s">
        <v>532</v>
      </c>
      <c r="B42" s="40" t="s">
        <v>37</v>
      </c>
      <c r="C42" s="40">
        <v>20</v>
      </c>
      <c r="D42" s="40" t="s">
        <v>38</v>
      </c>
      <c r="E42" s="151" t="s">
        <v>533</v>
      </c>
      <c r="F42" s="421">
        <v>0</v>
      </c>
      <c r="G42" s="421">
        <v>0</v>
      </c>
      <c r="H42" s="421">
        <v>0</v>
      </c>
      <c r="I42" s="421">
        <v>5149090</v>
      </c>
      <c r="J42" s="421">
        <v>0</v>
      </c>
      <c r="K42" s="421">
        <f t="shared" si="0"/>
        <v>5149090</v>
      </c>
      <c r="L42" s="421">
        <f>+F42+K42</f>
        <v>5149090</v>
      </c>
      <c r="M42" s="373">
        <f t="shared" si="18"/>
        <v>9.7000893820542206E-7</v>
      </c>
      <c r="N42" s="421">
        <v>0</v>
      </c>
      <c r="O42" s="422">
        <v>5149090</v>
      </c>
      <c r="P42" s="422">
        <f>L42-O42</f>
        <v>0</v>
      </c>
      <c r="Q42" s="422">
        <v>5149090</v>
      </c>
      <c r="R42" s="422">
        <f>+L42-Q42</f>
        <v>0</v>
      </c>
      <c r="S42" s="421">
        <f>O42-Q42</f>
        <v>0</v>
      </c>
      <c r="T42" s="422">
        <v>0</v>
      </c>
      <c r="U42" s="422">
        <f>+Q42-T42</f>
        <v>5149090</v>
      </c>
      <c r="V42" s="422">
        <v>0</v>
      </c>
      <c r="W42" s="44">
        <f>+T42-V42</f>
        <v>0</v>
      </c>
      <c r="X42" s="45">
        <f t="shared" si="3"/>
        <v>1</v>
      </c>
      <c r="Y42" s="45">
        <f t="shared" si="4"/>
        <v>0</v>
      </c>
      <c r="Z42" s="45">
        <f t="shared" si="34"/>
        <v>0</v>
      </c>
      <c r="AA42" s="45">
        <f t="shared" si="35"/>
        <v>0</v>
      </c>
      <c r="AB42" s="45" t="s">
        <v>46</v>
      </c>
    </row>
    <row r="43" spans="1:28" ht="30" customHeight="1" x14ac:dyDescent="0.25">
      <c r="A43" s="238" t="s">
        <v>97</v>
      </c>
      <c r="B43" s="33"/>
      <c r="C43" s="33"/>
      <c r="D43" s="40"/>
      <c r="E43" s="149" t="s">
        <v>98</v>
      </c>
      <c r="F43" s="424">
        <f>+F44+F57</f>
        <v>19399071000</v>
      </c>
      <c r="G43" s="424">
        <f>+G44+G57</f>
        <v>0</v>
      </c>
      <c r="H43" s="424">
        <f>+H44+H57</f>
        <v>0</v>
      </c>
      <c r="I43" s="424">
        <f>+I44+I57</f>
        <v>501719654.29999995</v>
      </c>
      <c r="J43" s="424">
        <f>+J44+J57</f>
        <v>501719654.30000001</v>
      </c>
      <c r="K43" s="424">
        <f t="shared" si="0"/>
        <v>0</v>
      </c>
      <c r="L43" s="424">
        <f>+L44+L57</f>
        <v>19399071000</v>
      </c>
      <c r="M43" s="36">
        <f t="shared" si="18"/>
        <v>3.6544850183006313E-3</v>
      </c>
      <c r="N43" s="424">
        <f t="shared" ref="N43:W43" si="41">+N44+N57</f>
        <v>0</v>
      </c>
      <c r="O43" s="424">
        <f t="shared" si="41"/>
        <v>18911083377.389996</v>
      </c>
      <c r="P43" s="424">
        <f t="shared" si="41"/>
        <v>487987622.61000085</v>
      </c>
      <c r="Q43" s="424">
        <f t="shared" si="41"/>
        <v>18020590402.91</v>
      </c>
      <c r="R43" s="424">
        <f t="shared" si="41"/>
        <v>1378480597.0899999</v>
      </c>
      <c r="S43" s="424">
        <f t="shared" si="41"/>
        <v>890492974.47999918</v>
      </c>
      <c r="T43" s="424">
        <f t="shared" si="41"/>
        <v>11448478493.409998</v>
      </c>
      <c r="U43" s="424">
        <f t="shared" si="41"/>
        <v>6572111909.500001</v>
      </c>
      <c r="V43" s="424">
        <f t="shared" si="41"/>
        <v>11200556993.409998</v>
      </c>
      <c r="W43" s="424">
        <f t="shared" si="41"/>
        <v>247921500</v>
      </c>
      <c r="X43" s="37">
        <f t="shared" si="3"/>
        <v>0.92894089634034538</v>
      </c>
      <c r="Y43" s="37">
        <f t="shared" si="4"/>
        <v>0.59015601795622064</v>
      </c>
      <c r="Z43" s="37">
        <f t="shared" si="34"/>
        <v>0.57737594719922403</v>
      </c>
      <c r="AA43" s="37">
        <f t="shared" si="35"/>
        <v>0.6352998563000064</v>
      </c>
      <c r="AB43" s="37">
        <f t="shared" ref="AB43:AB54" si="42">+V43/T43</f>
        <v>0.97834458962012205</v>
      </c>
    </row>
    <row r="44" spans="1:28" ht="24.75" customHeight="1" x14ac:dyDescent="0.25">
      <c r="A44" s="238" t="s">
        <v>99</v>
      </c>
      <c r="B44" s="33"/>
      <c r="C44" s="33"/>
      <c r="D44" s="40"/>
      <c r="E44" s="149" t="s">
        <v>100</v>
      </c>
      <c r="F44" s="425">
        <f>+F45+F48+F55</f>
        <v>237491820</v>
      </c>
      <c r="G44" s="425">
        <f>+G45+G48+G55</f>
        <v>0</v>
      </c>
      <c r="H44" s="425">
        <f>+H45+H48+H55</f>
        <v>0</v>
      </c>
      <c r="I44" s="425">
        <f>+I45+I48+I55</f>
        <v>149424884.28</v>
      </c>
      <c r="J44" s="425">
        <f>+J45+J48+J55</f>
        <v>0</v>
      </c>
      <c r="K44" s="425">
        <f t="shared" si="0"/>
        <v>149424884.28</v>
      </c>
      <c r="L44" s="425">
        <f>+L45+L48+L55</f>
        <v>386916704.27999997</v>
      </c>
      <c r="M44" s="374">
        <f t="shared" si="18"/>
        <v>7.2889124387529464E-5</v>
      </c>
      <c r="N44" s="425">
        <f t="shared" ref="N44:W44" si="43">+N45+N48+N55</f>
        <v>0</v>
      </c>
      <c r="O44" s="425">
        <f t="shared" si="43"/>
        <v>188456977.19</v>
      </c>
      <c r="P44" s="425">
        <f t="shared" si="43"/>
        <v>198459727.09</v>
      </c>
      <c r="Q44" s="425">
        <f t="shared" si="43"/>
        <v>180730324.92999995</v>
      </c>
      <c r="R44" s="425">
        <f t="shared" si="43"/>
        <v>206186379.34999999</v>
      </c>
      <c r="S44" s="425">
        <f t="shared" si="43"/>
        <v>7726652.2600000035</v>
      </c>
      <c r="T44" s="425">
        <f t="shared" si="43"/>
        <v>59707395.879999995</v>
      </c>
      <c r="U44" s="425">
        <f t="shared" si="43"/>
        <v>121022929.05</v>
      </c>
      <c r="V44" s="425">
        <f t="shared" si="43"/>
        <v>59707395.879999995</v>
      </c>
      <c r="W44" s="425">
        <f t="shared" si="43"/>
        <v>0</v>
      </c>
      <c r="X44" s="37">
        <f t="shared" si="3"/>
        <v>0.46710396044108465</v>
      </c>
      <c r="Y44" s="37">
        <f t="shared" si="4"/>
        <v>0.15431589078354072</v>
      </c>
      <c r="Z44" s="37">
        <f t="shared" si="34"/>
        <v>0.15431589078354072</v>
      </c>
      <c r="AA44" s="37">
        <f t="shared" si="35"/>
        <v>0.33036733543817687</v>
      </c>
      <c r="AB44" s="37">
        <f t="shared" si="42"/>
        <v>1</v>
      </c>
    </row>
    <row r="45" spans="1:28" ht="54.75" customHeight="1" x14ac:dyDescent="0.25">
      <c r="A45" s="238" t="s">
        <v>101</v>
      </c>
      <c r="B45" s="40"/>
      <c r="C45" s="40"/>
      <c r="D45" s="40"/>
      <c r="E45" s="149" t="s">
        <v>102</v>
      </c>
      <c r="F45" s="425">
        <f>+F46+F47</f>
        <v>39000000</v>
      </c>
      <c r="G45" s="425">
        <f>+G46+G47</f>
        <v>0</v>
      </c>
      <c r="H45" s="425">
        <f>+H46+H47</f>
        <v>0</v>
      </c>
      <c r="I45" s="425">
        <f>+I46+I47</f>
        <v>0</v>
      </c>
      <c r="J45" s="425">
        <f>+J46+J47</f>
        <v>0</v>
      </c>
      <c r="K45" s="425">
        <f t="shared" si="0"/>
        <v>0</v>
      </c>
      <c r="L45" s="425">
        <f>+L46+L47</f>
        <v>39000000</v>
      </c>
      <c r="M45" s="374">
        <f t="shared" si="18"/>
        <v>7.3469969625723113E-6</v>
      </c>
      <c r="N45" s="425">
        <f t="shared" ref="N45:W45" si="44">+N46+N47</f>
        <v>0</v>
      </c>
      <c r="O45" s="425">
        <f t="shared" si="44"/>
        <v>26424498.670000002</v>
      </c>
      <c r="P45" s="425">
        <f t="shared" si="44"/>
        <v>12575501.33</v>
      </c>
      <c r="Q45" s="425">
        <f t="shared" si="44"/>
        <v>26423898.670000002</v>
      </c>
      <c r="R45" s="425">
        <f t="shared" si="44"/>
        <v>12576101.33</v>
      </c>
      <c r="S45" s="425">
        <f t="shared" si="44"/>
        <v>600</v>
      </c>
      <c r="T45" s="425">
        <f t="shared" si="44"/>
        <v>3823162.48</v>
      </c>
      <c r="U45" s="425">
        <f t="shared" si="44"/>
        <v>22600736.190000001</v>
      </c>
      <c r="V45" s="425">
        <f t="shared" si="44"/>
        <v>3823162.48</v>
      </c>
      <c r="W45" s="425">
        <f t="shared" si="44"/>
        <v>0</v>
      </c>
      <c r="X45" s="37">
        <f t="shared" si="3"/>
        <v>0.67753586333333338</v>
      </c>
      <c r="Y45" s="37">
        <f t="shared" si="4"/>
        <v>9.8029807179487186E-2</v>
      </c>
      <c r="Z45" s="37">
        <f t="shared" si="34"/>
        <v>9.8029807179487186E-2</v>
      </c>
      <c r="AA45" s="37">
        <f t="shared" si="35"/>
        <v>0.14468578341698582</v>
      </c>
      <c r="AB45" s="37">
        <f t="shared" si="42"/>
        <v>1</v>
      </c>
    </row>
    <row r="46" spans="1:28" ht="48" customHeight="1" x14ac:dyDescent="0.25">
      <c r="A46" s="239" t="s">
        <v>103</v>
      </c>
      <c r="B46" s="40" t="s">
        <v>37</v>
      </c>
      <c r="C46" s="40">
        <v>20</v>
      </c>
      <c r="D46" s="40" t="s">
        <v>38</v>
      </c>
      <c r="E46" s="151" t="s">
        <v>104</v>
      </c>
      <c r="F46" s="421">
        <v>29000000</v>
      </c>
      <c r="G46" s="421">
        <v>0</v>
      </c>
      <c r="H46" s="421">
        <v>0</v>
      </c>
      <c r="I46" s="421">
        <v>0</v>
      </c>
      <c r="J46" s="421">
        <v>0</v>
      </c>
      <c r="K46" s="421">
        <f t="shared" si="0"/>
        <v>0</v>
      </c>
      <c r="L46" s="421">
        <f>+F46+K46</f>
        <v>29000000</v>
      </c>
      <c r="M46" s="371">
        <f t="shared" si="18"/>
        <v>5.4631515875537701E-6</v>
      </c>
      <c r="N46" s="421">
        <v>0</v>
      </c>
      <c r="O46" s="421">
        <v>26424001.050000001</v>
      </c>
      <c r="P46" s="421">
        <f>L46-O46</f>
        <v>2575998.9499999993</v>
      </c>
      <c r="Q46" s="421">
        <v>26423801.050000001</v>
      </c>
      <c r="R46" s="421">
        <f>+L46-Q46</f>
        <v>2576198.9499999993</v>
      </c>
      <c r="S46" s="421">
        <f>O46-Q46</f>
        <v>200</v>
      </c>
      <c r="T46" s="421">
        <v>3823064.86</v>
      </c>
      <c r="U46" s="421">
        <f>+Q46-T46</f>
        <v>22600736.190000001</v>
      </c>
      <c r="V46" s="421">
        <v>3823064.86</v>
      </c>
      <c r="W46" s="44">
        <f>+T46-V46</f>
        <v>0</v>
      </c>
      <c r="X46" s="45">
        <f t="shared" si="3"/>
        <v>0.91116555344827588</v>
      </c>
      <c r="Y46" s="45">
        <f t="shared" si="4"/>
        <v>0.13182982275862068</v>
      </c>
      <c r="Z46" s="45">
        <f t="shared" si="34"/>
        <v>0.13182982275862068</v>
      </c>
      <c r="AA46" s="45">
        <f t="shared" si="35"/>
        <v>0.1446826235470767</v>
      </c>
      <c r="AB46" s="45">
        <f t="shared" si="42"/>
        <v>1</v>
      </c>
    </row>
    <row r="47" spans="1:28" ht="30.75" customHeight="1" x14ac:dyDescent="0.25">
      <c r="A47" s="239" t="s">
        <v>105</v>
      </c>
      <c r="B47" s="40" t="s">
        <v>37</v>
      </c>
      <c r="C47" s="40">
        <v>20</v>
      </c>
      <c r="D47" s="40" t="s">
        <v>38</v>
      </c>
      <c r="E47" s="151" t="s">
        <v>106</v>
      </c>
      <c r="F47" s="421">
        <v>10000000</v>
      </c>
      <c r="G47" s="421">
        <v>0</v>
      </c>
      <c r="H47" s="421">
        <v>0</v>
      </c>
      <c r="I47" s="421">
        <v>0</v>
      </c>
      <c r="J47" s="421">
        <v>0</v>
      </c>
      <c r="K47" s="421">
        <f t="shared" si="0"/>
        <v>0</v>
      </c>
      <c r="L47" s="421">
        <f>+F47+K47</f>
        <v>10000000</v>
      </c>
      <c r="M47" s="373">
        <f t="shared" si="18"/>
        <v>1.8838453750185414E-6</v>
      </c>
      <c r="N47" s="421">
        <v>0</v>
      </c>
      <c r="O47" s="421">
        <v>497.62</v>
      </c>
      <c r="P47" s="421">
        <f>L47-O47</f>
        <v>9999502.3800000008</v>
      </c>
      <c r="Q47" s="421">
        <v>97.62</v>
      </c>
      <c r="R47" s="421">
        <f>+L47-Q47</f>
        <v>9999902.3800000008</v>
      </c>
      <c r="S47" s="421">
        <f>O47-Q47</f>
        <v>400</v>
      </c>
      <c r="T47" s="421">
        <v>97.62</v>
      </c>
      <c r="U47" s="421">
        <f>+Q47-T47</f>
        <v>0</v>
      </c>
      <c r="V47" s="421">
        <v>97.62</v>
      </c>
      <c r="W47" s="44">
        <f>+T47-V47</f>
        <v>0</v>
      </c>
      <c r="X47" s="437">
        <f t="shared" si="3"/>
        <v>9.7620000000000007E-6</v>
      </c>
      <c r="Y47" s="437">
        <f t="shared" si="4"/>
        <v>9.7620000000000007E-6</v>
      </c>
      <c r="Z47" s="437">
        <f t="shared" si="34"/>
        <v>9.7620000000000007E-6</v>
      </c>
      <c r="AA47" s="45">
        <f t="shared" si="35"/>
        <v>1</v>
      </c>
      <c r="AB47" s="45">
        <f t="shared" si="42"/>
        <v>1</v>
      </c>
    </row>
    <row r="48" spans="1:28" ht="43.5" customHeight="1" x14ac:dyDescent="0.25">
      <c r="A48" s="245" t="s">
        <v>107</v>
      </c>
      <c r="B48" s="40"/>
      <c r="C48" s="40"/>
      <c r="D48" s="40"/>
      <c r="E48" s="149" t="s">
        <v>108</v>
      </c>
      <c r="F48" s="425">
        <f>+F49+F50+F52+F53+F54+F51</f>
        <v>198491820</v>
      </c>
      <c r="G48" s="425">
        <f>+G49+G50+G52+G53+G54+G51</f>
        <v>0</v>
      </c>
      <c r="H48" s="425">
        <f>+H49+H50+H52+H53+H54+H51</f>
        <v>0</v>
      </c>
      <c r="I48" s="425">
        <f>+I49+I50+I52+I53+I54+I51</f>
        <v>49424884.280000001</v>
      </c>
      <c r="J48" s="425">
        <f>+J49+J50+J52+J53+J54+J51</f>
        <v>0</v>
      </c>
      <c r="K48" s="425">
        <f t="shared" si="0"/>
        <v>49424884.280000001</v>
      </c>
      <c r="L48" s="425">
        <f>+L49+L50+L52+L53+L54+L51</f>
        <v>247916704.28</v>
      </c>
      <c r="M48" s="374">
        <f t="shared" si="18"/>
        <v>4.6703673674771746E-5</v>
      </c>
      <c r="N48" s="425">
        <f t="shared" ref="N48:W48" si="45">+N49+N50+N52+N53+N54+N51</f>
        <v>0</v>
      </c>
      <c r="O48" s="425">
        <f t="shared" si="45"/>
        <v>158771878.51999998</v>
      </c>
      <c r="P48" s="425">
        <f t="shared" si="45"/>
        <v>89144825.760000005</v>
      </c>
      <c r="Q48" s="425">
        <f t="shared" si="45"/>
        <v>151045826.25999996</v>
      </c>
      <c r="R48" s="425">
        <f t="shared" si="45"/>
        <v>96870878.019999996</v>
      </c>
      <c r="S48" s="425">
        <f t="shared" si="45"/>
        <v>7726052.2600000035</v>
      </c>
      <c r="T48" s="425">
        <f t="shared" si="45"/>
        <v>55884233.399999999</v>
      </c>
      <c r="U48" s="425">
        <f t="shared" si="45"/>
        <v>95161592.859999999</v>
      </c>
      <c r="V48" s="425">
        <f t="shared" si="45"/>
        <v>55884233.399999999</v>
      </c>
      <c r="W48" s="425">
        <f t="shared" si="45"/>
        <v>0</v>
      </c>
      <c r="X48" s="37">
        <f t="shared" si="3"/>
        <v>0.60926038323503628</v>
      </c>
      <c r="Y48" s="37">
        <f t="shared" si="4"/>
        <v>0.22541536102740256</v>
      </c>
      <c r="Z48" s="37">
        <f t="shared" si="34"/>
        <v>0.22541536102740256</v>
      </c>
      <c r="AA48" s="37">
        <f t="shared" si="35"/>
        <v>0.36998197688564199</v>
      </c>
      <c r="AB48" s="37">
        <f t="shared" si="42"/>
        <v>1</v>
      </c>
    </row>
    <row r="49" spans="1:28" ht="38.25" customHeight="1" x14ac:dyDescent="0.25">
      <c r="A49" s="246" t="s">
        <v>109</v>
      </c>
      <c r="B49" s="40" t="s">
        <v>37</v>
      </c>
      <c r="C49" s="40">
        <v>20</v>
      </c>
      <c r="D49" s="40" t="s">
        <v>38</v>
      </c>
      <c r="E49" s="151" t="s">
        <v>110</v>
      </c>
      <c r="F49" s="421">
        <v>40000000</v>
      </c>
      <c r="G49" s="421">
        <v>0</v>
      </c>
      <c r="H49" s="421">
        <v>0</v>
      </c>
      <c r="I49" s="421">
        <v>0</v>
      </c>
      <c r="J49" s="421">
        <v>0</v>
      </c>
      <c r="K49" s="421">
        <f t="shared" si="0"/>
        <v>0</v>
      </c>
      <c r="L49" s="421">
        <f t="shared" ref="L49:L54" si="46">+F49+K49</f>
        <v>40000000</v>
      </c>
      <c r="M49" s="371">
        <f t="shared" si="18"/>
        <v>7.5353815000741655E-6</v>
      </c>
      <c r="N49" s="421">
        <v>0</v>
      </c>
      <c r="O49" s="421">
        <v>16406426.970000001</v>
      </c>
      <c r="P49" s="421">
        <f t="shared" ref="P49:P54" si="47">L49-O49</f>
        <v>23593573.030000001</v>
      </c>
      <c r="Q49" s="421">
        <v>16406131.52</v>
      </c>
      <c r="R49" s="421">
        <f t="shared" ref="R49:R54" si="48">+L49-Q49</f>
        <v>23593868.48</v>
      </c>
      <c r="S49" s="421">
        <f t="shared" ref="S49:S54" si="49">O49-Q49</f>
        <v>295.45000000111759</v>
      </c>
      <c r="T49" s="421">
        <v>2793980.22</v>
      </c>
      <c r="U49" s="421">
        <f t="shared" ref="U49:U54" si="50">+Q49-T49</f>
        <v>13612151.299999999</v>
      </c>
      <c r="V49" s="421">
        <v>2793980.22</v>
      </c>
      <c r="W49" s="44">
        <f t="shared" ref="W49:W54" si="51">+T49-V49</f>
        <v>0</v>
      </c>
      <c r="X49" s="45">
        <f t="shared" si="3"/>
        <v>0.410153288</v>
      </c>
      <c r="Y49" s="45">
        <f t="shared" si="4"/>
        <v>6.9849505500000006E-2</v>
      </c>
      <c r="Z49" s="45">
        <f t="shared" si="34"/>
        <v>6.9849505500000006E-2</v>
      </c>
      <c r="AA49" s="45">
        <f t="shared" si="35"/>
        <v>0.17030097659487739</v>
      </c>
      <c r="AB49" s="45">
        <f t="shared" si="42"/>
        <v>1</v>
      </c>
    </row>
    <row r="50" spans="1:28" ht="46.5" customHeight="1" x14ac:dyDescent="0.25">
      <c r="A50" s="246" t="s">
        <v>111</v>
      </c>
      <c r="B50" s="40" t="s">
        <v>37</v>
      </c>
      <c r="C50" s="40">
        <v>20</v>
      </c>
      <c r="D50" s="40" t="s">
        <v>38</v>
      </c>
      <c r="E50" s="151" t="s">
        <v>112</v>
      </c>
      <c r="F50" s="421">
        <v>82491820</v>
      </c>
      <c r="G50" s="421">
        <v>0</v>
      </c>
      <c r="H50" s="421">
        <v>0</v>
      </c>
      <c r="I50" s="421">
        <v>0</v>
      </c>
      <c r="J50" s="421">
        <v>0</v>
      </c>
      <c r="K50" s="421">
        <f t="shared" si="0"/>
        <v>0</v>
      </c>
      <c r="L50" s="421">
        <f t="shared" si="46"/>
        <v>82491820</v>
      </c>
      <c r="M50" s="371">
        <f t="shared" si="18"/>
        <v>1.55401833583862E-5</v>
      </c>
      <c r="N50" s="421">
        <v>0</v>
      </c>
      <c r="O50" s="421">
        <v>53097857.890000001</v>
      </c>
      <c r="P50" s="421">
        <f t="shared" si="47"/>
        <v>29393962.109999999</v>
      </c>
      <c r="Q50" s="421">
        <v>45375449.829999998</v>
      </c>
      <c r="R50" s="421">
        <f t="shared" si="48"/>
        <v>37116370.170000002</v>
      </c>
      <c r="S50" s="421">
        <f t="shared" si="49"/>
        <v>7722408.0600000024</v>
      </c>
      <c r="T50" s="421">
        <v>28913338.829999998</v>
      </c>
      <c r="U50" s="421">
        <f t="shared" si="50"/>
        <v>16462111</v>
      </c>
      <c r="V50" s="421">
        <v>28913338.829999998</v>
      </c>
      <c r="W50" s="44">
        <f t="shared" si="51"/>
        <v>0</v>
      </c>
      <c r="X50" s="45">
        <f t="shared" si="3"/>
        <v>0.55005999176645637</v>
      </c>
      <c r="Y50" s="45">
        <f t="shared" si="4"/>
        <v>0.35049946564398748</v>
      </c>
      <c r="Z50" s="45">
        <f t="shared" si="34"/>
        <v>0.35049946564398748</v>
      </c>
      <c r="AA50" s="45">
        <f t="shared" si="35"/>
        <v>0.63720225228233285</v>
      </c>
      <c r="AB50" s="45">
        <f t="shared" si="42"/>
        <v>1</v>
      </c>
    </row>
    <row r="51" spans="1:28" ht="38.25" customHeight="1" x14ac:dyDescent="0.25">
      <c r="A51" s="246" t="s">
        <v>113</v>
      </c>
      <c r="B51" s="40" t="s">
        <v>37</v>
      </c>
      <c r="C51" s="40">
        <v>20</v>
      </c>
      <c r="D51" s="40" t="s">
        <v>38</v>
      </c>
      <c r="E51" s="151" t="s">
        <v>114</v>
      </c>
      <c r="F51" s="421">
        <v>2000000</v>
      </c>
      <c r="G51" s="421">
        <v>0</v>
      </c>
      <c r="H51" s="421">
        <v>0</v>
      </c>
      <c r="I51" s="421">
        <v>0</v>
      </c>
      <c r="J51" s="421">
        <v>0</v>
      </c>
      <c r="K51" s="421">
        <f t="shared" si="0"/>
        <v>0</v>
      </c>
      <c r="L51" s="421">
        <f t="shared" si="46"/>
        <v>2000000</v>
      </c>
      <c r="M51" s="370">
        <f t="shared" si="18"/>
        <v>3.7676907500370829E-7</v>
      </c>
      <c r="N51" s="421">
        <v>0</v>
      </c>
      <c r="O51" s="421">
        <v>210.04</v>
      </c>
      <c r="P51" s="421">
        <f t="shared" si="47"/>
        <v>1999789.96</v>
      </c>
      <c r="Q51" s="421">
        <v>10.039999999999999</v>
      </c>
      <c r="R51" s="421">
        <f t="shared" si="48"/>
        <v>1999989.96</v>
      </c>
      <c r="S51" s="421">
        <f t="shared" si="49"/>
        <v>200</v>
      </c>
      <c r="T51" s="421">
        <v>10.039999999999999</v>
      </c>
      <c r="U51" s="421">
        <f t="shared" si="50"/>
        <v>0</v>
      </c>
      <c r="V51" s="421">
        <v>10.039999999999999</v>
      </c>
      <c r="W51" s="44">
        <f t="shared" si="51"/>
        <v>0</v>
      </c>
      <c r="X51" s="437">
        <f t="shared" si="3"/>
        <v>5.0199999999999994E-6</v>
      </c>
      <c r="Y51" s="437">
        <f t="shared" si="4"/>
        <v>5.0199999999999994E-6</v>
      </c>
      <c r="Z51" s="437">
        <f t="shared" si="34"/>
        <v>5.0199999999999994E-6</v>
      </c>
      <c r="AA51" s="45">
        <f t="shared" si="35"/>
        <v>1</v>
      </c>
      <c r="AB51" s="45">
        <f t="shared" si="42"/>
        <v>1</v>
      </c>
    </row>
    <row r="52" spans="1:28" ht="45" customHeight="1" x14ac:dyDescent="0.25">
      <c r="A52" s="246" t="s">
        <v>115</v>
      </c>
      <c r="B52" s="40" t="s">
        <v>37</v>
      </c>
      <c r="C52" s="40">
        <v>20</v>
      </c>
      <c r="D52" s="40" t="s">
        <v>38</v>
      </c>
      <c r="E52" s="151" t="s">
        <v>116</v>
      </c>
      <c r="F52" s="421">
        <v>12000000</v>
      </c>
      <c r="G52" s="421">
        <v>0</v>
      </c>
      <c r="H52" s="421">
        <v>0</v>
      </c>
      <c r="I52" s="421">
        <v>0</v>
      </c>
      <c r="J52" s="421">
        <v>0</v>
      </c>
      <c r="K52" s="421">
        <f t="shared" si="0"/>
        <v>0</v>
      </c>
      <c r="L52" s="421">
        <f t="shared" si="46"/>
        <v>12000000</v>
      </c>
      <c r="M52" s="373">
        <f t="shared" si="18"/>
        <v>2.2606144500222496E-6</v>
      </c>
      <c r="N52" s="421">
        <v>0</v>
      </c>
      <c r="O52" s="421">
        <v>7843273.5199999996</v>
      </c>
      <c r="P52" s="421">
        <f t="shared" si="47"/>
        <v>4156726.4800000004</v>
      </c>
      <c r="Q52" s="421">
        <v>7842973.5199999996</v>
      </c>
      <c r="R52" s="421">
        <f t="shared" si="48"/>
        <v>4157026.4800000004</v>
      </c>
      <c r="S52" s="421">
        <f t="shared" si="49"/>
        <v>300</v>
      </c>
      <c r="T52" s="421">
        <v>1411994.07</v>
      </c>
      <c r="U52" s="421">
        <f t="shared" si="50"/>
        <v>6430979.4499999993</v>
      </c>
      <c r="V52" s="421">
        <v>1411994.07</v>
      </c>
      <c r="W52" s="44">
        <f t="shared" si="51"/>
        <v>0</v>
      </c>
      <c r="X52" s="45">
        <f t="shared" si="3"/>
        <v>0.65358112666666668</v>
      </c>
      <c r="Y52" s="45">
        <f t="shared" si="4"/>
        <v>0.1176661725</v>
      </c>
      <c r="Z52" s="45">
        <f t="shared" si="34"/>
        <v>0.1176661725</v>
      </c>
      <c r="AA52" s="45">
        <f t="shared" si="35"/>
        <v>0.18003300232996325</v>
      </c>
      <c r="AB52" s="45">
        <f t="shared" si="42"/>
        <v>1</v>
      </c>
    </row>
    <row r="53" spans="1:28" ht="38.25" customHeight="1" x14ac:dyDescent="0.25">
      <c r="A53" s="246" t="s">
        <v>117</v>
      </c>
      <c r="B53" s="40" t="s">
        <v>37</v>
      </c>
      <c r="C53" s="40">
        <v>20</v>
      </c>
      <c r="D53" s="40" t="s">
        <v>38</v>
      </c>
      <c r="E53" s="151" t="s">
        <v>118</v>
      </c>
      <c r="F53" s="421">
        <v>10000000</v>
      </c>
      <c r="G53" s="421">
        <v>0</v>
      </c>
      <c r="H53" s="421">
        <v>0</v>
      </c>
      <c r="I53" s="421">
        <v>23501000</v>
      </c>
      <c r="J53" s="421">
        <v>0</v>
      </c>
      <c r="K53" s="421">
        <f t="shared" si="0"/>
        <v>23501000</v>
      </c>
      <c r="L53" s="421">
        <f t="shared" si="46"/>
        <v>33501000</v>
      </c>
      <c r="M53" s="373">
        <f t="shared" si="18"/>
        <v>6.3110703908496155E-6</v>
      </c>
      <c r="N53" s="421">
        <v>0</v>
      </c>
      <c r="O53" s="421">
        <v>3500225.82</v>
      </c>
      <c r="P53" s="421">
        <f t="shared" si="47"/>
        <v>30000774.18</v>
      </c>
      <c r="Q53" s="421">
        <v>3500025.82</v>
      </c>
      <c r="R53" s="421">
        <f t="shared" si="48"/>
        <v>30000974.18</v>
      </c>
      <c r="S53" s="421">
        <f t="shared" si="49"/>
        <v>200</v>
      </c>
      <c r="T53" s="421">
        <v>311959.71000000002</v>
      </c>
      <c r="U53" s="421">
        <f t="shared" si="50"/>
        <v>3188066.11</v>
      </c>
      <c r="V53" s="421">
        <v>311959.71000000002</v>
      </c>
      <c r="W53" s="44">
        <f t="shared" si="51"/>
        <v>0</v>
      </c>
      <c r="X53" s="45">
        <f t="shared" si="3"/>
        <v>0.10447526402196949</v>
      </c>
      <c r="Y53" s="45">
        <f t="shared" si="4"/>
        <v>9.3119521805319246E-3</v>
      </c>
      <c r="Z53" s="45">
        <f t="shared" si="34"/>
        <v>9.3119521805319246E-3</v>
      </c>
      <c r="AA53" s="45">
        <f t="shared" si="35"/>
        <v>8.9130688184466025E-2</v>
      </c>
      <c r="AB53" s="45">
        <f t="shared" si="42"/>
        <v>1</v>
      </c>
    </row>
    <row r="54" spans="1:28" ht="25.5" customHeight="1" x14ac:dyDescent="0.25">
      <c r="A54" s="246" t="s">
        <v>119</v>
      </c>
      <c r="B54" s="40" t="s">
        <v>37</v>
      </c>
      <c r="C54" s="40">
        <v>20</v>
      </c>
      <c r="D54" s="40" t="s">
        <v>38</v>
      </c>
      <c r="E54" s="151" t="s">
        <v>120</v>
      </c>
      <c r="F54" s="421">
        <v>52000000</v>
      </c>
      <c r="G54" s="421">
        <v>0</v>
      </c>
      <c r="H54" s="421">
        <v>0</v>
      </c>
      <c r="I54" s="421">
        <v>25923884.280000001</v>
      </c>
      <c r="J54" s="421">
        <v>0</v>
      </c>
      <c r="K54" s="421">
        <f t="shared" si="0"/>
        <v>25923884.280000001</v>
      </c>
      <c r="L54" s="421">
        <f t="shared" si="46"/>
        <v>77923884.280000001</v>
      </c>
      <c r="M54" s="373">
        <f t="shared" si="18"/>
        <v>1.4679654900435803E-5</v>
      </c>
      <c r="N54" s="421">
        <v>0</v>
      </c>
      <c r="O54" s="421">
        <v>77923884.280000001</v>
      </c>
      <c r="P54" s="421">
        <f t="shared" si="47"/>
        <v>0</v>
      </c>
      <c r="Q54" s="421">
        <v>77921235.530000001</v>
      </c>
      <c r="R54" s="421">
        <f t="shared" si="48"/>
        <v>2648.75</v>
      </c>
      <c r="S54" s="421">
        <f t="shared" si="49"/>
        <v>2648.75</v>
      </c>
      <c r="T54" s="421">
        <v>22452950.530000001</v>
      </c>
      <c r="U54" s="421">
        <f t="shared" si="50"/>
        <v>55468285</v>
      </c>
      <c r="V54" s="421">
        <v>22452950.530000001</v>
      </c>
      <c r="W54" s="44">
        <f t="shared" si="51"/>
        <v>0</v>
      </c>
      <c r="X54" s="45">
        <f t="shared" si="3"/>
        <v>0.99996600849631057</v>
      </c>
      <c r="Y54" s="45">
        <f t="shared" si="4"/>
        <v>0.28813951893518214</v>
      </c>
      <c r="Z54" s="45">
        <f t="shared" si="34"/>
        <v>0.28813951893518214</v>
      </c>
      <c r="AA54" s="45">
        <f t="shared" si="35"/>
        <v>0.28814931356363721</v>
      </c>
      <c r="AB54" s="45">
        <f t="shared" si="42"/>
        <v>1</v>
      </c>
    </row>
    <row r="55" spans="1:28" s="410" customFormat="1" ht="32.25" customHeight="1" x14ac:dyDescent="0.25">
      <c r="A55" s="245" t="s">
        <v>510</v>
      </c>
      <c r="B55" s="33"/>
      <c r="C55" s="33"/>
      <c r="D55" s="33"/>
      <c r="E55" s="149" t="s">
        <v>511</v>
      </c>
      <c r="F55" s="425">
        <f>+F56</f>
        <v>0</v>
      </c>
      <c r="G55" s="425">
        <f>+G56</f>
        <v>0</v>
      </c>
      <c r="H55" s="425">
        <f>+H56</f>
        <v>0</v>
      </c>
      <c r="I55" s="425">
        <f>+I56</f>
        <v>100000000</v>
      </c>
      <c r="J55" s="425">
        <f>+J56</f>
        <v>0</v>
      </c>
      <c r="K55" s="425">
        <f t="shared" si="0"/>
        <v>100000000</v>
      </c>
      <c r="L55" s="425">
        <f>+L56</f>
        <v>100000000</v>
      </c>
      <c r="M55" s="372">
        <f t="shared" si="18"/>
        <v>1.8838453750185413E-5</v>
      </c>
      <c r="N55" s="425">
        <f t="shared" ref="N55:W55" si="52">+N56</f>
        <v>0</v>
      </c>
      <c r="O55" s="425">
        <f t="shared" si="52"/>
        <v>3260600</v>
      </c>
      <c r="P55" s="425">
        <f t="shared" si="52"/>
        <v>96739400</v>
      </c>
      <c r="Q55" s="425">
        <f t="shared" si="52"/>
        <v>3260600</v>
      </c>
      <c r="R55" s="425">
        <f t="shared" si="52"/>
        <v>96739400</v>
      </c>
      <c r="S55" s="425">
        <f t="shared" si="52"/>
        <v>0</v>
      </c>
      <c r="T55" s="425">
        <f t="shared" si="52"/>
        <v>0</v>
      </c>
      <c r="U55" s="425">
        <f t="shared" si="52"/>
        <v>3260600</v>
      </c>
      <c r="V55" s="425">
        <f t="shared" si="52"/>
        <v>0</v>
      </c>
      <c r="W55" s="47">
        <f t="shared" si="52"/>
        <v>0</v>
      </c>
      <c r="X55" s="37">
        <f t="shared" si="3"/>
        <v>3.2606000000000003E-2</v>
      </c>
      <c r="Y55" s="37">
        <f t="shared" si="4"/>
        <v>0</v>
      </c>
      <c r="Z55" s="37">
        <f t="shared" si="34"/>
        <v>0</v>
      </c>
      <c r="AA55" s="37" t="s">
        <v>46</v>
      </c>
      <c r="AB55" s="37" t="s">
        <v>46</v>
      </c>
    </row>
    <row r="56" spans="1:28" ht="32.25" customHeight="1" x14ac:dyDescent="0.25">
      <c r="A56" s="246" t="s">
        <v>512</v>
      </c>
      <c r="B56" s="40" t="s">
        <v>37</v>
      </c>
      <c r="C56" s="40">
        <v>20</v>
      </c>
      <c r="D56" s="40" t="s">
        <v>38</v>
      </c>
      <c r="E56" s="151" t="s">
        <v>452</v>
      </c>
      <c r="F56" s="421">
        <v>0</v>
      </c>
      <c r="G56" s="421">
        <v>0</v>
      </c>
      <c r="H56" s="421">
        <v>0</v>
      </c>
      <c r="I56" s="421">
        <v>100000000</v>
      </c>
      <c r="J56" s="421">
        <v>0</v>
      </c>
      <c r="K56" s="421">
        <f t="shared" si="0"/>
        <v>100000000</v>
      </c>
      <c r="L56" s="421">
        <f>+F56+K56</f>
        <v>100000000</v>
      </c>
      <c r="M56" s="373">
        <f t="shared" si="18"/>
        <v>1.8838453750185413E-5</v>
      </c>
      <c r="N56" s="421">
        <v>0</v>
      </c>
      <c r="O56" s="421">
        <v>3260600</v>
      </c>
      <c r="P56" s="421">
        <f>L56-O56</f>
        <v>96739400</v>
      </c>
      <c r="Q56" s="421">
        <v>3260600</v>
      </c>
      <c r="R56" s="421">
        <f>+L56-Q56</f>
        <v>96739400</v>
      </c>
      <c r="S56" s="421">
        <f>O56-Q56</f>
        <v>0</v>
      </c>
      <c r="T56" s="421">
        <v>0</v>
      </c>
      <c r="U56" s="421">
        <f>+Q56-T56</f>
        <v>3260600</v>
      </c>
      <c r="V56" s="421">
        <v>0</v>
      </c>
      <c r="W56" s="44">
        <f>+T56-V56</f>
        <v>0</v>
      </c>
      <c r="X56" s="45">
        <f t="shared" si="3"/>
        <v>3.2606000000000003E-2</v>
      </c>
      <c r="Y56" s="45">
        <f t="shared" si="4"/>
        <v>0</v>
      </c>
      <c r="Z56" s="45">
        <f t="shared" si="34"/>
        <v>0</v>
      </c>
      <c r="AA56" s="45" t="s">
        <v>46</v>
      </c>
      <c r="AB56" s="45" t="s">
        <v>46</v>
      </c>
    </row>
    <row r="57" spans="1:28" ht="27.75" customHeight="1" x14ac:dyDescent="0.25">
      <c r="A57" s="238" t="s">
        <v>121</v>
      </c>
      <c r="B57" s="40"/>
      <c r="C57" s="40"/>
      <c r="D57" s="40"/>
      <c r="E57" s="149" t="s">
        <v>122</v>
      </c>
      <c r="F57" s="425">
        <f>+F58+F68+F75+F81+F64</f>
        <v>19161579180</v>
      </c>
      <c r="G57" s="425">
        <f>+G58+G68+G75+G81+G64</f>
        <v>0</v>
      </c>
      <c r="H57" s="425">
        <f>+H58+H68+H75+H81+H64</f>
        <v>0</v>
      </c>
      <c r="I57" s="425">
        <f>+I58+I68+I75+I81+I64</f>
        <v>352294770.01999998</v>
      </c>
      <c r="J57" s="425">
        <f>+J58+J68+J75+J81+J64</f>
        <v>501719654.30000001</v>
      </c>
      <c r="K57" s="425">
        <f t="shared" si="0"/>
        <v>-149424884.28000003</v>
      </c>
      <c r="L57" s="425">
        <f>+L58+L68+L75+L81+L64</f>
        <v>19012154295.720001</v>
      </c>
      <c r="M57" s="36">
        <f t="shared" si="18"/>
        <v>3.5815958939131019E-3</v>
      </c>
      <c r="N57" s="425">
        <f t="shared" ref="N57:W57" si="53">+N58+N68+N75+N81+N64</f>
        <v>0</v>
      </c>
      <c r="O57" s="425">
        <f t="shared" si="53"/>
        <v>18722626400.199997</v>
      </c>
      <c r="P57" s="425">
        <f t="shared" si="53"/>
        <v>289527895.52000082</v>
      </c>
      <c r="Q57" s="425">
        <f t="shared" si="53"/>
        <v>17839860077.98</v>
      </c>
      <c r="R57" s="425">
        <f t="shared" si="53"/>
        <v>1172294217.74</v>
      </c>
      <c r="S57" s="425">
        <f t="shared" si="53"/>
        <v>882766322.21999919</v>
      </c>
      <c r="T57" s="425">
        <f t="shared" si="53"/>
        <v>11388771097.529999</v>
      </c>
      <c r="U57" s="425">
        <f t="shared" si="53"/>
        <v>6451088980.4500008</v>
      </c>
      <c r="V57" s="425">
        <f t="shared" si="53"/>
        <v>11140849597.529999</v>
      </c>
      <c r="W57" s="425">
        <f t="shared" si="53"/>
        <v>247921500</v>
      </c>
      <c r="X57" s="37">
        <f t="shared" si="3"/>
        <v>0.93833974837854606</v>
      </c>
      <c r="Y57" s="37">
        <f t="shared" si="4"/>
        <v>0.59902580845842535</v>
      </c>
      <c r="Z57" s="37">
        <f t="shared" si="34"/>
        <v>0.58598565024469729</v>
      </c>
      <c r="AA57" s="37">
        <f t="shared" ref="AA57:AA82" si="54">+T57/Q57</f>
        <v>0.63838903711959749</v>
      </c>
      <c r="AB57" s="37">
        <f>+V57/T57</f>
        <v>0.97823105777815056</v>
      </c>
    </row>
    <row r="58" spans="1:28" ht="79.5" customHeight="1" x14ac:dyDescent="0.25">
      <c r="A58" s="238" t="s">
        <v>123</v>
      </c>
      <c r="B58" s="40"/>
      <c r="C58" s="40"/>
      <c r="D58" s="40"/>
      <c r="E58" s="149" t="s">
        <v>124</v>
      </c>
      <c r="F58" s="425">
        <f>+F59+F61+F62+F63+F60</f>
        <v>853000000</v>
      </c>
      <c r="G58" s="425">
        <f>+G59+G61+G62+G63+G60</f>
        <v>0</v>
      </c>
      <c r="H58" s="425">
        <f>+H59+H61+H62+H63+H60</f>
        <v>0</v>
      </c>
      <c r="I58" s="425">
        <f>+I59+I61+I62+I63+I60</f>
        <v>3422220</v>
      </c>
      <c r="J58" s="425">
        <f>+J59+J61+J62+J63+J60</f>
        <v>0</v>
      </c>
      <c r="K58" s="425">
        <f t="shared" si="0"/>
        <v>3422220</v>
      </c>
      <c r="L58" s="425">
        <f>+L59+L61+L62+L63+L60</f>
        <v>856422220</v>
      </c>
      <c r="M58" s="36">
        <f t="shared" si="18"/>
        <v>1.6133670382101117E-4</v>
      </c>
      <c r="N58" s="425">
        <f t="shared" ref="N58:W58" si="55">+N59+N61+N62+N63+N60</f>
        <v>0</v>
      </c>
      <c r="O58" s="425">
        <f t="shared" si="55"/>
        <v>774020214.79999995</v>
      </c>
      <c r="P58" s="425">
        <f t="shared" si="55"/>
        <v>82402005.200000003</v>
      </c>
      <c r="Q58" s="425">
        <f t="shared" si="55"/>
        <v>551329204.53999996</v>
      </c>
      <c r="R58" s="425">
        <f t="shared" si="55"/>
        <v>305093015.46000004</v>
      </c>
      <c r="S58" s="425">
        <f t="shared" si="55"/>
        <v>222691010.25999999</v>
      </c>
      <c r="T58" s="425">
        <f t="shared" si="55"/>
        <v>161561400.53999999</v>
      </c>
      <c r="U58" s="425">
        <f t="shared" si="55"/>
        <v>389767804</v>
      </c>
      <c r="V58" s="425">
        <f t="shared" si="55"/>
        <v>161561400.53999999</v>
      </c>
      <c r="W58" s="425">
        <f t="shared" si="55"/>
        <v>0</v>
      </c>
      <c r="X58" s="37">
        <f t="shared" si="3"/>
        <v>0.64375864108243241</v>
      </c>
      <c r="Y58" s="37">
        <f t="shared" si="4"/>
        <v>0.18864690425710812</v>
      </c>
      <c r="Z58" s="37">
        <f t="shared" si="34"/>
        <v>0.18864690425710812</v>
      </c>
      <c r="AA58" s="37">
        <f t="shared" si="54"/>
        <v>0.29303980128315227</v>
      </c>
      <c r="AB58" s="37">
        <f>+V58/T58</f>
        <v>1</v>
      </c>
    </row>
    <row r="59" spans="1:28" ht="36" customHeight="1" x14ac:dyDescent="0.25">
      <c r="A59" s="239" t="s">
        <v>125</v>
      </c>
      <c r="B59" s="40" t="s">
        <v>37</v>
      </c>
      <c r="C59" s="40">
        <v>20</v>
      </c>
      <c r="D59" s="40" t="s">
        <v>38</v>
      </c>
      <c r="E59" s="151" t="s">
        <v>126</v>
      </c>
      <c r="F59" s="421">
        <v>6000000</v>
      </c>
      <c r="G59" s="421">
        <v>0</v>
      </c>
      <c r="H59" s="421">
        <v>0</v>
      </c>
      <c r="I59" s="421">
        <v>0</v>
      </c>
      <c r="J59" s="421">
        <v>0</v>
      </c>
      <c r="K59" s="421">
        <f t="shared" si="0"/>
        <v>0</v>
      </c>
      <c r="L59" s="421">
        <f>+F59+K59</f>
        <v>6000000</v>
      </c>
      <c r="M59" s="373">
        <f t="shared" si="18"/>
        <v>1.1303072250111248E-6</v>
      </c>
      <c r="N59" s="421">
        <v>0</v>
      </c>
      <c r="O59" s="421">
        <v>2203000</v>
      </c>
      <c r="P59" s="421">
        <f>L59-O59</f>
        <v>3797000</v>
      </c>
      <c r="Q59" s="421">
        <v>2200000</v>
      </c>
      <c r="R59" s="421">
        <f>+L59-Q59</f>
        <v>3800000</v>
      </c>
      <c r="S59" s="421">
        <f>O59-Q59</f>
        <v>3000</v>
      </c>
      <c r="T59" s="421">
        <v>2200000</v>
      </c>
      <c r="U59" s="421">
        <f>+Q59-T59</f>
        <v>0</v>
      </c>
      <c r="V59" s="421">
        <v>2200000</v>
      </c>
      <c r="W59" s="44">
        <f>+T59-V59</f>
        <v>0</v>
      </c>
      <c r="X59" s="45">
        <f t="shared" si="3"/>
        <v>0.36666666666666664</v>
      </c>
      <c r="Y59" s="45">
        <f t="shared" si="4"/>
        <v>0.36666666666666664</v>
      </c>
      <c r="Z59" s="45">
        <f t="shared" si="34"/>
        <v>0.36666666666666664</v>
      </c>
      <c r="AA59" s="45">
        <f t="shared" si="54"/>
        <v>1</v>
      </c>
      <c r="AB59" s="45">
        <f>+V59/T59</f>
        <v>1</v>
      </c>
    </row>
    <row r="60" spans="1:28" ht="36" customHeight="1" x14ac:dyDescent="0.25">
      <c r="A60" s="239" t="s">
        <v>469</v>
      </c>
      <c r="B60" s="40" t="s">
        <v>37</v>
      </c>
      <c r="C60" s="40">
        <v>20</v>
      </c>
      <c r="D60" s="40" t="s">
        <v>38</v>
      </c>
      <c r="E60" s="151" t="s">
        <v>470</v>
      </c>
      <c r="F60" s="421">
        <v>0</v>
      </c>
      <c r="G60" s="421">
        <v>0</v>
      </c>
      <c r="H60" s="421">
        <v>0</v>
      </c>
      <c r="I60" s="421">
        <v>3422220</v>
      </c>
      <c r="J60" s="421">
        <v>0</v>
      </c>
      <c r="K60" s="421">
        <f t="shared" si="0"/>
        <v>3422220</v>
      </c>
      <c r="L60" s="421">
        <f>+F60+K60</f>
        <v>3422220</v>
      </c>
      <c r="M60" s="373">
        <f t="shared" si="18"/>
        <v>6.4469333192959526E-7</v>
      </c>
      <c r="N60" s="421">
        <v>0</v>
      </c>
      <c r="O60" s="421">
        <v>3422220</v>
      </c>
      <c r="P60" s="421">
        <f>L60-O60</f>
        <v>0</v>
      </c>
      <c r="Q60" s="421">
        <v>3422220</v>
      </c>
      <c r="R60" s="421">
        <f>+L60-Q60</f>
        <v>0</v>
      </c>
      <c r="S60" s="421">
        <f>O60-Q60</f>
        <v>0</v>
      </c>
      <c r="T60" s="421">
        <v>240650</v>
      </c>
      <c r="U60" s="421">
        <f>+Q60-T60</f>
        <v>3181570</v>
      </c>
      <c r="V60" s="421">
        <v>240650</v>
      </c>
      <c r="W60" s="44">
        <f>+T60-V60</f>
        <v>0</v>
      </c>
      <c r="X60" s="45">
        <f t="shared" si="3"/>
        <v>1</v>
      </c>
      <c r="Y60" s="45">
        <f t="shared" si="4"/>
        <v>7.0319850857046007E-2</v>
      </c>
      <c r="Z60" s="45">
        <f t="shared" si="34"/>
        <v>7.0319850857046007E-2</v>
      </c>
      <c r="AA60" s="45">
        <f t="shared" si="54"/>
        <v>7.0319850857046007E-2</v>
      </c>
      <c r="AB60" s="45">
        <f>+V60/T60</f>
        <v>1</v>
      </c>
    </row>
    <row r="61" spans="1:28" ht="36" customHeight="1" x14ac:dyDescent="0.25">
      <c r="A61" s="239" t="s">
        <v>127</v>
      </c>
      <c r="B61" s="40" t="s">
        <v>37</v>
      </c>
      <c r="C61" s="40">
        <v>20</v>
      </c>
      <c r="D61" s="40" t="s">
        <v>38</v>
      </c>
      <c r="E61" s="151" t="s">
        <v>128</v>
      </c>
      <c r="F61" s="421">
        <v>15000000</v>
      </c>
      <c r="G61" s="421">
        <v>0</v>
      </c>
      <c r="H61" s="421">
        <v>0</v>
      </c>
      <c r="I61" s="421">
        <v>0</v>
      </c>
      <c r="J61" s="421">
        <v>0</v>
      </c>
      <c r="K61" s="421">
        <f t="shared" si="0"/>
        <v>0</v>
      </c>
      <c r="L61" s="421">
        <f>+F61+K61</f>
        <v>15000000</v>
      </c>
      <c r="M61" s="373">
        <f t="shared" si="18"/>
        <v>2.8257680625278122E-6</v>
      </c>
      <c r="N61" s="421">
        <v>0</v>
      </c>
      <c r="O61" s="421">
        <v>7758410.7999999998</v>
      </c>
      <c r="P61" s="421">
        <f>L61-O61</f>
        <v>7241589.2000000002</v>
      </c>
      <c r="Q61" s="421">
        <v>7755418.8499999996</v>
      </c>
      <c r="R61" s="421">
        <f>+L61-Q61</f>
        <v>7244581.1500000004</v>
      </c>
      <c r="S61" s="421">
        <f>O61-Q61</f>
        <v>2991.9500000001863</v>
      </c>
      <c r="T61" s="421">
        <v>5800768.8499999996</v>
      </c>
      <c r="U61" s="421">
        <f>+Q61-T61</f>
        <v>1954650</v>
      </c>
      <c r="V61" s="421">
        <v>5800768.8499999996</v>
      </c>
      <c r="W61" s="44">
        <f>+T61-V61</f>
        <v>0</v>
      </c>
      <c r="X61" s="45">
        <f t="shared" si="3"/>
        <v>0.51702792333333336</v>
      </c>
      <c r="Y61" s="45">
        <f t="shared" si="4"/>
        <v>0.38671792333333332</v>
      </c>
      <c r="Z61" s="45">
        <f t="shared" si="34"/>
        <v>0.38671792333333332</v>
      </c>
      <c r="AA61" s="45">
        <f t="shared" si="54"/>
        <v>0.74796332244518293</v>
      </c>
      <c r="AB61" s="45">
        <f>+V61/T61</f>
        <v>1</v>
      </c>
    </row>
    <row r="62" spans="1:28" ht="36" customHeight="1" x14ac:dyDescent="0.25">
      <c r="A62" s="239" t="s">
        <v>129</v>
      </c>
      <c r="B62" s="40" t="s">
        <v>37</v>
      </c>
      <c r="C62" s="40">
        <v>20</v>
      </c>
      <c r="D62" s="40" t="s">
        <v>38</v>
      </c>
      <c r="E62" s="151" t="s">
        <v>130</v>
      </c>
      <c r="F62" s="421">
        <v>456000000</v>
      </c>
      <c r="G62" s="421">
        <v>0</v>
      </c>
      <c r="H62" s="421">
        <v>0</v>
      </c>
      <c r="I62" s="421">
        <v>0</v>
      </c>
      <c r="J62" s="421">
        <v>0</v>
      </c>
      <c r="K62" s="421">
        <f t="shared" si="0"/>
        <v>0</v>
      </c>
      <c r="L62" s="421">
        <f>+F62+K62</f>
        <v>456000000</v>
      </c>
      <c r="M62" s="43">
        <f t="shared" si="18"/>
        <v>8.5903349100845488E-5</v>
      </c>
      <c r="N62" s="421">
        <v>0</v>
      </c>
      <c r="O62" s="421">
        <v>384636584</v>
      </c>
      <c r="P62" s="421">
        <f>L62-O62</f>
        <v>71363416</v>
      </c>
      <c r="Q62" s="421">
        <v>384631584</v>
      </c>
      <c r="R62" s="421">
        <f>+L62-Q62</f>
        <v>71368416</v>
      </c>
      <c r="S62" s="421">
        <f>O62-Q62</f>
        <v>5000</v>
      </c>
      <c r="T62" s="421">
        <v>0</v>
      </c>
      <c r="U62" s="421">
        <f>+Q62-T62</f>
        <v>384631584</v>
      </c>
      <c r="V62" s="421">
        <v>0</v>
      </c>
      <c r="W62" s="44">
        <f>+T62-V62</f>
        <v>0</v>
      </c>
      <c r="X62" s="45">
        <f t="shared" si="3"/>
        <v>0.84349031578947364</v>
      </c>
      <c r="Y62" s="45">
        <f t="shared" si="4"/>
        <v>0</v>
      </c>
      <c r="Z62" s="45">
        <f t="shared" si="34"/>
        <v>0</v>
      </c>
      <c r="AA62" s="45">
        <f t="shared" si="54"/>
        <v>0</v>
      </c>
      <c r="AB62" s="45" t="s">
        <v>46</v>
      </c>
    </row>
    <row r="63" spans="1:28" ht="36" customHeight="1" x14ac:dyDescent="0.25">
      <c r="A63" s="239" t="s">
        <v>131</v>
      </c>
      <c r="B63" s="40" t="s">
        <v>37</v>
      </c>
      <c r="C63" s="40">
        <v>20</v>
      </c>
      <c r="D63" s="40" t="s">
        <v>38</v>
      </c>
      <c r="E63" s="151" t="s">
        <v>132</v>
      </c>
      <c r="F63" s="421">
        <v>376000000</v>
      </c>
      <c r="G63" s="421">
        <v>0</v>
      </c>
      <c r="H63" s="421">
        <v>0</v>
      </c>
      <c r="I63" s="421">
        <v>0</v>
      </c>
      <c r="J63" s="421">
        <v>0</v>
      </c>
      <c r="K63" s="421">
        <f t="shared" si="0"/>
        <v>0</v>
      </c>
      <c r="L63" s="421">
        <f>+F63+K63</f>
        <v>376000000</v>
      </c>
      <c r="M63" s="43">
        <f t="shared" si="18"/>
        <v>7.0832586100697152E-5</v>
      </c>
      <c r="N63" s="421">
        <v>0</v>
      </c>
      <c r="O63" s="421">
        <v>376000000</v>
      </c>
      <c r="P63" s="421">
        <f>L63-O63</f>
        <v>0</v>
      </c>
      <c r="Q63" s="421">
        <v>153319981.69</v>
      </c>
      <c r="R63" s="421">
        <f>+L63-Q63</f>
        <v>222680018.31</v>
      </c>
      <c r="S63" s="421">
        <f>O63-Q63</f>
        <v>222680018.31</v>
      </c>
      <c r="T63" s="421">
        <v>153319981.69</v>
      </c>
      <c r="U63" s="421">
        <f>+Q63-T63</f>
        <v>0</v>
      </c>
      <c r="V63" s="421">
        <v>153319981.69</v>
      </c>
      <c r="W63" s="44">
        <f>+T63-V63</f>
        <v>0</v>
      </c>
      <c r="X63" s="45">
        <f t="shared" si="3"/>
        <v>0.40776590875000002</v>
      </c>
      <c r="Y63" s="45">
        <f t="shared" si="4"/>
        <v>0.40776590875000002</v>
      </c>
      <c r="Z63" s="45">
        <f t="shared" si="34"/>
        <v>0.40776590875000002</v>
      </c>
      <c r="AA63" s="45">
        <f t="shared" si="54"/>
        <v>1</v>
      </c>
      <c r="AB63" s="45">
        <f t="shared" ref="AB63:AB82" si="56">+V63/T63</f>
        <v>1</v>
      </c>
    </row>
    <row r="64" spans="1:28" ht="49.5" customHeight="1" x14ac:dyDescent="0.25">
      <c r="A64" s="238" t="s">
        <v>133</v>
      </c>
      <c r="B64" s="40"/>
      <c r="C64" s="40"/>
      <c r="D64" s="40"/>
      <c r="E64" s="149" t="s">
        <v>134</v>
      </c>
      <c r="F64" s="425">
        <f>+F65+F66+F67</f>
        <v>9682389879</v>
      </c>
      <c r="G64" s="425">
        <f>+G65+G66+G67</f>
        <v>0</v>
      </c>
      <c r="H64" s="425">
        <f>+H65+H66+H67</f>
        <v>0</v>
      </c>
      <c r="I64" s="425">
        <f>+I65+I66+I67</f>
        <v>65459348</v>
      </c>
      <c r="J64" s="425">
        <f>+J65+J66+J67</f>
        <v>46232974.82</v>
      </c>
      <c r="K64" s="425">
        <f t="shared" si="0"/>
        <v>19226373.18</v>
      </c>
      <c r="L64" s="425">
        <f>+L65+L66+L67</f>
        <v>9701616252.1800003</v>
      </c>
      <c r="M64" s="36">
        <f t="shared" si="18"/>
        <v>1.8276344906874009E-3</v>
      </c>
      <c r="N64" s="425">
        <f t="shared" ref="N64:W64" si="57">+N65+N66+N67</f>
        <v>0</v>
      </c>
      <c r="O64" s="425">
        <f t="shared" si="57"/>
        <v>9664256412.7799988</v>
      </c>
      <c r="P64" s="425">
        <f t="shared" si="57"/>
        <v>37359839.400000572</v>
      </c>
      <c r="Q64" s="425">
        <f t="shared" si="57"/>
        <v>9402221626.7999992</v>
      </c>
      <c r="R64" s="425">
        <f t="shared" si="57"/>
        <v>299394625.38000011</v>
      </c>
      <c r="S64" s="425">
        <f t="shared" si="57"/>
        <v>262034785.97999954</v>
      </c>
      <c r="T64" s="425">
        <f t="shared" si="57"/>
        <v>6459193217.5100002</v>
      </c>
      <c r="U64" s="425">
        <f t="shared" si="57"/>
        <v>2943028409.29</v>
      </c>
      <c r="V64" s="425">
        <f t="shared" si="57"/>
        <v>6459193217.5100002</v>
      </c>
      <c r="W64" s="425">
        <f t="shared" si="57"/>
        <v>0</v>
      </c>
      <c r="X64" s="37">
        <f t="shared" si="3"/>
        <v>0.96913971676495392</v>
      </c>
      <c r="Y64" s="37">
        <f t="shared" si="4"/>
        <v>0.66578527222807726</v>
      </c>
      <c r="Z64" s="37">
        <f t="shared" si="34"/>
        <v>0.66578527222807726</v>
      </c>
      <c r="AA64" s="37">
        <f t="shared" si="54"/>
        <v>0.68698585014192604</v>
      </c>
      <c r="AB64" s="37">
        <f t="shared" si="56"/>
        <v>1</v>
      </c>
    </row>
    <row r="65" spans="1:28" ht="28.5" customHeight="1" x14ac:dyDescent="0.25">
      <c r="A65" s="239" t="s">
        <v>135</v>
      </c>
      <c r="B65" s="40" t="s">
        <v>37</v>
      </c>
      <c r="C65" s="40">
        <v>20</v>
      </c>
      <c r="D65" s="40" t="s">
        <v>38</v>
      </c>
      <c r="E65" s="151" t="s">
        <v>136</v>
      </c>
      <c r="F65" s="421">
        <v>1764740547</v>
      </c>
      <c r="G65" s="421">
        <v>0</v>
      </c>
      <c r="H65" s="421">
        <v>0</v>
      </c>
      <c r="I65" s="421">
        <v>55459348</v>
      </c>
      <c r="J65" s="421">
        <v>0</v>
      </c>
      <c r="K65" s="421">
        <f t="shared" si="0"/>
        <v>55459348</v>
      </c>
      <c r="L65" s="421">
        <f>+F65+K65</f>
        <v>1820199895</v>
      </c>
      <c r="M65" s="43">
        <f t="shared" si="18"/>
        <v>3.4289751538049847E-4</v>
      </c>
      <c r="N65" s="421">
        <v>0</v>
      </c>
      <c r="O65" s="421">
        <v>1820199895</v>
      </c>
      <c r="P65" s="421">
        <f>L65-O65</f>
        <v>0</v>
      </c>
      <c r="Q65" s="421">
        <v>1820199895</v>
      </c>
      <c r="R65" s="421">
        <f>+L65-Q65</f>
        <v>0</v>
      </c>
      <c r="S65" s="421">
        <f>O65-Q65</f>
        <v>0</v>
      </c>
      <c r="T65" s="421">
        <v>1819683717</v>
      </c>
      <c r="U65" s="421">
        <f>+Q65-T65</f>
        <v>516178</v>
      </c>
      <c r="V65" s="421">
        <v>1819683717</v>
      </c>
      <c r="W65" s="44">
        <f>+T65-V65</f>
        <v>0</v>
      </c>
      <c r="X65" s="45">
        <f t="shared" si="3"/>
        <v>1</v>
      </c>
      <c r="Y65" s="45">
        <f t="shared" si="4"/>
        <v>0.99971641686090751</v>
      </c>
      <c r="Z65" s="45">
        <f t="shared" si="34"/>
        <v>0.99971641686090751</v>
      </c>
      <c r="AA65" s="45">
        <f t="shared" si="54"/>
        <v>0.99971641686090751</v>
      </c>
      <c r="AB65" s="45">
        <f t="shared" si="56"/>
        <v>1</v>
      </c>
    </row>
    <row r="66" spans="1:28" ht="28.5" customHeight="1" x14ac:dyDescent="0.25">
      <c r="A66" s="239" t="s">
        <v>137</v>
      </c>
      <c r="B66" s="40" t="s">
        <v>37</v>
      </c>
      <c r="C66" s="40">
        <v>20</v>
      </c>
      <c r="D66" s="40" t="s">
        <v>38</v>
      </c>
      <c r="E66" s="151" t="s">
        <v>138</v>
      </c>
      <c r="F66" s="421">
        <v>7916649332</v>
      </c>
      <c r="G66" s="421">
        <v>0</v>
      </c>
      <c r="H66" s="421">
        <v>0</v>
      </c>
      <c r="I66" s="421">
        <v>0</v>
      </c>
      <c r="J66" s="421">
        <f>3422220+8575775.1+34234979.72</f>
        <v>46232974.82</v>
      </c>
      <c r="K66" s="421">
        <f t="shared" si="0"/>
        <v>-46232974.82</v>
      </c>
      <c r="L66" s="421">
        <f>+F66+K66</f>
        <v>7870416357.1800003</v>
      </c>
      <c r="M66" s="43">
        <f t="shared" si="18"/>
        <v>1.4826647453943821E-3</v>
      </c>
      <c r="N66" s="421">
        <v>0</v>
      </c>
      <c r="O66" s="421">
        <v>7833056517.7799997</v>
      </c>
      <c r="P66" s="421">
        <f>L66-O66</f>
        <v>37359839.400000572</v>
      </c>
      <c r="Q66" s="421">
        <v>7571021731.8000002</v>
      </c>
      <c r="R66" s="421">
        <f>+L66-Q66</f>
        <v>299394625.38000011</v>
      </c>
      <c r="S66" s="421">
        <f>O66-Q66</f>
        <v>262034785.97999954</v>
      </c>
      <c r="T66" s="421">
        <v>4637693881.9200001</v>
      </c>
      <c r="U66" s="421">
        <f>+Q66-T66</f>
        <v>2933327849.8800001</v>
      </c>
      <c r="V66" s="421">
        <v>4637693881.9200001</v>
      </c>
      <c r="W66" s="44">
        <f>+T66-V66</f>
        <v>0</v>
      </c>
      <c r="X66" s="45">
        <f t="shared" si="3"/>
        <v>0.96195949340000686</v>
      </c>
      <c r="Y66" s="45">
        <f t="shared" si="4"/>
        <v>0.58925648548302512</v>
      </c>
      <c r="Z66" s="45">
        <f t="shared" si="34"/>
        <v>0.58925648548302512</v>
      </c>
      <c r="AA66" s="45">
        <f t="shared" si="54"/>
        <v>0.61255852198133831</v>
      </c>
      <c r="AB66" s="45">
        <f t="shared" si="56"/>
        <v>1</v>
      </c>
    </row>
    <row r="67" spans="1:28" ht="35.25" customHeight="1" x14ac:dyDescent="0.25">
      <c r="A67" s="239" t="s">
        <v>139</v>
      </c>
      <c r="B67" s="40" t="s">
        <v>37</v>
      </c>
      <c r="C67" s="40">
        <v>20</v>
      </c>
      <c r="D67" s="40" t="s">
        <v>38</v>
      </c>
      <c r="E67" s="151" t="s">
        <v>140</v>
      </c>
      <c r="F67" s="421">
        <v>1000000</v>
      </c>
      <c r="G67" s="421">
        <v>0</v>
      </c>
      <c r="H67" s="421">
        <v>0</v>
      </c>
      <c r="I67" s="421">
        <v>10000000</v>
      </c>
      <c r="J67" s="421">
        <v>0</v>
      </c>
      <c r="K67" s="421">
        <f t="shared" si="0"/>
        <v>10000000</v>
      </c>
      <c r="L67" s="421">
        <f>+F67+K67</f>
        <v>11000000</v>
      </c>
      <c r="M67" s="370">
        <f t="shared" si="18"/>
        <v>2.0722299125203958E-6</v>
      </c>
      <c r="N67" s="421">
        <v>0</v>
      </c>
      <c r="O67" s="421">
        <v>11000000</v>
      </c>
      <c r="P67" s="421">
        <f>L67-O67</f>
        <v>0</v>
      </c>
      <c r="Q67" s="421">
        <v>11000000</v>
      </c>
      <c r="R67" s="421">
        <f>+L67-Q67</f>
        <v>0</v>
      </c>
      <c r="S67" s="421">
        <f>O67-Q67</f>
        <v>0</v>
      </c>
      <c r="T67" s="421">
        <v>1815618.59</v>
      </c>
      <c r="U67" s="421">
        <f>+Q67-T67</f>
        <v>9184381.4100000001</v>
      </c>
      <c r="V67" s="421">
        <v>1815618.59</v>
      </c>
      <c r="W67" s="44">
        <f>+T67-V67</f>
        <v>0</v>
      </c>
      <c r="X67" s="45">
        <f t="shared" si="3"/>
        <v>1</v>
      </c>
      <c r="Y67" s="45">
        <f t="shared" si="4"/>
        <v>0.16505623545454545</v>
      </c>
      <c r="Z67" s="45">
        <f t="shared" si="34"/>
        <v>0.16505623545454545</v>
      </c>
      <c r="AA67" s="45">
        <f t="shared" si="54"/>
        <v>0.16505623545454545</v>
      </c>
      <c r="AB67" s="45">
        <f t="shared" si="56"/>
        <v>1</v>
      </c>
    </row>
    <row r="68" spans="1:28" ht="49.5" customHeight="1" x14ac:dyDescent="0.25">
      <c r="A68" s="238" t="s">
        <v>141</v>
      </c>
      <c r="B68" s="40"/>
      <c r="C68" s="40"/>
      <c r="D68" s="40"/>
      <c r="E68" s="149" t="s">
        <v>142</v>
      </c>
      <c r="F68" s="425">
        <f>SUM(F69:F74)</f>
        <v>8027189301</v>
      </c>
      <c r="G68" s="425">
        <f>SUM(G69:G74)</f>
        <v>0</v>
      </c>
      <c r="H68" s="425">
        <f>SUM(H69:H74)</f>
        <v>0</v>
      </c>
      <c r="I68" s="425">
        <f>SUM(I69:I74)</f>
        <v>201413202.01999998</v>
      </c>
      <c r="J68" s="425">
        <f>SUM(J69:J74)</f>
        <v>373486679.48000002</v>
      </c>
      <c r="K68" s="425">
        <f t="shared" si="0"/>
        <v>-172073477.46000004</v>
      </c>
      <c r="L68" s="425">
        <f>SUM(L69:L74)</f>
        <v>7855115823.539999</v>
      </c>
      <c r="M68" s="36">
        <f t="shared" si="18"/>
        <v>1.4797823614410789E-3</v>
      </c>
      <c r="N68" s="425">
        <f t="shared" ref="N68:W68" si="58">SUM(N69:N74)</f>
        <v>0</v>
      </c>
      <c r="O68" s="425">
        <f t="shared" si="58"/>
        <v>7775489939.8299999</v>
      </c>
      <c r="P68" s="425">
        <f t="shared" si="58"/>
        <v>79625883.710000277</v>
      </c>
      <c r="Q68" s="425">
        <f t="shared" si="58"/>
        <v>7437635020.0699997</v>
      </c>
      <c r="R68" s="425">
        <f t="shared" si="58"/>
        <v>417480803.46999991</v>
      </c>
      <c r="S68" s="425">
        <f t="shared" si="58"/>
        <v>337854919.75999963</v>
      </c>
      <c r="T68" s="425">
        <f t="shared" si="58"/>
        <v>4580915410.9099998</v>
      </c>
      <c r="U68" s="425">
        <f t="shared" si="58"/>
        <v>2856719609.1600003</v>
      </c>
      <c r="V68" s="425">
        <f t="shared" si="58"/>
        <v>4332993910.9099998</v>
      </c>
      <c r="W68" s="425">
        <f t="shared" si="58"/>
        <v>247921500</v>
      </c>
      <c r="X68" s="37">
        <f t="shared" si="3"/>
        <v>0.94685236820838414</v>
      </c>
      <c r="Y68" s="37">
        <f t="shared" si="4"/>
        <v>0.58317604906372433</v>
      </c>
      <c r="Z68" s="37">
        <f t="shared" si="34"/>
        <v>0.55161426110675549</v>
      </c>
      <c r="AA68" s="37">
        <f t="shared" si="54"/>
        <v>0.61591021857736794</v>
      </c>
      <c r="AB68" s="37">
        <f t="shared" si="56"/>
        <v>0.94587948526411447</v>
      </c>
    </row>
    <row r="69" spans="1:28" ht="32.25" customHeight="1" x14ac:dyDescent="0.25">
      <c r="A69" s="239" t="s">
        <v>143</v>
      </c>
      <c r="B69" s="40" t="s">
        <v>37</v>
      </c>
      <c r="C69" s="40">
        <v>20</v>
      </c>
      <c r="D69" s="40" t="s">
        <v>38</v>
      </c>
      <c r="E69" s="151" t="s">
        <v>144</v>
      </c>
      <c r="F69" s="421">
        <v>1901794484</v>
      </c>
      <c r="G69" s="421">
        <v>0</v>
      </c>
      <c r="H69" s="421">
        <v>0</v>
      </c>
      <c r="I69" s="421">
        <v>58000000</v>
      </c>
      <c r="J69" s="421">
        <v>0</v>
      </c>
      <c r="K69" s="421">
        <f t="shared" si="0"/>
        <v>58000000</v>
      </c>
      <c r="L69" s="421">
        <f t="shared" ref="L69:L74" si="59">+F69+K69</f>
        <v>1959794484</v>
      </c>
      <c r="M69" s="43">
        <f t="shared" si="18"/>
        <v>3.691949774670249E-4</v>
      </c>
      <c r="N69" s="421">
        <v>0</v>
      </c>
      <c r="O69" s="421">
        <v>1948213004.0899999</v>
      </c>
      <c r="P69" s="421">
        <f t="shared" ref="P69:P74" si="60">L69-O69</f>
        <v>11581479.910000086</v>
      </c>
      <c r="Q69" s="421">
        <v>1947862075.1099999</v>
      </c>
      <c r="R69" s="421">
        <f t="shared" ref="R69:R74" si="61">+L69-Q69</f>
        <v>11932408.890000105</v>
      </c>
      <c r="S69" s="421">
        <f t="shared" ref="S69:S74" si="62">O69-Q69</f>
        <v>350928.98000001907</v>
      </c>
      <c r="T69" s="421">
        <v>1287825576.1099999</v>
      </c>
      <c r="U69" s="421">
        <f t="shared" ref="U69:U74" si="63">+Q69-T69</f>
        <v>660036499</v>
      </c>
      <c r="V69" s="421">
        <v>1138327656.1099999</v>
      </c>
      <c r="W69" s="44">
        <f t="shared" ref="W69:W74" si="64">+T69-V69</f>
        <v>149497920</v>
      </c>
      <c r="X69" s="45">
        <f t="shared" si="3"/>
        <v>0.99391139785961347</v>
      </c>
      <c r="Y69" s="45">
        <f t="shared" si="4"/>
        <v>0.65712276803714076</v>
      </c>
      <c r="Z69" s="45">
        <f t="shared" si="34"/>
        <v>0.58084032045372358</v>
      </c>
      <c r="AA69" s="45">
        <f t="shared" si="54"/>
        <v>0.6611482366056507</v>
      </c>
      <c r="AB69" s="45">
        <f t="shared" si="56"/>
        <v>0.88391446576828148</v>
      </c>
    </row>
    <row r="70" spans="1:28" ht="32.25" customHeight="1" x14ac:dyDescent="0.25">
      <c r="A70" s="239" t="s">
        <v>145</v>
      </c>
      <c r="B70" s="40" t="s">
        <v>37</v>
      </c>
      <c r="C70" s="40">
        <v>20</v>
      </c>
      <c r="D70" s="40" t="s">
        <v>38</v>
      </c>
      <c r="E70" s="151" t="s">
        <v>146</v>
      </c>
      <c r="F70" s="421">
        <v>3522762176</v>
      </c>
      <c r="G70" s="421">
        <v>0</v>
      </c>
      <c r="H70" s="421">
        <v>0</v>
      </c>
      <c r="I70" s="421">
        <v>0</v>
      </c>
      <c r="J70" s="421">
        <f>23501000+58000000</f>
        <v>81501000</v>
      </c>
      <c r="K70" s="421">
        <f t="shared" si="0"/>
        <v>-81501000</v>
      </c>
      <c r="L70" s="421">
        <f t="shared" si="59"/>
        <v>3441261176</v>
      </c>
      <c r="M70" s="43">
        <f t="shared" si="18"/>
        <v>6.4828039506384665E-4</v>
      </c>
      <c r="N70" s="421">
        <v>0</v>
      </c>
      <c r="O70" s="421">
        <v>3373216772.1999998</v>
      </c>
      <c r="P70" s="421">
        <f t="shared" si="60"/>
        <v>68044403.800000191</v>
      </c>
      <c r="Q70" s="421">
        <v>3324751178.0700002</v>
      </c>
      <c r="R70" s="421">
        <f t="shared" si="61"/>
        <v>116509997.92999983</v>
      </c>
      <c r="S70" s="421">
        <f t="shared" si="62"/>
        <v>48465594.129999638</v>
      </c>
      <c r="T70" s="421">
        <v>1989359978.0699999</v>
      </c>
      <c r="U70" s="421">
        <f t="shared" si="63"/>
        <v>1335391200.0000002</v>
      </c>
      <c r="V70" s="421">
        <v>1900945418.0699999</v>
      </c>
      <c r="W70" s="44">
        <f t="shared" si="64"/>
        <v>88414560</v>
      </c>
      <c r="X70" s="45">
        <f t="shared" si="3"/>
        <v>0.96614322715678702</v>
      </c>
      <c r="Y70" s="45">
        <f t="shared" si="4"/>
        <v>0.57809037917382411</v>
      </c>
      <c r="Z70" s="45">
        <f t="shared" si="34"/>
        <v>0.55239789160077402</v>
      </c>
      <c r="AA70" s="45">
        <f t="shared" si="54"/>
        <v>0.59834852941530881</v>
      </c>
      <c r="AB70" s="45">
        <f t="shared" si="56"/>
        <v>0.9555562789165104</v>
      </c>
    </row>
    <row r="71" spans="1:28" ht="44.25" customHeight="1" x14ac:dyDescent="0.25">
      <c r="A71" s="239" t="s">
        <v>147</v>
      </c>
      <c r="B71" s="40" t="s">
        <v>37</v>
      </c>
      <c r="C71" s="40">
        <v>20</v>
      </c>
      <c r="D71" s="40" t="s">
        <v>38</v>
      </c>
      <c r="E71" s="151" t="s">
        <v>148</v>
      </c>
      <c r="F71" s="421">
        <v>438053756</v>
      </c>
      <c r="G71" s="421">
        <v>0</v>
      </c>
      <c r="H71" s="421">
        <v>0</v>
      </c>
      <c r="I71" s="421">
        <v>0</v>
      </c>
      <c r="J71" s="421">
        <v>99083304.049999997</v>
      </c>
      <c r="K71" s="421">
        <f t="shared" ref="K71:K134" si="65">+G71-H71+I71-J71</f>
        <v>-99083304.049999997</v>
      </c>
      <c r="L71" s="421">
        <f t="shared" si="59"/>
        <v>338970451.94999999</v>
      </c>
      <c r="M71" s="43">
        <f t="shared" si="18"/>
        <v>6.3856791817395214E-5</v>
      </c>
      <c r="N71" s="421">
        <v>0</v>
      </c>
      <c r="O71" s="421">
        <v>338970451.94999999</v>
      </c>
      <c r="P71" s="421">
        <f t="shared" si="60"/>
        <v>0</v>
      </c>
      <c r="Q71" s="421">
        <v>250323475.86000001</v>
      </c>
      <c r="R71" s="421">
        <f t="shared" si="61"/>
        <v>88646976.089999974</v>
      </c>
      <c r="S71" s="421">
        <f t="shared" si="62"/>
        <v>88646976.089999974</v>
      </c>
      <c r="T71" s="421">
        <v>176951642.34999999</v>
      </c>
      <c r="U71" s="421">
        <f t="shared" si="63"/>
        <v>73371833.51000002</v>
      </c>
      <c r="V71" s="421">
        <v>176602142.34999999</v>
      </c>
      <c r="W71" s="44">
        <f t="shared" si="64"/>
        <v>349500</v>
      </c>
      <c r="X71" s="45">
        <f t="shared" ref="X71:X99" si="66">+Q71/L71</f>
        <v>0.73848170074990516</v>
      </c>
      <c r="Y71" s="45">
        <f t="shared" ref="Y71:Y99" si="67">+T71/L71</f>
        <v>0.52202674696879281</v>
      </c>
      <c r="Z71" s="45">
        <f t="shared" si="34"/>
        <v>0.52099568364752269</v>
      </c>
      <c r="AA71" s="45">
        <f t="shared" si="54"/>
        <v>0.70689191951363306</v>
      </c>
      <c r="AB71" s="45">
        <f t="shared" si="56"/>
        <v>0.99802488411320478</v>
      </c>
    </row>
    <row r="72" spans="1:28" ht="32.25" customHeight="1" x14ac:dyDescent="0.25">
      <c r="A72" s="239" t="s">
        <v>149</v>
      </c>
      <c r="B72" s="40" t="s">
        <v>37</v>
      </c>
      <c r="C72" s="40">
        <v>20</v>
      </c>
      <c r="D72" s="40" t="s">
        <v>38</v>
      </c>
      <c r="E72" s="151" t="s">
        <v>150</v>
      </c>
      <c r="F72" s="421">
        <v>1485186461</v>
      </c>
      <c r="G72" s="421">
        <v>0</v>
      </c>
      <c r="H72" s="421">
        <v>0</v>
      </c>
      <c r="I72" s="421">
        <v>119466283.77</v>
      </c>
      <c r="J72" s="421">
        <f>100000000+10000000</f>
        <v>110000000</v>
      </c>
      <c r="K72" s="421">
        <f t="shared" si="65"/>
        <v>9466283.7699999958</v>
      </c>
      <c r="L72" s="421">
        <f t="shared" si="59"/>
        <v>1494652744.77</v>
      </c>
      <c r="M72" s="43">
        <f t="shared" si="18"/>
        <v>2.8156946604937332E-4</v>
      </c>
      <c r="N72" s="421">
        <v>0</v>
      </c>
      <c r="O72" s="421">
        <v>1494652744.77</v>
      </c>
      <c r="P72" s="421">
        <f t="shared" si="60"/>
        <v>0</v>
      </c>
      <c r="Q72" s="421">
        <v>1365372369.27</v>
      </c>
      <c r="R72" s="421">
        <f t="shared" si="61"/>
        <v>129280375.5</v>
      </c>
      <c r="S72" s="421">
        <f t="shared" si="62"/>
        <v>129280375.5</v>
      </c>
      <c r="T72" s="421">
        <v>827535058.62</v>
      </c>
      <c r="U72" s="421">
        <f t="shared" si="63"/>
        <v>537837310.64999998</v>
      </c>
      <c r="V72" s="421">
        <v>817875538.62</v>
      </c>
      <c r="W72" s="44">
        <f t="shared" si="64"/>
        <v>9659520</v>
      </c>
      <c r="X72" s="45">
        <f t="shared" si="66"/>
        <v>0.91350474151780725</v>
      </c>
      <c r="Y72" s="45">
        <f t="shared" si="67"/>
        <v>0.55366376003768203</v>
      </c>
      <c r="Z72" s="45">
        <f t="shared" si="34"/>
        <v>0.54720104150068405</v>
      </c>
      <c r="AA72" s="45">
        <f t="shared" si="54"/>
        <v>0.60608745075341153</v>
      </c>
      <c r="AB72" s="45">
        <f t="shared" si="56"/>
        <v>0.98832735858211462</v>
      </c>
    </row>
    <row r="73" spans="1:28" ht="50.25" customHeight="1" x14ac:dyDescent="0.25">
      <c r="A73" s="239" t="s">
        <v>151</v>
      </c>
      <c r="B73" s="40" t="s">
        <v>37</v>
      </c>
      <c r="C73" s="40">
        <v>20</v>
      </c>
      <c r="D73" s="40" t="s">
        <v>38</v>
      </c>
      <c r="E73" s="151" t="s">
        <v>152</v>
      </c>
      <c r="F73" s="421">
        <v>160471120</v>
      </c>
      <c r="G73" s="421">
        <v>0</v>
      </c>
      <c r="H73" s="421">
        <v>0</v>
      </c>
      <c r="I73" s="421">
        <v>10094918.25</v>
      </c>
      <c r="J73" s="421">
        <v>0</v>
      </c>
      <c r="K73" s="421">
        <f t="shared" si="65"/>
        <v>10094918.25</v>
      </c>
      <c r="L73" s="421">
        <f t="shared" si="59"/>
        <v>170566038.25</v>
      </c>
      <c r="M73" s="371">
        <f t="shared" si="18"/>
        <v>3.2132004229249814E-5</v>
      </c>
      <c r="N73" s="421">
        <v>0</v>
      </c>
      <c r="O73" s="421">
        <v>170566038.25</v>
      </c>
      <c r="P73" s="421">
        <f t="shared" si="60"/>
        <v>0</v>
      </c>
      <c r="Q73" s="421">
        <v>170500330.31</v>
      </c>
      <c r="R73" s="421">
        <f t="shared" si="61"/>
        <v>65707.939999997616</v>
      </c>
      <c r="S73" s="421">
        <f t="shared" si="62"/>
        <v>65707.939999997616</v>
      </c>
      <c r="T73" s="421">
        <v>84625638.25</v>
      </c>
      <c r="U73" s="421">
        <f t="shared" si="63"/>
        <v>85874692.060000002</v>
      </c>
      <c r="V73" s="421">
        <v>84625638.25</v>
      </c>
      <c r="W73" s="44">
        <f t="shared" si="64"/>
        <v>0</v>
      </c>
      <c r="X73" s="45">
        <f t="shared" si="66"/>
        <v>0.99961476539717897</v>
      </c>
      <c r="Y73" s="45">
        <f t="shared" si="67"/>
        <v>0.49614588647456026</v>
      </c>
      <c r="Z73" s="45">
        <f t="shared" si="34"/>
        <v>0.49614588647456026</v>
      </c>
      <c r="AA73" s="45">
        <f t="shared" si="54"/>
        <v>0.49633709269733084</v>
      </c>
      <c r="AB73" s="45">
        <f t="shared" si="56"/>
        <v>1</v>
      </c>
    </row>
    <row r="74" spans="1:28" ht="49.5" customHeight="1" x14ac:dyDescent="0.25">
      <c r="A74" s="239" t="s">
        <v>153</v>
      </c>
      <c r="B74" s="40" t="s">
        <v>37</v>
      </c>
      <c r="C74" s="40">
        <v>20</v>
      </c>
      <c r="D74" s="40" t="s">
        <v>38</v>
      </c>
      <c r="E74" s="151" t="s">
        <v>154</v>
      </c>
      <c r="F74" s="421">
        <v>518921304</v>
      </c>
      <c r="G74" s="421">
        <v>0</v>
      </c>
      <c r="H74" s="421">
        <v>0</v>
      </c>
      <c r="I74" s="421">
        <v>13852000</v>
      </c>
      <c r="J74" s="421">
        <f>55459348+27443027.43</f>
        <v>82902375.430000007</v>
      </c>
      <c r="K74" s="421">
        <f t="shared" si="65"/>
        <v>-69050375.430000007</v>
      </c>
      <c r="L74" s="421">
        <f t="shared" si="59"/>
        <v>449870928.56999999</v>
      </c>
      <c r="M74" s="43">
        <f t="shared" si="18"/>
        <v>8.4748726814189111E-5</v>
      </c>
      <c r="N74" s="421">
        <v>0</v>
      </c>
      <c r="O74" s="421">
        <v>449870928.56999999</v>
      </c>
      <c r="P74" s="421">
        <f t="shared" si="60"/>
        <v>0</v>
      </c>
      <c r="Q74" s="421">
        <v>378825591.44999999</v>
      </c>
      <c r="R74" s="421">
        <f t="shared" si="61"/>
        <v>71045337.120000005</v>
      </c>
      <c r="S74" s="421">
        <f t="shared" si="62"/>
        <v>71045337.120000005</v>
      </c>
      <c r="T74" s="421">
        <v>214617517.50999999</v>
      </c>
      <c r="U74" s="421">
        <f t="shared" si="63"/>
        <v>164208073.94</v>
      </c>
      <c r="V74" s="421">
        <v>214617517.50999999</v>
      </c>
      <c r="W74" s="44">
        <f t="shared" si="64"/>
        <v>0</v>
      </c>
      <c r="X74" s="45">
        <f t="shared" si="66"/>
        <v>0.84207617650282252</v>
      </c>
      <c r="Y74" s="45">
        <f t="shared" si="67"/>
        <v>0.47706465094822298</v>
      </c>
      <c r="Z74" s="45">
        <f t="shared" si="34"/>
        <v>0.47706465094822298</v>
      </c>
      <c r="AA74" s="45">
        <f t="shared" si="54"/>
        <v>0.56653384130814899</v>
      </c>
      <c r="AB74" s="45">
        <f t="shared" si="56"/>
        <v>1</v>
      </c>
    </row>
    <row r="75" spans="1:28" ht="32.25" customHeight="1" x14ac:dyDescent="0.25">
      <c r="A75" s="238" t="s">
        <v>155</v>
      </c>
      <c r="B75" s="40"/>
      <c r="C75" s="40"/>
      <c r="D75" s="40"/>
      <c r="E75" s="149" t="s">
        <v>156</v>
      </c>
      <c r="F75" s="425">
        <f>SUM(F76:F80)</f>
        <v>563000000</v>
      </c>
      <c r="G75" s="425">
        <f>SUM(G76:G80)</f>
        <v>0</v>
      </c>
      <c r="H75" s="425">
        <f>SUM(H76:H80)</f>
        <v>0</v>
      </c>
      <c r="I75" s="425">
        <f>SUM(I76:I80)</f>
        <v>82000000</v>
      </c>
      <c r="J75" s="425">
        <f>SUM(J76:J80)</f>
        <v>82000000</v>
      </c>
      <c r="K75" s="425">
        <f t="shared" si="65"/>
        <v>0</v>
      </c>
      <c r="L75" s="425">
        <f>SUM(L76:L80)</f>
        <v>563000000</v>
      </c>
      <c r="M75" s="36">
        <f t="shared" si="18"/>
        <v>1.0606049461354389E-4</v>
      </c>
      <c r="N75" s="425">
        <f t="shared" ref="N75:W75" si="68">SUM(N76:N80)</f>
        <v>0</v>
      </c>
      <c r="O75" s="425">
        <f t="shared" si="68"/>
        <v>499472813.72000003</v>
      </c>
      <c r="P75" s="425">
        <f t="shared" si="68"/>
        <v>63527186.280000001</v>
      </c>
      <c r="Q75" s="425">
        <f t="shared" si="68"/>
        <v>439287207.5</v>
      </c>
      <c r="R75" s="425">
        <f t="shared" si="68"/>
        <v>123712792.5</v>
      </c>
      <c r="S75" s="425">
        <f t="shared" si="68"/>
        <v>60185606.219999999</v>
      </c>
      <c r="T75" s="425">
        <f t="shared" si="68"/>
        <v>177714049.5</v>
      </c>
      <c r="U75" s="425">
        <f t="shared" si="68"/>
        <v>261573158</v>
      </c>
      <c r="V75" s="425">
        <f t="shared" si="68"/>
        <v>177714049.5</v>
      </c>
      <c r="W75" s="425">
        <f t="shared" si="68"/>
        <v>0</v>
      </c>
      <c r="X75" s="37">
        <f t="shared" si="66"/>
        <v>0.78026146980461808</v>
      </c>
      <c r="Y75" s="37">
        <f t="shared" si="67"/>
        <v>0.31565550532859682</v>
      </c>
      <c r="Z75" s="37">
        <f t="shared" si="34"/>
        <v>0.31565550532859682</v>
      </c>
      <c r="AA75" s="37">
        <f t="shared" si="54"/>
        <v>0.40455093266061021</v>
      </c>
      <c r="AB75" s="37">
        <f t="shared" si="56"/>
        <v>1</v>
      </c>
    </row>
    <row r="76" spans="1:28" ht="33" customHeight="1" x14ac:dyDescent="0.25">
      <c r="A76" s="239" t="s">
        <v>157</v>
      </c>
      <c r="B76" s="40" t="s">
        <v>37</v>
      </c>
      <c r="C76" s="40">
        <v>20</v>
      </c>
      <c r="D76" s="40" t="s">
        <v>38</v>
      </c>
      <c r="E76" s="151" t="s">
        <v>158</v>
      </c>
      <c r="F76" s="421">
        <v>270000000</v>
      </c>
      <c r="G76" s="421">
        <v>0</v>
      </c>
      <c r="H76" s="421">
        <v>0</v>
      </c>
      <c r="I76" s="421">
        <v>0</v>
      </c>
      <c r="J76" s="421">
        <v>0</v>
      </c>
      <c r="K76" s="421">
        <f t="shared" si="65"/>
        <v>0</v>
      </c>
      <c r="L76" s="421">
        <f t="shared" ref="L76:L81" si="69">+F76+K76</f>
        <v>270000000</v>
      </c>
      <c r="M76" s="43">
        <f t="shared" si="18"/>
        <v>5.0863825125500617E-5</v>
      </c>
      <c r="N76" s="421">
        <v>0</v>
      </c>
      <c r="O76" s="421">
        <v>270000000</v>
      </c>
      <c r="P76" s="421">
        <f t="shared" ref="P76:P81" si="70">L76-O76</f>
        <v>0</v>
      </c>
      <c r="Q76" s="421">
        <v>211997000</v>
      </c>
      <c r="R76" s="421">
        <f t="shared" ref="R76:R81" si="71">+L76-Q76</f>
        <v>58003000</v>
      </c>
      <c r="S76" s="421">
        <f t="shared" ref="S76:S81" si="72">O76-Q76</f>
        <v>58003000</v>
      </c>
      <c r="T76" s="421">
        <v>135537000</v>
      </c>
      <c r="U76" s="421">
        <f t="shared" ref="U76:U81" si="73">+Q76-T76</f>
        <v>76460000</v>
      </c>
      <c r="V76" s="421">
        <v>135537000</v>
      </c>
      <c r="W76" s="44">
        <f t="shared" ref="W76:W81" si="74">+T76-V76</f>
        <v>0</v>
      </c>
      <c r="X76" s="45">
        <f t="shared" si="66"/>
        <v>0.78517407407407402</v>
      </c>
      <c r="Y76" s="45">
        <f t="shared" si="67"/>
        <v>0.50198888888888893</v>
      </c>
      <c r="Z76" s="45">
        <f t="shared" si="34"/>
        <v>0.50198888888888893</v>
      </c>
      <c r="AA76" s="45">
        <f t="shared" si="54"/>
        <v>0.63933451888470116</v>
      </c>
      <c r="AB76" s="45">
        <f t="shared" si="56"/>
        <v>1</v>
      </c>
    </row>
    <row r="77" spans="1:28" ht="33" customHeight="1" x14ac:dyDescent="0.25">
      <c r="A77" s="239" t="s">
        <v>159</v>
      </c>
      <c r="B77" s="40" t="s">
        <v>37</v>
      </c>
      <c r="C77" s="40">
        <v>20</v>
      </c>
      <c r="D77" s="40" t="s">
        <v>38</v>
      </c>
      <c r="E77" s="151" t="s">
        <v>160</v>
      </c>
      <c r="F77" s="421">
        <v>50000000</v>
      </c>
      <c r="G77" s="421">
        <v>0</v>
      </c>
      <c r="H77" s="421">
        <v>0</v>
      </c>
      <c r="I77" s="421">
        <v>0</v>
      </c>
      <c r="J77" s="421">
        <v>0</v>
      </c>
      <c r="K77" s="421">
        <f t="shared" si="65"/>
        <v>0</v>
      </c>
      <c r="L77" s="421">
        <f t="shared" si="69"/>
        <v>50000000</v>
      </c>
      <c r="M77" s="371">
        <f t="shared" si="18"/>
        <v>9.4192268750927066E-6</v>
      </c>
      <c r="N77" s="421">
        <v>0</v>
      </c>
      <c r="O77" s="421">
        <v>16472813.720000001</v>
      </c>
      <c r="P77" s="421">
        <f t="shared" si="70"/>
        <v>33527186.280000001</v>
      </c>
      <c r="Q77" s="421">
        <v>16469813.720000001</v>
      </c>
      <c r="R77" s="421">
        <f t="shared" si="71"/>
        <v>33530186.280000001</v>
      </c>
      <c r="S77" s="421">
        <f t="shared" si="72"/>
        <v>3000</v>
      </c>
      <c r="T77" s="421">
        <v>126.72</v>
      </c>
      <c r="U77" s="421">
        <f t="shared" si="73"/>
        <v>16469687</v>
      </c>
      <c r="V77" s="421">
        <v>126.72</v>
      </c>
      <c r="W77" s="44">
        <f t="shared" si="74"/>
        <v>0</v>
      </c>
      <c r="X77" s="438">
        <f t="shared" si="66"/>
        <v>0.32939627440000002</v>
      </c>
      <c r="Y77" s="438">
        <f t="shared" si="67"/>
        <v>2.5343999999999998E-6</v>
      </c>
      <c r="Z77" s="438">
        <f t="shared" si="34"/>
        <v>2.5343999999999998E-6</v>
      </c>
      <c r="AA77" s="45">
        <f t="shared" si="54"/>
        <v>7.694076093047639E-6</v>
      </c>
      <c r="AB77" s="45">
        <f t="shared" si="56"/>
        <v>1</v>
      </c>
    </row>
    <row r="78" spans="1:28" ht="62.25" customHeight="1" x14ac:dyDescent="0.25">
      <c r="A78" s="239" t="s">
        <v>161</v>
      </c>
      <c r="B78" s="40" t="s">
        <v>37</v>
      </c>
      <c r="C78" s="40">
        <v>20</v>
      </c>
      <c r="D78" s="40" t="s">
        <v>38</v>
      </c>
      <c r="E78" s="151" t="s">
        <v>162</v>
      </c>
      <c r="F78" s="421">
        <v>3000000</v>
      </c>
      <c r="G78" s="421">
        <v>0</v>
      </c>
      <c r="H78" s="421">
        <v>0</v>
      </c>
      <c r="I78" s="421">
        <v>0</v>
      </c>
      <c r="J78" s="421">
        <v>0</v>
      </c>
      <c r="K78" s="421">
        <f t="shared" si="65"/>
        <v>0</v>
      </c>
      <c r="L78" s="421">
        <f t="shared" si="69"/>
        <v>3000000</v>
      </c>
      <c r="M78" s="373">
        <f t="shared" si="18"/>
        <v>5.6515361250556239E-7</v>
      </c>
      <c r="N78" s="421">
        <v>0</v>
      </c>
      <c r="O78" s="421">
        <v>3000000</v>
      </c>
      <c r="P78" s="421">
        <f t="shared" si="70"/>
        <v>0</v>
      </c>
      <c r="Q78" s="421">
        <v>820393.78</v>
      </c>
      <c r="R78" s="421">
        <f t="shared" si="71"/>
        <v>2179606.2199999997</v>
      </c>
      <c r="S78" s="421">
        <f t="shared" si="72"/>
        <v>2179606.2199999997</v>
      </c>
      <c r="T78" s="421">
        <v>820393.78</v>
      </c>
      <c r="U78" s="421">
        <f t="shared" si="73"/>
        <v>0</v>
      </c>
      <c r="V78" s="421">
        <v>820393.78</v>
      </c>
      <c r="W78" s="44">
        <f t="shared" si="74"/>
        <v>0</v>
      </c>
      <c r="X78" s="45">
        <f t="shared" si="66"/>
        <v>0.27346459333333334</v>
      </c>
      <c r="Y78" s="45">
        <f t="shared" si="67"/>
        <v>0.27346459333333334</v>
      </c>
      <c r="Z78" s="45">
        <f t="shared" si="34"/>
        <v>0.27346459333333334</v>
      </c>
      <c r="AA78" s="45">
        <f t="shared" si="54"/>
        <v>1</v>
      </c>
      <c r="AB78" s="45">
        <f t="shared" si="56"/>
        <v>1</v>
      </c>
    </row>
    <row r="79" spans="1:28" ht="33" customHeight="1" x14ac:dyDescent="0.25">
      <c r="A79" s="239" t="s">
        <v>163</v>
      </c>
      <c r="B79" s="40" t="s">
        <v>37</v>
      </c>
      <c r="C79" s="40">
        <v>20</v>
      </c>
      <c r="D79" s="40" t="s">
        <v>38</v>
      </c>
      <c r="E79" s="151" t="s">
        <v>164</v>
      </c>
      <c r="F79" s="421">
        <v>210000000</v>
      </c>
      <c r="G79" s="421">
        <v>0</v>
      </c>
      <c r="H79" s="421">
        <v>0</v>
      </c>
      <c r="I79" s="421">
        <v>0</v>
      </c>
      <c r="J79" s="421">
        <v>82000000</v>
      </c>
      <c r="K79" s="421">
        <f t="shared" si="65"/>
        <v>-82000000</v>
      </c>
      <c r="L79" s="422">
        <f t="shared" si="69"/>
        <v>128000000</v>
      </c>
      <c r="M79" s="371">
        <f t="shared" ref="M79:M102" si="75">L79/$L$265</f>
        <v>2.4113220800237331E-5</v>
      </c>
      <c r="N79" s="421">
        <v>0</v>
      </c>
      <c r="O79" s="421">
        <v>98000000</v>
      </c>
      <c r="P79" s="421">
        <f t="shared" si="70"/>
        <v>30000000</v>
      </c>
      <c r="Q79" s="421">
        <v>98000000</v>
      </c>
      <c r="R79" s="421">
        <f t="shared" si="71"/>
        <v>30000000</v>
      </c>
      <c r="S79" s="421">
        <f t="shared" si="72"/>
        <v>0</v>
      </c>
      <c r="T79" s="421">
        <v>12241229</v>
      </c>
      <c r="U79" s="421">
        <f t="shared" si="73"/>
        <v>85758771</v>
      </c>
      <c r="V79" s="421">
        <v>12241229</v>
      </c>
      <c r="W79" s="44">
        <f t="shared" si="74"/>
        <v>0</v>
      </c>
      <c r="X79" s="45">
        <f t="shared" si="66"/>
        <v>0.765625</v>
      </c>
      <c r="Y79" s="45">
        <f t="shared" si="67"/>
        <v>9.5634601562500005E-2</v>
      </c>
      <c r="Z79" s="45">
        <f t="shared" si="34"/>
        <v>9.5634601562500005E-2</v>
      </c>
      <c r="AA79" s="45">
        <f t="shared" si="54"/>
        <v>0.12491049999999999</v>
      </c>
      <c r="AB79" s="45">
        <f t="shared" si="56"/>
        <v>1</v>
      </c>
    </row>
    <row r="80" spans="1:28" ht="33" customHeight="1" x14ac:dyDescent="0.25">
      <c r="A80" s="239" t="s">
        <v>165</v>
      </c>
      <c r="B80" s="40" t="s">
        <v>37</v>
      </c>
      <c r="C80" s="40">
        <v>20</v>
      </c>
      <c r="D80" s="40" t="s">
        <v>38</v>
      </c>
      <c r="E80" s="151" t="s">
        <v>166</v>
      </c>
      <c r="F80" s="421">
        <v>30000000</v>
      </c>
      <c r="G80" s="421">
        <v>0</v>
      </c>
      <c r="H80" s="421">
        <v>0</v>
      </c>
      <c r="I80" s="421">
        <v>82000000</v>
      </c>
      <c r="J80" s="421">
        <v>0</v>
      </c>
      <c r="K80" s="421">
        <f t="shared" si="65"/>
        <v>82000000</v>
      </c>
      <c r="L80" s="422">
        <f t="shared" si="69"/>
        <v>112000000</v>
      </c>
      <c r="M80" s="371">
        <f t="shared" si="75"/>
        <v>2.1099068200207664E-5</v>
      </c>
      <c r="N80" s="421">
        <v>0</v>
      </c>
      <c r="O80" s="421">
        <v>112000000</v>
      </c>
      <c r="P80" s="421">
        <f t="shared" si="70"/>
        <v>0</v>
      </c>
      <c r="Q80" s="421">
        <v>112000000</v>
      </c>
      <c r="R80" s="421">
        <f t="shared" si="71"/>
        <v>0</v>
      </c>
      <c r="S80" s="421">
        <f t="shared" si="72"/>
        <v>0</v>
      </c>
      <c r="T80" s="421">
        <v>29115300</v>
      </c>
      <c r="U80" s="421">
        <f t="shared" si="73"/>
        <v>82884700</v>
      </c>
      <c r="V80" s="421">
        <v>29115300</v>
      </c>
      <c r="W80" s="44">
        <f t="shared" si="74"/>
        <v>0</v>
      </c>
      <c r="X80" s="45">
        <f t="shared" si="66"/>
        <v>1</v>
      </c>
      <c r="Y80" s="45">
        <f t="shared" si="67"/>
        <v>0.25995803571428572</v>
      </c>
      <c r="Z80" s="45">
        <f t="shared" si="34"/>
        <v>0.25995803571428572</v>
      </c>
      <c r="AA80" s="45">
        <f t="shared" si="54"/>
        <v>0.25995803571428572</v>
      </c>
      <c r="AB80" s="45">
        <f t="shared" si="56"/>
        <v>1</v>
      </c>
    </row>
    <row r="81" spans="1:28" ht="26.25" customHeight="1" x14ac:dyDescent="0.25">
      <c r="A81" s="238" t="s">
        <v>167</v>
      </c>
      <c r="B81" s="40" t="s">
        <v>37</v>
      </c>
      <c r="C81" s="40">
        <v>20</v>
      </c>
      <c r="D81" s="40" t="s">
        <v>38</v>
      </c>
      <c r="E81" s="149" t="s">
        <v>168</v>
      </c>
      <c r="F81" s="425">
        <v>36000000</v>
      </c>
      <c r="G81" s="425">
        <v>0</v>
      </c>
      <c r="H81" s="425">
        <v>0</v>
      </c>
      <c r="I81" s="425">
        <v>0</v>
      </c>
      <c r="J81" s="425">
        <v>0</v>
      </c>
      <c r="K81" s="425">
        <f t="shared" si="65"/>
        <v>0</v>
      </c>
      <c r="L81" s="425">
        <f t="shared" si="69"/>
        <v>36000000</v>
      </c>
      <c r="M81" s="374">
        <f t="shared" si="75"/>
        <v>6.7818433500667495E-6</v>
      </c>
      <c r="N81" s="425">
        <v>0</v>
      </c>
      <c r="O81" s="425">
        <v>9387019.0700000003</v>
      </c>
      <c r="P81" s="425">
        <f t="shared" si="70"/>
        <v>26612980.93</v>
      </c>
      <c r="Q81" s="425">
        <v>9387019.0700000003</v>
      </c>
      <c r="R81" s="425">
        <f t="shared" si="71"/>
        <v>26612980.93</v>
      </c>
      <c r="S81" s="425">
        <f t="shared" si="72"/>
        <v>0</v>
      </c>
      <c r="T81" s="425">
        <v>9387019.0700000003</v>
      </c>
      <c r="U81" s="425">
        <f t="shared" si="73"/>
        <v>0</v>
      </c>
      <c r="V81" s="425">
        <v>9387019.0700000003</v>
      </c>
      <c r="W81" s="47">
        <f t="shared" si="74"/>
        <v>0</v>
      </c>
      <c r="X81" s="37">
        <f t="shared" si="66"/>
        <v>0.26075052972222224</v>
      </c>
      <c r="Y81" s="37">
        <f t="shared" si="67"/>
        <v>0.26075052972222224</v>
      </c>
      <c r="Z81" s="37">
        <f t="shared" si="34"/>
        <v>0.26075052972222224</v>
      </c>
      <c r="AA81" s="37">
        <f t="shared" si="54"/>
        <v>1</v>
      </c>
      <c r="AB81" s="37">
        <f t="shared" si="56"/>
        <v>1</v>
      </c>
    </row>
    <row r="82" spans="1:28" ht="26.25" customHeight="1" x14ac:dyDescent="0.25">
      <c r="A82" s="238" t="s">
        <v>169</v>
      </c>
      <c r="B82" s="33"/>
      <c r="C82" s="33"/>
      <c r="D82" s="40"/>
      <c r="E82" s="149" t="s">
        <v>170</v>
      </c>
      <c r="F82" s="425">
        <f>+F83+F86+F91</f>
        <v>27177626000</v>
      </c>
      <c r="G82" s="425">
        <f>+G83+G86+G91</f>
        <v>0</v>
      </c>
      <c r="H82" s="425">
        <f>+H83+H86+H91</f>
        <v>0</v>
      </c>
      <c r="I82" s="425">
        <f>+I83+I86+I91</f>
        <v>0</v>
      </c>
      <c r="J82" s="425">
        <f>+J83+J86+J91</f>
        <v>0</v>
      </c>
      <c r="K82" s="425">
        <f t="shared" si="65"/>
        <v>0</v>
      </c>
      <c r="L82" s="425">
        <f>+L83+L86+L91</f>
        <v>27177626000</v>
      </c>
      <c r="M82" s="36">
        <f t="shared" si="75"/>
        <v>5.1198445044083659E-3</v>
      </c>
      <c r="N82" s="425">
        <f t="shared" ref="N82:W82" si="76">+N83+N86+N91</f>
        <v>18767000000</v>
      </c>
      <c r="O82" s="425">
        <f t="shared" si="76"/>
        <v>7030464826.3000002</v>
      </c>
      <c r="P82" s="425">
        <f t="shared" si="76"/>
        <v>20147161173.700001</v>
      </c>
      <c r="Q82" s="425">
        <f t="shared" si="76"/>
        <v>6138298729.7300005</v>
      </c>
      <c r="R82" s="425">
        <f t="shared" si="76"/>
        <v>21039327270.27</v>
      </c>
      <c r="S82" s="425">
        <f t="shared" si="76"/>
        <v>892166096.56999993</v>
      </c>
      <c r="T82" s="425">
        <f t="shared" si="76"/>
        <v>4229773640.73</v>
      </c>
      <c r="U82" s="425">
        <f t="shared" si="76"/>
        <v>1908525089</v>
      </c>
      <c r="V82" s="425">
        <f t="shared" si="76"/>
        <v>4229773640.73</v>
      </c>
      <c r="W82" s="425">
        <f t="shared" si="76"/>
        <v>0</v>
      </c>
      <c r="X82" s="37">
        <f t="shared" si="66"/>
        <v>0.22585853266690772</v>
      </c>
      <c r="Y82" s="37">
        <f t="shared" si="67"/>
        <v>0.15563440459185066</v>
      </c>
      <c r="Z82" s="37">
        <f t="shared" si="34"/>
        <v>0.15563440459185066</v>
      </c>
      <c r="AA82" s="37">
        <f t="shared" si="54"/>
        <v>0.6890791450477437</v>
      </c>
      <c r="AB82" s="37">
        <f t="shared" si="56"/>
        <v>1</v>
      </c>
    </row>
    <row r="83" spans="1:28" ht="26.25" customHeight="1" x14ac:dyDescent="0.25">
      <c r="A83" s="238" t="s">
        <v>171</v>
      </c>
      <c r="B83" s="33"/>
      <c r="C83" s="33"/>
      <c r="D83" s="40"/>
      <c r="E83" s="149" t="s">
        <v>172</v>
      </c>
      <c r="F83" s="425">
        <f t="shared" ref="F83:J84" si="77">+F84</f>
        <v>18767000000</v>
      </c>
      <c r="G83" s="425">
        <f t="shared" si="77"/>
        <v>0</v>
      </c>
      <c r="H83" s="425">
        <f t="shared" si="77"/>
        <v>0</v>
      </c>
      <c r="I83" s="425">
        <f t="shared" si="77"/>
        <v>0</v>
      </c>
      <c r="J83" s="425">
        <f t="shared" si="77"/>
        <v>0</v>
      </c>
      <c r="K83" s="425">
        <f t="shared" si="65"/>
        <v>0</v>
      </c>
      <c r="L83" s="425">
        <f>+L84</f>
        <v>18767000000</v>
      </c>
      <c r="M83" s="36">
        <f t="shared" si="75"/>
        <v>3.5354126152972965E-3</v>
      </c>
      <c r="N83" s="425">
        <f t="shared" ref="N83:W84" si="78">+N84</f>
        <v>18767000000</v>
      </c>
      <c r="O83" s="425">
        <f t="shared" si="78"/>
        <v>0</v>
      </c>
      <c r="P83" s="425">
        <f t="shared" si="78"/>
        <v>18767000000</v>
      </c>
      <c r="Q83" s="425">
        <f t="shared" si="78"/>
        <v>0</v>
      </c>
      <c r="R83" s="425">
        <f t="shared" si="78"/>
        <v>18767000000</v>
      </c>
      <c r="S83" s="425">
        <f t="shared" si="78"/>
        <v>0</v>
      </c>
      <c r="T83" s="425">
        <f t="shared" si="78"/>
        <v>0</v>
      </c>
      <c r="U83" s="425">
        <f t="shared" si="78"/>
        <v>0</v>
      </c>
      <c r="V83" s="425">
        <f t="shared" si="78"/>
        <v>0</v>
      </c>
      <c r="W83" s="425">
        <f t="shared" si="78"/>
        <v>0</v>
      </c>
      <c r="X83" s="37">
        <f t="shared" si="66"/>
        <v>0</v>
      </c>
      <c r="Y83" s="37">
        <f t="shared" si="67"/>
        <v>0</v>
      </c>
      <c r="Z83" s="37">
        <f t="shared" si="34"/>
        <v>0</v>
      </c>
      <c r="AA83" s="37" t="s">
        <v>46</v>
      </c>
      <c r="AB83" s="37" t="s">
        <v>46</v>
      </c>
    </row>
    <row r="84" spans="1:28" ht="26.25" customHeight="1" x14ac:dyDescent="0.25">
      <c r="A84" s="238" t="s">
        <v>173</v>
      </c>
      <c r="B84" s="33"/>
      <c r="C84" s="33"/>
      <c r="D84" s="40"/>
      <c r="E84" s="149" t="s">
        <v>174</v>
      </c>
      <c r="F84" s="425">
        <f t="shared" si="77"/>
        <v>18767000000</v>
      </c>
      <c r="G84" s="425">
        <f t="shared" si="77"/>
        <v>0</v>
      </c>
      <c r="H84" s="425">
        <f t="shared" si="77"/>
        <v>0</v>
      </c>
      <c r="I84" s="425">
        <f t="shared" si="77"/>
        <v>0</v>
      </c>
      <c r="J84" s="425">
        <f t="shared" si="77"/>
        <v>0</v>
      </c>
      <c r="K84" s="425">
        <f t="shared" si="65"/>
        <v>0</v>
      </c>
      <c r="L84" s="425">
        <f>+L85</f>
        <v>18767000000</v>
      </c>
      <c r="M84" s="36">
        <f t="shared" si="75"/>
        <v>3.5354126152972965E-3</v>
      </c>
      <c r="N84" s="425">
        <f t="shared" si="78"/>
        <v>18767000000</v>
      </c>
      <c r="O84" s="425">
        <f t="shared" si="78"/>
        <v>0</v>
      </c>
      <c r="P84" s="425">
        <f t="shared" si="78"/>
        <v>18767000000</v>
      </c>
      <c r="Q84" s="425">
        <f t="shared" si="78"/>
        <v>0</v>
      </c>
      <c r="R84" s="425">
        <f t="shared" si="78"/>
        <v>18767000000</v>
      </c>
      <c r="S84" s="425">
        <f t="shared" si="78"/>
        <v>0</v>
      </c>
      <c r="T84" s="425">
        <f t="shared" si="78"/>
        <v>0</v>
      </c>
      <c r="U84" s="425">
        <f t="shared" si="78"/>
        <v>0</v>
      </c>
      <c r="V84" s="425">
        <f t="shared" si="78"/>
        <v>0</v>
      </c>
      <c r="W84" s="425">
        <f t="shared" si="78"/>
        <v>0</v>
      </c>
      <c r="X84" s="37">
        <f t="shared" si="66"/>
        <v>0</v>
      </c>
      <c r="Y84" s="37">
        <f t="shared" si="67"/>
        <v>0</v>
      </c>
      <c r="Z84" s="37">
        <f t="shared" si="34"/>
        <v>0</v>
      </c>
      <c r="AA84" s="37" t="s">
        <v>46</v>
      </c>
      <c r="AB84" s="37" t="s">
        <v>46</v>
      </c>
    </row>
    <row r="85" spans="1:28" s="410" customFormat="1" ht="49.5" customHeight="1" x14ac:dyDescent="0.25">
      <c r="A85" s="238" t="s">
        <v>175</v>
      </c>
      <c r="B85" s="33" t="s">
        <v>37</v>
      </c>
      <c r="C85" s="33">
        <v>20</v>
      </c>
      <c r="D85" s="33" t="s">
        <v>38</v>
      </c>
      <c r="E85" s="149" t="s">
        <v>176</v>
      </c>
      <c r="F85" s="423">
        <v>18767000000</v>
      </c>
      <c r="G85" s="425">
        <v>0</v>
      </c>
      <c r="H85" s="425">
        <v>0</v>
      </c>
      <c r="I85" s="425">
        <v>0</v>
      </c>
      <c r="J85" s="425">
        <v>0</v>
      </c>
      <c r="K85" s="425">
        <f t="shared" si="65"/>
        <v>0</v>
      </c>
      <c r="L85" s="425">
        <f>+F85+K85</f>
        <v>18767000000</v>
      </c>
      <c r="M85" s="36">
        <f t="shared" si="75"/>
        <v>3.5354126152972965E-3</v>
      </c>
      <c r="N85" s="425">
        <v>18767000000</v>
      </c>
      <c r="O85" s="425">
        <v>0</v>
      </c>
      <c r="P85" s="425">
        <f>L85-O85</f>
        <v>18767000000</v>
      </c>
      <c r="Q85" s="425">
        <v>0</v>
      </c>
      <c r="R85" s="425">
        <f>+L85-Q85</f>
        <v>18767000000</v>
      </c>
      <c r="S85" s="425">
        <f>O85-Q85</f>
        <v>0</v>
      </c>
      <c r="T85" s="425">
        <v>0</v>
      </c>
      <c r="U85" s="425">
        <f>+Q85-T85</f>
        <v>0</v>
      </c>
      <c r="V85" s="425">
        <v>0</v>
      </c>
      <c r="W85" s="47">
        <f>+T85-V85</f>
        <v>0</v>
      </c>
      <c r="X85" s="37">
        <f t="shared" si="66"/>
        <v>0</v>
      </c>
      <c r="Y85" s="37">
        <f t="shared" si="67"/>
        <v>0</v>
      </c>
      <c r="Z85" s="37">
        <f t="shared" si="34"/>
        <v>0</v>
      </c>
      <c r="AA85" s="37" t="s">
        <v>46</v>
      </c>
      <c r="AB85" s="37" t="s">
        <v>46</v>
      </c>
    </row>
    <row r="86" spans="1:28" ht="31.5" customHeight="1" x14ac:dyDescent="0.25">
      <c r="A86" s="238" t="s">
        <v>177</v>
      </c>
      <c r="B86" s="33"/>
      <c r="C86" s="33"/>
      <c r="D86" s="40"/>
      <c r="E86" s="149" t="s">
        <v>514</v>
      </c>
      <c r="F86" s="425">
        <f t="shared" ref="F86:J87" si="79">+F87</f>
        <v>188000000</v>
      </c>
      <c r="G86" s="425">
        <f t="shared" si="79"/>
        <v>0</v>
      </c>
      <c r="H86" s="425">
        <f t="shared" si="79"/>
        <v>0</v>
      </c>
      <c r="I86" s="425">
        <f t="shared" si="79"/>
        <v>0</v>
      </c>
      <c r="J86" s="425">
        <f t="shared" si="79"/>
        <v>0</v>
      </c>
      <c r="K86" s="425">
        <f t="shared" si="65"/>
        <v>0</v>
      </c>
      <c r="L86" s="425">
        <f>+L87</f>
        <v>188000000</v>
      </c>
      <c r="M86" s="374">
        <f t="shared" si="75"/>
        <v>3.5416293050348576E-5</v>
      </c>
      <c r="N86" s="425">
        <f t="shared" ref="N86:W87" si="80">+N87</f>
        <v>0</v>
      </c>
      <c r="O86" s="425">
        <f t="shared" si="80"/>
        <v>188000000</v>
      </c>
      <c r="P86" s="425">
        <f t="shared" si="80"/>
        <v>0</v>
      </c>
      <c r="Q86" s="425">
        <f t="shared" si="80"/>
        <v>36335712.869999997</v>
      </c>
      <c r="R86" s="425">
        <f t="shared" si="80"/>
        <v>151664287.13</v>
      </c>
      <c r="S86" s="425">
        <f t="shared" si="80"/>
        <v>151664287.13</v>
      </c>
      <c r="T86" s="425">
        <f t="shared" si="80"/>
        <v>36335712.869999997</v>
      </c>
      <c r="U86" s="425">
        <f t="shared" si="80"/>
        <v>0</v>
      </c>
      <c r="V86" s="425">
        <f t="shared" si="80"/>
        <v>36335712.869999997</v>
      </c>
      <c r="W86" s="425">
        <f t="shared" si="80"/>
        <v>0</v>
      </c>
      <c r="X86" s="37">
        <f t="shared" si="66"/>
        <v>0.1932750684574468</v>
      </c>
      <c r="Y86" s="37">
        <f t="shared" si="67"/>
        <v>0.1932750684574468</v>
      </c>
      <c r="Z86" s="37">
        <f t="shared" si="34"/>
        <v>0.1932750684574468</v>
      </c>
      <c r="AA86" s="37">
        <f t="shared" ref="AA86:AA99" si="81">+T86/Q86</f>
        <v>1</v>
      </c>
      <c r="AB86" s="37">
        <f t="shared" ref="AB86:AB99" si="82">+V86/T86</f>
        <v>1</v>
      </c>
    </row>
    <row r="87" spans="1:28" ht="31.5" customHeight="1" x14ac:dyDescent="0.25">
      <c r="A87" s="238" t="s">
        <v>179</v>
      </c>
      <c r="B87" s="40"/>
      <c r="C87" s="40"/>
      <c r="D87" s="40"/>
      <c r="E87" s="149" t="s">
        <v>180</v>
      </c>
      <c r="F87" s="425">
        <f t="shared" si="79"/>
        <v>188000000</v>
      </c>
      <c r="G87" s="425">
        <f t="shared" si="79"/>
        <v>0</v>
      </c>
      <c r="H87" s="425">
        <f t="shared" si="79"/>
        <v>0</v>
      </c>
      <c r="I87" s="425">
        <f t="shared" si="79"/>
        <v>0</v>
      </c>
      <c r="J87" s="425">
        <f t="shared" si="79"/>
        <v>0</v>
      </c>
      <c r="K87" s="425">
        <f t="shared" si="65"/>
        <v>0</v>
      </c>
      <c r="L87" s="425">
        <f>+L88</f>
        <v>188000000</v>
      </c>
      <c r="M87" s="374">
        <f t="shared" si="75"/>
        <v>3.5416293050348576E-5</v>
      </c>
      <c r="N87" s="425">
        <f t="shared" si="80"/>
        <v>0</v>
      </c>
      <c r="O87" s="425">
        <f t="shared" si="80"/>
        <v>188000000</v>
      </c>
      <c r="P87" s="425">
        <f t="shared" si="80"/>
        <v>0</v>
      </c>
      <c r="Q87" s="425">
        <f t="shared" si="80"/>
        <v>36335712.869999997</v>
      </c>
      <c r="R87" s="425">
        <f t="shared" si="80"/>
        <v>151664287.13</v>
      </c>
      <c r="S87" s="425">
        <f t="shared" si="80"/>
        <v>151664287.13</v>
      </c>
      <c r="T87" s="425">
        <f t="shared" si="80"/>
        <v>36335712.869999997</v>
      </c>
      <c r="U87" s="425">
        <f t="shared" si="80"/>
        <v>0</v>
      </c>
      <c r="V87" s="425">
        <f t="shared" si="80"/>
        <v>36335712.869999997</v>
      </c>
      <c r="W87" s="425">
        <f t="shared" si="80"/>
        <v>0</v>
      </c>
      <c r="X87" s="37">
        <f t="shared" si="66"/>
        <v>0.1932750684574468</v>
      </c>
      <c r="Y87" s="37">
        <f t="shared" si="67"/>
        <v>0.1932750684574468</v>
      </c>
      <c r="Z87" s="37">
        <f t="shared" si="34"/>
        <v>0.1932750684574468</v>
      </c>
      <c r="AA87" s="37">
        <f t="shared" si="81"/>
        <v>1</v>
      </c>
      <c r="AB87" s="37">
        <f t="shared" si="82"/>
        <v>1</v>
      </c>
    </row>
    <row r="88" spans="1:28" ht="34.5" customHeight="1" x14ac:dyDescent="0.25">
      <c r="A88" s="238" t="s">
        <v>181</v>
      </c>
      <c r="B88" s="40"/>
      <c r="C88" s="40"/>
      <c r="D88" s="40"/>
      <c r="E88" s="149" t="s">
        <v>182</v>
      </c>
      <c r="F88" s="425">
        <f>+F89+F90</f>
        <v>188000000</v>
      </c>
      <c r="G88" s="425">
        <f>+G89+G90</f>
        <v>0</v>
      </c>
      <c r="H88" s="425">
        <f>+H89+H90</f>
        <v>0</v>
      </c>
      <c r="I88" s="425">
        <f>+I89+I90</f>
        <v>0</v>
      </c>
      <c r="J88" s="425">
        <f>+J89+J90</f>
        <v>0</v>
      </c>
      <c r="K88" s="425">
        <f t="shared" si="65"/>
        <v>0</v>
      </c>
      <c r="L88" s="425">
        <f>+L89+L90</f>
        <v>188000000</v>
      </c>
      <c r="M88" s="374">
        <f t="shared" si="75"/>
        <v>3.5416293050348576E-5</v>
      </c>
      <c r="N88" s="425">
        <f t="shared" ref="N88:W88" si="83">+N89+N90</f>
        <v>0</v>
      </c>
      <c r="O88" s="425">
        <f t="shared" si="83"/>
        <v>188000000</v>
      </c>
      <c r="P88" s="425">
        <f t="shared" si="83"/>
        <v>0</v>
      </c>
      <c r="Q88" s="425">
        <f t="shared" si="83"/>
        <v>36335712.869999997</v>
      </c>
      <c r="R88" s="425">
        <f t="shared" si="83"/>
        <v>151664287.13</v>
      </c>
      <c r="S88" s="425">
        <f t="shared" si="83"/>
        <v>151664287.13</v>
      </c>
      <c r="T88" s="425">
        <f t="shared" si="83"/>
        <v>36335712.869999997</v>
      </c>
      <c r="U88" s="425">
        <f t="shared" si="83"/>
        <v>0</v>
      </c>
      <c r="V88" s="425">
        <f t="shared" si="83"/>
        <v>36335712.869999997</v>
      </c>
      <c r="W88" s="425">
        <f t="shared" si="83"/>
        <v>0</v>
      </c>
      <c r="X88" s="37">
        <f t="shared" si="66"/>
        <v>0.1932750684574468</v>
      </c>
      <c r="Y88" s="37">
        <f t="shared" si="67"/>
        <v>0.1932750684574468</v>
      </c>
      <c r="Z88" s="37">
        <f t="shared" si="34"/>
        <v>0.1932750684574468</v>
      </c>
      <c r="AA88" s="37">
        <f t="shared" si="81"/>
        <v>1</v>
      </c>
      <c r="AB88" s="37">
        <f t="shared" si="82"/>
        <v>1</v>
      </c>
    </row>
    <row r="89" spans="1:28" ht="30" customHeight="1" x14ac:dyDescent="0.25">
      <c r="A89" s="239" t="s">
        <v>183</v>
      </c>
      <c r="B89" s="40" t="s">
        <v>37</v>
      </c>
      <c r="C89" s="40">
        <v>20</v>
      </c>
      <c r="D89" s="40" t="s">
        <v>38</v>
      </c>
      <c r="E89" s="151" t="s">
        <v>184</v>
      </c>
      <c r="F89" s="421">
        <v>68000000</v>
      </c>
      <c r="G89" s="421">
        <v>0</v>
      </c>
      <c r="H89" s="421">
        <v>0</v>
      </c>
      <c r="I89" s="421">
        <v>0</v>
      </c>
      <c r="J89" s="421">
        <v>0</v>
      </c>
      <c r="K89" s="421">
        <f t="shared" si="65"/>
        <v>0</v>
      </c>
      <c r="L89" s="421">
        <f>+F89+K89</f>
        <v>68000000</v>
      </c>
      <c r="M89" s="371">
        <f t="shared" si="75"/>
        <v>1.2810148550126082E-5</v>
      </c>
      <c r="N89" s="421">
        <v>0</v>
      </c>
      <c r="O89" s="421">
        <v>68000000</v>
      </c>
      <c r="P89" s="421">
        <f>L89-O89</f>
        <v>0</v>
      </c>
      <c r="Q89" s="421">
        <v>36307034.979999997</v>
      </c>
      <c r="R89" s="421">
        <f>+L89-Q89</f>
        <v>31692965.020000003</v>
      </c>
      <c r="S89" s="421">
        <f>O89-Q89</f>
        <v>31692965.020000003</v>
      </c>
      <c r="T89" s="421">
        <v>36307034.979999997</v>
      </c>
      <c r="U89" s="421">
        <f>+Q89-T89</f>
        <v>0</v>
      </c>
      <c r="V89" s="421">
        <v>36307034.979999997</v>
      </c>
      <c r="W89" s="44">
        <f>+T89-V89</f>
        <v>0</v>
      </c>
      <c r="X89" s="45">
        <f t="shared" si="66"/>
        <v>0.53392698499999991</v>
      </c>
      <c r="Y89" s="45">
        <f t="shared" si="67"/>
        <v>0.53392698499999991</v>
      </c>
      <c r="Z89" s="45">
        <f t="shared" si="34"/>
        <v>0.53392698499999991</v>
      </c>
      <c r="AA89" s="45">
        <f t="shared" si="81"/>
        <v>1</v>
      </c>
      <c r="AB89" s="45">
        <f t="shared" si="82"/>
        <v>1</v>
      </c>
    </row>
    <row r="90" spans="1:28" ht="37.5" customHeight="1" x14ac:dyDescent="0.25">
      <c r="A90" s="239" t="s">
        <v>185</v>
      </c>
      <c r="B90" s="40" t="s">
        <v>37</v>
      </c>
      <c r="C90" s="40">
        <v>20</v>
      </c>
      <c r="D90" s="40" t="s">
        <v>38</v>
      </c>
      <c r="E90" s="151" t="s">
        <v>186</v>
      </c>
      <c r="F90" s="421">
        <v>120000000</v>
      </c>
      <c r="G90" s="421">
        <v>0</v>
      </c>
      <c r="H90" s="421">
        <v>0</v>
      </c>
      <c r="I90" s="421">
        <v>0</v>
      </c>
      <c r="J90" s="421">
        <v>0</v>
      </c>
      <c r="K90" s="421">
        <f t="shared" si="65"/>
        <v>0</v>
      </c>
      <c r="L90" s="421">
        <f>+F90+K90</f>
        <v>120000000</v>
      </c>
      <c r="M90" s="371">
        <f t="shared" si="75"/>
        <v>2.2606144500222497E-5</v>
      </c>
      <c r="N90" s="421">
        <v>0</v>
      </c>
      <c r="O90" s="421">
        <v>120000000</v>
      </c>
      <c r="P90" s="421">
        <f>L90-O90</f>
        <v>0</v>
      </c>
      <c r="Q90" s="421">
        <v>28677.89</v>
      </c>
      <c r="R90" s="421">
        <f>+L90-Q90</f>
        <v>119971322.11</v>
      </c>
      <c r="S90" s="421">
        <f>O90-Q90</f>
        <v>119971322.11</v>
      </c>
      <c r="T90" s="421">
        <v>28677.89</v>
      </c>
      <c r="U90" s="421">
        <f>+Q90-T90</f>
        <v>0</v>
      </c>
      <c r="V90" s="421">
        <v>28677.89</v>
      </c>
      <c r="W90" s="44">
        <f>+T90-V90</f>
        <v>0</v>
      </c>
      <c r="X90" s="45">
        <f t="shared" si="66"/>
        <v>2.3898241666666666E-4</v>
      </c>
      <c r="Y90" s="45">
        <f t="shared" si="67"/>
        <v>2.3898241666666666E-4</v>
      </c>
      <c r="Z90" s="45">
        <f t="shared" si="34"/>
        <v>2.3898241666666666E-4</v>
      </c>
      <c r="AA90" s="45">
        <f t="shared" si="81"/>
        <v>1</v>
      </c>
      <c r="AB90" s="45">
        <f t="shared" si="82"/>
        <v>1</v>
      </c>
    </row>
    <row r="91" spans="1:28" ht="29.25" customHeight="1" x14ac:dyDescent="0.25">
      <c r="A91" s="238" t="s">
        <v>187</v>
      </c>
      <c r="B91" s="33"/>
      <c r="C91" s="33"/>
      <c r="D91" s="40"/>
      <c r="E91" s="149" t="s">
        <v>188</v>
      </c>
      <c r="F91" s="425">
        <f>+F92</f>
        <v>8222626000</v>
      </c>
      <c r="G91" s="425">
        <f>+G92</f>
        <v>0</v>
      </c>
      <c r="H91" s="425">
        <f>+H92</f>
        <v>0</v>
      </c>
      <c r="I91" s="425">
        <f>+I92</f>
        <v>0</v>
      </c>
      <c r="J91" s="425">
        <f>+J92</f>
        <v>0</v>
      </c>
      <c r="K91" s="425">
        <f t="shared" si="65"/>
        <v>0</v>
      </c>
      <c r="L91" s="425">
        <f>+L92</f>
        <v>8222626000</v>
      </c>
      <c r="M91" s="36">
        <f t="shared" si="75"/>
        <v>1.5490155960607209E-3</v>
      </c>
      <c r="N91" s="425">
        <f t="shared" ref="N91:W91" si="84">+N92</f>
        <v>0</v>
      </c>
      <c r="O91" s="425">
        <f t="shared" si="84"/>
        <v>6842464826.3000002</v>
      </c>
      <c r="P91" s="425">
        <f t="shared" si="84"/>
        <v>1380161173.7</v>
      </c>
      <c r="Q91" s="425">
        <f t="shared" si="84"/>
        <v>6101963016.8600006</v>
      </c>
      <c r="R91" s="425">
        <f t="shared" si="84"/>
        <v>2120662983.1399999</v>
      </c>
      <c r="S91" s="425">
        <f t="shared" si="84"/>
        <v>740501809.43999994</v>
      </c>
      <c r="T91" s="425">
        <f t="shared" si="84"/>
        <v>4193437927.8600001</v>
      </c>
      <c r="U91" s="425">
        <f t="shared" si="84"/>
        <v>1908525089</v>
      </c>
      <c r="V91" s="425">
        <f t="shared" si="84"/>
        <v>4193437927.8600001</v>
      </c>
      <c r="W91" s="425">
        <f t="shared" si="84"/>
        <v>0</v>
      </c>
      <c r="X91" s="37">
        <f t="shared" si="66"/>
        <v>0.74209419434375357</v>
      </c>
      <c r="Y91" s="37">
        <f t="shared" si="67"/>
        <v>0.50998767642599818</v>
      </c>
      <c r="Z91" s="37">
        <f t="shared" si="34"/>
        <v>0.50998767642599818</v>
      </c>
      <c r="AA91" s="37">
        <f t="shared" si="81"/>
        <v>0.68722768661057776</v>
      </c>
      <c r="AB91" s="37">
        <f t="shared" si="82"/>
        <v>1</v>
      </c>
    </row>
    <row r="92" spans="1:28" ht="29.25" customHeight="1" x14ac:dyDescent="0.25">
      <c r="A92" s="238" t="s">
        <v>189</v>
      </c>
      <c r="B92" s="33"/>
      <c r="C92" s="33"/>
      <c r="D92" s="40"/>
      <c r="E92" s="149" t="s">
        <v>190</v>
      </c>
      <c r="F92" s="425">
        <f>+F93+F94+F95</f>
        <v>8222626000</v>
      </c>
      <c r="G92" s="425">
        <f>+G93+G94+G95</f>
        <v>0</v>
      </c>
      <c r="H92" s="425">
        <f>+H93+H94+H95</f>
        <v>0</v>
      </c>
      <c r="I92" s="425">
        <f>+I93+I94+I95</f>
        <v>0</v>
      </c>
      <c r="J92" s="425">
        <f>+J93+J94+J95</f>
        <v>0</v>
      </c>
      <c r="K92" s="425">
        <f t="shared" si="65"/>
        <v>0</v>
      </c>
      <c r="L92" s="425">
        <f>+L93+L94+L95</f>
        <v>8222626000</v>
      </c>
      <c r="M92" s="36">
        <f t="shared" si="75"/>
        <v>1.5490155960607209E-3</v>
      </c>
      <c r="N92" s="425">
        <f t="shared" ref="N92:W92" si="85">+N93+N94+N95</f>
        <v>0</v>
      </c>
      <c r="O92" s="425">
        <f t="shared" si="85"/>
        <v>6842464826.3000002</v>
      </c>
      <c r="P92" s="425">
        <f t="shared" si="85"/>
        <v>1380161173.7</v>
      </c>
      <c r="Q92" s="425">
        <f t="shared" si="85"/>
        <v>6101963016.8600006</v>
      </c>
      <c r="R92" s="425">
        <f t="shared" si="85"/>
        <v>2120662983.1399999</v>
      </c>
      <c r="S92" s="425">
        <f t="shared" si="85"/>
        <v>740501809.43999994</v>
      </c>
      <c r="T92" s="425">
        <f t="shared" si="85"/>
        <v>4193437927.8600001</v>
      </c>
      <c r="U92" s="425">
        <f t="shared" si="85"/>
        <v>1908525089</v>
      </c>
      <c r="V92" s="425">
        <f t="shared" si="85"/>
        <v>4193437927.8600001</v>
      </c>
      <c r="W92" s="425">
        <f t="shared" si="85"/>
        <v>0</v>
      </c>
      <c r="X92" s="37">
        <f t="shared" si="66"/>
        <v>0.74209419434375357</v>
      </c>
      <c r="Y92" s="37">
        <f t="shared" si="67"/>
        <v>0.50998767642599818</v>
      </c>
      <c r="Z92" s="37">
        <f t="shared" si="34"/>
        <v>0.50998767642599818</v>
      </c>
      <c r="AA92" s="37">
        <f t="shared" si="81"/>
        <v>0.68722768661057776</v>
      </c>
      <c r="AB92" s="37">
        <f t="shared" si="82"/>
        <v>1</v>
      </c>
    </row>
    <row r="93" spans="1:28" ht="24.75" customHeight="1" x14ac:dyDescent="0.25">
      <c r="A93" s="239" t="s">
        <v>191</v>
      </c>
      <c r="B93" s="40" t="s">
        <v>192</v>
      </c>
      <c r="C93" s="40">
        <v>10</v>
      </c>
      <c r="D93" s="40" t="s">
        <v>38</v>
      </c>
      <c r="E93" s="151" t="s">
        <v>193</v>
      </c>
      <c r="F93" s="421">
        <v>1408779000</v>
      </c>
      <c r="G93" s="421">
        <v>0</v>
      </c>
      <c r="H93" s="421">
        <v>0</v>
      </c>
      <c r="I93" s="421">
        <v>0</v>
      </c>
      <c r="J93" s="421">
        <v>0</v>
      </c>
      <c r="K93" s="421">
        <f t="shared" si="65"/>
        <v>0</v>
      </c>
      <c r="L93" s="421">
        <f>+F93+K93</f>
        <v>1408779000</v>
      </c>
      <c r="M93" s="43">
        <f t="shared" si="75"/>
        <v>2.653921803573246E-4</v>
      </c>
      <c r="N93" s="421">
        <v>0</v>
      </c>
      <c r="O93" s="421">
        <v>1408779000</v>
      </c>
      <c r="P93" s="421">
        <f>L93-O93</f>
        <v>0</v>
      </c>
      <c r="Q93" s="421">
        <v>1408779000</v>
      </c>
      <c r="R93" s="421">
        <f>+L93-Q93</f>
        <v>0</v>
      </c>
      <c r="S93" s="421">
        <f>O93-Q93</f>
        <v>0</v>
      </c>
      <c r="T93" s="421">
        <v>1408779000</v>
      </c>
      <c r="U93" s="421">
        <f>+Q93-T93</f>
        <v>0</v>
      </c>
      <c r="V93" s="421">
        <v>1408779000</v>
      </c>
      <c r="W93" s="44">
        <f>+T93-V93</f>
        <v>0</v>
      </c>
      <c r="X93" s="45">
        <f t="shared" si="66"/>
        <v>1</v>
      </c>
      <c r="Y93" s="45">
        <f t="shared" si="67"/>
        <v>1</v>
      </c>
      <c r="Z93" s="45">
        <f t="shared" si="34"/>
        <v>1</v>
      </c>
      <c r="AA93" s="45">
        <f t="shared" si="81"/>
        <v>1</v>
      </c>
      <c r="AB93" s="45">
        <f t="shared" si="82"/>
        <v>1</v>
      </c>
    </row>
    <row r="94" spans="1:28" ht="24.75" customHeight="1" x14ac:dyDescent="0.25">
      <c r="A94" s="239" t="s">
        <v>191</v>
      </c>
      <c r="B94" s="40" t="s">
        <v>37</v>
      </c>
      <c r="C94" s="40">
        <v>20</v>
      </c>
      <c r="D94" s="40" t="s">
        <v>38</v>
      </c>
      <c r="E94" s="151" t="s">
        <v>193</v>
      </c>
      <c r="F94" s="421">
        <v>848378000</v>
      </c>
      <c r="G94" s="421">
        <v>0</v>
      </c>
      <c r="H94" s="421">
        <v>0</v>
      </c>
      <c r="I94" s="421">
        <v>0</v>
      </c>
      <c r="J94" s="421">
        <v>0</v>
      </c>
      <c r="K94" s="421">
        <f t="shared" si="65"/>
        <v>0</v>
      </c>
      <c r="L94" s="421">
        <f>+F94+K94</f>
        <v>848378000</v>
      </c>
      <c r="M94" s="43">
        <f t="shared" si="75"/>
        <v>1.5982129715674801E-4</v>
      </c>
      <c r="N94" s="421">
        <v>0</v>
      </c>
      <c r="O94" s="421">
        <v>83785794.510000005</v>
      </c>
      <c r="P94" s="421">
        <f>L94-O94</f>
        <v>764592205.49000001</v>
      </c>
      <c r="Q94" s="421">
        <v>81430428.400000006</v>
      </c>
      <c r="R94" s="421">
        <f>+L94-Q94</f>
        <v>766947571.60000002</v>
      </c>
      <c r="S94" s="421">
        <f>O94-Q94</f>
        <v>2355366.1099999994</v>
      </c>
      <c r="T94" s="421">
        <v>81430428.400000006</v>
      </c>
      <c r="U94" s="421">
        <f>+Q94-T94</f>
        <v>0</v>
      </c>
      <c r="V94" s="421">
        <v>81430428.400000006</v>
      </c>
      <c r="W94" s="44">
        <f>+T94-V94</f>
        <v>0</v>
      </c>
      <c r="X94" s="45">
        <f t="shared" si="66"/>
        <v>9.5983663414185669E-2</v>
      </c>
      <c r="Y94" s="45">
        <f t="shared" si="67"/>
        <v>9.5983663414185669E-2</v>
      </c>
      <c r="Z94" s="45">
        <f t="shared" si="34"/>
        <v>9.5983663414185669E-2</v>
      </c>
      <c r="AA94" s="45">
        <f t="shared" si="81"/>
        <v>1</v>
      </c>
      <c r="AB94" s="45">
        <f t="shared" si="82"/>
        <v>1</v>
      </c>
    </row>
    <row r="95" spans="1:28" ht="24.75" customHeight="1" x14ac:dyDescent="0.25">
      <c r="A95" s="239" t="s">
        <v>194</v>
      </c>
      <c r="B95" s="40" t="s">
        <v>37</v>
      </c>
      <c r="C95" s="40">
        <v>20</v>
      </c>
      <c r="D95" s="40" t="s">
        <v>38</v>
      </c>
      <c r="E95" s="151" t="s">
        <v>195</v>
      </c>
      <c r="F95" s="421">
        <v>5965469000</v>
      </c>
      <c r="G95" s="421">
        <v>0</v>
      </c>
      <c r="H95" s="421">
        <v>0</v>
      </c>
      <c r="I95" s="421">
        <v>0</v>
      </c>
      <c r="J95" s="421">
        <v>0</v>
      </c>
      <c r="K95" s="421">
        <f t="shared" si="65"/>
        <v>0</v>
      </c>
      <c r="L95" s="421">
        <f>+F95+K95</f>
        <v>5965469000</v>
      </c>
      <c r="M95" s="43">
        <f t="shared" si="75"/>
        <v>1.1238021185466483E-3</v>
      </c>
      <c r="N95" s="421">
        <v>0</v>
      </c>
      <c r="O95" s="421">
        <v>5349900031.79</v>
      </c>
      <c r="P95" s="421">
        <f>L95-O95</f>
        <v>615568968.21000004</v>
      </c>
      <c r="Q95" s="421">
        <v>4611753588.46</v>
      </c>
      <c r="R95" s="421">
        <f>+L95-Q95</f>
        <v>1353715411.54</v>
      </c>
      <c r="S95" s="421">
        <f>O95-Q95</f>
        <v>738146443.32999992</v>
      </c>
      <c r="T95" s="421">
        <v>2703228499.46</v>
      </c>
      <c r="U95" s="421">
        <f>+Q95-T95</f>
        <v>1908525089</v>
      </c>
      <c r="V95" s="421">
        <v>2703228499.46</v>
      </c>
      <c r="W95" s="44">
        <f>+T95-V95</f>
        <v>0</v>
      </c>
      <c r="X95" s="45">
        <f t="shared" si="66"/>
        <v>0.77307477223668419</v>
      </c>
      <c r="Y95" s="45">
        <f t="shared" si="67"/>
        <v>0.45314601407869187</v>
      </c>
      <c r="Z95" s="45">
        <f t="shared" si="34"/>
        <v>0.45314601407869187</v>
      </c>
      <c r="AA95" s="45">
        <f t="shared" si="81"/>
        <v>0.58616065399163864</v>
      </c>
      <c r="AB95" s="45">
        <f t="shared" si="82"/>
        <v>1</v>
      </c>
    </row>
    <row r="96" spans="1:28" ht="33" customHeight="1" x14ac:dyDescent="0.25">
      <c r="A96" s="238" t="s">
        <v>196</v>
      </c>
      <c r="B96" s="33"/>
      <c r="C96" s="33"/>
      <c r="D96" s="40"/>
      <c r="E96" s="149" t="s">
        <v>197</v>
      </c>
      <c r="F96" s="425">
        <f t="shared" ref="F96:J97" si="86">+F97</f>
        <v>6122200000</v>
      </c>
      <c r="G96" s="425">
        <f t="shared" si="86"/>
        <v>0</v>
      </c>
      <c r="H96" s="425">
        <f t="shared" si="86"/>
        <v>0</v>
      </c>
      <c r="I96" s="425">
        <f t="shared" si="86"/>
        <v>0</v>
      </c>
      <c r="J96" s="425">
        <f t="shared" si="86"/>
        <v>0</v>
      </c>
      <c r="K96" s="425">
        <f t="shared" si="65"/>
        <v>0</v>
      </c>
      <c r="L96" s="425">
        <f>+L97</f>
        <v>6122200000</v>
      </c>
      <c r="M96" s="36">
        <f t="shared" si="75"/>
        <v>1.1533278154938515E-3</v>
      </c>
      <c r="N96" s="425">
        <f t="shared" ref="N96:W97" si="87">+N97</f>
        <v>0</v>
      </c>
      <c r="O96" s="425">
        <f t="shared" si="87"/>
        <v>4640071275.4499998</v>
      </c>
      <c r="P96" s="425">
        <f t="shared" si="87"/>
        <v>1482128724.5500002</v>
      </c>
      <c r="Q96" s="425">
        <f t="shared" si="87"/>
        <v>4640071275.4499998</v>
      </c>
      <c r="R96" s="425">
        <f t="shared" si="87"/>
        <v>1482128724.5500002</v>
      </c>
      <c r="S96" s="425">
        <f t="shared" si="87"/>
        <v>0</v>
      </c>
      <c r="T96" s="425">
        <f t="shared" si="87"/>
        <v>4640071275.4499998</v>
      </c>
      <c r="U96" s="425">
        <f t="shared" si="87"/>
        <v>0</v>
      </c>
      <c r="V96" s="425">
        <f t="shared" si="87"/>
        <v>4640071275.4499998</v>
      </c>
      <c r="W96" s="425">
        <f t="shared" si="87"/>
        <v>0</v>
      </c>
      <c r="X96" s="37">
        <f t="shared" si="66"/>
        <v>0.75790912996145177</v>
      </c>
      <c r="Y96" s="37">
        <f t="shared" si="67"/>
        <v>0.75790912996145177</v>
      </c>
      <c r="Z96" s="37">
        <f t="shared" si="34"/>
        <v>0.75790912996145177</v>
      </c>
      <c r="AA96" s="37">
        <f t="shared" si="81"/>
        <v>1</v>
      </c>
      <c r="AB96" s="37">
        <f t="shared" si="82"/>
        <v>1</v>
      </c>
    </row>
    <row r="97" spans="1:28" ht="33" customHeight="1" x14ac:dyDescent="0.25">
      <c r="A97" s="238" t="s">
        <v>198</v>
      </c>
      <c r="B97" s="33"/>
      <c r="C97" s="33"/>
      <c r="D97" s="40"/>
      <c r="E97" s="149" t="s">
        <v>199</v>
      </c>
      <c r="F97" s="425">
        <f t="shared" si="86"/>
        <v>6122200000</v>
      </c>
      <c r="G97" s="425">
        <f t="shared" si="86"/>
        <v>0</v>
      </c>
      <c r="H97" s="425">
        <f t="shared" si="86"/>
        <v>0</v>
      </c>
      <c r="I97" s="425">
        <f t="shared" si="86"/>
        <v>0</v>
      </c>
      <c r="J97" s="425">
        <f t="shared" si="86"/>
        <v>0</v>
      </c>
      <c r="K97" s="425">
        <f t="shared" si="65"/>
        <v>0</v>
      </c>
      <c r="L97" s="425">
        <f>+L98</f>
        <v>6122200000</v>
      </c>
      <c r="M97" s="36">
        <f t="shared" si="75"/>
        <v>1.1533278154938515E-3</v>
      </c>
      <c r="N97" s="425">
        <f t="shared" si="87"/>
        <v>0</v>
      </c>
      <c r="O97" s="425">
        <f t="shared" si="87"/>
        <v>4640071275.4499998</v>
      </c>
      <c r="P97" s="425">
        <f t="shared" si="87"/>
        <v>1482128724.5500002</v>
      </c>
      <c r="Q97" s="425">
        <f t="shared" si="87"/>
        <v>4640071275.4499998</v>
      </c>
      <c r="R97" s="425">
        <f t="shared" si="87"/>
        <v>1482128724.5500002</v>
      </c>
      <c r="S97" s="425">
        <f t="shared" si="87"/>
        <v>0</v>
      </c>
      <c r="T97" s="425">
        <f t="shared" si="87"/>
        <v>4640071275.4499998</v>
      </c>
      <c r="U97" s="425">
        <f t="shared" si="87"/>
        <v>0</v>
      </c>
      <c r="V97" s="425">
        <f t="shared" si="87"/>
        <v>4640071275.4499998</v>
      </c>
      <c r="W97" s="425">
        <f t="shared" si="87"/>
        <v>0</v>
      </c>
      <c r="X97" s="37">
        <f t="shared" si="66"/>
        <v>0.75790912996145177</v>
      </c>
      <c r="Y97" s="37">
        <f t="shared" si="67"/>
        <v>0.75790912996145177</v>
      </c>
      <c r="Z97" s="37">
        <f t="shared" si="34"/>
        <v>0.75790912996145177</v>
      </c>
      <c r="AA97" s="37">
        <f t="shared" si="81"/>
        <v>1</v>
      </c>
      <c r="AB97" s="37">
        <f t="shared" si="82"/>
        <v>1</v>
      </c>
    </row>
    <row r="98" spans="1:28" ht="28.5" customHeight="1" thickBot="1" x14ac:dyDescent="0.3">
      <c r="A98" s="248" t="s">
        <v>200</v>
      </c>
      <c r="B98" s="53" t="s">
        <v>37</v>
      </c>
      <c r="C98" s="53">
        <v>20</v>
      </c>
      <c r="D98" s="53" t="s">
        <v>38</v>
      </c>
      <c r="E98" s="426" t="s">
        <v>201</v>
      </c>
      <c r="F98" s="427">
        <v>6122200000</v>
      </c>
      <c r="G98" s="427">
        <v>0</v>
      </c>
      <c r="H98" s="427">
        <v>0</v>
      </c>
      <c r="I98" s="427">
        <v>0</v>
      </c>
      <c r="J98" s="427">
        <v>0</v>
      </c>
      <c r="K98" s="427">
        <f t="shared" si="65"/>
        <v>0</v>
      </c>
      <c r="L98" s="427">
        <f>+F98+K98</f>
        <v>6122200000</v>
      </c>
      <c r="M98" s="250">
        <f t="shared" si="75"/>
        <v>1.1533278154938515E-3</v>
      </c>
      <c r="N98" s="427">
        <v>0</v>
      </c>
      <c r="O98" s="427">
        <v>4640071275.4499998</v>
      </c>
      <c r="P98" s="427">
        <f>L98-O98</f>
        <v>1482128724.5500002</v>
      </c>
      <c r="Q98" s="427">
        <v>4640071275.4499998</v>
      </c>
      <c r="R98" s="427">
        <f>+L98-Q98</f>
        <v>1482128724.5500002</v>
      </c>
      <c r="S98" s="421">
        <f>O98-Q98</f>
        <v>0</v>
      </c>
      <c r="T98" s="427">
        <v>4640071275.4499998</v>
      </c>
      <c r="U98" s="427">
        <f>+Q98-T98</f>
        <v>0</v>
      </c>
      <c r="V98" s="427">
        <v>4640071275.4499998</v>
      </c>
      <c r="W98" s="56">
        <f>+T98-V98</f>
        <v>0</v>
      </c>
      <c r="X98" s="57">
        <f t="shared" si="66"/>
        <v>0.75790912996145177</v>
      </c>
      <c r="Y98" s="57">
        <f t="shared" si="67"/>
        <v>0.75790912996145177</v>
      </c>
      <c r="Z98" s="57">
        <f t="shared" si="34"/>
        <v>0.75790912996145177</v>
      </c>
      <c r="AA98" s="57">
        <f t="shared" si="81"/>
        <v>1</v>
      </c>
      <c r="AB98" s="57">
        <f t="shared" si="82"/>
        <v>1</v>
      </c>
    </row>
    <row r="99" spans="1:28" s="410" customFormat="1" ht="28.5" customHeight="1" thickBot="1" x14ac:dyDescent="0.3">
      <c r="A99" s="18" t="s">
        <v>202</v>
      </c>
      <c r="B99" s="19"/>
      <c r="C99" s="19"/>
      <c r="D99" s="19"/>
      <c r="E99" s="416" t="s">
        <v>203</v>
      </c>
      <c r="F99" s="21">
        <f>F100+F103</f>
        <v>969198470862</v>
      </c>
      <c r="G99" s="21">
        <f>G100+G103</f>
        <v>0</v>
      </c>
      <c r="H99" s="21">
        <f>H100+H103</f>
        <v>0</v>
      </c>
      <c r="I99" s="21">
        <f>I100+I103</f>
        <v>134836170862</v>
      </c>
      <c r="J99" s="21">
        <f>J100+J103</f>
        <v>134836170862</v>
      </c>
      <c r="K99" s="21">
        <f t="shared" si="65"/>
        <v>0</v>
      </c>
      <c r="L99" s="21">
        <f>+L100+L103</f>
        <v>969198470862</v>
      </c>
      <c r="M99" s="236">
        <f t="shared" si="75"/>
        <v>0.18258200568084212</v>
      </c>
      <c r="N99" s="21">
        <f>N100+N103</f>
        <v>0</v>
      </c>
      <c r="O99" s="21">
        <f>O100+O103</f>
        <v>416716266330</v>
      </c>
      <c r="P99" s="21">
        <f>P100+P103</f>
        <v>552482204532</v>
      </c>
      <c r="Q99" s="21">
        <f>+Q100+Q104+Q107</f>
        <v>416716266330</v>
      </c>
      <c r="R99" s="21">
        <f t="shared" ref="R99:W99" si="88">R100+R103</f>
        <v>552482204532</v>
      </c>
      <c r="S99" s="21">
        <f t="shared" si="88"/>
        <v>0</v>
      </c>
      <c r="T99" s="21">
        <f t="shared" si="88"/>
        <v>416716266330</v>
      </c>
      <c r="U99" s="21">
        <f t="shared" si="88"/>
        <v>0</v>
      </c>
      <c r="V99" s="21">
        <f t="shared" si="88"/>
        <v>416716266330</v>
      </c>
      <c r="W99" s="21">
        <f t="shared" si="88"/>
        <v>0</v>
      </c>
      <c r="X99" s="23">
        <f t="shared" si="66"/>
        <v>0.42995968200339274</v>
      </c>
      <c r="Y99" s="23">
        <f t="shared" si="67"/>
        <v>0.42995968200339274</v>
      </c>
      <c r="Z99" s="23">
        <f t="shared" si="34"/>
        <v>0.42995968200339274</v>
      </c>
      <c r="AA99" s="23">
        <f t="shared" si="81"/>
        <v>1</v>
      </c>
      <c r="AB99" s="24">
        <f t="shared" si="82"/>
        <v>1</v>
      </c>
    </row>
    <row r="100" spans="1:28" ht="23.25" customHeight="1" x14ac:dyDescent="0.25">
      <c r="A100" s="237" t="s">
        <v>496</v>
      </c>
      <c r="B100" s="26"/>
      <c r="C100" s="26"/>
      <c r="D100" s="59"/>
      <c r="E100" s="417" t="s">
        <v>204</v>
      </c>
      <c r="F100" s="60">
        <f>F101</f>
        <v>134836170862</v>
      </c>
      <c r="G100" s="60">
        <f>G101</f>
        <v>0</v>
      </c>
      <c r="H100" s="60">
        <f>H101</f>
        <v>0</v>
      </c>
      <c r="I100" s="60">
        <f>I101</f>
        <v>0</v>
      </c>
      <c r="J100" s="60">
        <f>J101</f>
        <v>134836170862</v>
      </c>
      <c r="K100" s="60">
        <f t="shared" si="65"/>
        <v>-134836170862</v>
      </c>
      <c r="L100" s="60">
        <f>L101</f>
        <v>0</v>
      </c>
      <c r="M100" s="29">
        <f t="shared" si="75"/>
        <v>0</v>
      </c>
      <c r="N100" s="60">
        <f t="shared" ref="N100:W100" si="89">N101</f>
        <v>0</v>
      </c>
      <c r="O100" s="60">
        <f t="shared" si="89"/>
        <v>0</v>
      </c>
      <c r="P100" s="60">
        <f t="shared" si="89"/>
        <v>0</v>
      </c>
      <c r="Q100" s="60">
        <f t="shared" si="89"/>
        <v>0</v>
      </c>
      <c r="R100" s="60">
        <f t="shared" si="89"/>
        <v>0</v>
      </c>
      <c r="S100" s="60">
        <f t="shared" si="89"/>
        <v>0</v>
      </c>
      <c r="T100" s="60">
        <f t="shared" si="89"/>
        <v>0</v>
      </c>
      <c r="U100" s="60">
        <f t="shared" si="89"/>
        <v>0</v>
      </c>
      <c r="V100" s="60">
        <f t="shared" si="89"/>
        <v>0</v>
      </c>
      <c r="W100" s="60">
        <f t="shared" si="89"/>
        <v>0</v>
      </c>
      <c r="X100" s="37" t="s">
        <v>46</v>
      </c>
      <c r="Y100" s="37" t="s">
        <v>46</v>
      </c>
      <c r="Z100" s="37" t="s">
        <v>46</v>
      </c>
      <c r="AA100" s="37" t="s">
        <v>46</v>
      </c>
      <c r="AB100" s="37" t="s">
        <v>46</v>
      </c>
    </row>
    <row r="101" spans="1:28" ht="23.25" customHeight="1" x14ac:dyDescent="0.25">
      <c r="A101" s="238" t="s">
        <v>497</v>
      </c>
      <c r="B101" s="33"/>
      <c r="C101" s="33"/>
      <c r="D101" s="40"/>
      <c r="E101" s="149" t="s">
        <v>205</v>
      </c>
      <c r="F101" s="47">
        <f>+F102</f>
        <v>134836170862</v>
      </c>
      <c r="G101" s="47">
        <f>+G102</f>
        <v>0</v>
      </c>
      <c r="H101" s="47">
        <f>+H102</f>
        <v>0</v>
      </c>
      <c r="I101" s="47">
        <f>+I102</f>
        <v>0</v>
      </c>
      <c r="J101" s="47">
        <f>+J102</f>
        <v>134836170862</v>
      </c>
      <c r="K101" s="47">
        <f t="shared" si="65"/>
        <v>-134836170862</v>
      </c>
      <c r="L101" s="47">
        <f>+L102</f>
        <v>0</v>
      </c>
      <c r="M101" s="36">
        <f t="shared" si="75"/>
        <v>0</v>
      </c>
      <c r="N101" s="47">
        <f t="shared" ref="N101:W101" si="90">+N102</f>
        <v>0</v>
      </c>
      <c r="O101" s="47">
        <f t="shared" si="90"/>
        <v>0</v>
      </c>
      <c r="P101" s="47">
        <f t="shared" si="90"/>
        <v>0</v>
      </c>
      <c r="Q101" s="47">
        <f t="shared" si="90"/>
        <v>0</v>
      </c>
      <c r="R101" s="47">
        <f t="shared" si="90"/>
        <v>0</v>
      </c>
      <c r="S101" s="47">
        <f t="shared" si="90"/>
        <v>0</v>
      </c>
      <c r="T101" s="47">
        <f t="shared" si="90"/>
        <v>0</v>
      </c>
      <c r="U101" s="47">
        <f t="shared" si="90"/>
        <v>0</v>
      </c>
      <c r="V101" s="47">
        <f t="shared" si="90"/>
        <v>0</v>
      </c>
      <c r="W101" s="47">
        <f t="shared" si="90"/>
        <v>0</v>
      </c>
      <c r="X101" s="37" t="s">
        <v>46</v>
      </c>
      <c r="Y101" s="37" t="s">
        <v>46</v>
      </c>
      <c r="Z101" s="37" t="s">
        <v>46</v>
      </c>
      <c r="AA101" s="37" t="s">
        <v>46</v>
      </c>
      <c r="AB101" s="37" t="s">
        <v>46</v>
      </c>
    </row>
    <row r="102" spans="1:28" ht="23.25" customHeight="1" x14ac:dyDescent="0.25">
      <c r="A102" s="239" t="s">
        <v>498</v>
      </c>
      <c r="B102" s="40" t="s">
        <v>192</v>
      </c>
      <c r="C102" s="40">
        <v>11</v>
      </c>
      <c r="D102" s="40" t="s">
        <v>206</v>
      </c>
      <c r="E102" s="151" t="s">
        <v>207</v>
      </c>
      <c r="F102" s="44">
        <v>134836170862</v>
      </c>
      <c r="G102" s="44">
        <v>0</v>
      </c>
      <c r="H102" s="44">
        <v>0</v>
      </c>
      <c r="I102" s="44">
        <v>0</v>
      </c>
      <c r="J102" s="44">
        <v>134836170862</v>
      </c>
      <c r="K102" s="44">
        <f t="shared" si="65"/>
        <v>-134836170862</v>
      </c>
      <c r="L102" s="44">
        <f>+F102+K102</f>
        <v>0</v>
      </c>
      <c r="M102" s="43">
        <f t="shared" si="75"/>
        <v>0</v>
      </c>
      <c r="N102" s="44">
        <v>0</v>
      </c>
      <c r="O102" s="44">
        <v>0</v>
      </c>
      <c r="P102" s="44">
        <f>L102-O102</f>
        <v>0</v>
      </c>
      <c r="Q102" s="44">
        <v>0</v>
      </c>
      <c r="R102" s="44">
        <f>+L102-Q102</f>
        <v>0</v>
      </c>
      <c r="S102" s="421">
        <f>O102-Q102</f>
        <v>0</v>
      </c>
      <c r="T102" s="44">
        <v>0</v>
      </c>
      <c r="U102" s="44">
        <f>+Q102-T102</f>
        <v>0</v>
      </c>
      <c r="V102" s="44">
        <v>0</v>
      </c>
      <c r="W102" s="44">
        <f>+T102-V102</f>
        <v>0</v>
      </c>
      <c r="X102" s="37" t="s">
        <v>46</v>
      </c>
      <c r="Y102" s="37" t="s">
        <v>46</v>
      </c>
      <c r="Z102" s="37" t="s">
        <v>46</v>
      </c>
      <c r="AA102" s="37" t="s">
        <v>46</v>
      </c>
      <c r="AB102" s="37" t="s">
        <v>46</v>
      </c>
    </row>
    <row r="103" spans="1:28" ht="23.25" customHeight="1" x14ac:dyDescent="0.25">
      <c r="A103" s="238" t="s">
        <v>208</v>
      </c>
      <c r="B103" s="33"/>
      <c r="C103" s="33"/>
      <c r="D103" s="40"/>
      <c r="E103" s="149" t="s">
        <v>209</v>
      </c>
      <c r="F103" s="47">
        <f>+F104+F107</f>
        <v>834362300000</v>
      </c>
      <c r="G103" s="47">
        <f>+G104+G107</f>
        <v>0</v>
      </c>
      <c r="H103" s="47">
        <f>+H104+H107</f>
        <v>0</v>
      </c>
      <c r="I103" s="47">
        <f>+I104+I107</f>
        <v>134836170862</v>
      </c>
      <c r="J103" s="47">
        <f>+J104+J107</f>
        <v>0</v>
      </c>
      <c r="K103" s="47">
        <f t="shared" si="65"/>
        <v>134836170862</v>
      </c>
      <c r="L103" s="47">
        <f>+L104+L107</f>
        <v>969198470862</v>
      </c>
      <c r="M103" s="47">
        <f>+M104</f>
        <v>0.31436191198896657</v>
      </c>
      <c r="N103" s="47">
        <f>+N104</f>
        <v>0</v>
      </c>
      <c r="O103" s="47">
        <f>+O104+O107</f>
        <v>416716266330</v>
      </c>
      <c r="P103" s="47">
        <f>+P104</f>
        <v>552482204532</v>
      </c>
      <c r="Q103" s="47">
        <f>+Q104+Q107</f>
        <v>416716266330</v>
      </c>
      <c r="R103" s="47">
        <f>+R104</f>
        <v>552482204532</v>
      </c>
      <c r="S103" s="47">
        <f>+S104</f>
        <v>0</v>
      </c>
      <c r="T103" s="47">
        <f>+T104+T107</f>
        <v>416716266330</v>
      </c>
      <c r="U103" s="47">
        <f>+U104</f>
        <v>0</v>
      </c>
      <c r="V103" s="47">
        <f>+V104+V107</f>
        <v>416716266330</v>
      </c>
      <c r="W103" s="47">
        <f>+W104</f>
        <v>0</v>
      </c>
      <c r="X103" s="37">
        <f>+Q103/L103</f>
        <v>0.42995968200339274</v>
      </c>
      <c r="Y103" s="37">
        <f>+T103/L103</f>
        <v>0.42995968200339274</v>
      </c>
      <c r="Z103" s="37">
        <f>+V103/L103</f>
        <v>0.42995968200339274</v>
      </c>
      <c r="AA103" s="37">
        <f>+T103/Q103</f>
        <v>1</v>
      </c>
      <c r="AB103" s="443">
        <f>+V103/T103</f>
        <v>1</v>
      </c>
    </row>
    <row r="104" spans="1:28" ht="23.25" customHeight="1" x14ac:dyDescent="0.25">
      <c r="A104" s="238" t="s">
        <v>534</v>
      </c>
      <c r="B104" s="33"/>
      <c r="C104" s="33"/>
      <c r="D104" s="40"/>
      <c r="E104" s="149" t="s">
        <v>205</v>
      </c>
      <c r="F104" s="47">
        <f t="shared" ref="F104:J105" si="91">+F105</f>
        <v>0</v>
      </c>
      <c r="G104" s="47">
        <f t="shared" si="91"/>
        <v>0</v>
      </c>
      <c r="H104" s="47">
        <f t="shared" si="91"/>
        <v>0</v>
      </c>
      <c r="I104" s="47">
        <f t="shared" si="91"/>
        <v>134836170862</v>
      </c>
      <c r="J104" s="47">
        <f t="shared" si="91"/>
        <v>0</v>
      </c>
      <c r="K104" s="47">
        <f t="shared" si="65"/>
        <v>134836170862</v>
      </c>
      <c r="L104" s="47">
        <f>+L105</f>
        <v>134836170862</v>
      </c>
      <c r="M104" s="47">
        <f>+M105+M107</f>
        <v>0.31436191198896657</v>
      </c>
      <c r="N104" s="47">
        <f>+N105+N107</f>
        <v>0</v>
      </c>
      <c r="O104" s="47">
        <f>+O105</f>
        <v>0</v>
      </c>
      <c r="P104" s="47">
        <f>+P105+P107</f>
        <v>552482204532</v>
      </c>
      <c r="Q104" s="47">
        <f>+Q105</f>
        <v>0</v>
      </c>
      <c r="R104" s="47">
        <f>+R105+R107</f>
        <v>552482204532</v>
      </c>
      <c r="S104" s="47">
        <f>+S105+S107</f>
        <v>0</v>
      </c>
      <c r="T104" s="47">
        <f>+T105</f>
        <v>0</v>
      </c>
      <c r="U104" s="47">
        <f>+U105+U107</f>
        <v>0</v>
      </c>
      <c r="V104" s="47">
        <f>+V105</f>
        <v>0</v>
      </c>
      <c r="W104" s="47">
        <f>+W105+W107</f>
        <v>0</v>
      </c>
      <c r="X104" s="37">
        <f>+Q104/L104</f>
        <v>0</v>
      </c>
      <c r="Y104" s="37">
        <f>+T104/L104</f>
        <v>0</v>
      </c>
      <c r="Z104" s="37">
        <f>+V104/L104</f>
        <v>0</v>
      </c>
      <c r="AA104" s="37" t="s">
        <v>46</v>
      </c>
      <c r="AB104" s="443" t="s">
        <v>46</v>
      </c>
    </row>
    <row r="105" spans="1:28" s="410" customFormat="1" ht="23.25" customHeight="1" x14ac:dyDescent="0.25">
      <c r="A105" s="238" t="s">
        <v>535</v>
      </c>
      <c r="B105" s="40"/>
      <c r="C105" s="40"/>
      <c r="D105" s="40"/>
      <c r="E105" s="149" t="s">
        <v>207</v>
      </c>
      <c r="F105" s="47">
        <f t="shared" si="91"/>
        <v>0</v>
      </c>
      <c r="G105" s="47">
        <f t="shared" si="91"/>
        <v>0</v>
      </c>
      <c r="H105" s="47">
        <f t="shared" si="91"/>
        <v>0</v>
      </c>
      <c r="I105" s="47">
        <f t="shared" si="91"/>
        <v>134836170862</v>
      </c>
      <c r="J105" s="47">
        <f t="shared" si="91"/>
        <v>0</v>
      </c>
      <c r="K105" s="47">
        <f t="shared" si="65"/>
        <v>134836170862</v>
      </c>
      <c r="L105" s="47">
        <f>+L106</f>
        <v>134836170862</v>
      </c>
      <c r="M105" s="47">
        <f>+M106</f>
        <v>0.15718095599448328</v>
      </c>
      <c r="N105" s="47">
        <f>+N106</f>
        <v>0</v>
      </c>
      <c r="O105" s="47">
        <f>+O106</f>
        <v>0</v>
      </c>
      <c r="P105" s="47">
        <f>+P106</f>
        <v>134836170862</v>
      </c>
      <c r="Q105" s="47">
        <f>+Q106</f>
        <v>0</v>
      </c>
      <c r="R105" s="47">
        <f>+R106</f>
        <v>134836170862</v>
      </c>
      <c r="S105" s="47">
        <f>+S106</f>
        <v>0</v>
      </c>
      <c r="T105" s="47">
        <f>+T106</f>
        <v>0</v>
      </c>
      <c r="U105" s="47">
        <f>+U106</f>
        <v>0</v>
      </c>
      <c r="V105" s="47">
        <f>+V106</f>
        <v>0</v>
      </c>
      <c r="W105" s="47">
        <f>+W106</f>
        <v>0</v>
      </c>
      <c r="X105" s="37">
        <f>+X106</f>
        <v>0</v>
      </c>
      <c r="Y105" s="37">
        <f>+Y106</f>
        <v>0</v>
      </c>
      <c r="Z105" s="37">
        <f>+Z106</f>
        <v>0</v>
      </c>
      <c r="AA105" s="37" t="s">
        <v>46</v>
      </c>
      <c r="AB105" s="443" t="s">
        <v>46</v>
      </c>
    </row>
    <row r="106" spans="1:28" ht="23.25" customHeight="1" x14ac:dyDescent="0.25">
      <c r="A106" s="239" t="s">
        <v>536</v>
      </c>
      <c r="B106" s="40" t="s">
        <v>192</v>
      </c>
      <c r="C106" s="40">
        <v>11</v>
      </c>
      <c r="D106" s="40" t="s">
        <v>206</v>
      </c>
      <c r="E106" s="151" t="s">
        <v>192</v>
      </c>
      <c r="F106" s="44">
        <v>0</v>
      </c>
      <c r="G106" s="44">
        <v>0</v>
      </c>
      <c r="H106" s="44">
        <v>0</v>
      </c>
      <c r="I106" s="44">
        <v>134836170862</v>
      </c>
      <c r="J106" s="44">
        <v>0</v>
      </c>
      <c r="K106" s="44">
        <f t="shared" si="65"/>
        <v>134836170862</v>
      </c>
      <c r="L106" s="44">
        <f>+F106+K106</f>
        <v>134836170862</v>
      </c>
      <c r="M106" s="47">
        <f>+M107</f>
        <v>0.15718095599448328</v>
      </c>
      <c r="N106" s="44">
        <v>0</v>
      </c>
      <c r="O106" s="44">
        <v>0</v>
      </c>
      <c r="P106" s="56">
        <f>L106-O106</f>
        <v>134836170862</v>
      </c>
      <c r="Q106" s="44">
        <v>0</v>
      </c>
      <c r="R106" s="56">
        <f>+L106-Q106</f>
        <v>134836170862</v>
      </c>
      <c r="S106" s="421">
        <f>O106-Q106</f>
        <v>0</v>
      </c>
      <c r="T106" s="44">
        <v>0</v>
      </c>
      <c r="U106" s="56">
        <f>+Q106-T106</f>
        <v>0</v>
      </c>
      <c r="V106" s="44">
        <v>0</v>
      </c>
      <c r="W106" s="56">
        <f>+T106-V106</f>
        <v>0</v>
      </c>
      <c r="X106" s="57">
        <f t="shared" ref="X106:X169" si="92">+Q106/L106</f>
        <v>0</v>
      </c>
      <c r="Y106" s="57">
        <f t="shared" ref="Y106:Y169" si="93">+T106/L106</f>
        <v>0</v>
      </c>
      <c r="Z106" s="57">
        <f t="shared" ref="Z106:Z169" si="94">+V106/L106</f>
        <v>0</v>
      </c>
      <c r="AA106" s="45" t="s">
        <v>46</v>
      </c>
      <c r="AB106" s="57" t="s">
        <v>46</v>
      </c>
    </row>
    <row r="107" spans="1:28" ht="23.25" customHeight="1" x14ac:dyDescent="0.25">
      <c r="A107" s="238" t="s">
        <v>210</v>
      </c>
      <c r="B107" s="33"/>
      <c r="C107" s="33"/>
      <c r="D107" s="40"/>
      <c r="E107" s="149" t="s">
        <v>211</v>
      </c>
      <c r="F107" s="47">
        <f>+F108</f>
        <v>834362300000</v>
      </c>
      <c r="G107" s="47">
        <f>+G108</f>
        <v>0</v>
      </c>
      <c r="H107" s="47">
        <f>+H108</f>
        <v>0</v>
      </c>
      <c r="I107" s="47">
        <f>+I108</f>
        <v>0</v>
      </c>
      <c r="J107" s="47">
        <f>+J108</f>
        <v>0</v>
      </c>
      <c r="K107" s="47">
        <f t="shared" si="65"/>
        <v>0</v>
      </c>
      <c r="L107" s="47">
        <f>+L108</f>
        <v>834362300000</v>
      </c>
      <c r="M107" s="36">
        <f t="shared" ref="M107:M170" si="95">L107/$L$265</f>
        <v>0.15718095599448328</v>
      </c>
      <c r="N107" s="47">
        <f t="shared" ref="N107:W107" si="96">+N108</f>
        <v>0</v>
      </c>
      <c r="O107" s="47">
        <f t="shared" si="96"/>
        <v>416716266330</v>
      </c>
      <c r="P107" s="47">
        <f t="shared" si="96"/>
        <v>417646033670</v>
      </c>
      <c r="Q107" s="47">
        <f t="shared" si="96"/>
        <v>416716266330</v>
      </c>
      <c r="R107" s="47">
        <f t="shared" si="96"/>
        <v>417646033670</v>
      </c>
      <c r="S107" s="47">
        <f t="shared" si="96"/>
        <v>0</v>
      </c>
      <c r="T107" s="47">
        <f t="shared" si="96"/>
        <v>416716266330</v>
      </c>
      <c r="U107" s="47">
        <f t="shared" si="96"/>
        <v>0</v>
      </c>
      <c r="V107" s="47">
        <f t="shared" si="96"/>
        <v>416716266330</v>
      </c>
      <c r="W107" s="47">
        <f t="shared" si="96"/>
        <v>0</v>
      </c>
      <c r="X107" s="37">
        <f t="shared" si="92"/>
        <v>0.4994428275702294</v>
      </c>
      <c r="Y107" s="37">
        <f t="shared" si="93"/>
        <v>0.4994428275702294</v>
      </c>
      <c r="Z107" s="37">
        <f t="shared" si="94"/>
        <v>0.4994428275702294</v>
      </c>
      <c r="AA107" s="37">
        <f t="shared" ref="AA107:AA170" si="97">+T107/Q107</f>
        <v>1</v>
      </c>
      <c r="AB107" s="443">
        <f>+V107/T107</f>
        <v>1</v>
      </c>
    </row>
    <row r="108" spans="1:28" ht="23.25" customHeight="1" thickBot="1" x14ac:dyDescent="0.3">
      <c r="A108" s="248" t="s">
        <v>212</v>
      </c>
      <c r="B108" s="53" t="s">
        <v>192</v>
      </c>
      <c r="C108" s="53">
        <v>11</v>
      </c>
      <c r="D108" s="53" t="s">
        <v>38</v>
      </c>
      <c r="E108" s="426" t="s">
        <v>213</v>
      </c>
      <c r="F108" s="56">
        <v>834362300000</v>
      </c>
      <c r="G108" s="56">
        <v>0</v>
      </c>
      <c r="H108" s="56">
        <v>0</v>
      </c>
      <c r="I108" s="56">
        <v>0</v>
      </c>
      <c r="J108" s="56">
        <v>0</v>
      </c>
      <c r="K108" s="56">
        <f t="shared" si="65"/>
        <v>0</v>
      </c>
      <c r="L108" s="56">
        <f>+F108+K108</f>
        <v>834362300000</v>
      </c>
      <c r="M108" s="250">
        <f t="shared" si="95"/>
        <v>0.15718095599448328</v>
      </c>
      <c r="N108" s="56">
        <v>0</v>
      </c>
      <c r="O108" s="56">
        <v>416716266330</v>
      </c>
      <c r="P108" s="56">
        <f>L108-O108</f>
        <v>417646033670</v>
      </c>
      <c r="Q108" s="56">
        <v>416716266330</v>
      </c>
      <c r="R108" s="56">
        <f>+L108-Q108</f>
        <v>417646033670</v>
      </c>
      <c r="S108" s="421">
        <f>O108-Q108</f>
        <v>0</v>
      </c>
      <c r="T108" s="56">
        <v>416716266330</v>
      </c>
      <c r="U108" s="56">
        <f>+Q108-T108</f>
        <v>0</v>
      </c>
      <c r="V108" s="56">
        <v>416716266330</v>
      </c>
      <c r="W108" s="56">
        <f>+T108-V108</f>
        <v>0</v>
      </c>
      <c r="X108" s="57">
        <f t="shared" si="92"/>
        <v>0.4994428275702294</v>
      </c>
      <c r="Y108" s="57">
        <f t="shared" si="93"/>
        <v>0.4994428275702294</v>
      </c>
      <c r="Z108" s="57">
        <f t="shared" si="94"/>
        <v>0.4994428275702294</v>
      </c>
      <c r="AA108" s="45">
        <f t="shared" si="97"/>
        <v>1</v>
      </c>
      <c r="AB108" s="57">
        <f>+V108/T108</f>
        <v>1</v>
      </c>
    </row>
    <row r="109" spans="1:28" s="410" customFormat="1" ht="24" customHeight="1" thickBot="1" x14ac:dyDescent="0.3">
      <c r="A109" s="18" t="s">
        <v>214</v>
      </c>
      <c r="B109" s="19"/>
      <c r="C109" s="19"/>
      <c r="D109" s="19"/>
      <c r="E109" s="416" t="s">
        <v>215</v>
      </c>
      <c r="F109" s="21">
        <f>+F110+F214+F220+F232+F243</f>
        <v>4237527256305</v>
      </c>
      <c r="G109" s="21">
        <f>+G110+G214+G220+G232+G243</f>
        <v>0</v>
      </c>
      <c r="H109" s="21">
        <f>+H110+H214+H220+H232+H243</f>
        <v>0</v>
      </c>
      <c r="I109" s="21">
        <f>+I110+I214+I220+I232+I243</f>
        <v>21990000000</v>
      </c>
      <c r="J109" s="21">
        <f>+J110+J214+J220+J232+J243</f>
        <v>21990000000</v>
      </c>
      <c r="K109" s="21">
        <f t="shared" si="65"/>
        <v>0</v>
      </c>
      <c r="L109" s="21">
        <f>+L110+L214+L220+L232+L243</f>
        <v>4237527256305</v>
      </c>
      <c r="M109" s="236">
        <f t="shared" si="95"/>
        <v>0.79828461233051839</v>
      </c>
      <c r="N109" s="21">
        <f t="shared" ref="N109:W109" si="98">+N110+N214+N220+N232+N243</f>
        <v>0</v>
      </c>
      <c r="O109" s="21">
        <f t="shared" si="98"/>
        <v>4126252870357.8301</v>
      </c>
      <c r="P109" s="21">
        <f t="shared" si="98"/>
        <v>111274385947.17</v>
      </c>
      <c r="Q109" s="21">
        <f t="shared" si="98"/>
        <v>4113255824910.9102</v>
      </c>
      <c r="R109" s="21">
        <f t="shared" si="98"/>
        <v>124271431394.09</v>
      </c>
      <c r="S109" s="21">
        <f t="shared" si="98"/>
        <v>12997045446.920013</v>
      </c>
      <c r="T109" s="21">
        <f t="shared" si="98"/>
        <v>154299571752.95999</v>
      </c>
      <c r="U109" s="21">
        <f t="shared" si="98"/>
        <v>3958956253157.9502</v>
      </c>
      <c r="V109" s="21">
        <f t="shared" si="98"/>
        <v>154067084328.95999</v>
      </c>
      <c r="W109" s="21">
        <f t="shared" si="98"/>
        <v>232487423.99999988</v>
      </c>
      <c r="X109" s="23">
        <f t="shared" si="92"/>
        <v>0.97067359715287094</v>
      </c>
      <c r="Y109" s="23">
        <f t="shared" si="93"/>
        <v>3.6412644077599331E-2</v>
      </c>
      <c r="Z109" s="23">
        <f t="shared" si="94"/>
        <v>3.6357780141643738E-2</v>
      </c>
      <c r="AA109" s="23">
        <f t="shared" si="97"/>
        <v>3.7512758340602845E-2</v>
      </c>
      <c r="AB109" s="23">
        <f>+V109/T109</f>
        <v>0.99849327239629526</v>
      </c>
    </row>
    <row r="110" spans="1:28" ht="24" customHeight="1" x14ac:dyDescent="0.25">
      <c r="A110" s="237" t="s">
        <v>216</v>
      </c>
      <c r="B110" s="26"/>
      <c r="C110" s="26"/>
      <c r="D110" s="59"/>
      <c r="E110" s="417" t="s">
        <v>217</v>
      </c>
      <c r="F110" s="428">
        <f>+F111</f>
        <v>4013197084476</v>
      </c>
      <c r="G110" s="428">
        <f>+G111</f>
        <v>0</v>
      </c>
      <c r="H110" s="428">
        <f>+H111</f>
        <v>0</v>
      </c>
      <c r="I110" s="428">
        <f>+I111</f>
        <v>0</v>
      </c>
      <c r="J110" s="428">
        <f>+J111</f>
        <v>0</v>
      </c>
      <c r="K110" s="428">
        <f t="shared" si="65"/>
        <v>0</v>
      </c>
      <c r="L110" s="428">
        <f>+L111</f>
        <v>4013197084476</v>
      </c>
      <c r="M110" s="29">
        <f t="shared" si="95"/>
        <v>0.7560242766628007</v>
      </c>
      <c r="N110" s="428">
        <f t="shared" ref="N110:W110" si="99">+N111</f>
        <v>0</v>
      </c>
      <c r="O110" s="428">
        <f t="shared" si="99"/>
        <v>4000510223601.52</v>
      </c>
      <c r="P110" s="428">
        <f t="shared" si="99"/>
        <v>12686860874.48</v>
      </c>
      <c r="Q110" s="428">
        <f t="shared" si="99"/>
        <v>3993865724633.3301</v>
      </c>
      <c r="R110" s="428">
        <f t="shared" si="99"/>
        <v>19331359842.669998</v>
      </c>
      <c r="S110" s="428">
        <f t="shared" si="99"/>
        <v>6644498968.1900005</v>
      </c>
      <c r="T110" s="428">
        <f t="shared" si="99"/>
        <v>123647913913.47</v>
      </c>
      <c r="U110" s="428">
        <f t="shared" si="99"/>
        <v>3870217810719.8604</v>
      </c>
      <c r="V110" s="428">
        <f t="shared" si="99"/>
        <v>123537610756.47</v>
      </c>
      <c r="W110" s="428">
        <f t="shared" si="99"/>
        <v>110303157</v>
      </c>
      <c r="X110" s="30">
        <f t="shared" si="92"/>
        <v>0.99518305245524863</v>
      </c>
      <c r="Y110" s="30">
        <f t="shared" si="93"/>
        <v>3.0810326856801903E-2</v>
      </c>
      <c r="Z110" s="30">
        <f t="shared" si="94"/>
        <v>3.0782841748376335E-2</v>
      </c>
      <c r="AA110" s="30">
        <f t="shared" si="97"/>
        <v>3.0959456936880847E-2</v>
      </c>
      <c r="AB110" s="30">
        <f>+V110/T110</f>
        <v>0.99910792545131666</v>
      </c>
    </row>
    <row r="111" spans="1:28" ht="24" customHeight="1" x14ac:dyDescent="0.25">
      <c r="A111" s="238" t="s">
        <v>218</v>
      </c>
      <c r="B111" s="33"/>
      <c r="C111" s="33"/>
      <c r="D111" s="40"/>
      <c r="E111" s="149" t="s">
        <v>219</v>
      </c>
      <c r="F111" s="425">
        <f>+F112+F116+F120+F124+F128+F132+F136+F140+F144+F148+F154+F158+F162+F166+F170+F174+F178+F183+F186+F190+F194+F198+F202+F206</f>
        <v>4013197084476</v>
      </c>
      <c r="G111" s="425">
        <f>+G112+G116+G120+G124+G128+G132+G136+G140+G144+G148+G154+G158+G162+G166+G170+G174+G178+G183+G186+G190+G194+G198+G202+G206</f>
        <v>0</v>
      </c>
      <c r="H111" s="425">
        <f>+H112+H116+H120+H124+H128+H132+H136+H140+H144+H148+H154+H158+H162+H166+H170+H174+H178+H183+H186+H190+H194+H198+H202+H206</f>
        <v>0</v>
      </c>
      <c r="I111" s="425">
        <f>+I112+I116+I120+I124+I128+I132+I136+I140+I144+I148+I154+I158+I162+I166+I170+I174+I178+I183+I186+I190+I194+I198+I202+I206</f>
        <v>0</v>
      </c>
      <c r="J111" s="425">
        <f>+J112+J116+J120+J124+J128+J132+J136+J140+J144+J148+J154+J158+J162+J166+J170+J174+J178+J183+J186+J190+J194+J198+J202+J206</f>
        <v>0</v>
      </c>
      <c r="K111" s="425">
        <f t="shared" si="65"/>
        <v>0</v>
      </c>
      <c r="L111" s="425">
        <f>+L112+L116+L120+L124+L128+L132+L136+L140+L144+L148+L154+L158+L162+L166+L170+L174+L178+L183+L186+L190+L194+L198+L202+L206</f>
        <v>4013197084476</v>
      </c>
      <c r="M111" s="36">
        <f t="shared" si="95"/>
        <v>0.7560242766628007</v>
      </c>
      <c r="N111" s="425">
        <f t="shared" ref="N111:W111" si="100">+N112+N116+N120+N124+N128+N132+N136+N140+N144+N148+N154+N158+N162+N166+N170+N174+N178+N183+N186+N190+N194+N198+N202+N206</f>
        <v>0</v>
      </c>
      <c r="O111" s="425">
        <f t="shared" si="100"/>
        <v>4000510223601.52</v>
      </c>
      <c r="P111" s="425">
        <f t="shared" si="100"/>
        <v>12686860874.48</v>
      </c>
      <c r="Q111" s="425">
        <f t="shared" si="100"/>
        <v>3993865724633.3301</v>
      </c>
      <c r="R111" s="425">
        <f t="shared" si="100"/>
        <v>19331359842.669998</v>
      </c>
      <c r="S111" s="425">
        <f t="shared" si="100"/>
        <v>6644498968.1900005</v>
      </c>
      <c r="T111" s="425">
        <f t="shared" si="100"/>
        <v>123647913913.47</v>
      </c>
      <c r="U111" s="425">
        <f t="shared" si="100"/>
        <v>3870217810719.8604</v>
      </c>
      <c r="V111" s="425">
        <f t="shared" si="100"/>
        <v>123537610756.47</v>
      </c>
      <c r="W111" s="425">
        <f t="shared" si="100"/>
        <v>110303157</v>
      </c>
      <c r="X111" s="37">
        <f t="shared" si="92"/>
        <v>0.99518305245524863</v>
      </c>
      <c r="Y111" s="37">
        <f t="shared" si="93"/>
        <v>3.0810326856801903E-2</v>
      </c>
      <c r="Z111" s="37">
        <f t="shared" si="94"/>
        <v>3.0782841748376335E-2</v>
      </c>
      <c r="AA111" s="37">
        <f t="shared" si="97"/>
        <v>3.0959456936880847E-2</v>
      </c>
      <c r="AB111" s="37">
        <f>+V111/T111</f>
        <v>0.99910792545131666</v>
      </c>
    </row>
    <row r="112" spans="1:28" ht="54" customHeight="1" x14ac:dyDescent="0.25">
      <c r="A112" s="238" t="s">
        <v>220</v>
      </c>
      <c r="B112" s="40"/>
      <c r="C112" s="40"/>
      <c r="D112" s="40"/>
      <c r="E112" s="149" t="s">
        <v>221</v>
      </c>
      <c r="F112" s="425">
        <f t="shared" ref="F112:J114" si="101">+F113</f>
        <v>197403295128</v>
      </c>
      <c r="G112" s="425">
        <f t="shared" si="101"/>
        <v>0</v>
      </c>
      <c r="H112" s="425">
        <f t="shared" si="101"/>
        <v>0</v>
      </c>
      <c r="I112" s="425">
        <f t="shared" si="101"/>
        <v>0</v>
      </c>
      <c r="J112" s="425">
        <f t="shared" si="101"/>
        <v>0</v>
      </c>
      <c r="K112" s="425">
        <f t="shared" si="65"/>
        <v>0</v>
      </c>
      <c r="L112" s="425">
        <f>+L113</f>
        <v>197403295128</v>
      </c>
      <c r="M112" s="36">
        <f t="shared" si="95"/>
        <v>3.7187728454030296E-2</v>
      </c>
      <c r="N112" s="425">
        <f t="shared" ref="N112:W114" si="102">+N113</f>
        <v>0</v>
      </c>
      <c r="O112" s="425">
        <f t="shared" si="102"/>
        <v>197403295128</v>
      </c>
      <c r="P112" s="425">
        <f t="shared" si="102"/>
        <v>0</v>
      </c>
      <c r="Q112" s="425">
        <f t="shared" si="102"/>
        <v>197403295128</v>
      </c>
      <c r="R112" s="425">
        <f t="shared" si="102"/>
        <v>0</v>
      </c>
      <c r="S112" s="425">
        <f t="shared" si="102"/>
        <v>0</v>
      </c>
      <c r="T112" s="425">
        <f t="shared" si="102"/>
        <v>0</v>
      </c>
      <c r="U112" s="425">
        <f t="shared" si="102"/>
        <v>197403295128</v>
      </c>
      <c r="V112" s="425">
        <f t="shared" si="102"/>
        <v>0</v>
      </c>
      <c r="W112" s="425">
        <f t="shared" si="102"/>
        <v>0</v>
      </c>
      <c r="X112" s="37">
        <f t="shared" si="92"/>
        <v>1</v>
      </c>
      <c r="Y112" s="37">
        <f t="shared" si="93"/>
        <v>0</v>
      </c>
      <c r="Z112" s="37">
        <f t="shared" si="94"/>
        <v>0</v>
      </c>
      <c r="AA112" s="37">
        <f t="shared" si="97"/>
        <v>0</v>
      </c>
      <c r="AB112" s="37" t="s">
        <v>46</v>
      </c>
    </row>
    <row r="113" spans="1:28" ht="54" customHeight="1" x14ac:dyDescent="0.25">
      <c r="A113" s="238" t="s">
        <v>222</v>
      </c>
      <c r="B113" s="68"/>
      <c r="C113" s="68"/>
      <c r="D113" s="40"/>
      <c r="E113" s="149" t="s">
        <v>221</v>
      </c>
      <c r="F113" s="425">
        <f t="shared" si="101"/>
        <v>197403295128</v>
      </c>
      <c r="G113" s="425">
        <f t="shared" si="101"/>
        <v>0</v>
      </c>
      <c r="H113" s="425">
        <f t="shared" si="101"/>
        <v>0</v>
      </c>
      <c r="I113" s="425">
        <f t="shared" si="101"/>
        <v>0</v>
      </c>
      <c r="J113" s="425">
        <f t="shared" si="101"/>
        <v>0</v>
      </c>
      <c r="K113" s="425">
        <f t="shared" si="65"/>
        <v>0</v>
      </c>
      <c r="L113" s="425">
        <f>+L114</f>
        <v>197403295128</v>
      </c>
      <c r="M113" s="36">
        <f t="shared" si="95"/>
        <v>3.7187728454030296E-2</v>
      </c>
      <c r="N113" s="425">
        <f t="shared" si="102"/>
        <v>0</v>
      </c>
      <c r="O113" s="425">
        <f t="shared" si="102"/>
        <v>197403295128</v>
      </c>
      <c r="P113" s="425">
        <f t="shared" si="102"/>
        <v>0</v>
      </c>
      <c r="Q113" s="425">
        <f t="shared" si="102"/>
        <v>197403295128</v>
      </c>
      <c r="R113" s="425">
        <f t="shared" si="102"/>
        <v>0</v>
      </c>
      <c r="S113" s="425">
        <f t="shared" si="102"/>
        <v>0</v>
      </c>
      <c r="T113" s="425">
        <f t="shared" si="102"/>
        <v>0</v>
      </c>
      <c r="U113" s="425">
        <f t="shared" si="102"/>
        <v>197403295128</v>
      </c>
      <c r="V113" s="425">
        <f t="shared" si="102"/>
        <v>0</v>
      </c>
      <c r="W113" s="425">
        <f t="shared" si="102"/>
        <v>0</v>
      </c>
      <c r="X113" s="37">
        <f t="shared" si="92"/>
        <v>1</v>
      </c>
      <c r="Y113" s="37">
        <f t="shared" si="93"/>
        <v>0</v>
      </c>
      <c r="Z113" s="37">
        <f t="shared" si="94"/>
        <v>0</v>
      </c>
      <c r="AA113" s="37">
        <f t="shared" si="97"/>
        <v>0</v>
      </c>
      <c r="AB113" s="37" t="s">
        <v>46</v>
      </c>
    </row>
    <row r="114" spans="1:28" ht="30" customHeight="1" x14ac:dyDescent="0.25">
      <c r="A114" s="238" t="s">
        <v>223</v>
      </c>
      <c r="B114" s="68"/>
      <c r="C114" s="68"/>
      <c r="D114" s="40"/>
      <c r="E114" s="149" t="s">
        <v>224</v>
      </c>
      <c r="F114" s="425">
        <f t="shared" si="101"/>
        <v>197403295128</v>
      </c>
      <c r="G114" s="425">
        <f t="shared" si="101"/>
        <v>0</v>
      </c>
      <c r="H114" s="425">
        <f t="shared" si="101"/>
        <v>0</v>
      </c>
      <c r="I114" s="425">
        <f t="shared" si="101"/>
        <v>0</v>
      </c>
      <c r="J114" s="425">
        <f t="shared" si="101"/>
        <v>0</v>
      </c>
      <c r="K114" s="425">
        <f t="shared" si="65"/>
        <v>0</v>
      </c>
      <c r="L114" s="425">
        <f>+L115</f>
        <v>197403295128</v>
      </c>
      <c r="M114" s="36">
        <f t="shared" si="95"/>
        <v>3.7187728454030296E-2</v>
      </c>
      <c r="N114" s="425">
        <f t="shared" si="102"/>
        <v>0</v>
      </c>
      <c r="O114" s="425">
        <f t="shared" si="102"/>
        <v>197403295128</v>
      </c>
      <c r="P114" s="425">
        <f t="shared" si="102"/>
        <v>0</v>
      </c>
      <c r="Q114" s="425">
        <f t="shared" si="102"/>
        <v>197403295128</v>
      </c>
      <c r="R114" s="425">
        <f t="shared" si="102"/>
        <v>0</v>
      </c>
      <c r="S114" s="425">
        <f t="shared" si="102"/>
        <v>0</v>
      </c>
      <c r="T114" s="425">
        <f t="shared" si="102"/>
        <v>0</v>
      </c>
      <c r="U114" s="425">
        <f t="shared" si="102"/>
        <v>197403295128</v>
      </c>
      <c r="V114" s="425">
        <f t="shared" si="102"/>
        <v>0</v>
      </c>
      <c r="W114" s="425">
        <f t="shared" si="102"/>
        <v>0</v>
      </c>
      <c r="X114" s="37">
        <f t="shared" si="92"/>
        <v>1</v>
      </c>
      <c r="Y114" s="37">
        <f t="shared" si="93"/>
        <v>0</v>
      </c>
      <c r="Z114" s="37">
        <f t="shared" si="94"/>
        <v>0</v>
      </c>
      <c r="AA114" s="37">
        <f t="shared" si="97"/>
        <v>0</v>
      </c>
      <c r="AB114" s="37" t="s">
        <v>46</v>
      </c>
    </row>
    <row r="115" spans="1:28" ht="30" customHeight="1" x14ac:dyDescent="0.25">
      <c r="A115" s="239" t="s">
        <v>225</v>
      </c>
      <c r="B115" s="40" t="s">
        <v>192</v>
      </c>
      <c r="C115" s="40">
        <v>11</v>
      </c>
      <c r="D115" s="40" t="s">
        <v>38</v>
      </c>
      <c r="E115" s="151" t="s">
        <v>226</v>
      </c>
      <c r="F115" s="421">
        <v>197403295128</v>
      </c>
      <c r="G115" s="421">
        <v>0</v>
      </c>
      <c r="H115" s="421">
        <v>0</v>
      </c>
      <c r="I115" s="421">
        <v>0</v>
      </c>
      <c r="J115" s="421">
        <v>0</v>
      </c>
      <c r="K115" s="421">
        <f t="shared" si="65"/>
        <v>0</v>
      </c>
      <c r="L115" s="421">
        <f>+F115+K115</f>
        <v>197403295128</v>
      </c>
      <c r="M115" s="43">
        <f t="shared" si="95"/>
        <v>3.7187728454030296E-2</v>
      </c>
      <c r="N115" s="421">
        <v>0</v>
      </c>
      <c r="O115" s="421">
        <v>197403295128</v>
      </c>
      <c r="P115" s="421">
        <f>L115-O115</f>
        <v>0</v>
      </c>
      <c r="Q115" s="421">
        <v>197403295128</v>
      </c>
      <c r="R115" s="421">
        <f>+L115-Q115</f>
        <v>0</v>
      </c>
      <c r="S115" s="421">
        <f>O115-Q115</f>
        <v>0</v>
      </c>
      <c r="T115" s="421">
        <v>0</v>
      </c>
      <c r="U115" s="421">
        <f>+Q115-T115</f>
        <v>197403295128</v>
      </c>
      <c r="V115" s="421">
        <v>0</v>
      </c>
      <c r="W115" s="44">
        <f>+T115-V115</f>
        <v>0</v>
      </c>
      <c r="X115" s="45">
        <f t="shared" si="92"/>
        <v>1</v>
      </c>
      <c r="Y115" s="45">
        <f t="shared" si="93"/>
        <v>0</v>
      </c>
      <c r="Z115" s="45">
        <f t="shared" si="94"/>
        <v>0</v>
      </c>
      <c r="AA115" s="45">
        <f t="shared" si="97"/>
        <v>0</v>
      </c>
      <c r="AB115" s="45" t="s">
        <v>46</v>
      </c>
    </row>
    <row r="116" spans="1:28" ht="49.5" customHeight="1" x14ac:dyDescent="0.25">
      <c r="A116" s="238" t="s">
        <v>227</v>
      </c>
      <c r="B116" s="68"/>
      <c r="C116" s="68"/>
      <c r="D116" s="40"/>
      <c r="E116" s="149" t="s">
        <v>228</v>
      </c>
      <c r="F116" s="425">
        <f t="shared" ref="F116:J118" si="103">+F117</f>
        <v>1740600000</v>
      </c>
      <c r="G116" s="425">
        <f t="shared" si="103"/>
        <v>0</v>
      </c>
      <c r="H116" s="425">
        <f t="shared" si="103"/>
        <v>0</v>
      </c>
      <c r="I116" s="425">
        <f t="shared" si="103"/>
        <v>0</v>
      </c>
      <c r="J116" s="425">
        <f t="shared" si="103"/>
        <v>0</v>
      </c>
      <c r="K116" s="425">
        <f t="shared" si="65"/>
        <v>0</v>
      </c>
      <c r="L116" s="425">
        <f>+L117</f>
        <v>1740600000</v>
      </c>
      <c r="M116" s="36">
        <f t="shared" si="95"/>
        <v>3.2790212597572733E-4</v>
      </c>
      <c r="N116" s="425">
        <f t="shared" ref="N116:R118" si="104">+N117</f>
        <v>0</v>
      </c>
      <c r="O116" s="425">
        <f t="shared" si="104"/>
        <v>1740600000</v>
      </c>
      <c r="P116" s="425">
        <f t="shared" si="104"/>
        <v>0</v>
      </c>
      <c r="Q116" s="425">
        <f t="shared" si="104"/>
        <v>1740600000</v>
      </c>
      <c r="R116" s="425">
        <f t="shared" si="104"/>
        <v>0</v>
      </c>
      <c r="S116" s="425">
        <v>0</v>
      </c>
      <c r="T116" s="425">
        <f t="shared" ref="T116:W118" si="105">+T117</f>
        <v>0</v>
      </c>
      <c r="U116" s="425">
        <f t="shared" si="105"/>
        <v>1740600000</v>
      </c>
      <c r="V116" s="425">
        <f t="shared" si="105"/>
        <v>0</v>
      </c>
      <c r="W116" s="425">
        <f t="shared" si="105"/>
        <v>0</v>
      </c>
      <c r="X116" s="37">
        <f t="shared" si="92"/>
        <v>1</v>
      </c>
      <c r="Y116" s="37">
        <f t="shared" si="93"/>
        <v>0</v>
      </c>
      <c r="Z116" s="37">
        <f t="shared" si="94"/>
        <v>0</v>
      </c>
      <c r="AA116" s="37">
        <f t="shared" si="97"/>
        <v>0</v>
      </c>
      <c r="AB116" s="37" t="s">
        <v>46</v>
      </c>
    </row>
    <row r="117" spans="1:28" ht="49.5" customHeight="1" x14ac:dyDescent="0.25">
      <c r="A117" s="238" t="s">
        <v>229</v>
      </c>
      <c r="B117" s="40"/>
      <c r="C117" s="40"/>
      <c r="D117" s="40"/>
      <c r="E117" s="148" t="s">
        <v>228</v>
      </c>
      <c r="F117" s="425">
        <f t="shared" si="103"/>
        <v>1740600000</v>
      </c>
      <c r="G117" s="425">
        <f t="shared" si="103"/>
        <v>0</v>
      </c>
      <c r="H117" s="425">
        <f t="shared" si="103"/>
        <v>0</v>
      </c>
      <c r="I117" s="425">
        <f t="shared" si="103"/>
        <v>0</v>
      </c>
      <c r="J117" s="425">
        <f t="shared" si="103"/>
        <v>0</v>
      </c>
      <c r="K117" s="425">
        <f t="shared" si="65"/>
        <v>0</v>
      </c>
      <c r="L117" s="425">
        <f>+L118</f>
        <v>1740600000</v>
      </c>
      <c r="M117" s="36">
        <f t="shared" si="95"/>
        <v>3.2790212597572733E-4</v>
      </c>
      <c r="N117" s="425">
        <f t="shared" si="104"/>
        <v>0</v>
      </c>
      <c r="O117" s="425">
        <f t="shared" si="104"/>
        <v>1740600000</v>
      </c>
      <c r="P117" s="425">
        <f t="shared" si="104"/>
        <v>0</v>
      </c>
      <c r="Q117" s="425">
        <f t="shared" si="104"/>
        <v>1740600000</v>
      </c>
      <c r="R117" s="425">
        <f t="shared" si="104"/>
        <v>0</v>
      </c>
      <c r="S117" s="425">
        <v>0</v>
      </c>
      <c r="T117" s="425">
        <f t="shared" si="105"/>
        <v>0</v>
      </c>
      <c r="U117" s="425">
        <f t="shared" si="105"/>
        <v>1740600000</v>
      </c>
      <c r="V117" s="425">
        <f t="shared" si="105"/>
        <v>0</v>
      </c>
      <c r="W117" s="425">
        <f t="shared" si="105"/>
        <v>0</v>
      </c>
      <c r="X117" s="37">
        <f t="shared" si="92"/>
        <v>1</v>
      </c>
      <c r="Y117" s="37">
        <f t="shared" si="93"/>
        <v>0</v>
      </c>
      <c r="Z117" s="37">
        <f t="shared" si="94"/>
        <v>0</v>
      </c>
      <c r="AA117" s="37">
        <f t="shared" si="97"/>
        <v>0</v>
      </c>
      <c r="AB117" s="37" t="s">
        <v>46</v>
      </c>
    </row>
    <row r="118" spans="1:28" ht="32.25" customHeight="1" x14ac:dyDescent="0.25">
      <c r="A118" s="238" t="s">
        <v>230</v>
      </c>
      <c r="B118" s="40"/>
      <c r="C118" s="40"/>
      <c r="D118" s="40"/>
      <c r="E118" s="149" t="s">
        <v>224</v>
      </c>
      <c r="F118" s="425">
        <f t="shared" si="103"/>
        <v>1740600000</v>
      </c>
      <c r="G118" s="425">
        <f t="shared" si="103"/>
        <v>0</v>
      </c>
      <c r="H118" s="425">
        <f t="shared" si="103"/>
        <v>0</v>
      </c>
      <c r="I118" s="425">
        <f t="shared" si="103"/>
        <v>0</v>
      </c>
      <c r="J118" s="425">
        <f t="shared" si="103"/>
        <v>0</v>
      </c>
      <c r="K118" s="425">
        <f t="shared" si="65"/>
        <v>0</v>
      </c>
      <c r="L118" s="425">
        <f>+L119</f>
        <v>1740600000</v>
      </c>
      <c r="M118" s="36">
        <f t="shared" si="95"/>
        <v>3.2790212597572733E-4</v>
      </c>
      <c r="N118" s="425">
        <f t="shared" si="104"/>
        <v>0</v>
      </c>
      <c r="O118" s="425">
        <f t="shared" si="104"/>
        <v>1740600000</v>
      </c>
      <c r="P118" s="425">
        <f t="shared" si="104"/>
        <v>0</v>
      </c>
      <c r="Q118" s="425">
        <f t="shared" si="104"/>
        <v>1740600000</v>
      </c>
      <c r="R118" s="425">
        <f t="shared" si="104"/>
        <v>0</v>
      </c>
      <c r="S118" s="425">
        <v>0</v>
      </c>
      <c r="T118" s="425">
        <f t="shared" si="105"/>
        <v>0</v>
      </c>
      <c r="U118" s="425">
        <f t="shared" si="105"/>
        <v>1740600000</v>
      </c>
      <c r="V118" s="425">
        <f t="shared" si="105"/>
        <v>0</v>
      </c>
      <c r="W118" s="425">
        <f t="shared" si="105"/>
        <v>0</v>
      </c>
      <c r="X118" s="37">
        <f t="shared" si="92"/>
        <v>1</v>
      </c>
      <c r="Y118" s="37">
        <f t="shared" si="93"/>
        <v>0</v>
      </c>
      <c r="Z118" s="37">
        <f t="shared" si="94"/>
        <v>0</v>
      </c>
      <c r="AA118" s="37">
        <f t="shared" si="97"/>
        <v>0</v>
      </c>
      <c r="AB118" s="37" t="s">
        <v>46</v>
      </c>
    </row>
    <row r="119" spans="1:28" ht="30" customHeight="1" x14ac:dyDescent="0.25">
      <c r="A119" s="239" t="s">
        <v>231</v>
      </c>
      <c r="B119" s="40" t="s">
        <v>192</v>
      </c>
      <c r="C119" s="40">
        <v>11</v>
      </c>
      <c r="D119" s="40" t="s">
        <v>38</v>
      </c>
      <c r="E119" s="151" t="s">
        <v>226</v>
      </c>
      <c r="F119" s="421">
        <v>1740600000</v>
      </c>
      <c r="G119" s="421">
        <v>0</v>
      </c>
      <c r="H119" s="421">
        <v>0</v>
      </c>
      <c r="I119" s="421">
        <v>0</v>
      </c>
      <c r="J119" s="421">
        <v>0</v>
      </c>
      <c r="K119" s="421">
        <f t="shared" si="65"/>
        <v>0</v>
      </c>
      <c r="L119" s="421">
        <f>+F119+K119</f>
        <v>1740600000</v>
      </c>
      <c r="M119" s="43">
        <f t="shared" si="95"/>
        <v>3.2790212597572733E-4</v>
      </c>
      <c r="N119" s="421">
        <v>0</v>
      </c>
      <c r="O119" s="421">
        <v>1740600000</v>
      </c>
      <c r="P119" s="421">
        <f>L119-O119</f>
        <v>0</v>
      </c>
      <c r="Q119" s="421">
        <v>1740600000</v>
      </c>
      <c r="R119" s="421">
        <f>+L119-Q119</f>
        <v>0</v>
      </c>
      <c r="S119" s="421">
        <f>O119-Q119</f>
        <v>0</v>
      </c>
      <c r="T119" s="421">
        <v>0</v>
      </c>
      <c r="U119" s="421">
        <f>+Q119-T119</f>
        <v>1740600000</v>
      </c>
      <c r="V119" s="421">
        <v>0</v>
      </c>
      <c r="W119" s="44">
        <f>+T119-V119</f>
        <v>0</v>
      </c>
      <c r="X119" s="45">
        <f t="shared" si="92"/>
        <v>1</v>
      </c>
      <c r="Y119" s="45">
        <f t="shared" si="93"/>
        <v>0</v>
      </c>
      <c r="Z119" s="45">
        <f t="shared" si="94"/>
        <v>0</v>
      </c>
      <c r="AA119" s="45">
        <f t="shared" si="97"/>
        <v>0</v>
      </c>
      <c r="AB119" s="37" t="s">
        <v>46</v>
      </c>
    </row>
    <row r="120" spans="1:28" ht="87" customHeight="1" x14ac:dyDescent="0.25">
      <c r="A120" s="238" t="s">
        <v>232</v>
      </c>
      <c r="B120" s="40"/>
      <c r="C120" s="40"/>
      <c r="D120" s="40"/>
      <c r="E120" s="149" t="s">
        <v>233</v>
      </c>
      <c r="F120" s="425">
        <f t="shared" ref="F120:J122" si="106">+F121</f>
        <v>152413550265</v>
      </c>
      <c r="G120" s="425">
        <f t="shared" si="106"/>
        <v>0</v>
      </c>
      <c r="H120" s="425">
        <f t="shared" si="106"/>
        <v>0</v>
      </c>
      <c r="I120" s="425">
        <f t="shared" si="106"/>
        <v>0</v>
      </c>
      <c r="J120" s="425">
        <f t="shared" si="106"/>
        <v>0</v>
      </c>
      <c r="K120" s="425">
        <f t="shared" si="65"/>
        <v>0</v>
      </c>
      <c r="L120" s="425">
        <f>+L121</f>
        <v>152413550265</v>
      </c>
      <c r="M120" s="36">
        <f t="shared" si="95"/>
        <v>2.8712356175687626E-2</v>
      </c>
      <c r="N120" s="425">
        <f t="shared" ref="N120:R122" si="107">+N121</f>
        <v>0</v>
      </c>
      <c r="O120" s="425">
        <f t="shared" si="107"/>
        <v>152413550265</v>
      </c>
      <c r="P120" s="425">
        <f t="shared" si="107"/>
        <v>0</v>
      </c>
      <c r="Q120" s="425">
        <f t="shared" si="107"/>
        <v>152413550265</v>
      </c>
      <c r="R120" s="425">
        <f t="shared" si="107"/>
        <v>0</v>
      </c>
      <c r="S120" s="425">
        <v>0</v>
      </c>
      <c r="T120" s="425">
        <f t="shared" ref="T120:W122" si="108">+T121</f>
        <v>0</v>
      </c>
      <c r="U120" s="425">
        <f t="shared" si="108"/>
        <v>152413550265</v>
      </c>
      <c r="V120" s="425">
        <f t="shared" si="108"/>
        <v>0</v>
      </c>
      <c r="W120" s="425">
        <f t="shared" si="108"/>
        <v>0</v>
      </c>
      <c r="X120" s="37">
        <f t="shared" si="92"/>
        <v>1</v>
      </c>
      <c r="Y120" s="37">
        <f t="shared" si="93"/>
        <v>0</v>
      </c>
      <c r="Z120" s="37">
        <f t="shared" si="94"/>
        <v>0</v>
      </c>
      <c r="AA120" s="37">
        <f t="shared" si="97"/>
        <v>0</v>
      </c>
      <c r="AB120" s="37" t="s">
        <v>46</v>
      </c>
    </row>
    <row r="121" spans="1:28" ht="84" customHeight="1" x14ac:dyDescent="0.25">
      <c r="A121" s="238" t="s">
        <v>234</v>
      </c>
      <c r="B121" s="68"/>
      <c r="C121" s="68"/>
      <c r="D121" s="40"/>
      <c r="E121" s="149" t="s">
        <v>233</v>
      </c>
      <c r="F121" s="425">
        <f t="shared" si="106"/>
        <v>152413550265</v>
      </c>
      <c r="G121" s="425">
        <f t="shared" si="106"/>
        <v>0</v>
      </c>
      <c r="H121" s="425">
        <f t="shared" si="106"/>
        <v>0</v>
      </c>
      <c r="I121" s="425">
        <f t="shared" si="106"/>
        <v>0</v>
      </c>
      <c r="J121" s="425">
        <f t="shared" si="106"/>
        <v>0</v>
      </c>
      <c r="K121" s="425">
        <f t="shared" si="65"/>
        <v>0</v>
      </c>
      <c r="L121" s="425">
        <f>+L122</f>
        <v>152413550265</v>
      </c>
      <c r="M121" s="36">
        <f t="shared" si="95"/>
        <v>2.8712356175687626E-2</v>
      </c>
      <c r="N121" s="425">
        <f t="shared" si="107"/>
        <v>0</v>
      </c>
      <c r="O121" s="425">
        <f t="shared" si="107"/>
        <v>152413550265</v>
      </c>
      <c r="P121" s="425">
        <f t="shared" si="107"/>
        <v>0</v>
      </c>
      <c r="Q121" s="425">
        <f t="shared" si="107"/>
        <v>152413550265</v>
      </c>
      <c r="R121" s="425">
        <f t="shared" si="107"/>
        <v>0</v>
      </c>
      <c r="S121" s="425">
        <v>0</v>
      </c>
      <c r="T121" s="425">
        <f t="shared" si="108"/>
        <v>0</v>
      </c>
      <c r="U121" s="425">
        <f t="shared" si="108"/>
        <v>152413550265</v>
      </c>
      <c r="V121" s="425">
        <f t="shared" si="108"/>
        <v>0</v>
      </c>
      <c r="W121" s="425">
        <f t="shared" si="108"/>
        <v>0</v>
      </c>
      <c r="X121" s="37">
        <f t="shared" si="92"/>
        <v>1</v>
      </c>
      <c r="Y121" s="37">
        <f t="shared" si="93"/>
        <v>0</v>
      </c>
      <c r="Z121" s="37">
        <f t="shared" si="94"/>
        <v>0</v>
      </c>
      <c r="AA121" s="37">
        <f t="shared" si="97"/>
        <v>0</v>
      </c>
      <c r="AB121" s="37" t="s">
        <v>46</v>
      </c>
    </row>
    <row r="122" spans="1:28" ht="32.25" customHeight="1" x14ac:dyDescent="0.25">
      <c r="A122" s="238" t="s">
        <v>235</v>
      </c>
      <c r="B122" s="68"/>
      <c r="C122" s="68"/>
      <c r="D122" s="40"/>
      <c r="E122" s="149" t="s">
        <v>236</v>
      </c>
      <c r="F122" s="425">
        <f t="shared" si="106"/>
        <v>152413550265</v>
      </c>
      <c r="G122" s="425">
        <f t="shared" si="106"/>
        <v>0</v>
      </c>
      <c r="H122" s="425">
        <f t="shared" si="106"/>
        <v>0</v>
      </c>
      <c r="I122" s="425">
        <f t="shared" si="106"/>
        <v>0</v>
      </c>
      <c r="J122" s="425">
        <f t="shared" si="106"/>
        <v>0</v>
      </c>
      <c r="K122" s="425">
        <f t="shared" si="65"/>
        <v>0</v>
      </c>
      <c r="L122" s="425">
        <f>+L123</f>
        <v>152413550265</v>
      </c>
      <c r="M122" s="36">
        <f t="shared" si="95"/>
        <v>2.8712356175687626E-2</v>
      </c>
      <c r="N122" s="425">
        <f t="shared" si="107"/>
        <v>0</v>
      </c>
      <c r="O122" s="425">
        <f t="shared" si="107"/>
        <v>152413550265</v>
      </c>
      <c r="P122" s="425">
        <f t="shared" si="107"/>
        <v>0</v>
      </c>
      <c r="Q122" s="425">
        <f t="shared" si="107"/>
        <v>152413550265</v>
      </c>
      <c r="R122" s="425">
        <f t="shared" si="107"/>
        <v>0</v>
      </c>
      <c r="S122" s="425">
        <v>0</v>
      </c>
      <c r="T122" s="425">
        <f t="shared" si="108"/>
        <v>0</v>
      </c>
      <c r="U122" s="425">
        <f t="shared" si="108"/>
        <v>152413550265</v>
      </c>
      <c r="V122" s="425">
        <f t="shared" si="108"/>
        <v>0</v>
      </c>
      <c r="W122" s="425">
        <f t="shared" si="108"/>
        <v>0</v>
      </c>
      <c r="X122" s="37">
        <f t="shared" si="92"/>
        <v>1</v>
      </c>
      <c r="Y122" s="37">
        <f t="shared" si="93"/>
        <v>0</v>
      </c>
      <c r="Z122" s="37">
        <f t="shared" si="94"/>
        <v>0</v>
      </c>
      <c r="AA122" s="37">
        <f t="shared" si="97"/>
        <v>0</v>
      </c>
      <c r="AB122" s="37" t="s">
        <v>46</v>
      </c>
    </row>
    <row r="123" spans="1:28" ht="30" customHeight="1" x14ac:dyDescent="0.25">
      <c r="A123" s="239" t="s">
        <v>237</v>
      </c>
      <c r="B123" s="40" t="s">
        <v>192</v>
      </c>
      <c r="C123" s="40">
        <v>11</v>
      </c>
      <c r="D123" s="40" t="s">
        <v>38</v>
      </c>
      <c r="E123" s="151" t="s">
        <v>226</v>
      </c>
      <c r="F123" s="421">
        <v>152413550265</v>
      </c>
      <c r="G123" s="421">
        <v>0</v>
      </c>
      <c r="H123" s="421">
        <v>0</v>
      </c>
      <c r="I123" s="421">
        <v>0</v>
      </c>
      <c r="J123" s="421">
        <v>0</v>
      </c>
      <c r="K123" s="421">
        <f t="shared" si="65"/>
        <v>0</v>
      </c>
      <c r="L123" s="421">
        <f>+F123+K123</f>
        <v>152413550265</v>
      </c>
      <c r="M123" s="43">
        <f t="shared" si="95"/>
        <v>2.8712356175687626E-2</v>
      </c>
      <c r="N123" s="421">
        <v>0</v>
      </c>
      <c r="O123" s="421">
        <v>152413550265</v>
      </c>
      <c r="P123" s="421">
        <f>L123-O123</f>
        <v>0</v>
      </c>
      <c r="Q123" s="421">
        <v>152413550265</v>
      </c>
      <c r="R123" s="421">
        <f>+L123-Q123</f>
        <v>0</v>
      </c>
      <c r="S123" s="421">
        <f>O123-Q123</f>
        <v>0</v>
      </c>
      <c r="T123" s="421">
        <v>0</v>
      </c>
      <c r="U123" s="421">
        <f>+Q123-T123</f>
        <v>152413550265</v>
      </c>
      <c r="V123" s="421">
        <v>0</v>
      </c>
      <c r="W123" s="44">
        <f>+T123-V123</f>
        <v>0</v>
      </c>
      <c r="X123" s="45">
        <f t="shared" si="92"/>
        <v>1</v>
      </c>
      <c r="Y123" s="45">
        <f t="shared" si="93"/>
        <v>0</v>
      </c>
      <c r="Z123" s="45">
        <f t="shared" si="94"/>
        <v>0</v>
      </c>
      <c r="AA123" s="45">
        <f t="shared" si="97"/>
        <v>0</v>
      </c>
      <c r="AB123" s="45" t="s">
        <v>46</v>
      </c>
    </row>
    <row r="124" spans="1:28" ht="80.25" customHeight="1" x14ac:dyDescent="0.25">
      <c r="A124" s="238" t="s">
        <v>238</v>
      </c>
      <c r="B124" s="40"/>
      <c r="C124" s="40"/>
      <c r="D124" s="40"/>
      <c r="E124" s="148" t="s">
        <v>239</v>
      </c>
      <c r="F124" s="425">
        <f t="shared" ref="F124:J126" si="109">+F125</f>
        <v>174246806812</v>
      </c>
      <c r="G124" s="425">
        <f t="shared" si="109"/>
        <v>0</v>
      </c>
      <c r="H124" s="425">
        <f t="shared" si="109"/>
        <v>0</v>
      </c>
      <c r="I124" s="425">
        <f t="shared" si="109"/>
        <v>0</v>
      </c>
      <c r="J124" s="425">
        <f t="shared" si="109"/>
        <v>0</v>
      </c>
      <c r="K124" s="425">
        <f t="shared" si="65"/>
        <v>0</v>
      </c>
      <c r="L124" s="425">
        <f>+L125</f>
        <v>174246806812</v>
      </c>
      <c r="M124" s="36">
        <f t="shared" si="95"/>
        <v>3.2825404112453549E-2</v>
      </c>
      <c r="N124" s="425">
        <f t="shared" ref="N124:W126" si="110">+N125</f>
        <v>0</v>
      </c>
      <c r="O124" s="425">
        <f t="shared" si="110"/>
        <v>174246806812</v>
      </c>
      <c r="P124" s="425">
        <f t="shared" si="110"/>
        <v>0</v>
      </c>
      <c r="Q124" s="425">
        <f t="shared" si="110"/>
        <v>174246806812</v>
      </c>
      <c r="R124" s="425">
        <f t="shared" si="110"/>
        <v>0</v>
      </c>
      <c r="S124" s="425">
        <f t="shared" si="110"/>
        <v>0</v>
      </c>
      <c r="T124" s="425">
        <f t="shared" si="110"/>
        <v>0</v>
      </c>
      <c r="U124" s="425">
        <f t="shared" si="110"/>
        <v>174246806812</v>
      </c>
      <c r="V124" s="425">
        <f t="shared" si="110"/>
        <v>0</v>
      </c>
      <c r="W124" s="425">
        <f t="shared" si="110"/>
        <v>0</v>
      </c>
      <c r="X124" s="37">
        <f t="shared" si="92"/>
        <v>1</v>
      </c>
      <c r="Y124" s="37">
        <f t="shared" si="93"/>
        <v>0</v>
      </c>
      <c r="Z124" s="37">
        <f t="shared" si="94"/>
        <v>0</v>
      </c>
      <c r="AA124" s="37">
        <f t="shared" si="97"/>
        <v>0</v>
      </c>
      <c r="AB124" s="37" t="s">
        <v>46</v>
      </c>
    </row>
    <row r="125" spans="1:28" ht="80.25" customHeight="1" x14ac:dyDescent="0.25">
      <c r="A125" s="238" t="s">
        <v>240</v>
      </c>
      <c r="B125" s="68"/>
      <c r="C125" s="68"/>
      <c r="D125" s="40"/>
      <c r="E125" s="148" t="s">
        <v>239</v>
      </c>
      <c r="F125" s="425">
        <f t="shared" si="109"/>
        <v>174246806812</v>
      </c>
      <c r="G125" s="425">
        <f t="shared" si="109"/>
        <v>0</v>
      </c>
      <c r="H125" s="425">
        <f t="shared" si="109"/>
        <v>0</v>
      </c>
      <c r="I125" s="425">
        <f t="shared" si="109"/>
        <v>0</v>
      </c>
      <c r="J125" s="425">
        <f t="shared" si="109"/>
        <v>0</v>
      </c>
      <c r="K125" s="425">
        <f t="shared" si="65"/>
        <v>0</v>
      </c>
      <c r="L125" s="425">
        <f>+L126</f>
        <v>174246806812</v>
      </c>
      <c r="M125" s="36">
        <f t="shared" si="95"/>
        <v>3.2825404112453549E-2</v>
      </c>
      <c r="N125" s="425">
        <f t="shared" si="110"/>
        <v>0</v>
      </c>
      <c r="O125" s="425">
        <f t="shared" si="110"/>
        <v>174246806812</v>
      </c>
      <c r="P125" s="425">
        <f t="shared" si="110"/>
        <v>0</v>
      </c>
      <c r="Q125" s="425">
        <f t="shared" si="110"/>
        <v>174246806812</v>
      </c>
      <c r="R125" s="425">
        <f t="shared" si="110"/>
        <v>0</v>
      </c>
      <c r="S125" s="425">
        <f t="shared" si="110"/>
        <v>0</v>
      </c>
      <c r="T125" s="425">
        <f t="shared" si="110"/>
        <v>0</v>
      </c>
      <c r="U125" s="425">
        <f t="shared" si="110"/>
        <v>174246806812</v>
      </c>
      <c r="V125" s="425">
        <f t="shared" si="110"/>
        <v>0</v>
      </c>
      <c r="W125" s="425">
        <f t="shared" si="110"/>
        <v>0</v>
      </c>
      <c r="X125" s="37">
        <f t="shared" si="92"/>
        <v>1</v>
      </c>
      <c r="Y125" s="37">
        <f t="shared" si="93"/>
        <v>0</v>
      </c>
      <c r="Z125" s="37">
        <f t="shared" si="94"/>
        <v>0</v>
      </c>
      <c r="AA125" s="37">
        <f t="shared" si="97"/>
        <v>0</v>
      </c>
      <c r="AB125" s="37" t="s">
        <v>46</v>
      </c>
    </row>
    <row r="126" spans="1:28" ht="28.5" customHeight="1" x14ac:dyDescent="0.25">
      <c r="A126" s="238" t="s">
        <v>241</v>
      </c>
      <c r="B126" s="68"/>
      <c r="C126" s="68"/>
      <c r="D126" s="40"/>
      <c r="E126" s="149" t="s">
        <v>236</v>
      </c>
      <c r="F126" s="425">
        <f t="shared" si="109"/>
        <v>174246806812</v>
      </c>
      <c r="G126" s="425">
        <f t="shared" si="109"/>
        <v>0</v>
      </c>
      <c r="H126" s="425">
        <f t="shared" si="109"/>
        <v>0</v>
      </c>
      <c r="I126" s="425">
        <f t="shared" si="109"/>
        <v>0</v>
      </c>
      <c r="J126" s="425">
        <f t="shared" si="109"/>
        <v>0</v>
      </c>
      <c r="K126" s="425">
        <f t="shared" si="65"/>
        <v>0</v>
      </c>
      <c r="L126" s="425">
        <f>+L127</f>
        <v>174246806812</v>
      </c>
      <c r="M126" s="36">
        <f t="shared" si="95"/>
        <v>3.2825404112453549E-2</v>
      </c>
      <c r="N126" s="425">
        <f t="shared" si="110"/>
        <v>0</v>
      </c>
      <c r="O126" s="425">
        <f t="shared" si="110"/>
        <v>174246806812</v>
      </c>
      <c r="P126" s="425">
        <f t="shared" si="110"/>
        <v>0</v>
      </c>
      <c r="Q126" s="425">
        <f t="shared" si="110"/>
        <v>174246806812</v>
      </c>
      <c r="R126" s="425">
        <f t="shared" si="110"/>
        <v>0</v>
      </c>
      <c r="S126" s="425">
        <f t="shared" si="110"/>
        <v>0</v>
      </c>
      <c r="T126" s="425">
        <f t="shared" si="110"/>
        <v>0</v>
      </c>
      <c r="U126" s="425">
        <f t="shared" si="110"/>
        <v>174246806812</v>
      </c>
      <c r="V126" s="425">
        <f t="shared" si="110"/>
        <v>0</v>
      </c>
      <c r="W126" s="425">
        <f t="shared" si="110"/>
        <v>0</v>
      </c>
      <c r="X126" s="37">
        <f t="shared" si="92"/>
        <v>1</v>
      </c>
      <c r="Y126" s="37">
        <f t="shared" si="93"/>
        <v>0</v>
      </c>
      <c r="Z126" s="37">
        <f t="shared" si="94"/>
        <v>0</v>
      </c>
      <c r="AA126" s="37">
        <f t="shared" si="97"/>
        <v>0</v>
      </c>
      <c r="AB126" s="37" t="s">
        <v>46</v>
      </c>
    </row>
    <row r="127" spans="1:28" ht="30" customHeight="1" x14ac:dyDescent="0.25">
      <c r="A127" s="239" t="s">
        <v>242</v>
      </c>
      <c r="B127" s="40" t="s">
        <v>192</v>
      </c>
      <c r="C127" s="40">
        <v>11</v>
      </c>
      <c r="D127" s="40" t="s">
        <v>38</v>
      </c>
      <c r="E127" s="151" t="s">
        <v>226</v>
      </c>
      <c r="F127" s="421">
        <v>174246806812</v>
      </c>
      <c r="G127" s="421">
        <v>0</v>
      </c>
      <c r="H127" s="421">
        <v>0</v>
      </c>
      <c r="I127" s="421">
        <v>0</v>
      </c>
      <c r="J127" s="421">
        <v>0</v>
      </c>
      <c r="K127" s="421">
        <f t="shared" si="65"/>
        <v>0</v>
      </c>
      <c r="L127" s="421">
        <f>+F127+K127</f>
        <v>174246806812</v>
      </c>
      <c r="M127" s="43">
        <f t="shared" si="95"/>
        <v>3.2825404112453549E-2</v>
      </c>
      <c r="N127" s="421">
        <v>0</v>
      </c>
      <c r="O127" s="421">
        <v>174246806812</v>
      </c>
      <c r="P127" s="421">
        <f>L127-O127</f>
        <v>0</v>
      </c>
      <c r="Q127" s="421">
        <v>174246806812</v>
      </c>
      <c r="R127" s="421">
        <f>+L127-Q127</f>
        <v>0</v>
      </c>
      <c r="S127" s="421">
        <f>O127-Q127</f>
        <v>0</v>
      </c>
      <c r="T127" s="421">
        <v>0</v>
      </c>
      <c r="U127" s="421">
        <f>+Q127-T127</f>
        <v>174246806812</v>
      </c>
      <c r="V127" s="421">
        <v>0</v>
      </c>
      <c r="W127" s="44">
        <f>+T127-V127</f>
        <v>0</v>
      </c>
      <c r="X127" s="45">
        <f t="shared" si="92"/>
        <v>1</v>
      </c>
      <c r="Y127" s="45">
        <f t="shared" si="93"/>
        <v>0</v>
      </c>
      <c r="Z127" s="45">
        <f t="shared" si="94"/>
        <v>0</v>
      </c>
      <c r="AA127" s="45">
        <f t="shared" si="97"/>
        <v>0</v>
      </c>
      <c r="AB127" s="45" t="s">
        <v>46</v>
      </c>
    </row>
    <row r="128" spans="1:28" ht="61.5" customHeight="1" x14ac:dyDescent="0.25">
      <c r="A128" s="238" t="s">
        <v>243</v>
      </c>
      <c r="B128" s="33"/>
      <c r="C128" s="33"/>
      <c r="D128" s="33"/>
      <c r="E128" s="149" t="s">
        <v>244</v>
      </c>
      <c r="F128" s="425">
        <f t="shared" ref="F128:J130" si="111">+F129</f>
        <v>251092107058</v>
      </c>
      <c r="G128" s="425">
        <f t="shared" si="111"/>
        <v>0</v>
      </c>
      <c r="H128" s="425">
        <f t="shared" si="111"/>
        <v>0</v>
      </c>
      <c r="I128" s="425">
        <f t="shared" si="111"/>
        <v>0</v>
      </c>
      <c r="J128" s="425">
        <f t="shared" si="111"/>
        <v>0</v>
      </c>
      <c r="K128" s="425">
        <f t="shared" si="65"/>
        <v>0</v>
      </c>
      <c r="L128" s="425">
        <f>+L129</f>
        <v>251092107058</v>
      </c>
      <c r="M128" s="36">
        <f t="shared" si="95"/>
        <v>4.7301870458487376E-2</v>
      </c>
      <c r="N128" s="425">
        <f t="shared" ref="N128:R130" si="112">+N129</f>
        <v>0</v>
      </c>
      <c r="O128" s="425">
        <f t="shared" si="112"/>
        <v>251092107058</v>
      </c>
      <c r="P128" s="425">
        <f t="shared" si="112"/>
        <v>0</v>
      </c>
      <c r="Q128" s="425">
        <f t="shared" si="112"/>
        <v>251092107058</v>
      </c>
      <c r="R128" s="425">
        <f t="shared" si="112"/>
        <v>0</v>
      </c>
      <c r="S128" s="425">
        <v>0</v>
      </c>
      <c r="T128" s="425">
        <f t="shared" ref="T128:W130" si="113">+T129</f>
        <v>0</v>
      </c>
      <c r="U128" s="425">
        <f t="shared" si="113"/>
        <v>251092107058</v>
      </c>
      <c r="V128" s="425">
        <f t="shared" si="113"/>
        <v>0</v>
      </c>
      <c r="W128" s="425">
        <f t="shared" si="113"/>
        <v>0</v>
      </c>
      <c r="X128" s="37">
        <f t="shared" si="92"/>
        <v>1</v>
      </c>
      <c r="Y128" s="37">
        <f t="shared" si="93"/>
        <v>0</v>
      </c>
      <c r="Z128" s="37">
        <f t="shared" si="94"/>
        <v>0</v>
      </c>
      <c r="AA128" s="37">
        <f t="shared" si="97"/>
        <v>0</v>
      </c>
      <c r="AB128" s="37" t="s">
        <v>46</v>
      </c>
    </row>
    <row r="129" spans="1:28" ht="61.5" customHeight="1" x14ac:dyDescent="0.25">
      <c r="A129" s="238" t="s">
        <v>245</v>
      </c>
      <c r="B129" s="70"/>
      <c r="C129" s="70"/>
      <c r="D129" s="33"/>
      <c r="E129" s="148" t="s">
        <v>244</v>
      </c>
      <c r="F129" s="425">
        <f t="shared" si="111"/>
        <v>251092107058</v>
      </c>
      <c r="G129" s="425">
        <f t="shared" si="111"/>
        <v>0</v>
      </c>
      <c r="H129" s="425">
        <f t="shared" si="111"/>
        <v>0</v>
      </c>
      <c r="I129" s="425">
        <f t="shared" si="111"/>
        <v>0</v>
      </c>
      <c r="J129" s="425">
        <f t="shared" si="111"/>
        <v>0</v>
      </c>
      <c r="K129" s="425">
        <f t="shared" si="65"/>
        <v>0</v>
      </c>
      <c r="L129" s="425">
        <f>+L130</f>
        <v>251092107058</v>
      </c>
      <c r="M129" s="36">
        <f t="shared" si="95"/>
        <v>4.7301870458487376E-2</v>
      </c>
      <c r="N129" s="425">
        <f t="shared" si="112"/>
        <v>0</v>
      </c>
      <c r="O129" s="425">
        <f t="shared" si="112"/>
        <v>251092107058</v>
      </c>
      <c r="P129" s="425">
        <f t="shared" si="112"/>
        <v>0</v>
      </c>
      <c r="Q129" s="425">
        <f t="shared" si="112"/>
        <v>251092107058</v>
      </c>
      <c r="R129" s="425">
        <f t="shared" si="112"/>
        <v>0</v>
      </c>
      <c r="S129" s="425">
        <v>0</v>
      </c>
      <c r="T129" s="425">
        <f t="shared" si="113"/>
        <v>0</v>
      </c>
      <c r="U129" s="425">
        <f t="shared" si="113"/>
        <v>251092107058</v>
      </c>
      <c r="V129" s="425">
        <f t="shared" si="113"/>
        <v>0</v>
      </c>
      <c r="W129" s="425">
        <f t="shared" si="113"/>
        <v>0</v>
      </c>
      <c r="X129" s="37">
        <f t="shared" si="92"/>
        <v>1</v>
      </c>
      <c r="Y129" s="37">
        <f t="shared" si="93"/>
        <v>0</v>
      </c>
      <c r="Z129" s="37">
        <f t="shared" si="94"/>
        <v>0</v>
      </c>
      <c r="AA129" s="37">
        <f t="shared" si="97"/>
        <v>0</v>
      </c>
      <c r="AB129" s="37" t="s">
        <v>46</v>
      </c>
    </row>
    <row r="130" spans="1:28" ht="35.25" customHeight="1" x14ac:dyDescent="0.25">
      <c r="A130" s="238" t="s">
        <v>246</v>
      </c>
      <c r="B130" s="70"/>
      <c r="C130" s="70"/>
      <c r="D130" s="33"/>
      <c r="E130" s="149" t="s">
        <v>236</v>
      </c>
      <c r="F130" s="425">
        <f t="shared" si="111"/>
        <v>251092107058</v>
      </c>
      <c r="G130" s="425">
        <f t="shared" si="111"/>
        <v>0</v>
      </c>
      <c r="H130" s="425">
        <f t="shared" si="111"/>
        <v>0</v>
      </c>
      <c r="I130" s="425">
        <f t="shared" si="111"/>
        <v>0</v>
      </c>
      <c r="J130" s="425">
        <f t="shared" si="111"/>
        <v>0</v>
      </c>
      <c r="K130" s="425">
        <f t="shared" si="65"/>
        <v>0</v>
      </c>
      <c r="L130" s="425">
        <f>+L131</f>
        <v>251092107058</v>
      </c>
      <c r="M130" s="36">
        <f t="shared" si="95"/>
        <v>4.7301870458487376E-2</v>
      </c>
      <c r="N130" s="425">
        <f t="shared" si="112"/>
        <v>0</v>
      </c>
      <c r="O130" s="425">
        <f t="shared" si="112"/>
        <v>251092107058</v>
      </c>
      <c r="P130" s="425">
        <f t="shared" si="112"/>
        <v>0</v>
      </c>
      <c r="Q130" s="425">
        <f t="shared" si="112"/>
        <v>251092107058</v>
      </c>
      <c r="R130" s="425">
        <f t="shared" si="112"/>
        <v>0</v>
      </c>
      <c r="S130" s="425">
        <v>0</v>
      </c>
      <c r="T130" s="425">
        <f t="shared" si="113"/>
        <v>0</v>
      </c>
      <c r="U130" s="425">
        <f t="shared" si="113"/>
        <v>251092107058</v>
      </c>
      <c r="V130" s="425">
        <f t="shared" si="113"/>
        <v>0</v>
      </c>
      <c r="W130" s="425">
        <f t="shared" si="113"/>
        <v>0</v>
      </c>
      <c r="X130" s="37">
        <f t="shared" si="92"/>
        <v>1</v>
      </c>
      <c r="Y130" s="37">
        <f t="shared" si="93"/>
        <v>0</v>
      </c>
      <c r="Z130" s="37">
        <f t="shared" si="94"/>
        <v>0</v>
      </c>
      <c r="AA130" s="37">
        <f t="shared" si="97"/>
        <v>0</v>
      </c>
      <c r="AB130" s="37" t="s">
        <v>46</v>
      </c>
    </row>
    <row r="131" spans="1:28" ht="30" customHeight="1" x14ac:dyDescent="0.25">
      <c r="A131" s="239" t="s">
        <v>247</v>
      </c>
      <c r="B131" s="40" t="s">
        <v>192</v>
      </c>
      <c r="C131" s="40">
        <v>11</v>
      </c>
      <c r="D131" s="40" t="s">
        <v>38</v>
      </c>
      <c r="E131" s="151" t="s">
        <v>226</v>
      </c>
      <c r="F131" s="421">
        <v>251092107058</v>
      </c>
      <c r="G131" s="421">
        <v>0</v>
      </c>
      <c r="H131" s="421">
        <v>0</v>
      </c>
      <c r="I131" s="421">
        <v>0</v>
      </c>
      <c r="J131" s="421">
        <v>0</v>
      </c>
      <c r="K131" s="421">
        <f t="shared" si="65"/>
        <v>0</v>
      </c>
      <c r="L131" s="421">
        <f>+F131+K131</f>
        <v>251092107058</v>
      </c>
      <c r="M131" s="43">
        <f t="shared" si="95"/>
        <v>4.7301870458487376E-2</v>
      </c>
      <c r="N131" s="421">
        <v>0</v>
      </c>
      <c r="O131" s="421">
        <v>251092107058</v>
      </c>
      <c r="P131" s="421">
        <f>L131-O131</f>
        <v>0</v>
      </c>
      <c r="Q131" s="421">
        <v>251092107058</v>
      </c>
      <c r="R131" s="421">
        <f>+L131-Q131</f>
        <v>0</v>
      </c>
      <c r="S131" s="421">
        <f>O131-Q131</f>
        <v>0</v>
      </c>
      <c r="T131" s="421">
        <v>0</v>
      </c>
      <c r="U131" s="421">
        <f>+Q131-T131</f>
        <v>251092107058</v>
      </c>
      <c r="V131" s="421">
        <v>0</v>
      </c>
      <c r="W131" s="44">
        <f>+T131-V131</f>
        <v>0</v>
      </c>
      <c r="X131" s="45">
        <f t="shared" si="92"/>
        <v>1</v>
      </c>
      <c r="Y131" s="45">
        <f t="shared" si="93"/>
        <v>0</v>
      </c>
      <c r="Z131" s="45">
        <f t="shared" si="94"/>
        <v>0</v>
      </c>
      <c r="AA131" s="45">
        <f t="shared" si="97"/>
        <v>0</v>
      </c>
      <c r="AB131" s="45" t="s">
        <v>46</v>
      </c>
    </row>
    <row r="132" spans="1:28" ht="81.75" customHeight="1" x14ac:dyDescent="0.25">
      <c r="A132" s="238" t="s">
        <v>248</v>
      </c>
      <c r="B132" s="40"/>
      <c r="C132" s="40"/>
      <c r="D132" s="40"/>
      <c r="E132" s="149" t="s">
        <v>249</v>
      </c>
      <c r="F132" s="425">
        <f t="shared" ref="F132:J134" si="114">+F133</f>
        <v>242233026988</v>
      </c>
      <c r="G132" s="425">
        <f t="shared" si="114"/>
        <v>0</v>
      </c>
      <c r="H132" s="425">
        <f t="shared" si="114"/>
        <v>0</v>
      </c>
      <c r="I132" s="425">
        <f t="shared" si="114"/>
        <v>0</v>
      </c>
      <c r="J132" s="425">
        <f t="shared" si="114"/>
        <v>0</v>
      </c>
      <c r="K132" s="425">
        <f t="shared" si="65"/>
        <v>0</v>
      </c>
      <c r="L132" s="425">
        <f>+L133</f>
        <v>242233026988</v>
      </c>
      <c r="M132" s="36">
        <f t="shared" si="95"/>
        <v>4.5632956756808535E-2</v>
      </c>
      <c r="N132" s="425">
        <f t="shared" ref="N132:R134" si="115">+N133</f>
        <v>0</v>
      </c>
      <c r="O132" s="425">
        <f t="shared" si="115"/>
        <v>242233026988</v>
      </c>
      <c r="P132" s="425">
        <f t="shared" si="115"/>
        <v>0</v>
      </c>
      <c r="Q132" s="425">
        <f t="shared" si="115"/>
        <v>242233026988</v>
      </c>
      <c r="R132" s="425">
        <f t="shared" si="115"/>
        <v>0</v>
      </c>
      <c r="S132" s="425">
        <v>0</v>
      </c>
      <c r="T132" s="425">
        <f t="shared" ref="T132:W134" si="116">+T133</f>
        <v>8850428804</v>
      </c>
      <c r="U132" s="425">
        <f t="shared" si="116"/>
        <v>233382598184</v>
      </c>
      <c r="V132" s="425">
        <f t="shared" si="116"/>
        <v>8850428804</v>
      </c>
      <c r="W132" s="425">
        <f t="shared" si="116"/>
        <v>0</v>
      </c>
      <c r="X132" s="37">
        <f t="shared" si="92"/>
        <v>1</v>
      </c>
      <c r="Y132" s="37">
        <f t="shared" si="93"/>
        <v>3.6536837746895853E-2</v>
      </c>
      <c r="Z132" s="37">
        <f t="shared" si="94"/>
        <v>3.6536837746895853E-2</v>
      </c>
      <c r="AA132" s="37">
        <f t="shared" si="97"/>
        <v>3.6536837746895853E-2</v>
      </c>
      <c r="AB132" s="37">
        <f t="shared" ref="AB132:AB153" si="117">+V132/T132</f>
        <v>1</v>
      </c>
    </row>
    <row r="133" spans="1:28" ht="78.75" customHeight="1" x14ac:dyDescent="0.25">
      <c r="A133" s="238" t="s">
        <v>250</v>
      </c>
      <c r="B133" s="68"/>
      <c r="C133" s="68"/>
      <c r="D133" s="40"/>
      <c r="E133" s="149" t="s">
        <v>249</v>
      </c>
      <c r="F133" s="425">
        <f t="shared" si="114"/>
        <v>242233026988</v>
      </c>
      <c r="G133" s="425">
        <f t="shared" si="114"/>
        <v>0</v>
      </c>
      <c r="H133" s="425">
        <f t="shared" si="114"/>
        <v>0</v>
      </c>
      <c r="I133" s="425">
        <f t="shared" si="114"/>
        <v>0</v>
      </c>
      <c r="J133" s="425">
        <f t="shared" si="114"/>
        <v>0</v>
      </c>
      <c r="K133" s="425">
        <f t="shared" si="65"/>
        <v>0</v>
      </c>
      <c r="L133" s="425">
        <f>+L134</f>
        <v>242233026988</v>
      </c>
      <c r="M133" s="36">
        <f t="shared" si="95"/>
        <v>4.5632956756808535E-2</v>
      </c>
      <c r="N133" s="425">
        <f t="shared" si="115"/>
        <v>0</v>
      </c>
      <c r="O133" s="425">
        <f t="shared" si="115"/>
        <v>242233026988</v>
      </c>
      <c r="P133" s="425">
        <f t="shared" si="115"/>
        <v>0</v>
      </c>
      <c r="Q133" s="425">
        <f t="shared" si="115"/>
        <v>242233026988</v>
      </c>
      <c r="R133" s="425">
        <f t="shared" si="115"/>
        <v>0</v>
      </c>
      <c r="S133" s="425">
        <v>0</v>
      </c>
      <c r="T133" s="425">
        <f t="shared" si="116"/>
        <v>8850428804</v>
      </c>
      <c r="U133" s="425">
        <f t="shared" si="116"/>
        <v>233382598184</v>
      </c>
      <c r="V133" s="425">
        <f t="shared" si="116"/>
        <v>8850428804</v>
      </c>
      <c r="W133" s="425">
        <f t="shared" si="116"/>
        <v>0</v>
      </c>
      <c r="X133" s="37">
        <f t="shared" si="92"/>
        <v>1</v>
      </c>
      <c r="Y133" s="37">
        <f t="shared" si="93"/>
        <v>3.6536837746895853E-2</v>
      </c>
      <c r="Z133" s="37">
        <f t="shared" si="94"/>
        <v>3.6536837746895853E-2</v>
      </c>
      <c r="AA133" s="37">
        <f t="shared" si="97"/>
        <v>3.6536837746895853E-2</v>
      </c>
      <c r="AB133" s="37">
        <f t="shared" si="117"/>
        <v>1</v>
      </c>
    </row>
    <row r="134" spans="1:28" ht="40.5" customHeight="1" x14ac:dyDescent="0.25">
      <c r="A134" s="238" t="s">
        <v>251</v>
      </c>
      <c r="B134" s="68"/>
      <c r="C134" s="68"/>
      <c r="D134" s="40"/>
      <c r="E134" s="149" t="s">
        <v>236</v>
      </c>
      <c r="F134" s="425">
        <f t="shared" si="114"/>
        <v>242233026988</v>
      </c>
      <c r="G134" s="425">
        <f t="shared" si="114"/>
        <v>0</v>
      </c>
      <c r="H134" s="425">
        <f t="shared" si="114"/>
        <v>0</v>
      </c>
      <c r="I134" s="425">
        <f t="shared" si="114"/>
        <v>0</v>
      </c>
      <c r="J134" s="425">
        <f t="shared" si="114"/>
        <v>0</v>
      </c>
      <c r="K134" s="425">
        <f t="shared" si="65"/>
        <v>0</v>
      </c>
      <c r="L134" s="425">
        <f>+L135</f>
        <v>242233026988</v>
      </c>
      <c r="M134" s="36">
        <f t="shared" si="95"/>
        <v>4.5632956756808535E-2</v>
      </c>
      <c r="N134" s="425">
        <f t="shared" si="115"/>
        <v>0</v>
      </c>
      <c r="O134" s="425">
        <f t="shared" si="115"/>
        <v>242233026988</v>
      </c>
      <c r="P134" s="425">
        <f t="shared" si="115"/>
        <v>0</v>
      </c>
      <c r="Q134" s="425">
        <f t="shared" si="115"/>
        <v>242233026988</v>
      </c>
      <c r="R134" s="425">
        <f t="shared" si="115"/>
        <v>0</v>
      </c>
      <c r="S134" s="425">
        <v>0</v>
      </c>
      <c r="T134" s="425">
        <f t="shared" si="116"/>
        <v>8850428804</v>
      </c>
      <c r="U134" s="425">
        <f t="shared" si="116"/>
        <v>233382598184</v>
      </c>
      <c r="V134" s="425">
        <f t="shared" si="116"/>
        <v>8850428804</v>
      </c>
      <c r="W134" s="425">
        <f t="shared" si="116"/>
        <v>0</v>
      </c>
      <c r="X134" s="37">
        <f t="shared" si="92"/>
        <v>1</v>
      </c>
      <c r="Y134" s="37">
        <f t="shared" si="93"/>
        <v>3.6536837746895853E-2</v>
      </c>
      <c r="Z134" s="37">
        <f t="shared" si="94"/>
        <v>3.6536837746895853E-2</v>
      </c>
      <c r="AA134" s="37">
        <f t="shared" si="97"/>
        <v>3.6536837746895853E-2</v>
      </c>
      <c r="AB134" s="37">
        <f t="shared" si="117"/>
        <v>1</v>
      </c>
    </row>
    <row r="135" spans="1:28" ht="30" customHeight="1" x14ac:dyDescent="0.25">
      <c r="A135" s="239" t="s">
        <v>252</v>
      </c>
      <c r="B135" s="40" t="s">
        <v>192</v>
      </c>
      <c r="C135" s="40">
        <v>11</v>
      </c>
      <c r="D135" s="40" t="s">
        <v>38</v>
      </c>
      <c r="E135" s="151" t="s">
        <v>226</v>
      </c>
      <c r="F135" s="421">
        <v>242233026988</v>
      </c>
      <c r="G135" s="421">
        <v>0</v>
      </c>
      <c r="H135" s="421">
        <v>0</v>
      </c>
      <c r="I135" s="421">
        <v>0</v>
      </c>
      <c r="J135" s="421">
        <v>0</v>
      </c>
      <c r="K135" s="421">
        <f t="shared" ref="K135:K198" si="118">+G135-H135+I135-J135</f>
        <v>0</v>
      </c>
      <c r="L135" s="421">
        <f>+F135+K135</f>
        <v>242233026988</v>
      </c>
      <c r="M135" s="43">
        <f t="shared" si="95"/>
        <v>4.5632956756808535E-2</v>
      </c>
      <c r="N135" s="421">
        <v>0</v>
      </c>
      <c r="O135" s="421">
        <v>242233026988</v>
      </c>
      <c r="P135" s="421">
        <f>L135-O135</f>
        <v>0</v>
      </c>
      <c r="Q135" s="421">
        <v>242233026988</v>
      </c>
      <c r="R135" s="421">
        <f>+L135-Q135</f>
        <v>0</v>
      </c>
      <c r="S135" s="421">
        <f>O135-Q135</f>
        <v>0</v>
      </c>
      <c r="T135" s="421">
        <v>8850428804</v>
      </c>
      <c r="U135" s="421">
        <f>+Q135-T135</f>
        <v>233382598184</v>
      </c>
      <c r="V135" s="421">
        <v>8850428804</v>
      </c>
      <c r="W135" s="44">
        <f>+T135-V135</f>
        <v>0</v>
      </c>
      <c r="X135" s="45">
        <f t="shared" si="92"/>
        <v>1</v>
      </c>
      <c r="Y135" s="45">
        <f t="shared" si="93"/>
        <v>3.6536837746895853E-2</v>
      </c>
      <c r="Z135" s="45">
        <f t="shared" si="94"/>
        <v>3.6536837746895853E-2</v>
      </c>
      <c r="AA135" s="45">
        <f t="shared" si="97"/>
        <v>3.6536837746895853E-2</v>
      </c>
      <c r="AB135" s="45">
        <f t="shared" si="117"/>
        <v>1</v>
      </c>
    </row>
    <row r="136" spans="1:28" ht="72.75" customHeight="1" x14ac:dyDescent="0.25">
      <c r="A136" s="238" t="s">
        <v>253</v>
      </c>
      <c r="B136" s="40"/>
      <c r="C136" s="40"/>
      <c r="D136" s="40"/>
      <c r="E136" s="149" t="s">
        <v>254</v>
      </c>
      <c r="F136" s="425">
        <f t="shared" ref="F136:J138" si="119">+F137</f>
        <v>172797196133</v>
      </c>
      <c r="G136" s="425">
        <f t="shared" si="119"/>
        <v>0</v>
      </c>
      <c r="H136" s="425">
        <f t="shared" si="119"/>
        <v>0</v>
      </c>
      <c r="I136" s="425">
        <f t="shared" si="119"/>
        <v>0</v>
      </c>
      <c r="J136" s="425">
        <f t="shared" si="119"/>
        <v>0</v>
      </c>
      <c r="K136" s="425">
        <f t="shared" si="118"/>
        <v>0</v>
      </c>
      <c r="L136" s="425">
        <f>+L137</f>
        <v>172797196133</v>
      </c>
      <c r="M136" s="36">
        <f t="shared" si="95"/>
        <v>3.2552319875132386E-2</v>
      </c>
      <c r="N136" s="425">
        <f t="shared" ref="N136:R138" si="120">+N137</f>
        <v>0</v>
      </c>
      <c r="O136" s="425">
        <f t="shared" si="120"/>
        <v>172797196133</v>
      </c>
      <c r="P136" s="425">
        <f t="shared" si="120"/>
        <v>0</v>
      </c>
      <c r="Q136" s="425">
        <f t="shared" si="120"/>
        <v>172797196133</v>
      </c>
      <c r="R136" s="425">
        <f t="shared" si="120"/>
        <v>0</v>
      </c>
      <c r="S136" s="425">
        <v>0</v>
      </c>
      <c r="T136" s="425">
        <f t="shared" ref="T136:W138" si="121">+T137</f>
        <v>11739643239</v>
      </c>
      <c r="U136" s="425">
        <f t="shared" si="121"/>
        <v>161057552894</v>
      </c>
      <c r="V136" s="425">
        <f t="shared" si="121"/>
        <v>11739643239</v>
      </c>
      <c r="W136" s="425">
        <f t="shared" si="121"/>
        <v>0</v>
      </c>
      <c r="X136" s="37">
        <f t="shared" si="92"/>
        <v>1</v>
      </c>
      <c r="Y136" s="37">
        <f t="shared" si="93"/>
        <v>6.7938852607099781E-2</v>
      </c>
      <c r="Z136" s="37">
        <f t="shared" si="94"/>
        <v>6.7938852607099781E-2</v>
      </c>
      <c r="AA136" s="37">
        <f t="shared" si="97"/>
        <v>6.7938852607099781E-2</v>
      </c>
      <c r="AB136" s="37">
        <f t="shared" si="117"/>
        <v>1</v>
      </c>
    </row>
    <row r="137" spans="1:28" ht="72.75" customHeight="1" x14ac:dyDescent="0.25">
      <c r="A137" s="238" t="s">
        <v>255</v>
      </c>
      <c r="B137" s="68"/>
      <c r="C137" s="68"/>
      <c r="D137" s="40"/>
      <c r="E137" s="148" t="s">
        <v>254</v>
      </c>
      <c r="F137" s="425">
        <f t="shared" si="119"/>
        <v>172797196133</v>
      </c>
      <c r="G137" s="425">
        <f t="shared" si="119"/>
        <v>0</v>
      </c>
      <c r="H137" s="425">
        <f t="shared" si="119"/>
        <v>0</v>
      </c>
      <c r="I137" s="425">
        <f t="shared" si="119"/>
        <v>0</v>
      </c>
      <c r="J137" s="425">
        <f t="shared" si="119"/>
        <v>0</v>
      </c>
      <c r="K137" s="425">
        <f t="shared" si="118"/>
        <v>0</v>
      </c>
      <c r="L137" s="425">
        <f>+L138</f>
        <v>172797196133</v>
      </c>
      <c r="M137" s="36">
        <f t="shared" si="95"/>
        <v>3.2552319875132386E-2</v>
      </c>
      <c r="N137" s="425">
        <f t="shared" si="120"/>
        <v>0</v>
      </c>
      <c r="O137" s="425">
        <f t="shared" si="120"/>
        <v>172797196133</v>
      </c>
      <c r="P137" s="425">
        <f t="shared" si="120"/>
        <v>0</v>
      </c>
      <c r="Q137" s="425">
        <f t="shared" si="120"/>
        <v>172797196133</v>
      </c>
      <c r="R137" s="425">
        <f t="shared" si="120"/>
        <v>0</v>
      </c>
      <c r="S137" s="425">
        <v>0</v>
      </c>
      <c r="T137" s="425">
        <f t="shared" si="121"/>
        <v>11739643239</v>
      </c>
      <c r="U137" s="425">
        <f t="shared" si="121"/>
        <v>161057552894</v>
      </c>
      <c r="V137" s="425">
        <f t="shared" si="121"/>
        <v>11739643239</v>
      </c>
      <c r="W137" s="425">
        <f t="shared" si="121"/>
        <v>0</v>
      </c>
      <c r="X137" s="37">
        <f t="shared" si="92"/>
        <v>1</v>
      </c>
      <c r="Y137" s="37">
        <f t="shared" si="93"/>
        <v>6.7938852607099781E-2</v>
      </c>
      <c r="Z137" s="37">
        <f t="shared" si="94"/>
        <v>6.7938852607099781E-2</v>
      </c>
      <c r="AA137" s="37">
        <f t="shared" si="97"/>
        <v>6.7938852607099781E-2</v>
      </c>
      <c r="AB137" s="37">
        <f t="shared" si="117"/>
        <v>1</v>
      </c>
    </row>
    <row r="138" spans="1:28" ht="32.25" customHeight="1" x14ac:dyDescent="0.25">
      <c r="A138" s="238" t="s">
        <v>256</v>
      </c>
      <c r="B138" s="68"/>
      <c r="C138" s="68"/>
      <c r="D138" s="40"/>
      <c r="E138" s="149" t="s">
        <v>236</v>
      </c>
      <c r="F138" s="425">
        <f t="shared" si="119"/>
        <v>172797196133</v>
      </c>
      <c r="G138" s="425">
        <f t="shared" si="119"/>
        <v>0</v>
      </c>
      <c r="H138" s="425">
        <f t="shared" si="119"/>
        <v>0</v>
      </c>
      <c r="I138" s="425">
        <f t="shared" si="119"/>
        <v>0</v>
      </c>
      <c r="J138" s="425">
        <f t="shared" si="119"/>
        <v>0</v>
      </c>
      <c r="K138" s="425">
        <f t="shared" si="118"/>
        <v>0</v>
      </c>
      <c r="L138" s="425">
        <f>+L139</f>
        <v>172797196133</v>
      </c>
      <c r="M138" s="36">
        <f t="shared" si="95"/>
        <v>3.2552319875132386E-2</v>
      </c>
      <c r="N138" s="425">
        <f t="shared" si="120"/>
        <v>0</v>
      </c>
      <c r="O138" s="425">
        <f t="shared" si="120"/>
        <v>172797196133</v>
      </c>
      <c r="P138" s="425">
        <f t="shared" si="120"/>
        <v>0</v>
      </c>
      <c r="Q138" s="425">
        <f t="shared" si="120"/>
        <v>172797196133</v>
      </c>
      <c r="R138" s="425">
        <f t="shared" si="120"/>
        <v>0</v>
      </c>
      <c r="S138" s="425">
        <v>0</v>
      </c>
      <c r="T138" s="425">
        <f t="shared" si="121"/>
        <v>11739643239</v>
      </c>
      <c r="U138" s="425">
        <f t="shared" si="121"/>
        <v>161057552894</v>
      </c>
      <c r="V138" s="425">
        <f t="shared" si="121"/>
        <v>11739643239</v>
      </c>
      <c r="W138" s="425">
        <f t="shared" si="121"/>
        <v>0</v>
      </c>
      <c r="X138" s="37">
        <f t="shared" si="92"/>
        <v>1</v>
      </c>
      <c r="Y138" s="37">
        <f t="shared" si="93"/>
        <v>6.7938852607099781E-2</v>
      </c>
      <c r="Z138" s="37">
        <f t="shared" si="94"/>
        <v>6.7938852607099781E-2</v>
      </c>
      <c r="AA138" s="37">
        <f t="shared" si="97"/>
        <v>6.7938852607099781E-2</v>
      </c>
      <c r="AB138" s="37">
        <f t="shared" si="117"/>
        <v>1</v>
      </c>
    </row>
    <row r="139" spans="1:28" ht="30" customHeight="1" x14ac:dyDescent="0.25">
      <c r="A139" s="239" t="s">
        <v>257</v>
      </c>
      <c r="B139" s="40" t="s">
        <v>192</v>
      </c>
      <c r="C139" s="40">
        <v>11</v>
      </c>
      <c r="D139" s="40" t="s">
        <v>38</v>
      </c>
      <c r="E139" s="151" t="s">
        <v>226</v>
      </c>
      <c r="F139" s="421">
        <v>172797196133</v>
      </c>
      <c r="G139" s="421">
        <v>0</v>
      </c>
      <c r="H139" s="421">
        <v>0</v>
      </c>
      <c r="I139" s="421">
        <v>0</v>
      </c>
      <c r="J139" s="421">
        <v>0</v>
      </c>
      <c r="K139" s="421">
        <f t="shared" si="118"/>
        <v>0</v>
      </c>
      <c r="L139" s="421">
        <f>+F139+K139</f>
        <v>172797196133</v>
      </c>
      <c r="M139" s="43">
        <f t="shared" si="95"/>
        <v>3.2552319875132386E-2</v>
      </c>
      <c r="N139" s="421">
        <v>0</v>
      </c>
      <c r="O139" s="421">
        <v>172797196133</v>
      </c>
      <c r="P139" s="421">
        <f>L139-O139</f>
        <v>0</v>
      </c>
      <c r="Q139" s="421">
        <v>172797196133</v>
      </c>
      <c r="R139" s="421">
        <f>+L139-Q139</f>
        <v>0</v>
      </c>
      <c r="S139" s="421">
        <f>O139-Q139</f>
        <v>0</v>
      </c>
      <c r="T139" s="421">
        <v>11739643239</v>
      </c>
      <c r="U139" s="421">
        <f>+Q139-T139</f>
        <v>161057552894</v>
      </c>
      <c r="V139" s="421">
        <v>11739643239</v>
      </c>
      <c r="W139" s="44">
        <f>+T139-V139</f>
        <v>0</v>
      </c>
      <c r="X139" s="45">
        <f t="shared" si="92"/>
        <v>1</v>
      </c>
      <c r="Y139" s="45">
        <f t="shared" si="93"/>
        <v>6.7938852607099781E-2</v>
      </c>
      <c r="Z139" s="45">
        <f t="shared" si="94"/>
        <v>6.7938852607099781E-2</v>
      </c>
      <c r="AA139" s="45">
        <f t="shared" si="97"/>
        <v>6.7938852607099781E-2</v>
      </c>
      <c r="AB139" s="45">
        <f t="shared" si="117"/>
        <v>1</v>
      </c>
    </row>
    <row r="140" spans="1:28" ht="87" customHeight="1" x14ac:dyDescent="0.25">
      <c r="A140" s="238" t="s">
        <v>258</v>
      </c>
      <c r="B140" s="40"/>
      <c r="C140" s="40"/>
      <c r="D140" s="40"/>
      <c r="E140" s="149" t="s">
        <v>259</v>
      </c>
      <c r="F140" s="425">
        <f t="shared" ref="F140:J142" si="122">+F141</f>
        <v>186940477824</v>
      </c>
      <c r="G140" s="425">
        <f t="shared" si="122"/>
        <v>0</v>
      </c>
      <c r="H140" s="425">
        <f t="shared" si="122"/>
        <v>0</v>
      </c>
      <c r="I140" s="425">
        <f t="shared" si="122"/>
        <v>0</v>
      </c>
      <c r="J140" s="425">
        <f t="shared" si="122"/>
        <v>0</v>
      </c>
      <c r="K140" s="425">
        <f t="shared" si="118"/>
        <v>0</v>
      </c>
      <c r="L140" s="425">
        <f>+L141</f>
        <v>186940477824</v>
      </c>
      <c r="M140" s="36">
        <f t="shared" si="95"/>
        <v>3.5216695455249858E-2</v>
      </c>
      <c r="N140" s="425">
        <f t="shared" ref="N140:R142" si="123">+N141</f>
        <v>0</v>
      </c>
      <c r="O140" s="425">
        <f t="shared" si="123"/>
        <v>186940477824</v>
      </c>
      <c r="P140" s="425">
        <f t="shared" si="123"/>
        <v>0</v>
      </c>
      <c r="Q140" s="425">
        <f t="shared" si="123"/>
        <v>186940477824</v>
      </c>
      <c r="R140" s="425">
        <f t="shared" si="123"/>
        <v>0</v>
      </c>
      <c r="S140" s="425">
        <v>0</v>
      </c>
      <c r="T140" s="425">
        <f t="shared" ref="T140:W142" si="124">+T141</f>
        <v>17558442757</v>
      </c>
      <c r="U140" s="425">
        <f t="shared" si="124"/>
        <v>169382035067</v>
      </c>
      <c r="V140" s="425">
        <f t="shared" si="124"/>
        <v>17558442757</v>
      </c>
      <c r="W140" s="425">
        <f t="shared" si="124"/>
        <v>0</v>
      </c>
      <c r="X140" s="37">
        <f t="shared" si="92"/>
        <v>1</v>
      </c>
      <c r="Y140" s="37">
        <f t="shared" si="93"/>
        <v>9.392531227790514E-2</v>
      </c>
      <c r="Z140" s="37">
        <f t="shared" si="94"/>
        <v>9.392531227790514E-2</v>
      </c>
      <c r="AA140" s="37">
        <f t="shared" si="97"/>
        <v>9.392531227790514E-2</v>
      </c>
      <c r="AB140" s="37">
        <f t="shared" si="117"/>
        <v>1</v>
      </c>
    </row>
    <row r="141" spans="1:28" ht="85.5" customHeight="1" x14ac:dyDescent="0.25">
      <c r="A141" s="238" t="s">
        <v>260</v>
      </c>
      <c r="B141" s="68"/>
      <c r="C141" s="68"/>
      <c r="D141" s="40"/>
      <c r="E141" s="148" t="s">
        <v>259</v>
      </c>
      <c r="F141" s="425">
        <f t="shared" si="122"/>
        <v>186940477824</v>
      </c>
      <c r="G141" s="425">
        <f t="shared" si="122"/>
        <v>0</v>
      </c>
      <c r="H141" s="425">
        <f t="shared" si="122"/>
        <v>0</v>
      </c>
      <c r="I141" s="425">
        <f t="shared" si="122"/>
        <v>0</v>
      </c>
      <c r="J141" s="425">
        <f t="shared" si="122"/>
        <v>0</v>
      </c>
      <c r="K141" s="425">
        <f t="shared" si="118"/>
        <v>0</v>
      </c>
      <c r="L141" s="425">
        <f>+L142</f>
        <v>186940477824</v>
      </c>
      <c r="M141" s="36">
        <f t="shared" si="95"/>
        <v>3.5216695455249858E-2</v>
      </c>
      <c r="N141" s="425">
        <f t="shared" si="123"/>
        <v>0</v>
      </c>
      <c r="O141" s="425">
        <f t="shared" si="123"/>
        <v>186940477824</v>
      </c>
      <c r="P141" s="425">
        <f t="shared" si="123"/>
        <v>0</v>
      </c>
      <c r="Q141" s="425">
        <f t="shared" si="123"/>
        <v>186940477824</v>
      </c>
      <c r="R141" s="425">
        <f t="shared" si="123"/>
        <v>0</v>
      </c>
      <c r="S141" s="425">
        <v>0</v>
      </c>
      <c r="T141" s="425">
        <f t="shared" si="124"/>
        <v>17558442757</v>
      </c>
      <c r="U141" s="425">
        <f t="shared" si="124"/>
        <v>169382035067</v>
      </c>
      <c r="V141" s="425">
        <f t="shared" si="124"/>
        <v>17558442757</v>
      </c>
      <c r="W141" s="425">
        <f t="shared" si="124"/>
        <v>0</v>
      </c>
      <c r="X141" s="37">
        <f t="shared" si="92"/>
        <v>1</v>
      </c>
      <c r="Y141" s="37">
        <f t="shared" si="93"/>
        <v>9.392531227790514E-2</v>
      </c>
      <c r="Z141" s="37">
        <f t="shared" si="94"/>
        <v>9.392531227790514E-2</v>
      </c>
      <c r="AA141" s="37">
        <f t="shared" si="97"/>
        <v>9.392531227790514E-2</v>
      </c>
      <c r="AB141" s="37">
        <f t="shared" si="117"/>
        <v>1</v>
      </c>
    </row>
    <row r="142" spans="1:28" ht="31.5" customHeight="1" x14ac:dyDescent="0.25">
      <c r="A142" s="238" t="s">
        <v>261</v>
      </c>
      <c r="B142" s="68"/>
      <c r="C142" s="68"/>
      <c r="D142" s="40"/>
      <c r="E142" s="149" t="s">
        <v>236</v>
      </c>
      <c r="F142" s="425">
        <f t="shared" si="122"/>
        <v>186940477824</v>
      </c>
      <c r="G142" s="425">
        <f t="shared" si="122"/>
        <v>0</v>
      </c>
      <c r="H142" s="425">
        <f t="shared" si="122"/>
        <v>0</v>
      </c>
      <c r="I142" s="425">
        <f t="shared" si="122"/>
        <v>0</v>
      </c>
      <c r="J142" s="425">
        <f t="shared" si="122"/>
        <v>0</v>
      </c>
      <c r="K142" s="425">
        <f t="shared" si="118"/>
        <v>0</v>
      </c>
      <c r="L142" s="425">
        <f>+L143</f>
        <v>186940477824</v>
      </c>
      <c r="M142" s="36">
        <f t="shared" si="95"/>
        <v>3.5216695455249858E-2</v>
      </c>
      <c r="N142" s="425">
        <f t="shared" si="123"/>
        <v>0</v>
      </c>
      <c r="O142" s="425">
        <f t="shared" si="123"/>
        <v>186940477824</v>
      </c>
      <c r="P142" s="425">
        <f t="shared" si="123"/>
        <v>0</v>
      </c>
      <c r="Q142" s="425">
        <f t="shared" si="123"/>
        <v>186940477824</v>
      </c>
      <c r="R142" s="425">
        <f t="shared" si="123"/>
        <v>0</v>
      </c>
      <c r="S142" s="425">
        <v>0</v>
      </c>
      <c r="T142" s="425">
        <f t="shared" si="124"/>
        <v>17558442757</v>
      </c>
      <c r="U142" s="425">
        <f t="shared" si="124"/>
        <v>169382035067</v>
      </c>
      <c r="V142" s="425">
        <f t="shared" si="124"/>
        <v>17558442757</v>
      </c>
      <c r="W142" s="425">
        <f t="shared" si="124"/>
        <v>0</v>
      </c>
      <c r="X142" s="37">
        <f t="shared" si="92"/>
        <v>1</v>
      </c>
      <c r="Y142" s="37">
        <f t="shared" si="93"/>
        <v>9.392531227790514E-2</v>
      </c>
      <c r="Z142" s="37">
        <f t="shared" si="94"/>
        <v>9.392531227790514E-2</v>
      </c>
      <c r="AA142" s="37">
        <f t="shared" si="97"/>
        <v>9.392531227790514E-2</v>
      </c>
      <c r="AB142" s="37">
        <f t="shared" si="117"/>
        <v>1</v>
      </c>
    </row>
    <row r="143" spans="1:28" ht="30" customHeight="1" x14ac:dyDescent="0.25">
      <c r="A143" s="239" t="s">
        <v>262</v>
      </c>
      <c r="B143" s="40" t="s">
        <v>192</v>
      </c>
      <c r="C143" s="40">
        <v>11</v>
      </c>
      <c r="D143" s="40" t="s">
        <v>38</v>
      </c>
      <c r="E143" s="151" t="s">
        <v>226</v>
      </c>
      <c r="F143" s="421">
        <v>186940477824</v>
      </c>
      <c r="G143" s="421">
        <v>0</v>
      </c>
      <c r="H143" s="421">
        <v>0</v>
      </c>
      <c r="I143" s="421">
        <v>0</v>
      </c>
      <c r="J143" s="421">
        <v>0</v>
      </c>
      <c r="K143" s="421">
        <f t="shared" si="118"/>
        <v>0</v>
      </c>
      <c r="L143" s="421">
        <f>+F143+K143</f>
        <v>186940477824</v>
      </c>
      <c r="M143" s="43">
        <f t="shared" si="95"/>
        <v>3.5216695455249858E-2</v>
      </c>
      <c r="N143" s="421">
        <v>0</v>
      </c>
      <c r="O143" s="421">
        <v>186940477824</v>
      </c>
      <c r="P143" s="421">
        <f>L143-O143</f>
        <v>0</v>
      </c>
      <c r="Q143" s="421">
        <v>186940477824</v>
      </c>
      <c r="R143" s="421">
        <f>+L143-Q143</f>
        <v>0</v>
      </c>
      <c r="S143" s="421">
        <f>O143-Q143</f>
        <v>0</v>
      </c>
      <c r="T143" s="421">
        <v>17558442757</v>
      </c>
      <c r="U143" s="421">
        <f>+Q143-T143</f>
        <v>169382035067</v>
      </c>
      <c r="V143" s="421">
        <v>17558442757</v>
      </c>
      <c r="W143" s="44">
        <f>+T143-V143</f>
        <v>0</v>
      </c>
      <c r="X143" s="45">
        <f t="shared" si="92"/>
        <v>1</v>
      </c>
      <c r="Y143" s="45">
        <f t="shared" si="93"/>
        <v>9.392531227790514E-2</v>
      </c>
      <c r="Z143" s="45">
        <f t="shared" si="94"/>
        <v>9.392531227790514E-2</v>
      </c>
      <c r="AA143" s="45">
        <f t="shared" si="97"/>
        <v>9.392531227790514E-2</v>
      </c>
      <c r="AB143" s="45">
        <f t="shared" si="117"/>
        <v>1</v>
      </c>
    </row>
    <row r="144" spans="1:28" ht="65.25" customHeight="1" x14ac:dyDescent="0.25">
      <c r="A144" s="238" t="s">
        <v>263</v>
      </c>
      <c r="B144" s="40"/>
      <c r="C144" s="40"/>
      <c r="D144" s="40"/>
      <c r="E144" s="149" t="s">
        <v>264</v>
      </c>
      <c r="F144" s="425">
        <f t="shared" ref="F144:J146" si="125">+F145</f>
        <v>203096408219</v>
      </c>
      <c r="G144" s="425">
        <f t="shared" si="125"/>
        <v>0</v>
      </c>
      <c r="H144" s="425">
        <f t="shared" si="125"/>
        <v>0</v>
      </c>
      <c r="I144" s="425">
        <f t="shared" si="125"/>
        <v>0</v>
      </c>
      <c r="J144" s="425">
        <f t="shared" si="125"/>
        <v>0</v>
      </c>
      <c r="K144" s="425">
        <f t="shared" si="118"/>
        <v>0</v>
      </c>
      <c r="L144" s="425">
        <f>+L145</f>
        <v>203096408219</v>
      </c>
      <c r="M144" s="36">
        <f t="shared" si="95"/>
        <v>3.8260222930624081E-2</v>
      </c>
      <c r="N144" s="425">
        <f t="shared" ref="N144:R146" si="126">+N145</f>
        <v>0</v>
      </c>
      <c r="O144" s="425">
        <f t="shared" si="126"/>
        <v>203096408219</v>
      </c>
      <c r="P144" s="425">
        <f t="shared" si="126"/>
        <v>0</v>
      </c>
      <c r="Q144" s="425">
        <f t="shared" si="126"/>
        <v>203096408219</v>
      </c>
      <c r="R144" s="425">
        <f t="shared" si="126"/>
        <v>0</v>
      </c>
      <c r="S144" s="425">
        <v>0</v>
      </c>
      <c r="T144" s="425">
        <f t="shared" ref="T144:W146" si="127">+T145</f>
        <v>10481033855</v>
      </c>
      <c r="U144" s="425">
        <f t="shared" si="127"/>
        <v>192615374364</v>
      </c>
      <c r="V144" s="425">
        <f t="shared" si="127"/>
        <v>10481033855</v>
      </c>
      <c r="W144" s="425">
        <f t="shared" si="127"/>
        <v>0</v>
      </c>
      <c r="X144" s="37">
        <f t="shared" si="92"/>
        <v>1</v>
      </c>
      <c r="Y144" s="37">
        <f t="shared" si="93"/>
        <v>5.1606199966363966E-2</v>
      </c>
      <c r="Z144" s="37">
        <f t="shared" si="94"/>
        <v>5.1606199966363966E-2</v>
      </c>
      <c r="AA144" s="37">
        <f t="shared" si="97"/>
        <v>5.1606199966363966E-2</v>
      </c>
      <c r="AB144" s="37">
        <f t="shared" si="117"/>
        <v>1</v>
      </c>
    </row>
    <row r="145" spans="1:28" ht="63.75" customHeight="1" x14ac:dyDescent="0.25">
      <c r="A145" s="238" t="s">
        <v>265</v>
      </c>
      <c r="B145" s="68"/>
      <c r="C145" s="68"/>
      <c r="D145" s="40"/>
      <c r="E145" s="148" t="s">
        <v>264</v>
      </c>
      <c r="F145" s="425">
        <f t="shared" si="125"/>
        <v>203096408219</v>
      </c>
      <c r="G145" s="425">
        <f t="shared" si="125"/>
        <v>0</v>
      </c>
      <c r="H145" s="425">
        <f t="shared" si="125"/>
        <v>0</v>
      </c>
      <c r="I145" s="425">
        <f t="shared" si="125"/>
        <v>0</v>
      </c>
      <c r="J145" s="425">
        <f t="shared" si="125"/>
        <v>0</v>
      </c>
      <c r="K145" s="425">
        <f t="shared" si="118"/>
        <v>0</v>
      </c>
      <c r="L145" s="425">
        <f>+L146</f>
        <v>203096408219</v>
      </c>
      <c r="M145" s="36">
        <f t="shared" si="95"/>
        <v>3.8260222930624081E-2</v>
      </c>
      <c r="N145" s="425">
        <f t="shared" si="126"/>
        <v>0</v>
      </c>
      <c r="O145" s="425">
        <f t="shared" si="126"/>
        <v>203096408219</v>
      </c>
      <c r="P145" s="425">
        <f t="shared" si="126"/>
        <v>0</v>
      </c>
      <c r="Q145" s="425">
        <f t="shared" si="126"/>
        <v>203096408219</v>
      </c>
      <c r="R145" s="425">
        <f t="shared" si="126"/>
        <v>0</v>
      </c>
      <c r="S145" s="425">
        <v>0</v>
      </c>
      <c r="T145" s="425">
        <f t="shared" si="127"/>
        <v>10481033855</v>
      </c>
      <c r="U145" s="425">
        <f t="shared" si="127"/>
        <v>192615374364</v>
      </c>
      <c r="V145" s="425">
        <f t="shared" si="127"/>
        <v>10481033855</v>
      </c>
      <c r="W145" s="425">
        <f t="shared" si="127"/>
        <v>0</v>
      </c>
      <c r="X145" s="37">
        <f t="shared" si="92"/>
        <v>1</v>
      </c>
      <c r="Y145" s="37">
        <f t="shared" si="93"/>
        <v>5.1606199966363966E-2</v>
      </c>
      <c r="Z145" s="37">
        <f t="shared" si="94"/>
        <v>5.1606199966363966E-2</v>
      </c>
      <c r="AA145" s="37">
        <f t="shared" si="97"/>
        <v>5.1606199966363966E-2</v>
      </c>
      <c r="AB145" s="37">
        <f t="shared" si="117"/>
        <v>1</v>
      </c>
    </row>
    <row r="146" spans="1:28" ht="38.25" customHeight="1" x14ac:dyDescent="0.25">
      <c r="A146" s="238" t="s">
        <v>266</v>
      </c>
      <c r="B146" s="68"/>
      <c r="C146" s="68"/>
      <c r="D146" s="40"/>
      <c r="E146" s="149" t="s">
        <v>236</v>
      </c>
      <c r="F146" s="425">
        <f t="shared" si="125"/>
        <v>203096408219</v>
      </c>
      <c r="G146" s="425">
        <f t="shared" si="125"/>
        <v>0</v>
      </c>
      <c r="H146" s="425">
        <f t="shared" si="125"/>
        <v>0</v>
      </c>
      <c r="I146" s="425">
        <f t="shared" si="125"/>
        <v>0</v>
      </c>
      <c r="J146" s="425">
        <f t="shared" si="125"/>
        <v>0</v>
      </c>
      <c r="K146" s="425">
        <f t="shared" si="118"/>
        <v>0</v>
      </c>
      <c r="L146" s="425">
        <f>+L147</f>
        <v>203096408219</v>
      </c>
      <c r="M146" s="36">
        <f t="shared" si="95"/>
        <v>3.8260222930624081E-2</v>
      </c>
      <c r="N146" s="425">
        <f t="shared" si="126"/>
        <v>0</v>
      </c>
      <c r="O146" s="425">
        <f t="shared" si="126"/>
        <v>203096408219</v>
      </c>
      <c r="P146" s="425">
        <f t="shared" si="126"/>
        <v>0</v>
      </c>
      <c r="Q146" s="425">
        <f t="shared" si="126"/>
        <v>203096408219</v>
      </c>
      <c r="R146" s="425">
        <f t="shared" si="126"/>
        <v>0</v>
      </c>
      <c r="S146" s="425">
        <v>0</v>
      </c>
      <c r="T146" s="425">
        <f t="shared" si="127"/>
        <v>10481033855</v>
      </c>
      <c r="U146" s="425">
        <f t="shared" si="127"/>
        <v>192615374364</v>
      </c>
      <c r="V146" s="425">
        <f t="shared" si="127"/>
        <v>10481033855</v>
      </c>
      <c r="W146" s="425">
        <f t="shared" si="127"/>
        <v>0</v>
      </c>
      <c r="X146" s="37">
        <f t="shared" si="92"/>
        <v>1</v>
      </c>
      <c r="Y146" s="37">
        <f t="shared" si="93"/>
        <v>5.1606199966363966E-2</v>
      </c>
      <c r="Z146" s="37">
        <f t="shared" si="94"/>
        <v>5.1606199966363966E-2</v>
      </c>
      <c r="AA146" s="37">
        <f t="shared" si="97"/>
        <v>5.1606199966363966E-2</v>
      </c>
      <c r="AB146" s="37">
        <f t="shared" si="117"/>
        <v>1</v>
      </c>
    </row>
    <row r="147" spans="1:28" ht="30" customHeight="1" x14ac:dyDescent="0.25">
      <c r="A147" s="239" t="s">
        <v>267</v>
      </c>
      <c r="B147" s="40" t="s">
        <v>192</v>
      </c>
      <c r="C147" s="40">
        <v>11</v>
      </c>
      <c r="D147" s="40" t="s">
        <v>38</v>
      </c>
      <c r="E147" s="151" t="s">
        <v>226</v>
      </c>
      <c r="F147" s="421">
        <v>203096408219</v>
      </c>
      <c r="G147" s="421">
        <v>0</v>
      </c>
      <c r="H147" s="421">
        <v>0</v>
      </c>
      <c r="I147" s="421">
        <v>0</v>
      </c>
      <c r="J147" s="421">
        <v>0</v>
      </c>
      <c r="K147" s="421">
        <f t="shared" si="118"/>
        <v>0</v>
      </c>
      <c r="L147" s="421">
        <f>+F147+K147</f>
        <v>203096408219</v>
      </c>
      <c r="M147" s="43">
        <f t="shared" si="95"/>
        <v>3.8260222930624081E-2</v>
      </c>
      <c r="N147" s="421">
        <v>0</v>
      </c>
      <c r="O147" s="421">
        <v>203096408219</v>
      </c>
      <c r="P147" s="421">
        <f>L147-O147</f>
        <v>0</v>
      </c>
      <c r="Q147" s="421">
        <v>203096408219</v>
      </c>
      <c r="R147" s="421">
        <f>+L147-Q147</f>
        <v>0</v>
      </c>
      <c r="S147" s="421">
        <f>O147-Q147</f>
        <v>0</v>
      </c>
      <c r="T147" s="421">
        <v>10481033855</v>
      </c>
      <c r="U147" s="421">
        <f>+Q147-T147</f>
        <v>192615374364</v>
      </c>
      <c r="V147" s="421">
        <v>10481033855</v>
      </c>
      <c r="W147" s="44">
        <f>+T147-V147</f>
        <v>0</v>
      </c>
      <c r="X147" s="45">
        <f t="shared" si="92"/>
        <v>1</v>
      </c>
      <c r="Y147" s="45">
        <f t="shared" si="93"/>
        <v>5.1606199966363966E-2</v>
      </c>
      <c r="Z147" s="45">
        <f t="shared" si="94"/>
        <v>5.1606199966363966E-2</v>
      </c>
      <c r="AA147" s="45">
        <f t="shared" si="97"/>
        <v>5.1606199966363966E-2</v>
      </c>
      <c r="AB147" s="45">
        <f t="shared" si="117"/>
        <v>1</v>
      </c>
    </row>
    <row r="148" spans="1:28" ht="49.5" customHeight="1" x14ac:dyDescent="0.25">
      <c r="A148" s="254" t="s">
        <v>268</v>
      </c>
      <c r="B148" s="40"/>
      <c r="C148" s="40"/>
      <c r="D148" s="40"/>
      <c r="E148" s="149" t="s">
        <v>271</v>
      </c>
      <c r="F148" s="425">
        <f t="shared" ref="F148:J149" si="128">+F149</f>
        <v>15000000000</v>
      </c>
      <c r="G148" s="425">
        <f t="shared" si="128"/>
        <v>0</v>
      </c>
      <c r="H148" s="425">
        <f t="shared" si="128"/>
        <v>0</v>
      </c>
      <c r="I148" s="425">
        <f t="shared" si="128"/>
        <v>0</v>
      </c>
      <c r="J148" s="425">
        <f t="shared" si="128"/>
        <v>0</v>
      </c>
      <c r="K148" s="425">
        <f t="shared" si="118"/>
        <v>0</v>
      </c>
      <c r="L148" s="425">
        <f>+F148+K148</f>
        <v>15000000000</v>
      </c>
      <c r="M148" s="36">
        <f t="shared" si="95"/>
        <v>2.8257680625278121E-3</v>
      </c>
      <c r="N148" s="425">
        <f>+N149</f>
        <v>0</v>
      </c>
      <c r="O148" s="425">
        <f>+O149</f>
        <v>10823344450.52</v>
      </c>
      <c r="P148" s="425">
        <f>L148-O148</f>
        <v>4176655549.4799995</v>
      </c>
      <c r="Q148" s="425">
        <f>+Q149</f>
        <v>9656919582.3299999</v>
      </c>
      <c r="R148" s="425">
        <f>+L148-Q148</f>
        <v>5343080417.6700001</v>
      </c>
      <c r="S148" s="425">
        <f>+S149</f>
        <v>1166424868.1900001</v>
      </c>
      <c r="T148" s="425">
        <f>+T149</f>
        <v>5476734781.4700003</v>
      </c>
      <c r="U148" s="425">
        <f>+Q148-T148</f>
        <v>4180184800.8599997</v>
      </c>
      <c r="V148" s="425">
        <f>+V149</f>
        <v>5366431624.4700003</v>
      </c>
      <c r="W148" s="425">
        <f>+W149</f>
        <v>110303157</v>
      </c>
      <c r="X148" s="37">
        <f t="shared" si="92"/>
        <v>0.64379463882199994</v>
      </c>
      <c r="Y148" s="37">
        <f t="shared" si="93"/>
        <v>0.36511565209800001</v>
      </c>
      <c r="Z148" s="37">
        <f t="shared" si="94"/>
        <v>0.35776210829800004</v>
      </c>
      <c r="AA148" s="37">
        <f t="shared" si="97"/>
        <v>0.56713061911494</v>
      </c>
      <c r="AB148" s="37">
        <f t="shared" si="117"/>
        <v>0.97985968621792674</v>
      </c>
    </row>
    <row r="149" spans="1:28" ht="49.5" customHeight="1" x14ac:dyDescent="0.25">
      <c r="A149" s="238" t="s">
        <v>270</v>
      </c>
      <c r="B149" s="68"/>
      <c r="C149" s="68"/>
      <c r="D149" s="40"/>
      <c r="E149" s="149" t="s">
        <v>271</v>
      </c>
      <c r="F149" s="425">
        <f t="shared" si="128"/>
        <v>15000000000</v>
      </c>
      <c r="G149" s="425">
        <f t="shared" si="128"/>
        <v>0</v>
      </c>
      <c r="H149" s="425">
        <f t="shared" si="128"/>
        <v>0</v>
      </c>
      <c r="I149" s="425">
        <f t="shared" si="128"/>
        <v>0</v>
      </c>
      <c r="J149" s="425">
        <f t="shared" si="128"/>
        <v>0</v>
      </c>
      <c r="K149" s="425">
        <f t="shared" si="118"/>
        <v>0</v>
      </c>
      <c r="L149" s="425">
        <f>+L150</f>
        <v>15000000000</v>
      </c>
      <c r="M149" s="36">
        <f t="shared" si="95"/>
        <v>2.8257680625278121E-3</v>
      </c>
      <c r="N149" s="425">
        <f>+N150</f>
        <v>0</v>
      </c>
      <c r="O149" s="425">
        <f>+O150</f>
        <v>10823344450.52</v>
      </c>
      <c r="P149" s="425">
        <f>+P150</f>
        <v>4176655549.4799995</v>
      </c>
      <c r="Q149" s="425">
        <f>+Q150</f>
        <v>9656919582.3299999</v>
      </c>
      <c r="R149" s="425">
        <f>+R150</f>
        <v>5343080417.6699991</v>
      </c>
      <c r="S149" s="425">
        <f>+S150</f>
        <v>1166424868.1900001</v>
      </c>
      <c r="T149" s="425">
        <f>+T150</f>
        <v>5476734781.4700003</v>
      </c>
      <c r="U149" s="425">
        <f>+U150</f>
        <v>4180184800.8600006</v>
      </c>
      <c r="V149" s="425">
        <f>+V150</f>
        <v>5366431624.4700003</v>
      </c>
      <c r="W149" s="425">
        <f>+W150</f>
        <v>110303157</v>
      </c>
      <c r="X149" s="37">
        <f t="shared" si="92"/>
        <v>0.64379463882199994</v>
      </c>
      <c r="Y149" s="37">
        <f t="shared" si="93"/>
        <v>0.36511565209800001</v>
      </c>
      <c r="Z149" s="37">
        <f t="shared" si="94"/>
        <v>0.35776210829800004</v>
      </c>
      <c r="AA149" s="37">
        <f t="shared" si="97"/>
        <v>0.56713061911494</v>
      </c>
      <c r="AB149" s="37">
        <f t="shared" si="117"/>
        <v>0.97985968621792674</v>
      </c>
    </row>
    <row r="150" spans="1:28" ht="49.5" customHeight="1" x14ac:dyDescent="0.25">
      <c r="A150" s="238" t="s">
        <v>272</v>
      </c>
      <c r="B150" s="68"/>
      <c r="C150" s="68"/>
      <c r="D150" s="40"/>
      <c r="E150" s="149" t="s">
        <v>273</v>
      </c>
      <c r="F150" s="425">
        <f>SUM(F151:F153)</f>
        <v>15000000000</v>
      </c>
      <c r="G150" s="425">
        <f>SUM(G151:G153)</f>
        <v>0</v>
      </c>
      <c r="H150" s="425">
        <f>SUM(H151:H153)</f>
        <v>0</v>
      </c>
      <c r="I150" s="425">
        <f>SUM(I151:I153)</f>
        <v>0</v>
      </c>
      <c r="J150" s="425">
        <f>SUM(J151:J153)</f>
        <v>0</v>
      </c>
      <c r="K150" s="425">
        <f t="shared" si="118"/>
        <v>0</v>
      </c>
      <c r="L150" s="425">
        <f>SUM(L151:L153)</f>
        <v>15000000000</v>
      </c>
      <c r="M150" s="36">
        <f t="shared" si="95"/>
        <v>2.8257680625278121E-3</v>
      </c>
      <c r="N150" s="425">
        <f t="shared" ref="N150:W150" si="129">SUM(N151:N153)</f>
        <v>0</v>
      </c>
      <c r="O150" s="425">
        <f t="shared" si="129"/>
        <v>10823344450.52</v>
      </c>
      <c r="P150" s="425">
        <f t="shared" si="129"/>
        <v>4176655549.4799995</v>
      </c>
      <c r="Q150" s="425">
        <f t="shared" si="129"/>
        <v>9656919582.3299999</v>
      </c>
      <c r="R150" s="425">
        <f t="shared" si="129"/>
        <v>5343080417.6699991</v>
      </c>
      <c r="S150" s="425">
        <f t="shared" si="129"/>
        <v>1166424868.1900001</v>
      </c>
      <c r="T150" s="425">
        <f t="shared" si="129"/>
        <v>5476734781.4700003</v>
      </c>
      <c r="U150" s="425">
        <f t="shared" si="129"/>
        <v>4180184800.8600006</v>
      </c>
      <c r="V150" s="425">
        <f t="shared" si="129"/>
        <v>5366431624.4700003</v>
      </c>
      <c r="W150" s="425">
        <f t="shared" si="129"/>
        <v>110303157</v>
      </c>
      <c r="X150" s="37">
        <f t="shared" si="92"/>
        <v>0.64379463882199994</v>
      </c>
      <c r="Y150" s="37">
        <f t="shared" si="93"/>
        <v>0.36511565209800001</v>
      </c>
      <c r="Z150" s="37">
        <f t="shared" si="94"/>
        <v>0.35776210829800004</v>
      </c>
      <c r="AA150" s="37">
        <f t="shared" si="97"/>
        <v>0.56713061911494</v>
      </c>
      <c r="AB150" s="37">
        <f t="shared" si="117"/>
        <v>0.97985968621792674</v>
      </c>
    </row>
    <row r="151" spans="1:28" ht="30" customHeight="1" x14ac:dyDescent="0.25">
      <c r="A151" s="239" t="s">
        <v>274</v>
      </c>
      <c r="B151" s="40" t="s">
        <v>192</v>
      </c>
      <c r="C151" s="40">
        <v>11</v>
      </c>
      <c r="D151" s="40" t="s">
        <v>38</v>
      </c>
      <c r="E151" s="151" t="s">
        <v>226</v>
      </c>
      <c r="F151" s="421">
        <v>6455000000</v>
      </c>
      <c r="G151" s="421">
        <v>0</v>
      </c>
      <c r="H151" s="421">
        <v>0</v>
      </c>
      <c r="I151" s="421">
        <v>0</v>
      </c>
      <c r="J151" s="421">
        <v>0</v>
      </c>
      <c r="K151" s="421">
        <f t="shared" si="118"/>
        <v>0</v>
      </c>
      <c r="L151" s="421">
        <f>+F151+K151</f>
        <v>6455000000</v>
      </c>
      <c r="M151" s="43">
        <f t="shared" si="95"/>
        <v>1.2160221895744685E-3</v>
      </c>
      <c r="N151" s="421">
        <v>0</v>
      </c>
      <c r="O151" s="421">
        <v>6347173626.2600002</v>
      </c>
      <c r="P151" s="421">
        <f>L151-O151</f>
        <v>107826373.73999977</v>
      </c>
      <c r="Q151" s="421">
        <v>6270265876.2600002</v>
      </c>
      <c r="R151" s="421">
        <f>+L151-Q151</f>
        <v>184734123.73999977</v>
      </c>
      <c r="S151" s="421">
        <f>O151-Q151</f>
        <v>76907750</v>
      </c>
      <c r="T151" s="421">
        <v>3595758418.8099999</v>
      </c>
      <c r="U151" s="421">
        <f>+Q151-T151</f>
        <v>2674507457.4500003</v>
      </c>
      <c r="V151" s="421">
        <v>3507222877.8099999</v>
      </c>
      <c r="W151" s="44">
        <f>+T151-V151</f>
        <v>88535541</v>
      </c>
      <c r="X151" s="45">
        <f t="shared" si="92"/>
        <v>0.97138123567157242</v>
      </c>
      <c r="Y151" s="45">
        <f t="shared" si="93"/>
        <v>0.55705010361115415</v>
      </c>
      <c r="Z151" s="45">
        <f t="shared" si="94"/>
        <v>0.54333429555538337</v>
      </c>
      <c r="AA151" s="45">
        <f t="shared" si="97"/>
        <v>0.57346187382962255</v>
      </c>
      <c r="AB151" s="45">
        <f t="shared" si="117"/>
        <v>0.97537778385309315</v>
      </c>
    </row>
    <row r="152" spans="1:28" ht="30" customHeight="1" x14ac:dyDescent="0.25">
      <c r="A152" s="239" t="s">
        <v>274</v>
      </c>
      <c r="B152" s="40" t="s">
        <v>192</v>
      </c>
      <c r="C152" s="40">
        <v>54</v>
      </c>
      <c r="D152" s="40" t="s">
        <v>38</v>
      </c>
      <c r="E152" s="151" t="s">
        <v>226</v>
      </c>
      <c r="F152" s="421">
        <v>1000000000</v>
      </c>
      <c r="G152" s="421">
        <v>0</v>
      </c>
      <c r="H152" s="421">
        <v>0</v>
      </c>
      <c r="I152" s="421">
        <v>0</v>
      </c>
      <c r="J152" s="421">
        <v>0</v>
      </c>
      <c r="K152" s="421">
        <f t="shared" si="118"/>
        <v>0</v>
      </c>
      <c r="L152" s="421">
        <f>+F152+K152</f>
        <v>1000000000</v>
      </c>
      <c r="M152" s="43">
        <f t="shared" si="95"/>
        <v>1.8838453750185413E-4</v>
      </c>
      <c r="N152" s="421">
        <v>0</v>
      </c>
      <c r="O152" s="421">
        <v>954203676.79999995</v>
      </c>
      <c r="P152" s="421">
        <f>L152-O152</f>
        <v>45796323.200000048</v>
      </c>
      <c r="Q152" s="421">
        <v>448494528.80000001</v>
      </c>
      <c r="R152" s="421">
        <f>+L152-Q152</f>
        <v>551505471.20000005</v>
      </c>
      <c r="S152" s="421">
        <f>O152-Q152</f>
        <v>505709147.99999994</v>
      </c>
      <c r="T152" s="421">
        <v>223853740</v>
      </c>
      <c r="U152" s="421">
        <f>+Q152-T152</f>
        <v>224640788.80000001</v>
      </c>
      <c r="V152" s="421">
        <v>222505900</v>
      </c>
      <c r="W152" s="44">
        <f>+T152-V152</f>
        <v>1347840</v>
      </c>
      <c r="X152" s="45">
        <f t="shared" si="92"/>
        <v>0.44849452880000001</v>
      </c>
      <c r="Y152" s="45">
        <f t="shared" si="93"/>
        <v>0.22385374</v>
      </c>
      <c r="Z152" s="45">
        <f t="shared" si="94"/>
        <v>0.22250590000000001</v>
      </c>
      <c r="AA152" s="45">
        <f t="shared" si="97"/>
        <v>0.49912256588491072</v>
      </c>
      <c r="AB152" s="45">
        <f t="shared" si="117"/>
        <v>0.99397892570389934</v>
      </c>
    </row>
    <row r="153" spans="1:28" ht="30" customHeight="1" x14ac:dyDescent="0.25">
      <c r="A153" s="239" t="s">
        <v>274</v>
      </c>
      <c r="B153" s="40" t="s">
        <v>37</v>
      </c>
      <c r="C153" s="40">
        <v>20</v>
      </c>
      <c r="D153" s="40" t="s">
        <v>38</v>
      </c>
      <c r="E153" s="151" t="s">
        <v>226</v>
      </c>
      <c r="F153" s="421">
        <v>7545000000</v>
      </c>
      <c r="G153" s="421">
        <v>0</v>
      </c>
      <c r="H153" s="421">
        <v>0</v>
      </c>
      <c r="I153" s="421">
        <v>0</v>
      </c>
      <c r="J153" s="421">
        <v>0</v>
      </c>
      <c r="K153" s="421">
        <f t="shared" si="118"/>
        <v>0</v>
      </c>
      <c r="L153" s="421">
        <f>+F153+K153</f>
        <v>7545000000</v>
      </c>
      <c r="M153" s="43">
        <f t="shared" si="95"/>
        <v>1.4213613354514896E-3</v>
      </c>
      <c r="N153" s="421">
        <v>0</v>
      </c>
      <c r="O153" s="421">
        <v>3521967147.46</v>
      </c>
      <c r="P153" s="421">
        <f>L153-O153</f>
        <v>4023032852.54</v>
      </c>
      <c r="Q153" s="421">
        <v>2938159177.27</v>
      </c>
      <c r="R153" s="421">
        <f>+L153-Q153</f>
        <v>4606840822.7299995</v>
      </c>
      <c r="S153" s="421">
        <f>O153-Q153</f>
        <v>583807970.19000006</v>
      </c>
      <c r="T153" s="421">
        <v>1657122622.6600001</v>
      </c>
      <c r="U153" s="421">
        <f>+Q153-T153</f>
        <v>1281036554.6099999</v>
      </c>
      <c r="V153" s="421">
        <v>1636702846.6600001</v>
      </c>
      <c r="W153" s="44">
        <f>+T153-V153</f>
        <v>20419776</v>
      </c>
      <c r="X153" s="45">
        <f t="shared" si="92"/>
        <v>0.3894180486772697</v>
      </c>
      <c r="Y153" s="45">
        <f t="shared" si="93"/>
        <v>0.21963189167130551</v>
      </c>
      <c r="Z153" s="45">
        <f t="shared" si="94"/>
        <v>0.21692549326176278</v>
      </c>
      <c r="AA153" s="45">
        <f t="shared" si="97"/>
        <v>0.5640002881667292</v>
      </c>
      <c r="AB153" s="45">
        <f t="shared" si="117"/>
        <v>0.98767757091673614</v>
      </c>
    </row>
    <row r="154" spans="1:28" ht="69.75" customHeight="1" x14ac:dyDescent="0.25">
      <c r="A154" s="238" t="s">
        <v>275</v>
      </c>
      <c r="B154" s="68"/>
      <c r="C154" s="68"/>
      <c r="D154" s="40"/>
      <c r="E154" s="149" t="s">
        <v>276</v>
      </c>
      <c r="F154" s="425">
        <f t="shared" ref="F154:J156" si="130">+F155</f>
        <v>232164420822</v>
      </c>
      <c r="G154" s="425">
        <f t="shared" si="130"/>
        <v>0</v>
      </c>
      <c r="H154" s="425">
        <f t="shared" si="130"/>
        <v>0</v>
      </c>
      <c r="I154" s="425">
        <f t="shared" si="130"/>
        <v>0</v>
      </c>
      <c r="J154" s="425">
        <f t="shared" si="130"/>
        <v>0</v>
      </c>
      <c r="K154" s="425">
        <f t="shared" si="118"/>
        <v>0</v>
      </c>
      <c r="L154" s="425">
        <f>+L155</f>
        <v>232164420822</v>
      </c>
      <c r="M154" s="36">
        <f t="shared" si="95"/>
        <v>4.3736187040938304E-2</v>
      </c>
      <c r="N154" s="425">
        <f t="shared" ref="N154:W156" si="131">+N155</f>
        <v>0</v>
      </c>
      <c r="O154" s="425">
        <f t="shared" si="131"/>
        <v>232164420822</v>
      </c>
      <c r="P154" s="425">
        <f t="shared" si="131"/>
        <v>0</v>
      </c>
      <c r="Q154" s="425">
        <f t="shared" si="131"/>
        <v>232164420822</v>
      </c>
      <c r="R154" s="425">
        <f t="shared" si="131"/>
        <v>0</v>
      </c>
      <c r="S154" s="425">
        <f t="shared" si="131"/>
        <v>0</v>
      </c>
      <c r="T154" s="425">
        <f t="shared" si="131"/>
        <v>0</v>
      </c>
      <c r="U154" s="425">
        <f t="shared" si="131"/>
        <v>232164420822</v>
      </c>
      <c r="V154" s="425">
        <f t="shared" si="131"/>
        <v>0</v>
      </c>
      <c r="W154" s="425">
        <f t="shared" si="131"/>
        <v>0</v>
      </c>
      <c r="X154" s="37">
        <f t="shared" si="92"/>
        <v>1</v>
      </c>
      <c r="Y154" s="37">
        <f t="shared" si="93"/>
        <v>0</v>
      </c>
      <c r="Z154" s="37">
        <f t="shared" si="94"/>
        <v>0</v>
      </c>
      <c r="AA154" s="37">
        <f t="shared" si="97"/>
        <v>0</v>
      </c>
      <c r="AB154" s="37" t="s">
        <v>46</v>
      </c>
    </row>
    <row r="155" spans="1:28" ht="70.5" customHeight="1" x14ac:dyDescent="0.25">
      <c r="A155" s="238" t="s">
        <v>277</v>
      </c>
      <c r="B155" s="40"/>
      <c r="C155" s="40"/>
      <c r="D155" s="40"/>
      <c r="E155" s="148" t="s">
        <v>276</v>
      </c>
      <c r="F155" s="425">
        <f t="shared" si="130"/>
        <v>232164420822</v>
      </c>
      <c r="G155" s="425">
        <f t="shared" si="130"/>
        <v>0</v>
      </c>
      <c r="H155" s="425">
        <f t="shared" si="130"/>
        <v>0</v>
      </c>
      <c r="I155" s="425">
        <f t="shared" si="130"/>
        <v>0</v>
      </c>
      <c r="J155" s="425">
        <f t="shared" si="130"/>
        <v>0</v>
      </c>
      <c r="K155" s="425">
        <f t="shared" si="118"/>
        <v>0</v>
      </c>
      <c r="L155" s="425">
        <f>+L156</f>
        <v>232164420822</v>
      </c>
      <c r="M155" s="36">
        <f t="shared" si="95"/>
        <v>4.3736187040938304E-2</v>
      </c>
      <c r="N155" s="425">
        <f t="shared" si="131"/>
        <v>0</v>
      </c>
      <c r="O155" s="425">
        <f t="shared" si="131"/>
        <v>232164420822</v>
      </c>
      <c r="P155" s="425">
        <f t="shared" si="131"/>
        <v>0</v>
      </c>
      <c r="Q155" s="425">
        <f t="shared" si="131"/>
        <v>232164420822</v>
      </c>
      <c r="R155" s="425">
        <f t="shared" si="131"/>
        <v>0</v>
      </c>
      <c r="S155" s="425">
        <f t="shared" si="131"/>
        <v>0</v>
      </c>
      <c r="T155" s="425">
        <f t="shared" si="131"/>
        <v>0</v>
      </c>
      <c r="U155" s="425">
        <f t="shared" si="131"/>
        <v>232164420822</v>
      </c>
      <c r="V155" s="425">
        <f t="shared" si="131"/>
        <v>0</v>
      </c>
      <c r="W155" s="425">
        <f t="shared" si="131"/>
        <v>0</v>
      </c>
      <c r="X155" s="37">
        <f t="shared" si="92"/>
        <v>1</v>
      </c>
      <c r="Y155" s="37">
        <f t="shared" si="93"/>
        <v>0</v>
      </c>
      <c r="Z155" s="37">
        <f t="shared" si="94"/>
        <v>0</v>
      </c>
      <c r="AA155" s="37">
        <f t="shared" si="97"/>
        <v>0</v>
      </c>
      <c r="AB155" s="37" t="s">
        <v>46</v>
      </c>
    </row>
    <row r="156" spans="1:28" ht="29.25" customHeight="1" x14ac:dyDescent="0.25">
      <c r="A156" s="238" t="s">
        <v>278</v>
      </c>
      <c r="B156" s="40"/>
      <c r="C156" s="40"/>
      <c r="D156" s="40"/>
      <c r="E156" s="149" t="s">
        <v>236</v>
      </c>
      <c r="F156" s="425">
        <f t="shared" si="130"/>
        <v>232164420822</v>
      </c>
      <c r="G156" s="425">
        <f t="shared" si="130"/>
        <v>0</v>
      </c>
      <c r="H156" s="425">
        <f t="shared" si="130"/>
        <v>0</v>
      </c>
      <c r="I156" s="425">
        <f t="shared" si="130"/>
        <v>0</v>
      </c>
      <c r="J156" s="425">
        <f t="shared" si="130"/>
        <v>0</v>
      </c>
      <c r="K156" s="425">
        <f t="shared" si="118"/>
        <v>0</v>
      </c>
      <c r="L156" s="425">
        <f>+L157</f>
        <v>232164420822</v>
      </c>
      <c r="M156" s="36">
        <f t="shared" si="95"/>
        <v>4.3736187040938304E-2</v>
      </c>
      <c r="N156" s="425">
        <f t="shared" si="131"/>
        <v>0</v>
      </c>
      <c r="O156" s="425">
        <f t="shared" si="131"/>
        <v>232164420822</v>
      </c>
      <c r="P156" s="425">
        <f t="shared" si="131"/>
        <v>0</v>
      </c>
      <c r="Q156" s="425">
        <f t="shared" si="131"/>
        <v>232164420822</v>
      </c>
      <c r="R156" s="425">
        <f t="shared" si="131"/>
        <v>0</v>
      </c>
      <c r="S156" s="425">
        <f t="shared" si="131"/>
        <v>0</v>
      </c>
      <c r="T156" s="425">
        <f t="shared" si="131"/>
        <v>0</v>
      </c>
      <c r="U156" s="425">
        <f t="shared" si="131"/>
        <v>232164420822</v>
      </c>
      <c r="V156" s="425">
        <f t="shared" si="131"/>
        <v>0</v>
      </c>
      <c r="W156" s="425">
        <f t="shared" si="131"/>
        <v>0</v>
      </c>
      <c r="X156" s="37">
        <f t="shared" si="92"/>
        <v>1</v>
      </c>
      <c r="Y156" s="37">
        <f t="shared" si="93"/>
        <v>0</v>
      </c>
      <c r="Z156" s="37">
        <f t="shared" si="94"/>
        <v>0</v>
      </c>
      <c r="AA156" s="37">
        <f t="shared" si="97"/>
        <v>0</v>
      </c>
      <c r="AB156" s="37" t="s">
        <v>46</v>
      </c>
    </row>
    <row r="157" spans="1:28" ht="30" customHeight="1" x14ac:dyDescent="0.25">
      <c r="A157" s="239" t="s">
        <v>279</v>
      </c>
      <c r="B157" s="40" t="s">
        <v>192</v>
      </c>
      <c r="C157" s="40">
        <v>11</v>
      </c>
      <c r="D157" s="40" t="s">
        <v>38</v>
      </c>
      <c r="E157" s="151" t="s">
        <v>226</v>
      </c>
      <c r="F157" s="421">
        <v>232164420822</v>
      </c>
      <c r="G157" s="421">
        <v>0</v>
      </c>
      <c r="H157" s="421">
        <v>0</v>
      </c>
      <c r="I157" s="421">
        <v>0</v>
      </c>
      <c r="J157" s="421">
        <v>0</v>
      </c>
      <c r="K157" s="421">
        <f t="shared" si="118"/>
        <v>0</v>
      </c>
      <c r="L157" s="421">
        <f>+F157+K157</f>
        <v>232164420822</v>
      </c>
      <c r="M157" s="36">
        <f t="shared" si="95"/>
        <v>4.3736187040938304E-2</v>
      </c>
      <c r="N157" s="421">
        <v>0</v>
      </c>
      <c r="O157" s="421">
        <v>232164420822</v>
      </c>
      <c r="P157" s="421">
        <f>L157-O157</f>
        <v>0</v>
      </c>
      <c r="Q157" s="421">
        <v>232164420822</v>
      </c>
      <c r="R157" s="421">
        <f>+L157-Q157</f>
        <v>0</v>
      </c>
      <c r="S157" s="421">
        <f>O157-Q157</f>
        <v>0</v>
      </c>
      <c r="T157" s="421">
        <v>0</v>
      </c>
      <c r="U157" s="421">
        <f>+Q157-T157</f>
        <v>232164420822</v>
      </c>
      <c r="V157" s="421">
        <v>0</v>
      </c>
      <c r="W157" s="44">
        <f>+T157-V157</f>
        <v>0</v>
      </c>
      <c r="X157" s="45">
        <f t="shared" si="92"/>
        <v>1</v>
      </c>
      <c r="Y157" s="45">
        <f t="shared" si="93"/>
        <v>0</v>
      </c>
      <c r="Z157" s="45">
        <f t="shared" si="94"/>
        <v>0</v>
      </c>
      <c r="AA157" s="45">
        <f t="shared" si="97"/>
        <v>0</v>
      </c>
      <c r="AB157" s="45" t="s">
        <v>46</v>
      </c>
    </row>
    <row r="158" spans="1:28" ht="49.5" customHeight="1" x14ac:dyDescent="0.25">
      <c r="A158" s="238" t="s">
        <v>280</v>
      </c>
      <c r="B158" s="68"/>
      <c r="C158" s="68"/>
      <c r="D158" s="68"/>
      <c r="E158" s="149" t="s">
        <v>281</v>
      </c>
      <c r="F158" s="425">
        <f t="shared" ref="F158:J160" si="132">+F159</f>
        <v>231825213115</v>
      </c>
      <c r="G158" s="425">
        <f t="shared" si="132"/>
        <v>0</v>
      </c>
      <c r="H158" s="425">
        <f t="shared" si="132"/>
        <v>0</v>
      </c>
      <c r="I158" s="425">
        <f t="shared" si="132"/>
        <v>0</v>
      </c>
      <c r="J158" s="425">
        <f t="shared" si="132"/>
        <v>0</v>
      </c>
      <c r="K158" s="425">
        <f t="shared" si="118"/>
        <v>0</v>
      </c>
      <c r="L158" s="425">
        <f>+L159</f>
        <v>231825213115</v>
      </c>
      <c r="M158" s="36">
        <f t="shared" si="95"/>
        <v>4.3672285553938046E-2</v>
      </c>
      <c r="N158" s="425">
        <f t="shared" ref="N158:W160" si="133">+N159</f>
        <v>0</v>
      </c>
      <c r="O158" s="425">
        <f t="shared" si="133"/>
        <v>231825213115</v>
      </c>
      <c r="P158" s="425">
        <f t="shared" si="133"/>
        <v>0</v>
      </c>
      <c r="Q158" s="425">
        <f t="shared" si="133"/>
        <v>231825213115</v>
      </c>
      <c r="R158" s="425">
        <f t="shared" si="133"/>
        <v>0</v>
      </c>
      <c r="S158" s="425">
        <f t="shared" si="133"/>
        <v>0</v>
      </c>
      <c r="T158" s="425">
        <f t="shared" si="133"/>
        <v>0</v>
      </c>
      <c r="U158" s="425">
        <f t="shared" si="133"/>
        <v>231825213115</v>
      </c>
      <c r="V158" s="425">
        <f t="shared" si="133"/>
        <v>0</v>
      </c>
      <c r="W158" s="425">
        <f t="shared" si="133"/>
        <v>0</v>
      </c>
      <c r="X158" s="37">
        <f t="shared" si="92"/>
        <v>1</v>
      </c>
      <c r="Y158" s="37">
        <f t="shared" si="93"/>
        <v>0</v>
      </c>
      <c r="Z158" s="37">
        <f t="shared" si="94"/>
        <v>0</v>
      </c>
      <c r="AA158" s="37">
        <f t="shared" si="97"/>
        <v>0</v>
      </c>
      <c r="AB158" s="37" t="s">
        <v>46</v>
      </c>
    </row>
    <row r="159" spans="1:28" ht="49.5" customHeight="1" x14ac:dyDescent="0.25">
      <c r="A159" s="238" t="s">
        <v>282</v>
      </c>
      <c r="B159" s="40"/>
      <c r="C159" s="40"/>
      <c r="D159" s="40"/>
      <c r="E159" s="149" t="s">
        <v>281</v>
      </c>
      <c r="F159" s="425">
        <f t="shared" si="132"/>
        <v>231825213115</v>
      </c>
      <c r="G159" s="425">
        <f t="shared" si="132"/>
        <v>0</v>
      </c>
      <c r="H159" s="425">
        <f t="shared" si="132"/>
        <v>0</v>
      </c>
      <c r="I159" s="425">
        <f t="shared" si="132"/>
        <v>0</v>
      </c>
      <c r="J159" s="425">
        <f t="shared" si="132"/>
        <v>0</v>
      </c>
      <c r="K159" s="425">
        <f t="shared" si="118"/>
        <v>0</v>
      </c>
      <c r="L159" s="425">
        <f>+L160</f>
        <v>231825213115</v>
      </c>
      <c r="M159" s="36">
        <f t="shared" si="95"/>
        <v>4.3672285553938046E-2</v>
      </c>
      <c r="N159" s="425">
        <f t="shared" si="133"/>
        <v>0</v>
      </c>
      <c r="O159" s="425">
        <f t="shared" si="133"/>
        <v>231825213115</v>
      </c>
      <c r="P159" s="425">
        <f t="shared" si="133"/>
        <v>0</v>
      </c>
      <c r="Q159" s="425">
        <f t="shared" si="133"/>
        <v>231825213115</v>
      </c>
      <c r="R159" s="425">
        <f t="shared" si="133"/>
        <v>0</v>
      </c>
      <c r="S159" s="425">
        <f t="shared" si="133"/>
        <v>0</v>
      </c>
      <c r="T159" s="425">
        <f t="shared" si="133"/>
        <v>0</v>
      </c>
      <c r="U159" s="425">
        <f t="shared" si="133"/>
        <v>231825213115</v>
      </c>
      <c r="V159" s="425">
        <f t="shared" si="133"/>
        <v>0</v>
      </c>
      <c r="W159" s="425">
        <f t="shared" si="133"/>
        <v>0</v>
      </c>
      <c r="X159" s="37">
        <f t="shared" si="92"/>
        <v>1</v>
      </c>
      <c r="Y159" s="37">
        <f t="shared" si="93"/>
        <v>0</v>
      </c>
      <c r="Z159" s="37">
        <f t="shared" si="94"/>
        <v>0</v>
      </c>
      <c r="AA159" s="37">
        <f t="shared" si="97"/>
        <v>0</v>
      </c>
      <c r="AB159" s="37" t="s">
        <v>46</v>
      </c>
    </row>
    <row r="160" spans="1:28" ht="32.25" customHeight="1" x14ac:dyDescent="0.25">
      <c r="A160" s="238" t="s">
        <v>283</v>
      </c>
      <c r="B160" s="40"/>
      <c r="C160" s="40"/>
      <c r="D160" s="40"/>
      <c r="E160" s="149" t="s">
        <v>236</v>
      </c>
      <c r="F160" s="425">
        <f t="shared" si="132"/>
        <v>231825213115</v>
      </c>
      <c r="G160" s="425">
        <f t="shared" si="132"/>
        <v>0</v>
      </c>
      <c r="H160" s="425">
        <f t="shared" si="132"/>
        <v>0</v>
      </c>
      <c r="I160" s="425">
        <f t="shared" si="132"/>
        <v>0</v>
      </c>
      <c r="J160" s="425">
        <f t="shared" si="132"/>
        <v>0</v>
      </c>
      <c r="K160" s="425">
        <f t="shared" si="118"/>
        <v>0</v>
      </c>
      <c r="L160" s="425">
        <f>+L161</f>
        <v>231825213115</v>
      </c>
      <c r="M160" s="36">
        <f t="shared" si="95"/>
        <v>4.3672285553938046E-2</v>
      </c>
      <c r="N160" s="425">
        <f t="shared" si="133"/>
        <v>0</v>
      </c>
      <c r="O160" s="425">
        <f t="shared" si="133"/>
        <v>231825213115</v>
      </c>
      <c r="P160" s="425">
        <f t="shared" si="133"/>
        <v>0</v>
      </c>
      <c r="Q160" s="425">
        <f t="shared" si="133"/>
        <v>231825213115</v>
      </c>
      <c r="R160" s="425">
        <f t="shared" si="133"/>
        <v>0</v>
      </c>
      <c r="S160" s="425">
        <f t="shared" si="133"/>
        <v>0</v>
      </c>
      <c r="T160" s="425">
        <f t="shared" si="133"/>
        <v>0</v>
      </c>
      <c r="U160" s="425">
        <f t="shared" si="133"/>
        <v>231825213115</v>
      </c>
      <c r="V160" s="425">
        <f t="shared" si="133"/>
        <v>0</v>
      </c>
      <c r="W160" s="425">
        <f t="shared" si="133"/>
        <v>0</v>
      </c>
      <c r="X160" s="37">
        <f t="shared" si="92"/>
        <v>1</v>
      </c>
      <c r="Y160" s="37">
        <f t="shared" si="93"/>
        <v>0</v>
      </c>
      <c r="Z160" s="37">
        <f t="shared" si="94"/>
        <v>0</v>
      </c>
      <c r="AA160" s="37">
        <f t="shared" si="97"/>
        <v>0</v>
      </c>
      <c r="AB160" s="37" t="s">
        <v>46</v>
      </c>
    </row>
    <row r="161" spans="1:28" ht="30" customHeight="1" x14ac:dyDescent="0.25">
      <c r="A161" s="239" t="s">
        <v>284</v>
      </c>
      <c r="B161" s="40" t="s">
        <v>192</v>
      </c>
      <c r="C161" s="40">
        <v>11</v>
      </c>
      <c r="D161" s="40" t="s">
        <v>38</v>
      </c>
      <c r="E161" s="151" t="s">
        <v>226</v>
      </c>
      <c r="F161" s="421">
        <v>231825213115</v>
      </c>
      <c r="G161" s="421">
        <v>0</v>
      </c>
      <c r="H161" s="421">
        <v>0</v>
      </c>
      <c r="I161" s="421">
        <v>0</v>
      </c>
      <c r="J161" s="421">
        <v>0</v>
      </c>
      <c r="K161" s="421">
        <f t="shared" si="118"/>
        <v>0</v>
      </c>
      <c r="L161" s="421">
        <f>+F161+K161</f>
        <v>231825213115</v>
      </c>
      <c r="M161" s="43">
        <f t="shared" si="95"/>
        <v>4.3672285553938046E-2</v>
      </c>
      <c r="N161" s="421">
        <v>0</v>
      </c>
      <c r="O161" s="421">
        <v>231825213115</v>
      </c>
      <c r="P161" s="421">
        <f>L161-O161</f>
        <v>0</v>
      </c>
      <c r="Q161" s="421">
        <v>231825213115</v>
      </c>
      <c r="R161" s="421">
        <f>+L161-Q161</f>
        <v>0</v>
      </c>
      <c r="S161" s="421">
        <f>O161-Q161</f>
        <v>0</v>
      </c>
      <c r="T161" s="421">
        <v>0</v>
      </c>
      <c r="U161" s="421">
        <f>+Q161-T161</f>
        <v>231825213115</v>
      </c>
      <c r="V161" s="421">
        <v>0</v>
      </c>
      <c r="W161" s="44">
        <f>+T161-V161</f>
        <v>0</v>
      </c>
      <c r="X161" s="45">
        <f t="shared" si="92"/>
        <v>1</v>
      </c>
      <c r="Y161" s="45">
        <f t="shared" si="93"/>
        <v>0</v>
      </c>
      <c r="Z161" s="45">
        <f t="shared" si="94"/>
        <v>0</v>
      </c>
      <c r="AA161" s="45">
        <f t="shared" si="97"/>
        <v>0</v>
      </c>
      <c r="AB161" s="45" t="s">
        <v>46</v>
      </c>
    </row>
    <row r="162" spans="1:28" ht="66.75" customHeight="1" x14ac:dyDescent="0.25">
      <c r="A162" s="238" t="s">
        <v>285</v>
      </c>
      <c r="B162" s="68"/>
      <c r="C162" s="68"/>
      <c r="D162" s="68"/>
      <c r="E162" s="149" t="s">
        <v>286</v>
      </c>
      <c r="F162" s="425">
        <f t="shared" ref="F162:J164" si="134">+F163</f>
        <v>126080065359</v>
      </c>
      <c r="G162" s="425">
        <f t="shared" si="134"/>
        <v>0</v>
      </c>
      <c r="H162" s="425">
        <f t="shared" si="134"/>
        <v>0</v>
      </c>
      <c r="I162" s="425">
        <f t="shared" si="134"/>
        <v>0</v>
      </c>
      <c r="J162" s="425">
        <f t="shared" si="134"/>
        <v>0</v>
      </c>
      <c r="K162" s="425">
        <f t="shared" si="118"/>
        <v>0</v>
      </c>
      <c r="L162" s="425">
        <f>+L163</f>
        <v>126080065359</v>
      </c>
      <c r="M162" s="36">
        <f t="shared" si="95"/>
        <v>2.3751534800858756E-2</v>
      </c>
      <c r="N162" s="425">
        <f t="shared" ref="N162:W164" si="135">+N163</f>
        <v>0</v>
      </c>
      <c r="O162" s="425">
        <f t="shared" si="135"/>
        <v>126080065359</v>
      </c>
      <c r="P162" s="425">
        <f t="shared" si="135"/>
        <v>0</v>
      </c>
      <c r="Q162" s="425">
        <f t="shared" si="135"/>
        <v>126080065359</v>
      </c>
      <c r="R162" s="425">
        <f t="shared" si="135"/>
        <v>0</v>
      </c>
      <c r="S162" s="425">
        <f t="shared" si="135"/>
        <v>0</v>
      </c>
      <c r="T162" s="425">
        <f t="shared" si="135"/>
        <v>0</v>
      </c>
      <c r="U162" s="425">
        <f t="shared" si="135"/>
        <v>126080065359</v>
      </c>
      <c r="V162" s="425">
        <f t="shared" si="135"/>
        <v>0</v>
      </c>
      <c r="W162" s="425">
        <f t="shared" si="135"/>
        <v>0</v>
      </c>
      <c r="X162" s="37">
        <f t="shared" si="92"/>
        <v>1</v>
      </c>
      <c r="Y162" s="37">
        <f t="shared" si="93"/>
        <v>0</v>
      </c>
      <c r="Z162" s="37">
        <f t="shared" si="94"/>
        <v>0</v>
      </c>
      <c r="AA162" s="37">
        <f t="shared" si="97"/>
        <v>0</v>
      </c>
      <c r="AB162" s="37" t="s">
        <v>46</v>
      </c>
    </row>
    <row r="163" spans="1:28" ht="66.75" customHeight="1" x14ac:dyDescent="0.25">
      <c r="A163" s="238" t="s">
        <v>287</v>
      </c>
      <c r="B163" s="40"/>
      <c r="C163" s="40"/>
      <c r="D163" s="40"/>
      <c r="E163" s="148" t="s">
        <v>286</v>
      </c>
      <c r="F163" s="425">
        <f t="shared" si="134"/>
        <v>126080065359</v>
      </c>
      <c r="G163" s="425">
        <f t="shared" si="134"/>
        <v>0</v>
      </c>
      <c r="H163" s="425">
        <f t="shared" si="134"/>
        <v>0</v>
      </c>
      <c r="I163" s="425">
        <f t="shared" si="134"/>
        <v>0</v>
      </c>
      <c r="J163" s="425">
        <f t="shared" si="134"/>
        <v>0</v>
      </c>
      <c r="K163" s="425">
        <f t="shared" si="118"/>
        <v>0</v>
      </c>
      <c r="L163" s="425">
        <f>+L164</f>
        <v>126080065359</v>
      </c>
      <c r="M163" s="36">
        <f t="shared" si="95"/>
        <v>2.3751534800858756E-2</v>
      </c>
      <c r="N163" s="425">
        <f t="shared" si="135"/>
        <v>0</v>
      </c>
      <c r="O163" s="425">
        <f t="shared" si="135"/>
        <v>126080065359</v>
      </c>
      <c r="P163" s="425">
        <f t="shared" si="135"/>
        <v>0</v>
      </c>
      <c r="Q163" s="425">
        <f t="shared" si="135"/>
        <v>126080065359</v>
      </c>
      <c r="R163" s="425">
        <f t="shared" si="135"/>
        <v>0</v>
      </c>
      <c r="S163" s="425">
        <f t="shared" si="135"/>
        <v>0</v>
      </c>
      <c r="T163" s="425">
        <f t="shared" si="135"/>
        <v>0</v>
      </c>
      <c r="U163" s="425">
        <f t="shared" si="135"/>
        <v>126080065359</v>
      </c>
      <c r="V163" s="425">
        <f t="shared" si="135"/>
        <v>0</v>
      </c>
      <c r="W163" s="425">
        <f t="shared" si="135"/>
        <v>0</v>
      </c>
      <c r="X163" s="37">
        <f t="shared" si="92"/>
        <v>1</v>
      </c>
      <c r="Y163" s="37">
        <f t="shared" si="93"/>
        <v>0</v>
      </c>
      <c r="Z163" s="37">
        <f t="shared" si="94"/>
        <v>0</v>
      </c>
      <c r="AA163" s="37">
        <f t="shared" si="97"/>
        <v>0</v>
      </c>
      <c r="AB163" s="37" t="s">
        <v>46</v>
      </c>
    </row>
    <row r="164" spans="1:28" ht="38.25" customHeight="1" x14ac:dyDescent="0.25">
      <c r="A164" s="238" t="s">
        <v>288</v>
      </c>
      <c r="B164" s="40"/>
      <c r="C164" s="40"/>
      <c r="D164" s="40"/>
      <c r="E164" s="149" t="s">
        <v>236</v>
      </c>
      <c r="F164" s="425">
        <f t="shared" si="134"/>
        <v>126080065359</v>
      </c>
      <c r="G164" s="425">
        <f t="shared" si="134"/>
        <v>0</v>
      </c>
      <c r="H164" s="425">
        <f t="shared" si="134"/>
        <v>0</v>
      </c>
      <c r="I164" s="425">
        <f t="shared" si="134"/>
        <v>0</v>
      </c>
      <c r="J164" s="425">
        <f t="shared" si="134"/>
        <v>0</v>
      </c>
      <c r="K164" s="425">
        <f t="shared" si="118"/>
        <v>0</v>
      </c>
      <c r="L164" s="425">
        <f>+L165</f>
        <v>126080065359</v>
      </c>
      <c r="M164" s="36">
        <f t="shared" si="95"/>
        <v>2.3751534800858756E-2</v>
      </c>
      <c r="N164" s="425">
        <f t="shared" si="135"/>
        <v>0</v>
      </c>
      <c r="O164" s="425">
        <f t="shared" si="135"/>
        <v>126080065359</v>
      </c>
      <c r="P164" s="425">
        <f t="shared" si="135"/>
        <v>0</v>
      </c>
      <c r="Q164" s="425">
        <f t="shared" si="135"/>
        <v>126080065359</v>
      </c>
      <c r="R164" s="425">
        <f t="shared" si="135"/>
        <v>0</v>
      </c>
      <c r="S164" s="425">
        <f t="shared" si="135"/>
        <v>0</v>
      </c>
      <c r="T164" s="425">
        <f t="shared" si="135"/>
        <v>0</v>
      </c>
      <c r="U164" s="425">
        <f t="shared" si="135"/>
        <v>126080065359</v>
      </c>
      <c r="V164" s="425">
        <f t="shared" si="135"/>
        <v>0</v>
      </c>
      <c r="W164" s="425">
        <f t="shared" si="135"/>
        <v>0</v>
      </c>
      <c r="X164" s="37">
        <f t="shared" si="92"/>
        <v>1</v>
      </c>
      <c r="Y164" s="37">
        <f t="shared" si="93"/>
        <v>0</v>
      </c>
      <c r="Z164" s="37">
        <f t="shared" si="94"/>
        <v>0</v>
      </c>
      <c r="AA164" s="37">
        <f t="shared" si="97"/>
        <v>0</v>
      </c>
      <c r="AB164" s="37" t="s">
        <v>46</v>
      </c>
    </row>
    <row r="165" spans="1:28" ht="30" customHeight="1" x14ac:dyDescent="0.25">
      <c r="A165" s="239" t="s">
        <v>289</v>
      </c>
      <c r="B165" s="40" t="s">
        <v>192</v>
      </c>
      <c r="C165" s="40">
        <v>11</v>
      </c>
      <c r="D165" s="40" t="s">
        <v>38</v>
      </c>
      <c r="E165" s="151" t="s">
        <v>226</v>
      </c>
      <c r="F165" s="421">
        <v>126080065359</v>
      </c>
      <c r="G165" s="421">
        <v>0</v>
      </c>
      <c r="H165" s="421">
        <v>0</v>
      </c>
      <c r="I165" s="421">
        <v>0</v>
      </c>
      <c r="J165" s="421">
        <v>0</v>
      </c>
      <c r="K165" s="421">
        <f t="shared" si="118"/>
        <v>0</v>
      </c>
      <c r="L165" s="421">
        <f>+F165+K165</f>
        <v>126080065359</v>
      </c>
      <c r="M165" s="43">
        <f t="shared" si="95"/>
        <v>2.3751534800858756E-2</v>
      </c>
      <c r="N165" s="421">
        <v>0</v>
      </c>
      <c r="O165" s="421">
        <v>126080065359</v>
      </c>
      <c r="P165" s="421">
        <f>L165-O165</f>
        <v>0</v>
      </c>
      <c r="Q165" s="421">
        <v>126080065359</v>
      </c>
      <c r="R165" s="421">
        <f>+L165-Q165</f>
        <v>0</v>
      </c>
      <c r="S165" s="421">
        <f>O165-Q165</f>
        <v>0</v>
      </c>
      <c r="T165" s="421">
        <v>0</v>
      </c>
      <c r="U165" s="421">
        <f>+Q165-T165</f>
        <v>126080065359</v>
      </c>
      <c r="V165" s="421">
        <v>0</v>
      </c>
      <c r="W165" s="44">
        <f>+T165-V165</f>
        <v>0</v>
      </c>
      <c r="X165" s="45">
        <f t="shared" si="92"/>
        <v>1</v>
      </c>
      <c r="Y165" s="45">
        <f t="shared" si="93"/>
        <v>0</v>
      </c>
      <c r="Z165" s="45">
        <f t="shared" si="94"/>
        <v>0</v>
      </c>
      <c r="AA165" s="45">
        <f t="shared" si="97"/>
        <v>0</v>
      </c>
      <c r="AB165" s="45" t="s">
        <v>46</v>
      </c>
    </row>
    <row r="166" spans="1:28" ht="67.5" customHeight="1" x14ac:dyDescent="0.25">
      <c r="A166" s="238" t="s">
        <v>290</v>
      </c>
      <c r="B166" s="68"/>
      <c r="C166" s="68"/>
      <c r="D166" s="68"/>
      <c r="E166" s="149" t="s">
        <v>291</v>
      </c>
      <c r="F166" s="425">
        <f t="shared" ref="F166:J168" si="136">+F167</f>
        <v>91282312485</v>
      </c>
      <c r="G166" s="425">
        <f t="shared" si="136"/>
        <v>0</v>
      </c>
      <c r="H166" s="425">
        <f t="shared" si="136"/>
        <v>0</v>
      </c>
      <c r="I166" s="425">
        <f t="shared" si="136"/>
        <v>0</v>
      </c>
      <c r="J166" s="425">
        <f t="shared" si="136"/>
        <v>0</v>
      </c>
      <c r="K166" s="425">
        <f t="shared" si="118"/>
        <v>0</v>
      </c>
      <c r="L166" s="425">
        <f>+L167</f>
        <v>91282312485</v>
      </c>
      <c r="M166" s="36">
        <f t="shared" si="95"/>
        <v>1.719617621958645E-2</v>
      </c>
      <c r="N166" s="425">
        <f t="shared" ref="N166:W168" si="137">+N167</f>
        <v>0</v>
      </c>
      <c r="O166" s="425">
        <f t="shared" si="137"/>
        <v>91282312485</v>
      </c>
      <c r="P166" s="425">
        <f t="shared" si="137"/>
        <v>0</v>
      </c>
      <c r="Q166" s="425">
        <f t="shared" si="137"/>
        <v>91282312485</v>
      </c>
      <c r="R166" s="425">
        <f t="shared" si="137"/>
        <v>0</v>
      </c>
      <c r="S166" s="425">
        <f t="shared" si="137"/>
        <v>0</v>
      </c>
      <c r="T166" s="425">
        <f t="shared" si="137"/>
        <v>0</v>
      </c>
      <c r="U166" s="425">
        <f t="shared" si="137"/>
        <v>91282312485</v>
      </c>
      <c r="V166" s="425">
        <f t="shared" si="137"/>
        <v>0</v>
      </c>
      <c r="W166" s="425">
        <f t="shared" si="137"/>
        <v>0</v>
      </c>
      <c r="X166" s="37">
        <f t="shared" si="92"/>
        <v>1</v>
      </c>
      <c r="Y166" s="37">
        <f t="shared" si="93"/>
        <v>0</v>
      </c>
      <c r="Z166" s="37">
        <f t="shared" si="94"/>
        <v>0</v>
      </c>
      <c r="AA166" s="37">
        <f t="shared" si="97"/>
        <v>0</v>
      </c>
      <c r="AB166" s="37" t="s">
        <v>46</v>
      </c>
    </row>
    <row r="167" spans="1:28" ht="67.5" customHeight="1" x14ac:dyDescent="0.25">
      <c r="A167" s="238" t="s">
        <v>292</v>
      </c>
      <c r="B167" s="40"/>
      <c r="C167" s="40"/>
      <c r="D167" s="40"/>
      <c r="E167" s="148" t="s">
        <v>291</v>
      </c>
      <c r="F167" s="425">
        <f t="shared" si="136"/>
        <v>91282312485</v>
      </c>
      <c r="G167" s="425">
        <f t="shared" si="136"/>
        <v>0</v>
      </c>
      <c r="H167" s="425">
        <f t="shared" si="136"/>
        <v>0</v>
      </c>
      <c r="I167" s="425">
        <f t="shared" si="136"/>
        <v>0</v>
      </c>
      <c r="J167" s="425">
        <f t="shared" si="136"/>
        <v>0</v>
      </c>
      <c r="K167" s="425">
        <f t="shared" si="118"/>
        <v>0</v>
      </c>
      <c r="L167" s="425">
        <f>+L168</f>
        <v>91282312485</v>
      </c>
      <c r="M167" s="36">
        <f t="shared" si="95"/>
        <v>1.719617621958645E-2</v>
      </c>
      <c r="N167" s="425">
        <f t="shared" si="137"/>
        <v>0</v>
      </c>
      <c r="O167" s="425">
        <f t="shared" si="137"/>
        <v>91282312485</v>
      </c>
      <c r="P167" s="425">
        <f t="shared" si="137"/>
        <v>0</v>
      </c>
      <c r="Q167" s="425">
        <f t="shared" si="137"/>
        <v>91282312485</v>
      </c>
      <c r="R167" s="425">
        <f t="shared" si="137"/>
        <v>0</v>
      </c>
      <c r="S167" s="425">
        <f t="shared" si="137"/>
        <v>0</v>
      </c>
      <c r="T167" s="425">
        <f t="shared" si="137"/>
        <v>0</v>
      </c>
      <c r="U167" s="425">
        <f t="shared" si="137"/>
        <v>91282312485</v>
      </c>
      <c r="V167" s="425">
        <f t="shared" si="137"/>
        <v>0</v>
      </c>
      <c r="W167" s="425">
        <f t="shared" si="137"/>
        <v>0</v>
      </c>
      <c r="X167" s="37">
        <f t="shared" si="92"/>
        <v>1</v>
      </c>
      <c r="Y167" s="37">
        <f t="shared" si="93"/>
        <v>0</v>
      </c>
      <c r="Z167" s="37">
        <f t="shared" si="94"/>
        <v>0</v>
      </c>
      <c r="AA167" s="37">
        <f t="shared" si="97"/>
        <v>0</v>
      </c>
      <c r="AB167" s="37" t="s">
        <v>46</v>
      </c>
    </row>
    <row r="168" spans="1:28" ht="32.25" customHeight="1" x14ac:dyDescent="0.25">
      <c r="A168" s="238" t="s">
        <v>293</v>
      </c>
      <c r="B168" s="40"/>
      <c r="C168" s="40"/>
      <c r="D168" s="40"/>
      <c r="E168" s="149" t="s">
        <v>236</v>
      </c>
      <c r="F168" s="425">
        <f t="shared" si="136"/>
        <v>91282312485</v>
      </c>
      <c r="G168" s="425">
        <f t="shared" si="136"/>
        <v>0</v>
      </c>
      <c r="H168" s="425">
        <f t="shared" si="136"/>
        <v>0</v>
      </c>
      <c r="I168" s="425">
        <f t="shared" si="136"/>
        <v>0</v>
      </c>
      <c r="J168" s="425">
        <f t="shared" si="136"/>
        <v>0</v>
      </c>
      <c r="K168" s="425">
        <f t="shared" si="118"/>
        <v>0</v>
      </c>
      <c r="L168" s="425">
        <f>+L169</f>
        <v>91282312485</v>
      </c>
      <c r="M168" s="36">
        <f t="shared" si="95"/>
        <v>1.719617621958645E-2</v>
      </c>
      <c r="N168" s="425">
        <f t="shared" si="137"/>
        <v>0</v>
      </c>
      <c r="O168" s="425">
        <f t="shared" si="137"/>
        <v>91282312485</v>
      </c>
      <c r="P168" s="425">
        <f t="shared" si="137"/>
        <v>0</v>
      </c>
      <c r="Q168" s="425">
        <f t="shared" si="137"/>
        <v>91282312485</v>
      </c>
      <c r="R168" s="425">
        <f t="shared" si="137"/>
        <v>0</v>
      </c>
      <c r="S168" s="425">
        <f t="shared" si="137"/>
        <v>0</v>
      </c>
      <c r="T168" s="425">
        <f t="shared" si="137"/>
        <v>0</v>
      </c>
      <c r="U168" s="425">
        <f t="shared" si="137"/>
        <v>91282312485</v>
      </c>
      <c r="V168" s="425">
        <f t="shared" si="137"/>
        <v>0</v>
      </c>
      <c r="W168" s="425">
        <f t="shared" si="137"/>
        <v>0</v>
      </c>
      <c r="X168" s="37">
        <f t="shared" si="92"/>
        <v>1</v>
      </c>
      <c r="Y168" s="37">
        <f t="shared" si="93"/>
        <v>0</v>
      </c>
      <c r="Z168" s="37">
        <f t="shared" si="94"/>
        <v>0</v>
      </c>
      <c r="AA168" s="37">
        <f t="shared" si="97"/>
        <v>0</v>
      </c>
      <c r="AB168" s="37" t="s">
        <v>46</v>
      </c>
    </row>
    <row r="169" spans="1:28" ht="30" customHeight="1" x14ac:dyDescent="0.25">
      <c r="A169" s="239" t="s">
        <v>294</v>
      </c>
      <c r="B169" s="40" t="s">
        <v>192</v>
      </c>
      <c r="C169" s="40">
        <v>11</v>
      </c>
      <c r="D169" s="40" t="s">
        <v>38</v>
      </c>
      <c r="E169" s="151" t="s">
        <v>226</v>
      </c>
      <c r="F169" s="421">
        <v>91282312485</v>
      </c>
      <c r="G169" s="421">
        <v>0</v>
      </c>
      <c r="H169" s="421">
        <v>0</v>
      </c>
      <c r="I169" s="421">
        <v>0</v>
      </c>
      <c r="J169" s="421">
        <v>0</v>
      </c>
      <c r="K169" s="421">
        <f t="shared" si="118"/>
        <v>0</v>
      </c>
      <c r="L169" s="421">
        <f>+F169+K169</f>
        <v>91282312485</v>
      </c>
      <c r="M169" s="43">
        <f t="shared" si="95"/>
        <v>1.719617621958645E-2</v>
      </c>
      <c r="N169" s="421">
        <v>0</v>
      </c>
      <c r="O169" s="421">
        <v>91282312485</v>
      </c>
      <c r="P169" s="421">
        <f>L169-O169</f>
        <v>0</v>
      </c>
      <c r="Q169" s="421">
        <v>91282312485</v>
      </c>
      <c r="R169" s="421">
        <f>+L169-Q169</f>
        <v>0</v>
      </c>
      <c r="S169" s="421">
        <f>O169-Q169</f>
        <v>0</v>
      </c>
      <c r="T169" s="421">
        <v>0</v>
      </c>
      <c r="U169" s="421">
        <f>+Q169-T169</f>
        <v>91282312485</v>
      </c>
      <c r="V169" s="421">
        <v>0</v>
      </c>
      <c r="W169" s="44">
        <f>+T169-V169</f>
        <v>0</v>
      </c>
      <c r="X169" s="45">
        <f t="shared" si="92"/>
        <v>1</v>
      </c>
      <c r="Y169" s="45">
        <f t="shared" si="93"/>
        <v>0</v>
      </c>
      <c r="Z169" s="45">
        <f t="shared" si="94"/>
        <v>0</v>
      </c>
      <c r="AA169" s="45">
        <f t="shared" si="97"/>
        <v>0</v>
      </c>
      <c r="AB169" s="45" t="s">
        <v>46</v>
      </c>
    </row>
    <row r="170" spans="1:28" ht="95.25" customHeight="1" x14ac:dyDescent="0.25">
      <c r="A170" s="238" t="s">
        <v>295</v>
      </c>
      <c r="B170" s="68"/>
      <c r="C170" s="68"/>
      <c r="D170" s="68"/>
      <c r="E170" s="149" t="s">
        <v>296</v>
      </c>
      <c r="F170" s="425">
        <f t="shared" ref="F170:J172" si="138">+F171</f>
        <v>175214577228</v>
      </c>
      <c r="G170" s="425">
        <f t="shared" si="138"/>
        <v>0</v>
      </c>
      <c r="H170" s="425">
        <f t="shared" si="138"/>
        <v>0</v>
      </c>
      <c r="I170" s="425">
        <f t="shared" si="138"/>
        <v>0</v>
      </c>
      <c r="J170" s="425">
        <f t="shared" si="138"/>
        <v>0</v>
      </c>
      <c r="K170" s="425">
        <f t="shared" si="118"/>
        <v>0</v>
      </c>
      <c r="L170" s="425">
        <f>+L171</f>
        <v>175214577228</v>
      </c>
      <c r="M170" s="36">
        <f t="shared" si="95"/>
        <v>3.3007717094679687E-2</v>
      </c>
      <c r="N170" s="425">
        <f t="shared" ref="N170:W172" si="139">+N171</f>
        <v>0</v>
      </c>
      <c r="O170" s="425">
        <f t="shared" si="139"/>
        <v>175214577228</v>
      </c>
      <c r="P170" s="425">
        <f t="shared" si="139"/>
        <v>0</v>
      </c>
      <c r="Q170" s="425">
        <f t="shared" si="139"/>
        <v>175214577228</v>
      </c>
      <c r="R170" s="425">
        <f t="shared" si="139"/>
        <v>0</v>
      </c>
      <c r="S170" s="425">
        <f t="shared" si="139"/>
        <v>0</v>
      </c>
      <c r="T170" s="425">
        <f t="shared" si="139"/>
        <v>8358018752</v>
      </c>
      <c r="U170" s="425">
        <f t="shared" si="139"/>
        <v>166856558476</v>
      </c>
      <c r="V170" s="425">
        <f t="shared" si="139"/>
        <v>8358018752</v>
      </c>
      <c r="W170" s="425">
        <f t="shared" si="139"/>
        <v>0</v>
      </c>
      <c r="X170" s="37">
        <f t="shared" ref="X170:X233" si="140">+Q170/L170</f>
        <v>1</v>
      </c>
      <c r="Y170" s="37">
        <f t="shared" ref="Y170:Y233" si="141">+T170/L170</f>
        <v>4.770161754934369E-2</v>
      </c>
      <c r="Z170" s="37">
        <f t="shared" ref="Z170:Z233" si="142">+V170/L170</f>
        <v>4.770161754934369E-2</v>
      </c>
      <c r="AA170" s="37">
        <f t="shared" si="97"/>
        <v>4.770161754934369E-2</v>
      </c>
      <c r="AB170" s="37">
        <f t="shared" ref="AB170:AB181" si="143">+V170/T170</f>
        <v>1</v>
      </c>
    </row>
    <row r="171" spans="1:28" ht="95.25" customHeight="1" x14ac:dyDescent="0.25">
      <c r="A171" s="238" t="s">
        <v>297</v>
      </c>
      <c r="B171" s="40"/>
      <c r="C171" s="40"/>
      <c r="D171" s="40"/>
      <c r="E171" s="148" t="s">
        <v>296</v>
      </c>
      <c r="F171" s="425">
        <f t="shared" si="138"/>
        <v>175214577228</v>
      </c>
      <c r="G171" s="425">
        <f t="shared" si="138"/>
        <v>0</v>
      </c>
      <c r="H171" s="425">
        <f t="shared" si="138"/>
        <v>0</v>
      </c>
      <c r="I171" s="425">
        <f t="shared" si="138"/>
        <v>0</v>
      </c>
      <c r="J171" s="425">
        <f t="shared" si="138"/>
        <v>0</v>
      </c>
      <c r="K171" s="425">
        <f t="shared" si="118"/>
        <v>0</v>
      </c>
      <c r="L171" s="425">
        <f>+L172</f>
        <v>175214577228</v>
      </c>
      <c r="M171" s="36">
        <f t="shared" ref="M171:M234" si="144">L171/$L$265</f>
        <v>3.3007717094679687E-2</v>
      </c>
      <c r="N171" s="425">
        <f t="shared" si="139"/>
        <v>0</v>
      </c>
      <c r="O171" s="425">
        <f t="shared" si="139"/>
        <v>175214577228</v>
      </c>
      <c r="P171" s="425">
        <f t="shared" si="139"/>
        <v>0</v>
      </c>
      <c r="Q171" s="425">
        <f t="shared" si="139"/>
        <v>175214577228</v>
      </c>
      <c r="R171" s="425">
        <f t="shared" si="139"/>
        <v>0</v>
      </c>
      <c r="S171" s="425">
        <f t="shared" si="139"/>
        <v>0</v>
      </c>
      <c r="T171" s="425">
        <f t="shared" si="139"/>
        <v>8358018752</v>
      </c>
      <c r="U171" s="425">
        <f t="shared" si="139"/>
        <v>166856558476</v>
      </c>
      <c r="V171" s="425">
        <f t="shared" si="139"/>
        <v>8358018752</v>
      </c>
      <c r="W171" s="425">
        <f t="shared" si="139"/>
        <v>0</v>
      </c>
      <c r="X171" s="37">
        <f t="shared" si="140"/>
        <v>1</v>
      </c>
      <c r="Y171" s="37">
        <f t="shared" si="141"/>
        <v>4.770161754934369E-2</v>
      </c>
      <c r="Z171" s="37">
        <f t="shared" si="142"/>
        <v>4.770161754934369E-2</v>
      </c>
      <c r="AA171" s="37">
        <f t="shared" ref="AA171:AA207" si="145">+T171/Q171</f>
        <v>4.770161754934369E-2</v>
      </c>
      <c r="AB171" s="37">
        <f t="shared" si="143"/>
        <v>1</v>
      </c>
    </row>
    <row r="172" spans="1:28" ht="33" customHeight="1" x14ac:dyDescent="0.25">
      <c r="A172" s="238" t="s">
        <v>298</v>
      </c>
      <c r="B172" s="40"/>
      <c r="C172" s="40"/>
      <c r="D172" s="40"/>
      <c r="E172" s="149" t="s">
        <v>236</v>
      </c>
      <c r="F172" s="425">
        <f t="shared" si="138"/>
        <v>175214577228</v>
      </c>
      <c r="G172" s="425">
        <f t="shared" si="138"/>
        <v>0</v>
      </c>
      <c r="H172" s="425">
        <f t="shared" si="138"/>
        <v>0</v>
      </c>
      <c r="I172" s="425">
        <f t="shared" si="138"/>
        <v>0</v>
      </c>
      <c r="J172" s="425">
        <f t="shared" si="138"/>
        <v>0</v>
      </c>
      <c r="K172" s="425">
        <f t="shared" si="118"/>
        <v>0</v>
      </c>
      <c r="L172" s="425">
        <f>+L173</f>
        <v>175214577228</v>
      </c>
      <c r="M172" s="36">
        <f t="shared" si="144"/>
        <v>3.3007717094679687E-2</v>
      </c>
      <c r="N172" s="425">
        <f t="shared" si="139"/>
        <v>0</v>
      </c>
      <c r="O172" s="425">
        <f t="shared" si="139"/>
        <v>175214577228</v>
      </c>
      <c r="P172" s="425">
        <f t="shared" si="139"/>
        <v>0</v>
      </c>
      <c r="Q172" s="425">
        <f t="shared" si="139"/>
        <v>175214577228</v>
      </c>
      <c r="R172" s="425">
        <f t="shared" si="139"/>
        <v>0</v>
      </c>
      <c r="S172" s="425">
        <f t="shared" si="139"/>
        <v>0</v>
      </c>
      <c r="T172" s="425">
        <f t="shared" si="139"/>
        <v>8358018752</v>
      </c>
      <c r="U172" s="425">
        <f t="shared" si="139"/>
        <v>166856558476</v>
      </c>
      <c r="V172" s="425">
        <f t="shared" si="139"/>
        <v>8358018752</v>
      </c>
      <c r="W172" s="425">
        <f t="shared" si="139"/>
        <v>0</v>
      </c>
      <c r="X172" s="37">
        <f t="shared" si="140"/>
        <v>1</v>
      </c>
      <c r="Y172" s="37">
        <f t="shared" si="141"/>
        <v>4.770161754934369E-2</v>
      </c>
      <c r="Z172" s="37">
        <f t="shared" si="142"/>
        <v>4.770161754934369E-2</v>
      </c>
      <c r="AA172" s="37">
        <f t="shared" si="145"/>
        <v>4.770161754934369E-2</v>
      </c>
      <c r="AB172" s="37">
        <f t="shared" si="143"/>
        <v>1</v>
      </c>
    </row>
    <row r="173" spans="1:28" ht="30" customHeight="1" x14ac:dyDescent="0.25">
      <c r="A173" s="239" t="s">
        <v>299</v>
      </c>
      <c r="B173" s="40" t="s">
        <v>192</v>
      </c>
      <c r="C173" s="40">
        <v>11</v>
      </c>
      <c r="D173" s="40" t="s">
        <v>38</v>
      </c>
      <c r="E173" s="151" t="s">
        <v>226</v>
      </c>
      <c r="F173" s="421">
        <v>175214577228</v>
      </c>
      <c r="G173" s="421">
        <v>0</v>
      </c>
      <c r="H173" s="421">
        <v>0</v>
      </c>
      <c r="I173" s="421">
        <v>0</v>
      </c>
      <c r="J173" s="421">
        <v>0</v>
      </c>
      <c r="K173" s="421">
        <f t="shared" si="118"/>
        <v>0</v>
      </c>
      <c r="L173" s="421">
        <f>+F173+K173</f>
        <v>175214577228</v>
      </c>
      <c r="M173" s="43">
        <f t="shared" si="144"/>
        <v>3.3007717094679687E-2</v>
      </c>
      <c r="N173" s="421">
        <v>0</v>
      </c>
      <c r="O173" s="421">
        <v>175214577228</v>
      </c>
      <c r="P173" s="421">
        <f>L173-O173</f>
        <v>0</v>
      </c>
      <c r="Q173" s="421">
        <v>175214577228</v>
      </c>
      <c r="R173" s="421">
        <f>+L173-Q173</f>
        <v>0</v>
      </c>
      <c r="S173" s="421">
        <f>O173-Q173</f>
        <v>0</v>
      </c>
      <c r="T173" s="421">
        <v>8358018752</v>
      </c>
      <c r="U173" s="421">
        <f>+Q173-T173</f>
        <v>166856558476</v>
      </c>
      <c r="V173" s="421">
        <v>8358018752</v>
      </c>
      <c r="W173" s="44">
        <f>+T173-V173</f>
        <v>0</v>
      </c>
      <c r="X173" s="45">
        <f t="shared" si="140"/>
        <v>1</v>
      </c>
      <c r="Y173" s="45">
        <f t="shared" si="141"/>
        <v>4.770161754934369E-2</v>
      </c>
      <c r="Z173" s="45">
        <f t="shared" si="142"/>
        <v>4.770161754934369E-2</v>
      </c>
      <c r="AA173" s="45">
        <f t="shared" si="145"/>
        <v>4.770161754934369E-2</v>
      </c>
      <c r="AB173" s="45">
        <f t="shared" si="143"/>
        <v>1</v>
      </c>
    </row>
    <row r="174" spans="1:28" ht="53.25" customHeight="1" x14ac:dyDescent="0.25">
      <c r="A174" s="238" t="s">
        <v>300</v>
      </c>
      <c r="B174" s="68"/>
      <c r="C174" s="68"/>
      <c r="D174" s="68"/>
      <c r="E174" s="149" t="s">
        <v>301</v>
      </c>
      <c r="F174" s="425">
        <f t="shared" ref="F174:J176" si="146">+F175</f>
        <v>109796058849</v>
      </c>
      <c r="G174" s="425">
        <f t="shared" si="146"/>
        <v>0</v>
      </c>
      <c r="H174" s="425">
        <f t="shared" si="146"/>
        <v>0</v>
      </c>
      <c r="I174" s="425">
        <f t="shared" si="146"/>
        <v>0</v>
      </c>
      <c r="J174" s="425">
        <f t="shared" si="146"/>
        <v>0</v>
      </c>
      <c r="K174" s="425">
        <f t="shared" si="118"/>
        <v>0</v>
      </c>
      <c r="L174" s="425">
        <f>+L175</f>
        <v>109796058849</v>
      </c>
      <c r="M174" s="36">
        <f t="shared" si="144"/>
        <v>2.0683879765795225E-2</v>
      </c>
      <c r="N174" s="425">
        <f t="shared" ref="N174:W176" si="147">+N175</f>
        <v>0</v>
      </c>
      <c r="O174" s="425">
        <f t="shared" si="147"/>
        <v>109796058849</v>
      </c>
      <c r="P174" s="425">
        <f t="shared" si="147"/>
        <v>0</v>
      </c>
      <c r="Q174" s="425">
        <f t="shared" si="147"/>
        <v>109796058849</v>
      </c>
      <c r="R174" s="425">
        <f t="shared" si="147"/>
        <v>0</v>
      </c>
      <c r="S174" s="425">
        <f t="shared" si="147"/>
        <v>0</v>
      </c>
      <c r="T174" s="425">
        <f t="shared" si="147"/>
        <v>19071686158</v>
      </c>
      <c r="U174" s="425">
        <f t="shared" si="147"/>
        <v>90724372691</v>
      </c>
      <c r="V174" s="425">
        <f t="shared" si="147"/>
        <v>19071686158</v>
      </c>
      <c r="W174" s="425">
        <f t="shared" si="147"/>
        <v>0</v>
      </c>
      <c r="X174" s="37">
        <f t="shared" si="140"/>
        <v>1</v>
      </c>
      <c r="Y174" s="37">
        <f t="shared" si="141"/>
        <v>0.17370100856014198</v>
      </c>
      <c r="Z174" s="37">
        <f t="shared" si="142"/>
        <v>0.17370100856014198</v>
      </c>
      <c r="AA174" s="37">
        <f t="shared" si="145"/>
        <v>0.17370100856014198</v>
      </c>
      <c r="AB174" s="37">
        <f t="shared" si="143"/>
        <v>1</v>
      </c>
    </row>
    <row r="175" spans="1:28" ht="53.25" customHeight="1" x14ac:dyDescent="0.25">
      <c r="A175" s="238" t="s">
        <v>302</v>
      </c>
      <c r="B175" s="40"/>
      <c r="C175" s="40"/>
      <c r="D175" s="40"/>
      <c r="E175" s="148" t="s">
        <v>301</v>
      </c>
      <c r="F175" s="425">
        <f t="shared" si="146"/>
        <v>109796058849</v>
      </c>
      <c r="G175" s="425">
        <f t="shared" si="146"/>
        <v>0</v>
      </c>
      <c r="H175" s="425">
        <f t="shared" si="146"/>
        <v>0</v>
      </c>
      <c r="I175" s="425">
        <f t="shared" si="146"/>
        <v>0</v>
      </c>
      <c r="J175" s="425">
        <f t="shared" si="146"/>
        <v>0</v>
      </c>
      <c r="K175" s="425">
        <f t="shared" si="118"/>
        <v>0</v>
      </c>
      <c r="L175" s="425">
        <f>+L176</f>
        <v>109796058849</v>
      </c>
      <c r="M175" s="36">
        <f t="shared" si="144"/>
        <v>2.0683879765795225E-2</v>
      </c>
      <c r="N175" s="425">
        <f t="shared" si="147"/>
        <v>0</v>
      </c>
      <c r="O175" s="425">
        <f t="shared" si="147"/>
        <v>109796058849</v>
      </c>
      <c r="P175" s="425">
        <f t="shared" si="147"/>
        <v>0</v>
      </c>
      <c r="Q175" s="425">
        <f t="shared" si="147"/>
        <v>109796058849</v>
      </c>
      <c r="R175" s="425">
        <f t="shared" si="147"/>
        <v>0</v>
      </c>
      <c r="S175" s="425">
        <f t="shared" si="147"/>
        <v>0</v>
      </c>
      <c r="T175" s="425">
        <f t="shared" si="147"/>
        <v>19071686158</v>
      </c>
      <c r="U175" s="425">
        <f t="shared" si="147"/>
        <v>90724372691</v>
      </c>
      <c r="V175" s="425">
        <f t="shared" si="147"/>
        <v>19071686158</v>
      </c>
      <c r="W175" s="425">
        <f t="shared" si="147"/>
        <v>0</v>
      </c>
      <c r="X175" s="37">
        <f t="shared" si="140"/>
        <v>1</v>
      </c>
      <c r="Y175" s="37">
        <f t="shared" si="141"/>
        <v>0.17370100856014198</v>
      </c>
      <c r="Z175" s="37">
        <f t="shared" si="142"/>
        <v>0.17370100856014198</v>
      </c>
      <c r="AA175" s="37">
        <f t="shared" si="145"/>
        <v>0.17370100856014198</v>
      </c>
      <c r="AB175" s="37">
        <f t="shared" si="143"/>
        <v>1</v>
      </c>
    </row>
    <row r="176" spans="1:28" ht="38.25" customHeight="1" x14ac:dyDescent="0.25">
      <c r="A176" s="238" t="s">
        <v>303</v>
      </c>
      <c r="B176" s="40"/>
      <c r="C176" s="40"/>
      <c r="D176" s="40"/>
      <c r="E176" s="149" t="s">
        <v>236</v>
      </c>
      <c r="F176" s="425">
        <f t="shared" si="146"/>
        <v>109796058849</v>
      </c>
      <c r="G176" s="425">
        <f t="shared" si="146"/>
        <v>0</v>
      </c>
      <c r="H176" s="425">
        <f t="shared" si="146"/>
        <v>0</v>
      </c>
      <c r="I176" s="425">
        <f t="shared" si="146"/>
        <v>0</v>
      </c>
      <c r="J176" s="425">
        <f t="shared" si="146"/>
        <v>0</v>
      </c>
      <c r="K176" s="425">
        <f t="shared" si="118"/>
        <v>0</v>
      </c>
      <c r="L176" s="425">
        <f>+L177</f>
        <v>109796058849</v>
      </c>
      <c r="M176" s="36">
        <f t="shared" si="144"/>
        <v>2.0683879765795225E-2</v>
      </c>
      <c r="N176" s="425">
        <f t="shared" si="147"/>
        <v>0</v>
      </c>
      <c r="O176" s="425">
        <f t="shared" si="147"/>
        <v>109796058849</v>
      </c>
      <c r="P176" s="425">
        <f t="shared" si="147"/>
        <v>0</v>
      </c>
      <c r="Q176" s="425">
        <f t="shared" si="147"/>
        <v>109796058849</v>
      </c>
      <c r="R176" s="425">
        <f t="shared" si="147"/>
        <v>0</v>
      </c>
      <c r="S176" s="425">
        <f t="shared" si="147"/>
        <v>0</v>
      </c>
      <c r="T176" s="425">
        <f t="shared" si="147"/>
        <v>19071686158</v>
      </c>
      <c r="U176" s="425">
        <f t="shared" si="147"/>
        <v>90724372691</v>
      </c>
      <c r="V176" s="425">
        <f t="shared" si="147"/>
        <v>19071686158</v>
      </c>
      <c r="W176" s="425">
        <f t="shared" si="147"/>
        <v>0</v>
      </c>
      <c r="X176" s="37">
        <f t="shared" si="140"/>
        <v>1</v>
      </c>
      <c r="Y176" s="37">
        <f t="shared" si="141"/>
        <v>0.17370100856014198</v>
      </c>
      <c r="Z176" s="37">
        <f t="shared" si="142"/>
        <v>0.17370100856014198</v>
      </c>
      <c r="AA176" s="37">
        <f t="shared" si="145"/>
        <v>0.17370100856014198</v>
      </c>
      <c r="AB176" s="37">
        <f t="shared" si="143"/>
        <v>1</v>
      </c>
    </row>
    <row r="177" spans="1:28" ht="38.25" customHeight="1" x14ac:dyDescent="0.25">
      <c r="A177" s="239" t="s">
        <v>304</v>
      </c>
      <c r="B177" s="68" t="s">
        <v>192</v>
      </c>
      <c r="C177" s="68">
        <v>11</v>
      </c>
      <c r="D177" s="40" t="s">
        <v>38</v>
      </c>
      <c r="E177" s="151" t="s">
        <v>226</v>
      </c>
      <c r="F177" s="421">
        <v>109796058849</v>
      </c>
      <c r="G177" s="421">
        <v>0</v>
      </c>
      <c r="H177" s="421">
        <v>0</v>
      </c>
      <c r="I177" s="421">
        <v>0</v>
      </c>
      <c r="J177" s="421">
        <v>0</v>
      </c>
      <c r="K177" s="421">
        <f t="shared" si="118"/>
        <v>0</v>
      </c>
      <c r="L177" s="421">
        <f>+F177+K177</f>
        <v>109796058849</v>
      </c>
      <c r="M177" s="43">
        <f t="shared" si="144"/>
        <v>2.0683879765795225E-2</v>
      </c>
      <c r="N177" s="421">
        <v>0</v>
      </c>
      <c r="O177" s="421">
        <v>109796058849</v>
      </c>
      <c r="P177" s="421">
        <f>L177-O177</f>
        <v>0</v>
      </c>
      <c r="Q177" s="421">
        <v>109796058849</v>
      </c>
      <c r="R177" s="421">
        <f>+L177-Q177</f>
        <v>0</v>
      </c>
      <c r="S177" s="421">
        <f>O177-Q177</f>
        <v>0</v>
      </c>
      <c r="T177" s="421">
        <v>19071686158</v>
      </c>
      <c r="U177" s="421">
        <f>+Q177-T177</f>
        <v>90724372691</v>
      </c>
      <c r="V177" s="421">
        <v>19071686158</v>
      </c>
      <c r="W177" s="44">
        <f>+T177-V177</f>
        <v>0</v>
      </c>
      <c r="X177" s="45">
        <f t="shared" si="140"/>
        <v>1</v>
      </c>
      <c r="Y177" s="45">
        <f t="shared" si="141"/>
        <v>0.17370100856014198</v>
      </c>
      <c r="Z177" s="45">
        <f t="shared" si="142"/>
        <v>0.17370100856014198</v>
      </c>
      <c r="AA177" s="45">
        <f t="shared" si="145"/>
        <v>0.17370100856014198</v>
      </c>
      <c r="AB177" s="45">
        <f t="shared" si="143"/>
        <v>1</v>
      </c>
    </row>
    <row r="178" spans="1:28" ht="69" customHeight="1" x14ac:dyDescent="0.25">
      <c r="A178" s="238" t="s">
        <v>305</v>
      </c>
      <c r="B178" s="68"/>
      <c r="C178" s="68"/>
      <c r="D178" s="68"/>
      <c r="E178" s="149" t="s">
        <v>306</v>
      </c>
      <c r="F178" s="425">
        <f t="shared" ref="F178:J180" si="148">+F179</f>
        <v>216924287600</v>
      </c>
      <c r="G178" s="425">
        <f t="shared" si="148"/>
        <v>0</v>
      </c>
      <c r="H178" s="425">
        <f t="shared" si="148"/>
        <v>0</v>
      </c>
      <c r="I178" s="425">
        <f t="shared" si="148"/>
        <v>0</v>
      </c>
      <c r="J178" s="425">
        <f t="shared" si="148"/>
        <v>0</v>
      </c>
      <c r="K178" s="425">
        <f t="shared" si="118"/>
        <v>0</v>
      </c>
      <c r="L178" s="425">
        <f>+L179</f>
        <v>216924287600</v>
      </c>
      <c r="M178" s="36">
        <f t="shared" si="144"/>
        <v>4.0865181592445191E-2</v>
      </c>
      <c r="N178" s="425">
        <f t="shared" ref="N178:W180" si="149">+N179</f>
        <v>0</v>
      </c>
      <c r="O178" s="425">
        <f t="shared" si="149"/>
        <v>216924287600</v>
      </c>
      <c r="P178" s="425">
        <f t="shared" si="149"/>
        <v>0</v>
      </c>
      <c r="Q178" s="425">
        <f t="shared" si="149"/>
        <v>216924287600</v>
      </c>
      <c r="R178" s="425">
        <f t="shared" si="149"/>
        <v>0</v>
      </c>
      <c r="S178" s="425">
        <f t="shared" si="149"/>
        <v>0</v>
      </c>
      <c r="T178" s="425">
        <f t="shared" si="149"/>
        <v>14013027754</v>
      </c>
      <c r="U178" s="425">
        <f t="shared" si="149"/>
        <v>202911259846</v>
      </c>
      <c r="V178" s="425">
        <f t="shared" si="149"/>
        <v>14013027754</v>
      </c>
      <c r="W178" s="425">
        <f t="shared" si="149"/>
        <v>0</v>
      </c>
      <c r="X178" s="37">
        <f t="shared" si="140"/>
        <v>1</v>
      </c>
      <c r="Y178" s="37">
        <f t="shared" si="141"/>
        <v>6.4598703580114922E-2</v>
      </c>
      <c r="Z178" s="37">
        <f t="shared" si="142"/>
        <v>6.4598703580114922E-2</v>
      </c>
      <c r="AA178" s="37">
        <f t="shared" si="145"/>
        <v>6.4598703580114922E-2</v>
      </c>
      <c r="AB178" s="37">
        <f t="shared" si="143"/>
        <v>1</v>
      </c>
    </row>
    <row r="179" spans="1:28" ht="69" customHeight="1" x14ac:dyDescent="0.25">
      <c r="A179" s="238" t="s">
        <v>307</v>
      </c>
      <c r="B179" s="40"/>
      <c r="C179" s="40"/>
      <c r="D179" s="40"/>
      <c r="E179" s="148" t="s">
        <v>306</v>
      </c>
      <c r="F179" s="425">
        <f t="shared" si="148"/>
        <v>216924287600</v>
      </c>
      <c r="G179" s="425">
        <f t="shared" si="148"/>
        <v>0</v>
      </c>
      <c r="H179" s="425">
        <f t="shared" si="148"/>
        <v>0</v>
      </c>
      <c r="I179" s="425">
        <f t="shared" si="148"/>
        <v>0</v>
      </c>
      <c r="J179" s="425">
        <f t="shared" si="148"/>
        <v>0</v>
      </c>
      <c r="K179" s="425">
        <f t="shared" si="118"/>
        <v>0</v>
      </c>
      <c r="L179" s="425">
        <f>+L180</f>
        <v>216924287600</v>
      </c>
      <c r="M179" s="36">
        <f t="shared" si="144"/>
        <v>4.0865181592445191E-2</v>
      </c>
      <c r="N179" s="425">
        <f t="shared" si="149"/>
        <v>0</v>
      </c>
      <c r="O179" s="425">
        <f t="shared" si="149"/>
        <v>216924287600</v>
      </c>
      <c r="P179" s="425">
        <f t="shared" si="149"/>
        <v>0</v>
      </c>
      <c r="Q179" s="425">
        <f t="shared" si="149"/>
        <v>216924287600</v>
      </c>
      <c r="R179" s="425">
        <f t="shared" si="149"/>
        <v>0</v>
      </c>
      <c r="S179" s="425">
        <f t="shared" si="149"/>
        <v>0</v>
      </c>
      <c r="T179" s="425">
        <f t="shared" si="149"/>
        <v>14013027754</v>
      </c>
      <c r="U179" s="425">
        <f t="shared" si="149"/>
        <v>202911259846</v>
      </c>
      <c r="V179" s="425">
        <f t="shared" si="149"/>
        <v>14013027754</v>
      </c>
      <c r="W179" s="425">
        <f t="shared" si="149"/>
        <v>0</v>
      </c>
      <c r="X179" s="37">
        <f t="shared" si="140"/>
        <v>1</v>
      </c>
      <c r="Y179" s="37">
        <f t="shared" si="141"/>
        <v>6.4598703580114922E-2</v>
      </c>
      <c r="Z179" s="37">
        <f t="shared" si="142"/>
        <v>6.4598703580114922E-2</v>
      </c>
      <c r="AA179" s="37">
        <f t="shared" si="145"/>
        <v>6.4598703580114922E-2</v>
      </c>
      <c r="AB179" s="37">
        <f t="shared" si="143"/>
        <v>1</v>
      </c>
    </row>
    <row r="180" spans="1:28" ht="29.25" customHeight="1" x14ac:dyDescent="0.25">
      <c r="A180" s="238" t="s">
        <v>308</v>
      </c>
      <c r="B180" s="40"/>
      <c r="C180" s="40"/>
      <c r="D180" s="40"/>
      <c r="E180" s="149" t="s">
        <v>236</v>
      </c>
      <c r="F180" s="425">
        <f t="shared" si="148"/>
        <v>216924287600</v>
      </c>
      <c r="G180" s="425">
        <f t="shared" si="148"/>
        <v>0</v>
      </c>
      <c r="H180" s="425">
        <f t="shared" si="148"/>
        <v>0</v>
      </c>
      <c r="I180" s="425">
        <f t="shared" si="148"/>
        <v>0</v>
      </c>
      <c r="J180" s="425">
        <f t="shared" si="148"/>
        <v>0</v>
      </c>
      <c r="K180" s="425">
        <f t="shared" si="118"/>
        <v>0</v>
      </c>
      <c r="L180" s="425">
        <f>+L181</f>
        <v>216924287600</v>
      </c>
      <c r="M180" s="36">
        <f t="shared" si="144"/>
        <v>4.0865181592445191E-2</v>
      </c>
      <c r="N180" s="425">
        <f t="shared" si="149"/>
        <v>0</v>
      </c>
      <c r="O180" s="425">
        <f t="shared" si="149"/>
        <v>216924287600</v>
      </c>
      <c r="P180" s="425">
        <f t="shared" si="149"/>
        <v>0</v>
      </c>
      <c r="Q180" s="425">
        <f t="shared" si="149"/>
        <v>216924287600</v>
      </c>
      <c r="R180" s="425">
        <f t="shared" si="149"/>
        <v>0</v>
      </c>
      <c r="S180" s="425">
        <f t="shared" si="149"/>
        <v>0</v>
      </c>
      <c r="T180" s="425">
        <f t="shared" si="149"/>
        <v>14013027754</v>
      </c>
      <c r="U180" s="425">
        <f t="shared" si="149"/>
        <v>202911259846</v>
      </c>
      <c r="V180" s="425">
        <f t="shared" si="149"/>
        <v>14013027754</v>
      </c>
      <c r="W180" s="425">
        <f t="shared" si="149"/>
        <v>0</v>
      </c>
      <c r="X180" s="37">
        <f t="shared" si="140"/>
        <v>1</v>
      </c>
      <c r="Y180" s="37">
        <f t="shared" si="141"/>
        <v>6.4598703580114922E-2</v>
      </c>
      <c r="Z180" s="37">
        <f t="shared" si="142"/>
        <v>6.4598703580114922E-2</v>
      </c>
      <c r="AA180" s="37">
        <f t="shared" si="145"/>
        <v>6.4598703580114922E-2</v>
      </c>
      <c r="AB180" s="37">
        <f t="shared" si="143"/>
        <v>1</v>
      </c>
    </row>
    <row r="181" spans="1:28" ht="30" customHeight="1" x14ac:dyDescent="0.25">
      <c r="A181" s="239" t="s">
        <v>309</v>
      </c>
      <c r="B181" s="40" t="s">
        <v>192</v>
      </c>
      <c r="C181" s="40">
        <v>11</v>
      </c>
      <c r="D181" s="40" t="s">
        <v>38</v>
      </c>
      <c r="E181" s="151" t="s">
        <v>226</v>
      </c>
      <c r="F181" s="421">
        <v>216924287600</v>
      </c>
      <c r="G181" s="421">
        <v>0</v>
      </c>
      <c r="H181" s="421">
        <v>0</v>
      </c>
      <c r="I181" s="421">
        <v>0</v>
      </c>
      <c r="J181" s="421">
        <v>0</v>
      </c>
      <c r="K181" s="421">
        <f t="shared" si="118"/>
        <v>0</v>
      </c>
      <c r="L181" s="421">
        <f>+F181+K181</f>
        <v>216924287600</v>
      </c>
      <c r="M181" s="43">
        <f t="shared" si="144"/>
        <v>4.0865181592445191E-2</v>
      </c>
      <c r="N181" s="421">
        <v>0</v>
      </c>
      <c r="O181" s="421">
        <v>216924287600</v>
      </c>
      <c r="P181" s="421">
        <f>L181-O181</f>
        <v>0</v>
      </c>
      <c r="Q181" s="421">
        <v>216924287600</v>
      </c>
      <c r="R181" s="421">
        <f>+L181-Q181</f>
        <v>0</v>
      </c>
      <c r="S181" s="421">
        <f>O181-Q181</f>
        <v>0</v>
      </c>
      <c r="T181" s="421">
        <v>14013027754</v>
      </c>
      <c r="U181" s="421">
        <f>+Q181-T181</f>
        <v>202911259846</v>
      </c>
      <c r="V181" s="421">
        <v>14013027754</v>
      </c>
      <c r="W181" s="44">
        <f>+T181-V181</f>
        <v>0</v>
      </c>
      <c r="X181" s="45">
        <f t="shared" si="140"/>
        <v>1</v>
      </c>
      <c r="Y181" s="45">
        <f t="shared" si="141"/>
        <v>6.4598703580114922E-2</v>
      </c>
      <c r="Z181" s="45">
        <f t="shared" si="142"/>
        <v>6.4598703580114922E-2</v>
      </c>
      <c r="AA181" s="45">
        <f t="shared" si="145"/>
        <v>6.4598703580114922E-2</v>
      </c>
      <c r="AB181" s="45">
        <f t="shared" si="143"/>
        <v>1</v>
      </c>
    </row>
    <row r="182" spans="1:28" ht="64.5" customHeight="1" x14ac:dyDescent="0.25">
      <c r="A182" s="238" t="s">
        <v>310</v>
      </c>
      <c r="B182" s="68"/>
      <c r="C182" s="68"/>
      <c r="D182" s="68"/>
      <c r="E182" s="149" t="s">
        <v>311</v>
      </c>
      <c r="F182" s="425">
        <f t="shared" ref="F182:J184" si="150">+F183</f>
        <v>263086153404</v>
      </c>
      <c r="G182" s="425">
        <f t="shared" si="150"/>
        <v>0</v>
      </c>
      <c r="H182" s="425">
        <f t="shared" si="150"/>
        <v>0</v>
      </c>
      <c r="I182" s="425">
        <f t="shared" si="150"/>
        <v>0</v>
      </c>
      <c r="J182" s="425">
        <f t="shared" si="150"/>
        <v>0</v>
      </c>
      <c r="K182" s="425">
        <f t="shared" si="118"/>
        <v>0</v>
      </c>
      <c r="L182" s="425">
        <f>+L183</f>
        <v>263086153404</v>
      </c>
      <c r="M182" s="36">
        <f t="shared" si="144"/>
        <v>4.9561363332154391E-2</v>
      </c>
      <c r="N182" s="425">
        <f t="shared" ref="N182:W184" si="151">+N183</f>
        <v>0</v>
      </c>
      <c r="O182" s="425">
        <f t="shared" si="151"/>
        <v>263086153404</v>
      </c>
      <c r="P182" s="425">
        <f t="shared" si="151"/>
        <v>0</v>
      </c>
      <c r="Q182" s="425">
        <f t="shared" si="151"/>
        <v>263086153404</v>
      </c>
      <c r="R182" s="425">
        <f t="shared" si="151"/>
        <v>0</v>
      </c>
      <c r="S182" s="425">
        <f t="shared" si="151"/>
        <v>0</v>
      </c>
      <c r="T182" s="425">
        <f t="shared" si="151"/>
        <v>0</v>
      </c>
      <c r="U182" s="425">
        <f t="shared" si="151"/>
        <v>263086153404</v>
      </c>
      <c r="V182" s="425">
        <f t="shared" si="151"/>
        <v>0</v>
      </c>
      <c r="W182" s="425">
        <f t="shared" si="151"/>
        <v>0</v>
      </c>
      <c r="X182" s="37">
        <f t="shared" si="140"/>
        <v>1</v>
      </c>
      <c r="Y182" s="37">
        <f t="shared" si="141"/>
        <v>0</v>
      </c>
      <c r="Z182" s="37">
        <f t="shared" si="142"/>
        <v>0</v>
      </c>
      <c r="AA182" s="37">
        <f t="shared" si="145"/>
        <v>0</v>
      </c>
      <c r="AB182" s="37" t="s">
        <v>46</v>
      </c>
    </row>
    <row r="183" spans="1:28" ht="64.5" customHeight="1" x14ac:dyDescent="0.25">
      <c r="A183" s="238" t="s">
        <v>312</v>
      </c>
      <c r="B183" s="40"/>
      <c r="C183" s="40"/>
      <c r="D183" s="40"/>
      <c r="E183" s="148" t="s">
        <v>311</v>
      </c>
      <c r="F183" s="425">
        <f t="shared" si="150"/>
        <v>263086153404</v>
      </c>
      <c r="G183" s="425">
        <f t="shared" si="150"/>
        <v>0</v>
      </c>
      <c r="H183" s="425">
        <f t="shared" si="150"/>
        <v>0</v>
      </c>
      <c r="I183" s="425">
        <f t="shared" si="150"/>
        <v>0</v>
      </c>
      <c r="J183" s="425">
        <f t="shared" si="150"/>
        <v>0</v>
      </c>
      <c r="K183" s="425">
        <f t="shared" si="118"/>
        <v>0</v>
      </c>
      <c r="L183" s="425">
        <f>+L184</f>
        <v>263086153404</v>
      </c>
      <c r="M183" s="36">
        <f t="shared" si="144"/>
        <v>4.9561363332154391E-2</v>
      </c>
      <c r="N183" s="425">
        <f t="shared" si="151"/>
        <v>0</v>
      </c>
      <c r="O183" s="425">
        <f t="shared" si="151"/>
        <v>263086153404</v>
      </c>
      <c r="P183" s="425">
        <f t="shared" si="151"/>
        <v>0</v>
      </c>
      <c r="Q183" s="425">
        <f t="shared" si="151"/>
        <v>263086153404</v>
      </c>
      <c r="R183" s="425">
        <f t="shared" si="151"/>
        <v>0</v>
      </c>
      <c r="S183" s="425">
        <f t="shared" si="151"/>
        <v>0</v>
      </c>
      <c r="T183" s="425">
        <f t="shared" si="151"/>
        <v>0</v>
      </c>
      <c r="U183" s="425">
        <f t="shared" si="151"/>
        <v>263086153404</v>
      </c>
      <c r="V183" s="425">
        <f t="shared" si="151"/>
        <v>0</v>
      </c>
      <c r="W183" s="425">
        <f t="shared" si="151"/>
        <v>0</v>
      </c>
      <c r="X183" s="37">
        <f t="shared" si="140"/>
        <v>1</v>
      </c>
      <c r="Y183" s="37">
        <f t="shared" si="141"/>
        <v>0</v>
      </c>
      <c r="Z183" s="37">
        <f t="shared" si="142"/>
        <v>0</v>
      </c>
      <c r="AA183" s="37">
        <f t="shared" si="145"/>
        <v>0</v>
      </c>
      <c r="AB183" s="37" t="s">
        <v>46</v>
      </c>
    </row>
    <row r="184" spans="1:28" ht="32.25" customHeight="1" x14ac:dyDescent="0.25">
      <c r="A184" s="238" t="s">
        <v>313</v>
      </c>
      <c r="B184" s="40"/>
      <c r="C184" s="40"/>
      <c r="D184" s="40"/>
      <c r="E184" s="149" t="s">
        <v>236</v>
      </c>
      <c r="F184" s="425">
        <f t="shared" si="150"/>
        <v>263086153404</v>
      </c>
      <c r="G184" s="425">
        <f t="shared" si="150"/>
        <v>0</v>
      </c>
      <c r="H184" s="425">
        <f t="shared" si="150"/>
        <v>0</v>
      </c>
      <c r="I184" s="425">
        <f t="shared" si="150"/>
        <v>0</v>
      </c>
      <c r="J184" s="425">
        <f t="shared" si="150"/>
        <v>0</v>
      </c>
      <c r="K184" s="425">
        <f t="shared" si="118"/>
        <v>0</v>
      </c>
      <c r="L184" s="425">
        <f>+L185</f>
        <v>263086153404</v>
      </c>
      <c r="M184" s="36">
        <f t="shared" si="144"/>
        <v>4.9561363332154391E-2</v>
      </c>
      <c r="N184" s="425">
        <f t="shared" si="151"/>
        <v>0</v>
      </c>
      <c r="O184" s="425">
        <f t="shared" si="151"/>
        <v>263086153404</v>
      </c>
      <c r="P184" s="425">
        <f t="shared" si="151"/>
        <v>0</v>
      </c>
      <c r="Q184" s="425">
        <f t="shared" si="151"/>
        <v>263086153404</v>
      </c>
      <c r="R184" s="425">
        <f t="shared" si="151"/>
        <v>0</v>
      </c>
      <c r="S184" s="425">
        <f t="shared" si="151"/>
        <v>0</v>
      </c>
      <c r="T184" s="425">
        <f t="shared" si="151"/>
        <v>0</v>
      </c>
      <c r="U184" s="425">
        <f t="shared" si="151"/>
        <v>263086153404</v>
      </c>
      <c r="V184" s="425">
        <f t="shared" si="151"/>
        <v>0</v>
      </c>
      <c r="W184" s="425">
        <f t="shared" si="151"/>
        <v>0</v>
      </c>
      <c r="X184" s="37">
        <f t="shared" si="140"/>
        <v>1</v>
      </c>
      <c r="Y184" s="37">
        <f t="shared" si="141"/>
        <v>0</v>
      </c>
      <c r="Z184" s="37">
        <f t="shared" si="142"/>
        <v>0</v>
      </c>
      <c r="AA184" s="37">
        <f t="shared" si="145"/>
        <v>0</v>
      </c>
      <c r="AB184" s="37" t="s">
        <v>46</v>
      </c>
    </row>
    <row r="185" spans="1:28" ht="30" customHeight="1" x14ac:dyDescent="0.25">
      <c r="A185" s="239" t="s">
        <v>314</v>
      </c>
      <c r="B185" s="40" t="s">
        <v>192</v>
      </c>
      <c r="C185" s="40">
        <v>11</v>
      </c>
      <c r="D185" s="40" t="s">
        <v>38</v>
      </c>
      <c r="E185" s="151" t="s">
        <v>226</v>
      </c>
      <c r="F185" s="421">
        <v>263086153404</v>
      </c>
      <c r="G185" s="421">
        <v>0</v>
      </c>
      <c r="H185" s="421">
        <v>0</v>
      </c>
      <c r="I185" s="421">
        <v>0</v>
      </c>
      <c r="J185" s="421">
        <v>0</v>
      </c>
      <c r="K185" s="421">
        <f t="shared" si="118"/>
        <v>0</v>
      </c>
      <c r="L185" s="421">
        <f>+F185+K185</f>
        <v>263086153404</v>
      </c>
      <c r="M185" s="43">
        <f t="shared" si="144"/>
        <v>4.9561363332154391E-2</v>
      </c>
      <c r="N185" s="421">
        <v>0</v>
      </c>
      <c r="O185" s="421">
        <v>263086153404</v>
      </c>
      <c r="P185" s="421">
        <f>L185-O185</f>
        <v>0</v>
      </c>
      <c r="Q185" s="421">
        <v>263086153404</v>
      </c>
      <c r="R185" s="421">
        <f>+L185-Q185</f>
        <v>0</v>
      </c>
      <c r="S185" s="421">
        <f>O185-Q185</f>
        <v>0</v>
      </c>
      <c r="T185" s="421">
        <v>0</v>
      </c>
      <c r="U185" s="421">
        <f>+Q185-T185</f>
        <v>263086153404</v>
      </c>
      <c r="V185" s="421">
        <v>0</v>
      </c>
      <c r="W185" s="44">
        <f>+T185-V185</f>
        <v>0</v>
      </c>
      <c r="X185" s="45">
        <f t="shared" si="140"/>
        <v>1</v>
      </c>
      <c r="Y185" s="45">
        <f t="shared" si="141"/>
        <v>0</v>
      </c>
      <c r="Z185" s="45">
        <f t="shared" si="142"/>
        <v>0</v>
      </c>
      <c r="AA185" s="45">
        <f t="shared" si="145"/>
        <v>0</v>
      </c>
      <c r="AB185" s="45" t="s">
        <v>46</v>
      </c>
    </row>
    <row r="186" spans="1:28" ht="70.5" customHeight="1" x14ac:dyDescent="0.25">
      <c r="A186" s="238" t="s">
        <v>315</v>
      </c>
      <c r="B186" s="68"/>
      <c r="C186" s="68"/>
      <c r="D186" s="68"/>
      <c r="E186" s="149" t="s">
        <v>316</v>
      </c>
      <c r="F186" s="425">
        <f t="shared" ref="F186:J188" si="152">+F187</f>
        <v>138383140985</v>
      </c>
      <c r="G186" s="425">
        <f t="shared" si="152"/>
        <v>0</v>
      </c>
      <c r="H186" s="425">
        <f t="shared" si="152"/>
        <v>0</v>
      </c>
      <c r="I186" s="425">
        <f t="shared" si="152"/>
        <v>0</v>
      </c>
      <c r="J186" s="425">
        <f t="shared" si="152"/>
        <v>0</v>
      </c>
      <c r="K186" s="425">
        <f t="shared" si="118"/>
        <v>0</v>
      </c>
      <c r="L186" s="425">
        <f>+L187</f>
        <v>138383140985</v>
      </c>
      <c r="M186" s="36">
        <f t="shared" si="144"/>
        <v>2.60692440125131E-2</v>
      </c>
      <c r="N186" s="425">
        <f t="shared" ref="N186:W188" si="153">+N187</f>
        <v>0</v>
      </c>
      <c r="O186" s="425">
        <f t="shared" si="153"/>
        <v>138383140985</v>
      </c>
      <c r="P186" s="425">
        <f t="shared" si="153"/>
        <v>0</v>
      </c>
      <c r="Q186" s="425">
        <f t="shared" si="153"/>
        <v>138383140985</v>
      </c>
      <c r="R186" s="425">
        <f t="shared" si="153"/>
        <v>0</v>
      </c>
      <c r="S186" s="425">
        <f t="shared" si="153"/>
        <v>0</v>
      </c>
      <c r="T186" s="425">
        <f t="shared" si="153"/>
        <v>27914520438</v>
      </c>
      <c r="U186" s="425">
        <f t="shared" si="153"/>
        <v>110468620547</v>
      </c>
      <c r="V186" s="425">
        <f t="shared" si="153"/>
        <v>27914520438</v>
      </c>
      <c r="W186" s="425">
        <f t="shared" si="153"/>
        <v>0</v>
      </c>
      <c r="X186" s="37">
        <f t="shared" si="140"/>
        <v>1</v>
      </c>
      <c r="Y186" s="37">
        <f t="shared" si="141"/>
        <v>0.20171908398166644</v>
      </c>
      <c r="Z186" s="37">
        <f t="shared" si="142"/>
        <v>0.20171908398166644</v>
      </c>
      <c r="AA186" s="37">
        <f t="shared" si="145"/>
        <v>0.20171908398166644</v>
      </c>
      <c r="AB186" s="37">
        <f>+V186/T186</f>
        <v>1</v>
      </c>
    </row>
    <row r="187" spans="1:28" ht="70.5" customHeight="1" x14ac:dyDescent="0.25">
      <c r="A187" s="238" t="s">
        <v>317</v>
      </c>
      <c r="B187" s="40"/>
      <c r="C187" s="40"/>
      <c r="D187" s="40"/>
      <c r="E187" s="148" t="s">
        <v>316</v>
      </c>
      <c r="F187" s="425">
        <f t="shared" si="152"/>
        <v>138383140985</v>
      </c>
      <c r="G187" s="425">
        <f t="shared" si="152"/>
        <v>0</v>
      </c>
      <c r="H187" s="425">
        <f t="shared" si="152"/>
        <v>0</v>
      </c>
      <c r="I187" s="425">
        <f t="shared" si="152"/>
        <v>0</v>
      </c>
      <c r="J187" s="425">
        <f t="shared" si="152"/>
        <v>0</v>
      </c>
      <c r="K187" s="425">
        <f t="shared" si="118"/>
        <v>0</v>
      </c>
      <c r="L187" s="425">
        <f>+L188</f>
        <v>138383140985</v>
      </c>
      <c r="M187" s="36">
        <f t="shared" si="144"/>
        <v>2.60692440125131E-2</v>
      </c>
      <c r="N187" s="425">
        <f t="shared" si="153"/>
        <v>0</v>
      </c>
      <c r="O187" s="425">
        <f t="shared" si="153"/>
        <v>138383140985</v>
      </c>
      <c r="P187" s="425">
        <f t="shared" si="153"/>
        <v>0</v>
      </c>
      <c r="Q187" s="425">
        <f t="shared" si="153"/>
        <v>138383140985</v>
      </c>
      <c r="R187" s="425">
        <f t="shared" si="153"/>
        <v>0</v>
      </c>
      <c r="S187" s="425">
        <f t="shared" si="153"/>
        <v>0</v>
      </c>
      <c r="T187" s="425">
        <f t="shared" si="153"/>
        <v>27914520438</v>
      </c>
      <c r="U187" s="425">
        <f t="shared" si="153"/>
        <v>110468620547</v>
      </c>
      <c r="V187" s="425">
        <f t="shared" si="153"/>
        <v>27914520438</v>
      </c>
      <c r="W187" s="425">
        <f t="shared" si="153"/>
        <v>0</v>
      </c>
      <c r="X187" s="37">
        <f t="shared" si="140"/>
        <v>1</v>
      </c>
      <c r="Y187" s="37">
        <f t="shared" si="141"/>
        <v>0.20171908398166644</v>
      </c>
      <c r="Z187" s="37">
        <f t="shared" si="142"/>
        <v>0.20171908398166644</v>
      </c>
      <c r="AA187" s="37">
        <f t="shared" si="145"/>
        <v>0.20171908398166644</v>
      </c>
      <c r="AB187" s="37">
        <f>+V187/T187</f>
        <v>1</v>
      </c>
    </row>
    <row r="188" spans="1:28" ht="32.25" customHeight="1" x14ac:dyDescent="0.25">
      <c r="A188" s="238" t="s">
        <v>318</v>
      </c>
      <c r="B188" s="40"/>
      <c r="C188" s="40"/>
      <c r="D188" s="40"/>
      <c r="E188" s="149" t="s">
        <v>236</v>
      </c>
      <c r="F188" s="425">
        <f t="shared" si="152"/>
        <v>138383140985</v>
      </c>
      <c r="G188" s="425">
        <f t="shared" si="152"/>
        <v>0</v>
      </c>
      <c r="H188" s="425">
        <f t="shared" si="152"/>
        <v>0</v>
      </c>
      <c r="I188" s="425">
        <f t="shared" si="152"/>
        <v>0</v>
      </c>
      <c r="J188" s="425">
        <f t="shared" si="152"/>
        <v>0</v>
      </c>
      <c r="K188" s="425">
        <f t="shared" si="118"/>
        <v>0</v>
      </c>
      <c r="L188" s="425">
        <f>+L189</f>
        <v>138383140985</v>
      </c>
      <c r="M188" s="36">
        <f t="shared" si="144"/>
        <v>2.60692440125131E-2</v>
      </c>
      <c r="N188" s="425">
        <f t="shared" si="153"/>
        <v>0</v>
      </c>
      <c r="O188" s="425">
        <f t="shared" si="153"/>
        <v>138383140985</v>
      </c>
      <c r="P188" s="425">
        <f t="shared" si="153"/>
        <v>0</v>
      </c>
      <c r="Q188" s="425">
        <f t="shared" si="153"/>
        <v>138383140985</v>
      </c>
      <c r="R188" s="425">
        <f t="shared" si="153"/>
        <v>0</v>
      </c>
      <c r="S188" s="425">
        <f t="shared" si="153"/>
        <v>0</v>
      </c>
      <c r="T188" s="425">
        <f t="shared" si="153"/>
        <v>27914520438</v>
      </c>
      <c r="U188" s="425">
        <f t="shared" si="153"/>
        <v>110468620547</v>
      </c>
      <c r="V188" s="425">
        <f t="shared" si="153"/>
        <v>27914520438</v>
      </c>
      <c r="W188" s="425">
        <f t="shared" si="153"/>
        <v>0</v>
      </c>
      <c r="X188" s="37">
        <f t="shared" si="140"/>
        <v>1</v>
      </c>
      <c r="Y188" s="37">
        <f t="shared" si="141"/>
        <v>0.20171908398166644</v>
      </c>
      <c r="Z188" s="37">
        <f t="shared" si="142"/>
        <v>0.20171908398166644</v>
      </c>
      <c r="AA188" s="37">
        <f t="shared" si="145"/>
        <v>0.20171908398166644</v>
      </c>
      <c r="AB188" s="37">
        <f>+V188/T188</f>
        <v>1</v>
      </c>
    </row>
    <row r="189" spans="1:28" ht="30" customHeight="1" x14ac:dyDescent="0.25">
      <c r="A189" s="239" t="s">
        <v>319</v>
      </c>
      <c r="B189" s="40" t="s">
        <v>192</v>
      </c>
      <c r="C189" s="40">
        <v>11</v>
      </c>
      <c r="D189" s="40" t="s">
        <v>38</v>
      </c>
      <c r="E189" s="151" t="s">
        <v>226</v>
      </c>
      <c r="F189" s="421">
        <v>138383140985</v>
      </c>
      <c r="G189" s="421">
        <v>0</v>
      </c>
      <c r="H189" s="421">
        <v>0</v>
      </c>
      <c r="I189" s="421">
        <v>0</v>
      </c>
      <c r="J189" s="421">
        <v>0</v>
      </c>
      <c r="K189" s="421">
        <f t="shared" si="118"/>
        <v>0</v>
      </c>
      <c r="L189" s="421">
        <f>+F189+K189</f>
        <v>138383140985</v>
      </c>
      <c r="M189" s="43">
        <f t="shared" si="144"/>
        <v>2.60692440125131E-2</v>
      </c>
      <c r="N189" s="421">
        <v>0</v>
      </c>
      <c r="O189" s="421">
        <v>138383140985</v>
      </c>
      <c r="P189" s="421">
        <f>L189-O189</f>
        <v>0</v>
      </c>
      <c r="Q189" s="421">
        <v>138383140985</v>
      </c>
      <c r="R189" s="421">
        <f>+L189-Q189</f>
        <v>0</v>
      </c>
      <c r="S189" s="421">
        <f>O189-Q189</f>
        <v>0</v>
      </c>
      <c r="T189" s="421">
        <v>27914520438</v>
      </c>
      <c r="U189" s="421">
        <f>+Q189-T189</f>
        <v>110468620547</v>
      </c>
      <c r="V189" s="421">
        <v>27914520438</v>
      </c>
      <c r="W189" s="44">
        <f>+T189-V189</f>
        <v>0</v>
      </c>
      <c r="X189" s="45">
        <f t="shared" si="140"/>
        <v>1</v>
      </c>
      <c r="Y189" s="45">
        <f t="shared" si="141"/>
        <v>0.20171908398166644</v>
      </c>
      <c r="Z189" s="45">
        <f t="shared" si="142"/>
        <v>0.20171908398166644</v>
      </c>
      <c r="AA189" s="45">
        <f t="shared" si="145"/>
        <v>0.20171908398166644</v>
      </c>
      <c r="AB189" s="45">
        <f>+V189/T189</f>
        <v>1</v>
      </c>
    </row>
    <row r="190" spans="1:28" ht="70.5" customHeight="1" x14ac:dyDescent="0.25">
      <c r="A190" s="238" t="s">
        <v>320</v>
      </c>
      <c r="B190" s="68"/>
      <c r="C190" s="68"/>
      <c r="D190" s="68"/>
      <c r="E190" s="149" t="s">
        <v>321</v>
      </c>
      <c r="F190" s="425">
        <f t="shared" ref="F190:J192" si="154">+F191</f>
        <v>325658709524</v>
      </c>
      <c r="G190" s="425">
        <f t="shared" si="154"/>
        <v>0</v>
      </c>
      <c r="H190" s="425">
        <f t="shared" si="154"/>
        <v>0</v>
      </c>
      <c r="I190" s="425">
        <f t="shared" si="154"/>
        <v>0</v>
      </c>
      <c r="J190" s="425">
        <f t="shared" si="154"/>
        <v>0</v>
      </c>
      <c r="K190" s="425">
        <f t="shared" si="118"/>
        <v>0</v>
      </c>
      <c r="L190" s="425">
        <f>+L191</f>
        <v>325658709524</v>
      </c>
      <c r="M190" s="36">
        <f t="shared" si="144"/>
        <v>6.1349065377129405E-2</v>
      </c>
      <c r="N190" s="425">
        <f t="shared" ref="N190:W192" si="155">+N191</f>
        <v>0</v>
      </c>
      <c r="O190" s="425">
        <f t="shared" si="155"/>
        <v>325658709524</v>
      </c>
      <c r="P190" s="425">
        <f t="shared" si="155"/>
        <v>0</v>
      </c>
      <c r="Q190" s="425">
        <f t="shared" si="155"/>
        <v>325658709524</v>
      </c>
      <c r="R190" s="425">
        <f t="shared" si="155"/>
        <v>0</v>
      </c>
      <c r="S190" s="425">
        <f t="shared" si="155"/>
        <v>0</v>
      </c>
      <c r="T190" s="425">
        <f t="shared" si="155"/>
        <v>0</v>
      </c>
      <c r="U190" s="425">
        <f t="shared" si="155"/>
        <v>325658709524</v>
      </c>
      <c r="V190" s="425">
        <f t="shared" si="155"/>
        <v>0</v>
      </c>
      <c r="W190" s="425">
        <f t="shared" si="155"/>
        <v>0</v>
      </c>
      <c r="X190" s="37">
        <f t="shared" si="140"/>
        <v>1</v>
      </c>
      <c r="Y190" s="37">
        <f t="shared" si="141"/>
        <v>0</v>
      </c>
      <c r="Z190" s="37">
        <f t="shared" si="142"/>
        <v>0</v>
      </c>
      <c r="AA190" s="37">
        <f t="shared" si="145"/>
        <v>0</v>
      </c>
      <c r="AB190" s="37" t="s">
        <v>46</v>
      </c>
    </row>
    <row r="191" spans="1:28" ht="70.5" customHeight="1" x14ac:dyDescent="0.25">
      <c r="A191" s="238" t="s">
        <v>322</v>
      </c>
      <c r="B191" s="40"/>
      <c r="C191" s="40"/>
      <c r="D191" s="40"/>
      <c r="E191" s="148" t="s">
        <v>321</v>
      </c>
      <c r="F191" s="425">
        <f t="shared" si="154"/>
        <v>325658709524</v>
      </c>
      <c r="G191" s="425">
        <f t="shared" si="154"/>
        <v>0</v>
      </c>
      <c r="H191" s="425">
        <f t="shared" si="154"/>
        <v>0</v>
      </c>
      <c r="I191" s="425">
        <f t="shared" si="154"/>
        <v>0</v>
      </c>
      <c r="J191" s="425">
        <f t="shared" si="154"/>
        <v>0</v>
      </c>
      <c r="K191" s="425">
        <f t="shared" si="118"/>
        <v>0</v>
      </c>
      <c r="L191" s="425">
        <f>+L192</f>
        <v>325658709524</v>
      </c>
      <c r="M191" s="36">
        <f t="shared" si="144"/>
        <v>6.1349065377129405E-2</v>
      </c>
      <c r="N191" s="425">
        <f t="shared" si="155"/>
        <v>0</v>
      </c>
      <c r="O191" s="425">
        <f t="shared" si="155"/>
        <v>325658709524</v>
      </c>
      <c r="P191" s="425">
        <f t="shared" si="155"/>
        <v>0</v>
      </c>
      <c r="Q191" s="425">
        <f t="shared" si="155"/>
        <v>325658709524</v>
      </c>
      <c r="R191" s="425">
        <f t="shared" si="155"/>
        <v>0</v>
      </c>
      <c r="S191" s="425">
        <f t="shared" si="155"/>
        <v>0</v>
      </c>
      <c r="T191" s="425">
        <f t="shared" si="155"/>
        <v>0</v>
      </c>
      <c r="U191" s="425">
        <f t="shared" si="155"/>
        <v>325658709524</v>
      </c>
      <c r="V191" s="425">
        <f t="shared" si="155"/>
        <v>0</v>
      </c>
      <c r="W191" s="425">
        <f t="shared" si="155"/>
        <v>0</v>
      </c>
      <c r="X191" s="37">
        <f t="shared" si="140"/>
        <v>1</v>
      </c>
      <c r="Y191" s="37">
        <f t="shared" si="141"/>
        <v>0</v>
      </c>
      <c r="Z191" s="37">
        <f t="shared" si="142"/>
        <v>0</v>
      </c>
      <c r="AA191" s="37">
        <f t="shared" si="145"/>
        <v>0</v>
      </c>
      <c r="AB191" s="37" t="s">
        <v>46</v>
      </c>
    </row>
    <row r="192" spans="1:28" ht="34.5" customHeight="1" x14ac:dyDescent="0.25">
      <c r="A192" s="238" t="s">
        <v>323</v>
      </c>
      <c r="B192" s="40"/>
      <c r="C192" s="40"/>
      <c r="D192" s="40"/>
      <c r="E192" s="149" t="s">
        <v>236</v>
      </c>
      <c r="F192" s="425">
        <f t="shared" si="154"/>
        <v>325658709524</v>
      </c>
      <c r="G192" s="425">
        <f t="shared" si="154"/>
        <v>0</v>
      </c>
      <c r="H192" s="425">
        <f t="shared" si="154"/>
        <v>0</v>
      </c>
      <c r="I192" s="425">
        <f t="shared" si="154"/>
        <v>0</v>
      </c>
      <c r="J192" s="425">
        <f t="shared" si="154"/>
        <v>0</v>
      </c>
      <c r="K192" s="425">
        <f t="shared" si="118"/>
        <v>0</v>
      </c>
      <c r="L192" s="425">
        <f>+L193</f>
        <v>325658709524</v>
      </c>
      <c r="M192" s="36">
        <f t="shared" si="144"/>
        <v>6.1349065377129405E-2</v>
      </c>
      <c r="N192" s="425">
        <f t="shared" si="155"/>
        <v>0</v>
      </c>
      <c r="O192" s="425">
        <f t="shared" si="155"/>
        <v>325658709524</v>
      </c>
      <c r="P192" s="425">
        <f t="shared" si="155"/>
        <v>0</v>
      </c>
      <c r="Q192" s="425">
        <f t="shared" si="155"/>
        <v>325658709524</v>
      </c>
      <c r="R192" s="425">
        <f t="shared" si="155"/>
        <v>0</v>
      </c>
      <c r="S192" s="425">
        <f t="shared" si="155"/>
        <v>0</v>
      </c>
      <c r="T192" s="425">
        <f t="shared" si="155"/>
        <v>0</v>
      </c>
      <c r="U192" s="425">
        <f t="shared" si="155"/>
        <v>325658709524</v>
      </c>
      <c r="V192" s="425">
        <f t="shared" si="155"/>
        <v>0</v>
      </c>
      <c r="W192" s="425">
        <f t="shared" si="155"/>
        <v>0</v>
      </c>
      <c r="X192" s="37">
        <f t="shared" si="140"/>
        <v>1</v>
      </c>
      <c r="Y192" s="37">
        <f t="shared" si="141"/>
        <v>0</v>
      </c>
      <c r="Z192" s="37">
        <f t="shared" si="142"/>
        <v>0</v>
      </c>
      <c r="AA192" s="37">
        <f t="shared" si="145"/>
        <v>0</v>
      </c>
      <c r="AB192" s="37" t="s">
        <v>46</v>
      </c>
    </row>
    <row r="193" spans="1:28" ht="30" customHeight="1" x14ac:dyDescent="0.25">
      <c r="A193" s="239" t="s">
        <v>324</v>
      </c>
      <c r="B193" s="40" t="s">
        <v>192</v>
      </c>
      <c r="C193" s="40">
        <v>11</v>
      </c>
      <c r="D193" s="40" t="s">
        <v>38</v>
      </c>
      <c r="E193" s="151" t="s">
        <v>226</v>
      </c>
      <c r="F193" s="421">
        <v>325658709524</v>
      </c>
      <c r="G193" s="421">
        <v>0</v>
      </c>
      <c r="H193" s="421">
        <v>0</v>
      </c>
      <c r="I193" s="421">
        <v>0</v>
      </c>
      <c r="J193" s="421">
        <v>0</v>
      </c>
      <c r="K193" s="421">
        <f t="shared" si="118"/>
        <v>0</v>
      </c>
      <c r="L193" s="421">
        <f>+F193+K193</f>
        <v>325658709524</v>
      </c>
      <c r="M193" s="43">
        <f t="shared" si="144"/>
        <v>6.1349065377129405E-2</v>
      </c>
      <c r="N193" s="421">
        <v>0</v>
      </c>
      <c r="O193" s="421">
        <v>325658709524</v>
      </c>
      <c r="P193" s="421">
        <f>L193-O193</f>
        <v>0</v>
      </c>
      <c r="Q193" s="421">
        <v>325658709524</v>
      </c>
      <c r="R193" s="421">
        <f>+L193-Q193</f>
        <v>0</v>
      </c>
      <c r="S193" s="421">
        <f>O193-Q193</f>
        <v>0</v>
      </c>
      <c r="T193" s="421">
        <v>0</v>
      </c>
      <c r="U193" s="421">
        <f>+Q193-T193</f>
        <v>325658709524</v>
      </c>
      <c r="V193" s="421">
        <v>0</v>
      </c>
      <c r="W193" s="44">
        <f>+T193-V193</f>
        <v>0</v>
      </c>
      <c r="X193" s="45">
        <f t="shared" si="140"/>
        <v>1</v>
      </c>
      <c r="Y193" s="45">
        <f t="shared" si="141"/>
        <v>0</v>
      </c>
      <c r="Z193" s="45">
        <f t="shared" si="142"/>
        <v>0</v>
      </c>
      <c r="AA193" s="45">
        <f t="shared" si="145"/>
        <v>0</v>
      </c>
      <c r="AB193" s="45" t="s">
        <v>46</v>
      </c>
    </row>
    <row r="194" spans="1:28" ht="65.25" customHeight="1" x14ac:dyDescent="0.25">
      <c r="A194" s="238" t="s">
        <v>325</v>
      </c>
      <c r="B194" s="68"/>
      <c r="C194" s="68"/>
      <c r="D194" s="68"/>
      <c r="E194" s="149" t="s">
        <v>326</v>
      </c>
      <c r="F194" s="425">
        <f t="shared" ref="F194:J196" si="156">+F195</f>
        <v>101620433497</v>
      </c>
      <c r="G194" s="425">
        <f t="shared" si="156"/>
        <v>0</v>
      </c>
      <c r="H194" s="425">
        <f t="shared" si="156"/>
        <v>0</v>
      </c>
      <c r="I194" s="425">
        <f t="shared" si="156"/>
        <v>0</v>
      </c>
      <c r="J194" s="425">
        <f t="shared" si="156"/>
        <v>0</v>
      </c>
      <c r="K194" s="425">
        <f t="shared" si="118"/>
        <v>0</v>
      </c>
      <c r="L194" s="425">
        <f>+L195</f>
        <v>101620433497</v>
      </c>
      <c r="M194" s="36">
        <f t="shared" si="144"/>
        <v>1.9143718365070273E-2</v>
      </c>
      <c r="N194" s="425">
        <f t="shared" ref="N194:W196" si="157">+N195</f>
        <v>0</v>
      </c>
      <c r="O194" s="425">
        <f t="shared" si="157"/>
        <v>101620433497</v>
      </c>
      <c r="P194" s="425">
        <f t="shared" si="157"/>
        <v>0</v>
      </c>
      <c r="Q194" s="425">
        <f t="shared" si="157"/>
        <v>101620433497</v>
      </c>
      <c r="R194" s="425">
        <f t="shared" si="157"/>
        <v>0</v>
      </c>
      <c r="S194" s="425">
        <f t="shared" si="157"/>
        <v>0</v>
      </c>
      <c r="T194" s="425">
        <f t="shared" si="157"/>
        <v>89796372</v>
      </c>
      <c r="U194" s="425">
        <f t="shared" si="157"/>
        <v>101530637125</v>
      </c>
      <c r="V194" s="425">
        <f t="shared" si="157"/>
        <v>89796372</v>
      </c>
      <c r="W194" s="425">
        <f t="shared" si="157"/>
        <v>0</v>
      </c>
      <c r="X194" s="37">
        <f t="shared" si="140"/>
        <v>1</v>
      </c>
      <c r="Y194" s="37">
        <f t="shared" si="141"/>
        <v>8.8364484297000104E-4</v>
      </c>
      <c r="Z194" s="37">
        <f t="shared" si="142"/>
        <v>8.8364484297000104E-4</v>
      </c>
      <c r="AA194" s="37">
        <f t="shared" si="145"/>
        <v>8.8364484297000104E-4</v>
      </c>
      <c r="AB194" s="37">
        <f>+V194/T194</f>
        <v>1</v>
      </c>
    </row>
    <row r="195" spans="1:28" ht="65.25" customHeight="1" x14ac:dyDescent="0.25">
      <c r="A195" s="238" t="s">
        <v>327</v>
      </c>
      <c r="B195" s="40"/>
      <c r="C195" s="40"/>
      <c r="D195" s="40"/>
      <c r="E195" s="148" t="s">
        <v>326</v>
      </c>
      <c r="F195" s="425">
        <f t="shared" si="156"/>
        <v>101620433497</v>
      </c>
      <c r="G195" s="425">
        <f t="shared" si="156"/>
        <v>0</v>
      </c>
      <c r="H195" s="425">
        <f t="shared" si="156"/>
        <v>0</v>
      </c>
      <c r="I195" s="425">
        <f t="shared" si="156"/>
        <v>0</v>
      </c>
      <c r="J195" s="425">
        <f t="shared" si="156"/>
        <v>0</v>
      </c>
      <c r="K195" s="425">
        <f t="shared" si="118"/>
        <v>0</v>
      </c>
      <c r="L195" s="425">
        <f>+L196</f>
        <v>101620433497</v>
      </c>
      <c r="M195" s="36">
        <f t="shared" si="144"/>
        <v>1.9143718365070273E-2</v>
      </c>
      <c r="N195" s="425">
        <f t="shared" si="157"/>
        <v>0</v>
      </c>
      <c r="O195" s="425">
        <f t="shared" si="157"/>
        <v>101620433497</v>
      </c>
      <c r="P195" s="425">
        <f t="shared" si="157"/>
        <v>0</v>
      </c>
      <c r="Q195" s="425">
        <f t="shared" si="157"/>
        <v>101620433497</v>
      </c>
      <c r="R195" s="425">
        <f t="shared" si="157"/>
        <v>0</v>
      </c>
      <c r="S195" s="425">
        <f t="shared" si="157"/>
        <v>0</v>
      </c>
      <c r="T195" s="425">
        <f t="shared" si="157"/>
        <v>89796372</v>
      </c>
      <c r="U195" s="425">
        <f t="shared" si="157"/>
        <v>101530637125</v>
      </c>
      <c r="V195" s="425">
        <f t="shared" si="157"/>
        <v>89796372</v>
      </c>
      <c r="W195" s="425">
        <f t="shared" si="157"/>
        <v>0</v>
      </c>
      <c r="X195" s="37">
        <f t="shared" si="140"/>
        <v>1</v>
      </c>
      <c r="Y195" s="37">
        <f t="shared" si="141"/>
        <v>8.8364484297000104E-4</v>
      </c>
      <c r="Z195" s="37">
        <f t="shared" si="142"/>
        <v>8.8364484297000104E-4</v>
      </c>
      <c r="AA195" s="37">
        <f t="shared" si="145"/>
        <v>8.8364484297000104E-4</v>
      </c>
      <c r="AB195" s="37">
        <f>+V195/T195</f>
        <v>1</v>
      </c>
    </row>
    <row r="196" spans="1:28" ht="38.25" customHeight="1" x14ac:dyDescent="0.25">
      <c r="A196" s="238" t="s">
        <v>328</v>
      </c>
      <c r="B196" s="40"/>
      <c r="C196" s="40"/>
      <c r="D196" s="40"/>
      <c r="E196" s="149" t="s">
        <v>236</v>
      </c>
      <c r="F196" s="425">
        <f t="shared" si="156"/>
        <v>101620433497</v>
      </c>
      <c r="G196" s="425">
        <f t="shared" si="156"/>
        <v>0</v>
      </c>
      <c r="H196" s="425">
        <f t="shared" si="156"/>
        <v>0</v>
      </c>
      <c r="I196" s="425">
        <f t="shared" si="156"/>
        <v>0</v>
      </c>
      <c r="J196" s="425">
        <f t="shared" si="156"/>
        <v>0</v>
      </c>
      <c r="K196" s="425">
        <f t="shared" si="118"/>
        <v>0</v>
      </c>
      <c r="L196" s="425">
        <f>+L197</f>
        <v>101620433497</v>
      </c>
      <c r="M196" s="36">
        <f t="shared" si="144"/>
        <v>1.9143718365070273E-2</v>
      </c>
      <c r="N196" s="425">
        <f t="shared" si="157"/>
        <v>0</v>
      </c>
      <c r="O196" s="425">
        <f t="shared" si="157"/>
        <v>101620433497</v>
      </c>
      <c r="P196" s="425">
        <f t="shared" si="157"/>
        <v>0</v>
      </c>
      <c r="Q196" s="425">
        <f t="shared" si="157"/>
        <v>101620433497</v>
      </c>
      <c r="R196" s="425">
        <f t="shared" si="157"/>
        <v>0</v>
      </c>
      <c r="S196" s="425">
        <f t="shared" si="157"/>
        <v>0</v>
      </c>
      <c r="T196" s="425">
        <f t="shared" si="157"/>
        <v>89796372</v>
      </c>
      <c r="U196" s="425">
        <f t="shared" si="157"/>
        <v>101530637125</v>
      </c>
      <c r="V196" s="425">
        <f t="shared" si="157"/>
        <v>89796372</v>
      </c>
      <c r="W196" s="425">
        <f t="shared" si="157"/>
        <v>0</v>
      </c>
      <c r="X196" s="37">
        <f t="shared" si="140"/>
        <v>1</v>
      </c>
      <c r="Y196" s="37">
        <f t="shared" si="141"/>
        <v>8.8364484297000104E-4</v>
      </c>
      <c r="Z196" s="37">
        <f t="shared" si="142"/>
        <v>8.8364484297000104E-4</v>
      </c>
      <c r="AA196" s="37">
        <f t="shared" si="145"/>
        <v>8.8364484297000104E-4</v>
      </c>
      <c r="AB196" s="37">
        <f>+V196/T196</f>
        <v>1</v>
      </c>
    </row>
    <row r="197" spans="1:28" ht="30" customHeight="1" x14ac:dyDescent="0.25">
      <c r="A197" s="239" t="s">
        <v>329</v>
      </c>
      <c r="B197" s="40" t="s">
        <v>192</v>
      </c>
      <c r="C197" s="40">
        <v>11</v>
      </c>
      <c r="D197" s="40" t="s">
        <v>38</v>
      </c>
      <c r="E197" s="151" t="s">
        <v>226</v>
      </c>
      <c r="F197" s="421">
        <v>101620433497</v>
      </c>
      <c r="G197" s="421">
        <v>0</v>
      </c>
      <c r="H197" s="421">
        <v>0</v>
      </c>
      <c r="I197" s="421">
        <v>0</v>
      </c>
      <c r="J197" s="421">
        <v>0</v>
      </c>
      <c r="K197" s="421">
        <f t="shared" si="118"/>
        <v>0</v>
      </c>
      <c r="L197" s="421">
        <f>+F197+K197</f>
        <v>101620433497</v>
      </c>
      <c r="M197" s="43">
        <f t="shared" si="144"/>
        <v>1.9143718365070273E-2</v>
      </c>
      <c r="N197" s="421">
        <v>0</v>
      </c>
      <c r="O197" s="421">
        <v>101620433497</v>
      </c>
      <c r="P197" s="421">
        <f>L197-O197</f>
        <v>0</v>
      </c>
      <c r="Q197" s="421">
        <v>101620433497</v>
      </c>
      <c r="R197" s="421">
        <f>+L197-Q197</f>
        <v>0</v>
      </c>
      <c r="S197" s="421">
        <f>O197-Q197</f>
        <v>0</v>
      </c>
      <c r="T197" s="421">
        <v>89796372</v>
      </c>
      <c r="U197" s="421">
        <f>+Q197-T197</f>
        <v>101530637125</v>
      </c>
      <c r="V197" s="421">
        <v>89796372</v>
      </c>
      <c r="W197" s="44">
        <f>+T197-V197</f>
        <v>0</v>
      </c>
      <c r="X197" s="45">
        <f t="shared" si="140"/>
        <v>1</v>
      </c>
      <c r="Y197" s="45">
        <f t="shared" si="141"/>
        <v>8.8364484297000104E-4</v>
      </c>
      <c r="Z197" s="45">
        <f t="shared" si="142"/>
        <v>8.8364484297000104E-4</v>
      </c>
      <c r="AA197" s="45">
        <f t="shared" si="145"/>
        <v>8.8364484297000104E-4</v>
      </c>
      <c r="AB197" s="45">
        <f>+V197/T197</f>
        <v>1</v>
      </c>
    </row>
    <row r="198" spans="1:28" ht="64.5" customHeight="1" x14ac:dyDescent="0.25">
      <c r="A198" s="238" t="s">
        <v>330</v>
      </c>
      <c r="B198" s="68"/>
      <c r="C198" s="68"/>
      <c r="D198" s="68"/>
      <c r="E198" s="149" t="s">
        <v>331</v>
      </c>
      <c r="F198" s="425">
        <f t="shared" ref="F198:J200" si="158">+F199</f>
        <v>331558916195</v>
      </c>
      <c r="G198" s="425">
        <f t="shared" si="158"/>
        <v>0</v>
      </c>
      <c r="H198" s="425">
        <f t="shared" si="158"/>
        <v>0</v>
      </c>
      <c r="I198" s="425">
        <f t="shared" si="158"/>
        <v>0</v>
      </c>
      <c r="J198" s="425">
        <f t="shared" si="158"/>
        <v>0</v>
      </c>
      <c r="K198" s="425">
        <f t="shared" si="118"/>
        <v>0</v>
      </c>
      <c r="L198" s="425">
        <f>+L199</f>
        <v>331558916195</v>
      </c>
      <c r="M198" s="36">
        <f t="shared" si="144"/>
        <v>6.2460573082011091E-2</v>
      </c>
      <c r="N198" s="425">
        <f t="shared" ref="N198:W200" si="159">+N199</f>
        <v>0</v>
      </c>
      <c r="O198" s="425">
        <f t="shared" si="159"/>
        <v>331558916195</v>
      </c>
      <c r="P198" s="425">
        <f t="shared" si="159"/>
        <v>0</v>
      </c>
      <c r="Q198" s="425">
        <f t="shared" si="159"/>
        <v>331558916195</v>
      </c>
      <c r="R198" s="425">
        <f t="shared" si="159"/>
        <v>0</v>
      </c>
      <c r="S198" s="425">
        <f t="shared" si="159"/>
        <v>0</v>
      </c>
      <c r="T198" s="425">
        <f t="shared" si="159"/>
        <v>0</v>
      </c>
      <c r="U198" s="425">
        <f t="shared" si="159"/>
        <v>331558916195</v>
      </c>
      <c r="V198" s="425">
        <f t="shared" si="159"/>
        <v>0</v>
      </c>
      <c r="W198" s="425">
        <f t="shared" si="159"/>
        <v>0</v>
      </c>
      <c r="X198" s="37">
        <f t="shared" si="140"/>
        <v>1</v>
      </c>
      <c r="Y198" s="37">
        <f t="shared" si="141"/>
        <v>0</v>
      </c>
      <c r="Z198" s="37">
        <f t="shared" si="142"/>
        <v>0</v>
      </c>
      <c r="AA198" s="37">
        <f t="shared" si="145"/>
        <v>0</v>
      </c>
      <c r="AB198" s="37" t="s">
        <v>46</v>
      </c>
    </row>
    <row r="199" spans="1:28" ht="64.5" customHeight="1" x14ac:dyDescent="0.25">
      <c r="A199" s="238" t="s">
        <v>332</v>
      </c>
      <c r="B199" s="40"/>
      <c r="C199" s="40"/>
      <c r="D199" s="40"/>
      <c r="E199" s="149" t="s">
        <v>331</v>
      </c>
      <c r="F199" s="425">
        <f t="shared" si="158"/>
        <v>331558916195</v>
      </c>
      <c r="G199" s="425">
        <f t="shared" si="158"/>
        <v>0</v>
      </c>
      <c r="H199" s="425">
        <f t="shared" si="158"/>
        <v>0</v>
      </c>
      <c r="I199" s="425">
        <f t="shared" si="158"/>
        <v>0</v>
      </c>
      <c r="J199" s="425">
        <f t="shared" si="158"/>
        <v>0</v>
      </c>
      <c r="K199" s="425">
        <f t="shared" ref="K199:K262" si="160">+G199-H199+I199-J199</f>
        <v>0</v>
      </c>
      <c r="L199" s="425">
        <f>+L200</f>
        <v>331558916195</v>
      </c>
      <c r="M199" s="36">
        <f t="shared" si="144"/>
        <v>6.2460573082011091E-2</v>
      </c>
      <c r="N199" s="425">
        <f t="shared" si="159"/>
        <v>0</v>
      </c>
      <c r="O199" s="425">
        <f t="shared" si="159"/>
        <v>331558916195</v>
      </c>
      <c r="P199" s="425">
        <f t="shared" si="159"/>
        <v>0</v>
      </c>
      <c r="Q199" s="425">
        <f t="shared" si="159"/>
        <v>331558916195</v>
      </c>
      <c r="R199" s="425">
        <f t="shared" si="159"/>
        <v>0</v>
      </c>
      <c r="S199" s="425">
        <f t="shared" si="159"/>
        <v>0</v>
      </c>
      <c r="T199" s="425">
        <f t="shared" si="159"/>
        <v>0</v>
      </c>
      <c r="U199" s="425">
        <f t="shared" si="159"/>
        <v>331558916195</v>
      </c>
      <c r="V199" s="425">
        <f t="shared" si="159"/>
        <v>0</v>
      </c>
      <c r="W199" s="425">
        <f t="shared" si="159"/>
        <v>0</v>
      </c>
      <c r="X199" s="37">
        <f t="shared" si="140"/>
        <v>1</v>
      </c>
      <c r="Y199" s="37">
        <f t="shared" si="141"/>
        <v>0</v>
      </c>
      <c r="Z199" s="37">
        <f t="shared" si="142"/>
        <v>0</v>
      </c>
      <c r="AA199" s="37">
        <f t="shared" si="145"/>
        <v>0</v>
      </c>
      <c r="AB199" s="37" t="s">
        <v>46</v>
      </c>
    </row>
    <row r="200" spans="1:28" ht="38.25" customHeight="1" x14ac:dyDescent="0.25">
      <c r="A200" s="238" t="s">
        <v>333</v>
      </c>
      <c r="B200" s="40"/>
      <c r="C200" s="40"/>
      <c r="D200" s="40"/>
      <c r="E200" s="149" t="s">
        <v>236</v>
      </c>
      <c r="F200" s="425">
        <f t="shared" si="158"/>
        <v>331558916195</v>
      </c>
      <c r="G200" s="425">
        <f t="shared" si="158"/>
        <v>0</v>
      </c>
      <c r="H200" s="425">
        <f t="shared" si="158"/>
        <v>0</v>
      </c>
      <c r="I200" s="425">
        <f t="shared" si="158"/>
        <v>0</v>
      </c>
      <c r="J200" s="425">
        <f t="shared" si="158"/>
        <v>0</v>
      </c>
      <c r="K200" s="425">
        <f t="shared" si="160"/>
        <v>0</v>
      </c>
      <c r="L200" s="425">
        <f>+L201</f>
        <v>331558916195</v>
      </c>
      <c r="M200" s="36">
        <f t="shared" si="144"/>
        <v>6.2460573082011091E-2</v>
      </c>
      <c r="N200" s="425">
        <f t="shared" si="159"/>
        <v>0</v>
      </c>
      <c r="O200" s="425">
        <f t="shared" si="159"/>
        <v>331558916195</v>
      </c>
      <c r="P200" s="425">
        <f t="shared" si="159"/>
        <v>0</v>
      </c>
      <c r="Q200" s="425">
        <f t="shared" si="159"/>
        <v>331558916195</v>
      </c>
      <c r="R200" s="425">
        <f t="shared" si="159"/>
        <v>0</v>
      </c>
      <c r="S200" s="425">
        <f t="shared" si="159"/>
        <v>0</v>
      </c>
      <c r="T200" s="425">
        <f t="shared" si="159"/>
        <v>0</v>
      </c>
      <c r="U200" s="425">
        <f t="shared" si="159"/>
        <v>331558916195</v>
      </c>
      <c r="V200" s="425">
        <f t="shared" si="159"/>
        <v>0</v>
      </c>
      <c r="W200" s="425">
        <f t="shared" si="159"/>
        <v>0</v>
      </c>
      <c r="X200" s="37">
        <f t="shared" si="140"/>
        <v>1</v>
      </c>
      <c r="Y200" s="37">
        <f t="shared" si="141"/>
        <v>0</v>
      </c>
      <c r="Z200" s="37">
        <f t="shared" si="142"/>
        <v>0</v>
      </c>
      <c r="AA200" s="37">
        <f t="shared" si="145"/>
        <v>0</v>
      </c>
      <c r="AB200" s="37" t="s">
        <v>46</v>
      </c>
    </row>
    <row r="201" spans="1:28" ht="30" customHeight="1" x14ac:dyDescent="0.25">
      <c r="A201" s="239" t="s">
        <v>334</v>
      </c>
      <c r="B201" s="40" t="s">
        <v>192</v>
      </c>
      <c r="C201" s="40">
        <v>11</v>
      </c>
      <c r="D201" s="40" t="s">
        <v>38</v>
      </c>
      <c r="E201" s="151" t="s">
        <v>226</v>
      </c>
      <c r="F201" s="421">
        <v>331558916195</v>
      </c>
      <c r="G201" s="421">
        <v>0</v>
      </c>
      <c r="H201" s="421">
        <v>0</v>
      </c>
      <c r="I201" s="421">
        <v>0</v>
      </c>
      <c r="J201" s="421">
        <v>0</v>
      </c>
      <c r="K201" s="421">
        <f t="shared" si="160"/>
        <v>0</v>
      </c>
      <c r="L201" s="421">
        <f>+F201+K201</f>
        <v>331558916195</v>
      </c>
      <c r="M201" s="43">
        <f t="shared" si="144"/>
        <v>6.2460573082011091E-2</v>
      </c>
      <c r="N201" s="421">
        <v>0</v>
      </c>
      <c r="O201" s="421">
        <v>331558916195</v>
      </c>
      <c r="P201" s="421">
        <f>L201-O201</f>
        <v>0</v>
      </c>
      <c r="Q201" s="421">
        <v>331558916195</v>
      </c>
      <c r="R201" s="421">
        <f>+L201-Q201</f>
        <v>0</v>
      </c>
      <c r="S201" s="421">
        <f>O201-Q201</f>
        <v>0</v>
      </c>
      <c r="T201" s="421">
        <v>0</v>
      </c>
      <c r="U201" s="421">
        <f>+Q201-T201</f>
        <v>331558916195</v>
      </c>
      <c r="V201" s="421">
        <v>0</v>
      </c>
      <c r="W201" s="44">
        <f>+T201-V201</f>
        <v>0</v>
      </c>
      <c r="X201" s="45">
        <f t="shared" si="140"/>
        <v>1</v>
      </c>
      <c r="Y201" s="45">
        <f t="shared" si="141"/>
        <v>0</v>
      </c>
      <c r="Z201" s="45">
        <f t="shared" si="142"/>
        <v>0</v>
      </c>
      <c r="AA201" s="45">
        <f t="shared" si="145"/>
        <v>0</v>
      </c>
      <c r="AB201" s="45" t="s">
        <v>46</v>
      </c>
    </row>
    <row r="202" spans="1:28" ht="71.25" customHeight="1" x14ac:dyDescent="0.25">
      <c r="A202" s="238" t="s">
        <v>335</v>
      </c>
      <c r="B202" s="68"/>
      <c r="C202" s="68"/>
      <c r="D202" s="68"/>
      <c r="E202" s="149" t="s">
        <v>336</v>
      </c>
      <c r="F202" s="425">
        <f t="shared" ref="F202:J204" si="161">+F203</f>
        <v>57639326986</v>
      </c>
      <c r="G202" s="425">
        <f t="shared" si="161"/>
        <v>0</v>
      </c>
      <c r="H202" s="425">
        <f t="shared" si="161"/>
        <v>0</v>
      </c>
      <c r="I202" s="425">
        <f t="shared" si="161"/>
        <v>0</v>
      </c>
      <c r="J202" s="425">
        <f t="shared" si="161"/>
        <v>0</v>
      </c>
      <c r="K202" s="425">
        <f t="shared" si="160"/>
        <v>0</v>
      </c>
      <c r="L202" s="425">
        <f>+L203</f>
        <v>57639326986</v>
      </c>
      <c r="M202" s="36">
        <f t="shared" si="144"/>
        <v>1.085835795617575E-2</v>
      </c>
      <c r="N202" s="425">
        <f t="shared" ref="N202:W204" si="162">+N203</f>
        <v>0</v>
      </c>
      <c r="O202" s="425">
        <f t="shared" si="162"/>
        <v>57639326986</v>
      </c>
      <c r="P202" s="425">
        <f t="shared" si="162"/>
        <v>0</v>
      </c>
      <c r="Q202" s="425">
        <f t="shared" si="162"/>
        <v>57639326986</v>
      </c>
      <c r="R202" s="425">
        <f t="shared" si="162"/>
        <v>0</v>
      </c>
      <c r="S202" s="425">
        <f t="shared" si="162"/>
        <v>0</v>
      </c>
      <c r="T202" s="425">
        <f t="shared" si="162"/>
        <v>0</v>
      </c>
      <c r="U202" s="425">
        <f t="shared" si="162"/>
        <v>57639326986</v>
      </c>
      <c r="V202" s="425">
        <f t="shared" si="162"/>
        <v>0</v>
      </c>
      <c r="W202" s="425">
        <f t="shared" si="162"/>
        <v>0</v>
      </c>
      <c r="X202" s="37">
        <f t="shared" si="140"/>
        <v>1</v>
      </c>
      <c r="Y202" s="37">
        <f t="shared" si="141"/>
        <v>0</v>
      </c>
      <c r="Z202" s="37">
        <f t="shared" si="142"/>
        <v>0</v>
      </c>
      <c r="AA202" s="37">
        <f t="shared" si="145"/>
        <v>0</v>
      </c>
      <c r="AB202" s="37" t="s">
        <v>46</v>
      </c>
    </row>
    <row r="203" spans="1:28" ht="71.25" customHeight="1" x14ac:dyDescent="0.25">
      <c r="A203" s="238" t="s">
        <v>337</v>
      </c>
      <c r="B203" s="40"/>
      <c r="C203" s="40"/>
      <c r="D203" s="40"/>
      <c r="E203" s="148" t="s">
        <v>336</v>
      </c>
      <c r="F203" s="425">
        <f t="shared" si="161"/>
        <v>57639326986</v>
      </c>
      <c r="G203" s="425">
        <f t="shared" si="161"/>
        <v>0</v>
      </c>
      <c r="H203" s="425">
        <f t="shared" si="161"/>
        <v>0</v>
      </c>
      <c r="I203" s="425">
        <f t="shared" si="161"/>
        <v>0</v>
      </c>
      <c r="J203" s="425">
        <f t="shared" si="161"/>
        <v>0</v>
      </c>
      <c r="K203" s="425">
        <f t="shared" si="160"/>
        <v>0</v>
      </c>
      <c r="L203" s="425">
        <f>+L204</f>
        <v>57639326986</v>
      </c>
      <c r="M203" s="36">
        <f t="shared" si="144"/>
        <v>1.085835795617575E-2</v>
      </c>
      <c r="N203" s="425">
        <f t="shared" si="162"/>
        <v>0</v>
      </c>
      <c r="O203" s="425">
        <f t="shared" si="162"/>
        <v>57639326986</v>
      </c>
      <c r="P203" s="425">
        <f t="shared" si="162"/>
        <v>0</v>
      </c>
      <c r="Q203" s="425">
        <f t="shared" si="162"/>
        <v>57639326986</v>
      </c>
      <c r="R203" s="425">
        <f t="shared" si="162"/>
        <v>0</v>
      </c>
      <c r="S203" s="425">
        <f t="shared" si="162"/>
        <v>0</v>
      </c>
      <c r="T203" s="425">
        <f t="shared" si="162"/>
        <v>0</v>
      </c>
      <c r="U203" s="425">
        <f t="shared" si="162"/>
        <v>57639326986</v>
      </c>
      <c r="V203" s="425">
        <f t="shared" si="162"/>
        <v>0</v>
      </c>
      <c r="W203" s="425">
        <f t="shared" si="162"/>
        <v>0</v>
      </c>
      <c r="X203" s="37">
        <f t="shared" si="140"/>
        <v>1</v>
      </c>
      <c r="Y203" s="37">
        <f t="shared" si="141"/>
        <v>0</v>
      </c>
      <c r="Z203" s="37">
        <f t="shared" si="142"/>
        <v>0</v>
      </c>
      <c r="AA203" s="37">
        <f t="shared" si="145"/>
        <v>0</v>
      </c>
      <c r="AB203" s="37" t="s">
        <v>46</v>
      </c>
    </row>
    <row r="204" spans="1:28" ht="30.75" customHeight="1" x14ac:dyDescent="0.25">
      <c r="A204" s="238" t="s">
        <v>338</v>
      </c>
      <c r="B204" s="40"/>
      <c r="C204" s="40"/>
      <c r="D204" s="40"/>
      <c r="E204" s="149" t="s">
        <v>236</v>
      </c>
      <c r="F204" s="425">
        <f t="shared" si="161"/>
        <v>57639326986</v>
      </c>
      <c r="G204" s="425">
        <f t="shared" si="161"/>
        <v>0</v>
      </c>
      <c r="H204" s="425">
        <f t="shared" si="161"/>
        <v>0</v>
      </c>
      <c r="I204" s="425">
        <f t="shared" si="161"/>
        <v>0</v>
      </c>
      <c r="J204" s="425">
        <f t="shared" si="161"/>
        <v>0</v>
      </c>
      <c r="K204" s="425">
        <f t="shared" si="160"/>
        <v>0</v>
      </c>
      <c r="L204" s="425">
        <f>+L205</f>
        <v>57639326986</v>
      </c>
      <c r="M204" s="36">
        <f t="shared" si="144"/>
        <v>1.085835795617575E-2</v>
      </c>
      <c r="N204" s="425">
        <f t="shared" si="162"/>
        <v>0</v>
      </c>
      <c r="O204" s="425">
        <f t="shared" si="162"/>
        <v>57639326986</v>
      </c>
      <c r="P204" s="425">
        <f t="shared" si="162"/>
        <v>0</v>
      </c>
      <c r="Q204" s="425">
        <f t="shared" si="162"/>
        <v>57639326986</v>
      </c>
      <c r="R204" s="425">
        <f t="shared" si="162"/>
        <v>0</v>
      </c>
      <c r="S204" s="425">
        <f t="shared" si="162"/>
        <v>0</v>
      </c>
      <c r="T204" s="425">
        <f t="shared" si="162"/>
        <v>0</v>
      </c>
      <c r="U204" s="425">
        <f t="shared" si="162"/>
        <v>57639326986</v>
      </c>
      <c r="V204" s="425">
        <f t="shared" si="162"/>
        <v>0</v>
      </c>
      <c r="W204" s="425">
        <f t="shared" si="162"/>
        <v>0</v>
      </c>
      <c r="X204" s="37">
        <f t="shared" si="140"/>
        <v>1</v>
      </c>
      <c r="Y204" s="37">
        <f t="shared" si="141"/>
        <v>0</v>
      </c>
      <c r="Z204" s="37">
        <f t="shared" si="142"/>
        <v>0</v>
      </c>
      <c r="AA204" s="37">
        <f t="shared" si="145"/>
        <v>0</v>
      </c>
      <c r="AB204" s="37" t="s">
        <v>46</v>
      </c>
    </row>
    <row r="205" spans="1:28" ht="30" customHeight="1" x14ac:dyDescent="0.25">
      <c r="A205" s="239" t="s">
        <v>339</v>
      </c>
      <c r="B205" s="40" t="s">
        <v>192</v>
      </c>
      <c r="C205" s="40">
        <v>11</v>
      </c>
      <c r="D205" s="40" t="s">
        <v>38</v>
      </c>
      <c r="E205" s="151" t="s">
        <v>226</v>
      </c>
      <c r="F205" s="421">
        <v>57639326986</v>
      </c>
      <c r="G205" s="421">
        <v>0</v>
      </c>
      <c r="H205" s="421">
        <v>0</v>
      </c>
      <c r="I205" s="421">
        <v>0</v>
      </c>
      <c r="J205" s="421">
        <v>0</v>
      </c>
      <c r="K205" s="421">
        <f t="shared" si="160"/>
        <v>0</v>
      </c>
      <c r="L205" s="421">
        <f>+F205+K205</f>
        <v>57639326986</v>
      </c>
      <c r="M205" s="43">
        <f t="shared" si="144"/>
        <v>1.085835795617575E-2</v>
      </c>
      <c r="N205" s="421">
        <v>0</v>
      </c>
      <c r="O205" s="421">
        <v>57639326986</v>
      </c>
      <c r="P205" s="421">
        <f>L205-O205</f>
        <v>0</v>
      </c>
      <c r="Q205" s="421">
        <v>57639326986</v>
      </c>
      <c r="R205" s="421">
        <f>+L205-Q205</f>
        <v>0</v>
      </c>
      <c r="S205" s="421">
        <f>O205-Q205</f>
        <v>0</v>
      </c>
      <c r="T205" s="421">
        <v>0</v>
      </c>
      <c r="U205" s="421">
        <f>+Q205-T205</f>
        <v>57639326986</v>
      </c>
      <c r="V205" s="421">
        <v>0</v>
      </c>
      <c r="W205" s="44">
        <f>+T205-V205</f>
        <v>0</v>
      </c>
      <c r="X205" s="45">
        <f t="shared" si="140"/>
        <v>1</v>
      </c>
      <c r="Y205" s="45">
        <f t="shared" si="141"/>
        <v>0</v>
      </c>
      <c r="Z205" s="45">
        <f t="shared" si="142"/>
        <v>0</v>
      </c>
      <c r="AA205" s="45">
        <f t="shared" si="145"/>
        <v>0</v>
      </c>
      <c r="AB205" s="45" t="s">
        <v>46</v>
      </c>
    </row>
    <row r="206" spans="1:28" s="410" customFormat="1" ht="73.5" customHeight="1" x14ac:dyDescent="0.25">
      <c r="A206" s="254" t="s">
        <v>340</v>
      </c>
      <c r="B206" s="72"/>
      <c r="C206" s="33"/>
      <c r="D206" s="33"/>
      <c r="E206" s="148" t="s">
        <v>472</v>
      </c>
      <c r="F206" s="423">
        <f>+F207</f>
        <v>15000000000</v>
      </c>
      <c r="G206" s="423">
        <f>+G207</f>
        <v>0</v>
      </c>
      <c r="H206" s="423">
        <f>+H207</f>
        <v>0</v>
      </c>
      <c r="I206" s="423">
        <f>+I207</f>
        <v>0</v>
      </c>
      <c r="J206" s="423">
        <f>+J207</f>
        <v>0</v>
      </c>
      <c r="K206" s="423">
        <f t="shared" si="160"/>
        <v>0</v>
      </c>
      <c r="L206" s="424">
        <f>+F206+K206</f>
        <v>15000000000</v>
      </c>
      <c r="M206" s="36">
        <f t="shared" si="144"/>
        <v>2.8257680625278121E-3</v>
      </c>
      <c r="N206" s="424">
        <v>0</v>
      </c>
      <c r="O206" s="424">
        <f>+O207</f>
        <v>6489794675</v>
      </c>
      <c r="P206" s="424">
        <f>L206-O206</f>
        <v>8510205325</v>
      </c>
      <c r="Q206" s="424">
        <f>+Q207</f>
        <v>1011720575</v>
      </c>
      <c r="R206" s="424">
        <f>+L206-Q206</f>
        <v>13988279425</v>
      </c>
      <c r="S206" s="424">
        <f>+S207</f>
        <v>5478074100</v>
      </c>
      <c r="T206" s="424">
        <f>+T207</f>
        <v>94581003</v>
      </c>
      <c r="U206" s="424">
        <f>+Q206-T206</f>
        <v>917139572</v>
      </c>
      <c r="V206" s="424">
        <f>+V207</f>
        <v>94581003</v>
      </c>
      <c r="W206" s="73">
        <f>+T206-V206</f>
        <v>0</v>
      </c>
      <c r="X206" s="37">
        <f t="shared" si="140"/>
        <v>6.7448038333333335E-2</v>
      </c>
      <c r="Y206" s="37">
        <f t="shared" si="141"/>
        <v>6.3054002000000001E-3</v>
      </c>
      <c r="Z206" s="37">
        <f t="shared" si="142"/>
        <v>6.3054002000000001E-3</v>
      </c>
      <c r="AA206" s="37">
        <f t="shared" si="145"/>
        <v>9.3485301512228308E-2</v>
      </c>
      <c r="AB206" s="37">
        <f>+V206/T206</f>
        <v>1</v>
      </c>
    </row>
    <row r="207" spans="1:28" s="410" customFormat="1" ht="57" customHeight="1" x14ac:dyDescent="0.25">
      <c r="A207" s="254" t="s">
        <v>471</v>
      </c>
      <c r="B207" s="72"/>
      <c r="C207" s="33"/>
      <c r="D207" s="33"/>
      <c r="E207" s="148" t="s">
        <v>472</v>
      </c>
      <c r="F207" s="423">
        <f>+F208+F210+F212</f>
        <v>15000000000</v>
      </c>
      <c r="G207" s="423">
        <f>+G208+G210+G212</f>
        <v>0</v>
      </c>
      <c r="H207" s="423">
        <f>+H208+H210+H212</f>
        <v>0</v>
      </c>
      <c r="I207" s="423">
        <f>+I208+I210+I212</f>
        <v>0</v>
      </c>
      <c r="J207" s="423">
        <f>+J208+J210+J212</f>
        <v>0</v>
      </c>
      <c r="K207" s="423">
        <f t="shared" si="160"/>
        <v>0</v>
      </c>
      <c r="L207" s="423">
        <f>+L208+L210+L212</f>
        <v>15000000000</v>
      </c>
      <c r="M207" s="36">
        <f t="shared" si="144"/>
        <v>2.8257680625278121E-3</v>
      </c>
      <c r="N207" s="423">
        <f t="shared" ref="N207:W207" si="163">+N208+N210+N212</f>
        <v>2.8257680625278121E-3</v>
      </c>
      <c r="O207" s="423">
        <f t="shared" si="163"/>
        <v>6489794675</v>
      </c>
      <c r="P207" s="423">
        <f t="shared" si="163"/>
        <v>8510205325</v>
      </c>
      <c r="Q207" s="423">
        <f t="shared" si="163"/>
        <v>1011720575</v>
      </c>
      <c r="R207" s="423">
        <f t="shared" si="163"/>
        <v>13988279425</v>
      </c>
      <c r="S207" s="423">
        <f t="shared" si="163"/>
        <v>5478074100</v>
      </c>
      <c r="T207" s="423">
        <f t="shared" si="163"/>
        <v>94581003</v>
      </c>
      <c r="U207" s="423">
        <f t="shared" si="163"/>
        <v>354262050</v>
      </c>
      <c r="V207" s="423">
        <f t="shared" si="163"/>
        <v>94581003</v>
      </c>
      <c r="W207" s="423">
        <f t="shared" si="163"/>
        <v>0</v>
      </c>
      <c r="X207" s="37">
        <f t="shared" si="140"/>
        <v>6.7448038333333335E-2</v>
      </c>
      <c r="Y207" s="37">
        <f t="shared" si="141"/>
        <v>6.3054002000000001E-3</v>
      </c>
      <c r="Z207" s="37">
        <f t="shared" si="142"/>
        <v>6.3054002000000001E-3</v>
      </c>
      <c r="AA207" s="37">
        <f t="shared" si="145"/>
        <v>9.3485301512228308E-2</v>
      </c>
      <c r="AB207" s="37">
        <f>+V207/T207</f>
        <v>1</v>
      </c>
    </row>
    <row r="208" spans="1:28" s="410" customFormat="1" ht="36.75" customHeight="1" x14ac:dyDescent="0.25">
      <c r="A208" s="254" t="s">
        <v>473</v>
      </c>
      <c r="B208" s="72"/>
      <c r="C208" s="33"/>
      <c r="D208" s="33"/>
      <c r="E208" s="148" t="s">
        <v>474</v>
      </c>
      <c r="F208" s="423">
        <f>+F209</f>
        <v>3974737950</v>
      </c>
      <c r="G208" s="423">
        <f>+G209</f>
        <v>0</v>
      </c>
      <c r="H208" s="423">
        <f>+H209</f>
        <v>0</v>
      </c>
      <c r="I208" s="423">
        <f>+I209</f>
        <v>0</v>
      </c>
      <c r="J208" s="423">
        <f>+J209</f>
        <v>0</v>
      </c>
      <c r="K208" s="423">
        <f t="shared" si="160"/>
        <v>0</v>
      </c>
      <c r="L208" s="423">
        <f>+L209</f>
        <v>3974737950</v>
      </c>
      <c r="M208" s="36">
        <f t="shared" si="144"/>
        <v>7.4877917040181785E-4</v>
      </c>
      <c r="N208" s="423">
        <f t="shared" ref="N208:W208" si="164">+N209</f>
        <v>7.4877917040181785E-4</v>
      </c>
      <c r="O208" s="423">
        <f t="shared" si="164"/>
        <v>10000</v>
      </c>
      <c r="P208" s="423">
        <f t="shared" si="164"/>
        <v>3974727950</v>
      </c>
      <c r="Q208" s="423">
        <f t="shared" si="164"/>
        <v>0</v>
      </c>
      <c r="R208" s="423">
        <f t="shared" si="164"/>
        <v>3974737950</v>
      </c>
      <c r="S208" s="423">
        <f t="shared" si="164"/>
        <v>10000</v>
      </c>
      <c r="T208" s="423">
        <f t="shared" si="164"/>
        <v>0</v>
      </c>
      <c r="U208" s="423">
        <f t="shared" si="164"/>
        <v>0</v>
      </c>
      <c r="V208" s="423">
        <f t="shared" si="164"/>
        <v>0</v>
      </c>
      <c r="W208" s="423">
        <f t="shared" si="164"/>
        <v>0</v>
      </c>
      <c r="X208" s="37">
        <f t="shared" si="140"/>
        <v>0</v>
      </c>
      <c r="Y208" s="37">
        <f t="shared" si="141"/>
        <v>0</v>
      </c>
      <c r="Z208" s="37">
        <f t="shared" si="142"/>
        <v>0</v>
      </c>
      <c r="AA208" s="37" t="s">
        <v>46</v>
      </c>
      <c r="AB208" s="37" t="s">
        <v>46</v>
      </c>
    </row>
    <row r="209" spans="1:28" ht="36" customHeight="1" x14ac:dyDescent="0.25">
      <c r="A209" s="255" t="s">
        <v>475</v>
      </c>
      <c r="B209" s="77" t="s">
        <v>192</v>
      </c>
      <c r="C209" s="40">
        <v>54</v>
      </c>
      <c r="D209" s="40" t="s">
        <v>38</v>
      </c>
      <c r="E209" s="151" t="s">
        <v>226</v>
      </c>
      <c r="F209" s="429">
        <v>3974737950</v>
      </c>
      <c r="G209" s="429">
        <v>0</v>
      </c>
      <c r="H209" s="429">
        <v>0</v>
      </c>
      <c r="I209" s="429">
        <v>0</v>
      </c>
      <c r="J209" s="429">
        <v>0</v>
      </c>
      <c r="K209" s="429">
        <f t="shared" si="160"/>
        <v>0</v>
      </c>
      <c r="L209" s="421">
        <f>+F209+K209</f>
        <v>3974737950</v>
      </c>
      <c r="M209" s="43">
        <f t="shared" si="144"/>
        <v>7.4877917040181785E-4</v>
      </c>
      <c r="N209" s="421">
        <f>H209+M209</f>
        <v>7.4877917040181785E-4</v>
      </c>
      <c r="O209" s="429">
        <v>10000</v>
      </c>
      <c r="P209" s="429">
        <f>L209-O209</f>
        <v>3974727950</v>
      </c>
      <c r="Q209" s="429">
        <v>0</v>
      </c>
      <c r="R209" s="429">
        <f>+L209-Q209</f>
        <v>3974737950</v>
      </c>
      <c r="S209" s="421">
        <f>O209-Q209</f>
        <v>10000</v>
      </c>
      <c r="T209" s="429">
        <v>0</v>
      </c>
      <c r="U209" s="429">
        <f>+Q209-T209</f>
        <v>0</v>
      </c>
      <c r="V209" s="429">
        <v>0</v>
      </c>
      <c r="W209" s="44">
        <f>+T209-V209</f>
        <v>0</v>
      </c>
      <c r="X209" s="45">
        <f t="shared" si="140"/>
        <v>0</v>
      </c>
      <c r="Y209" s="45">
        <f t="shared" si="141"/>
        <v>0</v>
      </c>
      <c r="Z209" s="45">
        <f t="shared" si="142"/>
        <v>0</v>
      </c>
      <c r="AA209" s="45" t="s">
        <v>46</v>
      </c>
      <c r="AB209" s="45" t="s">
        <v>46</v>
      </c>
    </row>
    <row r="210" spans="1:28" s="410" customFormat="1" ht="36.75" customHeight="1" x14ac:dyDescent="0.25">
      <c r="A210" s="254" t="s">
        <v>476</v>
      </c>
      <c r="B210" s="72"/>
      <c r="C210" s="33"/>
      <c r="D210" s="33"/>
      <c r="E210" s="148" t="s">
        <v>477</v>
      </c>
      <c r="F210" s="423">
        <f>+F211</f>
        <v>5396885000</v>
      </c>
      <c r="G210" s="423">
        <f>+G211</f>
        <v>0</v>
      </c>
      <c r="H210" s="423">
        <f>+H211</f>
        <v>0</v>
      </c>
      <c r="I210" s="423">
        <f>+I211</f>
        <v>0</v>
      </c>
      <c r="J210" s="423">
        <f>+J211</f>
        <v>0</v>
      </c>
      <c r="K210" s="423">
        <f t="shared" si="160"/>
        <v>0</v>
      </c>
      <c r="L210" s="423">
        <f>+L211</f>
        <v>5396885000</v>
      </c>
      <c r="M210" s="36">
        <f t="shared" si="144"/>
        <v>1.0166896846756941E-3</v>
      </c>
      <c r="N210" s="423">
        <f t="shared" ref="N210:W210" si="165">+N211</f>
        <v>1.0166896846756941E-3</v>
      </c>
      <c r="O210" s="423">
        <f t="shared" si="165"/>
        <v>5396885000</v>
      </c>
      <c r="P210" s="423">
        <f t="shared" si="165"/>
        <v>0</v>
      </c>
      <c r="Q210" s="423">
        <f t="shared" si="165"/>
        <v>0</v>
      </c>
      <c r="R210" s="423">
        <f t="shared" si="165"/>
        <v>5396885000</v>
      </c>
      <c r="S210" s="423">
        <f t="shared" si="165"/>
        <v>5396885000</v>
      </c>
      <c r="T210" s="423">
        <f t="shared" si="165"/>
        <v>0</v>
      </c>
      <c r="U210" s="423">
        <f t="shared" si="165"/>
        <v>0</v>
      </c>
      <c r="V210" s="423">
        <f t="shared" si="165"/>
        <v>0</v>
      </c>
      <c r="W210" s="423">
        <f t="shared" si="165"/>
        <v>0</v>
      </c>
      <c r="X210" s="37">
        <f t="shared" si="140"/>
        <v>0</v>
      </c>
      <c r="Y210" s="37">
        <f t="shared" si="141"/>
        <v>0</v>
      </c>
      <c r="Z210" s="37">
        <f t="shared" si="142"/>
        <v>0</v>
      </c>
      <c r="AA210" s="37" t="s">
        <v>46</v>
      </c>
      <c r="AB210" s="37" t="s">
        <v>46</v>
      </c>
    </row>
    <row r="211" spans="1:28" ht="39" customHeight="1" x14ac:dyDescent="0.25">
      <c r="A211" s="255" t="s">
        <v>478</v>
      </c>
      <c r="B211" s="77" t="s">
        <v>192</v>
      </c>
      <c r="C211" s="40">
        <v>54</v>
      </c>
      <c r="D211" s="40" t="s">
        <v>38</v>
      </c>
      <c r="E211" s="151" t="s">
        <v>226</v>
      </c>
      <c r="F211" s="429">
        <v>5396885000</v>
      </c>
      <c r="G211" s="429">
        <v>0</v>
      </c>
      <c r="H211" s="429">
        <v>0</v>
      </c>
      <c r="I211" s="429">
        <v>0</v>
      </c>
      <c r="J211" s="429">
        <v>0</v>
      </c>
      <c r="K211" s="429">
        <f t="shared" si="160"/>
        <v>0</v>
      </c>
      <c r="L211" s="421">
        <f>+F211+K211</f>
        <v>5396885000</v>
      </c>
      <c r="M211" s="36">
        <f t="shared" si="144"/>
        <v>1.0166896846756941E-3</v>
      </c>
      <c r="N211" s="421">
        <f>H211+M211</f>
        <v>1.0166896846756941E-3</v>
      </c>
      <c r="O211" s="421">
        <v>5396885000</v>
      </c>
      <c r="P211" s="421">
        <f>L211-O211</f>
        <v>0</v>
      </c>
      <c r="Q211" s="421">
        <v>0</v>
      </c>
      <c r="R211" s="421">
        <f>+L211-Q211</f>
        <v>5396885000</v>
      </c>
      <c r="S211" s="421">
        <f>O211-Q211</f>
        <v>5396885000</v>
      </c>
      <c r="T211" s="421">
        <v>0</v>
      </c>
      <c r="U211" s="421">
        <f>+Q211-T211</f>
        <v>0</v>
      </c>
      <c r="V211" s="421">
        <v>0</v>
      </c>
      <c r="W211" s="44">
        <f>+T211-V211</f>
        <v>0</v>
      </c>
      <c r="X211" s="45">
        <f t="shared" si="140"/>
        <v>0</v>
      </c>
      <c r="Y211" s="45">
        <f t="shared" si="141"/>
        <v>0</v>
      </c>
      <c r="Z211" s="45">
        <f t="shared" si="142"/>
        <v>0</v>
      </c>
      <c r="AA211" s="45" t="s">
        <v>46</v>
      </c>
      <c r="AB211" s="45" t="s">
        <v>46</v>
      </c>
    </row>
    <row r="212" spans="1:28" ht="45" customHeight="1" x14ac:dyDescent="0.25">
      <c r="A212" s="254" t="s">
        <v>479</v>
      </c>
      <c r="B212" s="72"/>
      <c r="C212" s="33"/>
      <c r="D212" s="33"/>
      <c r="E212" s="148" t="s">
        <v>236</v>
      </c>
      <c r="F212" s="423">
        <f>+F213</f>
        <v>5628377050</v>
      </c>
      <c r="G212" s="423">
        <f>+G213</f>
        <v>0</v>
      </c>
      <c r="H212" s="423">
        <f>+H213</f>
        <v>0</v>
      </c>
      <c r="I212" s="423">
        <f>+I213</f>
        <v>0</v>
      </c>
      <c r="J212" s="423">
        <f>+J213</f>
        <v>0</v>
      </c>
      <c r="K212" s="423">
        <f t="shared" si="160"/>
        <v>0</v>
      </c>
      <c r="L212" s="423">
        <f>+L213</f>
        <v>5628377050</v>
      </c>
      <c r="M212" s="36">
        <f t="shared" si="144"/>
        <v>1.0602992074503002E-3</v>
      </c>
      <c r="N212" s="423">
        <f t="shared" ref="N212:W212" si="166">+N213</f>
        <v>1.0602992074503002E-3</v>
      </c>
      <c r="O212" s="423">
        <f t="shared" si="166"/>
        <v>1092899675</v>
      </c>
      <c r="P212" s="423">
        <f t="shared" si="166"/>
        <v>4535477375</v>
      </c>
      <c r="Q212" s="423">
        <f t="shared" si="166"/>
        <v>1011720575</v>
      </c>
      <c r="R212" s="423">
        <f t="shared" si="166"/>
        <v>4616656475</v>
      </c>
      <c r="S212" s="423">
        <f t="shared" si="166"/>
        <v>81179100</v>
      </c>
      <c r="T212" s="423">
        <f t="shared" si="166"/>
        <v>94581003</v>
      </c>
      <c r="U212" s="423">
        <f t="shared" si="166"/>
        <v>354262050</v>
      </c>
      <c r="V212" s="423">
        <f t="shared" si="166"/>
        <v>94581003</v>
      </c>
      <c r="W212" s="423">
        <f t="shared" si="166"/>
        <v>0</v>
      </c>
      <c r="X212" s="37">
        <f t="shared" si="140"/>
        <v>0.1797535179346238</v>
      </c>
      <c r="Y212" s="37">
        <f t="shared" si="141"/>
        <v>1.6804311822002045E-2</v>
      </c>
      <c r="Z212" s="37">
        <f t="shared" si="142"/>
        <v>1.6804311822002045E-2</v>
      </c>
      <c r="AA212" s="37">
        <f t="shared" ref="AA212:AA237" si="167">+T212/Q212</f>
        <v>9.3485301512228308E-2</v>
      </c>
      <c r="AB212" s="37">
        <f t="shared" ref="AB212:AB237" si="168">+V212/T212</f>
        <v>1</v>
      </c>
    </row>
    <row r="213" spans="1:28" ht="41.25" customHeight="1" x14ac:dyDescent="0.25">
      <c r="A213" s="255" t="s">
        <v>480</v>
      </c>
      <c r="B213" s="77" t="s">
        <v>192</v>
      </c>
      <c r="C213" s="40">
        <v>54</v>
      </c>
      <c r="D213" s="40" t="s">
        <v>38</v>
      </c>
      <c r="E213" s="151" t="s">
        <v>226</v>
      </c>
      <c r="F213" s="429">
        <v>5628377050</v>
      </c>
      <c r="G213" s="429">
        <v>0</v>
      </c>
      <c r="H213" s="429">
        <v>0</v>
      </c>
      <c r="I213" s="429">
        <v>0</v>
      </c>
      <c r="J213" s="429">
        <v>0</v>
      </c>
      <c r="K213" s="429">
        <f t="shared" si="160"/>
        <v>0</v>
      </c>
      <c r="L213" s="421">
        <f>+F213+K213</f>
        <v>5628377050</v>
      </c>
      <c r="M213" s="43">
        <f t="shared" si="144"/>
        <v>1.0602992074503002E-3</v>
      </c>
      <c r="N213" s="421">
        <f>H213+M213</f>
        <v>1.0602992074503002E-3</v>
      </c>
      <c r="O213" s="429">
        <v>1092899675</v>
      </c>
      <c r="P213" s="429">
        <f>L213-O213</f>
        <v>4535477375</v>
      </c>
      <c r="Q213" s="429">
        <v>1011720575</v>
      </c>
      <c r="R213" s="429">
        <f>+L213-Q213</f>
        <v>4616656475</v>
      </c>
      <c r="S213" s="421">
        <f>O213-Q213</f>
        <v>81179100</v>
      </c>
      <c r="T213" s="429">
        <v>94581003</v>
      </c>
      <c r="U213" s="429">
        <v>354262050</v>
      </c>
      <c r="V213" s="429">
        <v>94581003</v>
      </c>
      <c r="W213" s="44">
        <f>+T213-V213</f>
        <v>0</v>
      </c>
      <c r="X213" s="45">
        <f t="shared" si="140"/>
        <v>0.1797535179346238</v>
      </c>
      <c r="Y213" s="45">
        <f t="shared" si="141"/>
        <v>1.6804311822002045E-2</v>
      </c>
      <c r="Z213" s="45">
        <f t="shared" si="142"/>
        <v>1.6804311822002045E-2</v>
      </c>
      <c r="AA213" s="45">
        <f t="shared" si="167"/>
        <v>9.3485301512228308E-2</v>
      </c>
      <c r="AB213" s="45">
        <f t="shared" si="168"/>
        <v>1</v>
      </c>
    </row>
    <row r="214" spans="1:28" ht="35.25" customHeight="1" x14ac:dyDescent="0.25">
      <c r="A214" s="238" t="s">
        <v>342</v>
      </c>
      <c r="B214" s="68"/>
      <c r="C214" s="68"/>
      <c r="D214" s="68"/>
      <c r="E214" s="148" t="s">
        <v>343</v>
      </c>
      <c r="F214" s="425">
        <f t="shared" ref="F214:J218" si="169">+F215</f>
        <v>2500000000</v>
      </c>
      <c r="G214" s="425">
        <f t="shared" si="169"/>
        <v>0</v>
      </c>
      <c r="H214" s="425">
        <f t="shared" si="169"/>
        <v>0</v>
      </c>
      <c r="I214" s="425">
        <f t="shared" si="169"/>
        <v>0</v>
      </c>
      <c r="J214" s="425">
        <f t="shared" si="169"/>
        <v>0</v>
      </c>
      <c r="K214" s="425">
        <f t="shared" si="160"/>
        <v>0</v>
      </c>
      <c r="L214" s="425">
        <f>+L215</f>
        <v>2500000000</v>
      </c>
      <c r="M214" s="36">
        <f t="shared" si="144"/>
        <v>4.7096134375463537E-4</v>
      </c>
      <c r="N214" s="425">
        <f t="shared" ref="N214:W218" si="170">+N215</f>
        <v>0</v>
      </c>
      <c r="O214" s="425">
        <f t="shared" si="170"/>
        <v>2029599328.6099999</v>
      </c>
      <c r="P214" s="425">
        <f t="shared" si="170"/>
        <v>470400671.3900001</v>
      </c>
      <c r="Q214" s="425">
        <f t="shared" si="170"/>
        <v>1858534978.47</v>
      </c>
      <c r="R214" s="425">
        <f t="shared" si="170"/>
        <v>641465021.52999997</v>
      </c>
      <c r="S214" s="425">
        <f t="shared" si="170"/>
        <v>171064350.13999987</v>
      </c>
      <c r="T214" s="425">
        <f t="shared" si="170"/>
        <v>1114688920.8499999</v>
      </c>
      <c r="U214" s="425">
        <f t="shared" si="170"/>
        <v>743846057.62000012</v>
      </c>
      <c r="V214" s="425">
        <f t="shared" si="170"/>
        <v>1066663275.85</v>
      </c>
      <c r="W214" s="425">
        <f t="shared" si="170"/>
        <v>48025644.999999881</v>
      </c>
      <c r="X214" s="37">
        <f t="shared" si="140"/>
        <v>0.74341399138800002</v>
      </c>
      <c r="Y214" s="37">
        <f t="shared" si="141"/>
        <v>0.44587556833999997</v>
      </c>
      <c r="Z214" s="37">
        <f t="shared" si="142"/>
        <v>0.42666531033999999</v>
      </c>
      <c r="AA214" s="37">
        <f t="shared" si="167"/>
        <v>0.59976752321747762</v>
      </c>
      <c r="AB214" s="37">
        <f t="shared" si="168"/>
        <v>0.9569156523387905</v>
      </c>
    </row>
    <row r="215" spans="1:28" ht="33" customHeight="1" x14ac:dyDescent="0.25">
      <c r="A215" s="238" t="s">
        <v>344</v>
      </c>
      <c r="B215" s="40"/>
      <c r="C215" s="40"/>
      <c r="D215" s="40"/>
      <c r="E215" s="149" t="s">
        <v>219</v>
      </c>
      <c r="F215" s="425">
        <f t="shared" si="169"/>
        <v>2500000000</v>
      </c>
      <c r="G215" s="425">
        <f t="shared" si="169"/>
        <v>0</v>
      </c>
      <c r="H215" s="425">
        <f t="shared" si="169"/>
        <v>0</v>
      </c>
      <c r="I215" s="425">
        <f t="shared" si="169"/>
        <v>0</v>
      </c>
      <c r="J215" s="425">
        <f t="shared" si="169"/>
        <v>0</v>
      </c>
      <c r="K215" s="425">
        <f t="shared" si="160"/>
        <v>0</v>
      </c>
      <c r="L215" s="425">
        <f>+L216</f>
        <v>2500000000</v>
      </c>
      <c r="M215" s="36">
        <f t="shared" si="144"/>
        <v>4.7096134375463537E-4</v>
      </c>
      <c r="N215" s="425">
        <f t="shared" si="170"/>
        <v>0</v>
      </c>
      <c r="O215" s="425">
        <f t="shared" si="170"/>
        <v>2029599328.6099999</v>
      </c>
      <c r="P215" s="425">
        <f t="shared" si="170"/>
        <v>470400671.3900001</v>
      </c>
      <c r="Q215" s="425">
        <f t="shared" si="170"/>
        <v>1858534978.47</v>
      </c>
      <c r="R215" s="425">
        <f t="shared" si="170"/>
        <v>641465021.52999997</v>
      </c>
      <c r="S215" s="425">
        <f t="shared" si="170"/>
        <v>171064350.13999987</v>
      </c>
      <c r="T215" s="425">
        <f t="shared" si="170"/>
        <v>1114688920.8499999</v>
      </c>
      <c r="U215" s="425">
        <f t="shared" si="170"/>
        <v>743846057.62000012</v>
      </c>
      <c r="V215" s="425">
        <f t="shared" si="170"/>
        <v>1066663275.85</v>
      </c>
      <c r="W215" s="425">
        <f t="shared" si="170"/>
        <v>48025644.999999881</v>
      </c>
      <c r="X215" s="37">
        <f t="shared" si="140"/>
        <v>0.74341399138800002</v>
      </c>
      <c r="Y215" s="37">
        <f t="shared" si="141"/>
        <v>0.44587556833999997</v>
      </c>
      <c r="Z215" s="37">
        <f t="shared" si="142"/>
        <v>0.42666531033999999</v>
      </c>
      <c r="AA215" s="37">
        <f t="shared" si="167"/>
        <v>0.59976752321747762</v>
      </c>
      <c r="AB215" s="37">
        <f t="shared" si="168"/>
        <v>0.9569156523387905</v>
      </c>
    </row>
    <row r="216" spans="1:28" ht="51.75" customHeight="1" x14ac:dyDescent="0.25">
      <c r="A216" s="238" t="s">
        <v>345</v>
      </c>
      <c r="B216" s="40"/>
      <c r="C216" s="40"/>
      <c r="D216" s="40"/>
      <c r="E216" s="149" t="s">
        <v>346</v>
      </c>
      <c r="F216" s="425">
        <f t="shared" si="169"/>
        <v>2500000000</v>
      </c>
      <c r="G216" s="425">
        <f t="shared" si="169"/>
        <v>0</v>
      </c>
      <c r="H216" s="425">
        <f t="shared" si="169"/>
        <v>0</v>
      </c>
      <c r="I216" s="425">
        <f t="shared" si="169"/>
        <v>0</v>
      </c>
      <c r="J216" s="425">
        <f t="shared" si="169"/>
        <v>0</v>
      </c>
      <c r="K216" s="425">
        <f t="shared" si="160"/>
        <v>0</v>
      </c>
      <c r="L216" s="425">
        <f>+L217</f>
        <v>2500000000</v>
      </c>
      <c r="M216" s="36">
        <f t="shared" si="144"/>
        <v>4.7096134375463537E-4</v>
      </c>
      <c r="N216" s="425">
        <f t="shared" si="170"/>
        <v>0</v>
      </c>
      <c r="O216" s="425">
        <f t="shared" si="170"/>
        <v>2029599328.6099999</v>
      </c>
      <c r="P216" s="425">
        <f t="shared" si="170"/>
        <v>470400671.3900001</v>
      </c>
      <c r="Q216" s="425">
        <f t="shared" si="170"/>
        <v>1858534978.47</v>
      </c>
      <c r="R216" s="425">
        <f t="shared" si="170"/>
        <v>641465021.52999997</v>
      </c>
      <c r="S216" s="425">
        <f t="shared" si="170"/>
        <v>171064350.13999987</v>
      </c>
      <c r="T216" s="425">
        <f t="shared" si="170"/>
        <v>1114688920.8499999</v>
      </c>
      <c r="U216" s="425">
        <f t="shared" si="170"/>
        <v>743846057.62000012</v>
      </c>
      <c r="V216" s="425">
        <f t="shared" si="170"/>
        <v>1066663275.85</v>
      </c>
      <c r="W216" s="425">
        <f t="shared" si="170"/>
        <v>48025644.999999881</v>
      </c>
      <c r="X216" s="37">
        <f t="shared" si="140"/>
        <v>0.74341399138800002</v>
      </c>
      <c r="Y216" s="37">
        <f t="shared" si="141"/>
        <v>0.44587556833999997</v>
      </c>
      <c r="Z216" s="37">
        <f t="shared" si="142"/>
        <v>0.42666531033999999</v>
      </c>
      <c r="AA216" s="37">
        <f t="shared" si="167"/>
        <v>0.59976752321747762</v>
      </c>
      <c r="AB216" s="37">
        <f t="shared" si="168"/>
        <v>0.9569156523387905</v>
      </c>
    </row>
    <row r="217" spans="1:28" ht="51.75" customHeight="1" x14ac:dyDescent="0.25">
      <c r="A217" s="238" t="s">
        <v>347</v>
      </c>
      <c r="B217" s="40"/>
      <c r="C217" s="40"/>
      <c r="D217" s="40"/>
      <c r="E217" s="149" t="s">
        <v>346</v>
      </c>
      <c r="F217" s="425">
        <f t="shared" si="169"/>
        <v>2500000000</v>
      </c>
      <c r="G217" s="425">
        <f t="shared" si="169"/>
        <v>0</v>
      </c>
      <c r="H217" s="425">
        <f t="shared" si="169"/>
        <v>0</v>
      </c>
      <c r="I217" s="425">
        <f t="shared" si="169"/>
        <v>0</v>
      </c>
      <c r="J217" s="425">
        <f t="shared" si="169"/>
        <v>0</v>
      </c>
      <c r="K217" s="425">
        <f t="shared" si="160"/>
        <v>0</v>
      </c>
      <c r="L217" s="425">
        <f>+L218</f>
        <v>2500000000</v>
      </c>
      <c r="M217" s="36">
        <f t="shared" si="144"/>
        <v>4.7096134375463537E-4</v>
      </c>
      <c r="N217" s="425">
        <f t="shared" si="170"/>
        <v>0</v>
      </c>
      <c r="O217" s="425">
        <f t="shared" si="170"/>
        <v>2029599328.6099999</v>
      </c>
      <c r="P217" s="425">
        <f t="shared" si="170"/>
        <v>470400671.3900001</v>
      </c>
      <c r="Q217" s="425">
        <f t="shared" si="170"/>
        <v>1858534978.47</v>
      </c>
      <c r="R217" s="425">
        <f t="shared" si="170"/>
        <v>641465021.52999997</v>
      </c>
      <c r="S217" s="425">
        <f t="shared" si="170"/>
        <v>171064350.13999987</v>
      </c>
      <c r="T217" s="425">
        <f t="shared" si="170"/>
        <v>1114688920.8499999</v>
      </c>
      <c r="U217" s="425">
        <f t="shared" si="170"/>
        <v>743846057.62000012</v>
      </c>
      <c r="V217" s="425">
        <f t="shared" si="170"/>
        <v>1066663275.85</v>
      </c>
      <c r="W217" s="425">
        <f t="shared" si="170"/>
        <v>48025644.999999881</v>
      </c>
      <c r="X217" s="37">
        <f t="shared" si="140"/>
        <v>0.74341399138800002</v>
      </c>
      <c r="Y217" s="37">
        <f t="shared" si="141"/>
        <v>0.44587556833999997</v>
      </c>
      <c r="Z217" s="37">
        <f t="shared" si="142"/>
        <v>0.42666531033999999</v>
      </c>
      <c r="AA217" s="37">
        <f t="shared" si="167"/>
        <v>0.59976752321747762</v>
      </c>
      <c r="AB217" s="37">
        <f t="shared" si="168"/>
        <v>0.9569156523387905</v>
      </c>
    </row>
    <row r="218" spans="1:28" ht="29.25" customHeight="1" x14ac:dyDescent="0.25">
      <c r="A218" s="238" t="s">
        <v>348</v>
      </c>
      <c r="B218" s="40"/>
      <c r="C218" s="40"/>
      <c r="D218" s="40"/>
      <c r="E218" s="148" t="s">
        <v>349</v>
      </c>
      <c r="F218" s="425">
        <f t="shared" si="169"/>
        <v>2500000000</v>
      </c>
      <c r="G218" s="425">
        <f t="shared" si="169"/>
        <v>0</v>
      </c>
      <c r="H218" s="425">
        <f t="shared" si="169"/>
        <v>0</v>
      </c>
      <c r="I218" s="425">
        <f t="shared" si="169"/>
        <v>0</v>
      </c>
      <c r="J218" s="425">
        <f t="shared" si="169"/>
        <v>0</v>
      </c>
      <c r="K218" s="425">
        <f t="shared" si="160"/>
        <v>0</v>
      </c>
      <c r="L218" s="425">
        <f>+L219</f>
        <v>2500000000</v>
      </c>
      <c r="M218" s="36">
        <f t="shared" si="144"/>
        <v>4.7096134375463537E-4</v>
      </c>
      <c r="N218" s="425">
        <f t="shared" si="170"/>
        <v>0</v>
      </c>
      <c r="O218" s="425">
        <f t="shared" si="170"/>
        <v>2029599328.6099999</v>
      </c>
      <c r="P218" s="425">
        <f t="shared" si="170"/>
        <v>470400671.3900001</v>
      </c>
      <c r="Q218" s="425">
        <f t="shared" si="170"/>
        <v>1858534978.47</v>
      </c>
      <c r="R218" s="425">
        <f t="shared" si="170"/>
        <v>641465021.52999997</v>
      </c>
      <c r="S218" s="425">
        <f t="shared" si="170"/>
        <v>171064350.13999987</v>
      </c>
      <c r="T218" s="425">
        <f t="shared" si="170"/>
        <v>1114688920.8499999</v>
      </c>
      <c r="U218" s="425">
        <f t="shared" si="170"/>
        <v>743846057.62000012</v>
      </c>
      <c r="V218" s="425">
        <f t="shared" si="170"/>
        <v>1066663275.85</v>
      </c>
      <c r="W218" s="425">
        <f t="shared" si="170"/>
        <v>48025644.999999881</v>
      </c>
      <c r="X218" s="37">
        <f t="shared" si="140"/>
        <v>0.74341399138800002</v>
      </c>
      <c r="Y218" s="37">
        <f t="shared" si="141"/>
        <v>0.44587556833999997</v>
      </c>
      <c r="Z218" s="37">
        <f t="shared" si="142"/>
        <v>0.42666531033999999</v>
      </c>
      <c r="AA218" s="37">
        <f t="shared" si="167"/>
        <v>0.59976752321747762</v>
      </c>
      <c r="AB218" s="37">
        <f t="shared" si="168"/>
        <v>0.9569156523387905</v>
      </c>
    </row>
    <row r="219" spans="1:28" ht="30" customHeight="1" x14ac:dyDescent="0.25">
      <c r="A219" s="239" t="s">
        <v>350</v>
      </c>
      <c r="B219" s="40" t="s">
        <v>192</v>
      </c>
      <c r="C219" s="40">
        <v>11</v>
      </c>
      <c r="D219" s="40" t="s">
        <v>38</v>
      </c>
      <c r="E219" s="151" t="s">
        <v>226</v>
      </c>
      <c r="F219" s="421">
        <v>2500000000</v>
      </c>
      <c r="G219" s="421">
        <v>0</v>
      </c>
      <c r="H219" s="421">
        <v>0</v>
      </c>
      <c r="I219" s="421">
        <v>0</v>
      </c>
      <c r="J219" s="421">
        <v>0</v>
      </c>
      <c r="K219" s="421">
        <f t="shared" si="160"/>
        <v>0</v>
      </c>
      <c r="L219" s="421">
        <f>+F219+K219</f>
        <v>2500000000</v>
      </c>
      <c r="M219" s="43">
        <f t="shared" si="144"/>
        <v>4.7096134375463537E-4</v>
      </c>
      <c r="N219" s="421">
        <v>0</v>
      </c>
      <c r="O219" s="421">
        <v>2029599328.6099999</v>
      </c>
      <c r="P219" s="421">
        <f>L219-O219</f>
        <v>470400671.3900001</v>
      </c>
      <c r="Q219" s="421">
        <v>1858534978.47</v>
      </c>
      <c r="R219" s="421">
        <f>+L219-Q219</f>
        <v>641465021.52999997</v>
      </c>
      <c r="S219" s="421">
        <f>O219-Q219</f>
        <v>171064350.13999987</v>
      </c>
      <c r="T219" s="421">
        <v>1114688920.8499999</v>
      </c>
      <c r="U219" s="421">
        <f>+Q219-T219</f>
        <v>743846057.62000012</v>
      </c>
      <c r="V219" s="421">
        <v>1066663275.85</v>
      </c>
      <c r="W219" s="44">
        <f>+T219-V219</f>
        <v>48025644.999999881</v>
      </c>
      <c r="X219" s="45">
        <f t="shared" si="140"/>
        <v>0.74341399138800002</v>
      </c>
      <c r="Y219" s="45">
        <f t="shared" si="141"/>
        <v>0.44587556833999997</v>
      </c>
      <c r="Z219" s="45">
        <f t="shared" si="142"/>
        <v>0.42666531033999999</v>
      </c>
      <c r="AA219" s="45">
        <f t="shared" si="167"/>
        <v>0.59976752321747762</v>
      </c>
      <c r="AB219" s="45">
        <f t="shared" si="168"/>
        <v>0.9569156523387905</v>
      </c>
    </row>
    <row r="220" spans="1:28" ht="29.25" customHeight="1" x14ac:dyDescent="0.25">
      <c r="A220" s="238" t="s">
        <v>351</v>
      </c>
      <c r="B220" s="40"/>
      <c r="C220" s="40"/>
      <c r="D220" s="40"/>
      <c r="E220" s="149" t="s">
        <v>352</v>
      </c>
      <c r="F220" s="425">
        <f>+F221</f>
        <v>177265214000</v>
      </c>
      <c r="G220" s="425">
        <f>+G221</f>
        <v>0</v>
      </c>
      <c r="H220" s="425">
        <f>+H221</f>
        <v>0</v>
      </c>
      <c r="I220" s="425">
        <f>+I221</f>
        <v>20000000000</v>
      </c>
      <c r="J220" s="425">
        <f>+J221</f>
        <v>20000000000</v>
      </c>
      <c r="K220" s="425">
        <f t="shared" si="160"/>
        <v>0</v>
      </c>
      <c r="L220" s="425">
        <f>+L221</f>
        <v>177265214000</v>
      </c>
      <c r="M220" s="36">
        <f t="shared" si="144"/>
        <v>3.3394025354557197E-2</v>
      </c>
      <c r="N220" s="425">
        <f t="shared" ref="N220:W220" si="171">+N221</f>
        <v>0</v>
      </c>
      <c r="O220" s="425">
        <f t="shared" si="171"/>
        <v>92391753363.330002</v>
      </c>
      <c r="P220" s="425">
        <f t="shared" si="171"/>
        <v>84873460636.669998</v>
      </c>
      <c r="Q220" s="425">
        <f t="shared" si="171"/>
        <v>88847185223.5</v>
      </c>
      <c r="R220" s="425">
        <f t="shared" si="171"/>
        <v>88418028776.5</v>
      </c>
      <c r="S220" s="425">
        <f t="shared" si="171"/>
        <v>3544568139.8300128</v>
      </c>
      <c r="T220" s="425">
        <f t="shared" si="171"/>
        <v>21635906856.619999</v>
      </c>
      <c r="U220" s="425">
        <f t="shared" si="171"/>
        <v>67211278366.879997</v>
      </c>
      <c r="V220" s="425">
        <f t="shared" si="171"/>
        <v>21626622949.619999</v>
      </c>
      <c r="W220" s="425">
        <f t="shared" si="171"/>
        <v>9283907</v>
      </c>
      <c r="X220" s="37">
        <f t="shared" si="140"/>
        <v>0.50121049256454797</v>
      </c>
      <c r="Y220" s="37">
        <f t="shared" si="141"/>
        <v>0.12205387830135697</v>
      </c>
      <c r="Z220" s="37">
        <f t="shared" si="142"/>
        <v>0.12200150532422001</v>
      </c>
      <c r="AA220" s="37">
        <f t="shared" si="167"/>
        <v>0.24351820265542098</v>
      </c>
      <c r="AB220" s="37">
        <f t="shared" si="168"/>
        <v>0.99957090280238658</v>
      </c>
    </row>
    <row r="221" spans="1:28" ht="29.25" customHeight="1" x14ac:dyDescent="0.25">
      <c r="A221" s="238" t="s">
        <v>353</v>
      </c>
      <c r="B221" s="40"/>
      <c r="C221" s="40"/>
      <c r="D221" s="40"/>
      <c r="E221" s="149" t="s">
        <v>219</v>
      </c>
      <c r="F221" s="425">
        <f>+F222+F228</f>
        <v>177265214000</v>
      </c>
      <c r="G221" s="425">
        <f>+G222+G228</f>
        <v>0</v>
      </c>
      <c r="H221" s="425">
        <f>+H222+H228</f>
        <v>0</v>
      </c>
      <c r="I221" s="425">
        <f>+I222+I228</f>
        <v>20000000000</v>
      </c>
      <c r="J221" s="425">
        <f>+J222+J228</f>
        <v>20000000000</v>
      </c>
      <c r="K221" s="425">
        <f t="shared" si="160"/>
        <v>0</v>
      </c>
      <c r="L221" s="425">
        <f>+L222+L228</f>
        <v>177265214000</v>
      </c>
      <c r="M221" s="36">
        <f t="shared" si="144"/>
        <v>3.3394025354557197E-2</v>
      </c>
      <c r="N221" s="425">
        <f t="shared" ref="N221:W221" si="172">+N222+N228</f>
        <v>0</v>
      </c>
      <c r="O221" s="425">
        <f t="shared" si="172"/>
        <v>92391753363.330002</v>
      </c>
      <c r="P221" s="425">
        <f t="shared" si="172"/>
        <v>84873460636.669998</v>
      </c>
      <c r="Q221" s="425">
        <f t="shared" si="172"/>
        <v>88847185223.5</v>
      </c>
      <c r="R221" s="425">
        <f t="shared" si="172"/>
        <v>88418028776.5</v>
      </c>
      <c r="S221" s="425">
        <f t="shared" si="172"/>
        <v>3544568139.8300128</v>
      </c>
      <c r="T221" s="425">
        <f t="shared" si="172"/>
        <v>21635906856.619999</v>
      </c>
      <c r="U221" s="425">
        <f t="shared" si="172"/>
        <v>67211278366.879997</v>
      </c>
      <c r="V221" s="425">
        <f t="shared" si="172"/>
        <v>21626622949.619999</v>
      </c>
      <c r="W221" s="425">
        <f t="shared" si="172"/>
        <v>9283907</v>
      </c>
      <c r="X221" s="37">
        <f t="shared" si="140"/>
        <v>0.50121049256454797</v>
      </c>
      <c r="Y221" s="37">
        <f t="shared" si="141"/>
        <v>0.12205387830135697</v>
      </c>
      <c r="Z221" s="37">
        <f t="shared" si="142"/>
        <v>0.12200150532422001</v>
      </c>
      <c r="AA221" s="37">
        <f t="shared" si="167"/>
        <v>0.24351820265542098</v>
      </c>
      <c r="AB221" s="37">
        <f t="shared" si="168"/>
        <v>0.99957090280238658</v>
      </c>
    </row>
    <row r="222" spans="1:28" ht="49.5" customHeight="1" x14ac:dyDescent="0.25">
      <c r="A222" s="238" t="s">
        <v>354</v>
      </c>
      <c r="B222" s="40"/>
      <c r="C222" s="40"/>
      <c r="D222" s="40"/>
      <c r="E222" s="148" t="s">
        <v>355</v>
      </c>
      <c r="F222" s="425">
        <f>+F223</f>
        <v>176465214000</v>
      </c>
      <c r="G222" s="425">
        <f>+G223</f>
        <v>0</v>
      </c>
      <c r="H222" s="425">
        <f>+H223</f>
        <v>0</v>
      </c>
      <c r="I222" s="425">
        <f>+I223</f>
        <v>20000000000</v>
      </c>
      <c r="J222" s="425">
        <f>+J223</f>
        <v>20000000000</v>
      </c>
      <c r="K222" s="425">
        <f t="shared" si="160"/>
        <v>0</v>
      </c>
      <c r="L222" s="425">
        <f>+L223</f>
        <v>176465214000</v>
      </c>
      <c r="M222" s="36">
        <f t="shared" si="144"/>
        <v>3.3243317724555715E-2</v>
      </c>
      <c r="N222" s="425">
        <f t="shared" ref="N222:W222" si="173">+N223</f>
        <v>0</v>
      </c>
      <c r="O222" s="425">
        <f t="shared" si="173"/>
        <v>91738283875.570007</v>
      </c>
      <c r="P222" s="425">
        <f t="shared" si="173"/>
        <v>84726930124.429993</v>
      </c>
      <c r="Q222" s="425">
        <f t="shared" si="173"/>
        <v>88314617951.009995</v>
      </c>
      <c r="R222" s="425">
        <f t="shared" si="173"/>
        <v>88150596048.990005</v>
      </c>
      <c r="S222" s="425">
        <f t="shared" si="173"/>
        <v>3423665924.5600128</v>
      </c>
      <c r="T222" s="425">
        <f t="shared" si="173"/>
        <v>21330496784.329998</v>
      </c>
      <c r="U222" s="425">
        <f t="shared" si="173"/>
        <v>66984121166.68</v>
      </c>
      <c r="V222" s="425">
        <f t="shared" si="173"/>
        <v>21330496784.329998</v>
      </c>
      <c r="W222" s="425">
        <f t="shared" si="173"/>
        <v>0</v>
      </c>
      <c r="X222" s="37">
        <f t="shared" si="140"/>
        <v>0.50046474287566955</v>
      </c>
      <c r="Y222" s="37">
        <f t="shared" si="141"/>
        <v>0.12087649628402115</v>
      </c>
      <c r="Z222" s="37">
        <f t="shared" si="142"/>
        <v>0.12087649628402115</v>
      </c>
      <c r="AA222" s="37">
        <f t="shared" si="167"/>
        <v>0.24152849527314357</v>
      </c>
      <c r="AB222" s="37">
        <f t="shared" si="168"/>
        <v>1</v>
      </c>
    </row>
    <row r="223" spans="1:28" ht="49.5" customHeight="1" x14ac:dyDescent="0.25">
      <c r="A223" s="238" t="s">
        <v>356</v>
      </c>
      <c r="B223" s="68"/>
      <c r="C223" s="68"/>
      <c r="D223" s="68"/>
      <c r="E223" s="149" t="s">
        <v>355</v>
      </c>
      <c r="F223" s="425">
        <f>+F224+F226</f>
        <v>176465214000</v>
      </c>
      <c r="G223" s="425">
        <f>+G224+G226</f>
        <v>0</v>
      </c>
      <c r="H223" s="425">
        <f>+H224+H226</f>
        <v>0</v>
      </c>
      <c r="I223" s="425">
        <f>+I224+I226</f>
        <v>20000000000</v>
      </c>
      <c r="J223" s="425">
        <f>+J224+J226</f>
        <v>20000000000</v>
      </c>
      <c r="K223" s="425">
        <f t="shared" si="160"/>
        <v>0</v>
      </c>
      <c r="L223" s="425">
        <f>+L224+L226</f>
        <v>176465214000</v>
      </c>
      <c r="M223" s="36">
        <f t="shared" si="144"/>
        <v>3.3243317724555715E-2</v>
      </c>
      <c r="N223" s="425">
        <f t="shared" ref="N223:W223" si="174">+N224+N226</f>
        <v>0</v>
      </c>
      <c r="O223" s="425">
        <f t="shared" si="174"/>
        <v>91738283875.570007</v>
      </c>
      <c r="P223" s="425">
        <f t="shared" si="174"/>
        <v>84726930124.429993</v>
      </c>
      <c r="Q223" s="425">
        <f t="shared" si="174"/>
        <v>88314617951.009995</v>
      </c>
      <c r="R223" s="425">
        <f t="shared" si="174"/>
        <v>88150596048.990005</v>
      </c>
      <c r="S223" s="425">
        <f t="shared" si="174"/>
        <v>3423665924.5600128</v>
      </c>
      <c r="T223" s="425">
        <f t="shared" si="174"/>
        <v>21330496784.329998</v>
      </c>
      <c r="U223" s="425">
        <f t="shared" si="174"/>
        <v>66984121166.68</v>
      </c>
      <c r="V223" s="425">
        <f t="shared" si="174"/>
        <v>21330496784.329998</v>
      </c>
      <c r="W223" s="425">
        <f t="shared" si="174"/>
        <v>0</v>
      </c>
      <c r="X223" s="37">
        <f t="shared" si="140"/>
        <v>0.50046474287566955</v>
      </c>
      <c r="Y223" s="37">
        <f t="shared" si="141"/>
        <v>0.12087649628402115</v>
      </c>
      <c r="Z223" s="37">
        <f t="shared" si="142"/>
        <v>0.12087649628402115</v>
      </c>
      <c r="AA223" s="37">
        <f t="shared" si="167"/>
        <v>0.24152849527314357</v>
      </c>
      <c r="AB223" s="37">
        <f t="shared" si="168"/>
        <v>1</v>
      </c>
    </row>
    <row r="224" spans="1:28" ht="36.75" customHeight="1" x14ac:dyDescent="0.25">
      <c r="A224" s="238" t="s">
        <v>357</v>
      </c>
      <c r="B224" s="68"/>
      <c r="C224" s="68"/>
      <c r="D224" s="68"/>
      <c r="E224" s="149" t="s">
        <v>358</v>
      </c>
      <c r="F224" s="425">
        <f>+F225</f>
        <v>114613483443</v>
      </c>
      <c r="G224" s="425">
        <f>+G225</f>
        <v>0</v>
      </c>
      <c r="H224" s="425">
        <f>+H225</f>
        <v>0</v>
      </c>
      <c r="I224" s="425">
        <f>+I225</f>
        <v>20000000000</v>
      </c>
      <c r="J224" s="425">
        <f>+J225</f>
        <v>0</v>
      </c>
      <c r="K224" s="425">
        <f t="shared" si="160"/>
        <v>20000000000</v>
      </c>
      <c r="L224" s="425">
        <f>+L225</f>
        <v>134613483443</v>
      </c>
      <c r="M224" s="36">
        <f t="shared" si="144"/>
        <v>2.5359098819923057E-2</v>
      </c>
      <c r="N224" s="425">
        <f t="shared" ref="N224:W224" si="175">+N225</f>
        <v>0</v>
      </c>
      <c r="O224" s="425">
        <f t="shared" si="175"/>
        <v>82957260217.570007</v>
      </c>
      <c r="P224" s="425">
        <f t="shared" si="175"/>
        <v>51656223225.429993</v>
      </c>
      <c r="Q224" s="425">
        <f t="shared" si="175"/>
        <v>81952337152.009995</v>
      </c>
      <c r="R224" s="425">
        <f t="shared" si="175"/>
        <v>52661146290.990005</v>
      </c>
      <c r="S224" s="425">
        <f t="shared" si="175"/>
        <v>1004923065.5600128</v>
      </c>
      <c r="T224" s="425">
        <f t="shared" si="175"/>
        <v>18201464888.009998</v>
      </c>
      <c r="U224" s="425">
        <f t="shared" si="175"/>
        <v>63750872264</v>
      </c>
      <c r="V224" s="425">
        <f t="shared" si="175"/>
        <v>18201464888.009998</v>
      </c>
      <c r="W224" s="425">
        <f t="shared" si="175"/>
        <v>0</v>
      </c>
      <c r="X224" s="37">
        <f t="shared" si="140"/>
        <v>0.6087973883144584</v>
      </c>
      <c r="Y224" s="37">
        <f t="shared" si="141"/>
        <v>0.13521279163477801</v>
      </c>
      <c r="Z224" s="37">
        <f t="shared" si="142"/>
        <v>0.13521279163477801</v>
      </c>
      <c r="AA224" s="37">
        <f t="shared" si="167"/>
        <v>0.22209817950949776</v>
      </c>
      <c r="AB224" s="37">
        <f t="shared" si="168"/>
        <v>1</v>
      </c>
    </row>
    <row r="225" spans="1:28" ht="30" customHeight="1" x14ac:dyDescent="0.25">
      <c r="A225" s="239" t="s">
        <v>359</v>
      </c>
      <c r="B225" s="40" t="s">
        <v>37</v>
      </c>
      <c r="C225" s="40">
        <v>20</v>
      </c>
      <c r="D225" s="40" t="s">
        <v>38</v>
      </c>
      <c r="E225" s="151" t="s">
        <v>226</v>
      </c>
      <c r="F225" s="421">
        <v>114613483443</v>
      </c>
      <c r="G225" s="421">
        <v>0</v>
      </c>
      <c r="H225" s="421">
        <v>0</v>
      </c>
      <c r="I225" s="421">
        <v>20000000000</v>
      </c>
      <c r="J225" s="421">
        <v>0</v>
      </c>
      <c r="K225" s="421">
        <f t="shared" si="160"/>
        <v>20000000000</v>
      </c>
      <c r="L225" s="421">
        <f>+F225+K225</f>
        <v>134613483443</v>
      </c>
      <c r="M225" s="43">
        <f t="shared" si="144"/>
        <v>2.5359098819923057E-2</v>
      </c>
      <c r="N225" s="421">
        <v>0</v>
      </c>
      <c r="O225" s="421">
        <v>82957260217.570007</v>
      </c>
      <c r="P225" s="421">
        <f>L225-O225</f>
        <v>51656223225.429993</v>
      </c>
      <c r="Q225" s="421">
        <v>81952337152.009995</v>
      </c>
      <c r="R225" s="421">
        <f>+L225-Q225</f>
        <v>52661146290.990005</v>
      </c>
      <c r="S225" s="421">
        <f>O225-Q225</f>
        <v>1004923065.5600128</v>
      </c>
      <c r="T225" s="421">
        <v>18201464888.009998</v>
      </c>
      <c r="U225" s="421">
        <f>+Q225-T225</f>
        <v>63750872264</v>
      </c>
      <c r="V225" s="421">
        <v>18201464888.009998</v>
      </c>
      <c r="W225" s="44">
        <f>+T225-V225</f>
        <v>0</v>
      </c>
      <c r="X225" s="45">
        <f t="shared" si="140"/>
        <v>0.6087973883144584</v>
      </c>
      <c r="Y225" s="45">
        <f t="shared" si="141"/>
        <v>0.13521279163477801</v>
      </c>
      <c r="Z225" s="45">
        <f t="shared" si="142"/>
        <v>0.13521279163477801</v>
      </c>
      <c r="AA225" s="45">
        <f t="shared" si="167"/>
        <v>0.22209817950949776</v>
      </c>
      <c r="AB225" s="45">
        <f t="shared" si="168"/>
        <v>1</v>
      </c>
    </row>
    <row r="226" spans="1:28" ht="36.75" customHeight="1" x14ac:dyDescent="0.25">
      <c r="A226" s="238" t="s">
        <v>360</v>
      </c>
      <c r="B226" s="40"/>
      <c r="C226" s="40"/>
      <c r="D226" s="40"/>
      <c r="E226" s="149" t="s">
        <v>361</v>
      </c>
      <c r="F226" s="425">
        <f>+F227</f>
        <v>61851730557</v>
      </c>
      <c r="G226" s="425">
        <f>+G227</f>
        <v>0</v>
      </c>
      <c r="H226" s="425">
        <f>+H227</f>
        <v>0</v>
      </c>
      <c r="I226" s="425">
        <f>+I227</f>
        <v>0</v>
      </c>
      <c r="J226" s="425">
        <f>+J227</f>
        <v>20000000000</v>
      </c>
      <c r="K226" s="425">
        <f t="shared" si="160"/>
        <v>-20000000000</v>
      </c>
      <c r="L226" s="425">
        <f>+L227</f>
        <v>41851730557</v>
      </c>
      <c r="M226" s="36">
        <f t="shared" si="144"/>
        <v>7.8842189046326623E-3</v>
      </c>
      <c r="N226" s="425">
        <f t="shared" ref="N226:W226" si="176">+N227</f>
        <v>0</v>
      </c>
      <c r="O226" s="425">
        <f t="shared" si="176"/>
        <v>8781023658</v>
      </c>
      <c r="P226" s="425">
        <f t="shared" si="176"/>
        <v>33070706899</v>
      </c>
      <c r="Q226" s="425">
        <f t="shared" si="176"/>
        <v>6362280799</v>
      </c>
      <c r="R226" s="425">
        <f t="shared" si="176"/>
        <v>35489449758</v>
      </c>
      <c r="S226" s="425">
        <f t="shared" si="176"/>
        <v>2418742859</v>
      </c>
      <c r="T226" s="425">
        <f t="shared" si="176"/>
        <v>3129031896.3200002</v>
      </c>
      <c r="U226" s="425">
        <f t="shared" si="176"/>
        <v>3233248902.6799998</v>
      </c>
      <c r="V226" s="425">
        <f t="shared" si="176"/>
        <v>3129031896.3200002</v>
      </c>
      <c r="W226" s="425">
        <f t="shared" si="176"/>
        <v>0</v>
      </c>
      <c r="X226" s="37">
        <f t="shared" si="140"/>
        <v>0.15201953931952433</v>
      </c>
      <c r="Y226" s="37">
        <f t="shared" si="141"/>
        <v>7.4764695621329508E-2</v>
      </c>
      <c r="Z226" s="37">
        <f t="shared" si="142"/>
        <v>7.4764695621329508E-2</v>
      </c>
      <c r="AA226" s="37">
        <f t="shared" si="167"/>
        <v>0.49180977626951172</v>
      </c>
      <c r="AB226" s="37">
        <f t="shared" si="168"/>
        <v>1</v>
      </c>
    </row>
    <row r="227" spans="1:28" ht="30" customHeight="1" x14ac:dyDescent="0.25">
      <c r="A227" s="239" t="s">
        <v>362</v>
      </c>
      <c r="B227" s="40" t="s">
        <v>37</v>
      </c>
      <c r="C227" s="40">
        <v>20</v>
      </c>
      <c r="D227" s="40" t="s">
        <v>38</v>
      </c>
      <c r="E227" s="151" t="s">
        <v>226</v>
      </c>
      <c r="F227" s="421">
        <v>61851730557</v>
      </c>
      <c r="G227" s="421">
        <v>0</v>
      </c>
      <c r="H227" s="421">
        <v>0</v>
      </c>
      <c r="I227" s="421">
        <v>0</v>
      </c>
      <c r="J227" s="421">
        <v>20000000000</v>
      </c>
      <c r="K227" s="421">
        <f t="shared" si="160"/>
        <v>-20000000000</v>
      </c>
      <c r="L227" s="421">
        <f>+F227+K227</f>
        <v>41851730557</v>
      </c>
      <c r="M227" s="36">
        <f t="shared" si="144"/>
        <v>7.8842189046326623E-3</v>
      </c>
      <c r="N227" s="421">
        <v>0</v>
      </c>
      <c r="O227" s="421">
        <v>8781023658</v>
      </c>
      <c r="P227" s="421">
        <f>L227-O227</f>
        <v>33070706899</v>
      </c>
      <c r="Q227" s="421">
        <v>6362280799</v>
      </c>
      <c r="R227" s="421">
        <f>+L227-Q227</f>
        <v>35489449758</v>
      </c>
      <c r="S227" s="421">
        <f>O227-Q227</f>
        <v>2418742859</v>
      </c>
      <c r="T227" s="421">
        <v>3129031896.3200002</v>
      </c>
      <c r="U227" s="421">
        <f>+Q227-T227</f>
        <v>3233248902.6799998</v>
      </c>
      <c r="V227" s="421">
        <v>3129031896.3200002</v>
      </c>
      <c r="W227" s="44">
        <f>+T227-V227</f>
        <v>0</v>
      </c>
      <c r="X227" s="45">
        <f t="shared" si="140"/>
        <v>0.15201953931952433</v>
      </c>
      <c r="Y227" s="45">
        <f t="shared" si="141"/>
        <v>7.4764695621329508E-2</v>
      </c>
      <c r="Z227" s="45">
        <f t="shared" si="142"/>
        <v>7.4764695621329508E-2</v>
      </c>
      <c r="AA227" s="45">
        <f t="shared" si="167"/>
        <v>0.49180977626951172</v>
      </c>
      <c r="AB227" s="45">
        <f t="shared" si="168"/>
        <v>1</v>
      </c>
    </row>
    <row r="228" spans="1:28" ht="39" customHeight="1" x14ac:dyDescent="0.25">
      <c r="A228" s="238" t="s">
        <v>363</v>
      </c>
      <c r="B228" s="40"/>
      <c r="C228" s="40"/>
      <c r="D228" s="40"/>
      <c r="E228" s="149" t="s">
        <v>364</v>
      </c>
      <c r="F228" s="425">
        <f t="shared" ref="F228:J230" si="177">+F229</f>
        <v>800000000</v>
      </c>
      <c r="G228" s="425">
        <f t="shared" si="177"/>
        <v>0</v>
      </c>
      <c r="H228" s="425">
        <f t="shared" si="177"/>
        <v>0</v>
      </c>
      <c r="I228" s="425">
        <f t="shared" si="177"/>
        <v>0</v>
      </c>
      <c r="J228" s="425">
        <f t="shared" si="177"/>
        <v>0</v>
      </c>
      <c r="K228" s="425">
        <f t="shared" si="160"/>
        <v>0</v>
      </c>
      <c r="L228" s="425">
        <f>+L229</f>
        <v>800000000</v>
      </c>
      <c r="M228" s="36">
        <f t="shared" si="144"/>
        <v>1.5070763000148331E-4</v>
      </c>
      <c r="N228" s="425">
        <f t="shared" ref="N228:W230" si="178">+N229</f>
        <v>0</v>
      </c>
      <c r="O228" s="425">
        <f t="shared" si="178"/>
        <v>653469487.75999999</v>
      </c>
      <c r="P228" s="425">
        <f t="shared" si="178"/>
        <v>146530512.24000001</v>
      </c>
      <c r="Q228" s="425">
        <f t="shared" si="178"/>
        <v>532567272.49000001</v>
      </c>
      <c r="R228" s="425">
        <f t="shared" si="178"/>
        <v>267432727.50999999</v>
      </c>
      <c r="S228" s="425">
        <f t="shared" si="178"/>
        <v>120902215.26999998</v>
      </c>
      <c r="T228" s="425">
        <f t="shared" si="178"/>
        <v>305410072.29000002</v>
      </c>
      <c r="U228" s="425">
        <f t="shared" si="178"/>
        <v>227157200.19999999</v>
      </c>
      <c r="V228" s="425">
        <f t="shared" si="178"/>
        <v>296126165.29000002</v>
      </c>
      <c r="W228" s="425">
        <f t="shared" si="178"/>
        <v>9283907</v>
      </c>
      <c r="X228" s="37">
        <f t="shared" si="140"/>
        <v>0.66570909061250005</v>
      </c>
      <c r="Y228" s="37">
        <f t="shared" si="141"/>
        <v>0.38176259036250004</v>
      </c>
      <c r="Z228" s="37">
        <f t="shared" si="142"/>
        <v>0.37015770661250003</v>
      </c>
      <c r="AA228" s="37">
        <f t="shared" si="167"/>
        <v>0.57346759379724122</v>
      </c>
      <c r="AB228" s="37">
        <f t="shared" si="168"/>
        <v>0.96960183097306452</v>
      </c>
    </row>
    <row r="229" spans="1:28" ht="39" customHeight="1" x14ac:dyDescent="0.25">
      <c r="A229" s="238" t="s">
        <v>365</v>
      </c>
      <c r="B229" s="40"/>
      <c r="C229" s="40"/>
      <c r="D229" s="40"/>
      <c r="E229" s="149" t="s">
        <v>364</v>
      </c>
      <c r="F229" s="425">
        <f t="shared" si="177"/>
        <v>800000000</v>
      </c>
      <c r="G229" s="425">
        <f t="shared" si="177"/>
        <v>0</v>
      </c>
      <c r="H229" s="425">
        <f t="shared" si="177"/>
        <v>0</v>
      </c>
      <c r="I229" s="425">
        <f t="shared" si="177"/>
        <v>0</v>
      </c>
      <c r="J229" s="425">
        <f t="shared" si="177"/>
        <v>0</v>
      </c>
      <c r="K229" s="425">
        <f t="shared" si="160"/>
        <v>0</v>
      </c>
      <c r="L229" s="425">
        <f>+L230</f>
        <v>800000000</v>
      </c>
      <c r="M229" s="36">
        <f t="shared" si="144"/>
        <v>1.5070763000148331E-4</v>
      </c>
      <c r="N229" s="425">
        <f t="shared" si="178"/>
        <v>0</v>
      </c>
      <c r="O229" s="425">
        <f t="shared" si="178"/>
        <v>653469487.75999999</v>
      </c>
      <c r="P229" s="425">
        <f t="shared" si="178"/>
        <v>146530512.24000001</v>
      </c>
      <c r="Q229" s="425">
        <f t="shared" si="178"/>
        <v>532567272.49000001</v>
      </c>
      <c r="R229" s="425">
        <f t="shared" si="178"/>
        <v>267432727.50999999</v>
      </c>
      <c r="S229" s="425">
        <f t="shared" si="178"/>
        <v>120902215.26999998</v>
      </c>
      <c r="T229" s="425">
        <f t="shared" si="178"/>
        <v>305410072.29000002</v>
      </c>
      <c r="U229" s="425">
        <f t="shared" si="178"/>
        <v>227157200.19999999</v>
      </c>
      <c r="V229" s="425">
        <f t="shared" si="178"/>
        <v>296126165.29000002</v>
      </c>
      <c r="W229" s="425">
        <f t="shared" si="178"/>
        <v>9283907</v>
      </c>
      <c r="X229" s="37">
        <f t="shared" si="140"/>
        <v>0.66570909061250005</v>
      </c>
      <c r="Y229" s="37">
        <f t="shared" si="141"/>
        <v>0.38176259036250004</v>
      </c>
      <c r="Z229" s="37">
        <f t="shared" si="142"/>
        <v>0.37015770661250003</v>
      </c>
      <c r="AA229" s="37">
        <f t="shared" si="167"/>
        <v>0.57346759379724122</v>
      </c>
      <c r="AB229" s="37">
        <f t="shared" si="168"/>
        <v>0.96960183097306452</v>
      </c>
    </row>
    <row r="230" spans="1:28" ht="39" customHeight="1" x14ac:dyDescent="0.25">
      <c r="A230" s="238" t="s">
        <v>366</v>
      </c>
      <c r="B230" s="40"/>
      <c r="C230" s="40"/>
      <c r="D230" s="40"/>
      <c r="E230" s="149" t="s">
        <v>349</v>
      </c>
      <c r="F230" s="419">
        <f t="shared" si="177"/>
        <v>800000000</v>
      </c>
      <c r="G230" s="419">
        <f t="shared" si="177"/>
        <v>0</v>
      </c>
      <c r="H230" s="419">
        <f t="shared" si="177"/>
        <v>0</v>
      </c>
      <c r="I230" s="419">
        <f t="shared" si="177"/>
        <v>0</v>
      </c>
      <c r="J230" s="419">
        <f t="shared" si="177"/>
        <v>0</v>
      </c>
      <c r="K230" s="419">
        <f t="shared" si="160"/>
        <v>0</v>
      </c>
      <c r="L230" s="419">
        <f>+L231</f>
        <v>800000000</v>
      </c>
      <c r="M230" s="36">
        <f t="shared" si="144"/>
        <v>1.5070763000148331E-4</v>
      </c>
      <c r="N230" s="419">
        <f t="shared" si="178"/>
        <v>0</v>
      </c>
      <c r="O230" s="419">
        <f t="shared" si="178"/>
        <v>653469487.75999999</v>
      </c>
      <c r="P230" s="419">
        <f t="shared" si="178"/>
        <v>146530512.24000001</v>
      </c>
      <c r="Q230" s="419">
        <f t="shared" si="178"/>
        <v>532567272.49000001</v>
      </c>
      <c r="R230" s="419">
        <f t="shared" si="178"/>
        <v>267432727.50999999</v>
      </c>
      <c r="S230" s="419">
        <f t="shared" si="178"/>
        <v>120902215.26999998</v>
      </c>
      <c r="T230" s="419">
        <f t="shared" si="178"/>
        <v>305410072.29000002</v>
      </c>
      <c r="U230" s="419">
        <f t="shared" si="178"/>
        <v>227157200.19999999</v>
      </c>
      <c r="V230" s="419">
        <f t="shared" si="178"/>
        <v>296126165.29000002</v>
      </c>
      <c r="W230" s="419">
        <f t="shared" si="178"/>
        <v>9283907</v>
      </c>
      <c r="X230" s="37">
        <f t="shared" si="140"/>
        <v>0.66570909061250005</v>
      </c>
      <c r="Y230" s="37">
        <f t="shared" si="141"/>
        <v>0.38176259036250004</v>
      </c>
      <c r="Z230" s="37">
        <f t="shared" si="142"/>
        <v>0.37015770661250003</v>
      </c>
      <c r="AA230" s="37">
        <f t="shared" si="167"/>
        <v>0.57346759379724122</v>
      </c>
      <c r="AB230" s="37">
        <f t="shared" si="168"/>
        <v>0.96960183097306452</v>
      </c>
    </row>
    <row r="231" spans="1:28" ht="30" customHeight="1" x14ac:dyDescent="0.25">
      <c r="A231" s="239" t="s">
        <v>367</v>
      </c>
      <c r="B231" s="40" t="s">
        <v>192</v>
      </c>
      <c r="C231" s="40">
        <v>11</v>
      </c>
      <c r="D231" s="40" t="s">
        <v>38</v>
      </c>
      <c r="E231" s="151" t="s">
        <v>226</v>
      </c>
      <c r="F231" s="421">
        <v>800000000</v>
      </c>
      <c r="G231" s="421">
        <v>0</v>
      </c>
      <c r="H231" s="421">
        <v>0</v>
      </c>
      <c r="I231" s="421">
        <v>0</v>
      </c>
      <c r="J231" s="421">
        <v>0</v>
      </c>
      <c r="K231" s="421">
        <f t="shared" si="160"/>
        <v>0</v>
      </c>
      <c r="L231" s="421">
        <f>+F231+K231</f>
        <v>800000000</v>
      </c>
      <c r="M231" s="43">
        <f t="shared" si="144"/>
        <v>1.5070763000148331E-4</v>
      </c>
      <c r="N231" s="421">
        <v>0</v>
      </c>
      <c r="O231" s="421">
        <v>653469487.75999999</v>
      </c>
      <c r="P231" s="421">
        <f>L231-O231</f>
        <v>146530512.24000001</v>
      </c>
      <c r="Q231" s="421">
        <v>532567272.49000001</v>
      </c>
      <c r="R231" s="421">
        <f>+L231-Q231</f>
        <v>267432727.50999999</v>
      </c>
      <c r="S231" s="421">
        <f>O231-Q231</f>
        <v>120902215.26999998</v>
      </c>
      <c r="T231" s="421">
        <v>305410072.29000002</v>
      </c>
      <c r="U231" s="421">
        <f>+Q231-T231</f>
        <v>227157200.19999999</v>
      </c>
      <c r="V231" s="421">
        <v>296126165.29000002</v>
      </c>
      <c r="W231" s="44">
        <f>+T231-V231</f>
        <v>9283907</v>
      </c>
      <c r="X231" s="45">
        <f t="shared" si="140"/>
        <v>0.66570909061250005</v>
      </c>
      <c r="Y231" s="45">
        <f t="shared" si="141"/>
        <v>0.38176259036250004</v>
      </c>
      <c r="Z231" s="45">
        <f t="shared" si="142"/>
        <v>0.37015770661250003</v>
      </c>
      <c r="AA231" s="45">
        <f t="shared" si="167"/>
        <v>0.57346759379724122</v>
      </c>
      <c r="AB231" s="45">
        <f t="shared" si="168"/>
        <v>0.96960183097306452</v>
      </c>
    </row>
    <row r="232" spans="1:28" ht="34.5" customHeight="1" x14ac:dyDescent="0.25">
      <c r="A232" s="238" t="s">
        <v>368</v>
      </c>
      <c r="B232" s="40"/>
      <c r="C232" s="40"/>
      <c r="D232" s="40"/>
      <c r="E232" s="149" t="s">
        <v>369</v>
      </c>
      <c r="F232" s="423">
        <f>+F233</f>
        <v>4650000000</v>
      </c>
      <c r="G232" s="423">
        <f>+G233</f>
        <v>0</v>
      </c>
      <c r="H232" s="423">
        <f>+H233</f>
        <v>0</v>
      </c>
      <c r="I232" s="423">
        <f>+I233</f>
        <v>0</v>
      </c>
      <c r="J232" s="423">
        <f>+J233</f>
        <v>0</v>
      </c>
      <c r="K232" s="423">
        <f t="shared" si="160"/>
        <v>0</v>
      </c>
      <c r="L232" s="423">
        <f>+L233</f>
        <v>4650000000</v>
      </c>
      <c r="M232" s="36">
        <f t="shared" si="144"/>
        <v>8.7598809938362174E-4</v>
      </c>
      <c r="N232" s="423">
        <f t="shared" ref="N232:W232" si="179">+N233</f>
        <v>0</v>
      </c>
      <c r="O232" s="423">
        <f t="shared" si="179"/>
        <v>3883851032.04</v>
      </c>
      <c r="P232" s="423">
        <f t="shared" si="179"/>
        <v>766148967.96000004</v>
      </c>
      <c r="Q232" s="423">
        <f t="shared" si="179"/>
        <v>2665279963.4400001</v>
      </c>
      <c r="R232" s="423">
        <f t="shared" si="179"/>
        <v>1984720036.5599999</v>
      </c>
      <c r="S232" s="423">
        <f t="shared" si="179"/>
        <v>1218571068.5999999</v>
      </c>
      <c r="T232" s="423">
        <f t="shared" si="179"/>
        <v>1454429994.6099999</v>
      </c>
      <c r="U232" s="423">
        <f t="shared" si="179"/>
        <v>1210849968.8300002</v>
      </c>
      <c r="V232" s="423">
        <f t="shared" si="179"/>
        <v>1428302295.6099999</v>
      </c>
      <c r="W232" s="423">
        <f t="shared" si="179"/>
        <v>26127699</v>
      </c>
      <c r="X232" s="37">
        <f t="shared" si="140"/>
        <v>0.57317848676129035</v>
      </c>
      <c r="Y232" s="37">
        <f t="shared" si="141"/>
        <v>0.3127806440021505</v>
      </c>
      <c r="Z232" s="37">
        <f t="shared" si="142"/>
        <v>0.3071617840021505</v>
      </c>
      <c r="AA232" s="37">
        <f t="shared" si="167"/>
        <v>0.54569501686900046</v>
      </c>
      <c r="AB232" s="37">
        <f t="shared" si="168"/>
        <v>0.98203578096104516</v>
      </c>
    </row>
    <row r="233" spans="1:28" ht="34.5" customHeight="1" x14ac:dyDescent="0.25">
      <c r="A233" s="238" t="s">
        <v>370</v>
      </c>
      <c r="B233" s="40"/>
      <c r="C233" s="40"/>
      <c r="D233" s="40"/>
      <c r="E233" s="148" t="s">
        <v>219</v>
      </c>
      <c r="F233" s="423">
        <f>F234+F239</f>
        <v>4650000000</v>
      </c>
      <c r="G233" s="423">
        <f>G234+G239</f>
        <v>0</v>
      </c>
      <c r="H233" s="423">
        <f>H234+H239</f>
        <v>0</v>
      </c>
      <c r="I233" s="423">
        <f>I234+I239</f>
        <v>0</v>
      </c>
      <c r="J233" s="423">
        <f>J234+J239</f>
        <v>0</v>
      </c>
      <c r="K233" s="423">
        <f t="shared" si="160"/>
        <v>0</v>
      </c>
      <c r="L233" s="423">
        <f>L234+L239</f>
        <v>4650000000</v>
      </c>
      <c r="M233" s="36">
        <f t="shared" si="144"/>
        <v>8.7598809938362174E-4</v>
      </c>
      <c r="N233" s="423">
        <f t="shared" ref="N233:W233" si="180">N234+N239</f>
        <v>0</v>
      </c>
      <c r="O233" s="423">
        <f t="shared" si="180"/>
        <v>3883851032.04</v>
      </c>
      <c r="P233" s="423">
        <f t="shared" si="180"/>
        <v>766148967.96000004</v>
      </c>
      <c r="Q233" s="423">
        <f t="shared" si="180"/>
        <v>2665279963.4400001</v>
      </c>
      <c r="R233" s="423">
        <f t="shared" si="180"/>
        <v>1984720036.5599999</v>
      </c>
      <c r="S233" s="423">
        <f t="shared" si="180"/>
        <v>1218571068.5999999</v>
      </c>
      <c r="T233" s="423">
        <f t="shared" si="180"/>
        <v>1454429994.6099999</v>
      </c>
      <c r="U233" s="423">
        <f t="shared" si="180"/>
        <v>1210849968.8300002</v>
      </c>
      <c r="V233" s="423">
        <f t="shared" si="180"/>
        <v>1428302295.6099999</v>
      </c>
      <c r="W233" s="423">
        <f t="shared" si="180"/>
        <v>26127699</v>
      </c>
      <c r="X233" s="37">
        <f t="shared" si="140"/>
        <v>0.57317848676129035</v>
      </c>
      <c r="Y233" s="37">
        <f t="shared" si="141"/>
        <v>0.3127806440021505</v>
      </c>
      <c r="Z233" s="37">
        <f t="shared" si="142"/>
        <v>0.3071617840021505</v>
      </c>
      <c r="AA233" s="37">
        <f t="shared" si="167"/>
        <v>0.54569501686900046</v>
      </c>
      <c r="AB233" s="37">
        <f t="shared" si="168"/>
        <v>0.98203578096104516</v>
      </c>
    </row>
    <row r="234" spans="1:28" ht="34.5" customHeight="1" x14ac:dyDescent="0.25">
      <c r="A234" s="238" t="s">
        <v>371</v>
      </c>
      <c r="B234" s="68"/>
      <c r="C234" s="68"/>
      <c r="D234" s="68"/>
      <c r="E234" s="149" t="s">
        <v>374</v>
      </c>
      <c r="F234" s="423">
        <f>F235</f>
        <v>1000000000</v>
      </c>
      <c r="G234" s="423">
        <f>G235</f>
        <v>0</v>
      </c>
      <c r="H234" s="423">
        <f>H235</f>
        <v>0</v>
      </c>
      <c r="I234" s="423">
        <f>I235</f>
        <v>0</v>
      </c>
      <c r="J234" s="423">
        <f>J235</f>
        <v>0</v>
      </c>
      <c r="K234" s="423">
        <f t="shared" si="160"/>
        <v>0</v>
      </c>
      <c r="L234" s="423">
        <f>L235</f>
        <v>1000000000</v>
      </c>
      <c r="M234" s="36">
        <f t="shared" si="144"/>
        <v>1.8838453750185413E-4</v>
      </c>
      <c r="N234" s="423">
        <f t="shared" ref="N234:W234" si="181">N235</f>
        <v>0</v>
      </c>
      <c r="O234" s="423">
        <f t="shared" si="181"/>
        <v>998201665.51999998</v>
      </c>
      <c r="P234" s="423">
        <f t="shared" si="181"/>
        <v>1798334.4800000191</v>
      </c>
      <c r="Q234" s="423">
        <f t="shared" si="181"/>
        <v>1665.52</v>
      </c>
      <c r="R234" s="423">
        <f t="shared" si="181"/>
        <v>999998334.48000002</v>
      </c>
      <c r="S234" s="423">
        <f t="shared" si="181"/>
        <v>998200000</v>
      </c>
      <c r="T234" s="423">
        <f t="shared" si="181"/>
        <v>1665.52</v>
      </c>
      <c r="U234" s="423">
        <f t="shared" si="181"/>
        <v>0</v>
      </c>
      <c r="V234" s="423">
        <f t="shared" si="181"/>
        <v>1665.52</v>
      </c>
      <c r="W234" s="423">
        <f t="shared" si="181"/>
        <v>0</v>
      </c>
      <c r="X234" s="444">
        <f t="shared" ref="X234:X265" si="182">+Q234/L234</f>
        <v>1.6655199999999999E-6</v>
      </c>
      <c r="Y234" s="444">
        <f t="shared" ref="Y234:Y265" si="183">+T234/L234</f>
        <v>1.6655199999999999E-6</v>
      </c>
      <c r="Z234" s="444">
        <f t="shared" ref="Z234:Z265" si="184">+V234/L234</f>
        <v>1.6655199999999999E-6</v>
      </c>
      <c r="AA234" s="37">
        <f t="shared" si="167"/>
        <v>1</v>
      </c>
      <c r="AB234" s="37">
        <f t="shared" si="168"/>
        <v>1</v>
      </c>
    </row>
    <row r="235" spans="1:28" ht="43.5" customHeight="1" x14ac:dyDescent="0.25">
      <c r="A235" s="238" t="s">
        <v>373</v>
      </c>
      <c r="B235" s="68"/>
      <c r="C235" s="68"/>
      <c r="D235" s="68"/>
      <c r="E235" s="149" t="s">
        <v>374</v>
      </c>
      <c r="F235" s="423">
        <f>+F236</f>
        <v>1000000000</v>
      </c>
      <c r="G235" s="423">
        <f>+G236</f>
        <v>0</v>
      </c>
      <c r="H235" s="423">
        <f>+H236</f>
        <v>0</v>
      </c>
      <c r="I235" s="423">
        <f>+I236</f>
        <v>0</v>
      </c>
      <c r="J235" s="423">
        <f>+J236</f>
        <v>0</v>
      </c>
      <c r="K235" s="423">
        <f t="shared" si="160"/>
        <v>0</v>
      </c>
      <c r="L235" s="423">
        <f>+L236</f>
        <v>1000000000</v>
      </c>
      <c r="M235" s="36">
        <f t="shared" ref="M235:M265" si="185">L235/$L$265</f>
        <v>1.8838453750185413E-4</v>
      </c>
      <c r="N235" s="423">
        <f t="shared" ref="N235:W235" si="186">+N236</f>
        <v>0</v>
      </c>
      <c r="O235" s="423">
        <f t="shared" si="186"/>
        <v>998201665.51999998</v>
      </c>
      <c r="P235" s="423">
        <f t="shared" si="186"/>
        <v>1798334.4800000191</v>
      </c>
      <c r="Q235" s="423">
        <f t="shared" si="186"/>
        <v>1665.52</v>
      </c>
      <c r="R235" s="423">
        <f t="shared" si="186"/>
        <v>999998334.48000002</v>
      </c>
      <c r="S235" s="423">
        <f t="shared" si="186"/>
        <v>998200000</v>
      </c>
      <c r="T235" s="423">
        <f t="shared" si="186"/>
        <v>1665.52</v>
      </c>
      <c r="U235" s="423">
        <f t="shared" si="186"/>
        <v>0</v>
      </c>
      <c r="V235" s="423">
        <f t="shared" si="186"/>
        <v>1665.52</v>
      </c>
      <c r="W235" s="423">
        <f t="shared" si="186"/>
        <v>0</v>
      </c>
      <c r="X235" s="444">
        <f t="shared" si="182"/>
        <v>1.6655199999999999E-6</v>
      </c>
      <c r="Y235" s="444">
        <f t="shared" si="183"/>
        <v>1.6655199999999999E-6</v>
      </c>
      <c r="Z235" s="444">
        <f t="shared" si="184"/>
        <v>1.6655199999999999E-6</v>
      </c>
      <c r="AA235" s="37">
        <f t="shared" si="167"/>
        <v>1</v>
      </c>
      <c r="AB235" s="37">
        <f t="shared" si="168"/>
        <v>1</v>
      </c>
    </row>
    <row r="236" spans="1:28" ht="33.75" customHeight="1" x14ac:dyDescent="0.25">
      <c r="A236" s="238" t="s">
        <v>375</v>
      </c>
      <c r="B236" s="40"/>
      <c r="C236" s="40"/>
      <c r="D236" s="40"/>
      <c r="E236" s="149" t="s">
        <v>376</v>
      </c>
      <c r="F236" s="423">
        <f>+F237+F238</f>
        <v>1000000000</v>
      </c>
      <c r="G236" s="423">
        <f>+G237+G238</f>
        <v>0</v>
      </c>
      <c r="H236" s="423">
        <f>+H237+H238</f>
        <v>0</v>
      </c>
      <c r="I236" s="423">
        <f>+I237+I238</f>
        <v>0</v>
      </c>
      <c r="J236" s="423">
        <f>+J237+J238</f>
        <v>0</v>
      </c>
      <c r="K236" s="423">
        <f t="shared" si="160"/>
        <v>0</v>
      </c>
      <c r="L236" s="423">
        <f>+L237+L238</f>
        <v>1000000000</v>
      </c>
      <c r="M236" s="36">
        <f t="shared" si="185"/>
        <v>1.8838453750185413E-4</v>
      </c>
      <c r="N236" s="423">
        <f t="shared" ref="N236:W236" si="187">+N237+N238</f>
        <v>0</v>
      </c>
      <c r="O236" s="423">
        <f t="shared" si="187"/>
        <v>998201665.51999998</v>
      </c>
      <c r="P236" s="423">
        <f t="shared" si="187"/>
        <v>1798334.4800000191</v>
      </c>
      <c r="Q236" s="423">
        <f t="shared" si="187"/>
        <v>1665.52</v>
      </c>
      <c r="R236" s="423">
        <f t="shared" si="187"/>
        <v>999998334.48000002</v>
      </c>
      <c r="S236" s="423">
        <f t="shared" si="187"/>
        <v>998200000</v>
      </c>
      <c r="T236" s="423">
        <f t="shared" si="187"/>
        <v>1665.52</v>
      </c>
      <c r="U236" s="423">
        <f t="shared" si="187"/>
        <v>0</v>
      </c>
      <c r="V236" s="423">
        <f t="shared" si="187"/>
        <v>1665.52</v>
      </c>
      <c r="W236" s="423">
        <f t="shared" si="187"/>
        <v>0</v>
      </c>
      <c r="X236" s="444">
        <f t="shared" si="182"/>
        <v>1.6655199999999999E-6</v>
      </c>
      <c r="Y236" s="444">
        <f t="shared" si="183"/>
        <v>1.6655199999999999E-6</v>
      </c>
      <c r="Z236" s="444">
        <f t="shared" si="184"/>
        <v>1.6655199999999999E-6</v>
      </c>
      <c r="AA236" s="37">
        <f t="shared" si="167"/>
        <v>1</v>
      </c>
      <c r="AB236" s="37">
        <f t="shared" si="168"/>
        <v>1</v>
      </c>
    </row>
    <row r="237" spans="1:28" ht="41.25" customHeight="1" x14ac:dyDescent="0.25">
      <c r="A237" s="239" t="s">
        <v>377</v>
      </c>
      <c r="B237" s="40" t="s">
        <v>192</v>
      </c>
      <c r="C237" s="40">
        <v>11</v>
      </c>
      <c r="D237" s="40" t="s">
        <v>38</v>
      </c>
      <c r="E237" s="151" t="s">
        <v>226</v>
      </c>
      <c r="F237" s="429">
        <v>500000000</v>
      </c>
      <c r="G237" s="421">
        <v>0</v>
      </c>
      <c r="H237" s="421">
        <v>0</v>
      </c>
      <c r="I237" s="421">
        <v>0</v>
      </c>
      <c r="J237" s="421">
        <v>0</v>
      </c>
      <c r="K237" s="421">
        <f t="shared" si="160"/>
        <v>0</v>
      </c>
      <c r="L237" s="421">
        <f>+F237+K237</f>
        <v>500000000</v>
      </c>
      <c r="M237" s="43">
        <f t="shared" si="185"/>
        <v>9.4192268750927066E-5</v>
      </c>
      <c r="N237" s="421">
        <v>0</v>
      </c>
      <c r="O237" s="421">
        <v>498201665.51999998</v>
      </c>
      <c r="P237" s="421">
        <f>L237-O237</f>
        <v>1798334.4800000191</v>
      </c>
      <c r="Q237" s="421">
        <v>1665.52</v>
      </c>
      <c r="R237" s="421">
        <f>+L237-Q237</f>
        <v>499998334.48000002</v>
      </c>
      <c r="S237" s="421">
        <f>O237-Q237</f>
        <v>498200000</v>
      </c>
      <c r="T237" s="421">
        <v>1665.52</v>
      </c>
      <c r="U237" s="421">
        <f>+Q237-T237</f>
        <v>0</v>
      </c>
      <c r="V237" s="421">
        <v>1665.52</v>
      </c>
      <c r="W237" s="44">
        <f>+T237-V237</f>
        <v>0</v>
      </c>
      <c r="X237" s="438">
        <f t="shared" si="182"/>
        <v>3.3310399999999998E-6</v>
      </c>
      <c r="Y237" s="438">
        <f t="shared" si="183"/>
        <v>3.3310399999999998E-6</v>
      </c>
      <c r="Z237" s="438">
        <f t="shared" si="184"/>
        <v>3.3310399999999998E-6</v>
      </c>
      <c r="AA237" s="45">
        <f t="shared" si="167"/>
        <v>1</v>
      </c>
      <c r="AB237" s="45">
        <f t="shared" si="168"/>
        <v>1</v>
      </c>
    </row>
    <row r="238" spans="1:28" s="430" customFormat="1" ht="48.75" customHeight="1" x14ac:dyDescent="0.25">
      <c r="A238" s="255" t="s">
        <v>377</v>
      </c>
      <c r="B238" s="77" t="s">
        <v>192</v>
      </c>
      <c r="C238" s="68">
        <v>54</v>
      </c>
      <c r="D238" s="68" t="s">
        <v>38</v>
      </c>
      <c r="E238" s="150" t="s">
        <v>226</v>
      </c>
      <c r="F238" s="429">
        <v>500000000</v>
      </c>
      <c r="G238" s="421">
        <v>0</v>
      </c>
      <c r="H238" s="421">
        <v>0</v>
      </c>
      <c r="I238" s="421">
        <v>0</v>
      </c>
      <c r="J238" s="421">
        <v>0</v>
      </c>
      <c r="K238" s="421">
        <f t="shared" si="160"/>
        <v>0</v>
      </c>
      <c r="L238" s="421">
        <f>+F238+K238</f>
        <v>500000000</v>
      </c>
      <c r="M238" s="43">
        <f t="shared" si="185"/>
        <v>9.4192268750927066E-5</v>
      </c>
      <c r="N238" s="421">
        <v>0</v>
      </c>
      <c r="O238" s="422">
        <v>500000000</v>
      </c>
      <c r="P238" s="422">
        <f>L238-O238</f>
        <v>0</v>
      </c>
      <c r="Q238" s="422">
        <v>0</v>
      </c>
      <c r="R238" s="422">
        <f>+L238-Q238</f>
        <v>500000000</v>
      </c>
      <c r="S238" s="421">
        <f>O238-Q238</f>
        <v>500000000</v>
      </c>
      <c r="T238" s="422">
        <v>0</v>
      </c>
      <c r="U238" s="422">
        <f>+Q238-T238</f>
        <v>0</v>
      </c>
      <c r="V238" s="422">
        <v>0</v>
      </c>
      <c r="W238" s="44">
        <f>+T238-V238</f>
        <v>0</v>
      </c>
      <c r="X238" s="45">
        <f t="shared" si="182"/>
        <v>0</v>
      </c>
      <c r="Y238" s="45">
        <f t="shared" si="183"/>
        <v>0</v>
      </c>
      <c r="Z238" s="45">
        <f t="shared" si="184"/>
        <v>0</v>
      </c>
      <c r="AA238" s="45" t="s">
        <v>46</v>
      </c>
      <c r="AB238" s="45" t="s">
        <v>46</v>
      </c>
    </row>
    <row r="239" spans="1:28" ht="49.5" customHeight="1" x14ac:dyDescent="0.25">
      <c r="A239" s="238" t="s">
        <v>378</v>
      </c>
      <c r="B239" s="68"/>
      <c r="C239" s="68"/>
      <c r="D239" s="68"/>
      <c r="E239" s="149" t="s">
        <v>379</v>
      </c>
      <c r="F239" s="425">
        <f t="shared" ref="F239:J241" si="188">+F240</f>
        <v>3650000000</v>
      </c>
      <c r="G239" s="425">
        <f t="shared" si="188"/>
        <v>0</v>
      </c>
      <c r="H239" s="425">
        <f t="shared" si="188"/>
        <v>0</v>
      </c>
      <c r="I239" s="425">
        <f t="shared" si="188"/>
        <v>0</v>
      </c>
      <c r="J239" s="425">
        <f t="shared" si="188"/>
        <v>0</v>
      </c>
      <c r="K239" s="425">
        <f t="shared" si="160"/>
        <v>0</v>
      </c>
      <c r="L239" s="425">
        <f>+L240</f>
        <v>3650000000</v>
      </c>
      <c r="M239" s="36">
        <f t="shared" si="185"/>
        <v>6.8760356188176763E-4</v>
      </c>
      <c r="N239" s="425">
        <f t="shared" ref="N239:W241" si="189">+N240</f>
        <v>0</v>
      </c>
      <c r="O239" s="425">
        <f t="shared" si="189"/>
        <v>2885649366.52</v>
      </c>
      <c r="P239" s="425">
        <f t="shared" si="189"/>
        <v>764350633.48000002</v>
      </c>
      <c r="Q239" s="425">
        <f t="shared" si="189"/>
        <v>2665278297.9200001</v>
      </c>
      <c r="R239" s="425">
        <f t="shared" si="189"/>
        <v>984721702.07999992</v>
      </c>
      <c r="S239" s="425">
        <f t="shared" si="189"/>
        <v>220371068.5999999</v>
      </c>
      <c r="T239" s="425">
        <f t="shared" si="189"/>
        <v>1454428329.0899999</v>
      </c>
      <c r="U239" s="425">
        <f t="shared" si="189"/>
        <v>1210849968.8300002</v>
      </c>
      <c r="V239" s="425">
        <f t="shared" si="189"/>
        <v>1428300630.0899999</v>
      </c>
      <c r="W239" s="425">
        <f t="shared" si="189"/>
        <v>26127699</v>
      </c>
      <c r="X239" s="37">
        <f t="shared" si="182"/>
        <v>0.73021323230684931</v>
      </c>
      <c r="Y239" s="37">
        <f t="shared" si="183"/>
        <v>0.39847351481917803</v>
      </c>
      <c r="Z239" s="37">
        <f t="shared" si="184"/>
        <v>0.39131524112054794</v>
      </c>
      <c r="AA239" s="37">
        <f t="shared" ref="AA239:AA265" si="190">+T239/Q239</f>
        <v>0.54569473297593163</v>
      </c>
      <c r="AB239" s="37">
        <f t="shared" ref="AB239:AB253" si="191">+V239/T239</f>
        <v>0.98203576038954943</v>
      </c>
    </row>
    <row r="240" spans="1:28" ht="49.5" customHeight="1" x14ac:dyDescent="0.25">
      <c r="A240" s="238" t="s">
        <v>380</v>
      </c>
      <c r="B240" s="68"/>
      <c r="C240" s="68"/>
      <c r="D240" s="68"/>
      <c r="E240" s="149" t="s">
        <v>379</v>
      </c>
      <c r="F240" s="425">
        <f t="shared" si="188"/>
        <v>3650000000</v>
      </c>
      <c r="G240" s="425">
        <f t="shared" si="188"/>
        <v>0</v>
      </c>
      <c r="H240" s="425">
        <f t="shared" si="188"/>
        <v>0</v>
      </c>
      <c r="I240" s="425">
        <f t="shared" si="188"/>
        <v>0</v>
      </c>
      <c r="J240" s="425">
        <f t="shared" si="188"/>
        <v>0</v>
      </c>
      <c r="K240" s="425">
        <f t="shared" si="160"/>
        <v>0</v>
      </c>
      <c r="L240" s="425">
        <f>+L241</f>
        <v>3650000000</v>
      </c>
      <c r="M240" s="36">
        <f t="shared" si="185"/>
        <v>6.8760356188176763E-4</v>
      </c>
      <c r="N240" s="425">
        <f t="shared" si="189"/>
        <v>0</v>
      </c>
      <c r="O240" s="425">
        <f t="shared" si="189"/>
        <v>2885649366.52</v>
      </c>
      <c r="P240" s="425">
        <f t="shared" si="189"/>
        <v>764350633.48000002</v>
      </c>
      <c r="Q240" s="425">
        <f t="shared" si="189"/>
        <v>2665278297.9200001</v>
      </c>
      <c r="R240" s="425">
        <f t="shared" si="189"/>
        <v>984721702.07999992</v>
      </c>
      <c r="S240" s="425">
        <f t="shared" si="189"/>
        <v>220371068.5999999</v>
      </c>
      <c r="T240" s="425">
        <f t="shared" si="189"/>
        <v>1454428329.0899999</v>
      </c>
      <c r="U240" s="425">
        <f t="shared" si="189"/>
        <v>1210849968.8300002</v>
      </c>
      <c r="V240" s="425">
        <f t="shared" si="189"/>
        <v>1428300630.0899999</v>
      </c>
      <c r="W240" s="425">
        <f t="shared" si="189"/>
        <v>26127699</v>
      </c>
      <c r="X240" s="37">
        <f t="shared" si="182"/>
        <v>0.73021323230684931</v>
      </c>
      <c r="Y240" s="37">
        <f t="shared" si="183"/>
        <v>0.39847351481917803</v>
      </c>
      <c r="Z240" s="37">
        <f t="shared" si="184"/>
        <v>0.39131524112054794</v>
      </c>
      <c r="AA240" s="37">
        <f t="shared" si="190"/>
        <v>0.54569473297593163</v>
      </c>
      <c r="AB240" s="37">
        <f t="shared" si="191"/>
        <v>0.98203576038954943</v>
      </c>
    </row>
    <row r="241" spans="1:28" ht="34.5" customHeight="1" x14ac:dyDescent="0.25">
      <c r="A241" s="238" t="s">
        <v>381</v>
      </c>
      <c r="B241" s="68"/>
      <c r="C241" s="68"/>
      <c r="D241" s="68"/>
      <c r="E241" s="149" t="s">
        <v>349</v>
      </c>
      <c r="F241" s="425">
        <f t="shared" si="188"/>
        <v>3650000000</v>
      </c>
      <c r="G241" s="425">
        <f t="shared" si="188"/>
        <v>0</v>
      </c>
      <c r="H241" s="425">
        <f t="shared" si="188"/>
        <v>0</v>
      </c>
      <c r="I241" s="425">
        <f t="shared" si="188"/>
        <v>0</v>
      </c>
      <c r="J241" s="425">
        <f t="shared" si="188"/>
        <v>0</v>
      </c>
      <c r="K241" s="425">
        <f t="shared" si="160"/>
        <v>0</v>
      </c>
      <c r="L241" s="425">
        <f>+L242</f>
        <v>3650000000</v>
      </c>
      <c r="M241" s="36">
        <f t="shared" si="185"/>
        <v>6.8760356188176763E-4</v>
      </c>
      <c r="N241" s="425">
        <f t="shared" si="189"/>
        <v>0</v>
      </c>
      <c r="O241" s="425">
        <f t="shared" si="189"/>
        <v>2885649366.52</v>
      </c>
      <c r="P241" s="425">
        <f t="shared" si="189"/>
        <v>764350633.48000002</v>
      </c>
      <c r="Q241" s="425">
        <f t="shared" si="189"/>
        <v>2665278297.9200001</v>
      </c>
      <c r="R241" s="425">
        <f t="shared" si="189"/>
        <v>984721702.07999992</v>
      </c>
      <c r="S241" s="425">
        <f t="shared" si="189"/>
        <v>220371068.5999999</v>
      </c>
      <c r="T241" s="425">
        <f t="shared" si="189"/>
        <v>1454428329.0899999</v>
      </c>
      <c r="U241" s="425">
        <f t="shared" si="189"/>
        <v>1210849968.8300002</v>
      </c>
      <c r="V241" s="425">
        <f t="shared" si="189"/>
        <v>1428300630.0899999</v>
      </c>
      <c r="W241" s="425">
        <f t="shared" si="189"/>
        <v>26127699</v>
      </c>
      <c r="X241" s="37">
        <f t="shared" si="182"/>
        <v>0.73021323230684931</v>
      </c>
      <c r="Y241" s="37">
        <f t="shared" si="183"/>
        <v>0.39847351481917803</v>
      </c>
      <c r="Z241" s="37">
        <f t="shared" si="184"/>
        <v>0.39131524112054794</v>
      </c>
      <c r="AA241" s="37">
        <f t="shared" si="190"/>
        <v>0.54569473297593163</v>
      </c>
      <c r="AB241" s="37">
        <f t="shared" si="191"/>
        <v>0.98203576038954943</v>
      </c>
    </row>
    <row r="242" spans="1:28" ht="30" customHeight="1" x14ac:dyDescent="0.25">
      <c r="A242" s="239" t="s">
        <v>382</v>
      </c>
      <c r="B242" s="40" t="s">
        <v>192</v>
      </c>
      <c r="C242" s="40">
        <v>11</v>
      </c>
      <c r="D242" s="40" t="s">
        <v>38</v>
      </c>
      <c r="E242" s="151" t="s">
        <v>226</v>
      </c>
      <c r="F242" s="421">
        <v>3650000000</v>
      </c>
      <c r="G242" s="421">
        <v>0</v>
      </c>
      <c r="H242" s="421">
        <v>0</v>
      </c>
      <c r="I242" s="421">
        <v>0</v>
      </c>
      <c r="J242" s="421">
        <v>0</v>
      </c>
      <c r="K242" s="421">
        <f t="shared" si="160"/>
        <v>0</v>
      </c>
      <c r="L242" s="421">
        <f>+F242+K242</f>
        <v>3650000000</v>
      </c>
      <c r="M242" s="43">
        <f t="shared" si="185"/>
        <v>6.8760356188176763E-4</v>
      </c>
      <c r="N242" s="421">
        <v>0</v>
      </c>
      <c r="O242" s="421">
        <v>2885649366.52</v>
      </c>
      <c r="P242" s="421">
        <f>L242-O242</f>
        <v>764350633.48000002</v>
      </c>
      <c r="Q242" s="421">
        <v>2665278297.9200001</v>
      </c>
      <c r="R242" s="421">
        <f>+L242-Q242</f>
        <v>984721702.07999992</v>
      </c>
      <c r="S242" s="421">
        <f>O242-Q242</f>
        <v>220371068.5999999</v>
      </c>
      <c r="T242" s="421">
        <v>1454428329.0899999</v>
      </c>
      <c r="U242" s="421">
        <f>+Q242-T242</f>
        <v>1210849968.8300002</v>
      </c>
      <c r="V242" s="421">
        <v>1428300630.0899999</v>
      </c>
      <c r="W242" s="44">
        <f>+T242-V242</f>
        <v>26127699</v>
      </c>
      <c r="X242" s="45">
        <f t="shared" si="182"/>
        <v>0.73021323230684931</v>
      </c>
      <c r="Y242" s="45">
        <f t="shared" si="183"/>
        <v>0.39847351481917803</v>
      </c>
      <c r="Z242" s="45">
        <f t="shared" si="184"/>
        <v>0.39131524112054794</v>
      </c>
      <c r="AA242" s="45">
        <f t="shared" si="190"/>
        <v>0.54569473297593163</v>
      </c>
      <c r="AB242" s="45">
        <f t="shared" si="191"/>
        <v>0.98203576038954943</v>
      </c>
    </row>
    <row r="243" spans="1:28" ht="34.5" customHeight="1" x14ac:dyDescent="0.25">
      <c r="A243" s="257" t="s">
        <v>383</v>
      </c>
      <c r="B243" s="70"/>
      <c r="C243" s="70"/>
      <c r="D243" s="70"/>
      <c r="E243" s="148" t="s">
        <v>384</v>
      </c>
      <c r="F243" s="424">
        <f>+F244</f>
        <v>39914957829</v>
      </c>
      <c r="G243" s="424">
        <f>+G244</f>
        <v>0</v>
      </c>
      <c r="H243" s="424">
        <f>+H244</f>
        <v>0</v>
      </c>
      <c r="I243" s="424">
        <f>+I244</f>
        <v>1990000000</v>
      </c>
      <c r="J243" s="424">
        <f>+J244</f>
        <v>1990000000</v>
      </c>
      <c r="K243" s="424">
        <f t="shared" si="160"/>
        <v>0</v>
      </c>
      <c r="L243" s="424">
        <f>+L244</f>
        <v>39914957829</v>
      </c>
      <c r="M243" s="36">
        <f t="shared" si="185"/>
        <v>7.5193608700221768E-3</v>
      </c>
      <c r="N243" s="424">
        <f t="shared" ref="N243:W243" si="192">+N244</f>
        <v>0</v>
      </c>
      <c r="O243" s="424">
        <f t="shared" si="192"/>
        <v>27437443032.330002</v>
      </c>
      <c r="P243" s="424">
        <f t="shared" si="192"/>
        <v>12477514796.67</v>
      </c>
      <c r="Q243" s="424">
        <f t="shared" si="192"/>
        <v>26019100112.170002</v>
      </c>
      <c r="R243" s="424">
        <f t="shared" si="192"/>
        <v>13895857716.83</v>
      </c>
      <c r="S243" s="424">
        <f t="shared" si="192"/>
        <v>1418342920.1599998</v>
      </c>
      <c r="T243" s="424">
        <f t="shared" si="192"/>
        <v>6446632067.4099998</v>
      </c>
      <c r="U243" s="424">
        <f t="shared" si="192"/>
        <v>19572468044.760002</v>
      </c>
      <c r="V243" s="424">
        <f t="shared" si="192"/>
        <v>6407885051.4099998</v>
      </c>
      <c r="W243" s="424">
        <f t="shared" si="192"/>
        <v>38747016</v>
      </c>
      <c r="X243" s="37">
        <f t="shared" si="182"/>
        <v>0.65186339977205143</v>
      </c>
      <c r="Y243" s="37">
        <f t="shared" si="183"/>
        <v>0.16150917896564163</v>
      </c>
      <c r="Z243" s="37">
        <f t="shared" si="184"/>
        <v>0.16053843972132134</v>
      </c>
      <c r="AA243" s="37">
        <f t="shared" si="190"/>
        <v>0.24776537388372993</v>
      </c>
      <c r="AB243" s="37">
        <f t="shared" si="191"/>
        <v>0.99398957229219276</v>
      </c>
    </row>
    <row r="244" spans="1:28" ht="34.5" customHeight="1" x14ac:dyDescent="0.25">
      <c r="A244" s="257" t="s">
        <v>385</v>
      </c>
      <c r="B244" s="70"/>
      <c r="C244" s="70"/>
      <c r="D244" s="70"/>
      <c r="E244" s="148" t="s">
        <v>219</v>
      </c>
      <c r="F244" s="424">
        <f>+F245+F249+F256+F261</f>
        <v>39914957829</v>
      </c>
      <c r="G244" s="424">
        <f>+G245+G249+G256+G261</f>
        <v>0</v>
      </c>
      <c r="H244" s="424">
        <f>+H245+H249+H256+H261</f>
        <v>0</v>
      </c>
      <c r="I244" s="424">
        <f>+I245+I249+I256+I261</f>
        <v>1990000000</v>
      </c>
      <c r="J244" s="424">
        <f>+J245+J249+J256+J261</f>
        <v>1990000000</v>
      </c>
      <c r="K244" s="424">
        <f t="shared" si="160"/>
        <v>0</v>
      </c>
      <c r="L244" s="424">
        <f>+L245+L249+L256+L261</f>
        <v>39914957829</v>
      </c>
      <c r="M244" s="36">
        <f t="shared" si="185"/>
        <v>7.5193608700221768E-3</v>
      </c>
      <c r="N244" s="424">
        <f t="shared" ref="N244:W244" si="193">+N245+N249+N256+N261</f>
        <v>0</v>
      </c>
      <c r="O244" s="424">
        <f t="shared" si="193"/>
        <v>27437443032.330002</v>
      </c>
      <c r="P244" s="424">
        <f t="shared" si="193"/>
        <v>12477514796.67</v>
      </c>
      <c r="Q244" s="424">
        <f t="shared" si="193"/>
        <v>26019100112.170002</v>
      </c>
      <c r="R244" s="424">
        <f t="shared" si="193"/>
        <v>13895857716.83</v>
      </c>
      <c r="S244" s="424">
        <f t="shared" si="193"/>
        <v>1418342920.1599998</v>
      </c>
      <c r="T244" s="424">
        <f t="shared" si="193"/>
        <v>6446632067.4099998</v>
      </c>
      <c r="U244" s="424">
        <f t="shared" si="193"/>
        <v>19572468044.760002</v>
      </c>
      <c r="V244" s="424">
        <f t="shared" si="193"/>
        <v>6407885051.4099998</v>
      </c>
      <c r="W244" s="424">
        <f t="shared" si="193"/>
        <v>38747016</v>
      </c>
      <c r="X244" s="37">
        <f t="shared" si="182"/>
        <v>0.65186339977205143</v>
      </c>
      <c r="Y244" s="37">
        <f t="shared" si="183"/>
        <v>0.16150917896564163</v>
      </c>
      <c r="Z244" s="37">
        <f t="shared" si="184"/>
        <v>0.16053843972132134</v>
      </c>
      <c r="AA244" s="37">
        <f t="shared" si="190"/>
        <v>0.24776537388372993</v>
      </c>
      <c r="AB244" s="37">
        <f t="shared" si="191"/>
        <v>0.99398957229219276</v>
      </c>
    </row>
    <row r="245" spans="1:28" ht="66" customHeight="1" x14ac:dyDescent="0.25">
      <c r="A245" s="254" t="s">
        <v>386</v>
      </c>
      <c r="B245" s="70"/>
      <c r="C245" s="70"/>
      <c r="D245" s="70"/>
      <c r="E245" s="148" t="s">
        <v>389</v>
      </c>
      <c r="F245" s="424">
        <f t="shared" ref="F245:J247" si="194">+F246</f>
        <v>50000000</v>
      </c>
      <c r="G245" s="424">
        <f t="shared" si="194"/>
        <v>0</v>
      </c>
      <c r="H245" s="424">
        <f t="shared" si="194"/>
        <v>0</v>
      </c>
      <c r="I245" s="424">
        <f t="shared" si="194"/>
        <v>0</v>
      </c>
      <c r="J245" s="424">
        <f t="shared" si="194"/>
        <v>0</v>
      </c>
      <c r="K245" s="424">
        <f t="shared" si="160"/>
        <v>0</v>
      </c>
      <c r="L245" s="424">
        <f>+L246</f>
        <v>50000000</v>
      </c>
      <c r="M245" s="374">
        <f t="shared" si="185"/>
        <v>9.4192268750927066E-6</v>
      </c>
      <c r="N245" s="424">
        <f t="shared" ref="N245:W247" si="195">+N246</f>
        <v>0</v>
      </c>
      <c r="O245" s="424">
        <f t="shared" si="195"/>
        <v>16342310</v>
      </c>
      <c r="P245" s="424">
        <f t="shared" si="195"/>
        <v>33657690</v>
      </c>
      <c r="Q245" s="424">
        <f t="shared" si="195"/>
        <v>16242310</v>
      </c>
      <c r="R245" s="424">
        <f t="shared" si="195"/>
        <v>33757690</v>
      </c>
      <c r="S245" s="424">
        <f t="shared" si="195"/>
        <v>100000</v>
      </c>
      <c r="T245" s="424">
        <f t="shared" si="195"/>
        <v>3897250</v>
      </c>
      <c r="U245" s="424">
        <f t="shared" si="195"/>
        <v>12345060</v>
      </c>
      <c r="V245" s="424">
        <f t="shared" si="195"/>
        <v>3897250</v>
      </c>
      <c r="W245" s="424">
        <f t="shared" si="195"/>
        <v>0</v>
      </c>
      <c r="X245" s="37">
        <f t="shared" si="182"/>
        <v>0.32484619999999997</v>
      </c>
      <c r="Y245" s="37">
        <f t="shared" si="183"/>
        <v>7.7945E-2</v>
      </c>
      <c r="Z245" s="37">
        <f t="shared" si="184"/>
        <v>7.7945E-2</v>
      </c>
      <c r="AA245" s="37">
        <f t="shared" si="190"/>
        <v>0.23994431826507437</v>
      </c>
      <c r="AB245" s="37">
        <f t="shared" si="191"/>
        <v>1</v>
      </c>
    </row>
    <row r="246" spans="1:28" ht="49.5" customHeight="1" x14ac:dyDescent="0.25">
      <c r="A246" s="254" t="s">
        <v>388</v>
      </c>
      <c r="B246" s="70"/>
      <c r="C246" s="70"/>
      <c r="D246" s="70"/>
      <c r="E246" s="148" t="s">
        <v>389</v>
      </c>
      <c r="F246" s="424">
        <f t="shared" si="194"/>
        <v>50000000</v>
      </c>
      <c r="G246" s="424">
        <f t="shared" si="194"/>
        <v>0</v>
      </c>
      <c r="H246" s="424">
        <f t="shared" si="194"/>
        <v>0</v>
      </c>
      <c r="I246" s="424">
        <f t="shared" si="194"/>
        <v>0</v>
      </c>
      <c r="J246" s="424">
        <f t="shared" si="194"/>
        <v>0</v>
      </c>
      <c r="K246" s="424">
        <f t="shared" si="160"/>
        <v>0</v>
      </c>
      <c r="L246" s="424">
        <f>+L247</f>
        <v>50000000</v>
      </c>
      <c r="M246" s="374">
        <f t="shared" si="185"/>
        <v>9.4192268750927066E-6</v>
      </c>
      <c r="N246" s="424">
        <f t="shared" si="195"/>
        <v>0</v>
      </c>
      <c r="O246" s="424">
        <f t="shared" si="195"/>
        <v>16342310</v>
      </c>
      <c r="P246" s="424">
        <f t="shared" si="195"/>
        <v>33657690</v>
      </c>
      <c r="Q246" s="424">
        <f t="shared" si="195"/>
        <v>16242310</v>
      </c>
      <c r="R246" s="424">
        <f t="shared" si="195"/>
        <v>33757690</v>
      </c>
      <c r="S246" s="424">
        <f t="shared" si="195"/>
        <v>100000</v>
      </c>
      <c r="T246" s="424">
        <f t="shared" si="195"/>
        <v>3897250</v>
      </c>
      <c r="U246" s="424">
        <f t="shared" si="195"/>
        <v>12345060</v>
      </c>
      <c r="V246" s="424">
        <f t="shared" si="195"/>
        <v>3897250</v>
      </c>
      <c r="W246" s="424">
        <f t="shared" si="195"/>
        <v>0</v>
      </c>
      <c r="X246" s="37">
        <f t="shared" si="182"/>
        <v>0.32484619999999997</v>
      </c>
      <c r="Y246" s="37">
        <f t="shared" si="183"/>
        <v>7.7945E-2</v>
      </c>
      <c r="Z246" s="37">
        <f t="shared" si="184"/>
        <v>7.7945E-2</v>
      </c>
      <c r="AA246" s="37">
        <f t="shared" si="190"/>
        <v>0.23994431826507437</v>
      </c>
      <c r="AB246" s="37">
        <f t="shared" si="191"/>
        <v>1</v>
      </c>
    </row>
    <row r="247" spans="1:28" ht="35.25" customHeight="1" x14ac:dyDescent="0.25">
      <c r="A247" s="254" t="s">
        <v>390</v>
      </c>
      <c r="B247" s="70"/>
      <c r="C247" s="70"/>
      <c r="D247" s="70"/>
      <c r="E247" s="148" t="s">
        <v>391</v>
      </c>
      <c r="F247" s="424">
        <f t="shared" si="194"/>
        <v>50000000</v>
      </c>
      <c r="G247" s="424">
        <f t="shared" si="194"/>
        <v>0</v>
      </c>
      <c r="H247" s="424">
        <f t="shared" si="194"/>
        <v>0</v>
      </c>
      <c r="I247" s="424">
        <f t="shared" si="194"/>
        <v>0</v>
      </c>
      <c r="J247" s="424">
        <f t="shared" si="194"/>
        <v>0</v>
      </c>
      <c r="K247" s="424">
        <f t="shared" si="160"/>
        <v>0</v>
      </c>
      <c r="L247" s="424">
        <f>+L248</f>
        <v>50000000</v>
      </c>
      <c r="M247" s="374">
        <f t="shared" si="185"/>
        <v>9.4192268750927066E-6</v>
      </c>
      <c r="N247" s="424">
        <f t="shared" si="195"/>
        <v>0</v>
      </c>
      <c r="O247" s="424">
        <f t="shared" si="195"/>
        <v>16342310</v>
      </c>
      <c r="P247" s="424">
        <f t="shared" si="195"/>
        <v>33657690</v>
      </c>
      <c r="Q247" s="424">
        <f t="shared" si="195"/>
        <v>16242310</v>
      </c>
      <c r="R247" s="424">
        <f t="shared" si="195"/>
        <v>33757690</v>
      </c>
      <c r="S247" s="424">
        <f t="shared" si="195"/>
        <v>100000</v>
      </c>
      <c r="T247" s="424">
        <f t="shared" si="195"/>
        <v>3897250</v>
      </c>
      <c r="U247" s="424">
        <f t="shared" si="195"/>
        <v>12345060</v>
      </c>
      <c r="V247" s="424">
        <f t="shared" si="195"/>
        <v>3897250</v>
      </c>
      <c r="W247" s="424">
        <f t="shared" si="195"/>
        <v>0</v>
      </c>
      <c r="X247" s="37">
        <f t="shared" si="182"/>
        <v>0.32484619999999997</v>
      </c>
      <c r="Y247" s="37">
        <f t="shared" si="183"/>
        <v>7.7945E-2</v>
      </c>
      <c r="Z247" s="37">
        <f t="shared" si="184"/>
        <v>7.7945E-2</v>
      </c>
      <c r="AA247" s="37">
        <f t="shared" si="190"/>
        <v>0.23994431826507437</v>
      </c>
      <c r="AB247" s="37">
        <f t="shared" si="191"/>
        <v>1</v>
      </c>
    </row>
    <row r="248" spans="1:28" ht="48" customHeight="1" x14ac:dyDescent="0.25">
      <c r="A248" s="239" t="s">
        <v>392</v>
      </c>
      <c r="B248" s="77" t="s">
        <v>192</v>
      </c>
      <c r="C248" s="40">
        <v>54</v>
      </c>
      <c r="D248" s="40" t="s">
        <v>38</v>
      </c>
      <c r="E248" s="151" t="s">
        <v>226</v>
      </c>
      <c r="F248" s="421">
        <v>50000000</v>
      </c>
      <c r="G248" s="421">
        <v>0</v>
      </c>
      <c r="H248" s="421">
        <v>0</v>
      </c>
      <c r="I248" s="421">
        <v>0</v>
      </c>
      <c r="J248" s="421">
        <v>0</v>
      </c>
      <c r="K248" s="421">
        <f t="shared" si="160"/>
        <v>0</v>
      </c>
      <c r="L248" s="421">
        <f>+F248+K248</f>
        <v>50000000</v>
      </c>
      <c r="M248" s="371">
        <f t="shared" si="185"/>
        <v>9.4192268750927066E-6</v>
      </c>
      <c r="N248" s="421">
        <v>0</v>
      </c>
      <c r="O248" s="421">
        <v>16342310</v>
      </c>
      <c r="P248" s="421">
        <f>L248-O248</f>
        <v>33657690</v>
      </c>
      <c r="Q248" s="421">
        <v>16242310</v>
      </c>
      <c r="R248" s="421">
        <f>+L248-Q248</f>
        <v>33757690</v>
      </c>
      <c r="S248" s="421">
        <f>O248-Q248</f>
        <v>100000</v>
      </c>
      <c r="T248" s="421">
        <v>3897250</v>
      </c>
      <c r="U248" s="421">
        <f>+Q248-T248</f>
        <v>12345060</v>
      </c>
      <c r="V248" s="421">
        <v>3897250</v>
      </c>
      <c r="W248" s="44">
        <f>+T248-V248</f>
        <v>0</v>
      </c>
      <c r="X248" s="45">
        <f t="shared" si="182"/>
        <v>0.32484619999999997</v>
      </c>
      <c r="Y248" s="45">
        <f t="shared" si="183"/>
        <v>7.7945E-2</v>
      </c>
      <c r="Z248" s="45">
        <f t="shared" si="184"/>
        <v>7.7945E-2</v>
      </c>
      <c r="AA248" s="45">
        <f t="shared" si="190"/>
        <v>0.23994431826507437</v>
      </c>
      <c r="AB248" s="37">
        <f t="shared" si="191"/>
        <v>1</v>
      </c>
    </row>
    <row r="249" spans="1:28" ht="64.5" customHeight="1" x14ac:dyDescent="0.25">
      <c r="A249" s="254" t="s">
        <v>393</v>
      </c>
      <c r="B249" s="68"/>
      <c r="C249" s="68"/>
      <c r="D249" s="68"/>
      <c r="E249" s="148" t="s">
        <v>396</v>
      </c>
      <c r="F249" s="423">
        <f>+F250</f>
        <v>34364957829</v>
      </c>
      <c r="G249" s="424">
        <f>+G250</f>
        <v>0</v>
      </c>
      <c r="H249" s="424">
        <f>+H250</f>
        <v>0</v>
      </c>
      <c r="I249" s="424">
        <f>+I250</f>
        <v>1990000000</v>
      </c>
      <c r="J249" s="424">
        <f>+J250</f>
        <v>1990000000</v>
      </c>
      <c r="K249" s="424">
        <f t="shared" si="160"/>
        <v>0</v>
      </c>
      <c r="L249" s="425">
        <f>+F249+K249</f>
        <v>34364957829</v>
      </c>
      <c r="M249" s="36">
        <f t="shared" si="185"/>
        <v>6.473826686886887E-3</v>
      </c>
      <c r="N249" s="424">
        <v>0</v>
      </c>
      <c r="O249" s="424">
        <f>+O250</f>
        <v>23144301835.360001</v>
      </c>
      <c r="P249" s="424">
        <f>L249-O249</f>
        <v>11220655993.639999</v>
      </c>
      <c r="Q249" s="424">
        <f>+Q250</f>
        <v>22189383061.450001</v>
      </c>
      <c r="R249" s="424">
        <f>L249-Q249</f>
        <v>12175574767.549999</v>
      </c>
      <c r="S249" s="424">
        <f>+S250</f>
        <v>954918773.90999985</v>
      </c>
      <c r="T249" s="424">
        <f>+T250</f>
        <v>4102178581.6900001</v>
      </c>
      <c r="U249" s="424">
        <f>Q249-T249</f>
        <v>18087204479.760002</v>
      </c>
      <c r="V249" s="424">
        <f>+V250</f>
        <v>4090687885.6900001</v>
      </c>
      <c r="W249" s="424">
        <f>T249-V249</f>
        <v>11490696</v>
      </c>
      <c r="X249" s="37">
        <f t="shared" si="182"/>
        <v>0.64569795696722088</v>
      </c>
      <c r="Y249" s="37">
        <f t="shared" si="183"/>
        <v>0.11937097674038877</v>
      </c>
      <c r="Z249" s="37">
        <f t="shared" si="184"/>
        <v>0.11903660426546307</v>
      </c>
      <c r="AA249" s="37">
        <f t="shared" si="190"/>
        <v>0.18487123190084478</v>
      </c>
      <c r="AB249" s="37">
        <f t="shared" si="191"/>
        <v>0.99719887962672116</v>
      </c>
    </row>
    <row r="250" spans="1:28" ht="49.5" customHeight="1" x14ac:dyDescent="0.25">
      <c r="A250" s="254" t="s">
        <v>395</v>
      </c>
      <c r="B250" s="68"/>
      <c r="C250" s="68"/>
      <c r="D250" s="68"/>
      <c r="E250" s="148" t="s">
        <v>396</v>
      </c>
      <c r="F250" s="424">
        <f>F251+F254</f>
        <v>34364957829</v>
      </c>
      <c r="G250" s="424">
        <f>G251+G254</f>
        <v>0</v>
      </c>
      <c r="H250" s="424">
        <f>H251+H254</f>
        <v>0</v>
      </c>
      <c r="I250" s="424">
        <f>I251+I254</f>
        <v>1990000000</v>
      </c>
      <c r="J250" s="424">
        <f>J251+J254</f>
        <v>1990000000</v>
      </c>
      <c r="K250" s="424">
        <f t="shared" si="160"/>
        <v>0</v>
      </c>
      <c r="L250" s="424">
        <f>L251+L254</f>
        <v>34364957829</v>
      </c>
      <c r="M250" s="36">
        <f t="shared" si="185"/>
        <v>6.473826686886887E-3</v>
      </c>
      <c r="N250" s="424">
        <f t="shared" ref="N250:W250" si="196">N251+N254</f>
        <v>0</v>
      </c>
      <c r="O250" s="424">
        <f t="shared" si="196"/>
        <v>23144301835.360001</v>
      </c>
      <c r="P250" s="424">
        <f t="shared" si="196"/>
        <v>11220655993.639999</v>
      </c>
      <c r="Q250" s="424">
        <f t="shared" si="196"/>
        <v>22189383061.450001</v>
      </c>
      <c r="R250" s="424">
        <f t="shared" si="196"/>
        <v>12175574767.549999</v>
      </c>
      <c r="S250" s="424">
        <f t="shared" si="196"/>
        <v>954918773.90999985</v>
      </c>
      <c r="T250" s="424">
        <f t="shared" si="196"/>
        <v>4102178581.6900001</v>
      </c>
      <c r="U250" s="424">
        <f t="shared" si="196"/>
        <v>18087204479.760002</v>
      </c>
      <c r="V250" s="424">
        <f t="shared" si="196"/>
        <v>4090687885.6900001</v>
      </c>
      <c r="W250" s="424">
        <f t="shared" si="196"/>
        <v>11490696</v>
      </c>
      <c r="X250" s="37">
        <f t="shared" si="182"/>
        <v>0.64569795696722088</v>
      </c>
      <c r="Y250" s="37">
        <f t="shared" si="183"/>
        <v>0.11937097674038877</v>
      </c>
      <c r="Z250" s="37">
        <f t="shared" si="184"/>
        <v>0.11903660426546307</v>
      </c>
      <c r="AA250" s="37">
        <f t="shared" si="190"/>
        <v>0.18487123190084478</v>
      </c>
      <c r="AB250" s="37">
        <f t="shared" si="191"/>
        <v>0.99719887962672116</v>
      </c>
    </row>
    <row r="251" spans="1:28" ht="34.5" customHeight="1" x14ac:dyDescent="0.25">
      <c r="A251" s="254" t="s">
        <v>397</v>
      </c>
      <c r="B251" s="68"/>
      <c r="C251" s="68"/>
      <c r="D251" s="68"/>
      <c r="E251" s="148" t="s">
        <v>349</v>
      </c>
      <c r="F251" s="424">
        <f>+F252+F253</f>
        <v>13870400807</v>
      </c>
      <c r="G251" s="424">
        <f>+G252+G253</f>
        <v>0</v>
      </c>
      <c r="H251" s="424">
        <f>+H252+H253</f>
        <v>0</v>
      </c>
      <c r="I251" s="424">
        <f>+I252+I253</f>
        <v>1990000000</v>
      </c>
      <c r="J251" s="424">
        <f>+J252+J253</f>
        <v>0</v>
      </c>
      <c r="K251" s="424">
        <f t="shared" si="160"/>
        <v>1990000000</v>
      </c>
      <c r="L251" s="424">
        <f>+L252+L253</f>
        <v>15860400807</v>
      </c>
      <c r="M251" s="36">
        <f t="shared" si="185"/>
        <v>2.9878542706207292E-3</v>
      </c>
      <c r="N251" s="424">
        <f t="shared" ref="N251:W251" si="197">+N252+N253</f>
        <v>0</v>
      </c>
      <c r="O251" s="424">
        <f t="shared" si="197"/>
        <v>10038628835.360001</v>
      </c>
      <c r="P251" s="424">
        <f t="shared" si="197"/>
        <v>5821771971.6400003</v>
      </c>
      <c r="Q251" s="424">
        <f t="shared" si="197"/>
        <v>9085710061.4500008</v>
      </c>
      <c r="R251" s="424">
        <f t="shared" si="197"/>
        <v>6774690745.5500002</v>
      </c>
      <c r="S251" s="424">
        <f t="shared" si="197"/>
        <v>952918773.90999985</v>
      </c>
      <c r="T251" s="424">
        <f t="shared" si="197"/>
        <v>4102178581.6900001</v>
      </c>
      <c r="U251" s="424">
        <f t="shared" si="197"/>
        <v>4983531479.7600002</v>
      </c>
      <c r="V251" s="424">
        <f t="shared" si="197"/>
        <v>4090687885.6900001</v>
      </c>
      <c r="W251" s="424">
        <f t="shared" si="197"/>
        <v>11490696</v>
      </c>
      <c r="X251" s="37">
        <f t="shared" si="182"/>
        <v>0.57285500990870397</v>
      </c>
      <c r="Y251" s="37">
        <f t="shared" si="183"/>
        <v>0.25864280679965546</v>
      </c>
      <c r="Z251" s="37">
        <f t="shared" si="184"/>
        <v>0.25791831716412689</v>
      </c>
      <c r="AA251" s="37">
        <f t="shared" si="190"/>
        <v>0.45149785255587693</v>
      </c>
      <c r="AB251" s="37">
        <f t="shared" si="191"/>
        <v>0.99719887962672116</v>
      </c>
    </row>
    <row r="252" spans="1:28" ht="32.25" customHeight="1" x14ac:dyDescent="0.25">
      <c r="A252" s="239" t="s">
        <v>398</v>
      </c>
      <c r="B252" s="68" t="s">
        <v>192</v>
      </c>
      <c r="C252" s="40">
        <v>11</v>
      </c>
      <c r="D252" s="40" t="s">
        <v>38</v>
      </c>
      <c r="E252" s="150" t="s">
        <v>226</v>
      </c>
      <c r="F252" s="422">
        <v>5414957829</v>
      </c>
      <c r="G252" s="421">
        <v>0</v>
      </c>
      <c r="H252" s="421">
        <v>0</v>
      </c>
      <c r="I252" s="421">
        <v>0</v>
      </c>
      <c r="J252" s="421">
        <v>0</v>
      </c>
      <c r="K252" s="421">
        <f t="shared" si="160"/>
        <v>0</v>
      </c>
      <c r="L252" s="421">
        <f>+F252+K252</f>
        <v>5414957829</v>
      </c>
      <c r="M252" s="43">
        <f t="shared" si="185"/>
        <v>1.0200943262082091E-3</v>
      </c>
      <c r="N252" s="421">
        <v>0</v>
      </c>
      <c r="O252" s="421">
        <v>5250239171.3599997</v>
      </c>
      <c r="P252" s="421">
        <f>L252-O252</f>
        <v>164718657.64000034</v>
      </c>
      <c r="Q252" s="421">
        <v>5221476984.4499998</v>
      </c>
      <c r="R252" s="421">
        <f>+L252-Q252</f>
        <v>193480844.55000019</v>
      </c>
      <c r="S252" s="421">
        <f>O252-Q252</f>
        <v>28762186.909999847</v>
      </c>
      <c r="T252" s="421">
        <v>3203053885.6900001</v>
      </c>
      <c r="U252" s="421">
        <f>+Q252-T252</f>
        <v>2018423098.7599998</v>
      </c>
      <c r="V252" s="421">
        <v>3191563189.6900001</v>
      </c>
      <c r="W252" s="44">
        <f>+T252-V252</f>
        <v>11490696</v>
      </c>
      <c r="X252" s="45">
        <f t="shared" si="182"/>
        <v>0.96426918719222399</v>
      </c>
      <c r="Y252" s="45">
        <f t="shared" si="183"/>
        <v>0.59151963631848259</v>
      </c>
      <c r="Z252" s="45">
        <f t="shared" si="184"/>
        <v>0.58939760760415705</v>
      </c>
      <c r="AA252" s="45">
        <f t="shared" si="190"/>
        <v>0.61343828484334328</v>
      </c>
      <c r="AB252" s="45">
        <f t="shared" si="191"/>
        <v>0.99641258111474929</v>
      </c>
    </row>
    <row r="253" spans="1:28" ht="48.75" customHeight="1" x14ac:dyDescent="0.25">
      <c r="A253" s="239" t="s">
        <v>398</v>
      </c>
      <c r="B253" s="77" t="s">
        <v>192</v>
      </c>
      <c r="C253" s="40">
        <v>54</v>
      </c>
      <c r="D253" s="40" t="s">
        <v>38</v>
      </c>
      <c r="E253" s="150" t="s">
        <v>226</v>
      </c>
      <c r="F253" s="429">
        <f>2010523584+6444919394</f>
        <v>8455442978</v>
      </c>
      <c r="G253" s="421">
        <v>0</v>
      </c>
      <c r="H253" s="421">
        <v>0</v>
      </c>
      <c r="I253" s="421">
        <v>1990000000</v>
      </c>
      <c r="J253" s="421">
        <v>0</v>
      </c>
      <c r="K253" s="421">
        <f t="shared" si="160"/>
        <v>1990000000</v>
      </c>
      <c r="L253" s="422">
        <f>+F253+K253</f>
        <v>10445442978</v>
      </c>
      <c r="M253" s="36">
        <f t="shared" si="185"/>
        <v>1.9677599444125199E-3</v>
      </c>
      <c r="N253" s="421">
        <v>0</v>
      </c>
      <c r="O253" s="421">
        <v>4788389664</v>
      </c>
      <c r="P253" s="421">
        <f>L253-O253</f>
        <v>5657053314</v>
      </c>
      <c r="Q253" s="421">
        <v>3864233077</v>
      </c>
      <c r="R253" s="421">
        <f>+L253-Q253</f>
        <v>6581209901</v>
      </c>
      <c r="S253" s="421">
        <f>O253-Q253</f>
        <v>924156587</v>
      </c>
      <c r="T253" s="421">
        <v>899124696</v>
      </c>
      <c r="U253" s="421">
        <f>+Q253-T253</f>
        <v>2965108381</v>
      </c>
      <c r="V253" s="421">
        <v>899124696</v>
      </c>
      <c r="W253" s="44">
        <f>+T253-V253</f>
        <v>0</v>
      </c>
      <c r="X253" s="45">
        <f t="shared" si="182"/>
        <v>0.36994439442527965</v>
      </c>
      <c r="Y253" s="45">
        <f t="shared" si="183"/>
        <v>8.6078177621927557E-2</v>
      </c>
      <c r="Z253" s="45">
        <f t="shared" si="184"/>
        <v>8.6078177621927557E-2</v>
      </c>
      <c r="AA253" s="45">
        <f t="shared" si="190"/>
        <v>0.23267869149809051</v>
      </c>
      <c r="AB253" s="45">
        <f t="shared" si="191"/>
        <v>1</v>
      </c>
    </row>
    <row r="254" spans="1:28" ht="30.75" customHeight="1" x14ac:dyDescent="0.25">
      <c r="A254" s="238" t="s">
        <v>399</v>
      </c>
      <c r="B254" s="68"/>
      <c r="C254" s="40"/>
      <c r="D254" s="40"/>
      <c r="E254" s="149" t="s">
        <v>400</v>
      </c>
      <c r="F254" s="425">
        <f>+F255</f>
        <v>20494557022</v>
      </c>
      <c r="G254" s="425">
        <f>+G255</f>
        <v>0</v>
      </c>
      <c r="H254" s="425">
        <f>+H255</f>
        <v>0</v>
      </c>
      <c r="I254" s="425">
        <f>+I255</f>
        <v>0</v>
      </c>
      <c r="J254" s="425">
        <f>+J255</f>
        <v>1990000000</v>
      </c>
      <c r="K254" s="425">
        <f t="shared" si="160"/>
        <v>-1990000000</v>
      </c>
      <c r="L254" s="425">
        <f>+L255</f>
        <v>18504557022</v>
      </c>
      <c r="M254" s="36">
        <f t="shared" si="185"/>
        <v>3.4859724162661573E-3</v>
      </c>
      <c r="N254" s="425">
        <f t="shared" ref="N254:W254" si="198">+N255</f>
        <v>0</v>
      </c>
      <c r="O254" s="425">
        <f t="shared" si="198"/>
        <v>13105673000</v>
      </c>
      <c r="P254" s="425">
        <f t="shared" si="198"/>
        <v>5398884022</v>
      </c>
      <c r="Q254" s="425">
        <f t="shared" si="198"/>
        <v>13103673000</v>
      </c>
      <c r="R254" s="425">
        <f t="shared" si="198"/>
        <v>5400884022</v>
      </c>
      <c r="S254" s="425">
        <f t="shared" si="198"/>
        <v>2000000</v>
      </c>
      <c r="T254" s="425">
        <f t="shared" si="198"/>
        <v>0</v>
      </c>
      <c r="U254" s="425">
        <f t="shared" si="198"/>
        <v>13103673000</v>
      </c>
      <c r="V254" s="425">
        <f t="shared" si="198"/>
        <v>0</v>
      </c>
      <c r="W254" s="425">
        <f t="shared" si="198"/>
        <v>0</v>
      </c>
      <c r="X254" s="37">
        <f t="shared" si="182"/>
        <v>0.7081322176165088</v>
      </c>
      <c r="Y254" s="37">
        <f t="shared" si="183"/>
        <v>0</v>
      </c>
      <c r="Z254" s="37">
        <f t="shared" si="184"/>
        <v>0</v>
      </c>
      <c r="AA254" s="37">
        <f t="shared" si="190"/>
        <v>0</v>
      </c>
      <c r="AB254" s="37" t="s">
        <v>46</v>
      </c>
    </row>
    <row r="255" spans="1:28" ht="48" customHeight="1" x14ac:dyDescent="0.25">
      <c r="A255" s="239" t="s">
        <v>401</v>
      </c>
      <c r="B255" s="77" t="s">
        <v>192</v>
      </c>
      <c r="C255" s="40">
        <v>54</v>
      </c>
      <c r="D255" s="40" t="s">
        <v>38</v>
      </c>
      <c r="E255" s="150" t="s">
        <v>226</v>
      </c>
      <c r="F255" s="429">
        <v>20494557022</v>
      </c>
      <c r="G255" s="421">
        <v>0</v>
      </c>
      <c r="H255" s="421">
        <v>0</v>
      </c>
      <c r="I255" s="421">
        <v>0</v>
      </c>
      <c r="J255" s="421">
        <v>1990000000</v>
      </c>
      <c r="K255" s="421">
        <f t="shared" si="160"/>
        <v>-1990000000</v>
      </c>
      <c r="L255" s="422">
        <f>+F255+K255</f>
        <v>18504557022</v>
      </c>
      <c r="M255" s="43">
        <f t="shared" si="185"/>
        <v>3.4859724162661573E-3</v>
      </c>
      <c r="N255" s="258">
        <v>0</v>
      </c>
      <c r="O255" s="421">
        <v>13105673000</v>
      </c>
      <c r="P255" s="421">
        <f>L255-O255</f>
        <v>5398884022</v>
      </c>
      <c r="Q255" s="421">
        <v>13103673000</v>
      </c>
      <c r="R255" s="421">
        <f>+L255-Q255</f>
        <v>5400884022</v>
      </c>
      <c r="S255" s="421">
        <f>O255-Q255</f>
        <v>2000000</v>
      </c>
      <c r="T255" s="421">
        <v>0</v>
      </c>
      <c r="U255" s="421">
        <f>+Q255-T255</f>
        <v>13103673000</v>
      </c>
      <c r="V255" s="421">
        <v>0</v>
      </c>
      <c r="W255" s="44">
        <f>+T255-V255</f>
        <v>0</v>
      </c>
      <c r="X255" s="45">
        <f t="shared" si="182"/>
        <v>0.7081322176165088</v>
      </c>
      <c r="Y255" s="45">
        <f t="shared" si="183"/>
        <v>0</v>
      </c>
      <c r="Z255" s="45">
        <f t="shared" si="184"/>
        <v>0</v>
      </c>
      <c r="AA255" s="45">
        <f t="shared" si="190"/>
        <v>0</v>
      </c>
      <c r="AB255" s="45" t="s">
        <v>46</v>
      </c>
    </row>
    <row r="256" spans="1:28" ht="66" customHeight="1" x14ac:dyDescent="0.25">
      <c r="A256" s="254" t="s">
        <v>402</v>
      </c>
      <c r="B256" s="68"/>
      <c r="C256" s="68"/>
      <c r="D256" s="68"/>
      <c r="E256" s="148" t="s">
        <v>405</v>
      </c>
      <c r="F256" s="424">
        <f t="shared" ref="F256:J257" si="199">+F257</f>
        <v>4000000000</v>
      </c>
      <c r="G256" s="424">
        <f t="shared" si="199"/>
        <v>0</v>
      </c>
      <c r="H256" s="424">
        <f t="shared" si="199"/>
        <v>0</v>
      </c>
      <c r="I256" s="424">
        <f t="shared" si="199"/>
        <v>0</v>
      </c>
      <c r="J256" s="424">
        <f t="shared" si="199"/>
        <v>0</v>
      </c>
      <c r="K256" s="424">
        <f t="shared" si="160"/>
        <v>0</v>
      </c>
      <c r="L256" s="424">
        <f>+L257</f>
        <v>4000000000</v>
      </c>
      <c r="M256" s="36">
        <f t="shared" si="185"/>
        <v>7.5353815000741653E-4</v>
      </c>
      <c r="N256" s="424">
        <f t="shared" ref="N256:W257" si="200">+N257</f>
        <v>0</v>
      </c>
      <c r="O256" s="424">
        <f t="shared" si="200"/>
        <v>3503490705.2200003</v>
      </c>
      <c r="P256" s="424">
        <f t="shared" si="200"/>
        <v>496509294.77999997</v>
      </c>
      <c r="Q256" s="424">
        <f t="shared" si="200"/>
        <v>3080657103.6500001</v>
      </c>
      <c r="R256" s="424">
        <f t="shared" si="200"/>
        <v>919342896.3499999</v>
      </c>
      <c r="S256" s="424">
        <f t="shared" si="200"/>
        <v>422833601.56999993</v>
      </c>
      <c r="T256" s="424">
        <f t="shared" si="200"/>
        <v>1982247174.6500001</v>
      </c>
      <c r="U256" s="424">
        <f t="shared" si="200"/>
        <v>1098409929</v>
      </c>
      <c r="V256" s="424">
        <f t="shared" si="200"/>
        <v>1957424454.6500001</v>
      </c>
      <c r="W256" s="424">
        <f t="shared" si="200"/>
        <v>24822720</v>
      </c>
      <c r="X256" s="37">
        <f t="shared" si="182"/>
        <v>0.77016427591250003</v>
      </c>
      <c r="Y256" s="37">
        <f t="shared" si="183"/>
        <v>0.49556179366250003</v>
      </c>
      <c r="Z256" s="37">
        <f t="shared" si="184"/>
        <v>0.48935611366250004</v>
      </c>
      <c r="AA256" s="37">
        <f t="shared" si="190"/>
        <v>0.64344946807011061</v>
      </c>
      <c r="AB256" s="37">
        <f t="shared" ref="AB256:AB265" si="201">+V256/T256</f>
        <v>0.98747748498903376</v>
      </c>
    </row>
    <row r="257" spans="1:28" ht="60.75" customHeight="1" x14ac:dyDescent="0.25">
      <c r="A257" s="254" t="s">
        <v>404</v>
      </c>
      <c r="B257" s="68"/>
      <c r="C257" s="68"/>
      <c r="D257" s="68"/>
      <c r="E257" s="148" t="s">
        <v>405</v>
      </c>
      <c r="F257" s="424">
        <f t="shared" si="199"/>
        <v>4000000000</v>
      </c>
      <c r="G257" s="424">
        <f t="shared" si="199"/>
        <v>0</v>
      </c>
      <c r="H257" s="424">
        <f t="shared" si="199"/>
        <v>0</v>
      </c>
      <c r="I257" s="424">
        <f t="shared" si="199"/>
        <v>0</v>
      </c>
      <c r="J257" s="424">
        <f t="shared" si="199"/>
        <v>0</v>
      </c>
      <c r="K257" s="424">
        <f t="shared" si="160"/>
        <v>0</v>
      </c>
      <c r="L257" s="424">
        <f>+L258</f>
        <v>4000000000</v>
      </c>
      <c r="M257" s="36">
        <f t="shared" si="185"/>
        <v>7.5353815000741653E-4</v>
      </c>
      <c r="N257" s="424">
        <f t="shared" si="200"/>
        <v>0</v>
      </c>
      <c r="O257" s="424">
        <f t="shared" si="200"/>
        <v>3503490705.2200003</v>
      </c>
      <c r="P257" s="424">
        <f t="shared" si="200"/>
        <v>496509294.77999997</v>
      </c>
      <c r="Q257" s="424">
        <f t="shared" si="200"/>
        <v>3080657103.6500001</v>
      </c>
      <c r="R257" s="424">
        <f t="shared" si="200"/>
        <v>919342896.3499999</v>
      </c>
      <c r="S257" s="424">
        <f t="shared" si="200"/>
        <v>422833601.56999993</v>
      </c>
      <c r="T257" s="424">
        <f t="shared" si="200"/>
        <v>1982247174.6500001</v>
      </c>
      <c r="U257" s="424">
        <f t="shared" si="200"/>
        <v>1098409929</v>
      </c>
      <c r="V257" s="424">
        <f t="shared" si="200"/>
        <v>1957424454.6500001</v>
      </c>
      <c r="W257" s="424">
        <f t="shared" si="200"/>
        <v>24822720</v>
      </c>
      <c r="X257" s="37">
        <f t="shared" si="182"/>
        <v>0.77016427591250003</v>
      </c>
      <c r="Y257" s="37">
        <f t="shared" si="183"/>
        <v>0.49556179366250003</v>
      </c>
      <c r="Z257" s="37">
        <f t="shared" si="184"/>
        <v>0.48935611366250004</v>
      </c>
      <c r="AA257" s="37">
        <f t="shared" si="190"/>
        <v>0.64344946807011061</v>
      </c>
      <c r="AB257" s="37">
        <f t="shared" si="201"/>
        <v>0.98747748498903376</v>
      </c>
    </row>
    <row r="258" spans="1:28" ht="35.25" customHeight="1" x14ac:dyDescent="0.25">
      <c r="A258" s="254" t="s">
        <v>406</v>
      </c>
      <c r="B258" s="68"/>
      <c r="C258" s="68"/>
      <c r="D258" s="68"/>
      <c r="E258" s="148" t="s">
        <v>407</v>
      </c>
      <c r="F258" s="424">
        <f>+F259+F260</f>
        <v>4000000000</v>
      </c>
      <c r="G258" s="424">
        <f>+G259+G260</f>
        <v>0</v>
      </c>
      <c r="H258" s="424">
        <f>+H259+H260</f>
        <v>0</v>
      </c>
      <c r="I258" s="424">
        <f>+I259+I260</f>
        <v>0</v>
      </c>
      <c r="J258" s="424">
        <f>+J259+J260</f>
        <v>0</v>
      </c>
      <c r="K258" s="424">
        <f t="shared" si="160"/>
        <v>0</v>
      </c>
      <c r="L258" s="424">
        <f>+L259+L260</f>
        <v>4000000000</v>
      </c>
      <c r="M258" s="36">
        <f t="shared" si="185"/>
        <v>7.5353815000741653E-4</v>
      </c>
      <c r="N258" s="424">
        <f t="shared" ref="N258:W258" si="202">+N259+N260</f>
        <v>0</v>
      </c>
      <c r="O258" s="424">
        <f t="shared" si="202"/>
        <v>3503490705.2200003</v>
      </c>
      <c r="P258" s="424">
        <f t="shared" si="202"/>
        <v>496509294.77999997</v>
      </c>
      <c r="Q258" s="424">
        <f t="shared" si="202"/>
        <v>3080657103.6500001</v>
      </c>
      <c r="R258" s="424">
        <f t="shared" si="202"/>
        <v>919342896.3499999</v>
      </c>
      <c r="S258" s="424">
        <f t="shared" si="202"/>
        <v>422833601.56999993</v>
      </c>
      <c r="T258" s="424">
        <f t="shared" si="202"/>
        <v>1982247174.6500001</v>
      </c>
      <c r="U258" s="424">
        <f t="shared" si="202"/>
        <v>1098409929</v>
      </c>
      <c r="V258" s="424">
        <f t="shared" si="202"/>
        <v>1957424454.6500001</v>
      </c>
      <c r="W258" s="424">
        <f t="shared" si="202"/>
        <v>24822720</v>
      </c>
      <c r="X258" s="37">
        <f t="shared" si="182"/>
        <v>0.77016427591250003</v>
      </c>
      <c r="Y258" s="37">
        <f t="shared" si="183"/>
        <v>0.49556179366250003</v>
      </c>
      <c r="Z258" s="37">
        <f t="shared" si="184"/>
        <v>0.48935611366250004</v>
      </c>
      <c r="AA258" s="37">
        <f t="shared" si="190"/>
        <v>0.64344946807011061</v>
      </c>
      <c r="AB258" s="37">
        <f t="shared" si="201"/>
        <v>0.98747748498903376</v>
      </c>
    </row>
    <row r="259" spans="1:28" ht="35.25" customHeight="1" x14ac:dyDescent="0.25">
      <c r="A259" s="239" t="s">
        <v>408</v>
      </c>
      <c r="B259" s="40" t="s">
        <v>192</v>
      </c>
      <c r="C259" s="40">
        <v>11</v>
      </c>
      <c r="D259" s="40" t="s">
        <v>38</v>
      </c>
      <c r="E259" s="150" t="s">
        <v>226</v>
      </c>
      <c r="F259" s="422">
        <v>1000000000</v>
      </c>
      <c r="G259" s="421">
        <v>0</v>
      </c>
      <c r="H259" s="421">
        <v>0</v>
      </c>
      <c r="I259" s="421">
        <v>0</v>
      </c>
      <c r="J259" s="421">
        <v>0</v>
      </c>
      <c r="K259" s="421">
        <f t="shared" si="160"/>
        <v>0</v>
      </c>
      <c r="L259" s="421">
        <f>+F259+K259</f>
        <v>1000000000</v>
      </c>
      <c r="M259" s="43">
        <f t="shared" si="185"/>
        <v>1.8838453750185413E-4</v>
      </c>
      <c r="N259" s="421">
        <v>0</v>
      </c>
      <c r="O259" s="421">
        <v>999524738.22000003</v>
      </c>
      <c r="P259" s="421">
        <f>L259-O259</f>
        <v>475261.77999997139</v>
      </c>
      <c r="Q259" s="421">
        <v>975946810.95000005</v>
      </c>
      <c r="R259" s="421">
        <f>+L259-Q259</f>
        <v>24053189.049999952</v>
      </c>
      <c r="S259" s="421">
        <f>O259-Q259</f>
        <v>23577927.269999981</v>
      </c>
      <c r="T259" s="421">
        <v>901557274.95000005</v>
      </c>
      <c r="U259" s="421">
        <f>+Q259-T259</f>
        <v>74389536</v>
      </c>
      <c r="V259" s="421">
        <v>883473754.95000005</v>
      </c>
      <c r="W259" s="44">
        <f>+T259-V259</f>
        <v>18083520</v>
      </c>
      <c r="X259" s="45">
        <f t="shared" si="182"/>
        <v>0.97594681095000002</v>
      </c>
      <c r="Y259" s="45">
        <f t="shared" si="183"/>
        <v>0.90155727495000004</v>
      </c>
      <c r="Z259" s="45">
        <f t="shared" si="184"/>
        <v>0.88347375495000002</v>
      </c>
      <c r="AA259" s="45">
        <f t="shared" si="190"/>
        <v>0.92377705919486719</v>
      </c>
      <c r="AB259" s="45">
        <f t="shared" si="201"/>
        <v>0.97994190662927882</v>
      </c>
    </row>
    <row r="260" spans="1:28" ht="48.75" customHeight="1" x14ac:dyDescent="0.25">
      <c r="A260" s="239" t="s">
        <v>408</v>
      </c>
      <c r="B260" s="77" t="s">
        <v>192</v>
      </c>
      <c r="C260" s="40">
        <v>54</v>
      </c>
      <c r="D260" s="40" t="s">
        <v>38</v>
      </c>
      <c r="E260" s="150" t="s">
        <v>226</v>
      </c>
      <c r="F260" s="422">
        <v>3000000000</v>
      </c>
      <c r="G260" s="421">
        <v>0</v>
      </c>
      <c r="H260" s="421">
        <v>0</v>
      </c>
      <c r="I260" s="421">
        <v>0</v>
      </c>
      <c r="J260" s="421">
        <v>0</v>
      </c>
      <c r="K260" s="421">
        <f t="shared" si="160"/>
        <v>0</v>
      </c>
      <c r="L260" s="421">
        <f>+F260+K260</f>
        <v>3000000000</v>
      </c>
      <c r="M260" s="43">
        <f t="shared" si="185"/>
        <v>5.6515361250556242E-4</v>
      </c>
      <c r="N260" s="421">
        <v>0</v>
      </c>
      <c r="O260" s="421">
        <v>2503965967</v>
      </c>
      <c r="P260" s="421">
        <f>L260-O260</f>
        <v>496034033</v>
      </c>
      <c r="Q260" s="421">
        <v>2104710292.7</v>
      </c>
      <c r="R260" s="421">
        <f>+L260-Q260</f>
        <v>895289707.29999995</v>
      </c>
      <c r="S260" s="421">
        <f>O260-Q260</f>
        <v>399255674.29999995</v>
      </c>
      <c r="T260" s="421">
        <v>1080689899.7</v>
      </c>
      <c r="U260" s="421">
        <f>+Q260-T260</f>
        <v>1024020393</v>
      </c>
      <c r="V260" s="421">
        <v>1073950699.7</v>
      </c>
      <c r="W260" s="44">
        <f>+T260-V260</f>
        <v>6739200</v>
      </c>
      <c r="X260" s="45">
        <f t="shared" si="182"/>
        <v>0.70157009756666666</v>
      </c>
      <c r="Y260" s="45">
        <f t="shared" si="183"/>
        <v>0.36022996656666667</v>
      </c>
      <c r="Z260" s="45">
        <f t="shared" si="184"/>
        <v>0.35798356656666669</v>
      </c>
      <c r="AA260" s="45">
        <f t="shared" si="190"/>
        <v>0.51346254325275864</v>
      </c>
      <c r="AB260" s="45">
        <f t="shared" si="201"/>
        <v>0.99376398354248452</v>
      </c>
    </row>
    <row r="261" spans="1:28" ht="72" customHeight="1" x14ac:dyDescent="0.25">
      <c r="A261" s="254" t="s">
        <v>409</v>
      </c>
      <c r="B261" s="72"/>
      <c r="C261" s="70"/>
      <c r="D261" s="70"/>
      <c r="E261" s="148" t="s">
        <v>412</v>
      </c>
      <c r="F261" s="424">
        <f t="shared" ref="F261:J263" si="203">+F262</f>
        <v>1500000000</v>
      </c>
      <c r="G261" s="424">
        <f t="shared" si="203"/>
        <v>0</v>
      </c>
      <c r="H261" s="424">
        <f t="shared" si="203"/>
        <v>0</v>
      </c>
      <c r="I261" s="424">
        <f t="shared" si="203"/>
        <v>0</v>
      </c>
      <c r="J261" s="424">
        <f t="shared" si="203"/>
        <v>0</v>
      </c>
      <c r="K261" s="424">
        <f t="shared" si="160"/>
        <v>0</v>
      </c>
      <c r="L261" s="424">
        <f>+L262</f>
        <v>1500000000</v>
      </c>
      <c r="M261" s="36">
        <f t="shared" si="185"/>
        <v>2.8257680625278121E-4</v>
      </c>
      <c r="N261" s="424">
        <f t="shared" ref="N261:W263" si="204">+N262</f>
        <v>0</v>
      </c>
      <c r="O261" s="424">
        <f t="shared" si="204"/>
        <v>773308181.75</v>
      </c>
      <c r="P261" s="424">
        <f t="shared" si="204"/>
        <v>726691818.25</v>
      </c>
      <c r="Q261" s="424">
        <f t="shared" si="204"/>
        <v>732817637.07000005</v>
      </c>
      <c r="R261" s="424">
        <f t="shared" si="204"/>
        <v>767182362.92999995</v>
      </c>
      <c r="S261" s="424">
        <f t="shared" si="204"/>
        <v>40490544.679999948</v>
      </c>
      <c r="T261" s="424">
        <f t="shared" si="204"/>
        <v>358309061.06999999</v>
      </c>
      <c r="U261" s="424">
        <f t="shared" si="204"/>
        <v>374508576.00000006</v>
      </c>
      <c r="V261" s="424">
        <f t="shared" si="204"/>
        <v>355875461.06999999</v>
      </c>
      <c r="W261" s="424">
        <f t="shared" si="204"/>
        <v>2433600</v>
      </c>
      <c r="X261" s="37">
        <f t="shared" si="182"/>
        <v>0.48854509138000002</v>
      </c>
      <c r="Y261" s="37">
        <f t="shared" si="183"/>
        <v>0.23887270737999999</v>
      </c>
      <c r="Z261" s="37">
        <f t="shared" si="184"/>
        <v>0.23725030738</v>
      </c>
      <c r="AA261" s="37">
        <f t="shared" si="190"/>
        <v>0.48894710354217863</v>
      </c>
      <c r="AB261" s="37">
        <f t="shared" si="201"/>
        <v>0.9932080980795388</v>
      </c>
    </row>
    <row r="262" spans="1:28" ht="49.5" customHeight="1" x14ac:dyDescent="0.25">
      <c r="A262" s="254" t="s">
        <v>411</v>
      </c>
      <c r="B262" s="82"/>
      <c r="C262" s="83"/>
      <c r="D262" s="83"/>
      <c r="E262" s="148" t="s">
        <v>412</v>
      </c>
      <c r="F262" s="424">
        <f t="shared" si="203"/>
        <v>1500000000</v>
      </c>
      <c r="G262" s="424">
        <f t="shared" si="203"/>
        <v>0</v>
      </c>
      <c r="H262" s="424">
        <f t="shared" si="203"/>
        <v>0</v>
      </c>
      <c r="I262" s="424">
        <f t="shared" si="203"/>
        <v>0</v>
      </c>
      <c r="J262" s="424">
        <f t="shared" si="203"/>
        <v>0</v>
      </c>
      <c r="K262" s="424">
        <f t="shared" si="160"/>
        <v>0</v>
      </c>
      <c r="L262" s="424">
        <f>+L263</f>
        <v>1500000000</v>
      </c>
      <c r="M262" s="36">
        <f t="shared" si="185"/>
        <v>2.8257680625278121E-4</v>
      </c>
      <c r="N262" s="424">
        <f t="shared" si="204"/>
        <v>0</v>
      </c>
      <c r="O262" s="424">
        <f t="shared" si="204"/>
        <v>773308181.75</v>
      </c>
      <c r="P262" s="424">
        <f t="shared" si="204"/>
        <v>726691818.25</v>
      </c>
      <c r="Q262" s="424">
        <f t="shared" si="204"/>
        <v>732817637.07000005</v>
      </c>
      <c r="R262" s="424">
        <f t="shared" si="204"/>
        <v>767182362.92999995</v>
      </c>
      <c r="S262" s="424">
        <f t="shared" si="204"/>
        <v>40490544.679999948</v>
      </c>
      <c r="T262" s="424">
        <f t="shared" si="204"/>
        <v>358309061.06999999</v>
      </c>
      <c r="U262" s="424">
        <f t="shared" si="204"/>
        <v>374508576.00000006</v>
      </c>
      <c r="V262" s="424">
        <f t="shared" si="204"/>
        <v>355875461.06999999</v>
      </c>
      <c r="W262" s="424">
        <f t="shared" si="204"/>
        <v>2433600</v>
      </c>
      <c r="X262" s="37">
        <f t="shared" si="182"/>
        <v>0.48854509138000002</v>
      </c>
      <c r="Y262" s="37">
        <f t="shared" si="183"/>
        <v>0.23887270737999999</v>
      </c>
      <c r="Z262" s="37">
        <f t="shared" si="184"/>
        <v>0.23725030738</v>
      </c>
      <c r="AA262" s="37">
        <f t="shared" si="190"/>
        <v>0.48894710354217863</v>
      </c>
      <c r="AB262" s="37">
        <f t="shared" si="201"/>
        <v>0.9932080980795388</v>
      </c>
    </row>
    <row r="263" spans="1:28" ht="35.25" customHeight="1" x14ac:dyDescent="0.25">
      <c r="A263" s="254" t="s">
        <v>413</v>
      </c>
      <c r="B263" s="82"/>
      <c r="C263" s="83"/>
      <c r="D263" s="83"/>
      <c r="E263" s="148" t="s">
        <v>414</v>
      </c>
      <c r="F263" s="424">
        <f t="shared" si="203"/>
        <v>1500000000</v>
      </c>
      <c r="G263" s="424">
        <f t="shared" si="203"/>
        <v>0</v>
      </c>
      <c r="H263" s="424">
        <f t="shared" si="203"/>
        <v>0</v>
      </c>
      <c r="I263" s="424">
        <f t="shared" si="203"/>
        <v>0</v>
      </c>
      <c r="J263" s="424">
        <f t="shared" si="203"/>
        <v>0</v>
      </c>
      <c r="K263" s="424">
        <f t="shared" ref="K263:K265" si="205">+G263-H263+I263-J263</f>
        <v>0</v>
      </c>
      <c r="L263" s="424">
        <f>+L264</f>
        <v>1500000000</v>
      </c>
      <c r="M263" s="36">
        <f t="shared" si="185"/>
        <v>2.8257680625278121E-4</v>
      </c>
      <c r="N263" s="424">
        <f t="shared" si="204"/>
        <v>0</v>
      </c>
      <c r="O263" s="424">
        <f t="shared" si="204"/>
        <v>773308181.75</v>
      </c>
      <c r="P263" s="424">
        <f t="shared" si="204"/>
        <v>726691818.25</v>
      </c>
      <c r="Q263" s="424">
        <f t="shared" si="204"/>
        <v>732817637.07000005</v>
      </c>
      <c r="R263" s="424">
        <f t="shared" si="204"/>
        <v>767182362.92999995</v>
      </c>
      <c r="S263" s="424">
        <f t="shared" si="204"/>
        <v>40490544.679999948</v>
      </c>
      <c r="T263" s="424">
        <f t="shared" si="204"/>
        <v>358309061.06999999</v>
      </c>
      <c r="U263" s="424">
        <f t="shared" si="204"/>
        <v>374508576.00000006</v>
      </c>
      <c r="V263" s="424">
        <f t="shared" si="204"/>
        <v>355875461.06999999</v>
      </c>
      <c r="W263" s="424">
        <f t="shared" si="204"/>
        <v>2433600</v>
      </c>
      <c r="X263" s="37">
        <f t="shared" si="182"/>
        <v>0.48854509138000002</v>
      </c>
      <c r="Y263" s="37">
        <f t="shared" si="183"/>
        <v>0.23887270737999999</v>
      </c>
      <c r="Z263" s="37">
        <f t="shared" si="184"/>
        <v>0.23725030738</v>
      </c>
      <c r="AA263" s="37">
        <f t="shared" si="190"/>
        <v>0.48894710354217863</v>
      </c>
      <c r="AB263" s="37">
        <f t="shared" si="201"/>
        <v>0.9932080980795388</v>
      </c>
    </row>
    <row r="264" spans="1:28" ht="42.75" customHeight="1" thickBot="1" x14ac:dyDescent="0.3">
      <c r="A264" s="248" t="s">
        <v>439</v>
      </c>
      <c r="B264" s="84" t="s">
        <v>192</v>
      </c>
      <c r="C264" s="53">
        <v>54</v>
      </c>
      <c r="D264" s="53" t="s">
        <v>38</v>
      </c>
      <c r="E264" s="431" t="s">
        <v>226</v>
      </c>
      <c r="F264" s="432">
        <v>1500000000</v>
      </c>
      <c r="G264" s="427">
        <v>0</v>
      </c>
      <c r="H264" s="427">
        <v>0</v>
      </c>
      <c r="I264" s="427">
        <v>0</v>
      </c>
      <c r="J264" s="427">
        <v>0</v>
      </c>
      <c r="K264" s="427">
        <f t="shared" si="205"/>
        <v>0</v>
      </c>
      <c r="L264" s="427">
        <f>+F264+K264</f>
        <v>1500000000</v>
      </c>
      <c r="M264" s="250">
        <f t="shared" si="185"/>
        <v>2.8257680625278121E-4</v>
      </c>
      <c r="N264" s="427">
        <v>0</v>
      </c>
      <c r="O264" s="427">
        <v>773308181.75</v>
      </c>
      <c r="P264" s="427">
        <f>L264-O264</f>
        <v>726691818.25</v>
      </c>
      <c r="Q264" s="427">
        <v>732817637.07000005</v>
      </c>
      <c r="R264" s="427">
        <f>+L264-Q264</f>
        <v>767182362.92999995</v>
      </c>
      <c r="S264" s="427">
        <f>O264-Q264</f>
        <v>40490544.679999948</v>
      </c>
      <c r="T264" s="427">
        <v>358309061.06999999</v>
      </c>
      <c r="U264" s="427">
        <f>+Q264-T264</f>
        <v>374508576.00000006</v>
      </c>
      <c r="V264" s="427">
        <v>355875461.06999999</v>
      </c>
      <c r="W264" s="56">
        <f>+T264-V264</f>
        <v>2433600</v>
      </c>
      <c r="X264" s="57">
        <f t="shared" si="182"/>
        <v>0.48854509138000002</v>
      </c>
      <c r="Y264" s="57">
        <f t="shared" si="183"/>
        <v>0.23887270737999999</v>
      </c>
      <c r="Z264" s="57">
        <f t="shared" si="184"/>
        <v>0.23725030738</v>
      </c>
      <c r="AA264" s="57">
        <f t="shared" si="190"/>
        <v>0.48894710354217863</v>
      </c>
      <c r="AB264" s="57">
        <f t="shared" si="201"/>
        <v>0.9932080980795388</v>
      </c>
    </row>
    <row r="265" spans="1:28" s="433" customFormat="1" ht="33" customHeight="1" thickBot="1" x14ac:dyDescent="0.3">
      <c r="A265" s="547" t="s">
        <v>415</v>
      </c>
      <c r="B265" s="548"/>
      <c r="C265" s="548"/>
      <c r="D265" s="548"/>
      <c r="E265" s="548"/>
      <c r="F265" s="445">
        <f>+F7+F99+F109</f>
        <v>5308291292167</v>
      </c>
      <c r="G265" s="445">
        <f>+G7+G99+G109</f>
        <v>0</v>
      </c>
      <c r="H265" s="445">
        <f>+H7+H99+H109</f>
        <v>0</v>
      </c>
      <c r="I265" s="445">
        <f>+I7+I99+I109</f>
        <v>157933039606.29999</v>
      </c>
      <c r="J265" s="445">
        <f>+J7+J99+J109</f>
        <v>157933039606.29999</v>
      </c>
      <c r="K265" s="445">
        <f t="shared" si="205"/>
        <v>0</v>
      </c>
      <c r="L265" s="445">
        <f>+L7+L99+L109</f>
        <v>5308291292167</v>
      </c>
      <c r="M265" s="446">
        <f t="shared" si="185"/>
        <v>1</v>
      </c>
      <c r="N265" s="445">
        <f t="shared" ref="N265:W265" si="206">+N7+N99+N109</f>
        <v>23357358000</v>
      </c>
      <c r="O265" s="445">
        <f t="shared" si="206"/>
        <v>4617812216256.9697</v>
      </c>
      <c r="P265" s="445">
        <f t="shared" si="206"/>
        <v>690479075910.03003</v>
      </c>
      <c r="Q265" s="445">
        <f t="shared" si="206"/>
        <v>4589034475088.6602</v>
      </c>
      <c r="R265" s="445">
        <f t="shared" si="206"/>
        <v>719256817078.33997</v>
      </c>
      <c r="S265" s="445">
        <f t="shared" si="206"/>
        <v>28777741168.310013</v>
      </c>
      <c r="T265" s="445">
        <f t="shared" si="206"/>
        <v>621592435842.20996</v>
      </c>
      <c r="U265" s="445">
        <f t="shared" si="206"/>
        <v>3967442039246.4502</v>
      </c>
      <c r="V265" s="445">
        <f t="shared" si="206"/>
        <v>620210330170.20996</v>
      </c>
      <c r="W265" s="445">
        <f t="shared" si="206"/>
        <v>1382105672</v>
      </c>
      <c r="X265" s="447">
        <f t="shared" si="182"/>
        <v>0.86450313716964122</v>
      </c>
      <c r="Y265" s="447">
        <f t="shared" si="183"/>
        <v>0.11709840354078567</v>
      </c>
      <c r="Z265" s="447">
        <f t="shared" si="184"/>
        <v>0.11683803620298726</v>
      </c>
      <c r="AA265" s="447">
        <f t="shared" si="190"/>
        <v>0.13545168144115996</v>
      </c>
      <c r="AB265" s="448">
        <f t="shared" si="201"/>
        <v>0.99777650821936503</v>
      </c>
    </row>
    <row r="266" spans="1:28" s="434" customFormat="1" ht="24" customHeight="1" x14ac:dyDescent="0.25">
      <c r="A266" s="319" t="s">
        <v>519</v>
      </c>
      <c r="E266" s="435"/>
      <c r="F266" s="486"/>
      <c r="G266" s="486"/>
      <c r="H266" s="486"/>
      <c r="I266" s="486"/>
      <c r="J266" s="486"/>
      <c r="K266" s="486"/>
      <c r="L266" s="486"/>
      <c r="M266" s="487"/>
      <c r="N266" s="486"/>
      <c r="O266" s="486"/>
      <c r="P266" s="486"/>
      <c r="Q266" s="486"/>
      <c r="R266" s="486"/>
      <c r="S266" s="486"/>
      <c r="T266" s="486"/>
      <c r="U266" s="486"/>
      <c r="V266" s="486"/>
      <c r="W266" s="486"/>
      <c r="X266" s="488"/>
      <c r="Y266" s="488"/>
      <c r="Z266" s="488"/>
      <c r="AA266" s="488"/>
      <c r="AB266" s="488"/>
    </row>
    <row r="267" spans="1:28" s="433" customFormat="1" ht="238.5" customHeight="1" x14ac:dyDescent="0.25">
      <c r="A267" s="549" t="s">
        <v>540</v>
      </c>
      <c r="B267" s="549"/>
      <c r="C267" s="549"/>
      <c r="D267" s="549"/>
      <c r="E267" s="549"/>
      <c r="F267" s="549"/>
      <c r="G267" s="549"/>
      <c r="H267" s="549"/>
      <c r="I267" s="549"/>
      <c r="J267" s="549"/>
      <c r="K267" s="549"/>
      <c r="L267" s="549"/>
      <c r="M267" s="549"/>
      <c r="N267" s="549"/>
      <c r="O267" s="263"/>
      <c r="P267" s="263"/>
      <c r="Q267" s="263"/>
      <c r="R267" s="263"/>
      <c r="S267" s="263"/>
      <c r="T267" s="263"/>
      <c r="U267" s="263"/>
      <c r="V267" s="263"/>
      <c r="W267" s="263"/>
      <c r="X267" s="264"/>
      <c r="Y267" s="264"/>
      <c r="Z267" s="264"/>
      <c r="AA267" s="264"/>
      <c r="AB267" s="264"/>
    </row>
    <row r="268" spans="1:28" s="434" customFormat="1" ht="15.75" customHeight="1" x14ac:dyDescent="0.25">
      <c r="A268" s="319" t="s">
        <v>537</v>
      </c>
      <c r="E268" s="435"/>
      <c r="F268" s="435"/>
      <c r="G268" s="435"/>
      <c r="H268" s="435"/>
      <c r="I268" s="435"/>
      <c r="J268" s="435"/>
      <c r="K268" s="435"/>
      <c r="L268" s="435"/>
      <c r="M268" s="89"/>
      <c r="N268" s="90"/>
      <c r="O268" s="89"/>
      <c r="P268" s="89"/>
      <c r="Q268" s="89"/>
      <c r="R268" s="89"/>
      <c r="S268" s="89"/>
      <c r="T268" s="89"/>
      <c r="U268" s="89"/>
      <c r="V268" s="89"/>
      <c r="W268" s="89"/>
      <c r="X268" s="436"/>
      <c r="Y268" s="436"/>
      <c r="Z268" s="436"/>
      <c r="AA268" s="436"/>
      <c r="AB268" s="436"/>
    </row>
    <row r="269" spans="1:28" x14ac:dyDescent="0.25">
      <c r="A269" s="319" t="s">
        <v>521</v>
      </c>
      <c r="M269" s="11"/>
      <c r="N269" s="12"/>
      <c r="O269" s="11"/>
      <c r="P269" s="11"/>
      <c r="Q269" s="11"/>
      <c r="R269" s="11"/>
      <c r="S269" s="11"/>
      <c r="T269" s="11"/>
      <c r="U269" s="11"/>
      <c r="V269" s="11"/>
      <c r="W269" s="11"/>
    </row>
    <row r="270" spans="1:28" x14ac:dyDescent="0.25">
      <c r="M270" s="11"/>
      <c r="N270" s="12"/>
      <c r="O270" s="11"/>
      <c r="P270" s="11"/>
      <c r="Q270" s="11"/>
      <c r="R270" s="11"/>
      <c r="S270" s="11"/>
      <c r="T270" s="11"/>
      <c r="U270" s="11"/>
      <c r="V270" s="11"/>
      <c r="W270" s="11"/>
    </row>
    <row r="271" spans="1:28" x14ac:dyDescent="0.25">
      <c r="M271" s="11"/>
      <c r="N271" s="12"/>
      <c r="O271" s="11"/>
      <c r="P271" s="11"/>
      <c r="Q271" s="11"/>
      <c r="R271" s="11"/>
      <c r="S271" s="11"/>
      <c r="T271" s="11"/>
      <c r="U271" s="11"/>
      <c r="V271" s="11"/>
      <c r="W271" s="11"/>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65:E265"/>
    <mergeCell ref="A267:N267"/>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48C51-C314-44AD-AE0A-2C875F7B9C45}">
  <dimension ref="A1:AB271"/>
  <sheetViews>
    <sheetView zoomScale="69" zoomScaleNormal="69" zoomScaleSheetLayoutView="89" workbookViewId="0">
      <pane xSplit="5" ySplit="6" topLeftCell="F7" activePane="bottomRight" state="frozen"/>
      <selection activeCell="E7" sqref="E7"/>
      <selection pane="topRight" activeCell="E7" sqref="E7"/>
      <selection pane="bottomLeft" activeCell="E7" sqref="E7"/>
      <selection pane="bottomRight" sqref="A1:AB1"/>
    </sheetView>
  </sheetViews>
  <sheetFormatPr baseColWidth="10" defaultRowHeight="15.75" x14ac:dyDescent="0.25"/>
  <cols>
    <col min="1" max="1" width="32.5703125" style="409" customWidth="1"/>
    <col min="2" max="2" width="16.140625" style="411" customWidth="1"/>
    <col min="3" max="3" width="11" style="409" customWidth="1"/>
    <col min="4" max="4" width="9.5703125" style="409" customWidth="1"/>
    <col min="5" max="5" width="49.28515625" style="412" customWidth="1"/>
    <col min="6" max="6" width="26" style="412" customWidth="1"/>
    <col min="7" max="7" width="14.85546875" style="412" customWidth="1"/>
    <col min="8" max="8" width="17.28515625" style="412" customWidth="1"/>
    <col min="9" max="9" width="24.140625" style="412" customWidth="1"/>
    <col min="10" max="10" width="24.5703125" style="412" customWidth="1"/>
    <col min="11" max="11" width="26.28515625" style="412" customWidth="1"/>
    <col min="12" max="12" width="26.85546875" style="412" bestFit="1" customWidth="1"/>
    <col min="13" max="13" width="16.140625" style="93" customWidth="1"/>
    <col min="14" max="14" width="25.140625" style="265" customWidth="1"/>
    <col min="15" max="16" width="27.42578125" style="93"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2.7109375" style="93" customWidth="1"/>
    <col min="24" max="28" width="16.85546875" style="436" customWidth="1"/>
    <col min="29" max="108" width="11.42578125" style="409"/>
    <col min="109" max="109" width="15.42578125" style="409" customWidth="1"/>
    <col min="110" max="110" width="9.5703125" style="409" customWidth="1"/>
    <col min="111" max="111" width="14.42578125" style="409" customWidth="1"/>
    <col min="112" max="112" width="49.85546875" style="409" customWidth="1"/>
    <col min="113" max="113" width="22.5703125" style="409" customWidth="1"/>
    <col min="114" max="114" width="23" style="409" customWidth="1"/>
    <col min="115" max="115" width="22.85546875" style="409" customWidth="1"/>
    <col min="116" max="116" width="23.42578125" style="409" customWidth="1"/>
    <col min="117" max="117" width="22.42578125" style="409" customWidth="1"/>
    <col min="118" max="118" width="13.85546875" style="409" customWidth="1"/>
    <col min="119" max="119" width="20.7109375" style="409" customWidth="1"/>
    <col min="120" max="120" width="18.140625" style="409" customWidth="1"/>
    <col min="121" max="121" width="14.85546875" style="409" bestFit="1" customWidth="1"/>
    <col min="122" max="122" width="11.42578125" style="409"/>
    <col min="123" max="123" width="17.42578125" style="409" customWidth="1"/>
    <col min="124" max="126" width="18.140625" style="409" customWidth="1"/>
    <col min="127" max="130" width="11.42578125" style="409"/>
    <col min="131" max="131" width="34" style="409" customWidth="1"/>
    <col min="132" max="132" width="9.5703125" style="409" customWidth="1"/>
    <col min="133" max="133" width="16.7109375" style="409" customWidth="1"/>
    <col min="134" max="134" width="55.140625" style="409" customWidth="1"/>
    <col min="135" max="135" width="22.5703125" style="409" customWidth="1"/>
    <col min="136" max="136" width="23" style="409" customWidth="1"/>
    <col min="137" max="137" width="22.85546875" style="409" customWidth="1"/>
    <col min="138" max="138" width="23.42578125" style="409" customWidth="1"/>
    <col min="139" max="139" width="28.7109375" style="409" customWidth="1"/>
    <col min="140" max="140" width="12.7109375" style="409" customWidth="1"/>
    <col min="141" max="141" width="11.42578125" style="409"/>
    <col min="142" max="142" width="25.28515625" style="409" customWidth="1"/>
    <col min="143" max="143" width="15.85546875" style="409" bestFit="1" customWidth="1"/>
    <col min="144" max="145" width="18" style="409" bestFit="1" customWidth="1"/>
    <col min="146" max="364" width="11.42578125" style="409"/>
    <col min="365" max="365" width="15.42578125" style="409" customWidth="1"/>
    <col min="366" max="366" width="9.5703125" style="409" customWidth="1"/>
    <col min="367" max="367" width="14.42578125" style="409" customWidth="1"/>
    <col min="368" max="368" width="49.85546875" style="409" customWidth="1"/>
    <col min="369" max="369" width="22.5703125" style="409" customWidth="1"/>
    <col min="370" max="370" width="23" style="409" customWidth="1"/>
    <col min="371" max="371" width="22.85546875" style="409" customWidth="1"/>
    <col min="372" max="372" width="23.42578125" style="409" customWidth="1"/>
    <col min="373" max="373" width="22.42578125" style="409" customWidth="1"/>
    <col min="374" max="374" width="13.85546875" style="409" customWidth="1"/>
    <col min="375" max="375" width="20.7109375" style="409" customWidth="1"/>
    <col min="376" max="376" width="18.140625" style="409" customWidth="1"/>
    <col min="377" max="377" width="14.85546875" style="409" bestFit="1" customWidth="1"/>
    <col min="378" max="378" width="11.42578125" style="409"/>
    <col min="379" max="379" width="17.42578125" style="409" customWidth="1"/>
    <col min="380" max="382" width="18.140625" style="409" customWidth="1"/>
    <col min="383" max="386" width="11.42578125" style="409"/>
    <col min="387" max="387" width="34" style="409" customWidth="1"/>
    <col min="388" max="388" width="9.5703125" style="409" customWidth="1"/>
    <col min="389" max="389" width="16.7109375" style="409" customWidth="1"/>
    <col min="390" max="390" width="55.140625" style="409" customWidth="1"/>
    <col min="391" max="391" width="22.5703125" style="409" customWidth="1"/>
    <col min="392" max="392" width="23" style="409" customWidth="1"/>
    <col min="393" max="393" width="22.85546875" style="409" customWidth="1"/>
    <col min="394" max="394" width="23.42578125" style="409" customWidth="1"/>
    <col min="395" max="395" width="28.7109375" style="409" customWidth="1"/>
    <col min="396" max="396" width="12.7109375" style="409" customWidth="1"/>
    <col min="397" max="397" width="11.42578125" style="409"/>
    <col min="398" max="398" width="25.28515625" style="409" customWidth="1"/>
    <col min="399" max="399" width="15.85546875" style="409" bestFit="1" customWidth="1"/>
    <col min="400" max="401" width="18" style="409" bestFit="1" customWidth="1"/>
    <col min="402" max="620" width="11.42578125" style="409"/>
    <col min="621" max="621" width="15.42578125" style="409" customWidth="1"/>
    <col min="622" max="622" width="9.5703125" style="409" customWidth="1"/>
    <col min="623" max="623" width="14.42578125" style="409" customWidth="1"/>
    <col min="624" max="624" width="49.85546875" style="409" customWidth="1"/>
    <col min="625" max="625" width="22.5703125" style="409" customWidth="1"/>
    <col min="626" max="626" width="23" style="409" customWidth="1"/>
    <col min="627" max="627" width="22.85546875" style="409" customWidth="1"/>
    <col min="628" max="628" width="23.42578125" style="409" customWidth="1"/>
    <col min="629" max="629" width="22.42578125" style="409" customWidth="1"/>
    <col min="630" max="630" width="13.85546875" style="409" customWidth="1"/>
    <col min="631" max="631" width="20.7109375" style="409" customWidth="1"/>
    <col min="632" max="632" width="18.140625" style="409" customWidth="1"/>
    <col min="633" max="633" width="14.85546875" style="409" bestFit="1" customWidth="1"/>
    <col min="634" max="634" width="11.42578125" style="409"/>
    <col min="635" max="635" width="17.42578125" style="409" customWidth="1"/>
    <col min="636" max="638" width="18.140625" style="409" customWidth="1"/>
    <col min="639" max="642" width="11.42578125" style="409"/>
    <col min="643" max="643" width="34" style="409" customWidth="1"/>
    <col min="644" max="644" width="9.5703125" style="409" customWidth="1"/>
    <col min="645" max="645" width="16.7109375" style="409" customWidth="1"/>
    <col min="646" max="646" width="55.140625" style="409" customWidth="1"/>
    <col min="647" max="647" width="22.5703125" style="409" customWidth="1"/>
    <col min="648" max="648" width="23" style="409" customWidth="1"/>
    <col min="649" max="649" width="22.85546875" style="409" customWidth="1"/>
    <col min="650" max="650" width="23.42578125" style="409" customWidth="1"/>
    <col min="651" max="651" width="28.7109375" style="409" customWidth="1"/>
    <col min="652" max="652" width="12.7109375" style="409" customWidth="1"/>
    <col min="653" max="653" width="11.42578125" style="409"/>
    <col min="654" max="654" width="25.28515625" style="409" customWidth="1"/>
    <col min="655" max="655" width="15.85546875" style="409" bestFit="1" customWidth="1"/>
    <col min="656" max="657" width="18" style="409" bestFit="1" customWidth="1"/>
    <col min="658" max="876" width="11.42578125" style="409"/>
    <col min="877" max="877" width="15.42578125" style="409" customWidth="1"/>
    <col min="878" max="878" width="9.5703125" style="409" customWidth="1"/>
    <col min="879" max="879" width="14.42578125" style="409" customWidth="1"/>
    <col min="880" max="880" width="49.85546875" style="409" customWidth="1"/>
    <col min="881" max="881" width="22.5703125" style="409" customWidth="1"/>
    <col min="882" max="882" width="23" style="409" customWidth="1"/>
    <col min="883" max="883" width="22.85546875" style="409" customWidth="1"/>
    <col min="884" max="884" width="23.42578125" style="409" customWidth="1"/>
    <col min="885" max="885" width="22.42578125" style="409" customWidth="1"/>
    <col min="886" max="886" width="13.85546875" style="409" customWidth="1"/>
    <col min="887" max="887" width="20.7109375" style="409" customWidth="1"/>
    <col min="888" max="888" width="18.140625" style="409" customWidth="1"/>
    <col min="889" max="889" width="14.85546875" style="409" bestFit="1" customWidth="1"/>
    <col min="890" max="890" width="11.42578125" style="409"/>
    <col min="891" max="891" width="17.42578125" style="409" customWidth="1"/>
    <col min="892" max="894" width="18.140625" style="409" customWidth="1"/>
    <col min="895" max="898" width="11.42578125" style="409"/>
    <col min="899" max="899" width="34" style="409" customWidth="1"/>
    <col min="900" max="900" width="9.5703125" style="409" customWidth="1"/>
    <col min="901" max="901" width="16.7109375" style="409" customWidth="1"/>
    <col min="902" max="902" width="55.140625" style="409" customWidth="1"/>
    <col min="903" max="903" width="22.5703125" style="409" customWidth="1"/>
    <col min="904" max="904" width="23" style="409" customWidth="1"/>
    <col min="905" max="905" width="22.85546875" style="409" customWidth="1"/>
    <col min="906" max="906" width="23.42578125" style="409" customWidth="1"/>
    <col min="907" max="907" width="28.7109375" style="409" customWidth="1"/>
    <col min="908" max="908" width="12.7109375" style="409" customWidth="1"/>
    <col min="909" max="909" width="11.42578125" style="409"/>
    <col min="910" max="910" width="25.28515625" style="409" customWidth="1"/>
    <col min="911" max="911" width="15.85546875" style="409" bestFit="1" customWidth="1"/>
    <col min="912" max="913" width="18" style="409" bestFit="1" customWidth="1"/>
    <col min="914" max="1132" width="11.42578125" style="409"/>
    <col min="1133" max="1133" width="15.42578125" style="409" customWidth="1"/>
    <col min="1134" max="1134" width="9.5703125" style="409" customWidth="1"/>
    <col min="1135" max="1135" width="14.42578125" style="409" customWidth="1"/>
    <col min="1136" max="1136" width="49.85546875" style="409" customWidth="1"/>
    <col min="1137" max="1137" width="22.5703125" style="409" customWidth="1"/>
    <col min="1138" max="1138" width="23" style="409" customWidth="1"/>
    <col min="1139" max="1139" width="22.85546875" style="409" customWidth="1"/>
    <col min="1140" max="1140" width="23.42578125" style="409" customWidth="1"/>
    <col min="1141" max="1141" width="22.42578125" style="409" customWidth="1"/>
    <col min="1142" max="1142" width="13.85546875" style="409" customWidth="1"/>
    <col min="1143" max="1143" width="20.7109375" style="409" customWidth="1"/>
    <col min="1144" max="1144" width="18.140625" style="409" customWidth="1"/>
    <col min="1145" max="1145" width="14.85546875" style="409" bestFit="1" customWidth="1"/>
    <col min="1146" max="1146" width="11.42578125" style="409"/>
    <col min="1147" max="1147" width="17.42578125" style="409" customWidth="1"/>
    <col min="1148" max="1150" width="18.140625" style="409" customWidth="1"/>
    <col min="1151" max="1154" width="11.42578125" style="409"/>
    <col min="1155" max="1155" width="34" style="409" customWidth="1"/>
    <col min="1156" max="1156" width="9.5703125" style="409" customWidth="1"/>
    <col min="1157" max="1157" width="16.7109375" style="409" customWidth="1"/>
    <col min="1158" max="1158" width="55.140625" style="409" customWidth="1"/>
    <col min="1159" max="1159" width="22.5703125" style="409" customWidth="1"/>
    <col min="1160" max="1160" width="23" style="409" customWidth="1"/>
    <col min="1161" max="1161" width="22.85546875" style="409" customWidth="1"/>
    <col min="1162" max="1162" width="23.42578125" style="409" customWidth="1"/>
    <col min="1163" max="1163" width="28.7109375" style="409" customWidth="1"/>
    <col min="1164" max="1164" width="12.7109375" style="409" customWidth="1"/>
    <col min="1165" max="1165" width="11.42578125" style="409"/>
    <col min="1166" max="1166" width="25.28515625" style="409" customWidth="1"/>
    <col min="1167" max="1167" width="15.85546875" style="409" bestFit="1" customWidth="1"/>
    <col min="1168" max="1169" width="18" style="409" bestFit="1" customWidth="1"/>
    <col min="1170" max="1388" width="11.42578125" style="409"/>
    <col min="1389" max="1389" width="15.42578125" style="409" customWidth="1"/>
    <col min="1390" max="1390" width="9.5703125" style="409" customWidth="1"/>
    <col min="1391" max="1391" width="14.42578125" style="409" customWidth="1"/>
    <col min="1392" max="1392" width="49.85546875" style="409" customWidth="1"/>
    <col min="1393" max="1393" width="22.5703125" style="409" customWidth="1"/>
    <col min="1394" max="1394" width="23" style="409" customWidth="1"/>
    <col min="1395" max="1395" width="22.85546875" style="409" customWidth="1"/>
    <col min="1396" max="1396" width="23.42578125" style="409" customWidth="1"/>
    <col min="1397" max="1397" width="22.42578125" style="409" customWidth="1"/>
    <col min="1398" max="1398" width="13.85546875" style="409" customWidth="1"/>
    <col min="1399" max="1399" width="20.7109375" style="409" customWidth="1"/>
    <col min="1400" max="1400" width="18.140625" style="409" customWidth="1"/>
    <col min="1401" max="1401" width="14.85546875" style="409" bestFit="1" customWidth="1"/>
    <col min="1402" max="1402" width="11.42578125" style="409"/>
    <col min="1403" max="1403" width="17.42578125" style="409" customWidth="1"/>
    <col min="1404" max="1406" width="18.140625" style="409" customWidth="1"/>
    <col min="1407" max="1410" width="11.42578125" style="409"/>
    <col min="1411" max="1411" width="34" style="409" customWidth="1"/>
    <col min="1412" max="1412" width="9.5703125" style="409" customWidth="1"/>
    <col min="1413" max="1413" width="16.7109375" style="409" customWidth="1"/>
    <col min="1414" max="1414" width="55.140625" style="409" customWidth="1"/>
    <col min="1415" max="1415" width="22.5703125" style="409" customWidth="1"/>
    <col min="1416" max="1416" width="23" style="409" customWidth="1"/>
    <col min="1417" max="1417" width="22.85546875" style="409" customWidth="1"/>
    <col min="1418" max="1418" width="23.42578125" style="409" customWidth="1"/>
    <col min="1419" max="1419" width="28.7109375" style="409" customWidth="1"/>
    <col min="1420" max="1420" width="12.7109375" style="409" customWidth="1"/>
    <col min="1421" max="1421" width="11.42578125" style="409"/>
    <col min="1422" max="1422" width="25.28515625" style="409" customWidth="1"/>
    <col min="1423" max="1423" width="15.85546875" style="409" bestFit="1" customWidth="1"/>
    <col min="1424" max="1425" width="18" style="409" bestFit="1" customWidth="1"/>
    <col min="1426" max="1644" width="11.42578125" style="409"/>
    <col min="1645" max="1645" width="15.42578125" style="409" customWidth="1"/>
    <col min="1646" max="1646" width="9.5703125" style="409" customWidth="1"/>
    <col min="1647" max="1647" width="14.42578125" style="409" customWidth="1"/>
    <col min="1648" max="1648" width="49.85546875" style="409" customWidth="1"/>
    <col min="1649" max="1649" width="22.5703125" style="409" customWidth="1"/>
    <col min="1650" max="1650" width="23" style="409" customWidth="1"/>
    <col min="1651" max="1651" width="22.85546875" style="409" customWidth="1"/>
    <col min="1652" max="1652" width="23.42578125" style="409" customWidth="1"/>
    <col min="1653" max="1653" width="22.42578125" style="409" customWidth="1"/>
    <col min="1654" max="1654" width="13.85546875" style="409" customWidth="1"/>
    <col min="1655" max="1655" width="20.7109375" style="409" customWidth="1"/>
    <col min="1656" max="1656" width="18.140625" style="409" customWidth="1"/>
    <col min="1657" max="1657" width="14.85546875" style="409" bestFit="1" customWidth="1"/>
    <col min="1658" max="1658" width="11.42578125" style="409"/>
    <col min="1659" max="1659" width="17.42578125" style="409" customWidth="1"/>
    <col min="1660" max="1662" width="18.140625" style="409" customWidth="1"/>
    <col min="1663" max="1666" width="11.42578125" style="409"/>
    <col min="1667" max="1667" width="34" style="409" customWidth="1"/>
    <col min="1668" max="1668" width="9.5703125" style="409" customWidth="1"/>
    <col min="1669" max="1669" width="16.7109375" style="409" customWidth="1"/>
    <col min="1670" max="1670" width="55.140625" style="409" customWidth="1"/>
    <col min="1671" max="1671" width="22.5703125" style="409" customWidth="1"/>
    <col min="1672" max="1672" width="23" style="409" customWidth="1"/>
    <col min="1673" max="1673" width="22.85546875" style="409" customWidth="1"/>
    <col min="1674" max="1674" width="23.42578125" style="409" customWidth="1"/>
    <col min="1675" max="1675" width="28.7109375" style="409" customWidth="1"/>
    <col min="1676" max="1676" width="12.7109375" style="409" customWidth="1"/>
    <col min="1677" max="1677" width="11.42578125" style="409"/>
    <col min="1678" max="1678" width="25.28515625" style="409" customWidth="1"/>
    <col min="1679" max="1679" width="15.85546875" style="409" bestFit="1" customWidth="1"/>
    <col min="1680" max="1681" width="18" style="409" bestFit="1" customWidth="1"/>
    <col min="1682" max="1900" width="11.42578125" style="409"/>
    <col min="1901" max="1901" width="15.42578125" style="409" customWidth="1"/>
    <col min="1902" max="1902" width="9.5703125" style="409" customWidth="1"/>
    <col min="1903" max="1903" width="14.42578125" style="409" customWidth="1"/>
    <col min="1904" max="1904" width="49.85546875" style="409" customWidth="1"/>
    <col min="1905" max="1905" width="22.5703125" style="409" customWidth="1"/>
    <col min="1906" max="1906" width="23" style="409" customWidth="1"/>
    <col min="1907" max="1907" width="22.85546875" style="409" customWidth="1"/>
    <col min="1908" max="1908" width="23.42578125" style="409" customWidth="1"/>
    <col min="1909" max="1909" width="22.42578125" style="409" customWidth="1"/>
    <col min="1910" max="1910" width="13.85546875" style="409" customWidth="1"/>
    <col min="1911" max="1911" width="20.7109375" style="409" customWidth="1"/>
    <col min="1912" max="1912" width="18.140625" style="409" customWidth="1"/>
    <col min="1913" max="1913" width="14.85546875" style="409" bestFit="1" customWidth="1"/>
    <col min="1914" max="1914" width="11.42578125" style="409"/>
    <col min="1915" max="1915" width="17.42578125" style="409" customWidth="1"/>
    <col min="1916" max="1918" width="18.140625" style="409" customWidth="1"/>
    <col min="1919" max="1922" width="11.42578125" style="409"/>
    <col min="1923" max="1923" width="34" style="409" customWidth="1"/>
    <col min="1924" max="1924" width="9.5703125" style="409" customWidth="1"/>
    <col min="1925" max="1925" width="16.7109375" style="409" customWidth="1"/>
    <col min="1926" max="1926" width="55.140625" style="409" customWidth="1"/>
    <col min="1927" max="1927" width="22.5703125" style="409" customWidth="1"/>
    <col min="1928" max="1928" width="23" style="409" customWidth="1"/>
    <col min="1929" max="1929" width="22.85546875" style="409" customWidth="1"/>
    <col min="1930" max="1930" width="23.42578125" style="409" customWidth="1"/>
    <col min="1931" max="1931" width="28.7109375" style="409" customWidth="1"/>
    <col min="1932" max="1932" width="12.7109375" style="409" customWidth="1"/>
    <col min="1933" max="1933" width="11.42578125" style="409"/>
    <col min="1934" max="1934" width="25.28515625" style="409" customWidth="1"/>
    <col min="1935" max="1935" width="15.85546875" style="409" bestFit="1" customWidth="1"/>
    <col min="1936" max="1937" width="18" style="409" bestFit="1" customWidth="1"/>
    <col min="1938" max="2156" width="11.42578125" style="409"/>
    <col min="2157" max="2157" width="15.42578125" style="409" customWidth="1"/>
    <col min="2158" max="2158" width="9.5703125" style="409" customWidth="1"/>
    <col min="2159" max="2159" width="14.42578125" style="409" customWidth="1"/>
    <col min="2160" max="2160" width="49.85546875" style="409" customWidth="1"/>
    <col min="2161" max="2161" width="22.5703125" style="409" customWidth="1"/>
    <col min="2162" max="2162" width="23" style="409" customWidth="1"/>
    <col min="2163" max="2163" width="22.85546875" style="409" customWidth="1"/>
    <col min="2164" max="2164" width="23.42578125" style="409" customWidth="1"/>
    <col min="2165" max="2165" width="22.42578125" style="409" customWidth="1"/>
    <col min="2166" max="2166" width="13.85546875" style="409" customWidth="1"/>
    <col min="2167" max="2167" width="20.7109375" style="409" customWidth="1"/>
    <col min="2168" max="2168" width="18.140625" style="409" customWidth="1"/>
    <col min="2169" max="2169" width="14.85546875" style="409" bestFit="1" customWidth="1"/>
    <col min="2170" max="2170" width="11.42578125" style="409"/>
    <col min="2171" max="2171" width="17.42578125" style="409" customWidth="1"/>
    <col min="2172" max="2174" width="18.140625" style="409" customWidth="1"/>
    <col min="2175" max="2178" width="11.42578125" style="409"/>
    <col min="2179" max="2179" width="34" style="409" customWidth="1"/>
    <col min="2180" max="2180" width="9.5703125" style="409" customWidth="1"/>
    <col min="2181" max="2181" width="16.7109375" style="409" customWidth="1"/>
    <col min="2182" max="2182" width="55.140625" style="409" customWidth="1"/>
    <col min="2183" max="2183" width="22.5703125" style="409" customWidth="1"/>
    <col min="2184" max="2184" width="23" style="409" customWidth="1"/>
    <col min="2185" max="2185" width="22.85546875" style="409" customWidth="1"/>
    <col min="2186" max="2186" width="23.42578125" style="409" customWidth="1"/>
    <col min="2187" max="2187" width="28.7109375" style="409" customWidth="1"/>
    <col min="2188" max="2188" width="12.7109375" style="409" customWidth="1"/>
    <col min="2189" max="2189" width="11.42578125" style="409"/>
    <col min="2190" max="2190" width="25.28515625" style="409" customWidth="1"/>
    <col min="2191" max="2191" width="15.85546875" style="409" bestFit="1" customWidth="1"/>
    <col min="2192" max="2193" width="18" style="409" bestFit="1" customWidth="1"/>
    <col min="2194" max="2412" width="11.42578125" style="409"/>
    <col min="2413" max="2413" width="15.42578125" style="409" customWidth="1"/>
    <col min="2414" max="2414" width="9.5703125" style="409" customWidth="1"/>
    <col min="2415" max="2415" width="14.42578125" style="409" customWidth="1"/>
    <col min="2416" max="2416" width="49.85546875" style="409" customWidth="1"/>
    <col min="2417" max="2417" width="22.5703125" style="409" customWidth="1"/>
    <col min="2418" max="2418" width="23" style="409" customWidth="1"/>
    <col min="2419" max="2419" width="22.85546875" style="409" customWidth="1"/>
    <col min="2420" max="2420" width="23.42578125" style="409" customWidth="1"/>
    <col min="2421" max="2421" width="22.42578125" style="409" customWidth="1"/>
    <col min="2422" max="2422" width="13.85546875" style="409" customWidth="1"/>
    <col min="2423" max="2423" width="20.7109375" style="409" customWidth="1"/>
    <col min="2424" max="2424" width="18.140625" style="409" customWidth="1"/>
    <col min="2425" max="2425" width="14.85546875" style="409" bestFit="1" customWidth="1"/>
    <col min="2426" max="2426" width="11.42578125" style="409"/>
    <col min="2427" max="2427" width="17.42578125" style="409" customWidth="1"/>
    <col min="2428" max="2430" width="18.140625" style="409" customWidth="1"/>
    <col min="2431" max="2434" width="11.42578125" style="409"/>
    <col min="2435" max="2435" width="34" style="409" customWidth="1"/>
    <col min="2436" max="2436" width="9.5703125" style="409" customWidth="1"/>
    <col min="2437" max="2437" width="16.7109375" style="409" customWidth="1"/>
    <col min="2438" max="2438" width="55.140625" style="409" customWidth="1"/>
    <col min="2439" max="2439" width="22.5703125" style="409" customWidth="1"/>
    <col min="2440" max="2440" width="23" style="409" customWidth="1"/>
    <col min="2441" max="2441" width="22.85546875" style="409" customWidth="1"/>
    <col min="2442" max="2442" width="23.42578125" style="409" customWidth="1"/>
    <col min="2443" max="2443" width="28.7109375" style="409" customWidth="1"/>
    <col min="2444" max="2444" width="12.7109375" style="409" customWidth="1"/>
    <col min="2445" max="2445" width="11.42578125" style="409"/>
    <col min="2446" max="2446" width="25.28515625" style="409" customWidth="1"/>
    <col min="2447" max="2447" width="15.85546875" style="409" bestFit="1" customWidth="1"/>
    <col min="2448" max="2449" width="18" style="409" bestFit="1" customWidth="1"/>
    <col min="2450" max="2668" width="11.42578125" style="409"/>
    <col min="2669" max="2669" width="15.42578125" style="409" customWidth="1"/>
    <col min="2670" max="2670" width="9.5703125" style="409" customWidth="1"/>
    <col min="2671" max="2671" width="14.42578125" style="409" customWidth="1"/>
    <col min="2672" max="2672" width="49.85546875" style="409" customWidth="1"/>
    <col min="2673" max="2673" width="22.5703125" style="409" customWidth="1"/>
    <col min="2674" max="2674" width="23" style="409" customWidth="1"/>
    <col min="2675" max="2675" width="22.85546875" style="409" customWidth="1"/>
    <col min="2676" max="2676" width="23.42578125" style="409" customWidth="1"/>
    <col min="2677" max="2677" width="22.42578125" style="409" customWidth="1"/>
    <col min="2678" max="2678" width="13.85546875" style="409" customWidth="1"/>
    <col min="2679" max="2679" width="20.7109375" style="409" customWidth="1"/>
    <col min="2680" max="2680" width="18.140625" style="409" customWidth="1"/>
    <col min="2681" max="2681" width="14.85546875" style="409" bestFit="1" customWidth="1"/>
    <col min="2682" max="2682" width="11.42578125" style="409"/>
    <col min="2683" max="2683" width="17.42578125" style="409" customWidth="1"/>
    <col min="2684" max="2686" width="18.140625" style="409" customWidth="1"/>
    <col min="2687" max="2690" width="11.42578125" style="409"/>
    <col min="2691" max="2691" width="34" style="409" customWidth="1"/>
    <col min="2692" max="2692" width="9.5703125" style="409" customWidth="1"/>
    <col min="2693" max="2693" width="16.7109375" style="409" customWidth="1"/>
    <col min="2694" max="2694" width="55.140625" style="409" customWidth="1"/>
    <col min="2695" max="2695" width="22.5703125" style="409" customWidth="1"/>
    <col min="2696" max="2696" width="23" style="409" customWidth="1"/>
    <col min="2697" max="2697" width="22.85546875" style="409" customWidth="1"/>
    <col min="2698" max="2698" width="23.42578125" style="409" customWidth="1"/>
    <col min="2699" max="2699" width="28.7109375" style="409" customWidth="1"/>
    <col min="2700" max="2700" width="12.7109375" style="409" customWidth="1"/>
    <col min="2701" max="2701" width="11.42578125" style="409"/>
    <col min="2702" max="2702" width="25.28515625" style="409" customWidth="1"/>
    <col min="2703" max="2703" width="15.85546875" style="409" bestFit="1" customWidth="1"/>
    <col min="2704" max="2705" width="18" style="409" bestFit="1" customWidth="1"/>
    <col min="2706" max="2924" width="11.42578125" style="409"/>
    <col min="2925" max="2925" width="15.42578125" style="409" customWidth="1"/>
    <col min="2926" max="2926" width="9.5703125" style="409" customWidth="1"/>
    <col min="2927" max="2927" width="14.42578125" style="409" customWidth="1"/>
    <col min="2928" max="2928" width="49.85546875" style="409" customWidth="1"/>
    <col min="2929" max="2929" width="22.5703125" style="409" customWidth="1"/>
    <col min="2930" max="2930" width="23" style="409" customWidth="1"/>
    <col min="2931" max="2931" width="22.85546875" style="409" customWidth="1"/>
    <col min="2932" max="2932" width="23.42578125" style="409" customWidth="1"/>
    <col min="2933" max="2933" width="22.42578125" style="409" customWidth="1"/>
    <col min="2934" max="2934" width="13.85546875" style="409" customWidth="1"/>
    <col min="2935" max="2935" width="20.7109375" style="409" customWidth="1"/>
    <col min="2936" max="2936" width="18.140625" style="409" customWidth="1"/>
    <col min="2937" max="2937" width="14.85546875" style="409" bestFit="1" customWidth="1"/>
    <col min="2938" max="2938" width="11.42578125" style="409"/>
    <col min="2939" max="2939" width="17.42578125" style="409" customWidth="1"/>
    <col min="2940" max="2942" width="18.140625" style="409" customWidth="1"/>
    <col min="2943" max="2946" width="11.42578125" style="409"/>
    <col min="2947" max="2947" width="34" style="409" customWidth="1"/>
    <col min="2948" max="2948" width="9.5703125" style="409" customWidth="1"/>
    <col min="2949" max="2949" width="16.7109375" style="409" customWidth="1"/>
    <col min="2950" max="2950" width="55.140625" style="409" customWidth="1"/>
    <col min="2951" max="2951" width="22.5703125" style="409" customWidth="1"/>
    <col min="2952" max="2952" width="23" style="409" customWidth="1"/>
    <col min="2953" max="2953" width="22.85546875" style="409" customWidth="1"/>
    <col min="2954" max="2954" width="23.42578125" style="409" customWidth="1"/>
    <col min="2955" max="2955" width="28.7109375" style="409" customWidth="1"/>
    <col min="2956" max="2956" width="12.7109375" style="409" customWidth="1"/>
    <col min="2957" max="2957" width="11.42578125" style="409"/>
    <col min="2958" max="2958" width="25.28515625" style="409" customWidth="1"/>
    <col min="2959" max="2959" width="15.85546875" style="409" bestFit="1" customWidth="1"/>
    <col min="2960" max="2961" width="18" style="409" bestFit="1" customWidth="1"/>
    <col min="2962" max="3180" width="11.42578125" style="409"/>
    <col min="3181" max="3181" width="15.42578125" style="409" customWidth="1"/>
    <col min="3182" max="3182" width="9.5703125" style="409" customWidth="1"/>
    <col min="3183" max="3183" width="14.42578125" style="409" customWidth="1"/>
    <col min="3184" max="3184" width="49.85546875" style="409" customWidth="1"/>
    <col min="3185" max="3185" width="22.5703125" style="409" customWidth="1"/>
    <col min="3186" max="3186" width="23" style="409" customWidth="1"/>
    <col min="3187" max="3187" width="22.85546875" style="409" customWidth="1"/>
    <col min="3188" max="3188" width="23.42578125" style="409" customWidth="1"/>
    <col min="3189" max="3189" width="22.42578125" style="409" customWidth="1"/>
    <col min="3190" max="3190" width="13.85546875" style="409" customWidth="1"/>
    <col min="3191" max="3191" width="20.7109375" style="409" customWidth="1"/>
    <col min="3192" max="3192" width="18.140625" style="409" customWidth="1"/>
    <col min="3193" max="3193" width="14.85546875" style="409" bestFit="1" customWidth="1"/>
    <col min="3194" max="3194" width="11.42578125" style="409"/>
    <col min="3195" max="3195" width="17.42578125" style="409" customWidth="1"/>
    <col min="3196" max="3198" width="18.140625" style="409" customWidth="1"/>
    <col min="3199" max="3202" width="11.42578125" style="409"/>
    <col min="3203" max="3203" width="34" style="409" customWidth="1"/>
    <col min="3204" max="3204" width="9.5703125" style="409" customWidth="1"/>
    <col min="3205" max="3205" width="16.7109375" style="409" customWidth="1"/>
    <col min="3206" max="3206" width="55.140625" style="409" customWidth="1"/>
    <col min="3207" max="3207" width="22.5703125" style="409" customWidth="1"/>
    <col min="3208" max="3208" width="23" style="409" customWidth="1"/>
    <col min="3209" max="3209" width="22.85546875" style="409" customWidth="1"/>
    <col min="3210" max="3210" width="23.42578125" style="409" customWidth="1"/>
    <col min="3211" max="3211" width="28.7109375" style="409" customWidth="1"/>
    <col min="3212" max="3212" width="12.7109375" style="409" customWidth="1"/>
    <col min="3213" max="3213" width="11.42578125" style="409"/>
    <col min="3214" max="3214" width="25.28515625" style="409" customWidth="1"/>
    <col min="3215" max="3215" width="15.85546875" style="409" bestFit="1" customWidth="1"/>
    <col min="3216" max="3217" width="18" style="409" bestFit="1" customWidth="1"/>
    <col min="3218" max="3436" width="11.42578125" style="409"/>
    <col min="3437" max="3437" width="15.42578125" style="409" customWidth="1"/>
    <col min="3438" max="3438" width="9.5703125" style="409" customWidth="1"/>
    <col min="3439" max="3439" width="14.42578125" style="409" customWidth="1"/>
    <col min="3440" max="3440" width="49.85546875" style="409" customWidth="1"/>
    <col min="3441" max="3441" width="22.5703125" style="409" customWidth="1"/>
    <col min="3442" max="3442" width="23" style="409" customWidth="1"/>
    <col min="3443" max="3443" width="22.85546875" style="409" customWidth="1"/>
    <col min="3444" max="3444" width="23.42578125" style="409" customWidth="1"/>
    <col min="3445" max="3445" width="22.42578125" style="409" customWidth="1"/>
    <col min="3446" max="3446" width="13.85546875" style="409" customWidth="1"/>
    <col min="3447" max="3447" width="20.7109375" style="409" customWidth="1"/>
    <col min="3448" max="3448" width="18.140625" style="409" customWidth="1"/>
    <col min="3449" max="3449" width="14.85546875" style="409" bestFit="1" customWidth="1"/>
    <col min="3450" max="3450" width="11.42578125" style="409"/>
    <col min="3451" max="3451" width="17.42578125" style="409" customWidth="1"/>
    <col min="3452" max="3454" width="18.140625" style="409" customWidth="1"/>
    <col min="3455" max="3458" width="11.42578125" style="409"/>
    <col min="3459" max="3459" width="34" style="409" customWidth="1"/>
    <col min="3460" max="3460" width="9.5703125" style="409" customWidth="1"/>
    <col min="3461" max="3461" width="16.7109375" style="409" customWidth="1"/>
    <col min="3462" max="3462" width="55.140625" style="409" customWidth="1"/>
    <col min="3463" max="3463" width="22.5703125" style="409" customWidth="1"/>
    <col min="3464" max="3464" width="23" style="409" customWidth="1"/>
    <col min="3465" max="3465" width="22.85546875" style="409" customWidth="1"/>
    <col min="3466" max="3466" width="23.42578125" style="409" customWidth="1"/>
    <col min="3467" max="3467" width="28.7109375" style="409" customWidth="1"/>
    <col min="3468" max="3468" width="12.7109375" style="409" customWidth="1"/>
    <col min="3469" max="3469" width="11.42578125" style="409"/>
    <col min="3470" max="3470" width="25.28515625" style="409" customWidth="1"/>
    <col min="3471" max="3471" width="15.85546875" style="409" bestFit="1" customWidth="1"/>
    <col min="3472" max="3473" width="18" style="409" bestFit="1" customWidth="1"/>
    <col min="3474" max="3692" width="11.42578125" style="409"/>
    <col min="3693" max="3693" width="15.42578125" style="409" customWidth="1"/>
    <col min="3694" max="3694" width="9.5703125" style="409" customWidth="1"/>
    <col min="3695" max="3695" width="14.42578125" style="409" customWidth="1"/>
    <col min="3696" max="3696" width="49.85546875" style="409" customWidth="1"/>
    <col min="3697" max="3697" width="22.5703125" style="409" customWidth="1"/>
    <col min="3698" max="3698" width="23" style="409" customWidth="1"/>
    <col min="3699" max="3699" width="22.85546875" style="409" customWidth="1"/>
    <col min="3700" max="3700" width="23.42578125" style="409" customWidth="1"/>
    <col min="3701" max="3701" width="22.42578125" style="409" customWidth="1"/>
    <col min="3702" max="3702" width="13.85546875" style="409" customWidth="1"/>
    <col min="3703" max="3703" width="20.7109375" style="409" customWidth="1"/>
    <col min="3704" max="3704" width="18.140625" style="409" customWidth="1"/>
    <col min="3705" max="3705" width="14.85546875" style="409" bestFit="1" customWidth="1"/>
    <col min="3706" max="3706" width="11.42578125" style="409"/>
    <col min="3707" max="3707" width="17.42578125" style="409" customWidth="1"/>
    <col min="3708" max="3710" width="18.140625" style="409" customWidth="1"/>
    <col min="3711" max="3714" width="11.42578125" style="409"/>
    <col min="3715" max="3715" width="34" style="409" customWidth="1"/>
    <col min="3716" max="3716" width="9.5703125" style="409" customWidth="1"/>
    <col min="3717" max="3717" width="16.7109375" style="409" customWidth="1"/>
    <col min="3718" max="3718" width="55.140625" style="409" customWidth="1"/>
    <col min="3719" max="3719" width="22.5703125" style="409" customWidth="1"/>
    <col min="3720" max="3720" width="23" style="409" customWidth="1"/>
    <col min="3721" max="3721" width="22.85546875" style="409" customWidth="1"/>
    <col min="3722" max="3722" width="23.42578125" style="409" customWidth="1"/>
    <col min="3723" max="3723" width="28.7109375" style="409" customWidth="1"/>
    <col min="3724" max="3724" width="12.7109375" style="409" customWidth="1"/>
    <col min="3725" max="3725" width="11.42578125" style="409"/>
    <col min="3726" max="3726" width="25.28515625" style="409" customWidth="1"/>
    <col min="3727" max="3727" width="15.85546875" style="409" bestFit="1" customWidth="1"/>
    <col min="3728" max="3729" width="18" style="409" bestFit="1" customWidth="1"/>
    <col min="3730" max="3948" width="11.42578125" style="409"/>
    <col min="3949" max="3949" width="15.42578125" style="409" customWidth="1"/>
    <col min="3950" max="3950" width="9.5703125" style="409" customWidth="1"/>
    <col min="3951" max="3951" width="14.42578125" style="409" customWidth="1"/>
    <col min="3952" max="3952" width="49.85546875" style="409" customWidth="1"/>
    <col min="3953" max="3953" width="22.5703125" style="409" customWidth="1"/>
    <col min="3954" max="3954" width="23" style="409" customWidth="1"/>
    <col min="3955" max="3955" width="22.85546875" style="409" customWidth="1"/>
    <col min="3956" max="3956" width="23.42578125" style="409" customWidth="1"/>
    <col min="3957" max="3957" width="22.42578125" style="409" customWidth="1"/>
    <col min="3958" max="3958" width="13.85546875" style="409" customWidth="1"/>
    <col min="3959" max="3959" width="20.7109375" style="409" customWidth="1"/>
    <col min="3960" max="3960" width="18.140625" style="409" customWidth="1"/>
    <col min="3961" max="3961" width="14.85546875" style="409" bestFit="1" customWidth="1"/>
    <col min="3962" max="3962" width="11.42578125" style="409"/>
    <col min="3963" max="3963" width="17.42578125" style="409" customWidth="1"/>
    <col min="3964" max="3966" width="18.140625" style="409" customWidth="1"/>
    <col min="3967" max="3970" width="11.42578125" style="409"/>
    <col min="3971" max="3971" width="34" style="409" customWidth="1"/>
    <col min="3972" max="3972" width="9.5703125" style="409" customWidth="1"/>
    <col min="3973" max="3973" width="16.7109375" style="409" customWidth="1"/>
    <col min="3974" max="3974" width="55.140625" style="409" customWidth="1"/>
    <col min="3975" max="3975" width="22.5703125" style="409" customWidth="1"/>
    <col min="3976" max="3976" width="23" style="409" customWidth="1"/>
    <col min="3977" max="3977" width="22.85546875" style="409" customWidth="1"/>
    <col min="3978" max="3978" width="23.42578125" style="409" customWidth="1"/>
    <col min="3979" max="3979" width="28.7109375" style="409" customWidth="1"/>
    <col min="3980" max="3980" width="12.7109375" style="409" customWidth="1"/>
    <col min="3981" max="3981" width="11.42578125" style="409"/>
    <col min="3982" max="3982" width="25.28515625" style="409" customWidth="1"/>
    <col min="3983" max="3983" width="15.85546875" style="409" bestFit="1" customWidth="1"/>
    <col min="3984" max="3985" width="18" style="409" bestFit="1" customWidth="1"/>
    <col min="3986" max="4204" width="11.42578125" style="409"/>
    <col min="4205" max="4205" width="15.42578125" style="409" customWidth="1"/>
    <col min="4206" max="4206" width="9.5703125" style="409" customWidth="1"/>
    <col min="4207" max="4207" width="14.42578125" style="409" customWidth="1"/>
    <col min="4208" max="4208" width="49.85546875" style="409" customWidth="1"/>
    <col min="4209" max="4209" width="22.5703125" style="409" customWidth="1"/>
    <col min="4210" max="4210" width="23" style="409" customWidth="1"/>
    <col min="4211" max="4211" width="22.85546875" style="409" customWidth="1"/>
    <col min="4212" max="4212" width="23.42578125" style="409" customWidth="1"/>
    <col min="4213" max="4213" width="22.42578125" style="409" customWidth="1"/>
    <col min="4214" max="4214" width="13.85546875" style="409" customWidth="1"/>
    <col min="4215" max="4215" width="20.7109375" style="409" customWidth="1"/>
    <col min="4216" max="4216" width="18.140625" style="409" customWidth="1"/>
    <col min="4217" max="4217" width="14.85546875" style="409" bestFit="1" customWidth="1"/>
    <col min="4218" max="4218" width="11.42578125" style="409"/>
    <col min="4219" max="4219" width="17.42578125" style="409" customWidth="1"/>
    <col min="4220" max="4222" width="18.140625" style="409" customWidth="1"/>
    <col min="4223" max="4226" width="11.42578125" style="409"/>
    <col min="4227" max="4227" width="34" style="409" customWidth="1"/>
    <col min="4228" max="4228" width="9.5703125" style="409" customWidth="1"/>
    <col min="4229" max="4229" width="16.7109375" style="409" customWidth="1"/>
    <col min="4230" max="4230" width="55.140625" style="409" customWidth="1"/>
    <col min="4231" max="4231" width="22.5703125" style="409" customWidth="1"/>
    <col min="4232" max="4232" width="23" style="409" customWidth="1"/>
    <col min="4233" max="4233" width="22.85546875" style="409" customWidth="1"/>
    <col min="4234" max="4234" width="23.42578125" style="409" customWidth="1"/>
    <col min="4235" max="4235" width="28.7109375" style="409" customWidth="1"/>
    <col min="4236" max="4236" width="12.7109375" style="409" customWidth="1"/>
    <col min="4237" max="4237" width="11.42578125" style="409"/>
    <col min="4238" max="4238" width="25.28515625" style="409" customWidth="1"/>
    <col min="4239" max="4239" width="15.85546875" style="409" bestFit="1" customWidth="1"/>
    <col min="4240" max="4241" width="18" style="409" bestFit="1" customWidth="1"/>
    <col min="4242" max="4460" width="11.42578125" style="409"/>
    <col min="4461" max="4461" width="15.42578125" style="409" customWidth="1"/>
    <col min="4462" max="4462" width="9.5703125" style="409" customWidth="1"/>
    <col min="4463" max="4463" width="14.42578125" style="409" customWidth="1"/>
    <col min="4464" max="4464" width="49.85546875" style="409" customWidth="1"/>
    <col min="4465" max="4465" width="22.5703125" style="409" customWidth="1"/>
    <col min="4466" max="4466" width="23" style="409" customWidth="1"/>
    <col min="4467" max="4467" width="22.85546875" style="409" customWidth="1"/>
    <col min="4468" max="4468" width="23.42578125" style="409" customWidth="1"/>
    <col min="4469" max="4469" width="22.42578125" style="409" customWidth="1"/>
    <col min="4470" max="4470" width="13.85546875" style="409" customWidth="1"/>
    <col min="4471" max="4471" width="20.7109375" style="409" customWidth="1"/>
    <col min="4472" max="4472" width="18.140625" style="409" customWidth="1"/>
    <col min="4473" max="4473" width="14.85546875" style="409" bestFit="1" customWidth="1"/>
    <col min="4474" max="4474" width="11.42578125" style="409"/>
    <col min="4475" max="4475" width="17.42578125" style="409" customWidth="1"/>
    <col min="4476" max="4478" width="18.140625" style="409" customWidth="1"/>
    <col min="4479" max="4482" width="11.42578125" style="409"/>
    <col min="4483" max="4483" width="34" style="409" customWidth="1"/>
    <col min="4484" max="4484" width="9.5703125" style="409" customWidth="1"/>
    <col min="4485" max="4485" width="16.7109375" style="409" customWidth="1"/>
    <col min="4486" max="4486" width="55.140625" style="409" customWidth="1"/>
    <col min="4487" max="4487" width="22.5703125" style="409" customWidth="1"/>
    <col min="4488" max="4488" width="23" style="409" customWidth="1"/>
    <col min="4489" max="4489" width="22.85546875" style="409" customWidth="1"/>
    <col min="4490" max="4490" width="23.42578125" style="409" customWidth="1"/>
    <col min="4491" max="4491" width="28.7109375" style="409" customWidth="1"/>
    <col min="4492" max="4492" width="12.7109375" style="409" customWidth="1"/>
    <col min="4493" max="4493" width="11.42578125" style="409"/>
    <col min="4494" max="4494" width="25.28515625" style="409" customWidth="1"/>
    <col min="4495" max="4495" width="15.85546875" style="409" bestFit="1" customWidth="1"/>
    <col min="4496" max="4497" width="18" style="409" bestFit="1" customWidth="1"/>
    <col min="4498" max="4716" width="11.42578125" style="409"/>
    <col min="4717" max="4717" width="15.42578125" style="409" customWidth="1"/>
    <col min="4718" max="4718" width="9.5703125" style="409" customWidth="1"/>
    <col min="4719" max="4719" width="14.42578125" style="409" customWidth="1"/>
    <col min="4720" max="4720" width="49.85546875" style="409" customWidth="1"/>
    <col min="4721" max="4721" width="22.5703125" style="409" customWidth="1"/>
    <col min="4722" max="4722" width="23" style="409" customWidth="1"/>
    <col min="4723" max="4723" width="22.85546875" style="409" customWidth="1"/>
    <col min="4724" max="4724" width="23.42578125" style="409" customWidth="1"/>
    <col min="4725" max="4725" width="22.42578125" style="409" customWidth="1"/>
    <col min="4726" max="4726" width="13.85546875" style="409" customWidth="1"/>
    <col min="4727" max="4727" width="20.7109375" style="409" customWidth="1"/>
    <col min="4728" max="4728" width="18.140625" style="409" customWidth="1"/>
    <col min="4729" max="4729" width="14.85546875" style="409" bestFit="1" customWidth="1"/>
    <col min="4730" max="4730" width="11.42578125" style="409"/>
    <col min="4731" max="4731" width="17.42578125" style="409" customWidth="1"/>
    <col min="4732" max="4734" width="18.140625" style="409" customWidth="1"/>
    <col min="4735" max="4738" width="11.42578125" style="409"/>
    <col min="4739" max="4739" width="34" style="409" customWidth="1"/>
    <col min="4740" max="4740" width="9.5703125" style="409" customWidth="1"/>
    <col min="4741" max="4741" width="16.7109375" style="409" customWidth="1"/>
    <col min="4742" max="4742" width="55.140625" style="409" customWidth="1"/>
    <col min="4743" max="4743" width="22.5703125" style="409" customWidth="1"/>
    <col min="4744" max="4744" width="23" style="409" customWidth="1"/>
    <col min="4745" max="4745" width="22.85546875" style="409" customWidth="1"/>
    <col min="4746" max="4746" width="23.42578125" style="409" customWidth="1"/>
    <col min="4747" max="4747" width="28.7109375" style="409" customWidth="1"/>
    <col min="4748" max="4748" width="12.7109375" style="409" customWidth="1"/>
    <col min="4749" max="4749" width="11.42578125" style="409"/>
    <col min="4750" max="4750" width="25.28515625" style="409" customWidth="1"/>
    <col min="4751" max="4751" width="15.85546875" style="409" bestFit="1" customWidth="1"/>
    <col min="4752" max="4753" width="18" style="409" bestFit="1" customWidth="1"/>
    <col min="4754" max="4972" width="11.42578125" style="409"/>
    <col min="4973" max="4973" width="15.42578125" style="409" customWidth="1"/>
    <col min="4974" max="4974" width="9.5703125" style="409" customWidth="1"/>
    <col min="4975" max="4975" width="14.42578125" style="409" customWidth="1"/>
    <col min="4976" max="4976" width="49.85546875" style="409" customWidth="1"/>
    <col min="4977" max="4977" width="22.5703125" style="409" customWidth="1"/>
    <col min="4978" max="4978" width="23" style="409" customWidth="1"/>
    <col min="4979" max="4979" width="22.85546875" style="409" customWidth="1"/>
    <col min="4980" max="4980" width="23.42578125" style="409" customWidth="1"/>
    <col min="4981" max="4981" width="22.42578125" style="409" customWidth="1"/>
    <col min="4982" max="4982" width="13.85546875" style="409" customWidth="1"/>
    <col min="4983" max="4983" width="20.7109375" style="409" customWidth="1"/>
    <col min="4984" max="4984" width="18.140625" style="409" customWidth="1"/>
    <col min="4985" max="4985" width="14.85546875" style="409" bestFit="1" customWidth="1"/>
    <col min="4986" max="4986" width="11.42578125" style="409"/>
    <col min="4987" max="4987" width="17.42578125" style="409" customWidth="1"/>
    <col min="4988" max="4990" width="18.140625" style="409" customWidth="1"/>
    <col min="4991" max="4994" width="11.42578125" style="409"/>
    <col min="4995" max="4995" width="34" style="409" customWidth="1"/>
    <col min="4996" max="4996" width="9.5703125" style="409" customWidth="1"/>
    <col min="4997" max="4997" width="16.7109375" style="409" customWidth="1"/>
    <col min="4998" max="4998" width="55.140625" style="409" customWidth="1"/>
    <col min="4999" max="4999" width="22.5703125" style="409" customWidth="1"/>
    <col min="5000" max="5000" width="23" style="409" customWidth="1"/>
    <col min="5001" max="5001" width="22.85546875" style="409" customWidth="1"/>
    <col min="5002" max="5002" width="23.42578125" style="409" customWidth="1"/>
    <col min="5003" max="5003" width="28.7109375" style="409" customWidth="1"/>
    <col min="5004" max="5004" width="12.7109375" style="409" customWidth="1"/>
    <col min="5005" max="5005" width="11.42578125" style="409"/>
    <col min="5006" max="5006" width="25.28515625" style="409" customWidth="1"/>
    <col min="5007" max="5007" width="15.85546875" style="409" bestFit="1" customWidth="1"/>
    <col min="5008" max="5009" width="18" style="409" bestFit="1" customWidth="1"/>
    <col min="5010" max="5228" width="11.42578125" style="409"/>
    <col min="5229" max="5229" width="15.42578125" style="409" customWidth="1"/>
    <col min="5230" max="5230" width="9.5703125" style="409" customWidth="1"/>
    <col min="5231" max="5231" width="14.42578125" style="409" customWidth="1"/>
    <col min="5232" max="5232" width="49.85546875" style="409" customWidth="1"/>
    <col min="5233" max="5233" width="22.5703125" style="409" customWidth="1"/>
    <col min="5234" max="5234" width="23" style="409" customWidth="1"/>
    <col min="5235" max="5235" width="22.85546875" style="409" customWidth="1"/>
    <col min="5236" max="5236" width="23.42578125" style="409" customWidth="1"/>
    <col min="5237" max="5237" width="22.42578125" style="409" customWidth="1"/>
    <col min="5238" max="5238" width="13.85546875" style="409" customWidth="1"/>
    <col min="5239" max="5239" width="20.7109375" style="409" customWidth="1"/>
    <col min="5240" max="5240" width="18.140625" style="409" customWidth="1"/>
    <col min="5241" max="5241" width="14.85546875" style="409" bestFit="1" customWidth="1"/>
    <col min="5242" max="5242" width="11.42578125" style="409"/>
    <col min="5243" max="5243" width="17.42578125" style="409" customWidth="1"/>
    <col min="5244" max="5246" width="18.140625" style="409" customWidth="1"/>
    <col min="5247" max="5250" width="11.42578125" style="409"/>
    <col min="5251" max="5251" width="34" style="409" customWidth="1"/>
    <col min="5252" max="5252" width="9.5703125" style="409" customWidth="1"/>
    <col min="5253" max="5253" width="16.7109375" style="409" customWidth="1"/>
    <col min="5254" max="5254" width="55.140625" style="409" customWidth="1"/>
    <col min="5255" max="5255" width="22.5703125" style="409" customWidth="1"/>
    <col min="5256" max="5256" width="23" style="409" customWidth="1"/>
    <col min="5257" max="5257" width="22.85546875" style="409" customWidth="1"/>
    <col min="5258" max="5258" width="23.42578125" style="409" customWidth="1"/>
    <col min="5259" max="5259" width="28.7109375" style="409" customWidth="1"/>
    <col min="5260" max="5260" width="12.7109375" style="409" customWidth="1"/>
    <col min="5261" max="5261" width="11.42578125" style="409"/>
    <col min="5262" max="5262" width="25.28515625" style="409" customWidth="1"/>
    <col min="5263" max="5263" width="15.85546875" style="409" bestFit="1" customWidth="1"/>
    <col min="5264" max="5265" width="18" style="409" bestFit="1" customWidth="1"/>
    <col min="5266" max="5484" width="11.42578125" style="409"/>
    <col min="5485" max="5485" width="15.42578125" style="409" customWidth="1"/>
    <col min="5486" max="5486" width="9.5703125" style="409" customWidth="1"/>
    <col min="5487" max="5487" width="14.42578125" style="409" customWidth="1"/>
    <col min="5488" max="5488" width="49.85546875" style="409" customWidth="1"/>
    <col min="5489" max="5489" width="22.5703125" style="409" customWidth="1"/>
    <col min="5490" max="5490" width="23" style="409" customWidth="1"/>
    <col min="5491" max="5491" width="22.85546875" style="409" customWidth="1"/>
    <col min="5492" max="5492" width="23.42578125" style="409" customWidth="1"/>
    <col min="5493" max="5493" width="22.42578125" style="409" customWidth="1"/>
    <col min="5494" max="5494" width="13.85546875" style="409" customWidth="1"/>
    <col min="5495" max="5495" width="20.7109375" style="409" customWidth="1"/>
    <col min="5496" max="5496" width="18.140625" style="409" customWidth="1"/>
    <col min="5497" max="5497" width="14.85546875" style="409" bestFit="1" customWidth="1"/>
    <col min="5498" max="5498" width="11.42578125" style="409"/>
    <col min="5499" max="5499" width="17.42578125" style="409" customWidth="1"/>
    <col min="5500" max="5502" width="18.140625" style="409" customWidth="1"/>
    <col min="5503" max="5506" width="11.42578125" style="409"/>
    <col min="5507" max="5507" width="34" style="409" customWidth="1"/>
    <col min="5508" max="5508" width="9.5703125" style="409" customWidth="1"/>
    <col min="5509" max="5509" width="16.7109375" style="409" customWidth="1"/>
    <col min="5510" max="5510" width="55.140625" style="409" customWidth="1"/>
    <col min="5511" max="5511" width="22.5703125" style="409" customWidth="1"/>
    <col min="5512" max="5512" width="23" style="409" customWidth="1"/>
    <col min="5513" max="5513" width="22.85546875" style="409" customWidth="1"/>
    <col min="5514" max="5514" width="23.42578125" style="409" customWidth="1"/>
    <col min="5515" max="5515" width="28.7109375" style="409" customWidth="1"/>
    <col min="5516" max="5516" width="12.7109375" style="409" customWidth="1"/>
    <col min="5517" max="5517" width="11.42578125" style="409"/>
    <col min="5518" max="5518" width="25.28515625" style="409" customWidth="1"/>
    <col min="5519" max="5519" width="15.85546875" style="409" bestFit="1" customWidth="1"/>
    <col min="5520" max="5521" width="18" style="409" bestFit="1" customWidth="1"/>
    <col min="5522" max="5740" width="11.42578125" style="409"/>
    <col min="5741" max="5741" width="15.42578125" style="409" customWidth="1"/>
    <col min="5742" max="5742" width="9.5703125" style="409" customWidth="1"/>
    <col min="5743" max="5743" width="14.42578125" style="409" customWidth="1"/>
    <col min="5744" max="5744" width="49.85546875" style="409" customWidth="1"/>
    <col min="5745" max="5745" width="22.5703125" style="409" customWidth="1"/>
    <col min="5746" max="5746" width="23" style="409" customWidth="1"/>
    <col min="5747" max="5747" width="22.85546875" style="409" customWidth="1"/>
    <col min="5748" max="5748" width="23.42578125" style="409" customWidth="1"/>
    <col min="5749" max="5749" width="22.42578125" style="409" customWidth="1"/>
    <col min="5750" max="5750" width="13.85546875" style="409" customWidth="1"/>
    <col min="5751" max="5751" width="20.7109375" style="409" customWidth="1"/>
    <col min="5752" max="5752" width="18.140625" style="409" customWidth="1"/>
    <col min="5753" max="5753" width="14.85546875" style="409" bestFit="1" customWidth="1"/>
    <col min="5754" max="5754" width="11.42578125" style="409"/>
    <col min="5755" max="5755" width="17.42578125" style="409" customWidth="1"/>
    <col min="5756" max="5758" width="18.140625" style="409" customWidth="1"/>
    <col min="5759" max="5762" width="11.42578125" style="409"/>
    <col min="5763" max="5763" width="34" style="409" customWidth="1"/>
    <col min="5764" max="5764" width="9.5703125" style="409" customWidth="1"/>
    <col min="5765" max="5765" width="16.7109375" style="409" customWidth="1"/>
    <col min="5766" max="5766" width="55.140625" style="409" customWidth="1"/>
    <col min="5767" max="5767" width="22.5703125" style="409" customWidth="1"/>
    <col min="5768" max="5768" width="23" style="409" customWidth="1"/>
    <col min="5769" max="5769" width="22.85546875" style="409" customWidth="1"/>
    <col min="5770" max="5770" width="23.42578125" style="409" customWidth="1"/>
    <col min="5771" max="5771" width="28.7109375" style="409" customWidth="1"/>
    <col min="5772" max="5772" width="12.7109375" style="409" customWidth="1"/>
    <col min="5773" max="5773" width="11.42578125" style="409"/>
    <col min="5774" max="5774" width="25.28515625" style="409" customWidth="1"/>
    <col min="5775" max="5775" width="15.85546875" style="409" bestFit="1" customWidth="1"/>
    <col min="5776" max="5777" width="18" style="409" bestFit="1" customWidth="1"/>
    <col min="5778" max="5996" width="11.42578125" style="409"/>
    <col min="5997" max="5997" width="15.42578125" style="409" customWidth="1"/>
    <col min="5998" max="5998" width="9.5703125" style="409" customWidth="1"/>
    <col min="5999" max="5999" width="14.42578125" style="409" customWidth="1"/>
    <col min="6000" max="6000" width="49.85546875" style="409" customWidth="1"/>
    <col min="6001" max="6001" width="22.5703125" style="409" customWidth="1"/>
    <col min="6002" max="6002" width="23" style="409" customWidth="1"/>
    <col min="6003" max="6003" width="22.85546875" style="409" customWidth="1"/>
    <col min="6004" max="6004" width="23.42578125" style="409" customWidth="1"/>
    <col min="6005" max="6005" width="22.42578125" style="409" customWidth="1"/>
    <col min="6006" max="6006" width="13.85546875" style="409" customWidth="1"/>
    <col min="6007" max="6007" width="20.7109375" style="409" customWidth="1"/>
    <col min="6008" max="6008" width="18.140625" style="409" customWidth="1"/>
    <col min="6009" max="6009" width="14.85546875" style="409" bestFit="1" customWidth="1"/>
    <col min="6010" max="6010" width="11.42578125" style="409"/>
    <col min="6011" max="6011" width="17.42578125" style="409" customWidth="1"/>
    <col min="6012" max="6014" width="18.140625" style="409" customWidth="1"/>
    <col min="6015" max="6018" width="11.42578125" style="409"/>
    <col min="6019" max="6019" width="34" style="409" customWidth="1"/>
    <col min="6020" max="6020" width="9.5703125" style="409" customWidth="1"/>
    <col min="6021" max="6021" width="16.7109375" style="409" customWidth="1"/>
    <col min="6022" max="6022" width="55.140625" style="409" customWidth="1"/>
    <col min="6023" max="6023" width="22.5703125" style="409" customWidth="1"/>
    <col min="6024" max="6024" width="23" style="409" customWidth="1"/>
    <col min="6025" max="6025" width="22.85546875" style="409" customWidth="1"/>
    <col min="6026" max="6026" width="23.42578125" style="409" customWidth="1"/>
    <col min="6027" max="6027" width="28.7109375" style="409" customWidth="1"/>
    <col min="6028" max="6028" width="12.7109375" style="409" customWidth="1"/>
    <col min="6029" max="6029" width="11.42578125" style="409"/>
    <col min="6030" max="6030" width="25.28515625" style="409" customWidth="1"/>
    <col min="6031" max="6031" width="15.85546875" style="409" bestFit="1" customWidth="1"/>
    <col min="6032" max="6033" width="18" style="409" bestFit="1" customWidth="1"/>
    <col min="6034" max="6252" width="11.42578125" style="409"/>
    <col min="6253" max="6253" width="15.42578125" style="409" customWidth="1"/>
    <col min="6254" max="6254" width="9.5703125" style="409" customWidth="1"/>
    <col min="6255" max="6255" width="14.42578125" style="409" customWidth="1"/>
    <col min="6256" max="6256" width="49.85546875" style="409" customWidth="1"/>
    <col min="6257" max="6257" width="22.5703125" style="409" customWidth="1"/>
    <col min="6258" max="6258" width="23" style="409" customWidth="1"/>
    <col min="6259" max="6259" width="22.85546875" style="409" customWidth="1"/>
    <col min="6260" max="6260" width="23.42578125" style="409" customWidth="1"/>
    <col min="6261" max="6261" width="22.42578125" style="409" customWidth="1"/>
    <col min="6262" max="6262" width="13.85546875" style="409" customWidth="1"/>
    <col min="6263" max="6263" width="20.7109375" style="409" customWidth="1"/>
    <col min="6264" max="6264" width="18.140625" style="409" customWidth="1"/>
    <col min="6265" max="6265" width="14.85546875" style="409" bestFit="1" customWidth="1"/>
    <col min="6266" max="6266" width="11.42578125" style="409"/>
    <col min="6267" max="6267" width="17.42578125" style="409" customWidth="1"/>
    <col min="6268" max="6270" width="18.140625" style="409" customWidth="1"/>
    <col min="6271" max="6274" width="11.42578125" style="409"/>
    <col min="6275" max="6275" width="34" style="409" customWidth="1"/>
    <col min="6276" max="6276" width="9.5703125" style="409" customWidth="1"/>
    <col min="6277" max="6277" width="16.7109375" style="409" customWidth="1"/>
    <col min="6278" max="6278" width="55.140625" style="409" customWidth="1"/>
    <col min="6279" max="6279" width="22.5703125" style="409" customWidth="1"/>
    <col min="6280" max="6280" width="23" style="409" customWidth="1"/>
    <col min="6281" max="6281" width="22.85546875" style="409" customWidth="1"/>
    <col min="6282" max="6282" width="23.42578125" style="409" customWidth="1"/>
    <col min="6283" max="6283" width="28.7109375" style="409" customWidth="1"/>
    <col min="6284" max="6284" width="12.7109375" style="409" customWidth="1"/>
    <col min="6285" max="6285" width="11.42578125" style="409"/>
    <col min="6286" max="6286" width="25.28515625" style="409" customWidth="1"/>
    <col min="6287" max="6287" width="15.85546875" style="409" bestFit="1" customWidth="1"/>
    <col min="6288" max="6289" width="18" style="409" bestFit="1" customWidth="1"/>
    <col min="6290" max="6508" width="11.42578125" style="409"/>
    <col min="6509" max="6509" width="15.42578125" style="409" customWidth="1"/>
    <col min="6510" max="6510" width="9.5703125" style="409" customWidth="1"/>
    <col min="6511" max="6511" width="14.42578125" style="409" customWidth="1"/>
    <col min="6512" max="6512" width="49.85546875" style="409" customWidth="1"/>
    <col min="6513" max="6513" width="22.5703125" style="409" customWidth="1"/>
    <col min="6514" max="6514" width="23" style="409" customWidth="1"/>
    <col min="6515" max="6515" width="22.85546875" style="409" customWidth="1"/>
    <col min="6516" max="6516" width="23.42578125" style="409" customWidth="1"/>
    <col min="6517" max="6517" width="22.42578125" style="409" customWidth="1"/>
    <col min="6518" max="6518" width="13.85546875" style="409" customWidth="1"/>
    <col min="6519" max="6519" width="20.7109375" style="409" customWidth="1"/>
    <col min="6520" max="6520" width="18.140625" style="409" customWidth="1"/>
    <col min="6521" max="6521" width="14.85546875" style="409" bestFit="1" customWidth="1"/>
    <col min="6522" max="6522" width="11.42578125" style="409"/>
    <col min="6523" max="6523" width="17.42578125" style="409" customWidth="1"/>
    <col min="6524" max="6526" width="18.140625" style="409" customWidth="1"/>
    <col min="6527" max="6530" width="11.42578125" style="409"/>
    <col min="6531" max="6531" width="34" style="409" customWidth="1"/>
    <col min="6532" max="6532" width="9.5703125" style="409" customWidth="1"/>
    <col min="6533" max="6533" width="16.7109375" style="409" customWidth="1"/>
    <col min="6534" max="6534" width="55.140625" style="409" customWidth="1"/>
    <col min="6535" max="6535" width="22.5703125" style="409" customWidth="1"/>
    <col min="6536" max="6536" width="23" style="409" customWidth="1"/>
    <col min="6537" max="6537" width="22.85546875" style="409" customWidth="1"/>
    <col min="6538" max="6538" width="23.42578125" style="409" customWidth="1"/>
    <col min="6539" max="6539" width="28.7109375" style="409" customWidth="1"/>
    <col min="6540" max="6540" width="12.7109375" style="409" customWidth="1"/>
    <col min="6541" max="6541" width="11.42578125" style="409"/>
    <col min="6542" max="6542" width="25.28515625" style="409" customWidth="1"/>
    <col min="6543" max="6543" width="15.85546875" style="409" bestFit="1" customWidth="1"/>
    <col min="6544" max="6545" width="18" style="409" bestFit="1" customWidth="1"/>
    <col min="6546" max="6764" width="11.42578125" style="409"/>
    <col min="6765" max="6765" width="15.42578125" style="409" customWidth="1"/>
    <col min="6766" max="6766" width="9.5703125" style="409" customWidth="1"/>
    <col min="6767" max="6767" width="14.42578125" style="409" customWidth="1"/>
    <col min="6768" max="6768" width="49.85546875" style="409" customWidth="1"/>
    <col min="6769" max="6769" width="22.5703125" style="409" customWidth="1"/>
    <col min="6770" max="6770" width="23" style="409" customWidth="1"/>
    <col min="6771" max="6771" width="22.85546875" style="409" customWidth="1"/>
    <col min="6772" max="6772" width="23.42578125" style="409" customWidth="1"/>
    <col min="6773" max="6773" width="22.42578125" style="409" customWidth="1"/>
    <col min="6774" max="6774" width="13.85546875" style="409" customWidth="1"/>
    <col min="6775" max="6775" width="20.7109375" style="409" customWidth="1"/>
    <col min="6776" max="6776" width="18.140625" style="409" customWidth="1"/>
    <col min="6777" max="6777" width="14.85546875" style="409" bestFit="1" customWidth="1"/>
    <col min="6778" max="6778" width="11.42578125" style="409"/>
    <col min="6779" max="6779" width="17.42578125" style="409" customWidth="1"/>
    <col min="6780" max="6782" width="18.140625" style="409" customWidth="1"/>
    <col min="6783" max="6786" width="11.42578125" style="409"/>
    <col min="6787" max="6787" width="34" style="409" customWidth="1"/>
    <col min="6788" max="6788" width="9.5703125" style="409" customWidth="1"/>
    <col min="6789" max="6789" width="16.7109375" style="409" customWidth="1"/>
    <col min="6790" max="6790" width="55.140625" style="409" customWidth="1"/>
    <col min="6791" max="6791" width="22.5703125" style="409" customWidth="1"/>
    <col min="6792" max="6792" width="23" style="409" customWidth="1"/>
    <col min="6793" max="6793" width="22.85546875" style="409" customWidth="1"/>
    <col min="6794" max="6794" width="23.42578125" style="409" customWidth="1"/>
    <col min="6795" max="6795" width="28.7109375" style="409" customWidth="1"/>
    <col min="6796" max="6796" width="12.7109375" style="409" customWidth="1"/>
    <col min="6797" max="6797" width="11.42578125" style="409"/>
    <col min="6798" max="6798" width="25.28515625" style="409" customWidth="1"/>
    <col min="6799" max="6799" width="15.85546875" style="409" bestFit="1" customWidth="1"/>
    <col min="6800" max="6801" width="18" style="409" bestFit="1" customWidth="1"/>
    <col min="6802" max="7020" width="11.42578125" style="409"/>
    <col min="7021" max="7021" width="15.42578125" style="409" customWidth="1"/>
    <col min="7022" max="7022" width="9.5703125" style="409" customWidth="1"/>
    <col min="7023" max="7023" width="14.42578125" style="409" customWidth="1"/>
    <col min="7024" max="7024" width="49.85546875" style="409" customWidth="1"/>
    <col min="7025" max="7025" width="22.5703125" style="409" customWidth="1"/>
    <col min="7026" max="7026" width="23" style="409" customWidth="1"/>
    <col min="7027" max="7027" width="22.85546875" style="409" customWidth="1"/>
    <col min="7028" max="7028" width="23.42578125" style="409" customWidth="1"/>
    <col min="7029" max="7029" width="22.42578125" style="409" customWidth="1"/>
    <col min="7030" max="7030" width="13.85546875" style="409" customWidth="1"/>
    <col min="7031" max="7031" width="20.7109375" style="409" customWidth="1"/>
    <col min="7032" max="7032" width="18.140625" style="409" customWidth="1"/>
    <col min="7033" max="7033" width="14.85546875" style="409" bestFit="1" customWidth="1"/>
    <col min="7034" max="7034" width="11.42578125" style="409"/>
    <col min="7035" max="7035" width="17.42578125" style="409" customWidth="1"/>
    <col min="7036" max="7038" width="18.140625" style="409" customWidth="1"/>
    <col min="7039" max="7042" width="11.42578125" style="409"/>
    <col min="7043" max="7043" width="34" style="409" customWidth="1"/>
    <col min="7044" max="7044" width="9.5703125" style="409" customWidth="1"/>
    <col min="7045" max="7045" width="16.7109375" style="409" customWidth="1"/>
    <col min="7046" max="7046" width="55.140625" style="409" customWidth="1"/>
    <col min="7047" max="7047" width="22.5703125" style="409" customWidth="1"/>
    <col min="7048" max="7048" width="23" style="409" customWidth="1"/>
    <col min="7049" max="7049" width="22.85546875" style="409" customWidth="1"/>
    <col min="7050" max="7050" width="23.42578125" style="409" customWidth="1"/>
    <col min="7051" max="7051" width="28.7109375" style="409" customWidth="1"/>
    <col min="7052" max="7052" width="12.7109375" style="409" customWidth="1"/>
    <col min="7053" max="7053" width="11.42578125" style="409"/>
    <col min="7054" max="7054" width="25.28515625" style="409" customWidth="1"/>
    <col min="7055" max="7055" width="15.85546875" style="409" bestFit="1" customWidth="1"/>
    <col min="7056" max="7057" width="18" style="409" bestFit="1" customWidth="1"/>
    <col min="7058" max="7276" width="11.42578125" style="409"/>
    <col min="7277" max="7277" width="15.42578125" style="409" customWidth="1"/>
    <col min="7278" max="7278" width="9.5703125" style="409" customWidth="1"/>
    <col min="7279" max="7279" width="14.42578125" style="409" customWidth="1"/>
    <col min="7280" max="7280" width="49.85546875" style="409" customWidth="1"/>
    <col min="7281" max="7281" width="22.5703125" style="409" customWidth="1"/>
    <col min="7282" max="7282" width="23" style="409" customWidth="1"/>
    <col min="7283" max="7283" width="22.85546875" style="409" customWidth="1"/>
    <col min="7284" max="7284" width="23.42578125" style="409" customWidth="1"/>
    <col min="7285" max="7285" width="22.42578125" style="409" customWidth="1"/>
    <col min="7286" max="7286" width="13.85546875" style="409" customWidth="1"/>
    <col min="7287" max="7287" width="20.7109375" style="409" customWidth="1"/>
    <col min="7288" max="7288" width="18.140625" style="409" customWidth="1"/>
    <col min="7289" max="7289" width="14.85546875" style="409" bestFit="1" customWidth="1"/>
    <col min="7290" max="7290" width="11.42578125" style="409"/>
    <col min="7291" max="7291" width="17.42578125" style="409" customWidth="1"/>
    <col min="7292" max="7294" width="18.140625" style="409" customWidth="1"/>
    <col min="7295" max="7298" width="11.42578125" style="409"/>
    <col min="7299" max="7299" width="34" style="409" customWidth="1"/>
    <col min="7300" max="7300" width="9.5703125" style="409" customWidth="1"/>
    <col min="7301" max="7301" width="16.7109375" style="409" customWidth="1"/>
    <col min="7302" max="7302" width="55.140625" style="409" customWidth="1"/>
    <col min="7303" max="7303" width="22.5703125" style="409" customWidth="1"/>
    <col min="7304" max="7304" width="23" style="409" customWidth="1"/>
    <col min="7305" max="7305" width="22.85546875" style="409" customWidth="1"/>
    <col min="7306" max="7306" width="23.42578125" style="409" customWidth="1"/>
    <col min="7307" max="7307" width="28.7109375" style="409" customWidth="1"/>
    <col min="7308" max="7308" width="12.7109375" style="409" customWidth="1"/>
    <col min="7309" max="7309" width="11.42578125" style="409"/>
    <col min="7310" max="7310" width="25.28515625" style="409" customWidth="1"/>
    <col min="7311" max="7311" width="15.85546875" style="409" bestFit="1" customWidth="1"/>
    <col min="7312" max="7313" width="18" style="409" bestFit="1" customWidth="1"/>
    <col min="7314" max="7532" width="11.42578125" style="409"/>
    <col min="7533" max="7533" width="15.42578125" style="409" customWidth="1"/>
    <col min="7534" max="7534" width="9.5703125" style="409" customWidth="1"/>
    <col min="7535" max="7535" width="14.42578125" style="409" customWidth="1"/>
    <col min="7536" max="7536" width="49.85546875" style="409" customWidth="1"/>
    <col min="7537" max="7537" width="22.5703125" style="409" customWidth="1"/>
    <col min="7538" max="7538" width="23" style="409" customWidth="1"/>
    <col min="7539" max="7539" width="22.85546875" style="409" customWidth="1"/>
    <col min="7540" max="7540" width="23.42578125" style="409" customWidth="1"/>
    <col min="7541" max="7541" width="22.42578125" style="409" customWidth="1"/>
    <col min="7542" max="7542" width="13.85546875" style="409" customWidth="1"/>
    <col min="7543" max="7543" width="20.7109375" style="409" customWidth="1"/>
    <col min="7544" max="7544" width="18.140625" style="409" customWidth="1"/>
    <col min="7545" max="7545" width="14.85546875" style="409" bestFit="1" customWidth="1"/>
    <col min="7546" max="7546" width="11.42578125" style="409"/>
    <col min="7547" max="7547" width="17.42578125" style="409" customWidth="1"/>
    <col min="7548" max="7550" width="18.140625" style="409" customWidth="1"/>
    <col min="7551" max="7554" width="11.42578125" style="409"/>
    <col min="7555" max="7555" width="34" style="409" customWidth="1"/>
    <col min="7556" max="7556" width="9.5703125" style="409" customWidth="1"/>
    <col min="7557" max="7557" width="16.7109375" style="409" customWidth="1"/>
    <col min="7558" max="7558" width="55.140625" style="409" customWidth="1"/>
    <col min="7559" max="7559" width="22.5703125" style="409" customWidth="1"/>
    <col min="7560" max="7560" width="23" style="409" customWidth="1"/>
    <col min="7561" max="7561" width="22.85546875" style="409" customWidth="1"/>
    <col min="7562" max="7562" width="23.42578125" style="409" customWidth="1"/>
    <col min="7563" max="7563" width="28.7109375" style="409" customWidth="1"/>
    <col min="7564" max="7564" width="12.7109375" style="409" customWidth="1"/>
    <col min="7565" max="7565" width="11.42578125" style="409"/>
    <col min="7566" max="7566" width="25.28515625" style="409" customWidth="1"/>
    <col min="7567" max="7567" width="15.85546875" style="409" bestFit="1" customWidth="1"/>
    <col min="7568" max="7569" width="18" style="409" bestFit="1" customWidth="1"/>
    <col min="7570" max="7788" width="11.42578125" style="409"/>
    <col min="7789" max="7789" width="15.42578125" style="409" customWidth="1"/>
    <col min="7790" max="7790" width="9.5703125" style="409" customWidth="1"/>
    <col min="7791" max="7791" width="14.42578125" style="409" customWidth="1"/>
    <col min="7792" max="7792" width="49.85546875" style="409" customWidth="1"/>
    <col min="7793" max="7793" width="22.5703125" style="409" customWidth="1"/>
    <col min="7794" max="7794" width="23" style="409" customWidth="1"/>
    <col min="7795" max="7795" width="22.85546875" style="409" customWidth="1"/>
    <col min="7796" max="7796" width="23.42578125" style="409" customWidth="1"/>
    <col min="7797" max="7797" width="22.42578125" style="409" customWidth="1"/>
    <col min="7798" max="7798" width="13.85546875" style="409" customWidth="1"/>
    <col min="7799" max="7799" width="20.7109375" style="409" customWidth="1"/>
    <col min="7800" max="7800" width="18.140625" style="409" customWidth="1"/>
    <col min="7801" max="7801" width="14.85546875" style="409" bestFit="1" customWidth="1"/>
    <col min="7802" max="7802" width="11.42578125" style="409"/>
    <col min="7803" max="7803" width="17.42578125" style="409" customWidth="1"/>
    <col min="7804" max="7806" width="18.140625" style="409" customWidth="1"/>
    <col min="7807" max="7810" width="11.42578125" style="409"/>
    <col min="7811" max="7811" width="34" style="409" customWidth="1"/>
    <col min="7812" max="7812" width="9.5703125" style="409" customWidth="1"/>
    <col min="7813" max="7813" width="16.7109375" style="409" customWidth="1"/>
    <col min="7814" max="7814" width="55.140625" style="409" customWidth="1"/>
    <col min="7815" max="7815" width="22.5703125" style="409" customWidth="1"/>
    <col min="7816" max="7816" width="23" style="409" customWidth="1"/>
    <col min="7817" max="7817" width="22.85546875" style="409" customWidth="1"/>
    <col min="7818" max="7818" width="23.42578125" style="409" customWidth="1"/>
    <col min="7819" max="7819" width="28.7109375" style="409" customWidth="1"/>
    <col min="7820" max="7820" width="12.7109375" style="409" customWidth="1"/>
    <col min="7821" max="7821" width="11.42578125" style="409"/>
    <col min="7822" max="7822" width="25.28515625" style="409" customWidth="1"/>
    <col min="7823" max="7823" width="15.85546875" style="409" bestFit="1" customWidth="1"/>
    <col min="7824" max="7825" width="18" style="409" bestFit="1" customWidth="1"/>
    <col min="7826" max="8044" width="11.42578125" style="409"/>
    <col min="8045" max="8045" width="15.42578125" style="409" customWidth="1"/>
    <col min="8046" max="8046" width="9.5703125" style="409" customWidth="1"/>
    <col min="8047" max="8047" width="14.42578125" style="409" customWidth="1"/>
    <col min="8048" max="8048" width="49.85546875" style="409" customWidth="1"/>
    <col min="8049" max="8049" width="22.5703125" style="409" customWidth="1"/>
    <col min="8050" max="8050" width="23" style="409" customWidth="1"/>
    <col min="8051" max="8051" width="22.85546875" style="409" customWidth="1"/>
    <col min="8052" max="8052" width="23.42578125" style="409" customWidth="1"/>
    <col min="8053" max="8053" width="22.42578125" style="409" customWidth="1"/>
    <col min="8054" max="8054" width="13.85546875" style="409" customWidth="1"/>
    <col min="8055" max="8055" width="20.7109375" style="409" customWidth="1"/>
    <col min="8056" max="8056" width="18.140625" style="409" customWidth="1"/>
    <col min="8057" max="8057" width="14.85546875" style="409" bestFit="1" customWidth="1"/>
    <col min="8058" max="8058" width="11.42578125" style="409"/>
    <col min="8059" max="8059" width="17.42578125" style="409" customWidth="1"/>
    <col min="8060" max="8062" width="18.140625" style="409" customWidth="1"/>
    <col min="8063" max="8066" width="11.42578125" style="409"/>
    <col min="8067" max="8067" width="34" style="409" customWidth="1"/>
    <col min="8068" max="8068" width="9.5703125" style="409" customWidth="1"/>
    <col min="8069" max="8069" width="16.7109375" style="409" customWidth="1"/>
    <col min="8070" max="8070" width="55.140625" style="409" customWidth="1"/>
    <col min="8071" max="8071" width="22.5703125" style="409" customWidth="1"/>
    <col min="8072" max="8072" width="23" style="409" customWidth="1"/>
    <col min="8073" max="8073" width="22.85546875" style="409" customWidth="1"/>
    <col min="8074" max="8074" width="23.42578125" style="409" customWidth="1"/>
    <col min="8075" max="8075" width="28.7109375" style="409" customWidth="1"/>
    <col min="8076" max="8076" width="12.7109375" style="409" customWidth="1"/>
    <col min="8077" max="8077" width="11.42578125" style="409"/>
    <col min="8078" max="8078" width="25.28515625" style="409" customWidth="1"/>
    <col min="8079" max="8079" width="15.85546875" style="409" bestFit="1" customWidth="1"/>
    <col min="8080" max="8081" width="18" style="409" bestFit="1" customWidth="1"/>
    <col min="8082" max="8300" width="11.42578125" style="409"/>
    <col min="8301" max="8301" width="15.42578125" style="409" customWidth="1"/>
    <col min="8302" max="8302" width="9.5703125" style="409" customWidth="1"/>
    <col min="8303" max="8303" width="14.42578125" style="409" customWidth="1"/>
    <col min="8304" max="8304" width="49.85546875" style="409" customWidth="1"/>
    <col min="8305" max="8305" width="22.5703125" style="409" customWidth="1"/>
    <col min="8306" max="8306" width="23" style="409" customWidth="1"/>
    <col min="8307" max="8307" width="22.85546875" style="409" customWidth="1"/>
    <col min="8308" max="8308" width="23.42578125" style="409" customWidth="1"/>
    <col min="8309" max="8309" width="22.42578125" style="409" customWidth="1"/>
    <col min="8310" max="8310" width="13.85546875" style="409" customWidth="1"/>
    <col min="8311" max="8311" width="20.7109375" style="409" customWidth="1"/>
    <col min="8312" max="8312" width="18.140625" style="409" customWidth="1"/>
    <col min="8313" max="8313" width="14.85546875" style="409" bestFit="1" customWidth="1"/>
    <col min="8314" max="8314" width="11.42578125" style="409"/>
    <col min="8315" max="8315" width="17.42578125" style="409" customWidth="1"/>
    <col min="8316" max="8318" width="18.140625" style="409" customWidth="1"/>
    <col min="8319" max="8322" width="11.42578125" style="409"/>
    <col min="8323" max="8323" width="34" style="409" customWidth="1"/>
    <col min="8324" max="8324" width="9.5703125" style="409" customWidth="1"/>
    <col min="8325" max="8325" width="16.7109375" style="409" customWidth="1"/>
    <col min="8326" max="8326" width="55.140625" style="409" customWidth="1"/>
    <col min="8327" max="8327" width="22.5703125" style="409" customWidth="1"/>
    <col min="8328" max="8328" width="23" style="409" customWidth="1"/>
    <col min="8329" max="8329" width="22.85546875" style="409" customWidth="1"/>
    <col min="8330" max="8330" width="23.42578125" style="409" customWidth="1"/>
    <col min="8331" max="8331" width="28.7109375" style="409" customWidth="1"/>
    <col min="8332" max="8332" width="12.7109375" style="409" customWidth="1"/>
    <col min="8333" max="8333" width="11.42578125" style="409"/>
    <col min="8334" max="8334" width="25.28515625" style="409" customWidth="1"/>
    <col min="8335" max="8335" width="15.85546875" style="409" bestFit="1" customWidth="1"/>
    <col min="8336" max="8337" width="18" style="409" bestFit="1" customWidth="1"/>
    <col min="8338" max="8556" width="11.42578125" style="409"/>
    <col min="8557" max="8557" width="15.42578125" style="409" customWidth="1"/>
    <col min="8558" max="8558" width="9.5703125" style="409" customWidth="1"/>
    <col min="8559" max="8559" width="14.42578125" style="409" customWidth="1"/>
    <col min="8560" max="8560" width="49.85546875" style="409" customWidth="1"/>
    <col min="8561" max="8561" width="22.5703125" style="409" customWidth="1"/>
    <col min="8562" max="8562" width="23" style="409" customWidth="1"/>
    <col min="8563" max="8563" width="22.85546875" style="409" customWidth="1"/>
    <col min="8564" max="8564" width="23.42578125" style="409" customWidth="1"/>
    <col min="8565" max="8565" width="22.42578125" style="409" customWidth="1"/>
    <col min="8566" max="8566" width="13.85546875" style="409" customWidth="1"/>
    <col min="8567" max="8567" width="20.7109375" style="409" customWidth="1"/>
    <col min="8568" max="8568" width="18.140625" style="409" customWidth="1"/>
    <col min="8569" max="8569" width="14.85546875" style="409" bestFit="1" customWidth="1"/>
    <col min="8570" max="8570" width="11.42578125" style="409"/>
    <col min="8571" max="8571" width="17.42578125" style="409" customWidth="1"/>
    <col min="8572" max="8574" width="18.140625" style="409" customWidth="1"/>
    <col min="8575" max="8578" width="11.42578125" style="409"/>
    <col min="8579" max="8579" width="34" style="409" customWidth="1"/>
    <col min="8580" max="8580" width="9.5703125" style="409" customWidth="1"/>
    <col min="8581" max="8581" width="16.7109375" style="409" customWidth="1"/>
    <col min="8582" max="8582" width="55.140625" style="409" customWidth="1"/>
    <col min="8583" max="8583" width="22.5703125" style="409" customWidth="1"/>
    <col min="8584" max="8584" width="23" style="409" customWidth="1"/>
    <col min="8585" max="8585" width="22.85546875" style="409" customWidth="1"/>
    <col min="8586" max="8586" width="23.42578125" style="409" customWidth="1"/>
    <col min="8587" max="8587" width="28.7109375" style="409" customWidth="1"/>
    <col min="8588" max="8588" width="12.7109375" style="409" customWidth="1"/>
    <col min="8589" max="8589" width="11.42578125" style="409"/>
    <col min="8590" max="8590" width="25.28515625" style="409" customWidth="1"/>
    <col min="8591" max="8591" width="15.85546875" style="409" bestFit="1" customWidth="1"/>
    <col min="8592" max="8593" width="18" style="409" bestFit="1" customWidth="1"/>
    <col min="8594" max="8812" width="11.42578125" style="409"/>
    <col min="8813" max="8813" width="15.42578125" style="409" customWidth="1"/>
    <col min="8814" max="8814" width="9.5703125" style="409" customWidth="1"/>
    <col min="8815" max="8815" width="14.42578125" style="409" customWidth="1"/>
    <col min="8816" max="8816" width="49.85546875" style="409" customWidth="1"/>
    <col min="8817" max="8817" width="22.5703125" style="409" customWidth="1"/>
    <col min="8818" max="8818" width="23" style="409" customWidth="1"/>
    <col min="8819" max="8819" width="22.85546875" style="409" customWidth="1"/>
    <col min="8820" max="8820" width="23.42578125" style="409" customWidth="1"/>
    <col min="8821" max="8821" width="22.42578125" style="409" customWidth="1"/>
    <col min="8822" max="8822" width="13.85546875" style="409" customWidth="1"/>
    <col min="8823" max="8823" width="20.7109375" style="409" customWidth="1"/>
    <col min="8824" max="8824" width="18.140625" style="409" customWidth="1"/>
    <col min="8825" max="8825" width="14.85546875" style="409" bestFit="1" customWidth="1"/>
    <col min="8826" max="8826" width="11.42578125" style="409"/>
    <col min="8827" max="8827" width="17.42578125" style="409" customWidth="1"/>
    <col min="8828" max="8830" width="18.140625" style="409" customWidth="1"/>
    <col min="8831" max="8834" width="11.42578125" style="409"/>
    <col min="8835" max="8835" width="34" style="409" customWidth="1"/>
    <col min="8836" max="8836" width="9.5703125" style="409" customWidth="1"/>
    <col min="8837" max="8837" width="16.7109375" style="409" customWidth="1"/>
    <col min="8838" max="8838" width="55.140625" style="409" customWidth="1"/>
    <col min="8839" max="8839" width="22.5703125" style="409" customWidth="1"/>
    <col min="8840" max="8840" width="23" style="409" customWidth="1"/>
    <col min="8841" max="8841" width="22.85546875" style="409" customWidth="1"/>
    <col min="8842" max="8842" width="23.42578125" style="409" customWidth="1"/>
    <col min="8843" max="8843" width="28.7109375" style="409" customWidth="1"/>
    <col min="8844" max="8844" width="12.7109375" style="409" customWidth="1"/>
    <col min="8845" max="8845" width="11.42578125" style="409"/>
    <col min="8846" max="8846" width="25.28515625" style="409" customWidth="1"/>
    <col min="8847" max="8847" width="15.85546875" style="409" bestFit="1" customWidth="1"/>
    <col min="8848" max="8849" width="18" style="409" bestFit="1" customWidth="1"/>
    <col min="8850" max="9068" width="11.42578125" style="409"/>
    <col min="9069" max="9069" width="15.42578125" style="409" customWidth="1"/>
    <col min="9070" max="9070" width="9.5703125" style="409" customWidth="1"/>
    <col min="9071" max="9071" width="14.42578125" style="409" customWidth="1"/>
    <col min="9072" max="9072" width="49.85546875" style="409" customWidth="1"/>
    <col min="9073" max="9073" width="22.5703125" style="409" customWidth="1"/>
    <col min="9074" max="9074" width="23" style="409" customWidth="1"/>
    <col min="9075" max="9075" width="22.85546875" style="409" customWidth="1"/>
    <col min="9076" max="9076" width="23.42578125" style="409" customWidth="1"/>
    <col min="9077" max="9077" width="22.42578125" style="409" customWidth="1"/>
    <col min="9078" max="9078" width="13.85546875" style="409" customWidth="1"/>
    <col min="9079" max="9079" width="20.7109375" style="409" customWidth="1"/>
    <col min="9080" max="9080" width="18.140625" style="409" customWidth="1"/>
    <col min="9081" max="9081" width="14.85546875" style="409" bestFit="1" customWidth="1"/>
    <col min="9082" max="9082" width="11.42578125" style="409"/>
    <col min="9083" max="9083" width="17.42578125" style="409" customWidth="1"/>
    <col min="9084" max="9086" width="18.140625" style="409" customWidth="1"/>
    <col min="9087" max="9090" width="11.42578125" style="409"/>
    <col min="9091" max="9091" width="34" style="409" customWidth="1"/>
    <col min="9092" max="9092" width="9.5703125" style="409" customWidth="1"/>
    <col min="9093" max="9093" width="16.7109375" style="409" customWidth="1"/>
    <col min="9094" max="9094" width="55.140625" style="409" customWidth="1"/>
    <col min="9095" max="9095" width="22.5703125" style="409" customWidth="1"/>
    <col min="9096" max="9096" width="23" style="409" customWidth="1"/>
    <col min="9097" max="9097" width="22.85546875" style="409" customWidth="1"/>
    <col min="9098" max="9098" width="23.42578125" style="409" customWidth="1"/>
    <col min="9099" max="9099" width="28.7109375" style="409" customWidth="1"/>
    <col min="9100" max="9100" width="12.7109375" style="409" customWidth="1"/>
    <col min="9101" max="9101" width="11.42578125" style="409"/>
    <col min="9102" max="9102" width="25.28515625" style="409" customWidth="1"/>
    <col min="9103" max="9103" width="15.85546875" style="409" bestFit="1" customWidth="1"/>
    <col min="9104" max="9105" width="18" style="409" bestFit="1" customWidth="1"/>
    <col min="9106" max="9324" width="11.42578125" style="409"/>
    <col min="9325" max="9325" width="15.42578125" style="409" customWidth="1"/>
    <col min="9326" max="9326" width="9.5703125" style="409" customWidth="1"/>
    <col min="9327" max="9327" width="14.42578125" style="409" customWidth="1"/>
    <col min="9328" max="9328" width="49.85546875" style="409" customWidth="1"/>
    <col min="9329" max="9329" width="22.5703125" style="409" customWidth="1"/>
    <col min="9330" max="9330" width="23" style="409" customWidth="1"/>
    <col min="9331" max="9331" width="22.85546875" style="409" customWidth="1"/>
    <col min="9332" max="9332" width="23.42578125" style="409" customWidth="1"/>
    <col min="9333" max="9333" width="22.42578125" style="409" customWidth="1"/>
    <col min="9334" max="9334" width="13.85546875" style="409" customWidth="1"/>
    <col min="9335" max="9335" width="20.7109375" style="409" customWidth="1"/>
    <col min="9336" max="9336" width="18.140625" style="409" customWidth="1"/>
    <col min="9337" max="9337" width="14.85546875" style="409" bestFit="1" customWidth="1"/>
    <col min="9338" max="9338" width="11.42578125" style="409"/>
    <col min="9339" max="9339" width="17.42578125" style="409" customWidth="1"/>
    <col min="9340" max="9342" width="18.140625" style="409" customWidth="1"/>
    <col min="9343" max="9346" width="11.42578125" style="409"/>
    <col min="9347" max="9347" width="34" style="409" customWidth="1"/>
    <col min="9348" max="9348" width="9.5703125" style="409" customWidth="1"/>
    <col min="9349" max="9349" width="16.7109375" style="409" customWidth="1"/>
    <col min="9350" max="9350" width="55.140625" style="409" customWidth="1"/>
    <col min="9351" max="9351" width="22.5703125" style="409" customWidth="1"/>
    <col min="9352" max="9352" width="23" style="409" customWidth="1"/>
    <col min="9353" max="9353" width="22.85546875" style="409" customWidth="1"/>
    <col min="9354" max="9354" width="23.42578125" style="409" customWidth="1"/>
    <col min="9355" max="9355" width="28.7109375" style="409" customWidth="1"/>
    <col min="9356" max="9356" width="12.7109375" style="409" customWidth="1"/>
    <col min="9357" max="9357" width="11.42578125" style="409"/>
    <col min="9358" max="9358" width="25.28515625" style="409" customWidth="1"/>
    <col min="9359" max="9359" width="15.85546875" style="409" bestFit="1" customWidth="1"/>
    <col min="9360" max="9361" width="18" style="409" bestFit="1" customWidth="1"/>
    <col min="9362" max="9580" width="11.42578125" style="409"/>
    <col min="9581" max="9581" width="15.42578125" style="409" customWidth="1"/>
    <col min="9582" max="9582" width="9.5703125" style="409" customWidth="1"/>
    <col min="9583" max="9583" width="14.42578125" style="409" customWidth="1"/>
    <col min="9584" max="9584" width="49.85546875" style="409" customWidth="1"/>
    <col min="9585" max="9585" width="22.5703125" style="409" customWidth="1"/>
    <col min="9586" max="9586" width="23" style="409" customWidth="1"/>
    <col min="9587" max="9587" width="22.85546875" style="409" customWidth="1"/>
    <col min="9588" max="9588" width="23.42578125" style="409" customWidth="1"/>
    <col min="9589" max="9589" width="22.42578125" style="409" customWidth="1"/>
    <col min="9590" max="9590" width="13.85546875" style="409" customWidth="1"/>
    <col min="9591" max="9591" width="20.7109375" style="409" customWidth="1"/>
    <col min="9592" max="9592" width="18.140625" style="409" customWidth="1"/>
    <col min="9593" max="9593" width="14.85546875" style="409" bestFit="1" customWidth="1"/>
    <col min="9594" max="9594" width="11.42578125" style="409"/>
    <col min="9595" max="9595" width="17.42578125" style="409" customWidth="1"/>
    <col min="9596" max="9598" width="18.140625" style="409" customWidth="1"/>
    <col min="9599" max="9602" width="11.42578125" style="409"/>
    <col min="9603" max="9603" width="34" style="409" customWidth="1"/>
    <col min="9604" max="9604" width="9.5703125" style="409" customWidth="1"/>
    <col min="9605" max="9605" width="16.7109375" style="409" customWidth="1"/>
    <col min="9606" max="9606" width="55.140625" style="409" customWidth="1"/>
    <col min="9607" max="9607" width="22.5703125" style="409" customWidth="1"/>
    <col min="9608" max="9608" width="23" style="409" customWidth="1"/>
    <col min="9609" max="9609" width="22.85546875" style="409" customWidth="1"/>
    <col min="9610" max="9610" width="23.42578125" style="409" customWidth="1"/>
    <col min="9611" max="9611" width="28.7109375" style="409" customWidth="1"/>
    <col min="9612" max="9612" width="12.7109375" style="409" customWidth="1"/>
    <col min="9613" max="9613" width="11.42578125" style="409"/>
    <col min="9614" max="9614" width="25.28515625" style="409" customWidth="1"/>
    <col min="9615" max="9615" width="15.85546875" style="409" bestFit="1" customWidth="1"/>
    <col min="9616" max="9617" width="18" style="409" bestFit="1" customWidth="1"/>
    <col min="9618" max="9836" width="11.42578125" style="409"/>
    <col min="9837" max="9837" width="15.42578125" style="409" customWidth="1"/>
    <col min="9838" max="9838" width="9.5703125" style="409" customWidth="1"/>
    <col min="9839" max="9839" width="14.42578125" style="409" customWidth="1"/>
    <col min="9840" max="9840" width="49.85546875" style="409" customWidth="1"/>
    <col min="9841" max="9841" width="22.5703125" style="409" customWidth="1"/>
    <col min="9842" max="9842" width="23" style="409" customWidth="1"/>
    <col min="9843" max="9843" width="22.85546875" style="409" customWidth="1"/>
    <col min="9844" max="9844" width="23.42578125" style="409" customWidth="1"/>
    <col min="9845" max="9845" width="22.42578125" style="409" customWidth="1"/>
    <col min="9846" max="9846" width="13.85546875" style="409" customWidth="1"/>
    <col min="9847" max="9847" width="20.7109375" style="409" customWidth="1"/>
    <col min="9848" max="9848" width="18.140625" style="409" customWidth="1"/>
    <col min="9849" max="9849" width="14.85546875" style="409" bestFit="1" customWidth="1"/>
    <col min="9850" max="9850" width="11.42578125" style="409"/>
    <col min="9851" max="9851" width="17.42578125" style="409" customWidth="1"/>
    <col min="9852" max="9854" width="18.140625" style="409" customWidth="1"/>
    <col min="9855" max="9858" width="11.42578125" style="409"/>
    <col min="9859" max="9859" width="34" style="409" customWidth="1"/>
    <col min="9860" max="9860" width="9.5703125" style="409" customWidth="1"/>
    <col min="9861" max="9861" width="16.7109375" style="409" customWidth="1"/>
    <col min="9862" max="9862" width="55.140625" style="409" customWidth="1"/>
    <col min="9863" max="9863" width="22.5703125" style="409" customWidth="1"/>
    <col min="9864" max="9864" width="23" style="409" customWidth="1"/>
    <col min="9865" max="9865" width="22.85546875" style="409" customWidth="1"/>
    <col min="9866" max="9866" width="23.42578125" style="409" customWidth="1"/>
    <col min="9867" max="9867" width="28.7109375" style="409" customWidth="1"/>
    <col min="9868" max="9868" width="12.7109375" style="409" customWidth="1"/>
    <col min="9869" max="9869" width="11.42578125" style="409"/>
    <col min="9870" max="9870" width="25.28515625" style="409" customWidth="1"/>
    <col min="9871" max="9871" width="15.85546875" style="409" bestFit="1" customWidth="1"/>
    <col min="9872" max="9873" width="18" style="409" bestFit="1" customWidth="1"/>
    <col min="9874" max="10092" width="11.42578125" style="409"/>
    <col min="10093" max="10093" width="15.42578125" style="409" customWidth="1"/>
    <col min="10094" max="10094" width="9.5703125" style="409" customWidth="1"/>
    <col min="10095" max="10095" width="14.42578125" style="409" customWidth="1"/>
    <col min="10096" max="10096" width="49.85546875" style="409" customWidth="1"/>
    <col min="10097" max="10097" width="22.5703125" style="409" customWidth="1"/>
    <col min="10098" max="10098" width="23" style="409" customWidth="1"/>
    <col min="10099" max="10099" width="22.85546875" style="409" customWidth="1"/>
    <col min="10100" max="10100" width="23.42578125" style="409" customWidth="1"/>
    <col min="10101" max="10101" width="22.42578125" style="409" customWidth="1"/>
    <col min="10102" max="10102" width="13.85546875" style="409" customWidth="1"/>
    <col min="10103" max="10103" width="20.7109375" style="409" customWidth="1"/>
    <col min="10104" max="10104" width="18.140625" style="409" customWidth="1"/>
    <col min="10105" max="10105" width="14.85546875" style="409" bestFit="1" customWidth="1"/>
    <col min="10106" max="10106" width="11.42578125" style="409"/>
    <col min="10107" max="10107" width="17.42578125" style="409" customWidth="1"/>
    <col min="10108" max="10110" width="18.140625" style="409" customWidth="1"/>
    <col min="10111" max="10114" width="11.42578125" style="409"/>
    <col min="10115" max="10115" width="34" style="409" customWidth="1"/>
    <col min="10116" max="10116" width="9.5703125" style="409" customWidth="1"/>
    <col min="10117" max="10117" width="16.7109375" style="409" customWidth="1"/>
    <col min="10118" max="10118" width="55.140625" style="409" customWidth="1"/>
    <col min="10119" max="10119" width="22.5703125" style="409" customWidth="1"/>
    <col min="10120" max="10120" width="23" style="409" customWidth="1"/>
    <col min="10121" max="10121" width="22.85546875" style="409" customWidth="1"/>
    <col min="10122" max="10122" width="23.42578125" style="409" customWidth="1"/>
    <col min="10123" max="10123" width="28.7109375" style="409" customWidth="1"/>
    <col min="10124" max="10124" width="12.7109375" style="409" customWidth="1"/>
    <col min="10125" max="10125" width="11.42578125" style="409"/>
    <col min="10126" max="10126" width="25.28515625" style="409" customWidth="1"/>
    <col min="10127" max="10127" width="15.85546875" style="409" bestFit="1" customWidth="1"/>
    <col min="10128" max="10129" width="18" style="409" bestFit="1" customWidth="1"/>
    <col min="10130" max="10348" width="11.42578125" style="409"/>
    <col min="10349" max="10349" width="15.42578125" style="409" customWidth="1"/>
    <col min="10350" max="10350" width="9.5703125" style="409" customWidth="1"/>
    <col min="10351" max="10351" width="14.42578125" style="409" customWidth="1"/>
    <col min="10352" max="10352" width="49.85546875" style="409" customWidth="1"/>
    <col min="10353" max="10353" width="22.5703125" style="409" customWidth="1"/>
    <col min="10354" max="10354" width="23" style="409" customWidth="1"/>
    <col min="10355" max="10355" width="22.85546875" style="409" customWidth="1"/>
    <col min="10356" max="10356" width="23.42578125" style="409" customWidth="1"/>
    <col min="10357" max="10357" width="22.42578125" style="409" customWidth="1"/>
    <col min="10358" max="10358" width="13.85546875" style="409" customWidth="1"/>
    <col min="10359" max="10359" width="20.7109375" style="409" customWidth="1"/>
    <col min="10360" max="10360" width="18.140625" style="409" customWidth="1"/>
    <col min="10361" max="10361" width="14.85546875" style="409" bestFit="1" customWidth="1"/>
    <col min="10362" max="10362" width="11.42578125" style="409"/>
    <col min="10363" max="10363" width="17.42578125" style="409" customWidth="1"/>
    <col min="10364" max="10366" width="18.140625" style="409" customWidth="1"/>
    <col min="10367" max="10370" width="11.42578125" style="409"/>
    <col min="10371" max="10371" width="34" style="409" customWidth="1"/>
    <col min="10372" max="10372" width="9.5703125" style="409" customWidth="1"/>
    <col min="10373" max="10373" width="16.7109375" style="409" customWidth="1"/>
    <col min="10374" max="10374" width="55.140625" style="409" customWidth="1"/>
    <col min="10375" max="10375" width="22.5703125" style="409" customWidth="1"/>
    <col min="10376" max="10376" width="23" style="409" customWidth="1"/>
    <col min="10377" max="10377" width="22.85546875" style="409" customWidth="1"/>
    <col min="10378" max="10378" width="23.42578125" style="409" customWidth="1"/>
    <col min="10379" max="10379" width="28.7109375" style="409" customWidth="1"/>
    <col min="10380" max="10380" width="12.7109375" style="409" customWidth="1"/>
    <col min="10381" max="10381" width="11.42578125" style="409"/>
    <col min="10382" max="10382" width="25.28515625" style="409" customWidth="1"/>
    <col min="10383" max="10383" width="15.85546875" style="409" bestFit="1" customWidth="1"/>
    <col min="10384" max="10385" width="18" style="409" bestFit="1" customWidth="1"/>
    <col min="10386" max="10604" width="11.42578125" style="409"/>
    <col min="10605" max="10605" width="15.42578125" style="409" customWidth="1"/>
    <col min="10606" max="10606" width="9.5703125" style="409" customWidth="1"/>
    <col min="10607" max="10607" width="14.42578125" style="409" customWidth="1"/>
    <col min="10608" max="10608" width="49.85546875" style="409" customWidth="1"/>
    <col min="10609" max="10609" width="22.5703125" style="409" customWidth="1"/>
    <col min="10610" max="10610" width="23" style="409" customWidth="1"/>
    <col min="10611" max="10611" width="22.85546875" style="409" customWidth="1"/>
    <col min="10612" max="10612" width="23.42578125" style="409" customWidth="1"/>
    <col min="10613" max="10613" width="22.42578125" style="409" customWidth="1"/>
    <col min="10614" max="10614" width="13.85546875" style="409" customWidth="1"/>
    <col min="10615" max="10615" width="20.7109375" style="409" customWidth="1"/>
    <col min="10616" max="10616" width="18.140625" style="409" customWidth="1"/>
    <col min="10617" max="10617" width="14.85546875" style="409" bestFit="1" customWidth="1"/>
    <col min="10618" max="10618" width="11.42578125" style="409"/>
    <col min="10619" max="10619" width="17.42578125" style="409" customWidth="1"/>
    <col min="10620" max="10622" width="18.140625" style="409" customWidth="1"/>
    <col min="10623" max="10626" width="11.42578125" style="409"/>
    <col min="10627" max="10627" width="34" style="409" customWidth="1"/>
    <col min="10628" max="10628" width="9.5703125" style="409" customWidth="1"/>
    <col min="10629" max="10629" width="16.7109375" style="409" customWidth="1"/>
    <col min="10630" max="10630" width="55.140625" style="409" customWidth="1"/>
    <col min="10631" max="10631" width="22.5703125" style="409" customWidth="1"/>
    <col min="10632" max="10632" width="23" style="409" customWidth="1"/>
    <col min="10633" max="10633" width="22.85546875" style="409" customWidth="1"/>
    <col min="10634" max="10634" width="23.42578125" style="409" customWidth="1"/>
    <col min="10635" max="10635" width="28.7109375" style="409" customWidth="1"/>
    <col min="10636" max="10636" width="12.7109375" style="409" customWidth="1"/>
    <col min="10637" max="10637" width="11.42578125" style="409"/>
    <col min="10638" max="10638" width="25.28515625" style="409" customWidth="1"/>
    <col min="10639" max="10639" width="15.85546875" style="409" bestFit="1" customWidth="1"/>
    <col min="10640" max="10641" width="18" style="409" bestFit="1" customWidth="1"/>
    <col min="10642" max="10860" width="11.42578125" style="409"/>
    <col min="10861" max="10861" width="15.42578125" style="409" customWidth="1"/>
    <col min="10862" max="10862" width="9.5703125" style="409" customWidth="1"/>
    <col min="10863" max="10863" width="14.42578125" style="409" customWidth="1"/>
    <col min="10864" max="10864" width="49.85546875" style="409" customWidth="1"/>
    <col min="10865" max="10865" width="22.5703125" style="409" customWidth="1"/>
    <col min="10866" max="10866" width="23" style="409" customWidth="1"/>
    <col min="10867" max="10867" width="22.85546875" style="409" customWidth="1"/>
    <col min="10868" max="10868" width="23.42578125" style="409" customWidth="1"/>
    <col min="10869" max="10869" width="22.42578125" style="409" customWidth="1"/>
    <col min="10870" max="10870" width="13.85546875" style="409" customWidth="1"/>
    <col min="10871" max="10871" width="20.7109375" style="409" customWidth="1"/>
    <col min="10872" max="10872" width="18.140625" style="409" customWidth="1"/>
    <col min="10873" max="10873" width="14.85546875" style="409" bestFit="1" customWidth="1"/>
    <col min="10874" max="10874" width="11.42578125" style="409"/>
    <col min="10875" max="10875" width="17.42578125" style="409" customWidth="1"/>
    <col min="10876" max="10878" width="18.140625" style="409" customWidth="1"/>
    <col min="10879" max="10882" width="11.42578125" style="409"/>
    <col min="10883" max="10883" width="34" style="409" customWidth="1"/>
    <col min="10884" max="10884" width="9.5703125" style="409" customWidth="1"/>
    <col min="10885" max="10885" width="16.7109375" style="409" customWidth="1"/>
    <col min="10886" max="10886" width="55.140625" style="409" customWidth="1"/>
    <col min="10887" max="10887" width="22.5703125" style="409" customWidth="1"/>
    <col min="10888" max="10888" width="23" style="409" customWidth="1"/>
    <col min="10889" max="10889" width="22.85546875" style="409" customWidth="1"/>
    <col min="10890" max="10890" width="23.42578125" style="409" customWidth="1"/>
    <col min="10891" max="10891" width="28.7109375" style="409" customWidth="1"/>
    <col min="10892" max="10892" width="12.7109375" style="409" customWidth="1"/>
    <col min="10893" max="10893" width="11.42578125" style="409"/>
    <col min="10894" max="10894" width="25.28515625" style="409" customWidth="1"/>
    <col min="10895" max="10895" width="15.85546875" style="409" bestFit="1" customWidth="1"/>
    <col min="10896" max="10897" width="18" style="409" bestFit="1" customWidth="1"/>
    <col min="10898" max="11116" width="11.42578125" style="409"/>
    <col min="11117" max="11117" width="15.42578125" style="409" customWidth="1"/>
    <col min="11118" max="11118" width="9.5703125" style="409" customWidth="1"/>
    <col min="11119" max="11119" width="14.42578125" style="409" customWidth="1"/>
    <col min="11120" max="11120" width="49.85546875" style="409" customWidth="1"/>
    <col min="11121" max="11121" width="22.5703125" style="409" customWidth="1"/>
    <col min="11122" max="11122" width="23" style="409" customWidth="1"/>
    <col min="11123" max="11123" width="22.85546875" style="409" customWidth="1"/>
    <col min="11124" max="11124" width="23.42578125" style="409" customWidth="1"/>
    <col min="11125" max="11125" width="22.42578125" style="409" customWidth="1"/>
    <col min="11126" max="11126" width="13.85546875" style="409" customWidth="1"/>
    <col min="11127" max="11127" width="20.7109375" style="409" customWidth="1"/>
    <col min="11128" max="11128" width="18.140625" style="409" customWidth="1"/>
    <col min="11129" max="11129" width="14.85546875" style="409" bestFit="1" customWidth="1"/>
    <col min="11130" max="11130" width="11.42578125" style="409"/>
    <col min="11131" max="11131" width="17.42578125" style="409" customWidth="1"/>
    <col min="11132" max="11134" width="18.140625" style="409" customWidth="1"/>
    <col min="11135" max="11138" width="11.42578125" style="409"/>
    <col min="11139" max="11139" width="34" style="409" customWidth="1"/>
    <col min="11140" max="11140" width="9.5703125" style="409" customWidth="1"/>
    <col min="11141" max="11141" width="16.7109375" style="409" customWidth="1"/>
    <col min="11142" max="11142" width="55.140625" style="409" customWidth="1"/>
    <col min="11143" max="11143" width="22.5703125" style="409" customWidth="1"/>
    <col min="11144" max="11144" width="23" style="409" customWidth="1"/>
    <col min="11145" max="11145" width="22.85546875" style="409" customWidth="1"/>
    <col min="11146" max="11146" width="23.42578125" style="409" customWidth="1"/>
    <col min="11147" max="11147" width="28.7109375" style="409" customWidth="1"/>
    <col min="11148" max="11148" width="12.7109375" style="409" customWidth="1"/>
    <col min="11149" max="11149" width="11.42578125" style="409"/>
    <col min="11150" max="11150" width="25.28515625" style="409" customWidth="1"/>
    <col min="11151" max="11151" width="15.85546875" style="409" bestFit="1" customWidth="1"/>
    <col min="11152" max="11153" width="18" style="409" bestFit="1" customWidth="1"/>
    <col min="11154" max="11372" width="11.42578125" style="409"/>
    <col min="11373" max="11373" width="15.42578125" style="409" customWidth="1"/>
    <col min="11374" max="11374" width="9.5703125" style="409" customWidth="1"/>
    <col min="11375" max="11375" width="14.42578125" style="409" customWidth="1"/>
    <col min="11376" max="11376" width="49.85546875" style="409" customWidth="1"/>
    <col min="11377" max="11377" width="22.5703125" style="409" customWidth="1"/>
    <col min="11378" max="11378" width="23" style="409" customWidth="1"/>
    <col min="11379" max="11379" width="22.85546875" style="409" customWidth="1"/>
    <col min="11380" max="11380" width="23.42578125" style="409" customWidth="1"/>
    <col min="11381" max="11381" width="22.42578125" style="409" customWidth="1"/>
    <col min="11382" max="11382" width="13.85546875" style="409" customWidth="1"/>
    <col min="11383" max="11383" width="20.7109375" style="409" customWidth="1"/>
    <col min="11384" max="11384" width="18.140625" style="409" customWidth="1"/>
    <col min="11385" max="11385" width="14.85546875" style="409" bestFit="1" customWidth="1"/>
    <col min="11386" max="11386" width="11.42578125" style="409"/>
    <col min="11387" max="11387" width="17.42578125" style="409" customWidth="1"/>
    <col min="11388" max="11390" width="18.140625" style="409" customWidth="1"/>
    <col min="11391" max="11394" width="11.42578125" style="409"/>
    <col min="11395" max="11395" width="34" style="409" customWidth="1"/>
    <col min="11396" max="11396" width="9.5703125" style="409" customWidth="1"/>
    <col min="11397" max="11397" width="16.7109375" style="409" customWidth="1"/>
    <col min="11398" max="11398" width="55.140625" style="409" customWidth="1"/>
    <col min="11399" max="11399" width="22.5703125" style="409" customWidth="1"/>
    <col min="11400" max="11400" width="23" style="409" customWidth="1"/>
    <col min="11401" max="11401" width="22.85546875" style="409" customWidth="1"/>
    <col min="11402" max="11402" width="23.42578125" style="409" customWidth="1"/>
    <col min="11403" max="11403" width="28.7109375" style="409" customWidth="1"/>
    <col min="11404" max="11404" width="12.7109375" style="409" customWidth="1"/>
    <col min="11405" max="11405" width="11.42578125" style="409"/>
    <col min="11406" max="11406" width="25.28515625" style="409" customWidth="1"/>
    <col min="11407" max="11407" width="15.85546875" style="409" bestFit="1" customWidth="1"/>
    <col min="11408" max="11409" width="18" style="409" bestFit="1" customWidth="1"/>
    <col min="11410" max="11628" width="11.42578125" style="409"/>
    <col min="11629" max="11629" width="15.42578125" style="409" customWidth="1"/>
    <col min="11630" max="11630" width="9.5703125" style="409" customWidth="1"/>
    <col min="11631" max="11631" width="14.42578125" style="409" customWidth="1"/>
    <col min="11632" max="11632" width="49.85546875" style="409" customWidth="1"/>
    <col min="11633" max="11633" width="22.5703125" style="409" customWidth="1"/>
    <col min="11634" max="11634" width="23" style="409" customWidth="1"/>
    <col min="11635" max="11635" width="22.85546875" style="409" customWidth="1"/>
    <col min="11636" max="11636" width="23.42578125" style="409" customWidth="1"/>
    <col min="11637" max="11637" width="22.42578125" style="409" customWidth="1"/>
    <col min="11638" max="11638" width="13.85546875" style="409" customWidth="1"/>
    <col min="11639" max="11639" width="20.7109375" style="409" customWidth="1"/>
    <col min="11640" max="11640" width="18.140625" style="409" customWidth="1"/>
    <col min="11641" max="11641" width="14.85546875" style="409" bestFit="1" customWidth="1"/>
    <col min="11642" max="11642" width="11.42578125" style="409"/>
    <col min="11643" max="11643" width="17.42578125" style="409" customWidth="1"/>
    <col min="11644" max="11646" width="18.140625" style="409" customWidth="1"/>
    <col min="11647" max="11650" width="11.42578125" style="409"/>
    <col min="11651" max="11651" width="34" style="409" customWidth="1"/>
    <col min="11652" max="11652" width="9.5703125" style="409" customWidth="1"/>
    <col min="11653" max="11653" width="16.7109375" style="409" customWidth="1"/>
    <col min="11654" max="11654" width="55.140625" style="409" customWidth="1"/>
    <col min="11655" max="11655" width="22.5703125" style="409" customWidth="1"/>
    <col min="11656" max="11656" width="23" style="409" customWidth="1"/>
    <col min="11657" max="11657" width="22.85546875" style="409" customWidth="1"/>
    <col min="11658" max="11658" width="23.42578125" style="409" customWidth="1"/>
    <col min="11659" max="11659" width="28.7109375" style="409" customWidth="1"/>
    <col min="11660" max="11660" width="12.7109375" style="409" customWidth="1"/>
    <col min="11661" max="11661" width="11.42578125" style="409"/>
    <col min="11662" max="11662" width="25.28515625" style="409" customWidth="1"/>
    <col min="11663" max="11663" width="15.85546875" style="409" bestFit="1" customWidth="1"/>
    <col min="11664" max="11665" width="18" style="409" bestFit="1" customWidth="1"/>
    <col min="11666" max="11884" width="11.42578125" style="409"/>
    <col min="11885" max="11885" width="15.42578125" style="409" customWidth="1"/>
    <col min="11886" max="11886" width="9.5703125" style="409" customWidth="1"/>
    <col min="11887" max="11887" width="14.42578125" style="409" customWidth="1"/>
    <col min="11888" max="11888" width="49.85546875" style="409" customWidth="1"/>
    <col min="11889" max="11889" width="22.5703125" style="409" customWidth="1"/>
    <col min="11890" max="11890" width="23" style="409" customWidth="1"/>
    <col min="11891" max="11891" width="22.85546875" style="409" customWidth="1"/>
    <col min="11892" max="11892" width="23.42578125" style="409" customWidth="1"/>
    <col min="11893" max="11893" width="22.42578125" style="409" customWidth="1"/>
    <col min="11894" max="11894" width="13.85546875" style="409" customWidth="1"/>
    <col min="11895" max="11895" width="20.7109375" style="409" customWidth="1"/>
    <col min="11896" max="11896" width="18.140625" style="409" customWidth="1"/>
    <col min="11897" max="11897" width="14.85546875" style="409" bestFit="1" customWidth="1"/>
    <col min="11898" max="11898" width="11.42578125" style="409"/>
    <col min="11899" max="11899" width="17.42578125" style="409" customWidth="1"/>
    <col min="11900" max="11902" width="18.140625" style="409" customWidth="1"/>
    <col min="11903" max="11906" width="11.42578125" style="409"/>
    <col min="11907" max="11907" width="34" style="409" customWidth="1"/>
    <col min="11908" max="11908" width="9.5703125" style="409" customWidth="1"/>
    <col min="11909" max="11909" width="16.7109375" style="409" customWidth="1"/>
    <col min="11910" max="11910" width="55.140625" style="409" customWidth="1"/>
    <col min="11911" max="11911" width="22.5703125" style="409" customWidth="1"/>
    <col min="11912" max="11912" width="23" style="409" customWidth="1"/>
    <col min="11913" max="11913" width="22.85546875" style="409" customWidth="1"/>
    <col min="11914" max="11914" width="23.42578125" style="409" customWidth="1"/>
    <col min="11915" max="11915" width="28.7109375" style="409" customWidth="1"/>
    <col min="11916" max="11916" width="12.7109375" style="409" customWidth="1"/>
    <col min="11917" max="11917" width="11.42578125" style="409"/>
    <col min="11918" max="11918" width="25.28515625" style="409" customWidth="1"/>
    <col min="11919" max="11919" width="15.85546875" style="409" bestFit="1" customWidth="1"/>
    <col min="11920" max="11921" width="18" style="409" bestFit="1" customWidth="1"/>
    <col min="11922" max="12140" width="11.42578125" style="409"/>
    <col min="12141" max="12141" width="15.42578125" style="409" customWidth="1"/>
    <col min="12142" max="12142" width="9.5703125" style="409" customWidth="1"/>
    <col min="12143" max="12143" width="14.42578125" style="409" customWidth="1"/>
    <col min="12144" max="12144" width="49.85546875" style="409" customWidth="1"/>
    <col min="12145" max="12145" width="22.5703125" style="409" customWidth="1"/>
    <col min="12146" max="12146" width="23" style="409" customWidth="1"/>
    <col min="12147" max="12147" width="22.85546875" style="409" customWidth="1"/>
    <col min="12148" max="12148" width="23.42578125" style="409" customWidth="1"/>
    <col min="12149" max="12149" width="22.42578125" style="409" customWidth="1"/>
    <col min="12150" max="12150" width="13.85546875" style="409" customWidth="1"/>
    <col min="12151" max="12151" width="20.7109375" style="409" customWidth="1"/>
    <col min="12152" max="12152" width="18.140625" style="409" customWidth="1"/>
    <col min="12153" max="12153" width="14.85546875" style="409" bestFit="1" customWidth="1"/>
    <col min="12154" max="12154" width="11.42578125" style="409"/>
    <col min="12155" max="12155" width="17.42578125" style="409" customWidth="1"/>
    <col min="12156" max="12158" width="18.140625" style="409" customWidth="1"/>
    <col min="12159" max="12162" width="11.42578125" style="409"/>
    <col min="12163" max="12163" width="34" style="409" customWidth="1"/>
    <col min="12164" max="12164" width="9.5703125" style="409" customWidth="1"/>
    <col min="12165" max="12165" width="16.7109375" style="409" customWidth="1"/>
    <col min="12166" max="12166" width="55.140625" style="409" customWidth="1"/>
    <col min="12167" max="12167" width="22.5703125" style="409" customWidth="1"/>
    <col min="12168" max="12168" width="23" style="409" customWidth="1"/>
    <col min="12169" max="12169" width="22.85546875" style="409" customWidth="1"/>
    <col min="12170" max="12170" width="23.42578125" style="409" customWidth="1"/>
    <col min="12171" max="12171" width="28.7109375" style="409" customWidth="1"/>
    <col min="12172" max="12172" width="12.7109375" style="409" customWidth="1"/>
    <col min="12173" max="12173" width="11.42578125" style="409"/>
    <col min="12174" max="12174" width="25.28515625" style="409" customWidth="1"/>
    <col min="12175" max="12175" width="15.85546875" style="409" bestFit="1" customWidth="1"/>
    <col min="12176" max="12177" width="18" style="409" bestFit="1" customWidth="1"/>
    <col min="12178" max="12396" width="11.42578125" style="409"/>
    <col min="12397" max="12397" width="15.42578125" style="409" customWidth="1"/>
    <col min="12398" max="12398" width="9.5703125" style="409" customWidth="1"/>
    <col min="12399" max="12399" width="14.42578125" style="409" customWidth="1"/>
    <col min="12400" max="12400" width="49.85546875" style="409" customWidth="1"/>
    <col min="12401" max="12401" width="22.5703125" style="409" customWidth="1"/>
    <col min="12402" max="12402" width="23" style="409" customWidth="1"/>
    <col min="12403" max="12403" width="22.85546875" style="409" customWidth="1"/>
    <col min="12404" max="12404" width="23.42578125" style="409" customWidth="1"/>
    <col min="12405" max="12405" width="22.42578125" style="409" customWidth="1"/>
    <col min="12406" max="12406" width="13.85546875" style="409" customWidth="1"/>
    <col min="12407" max="12407" width="20.7109375" style="409" customWidth="1"/>
    <col min="12408" max="12408" width="18.140625" style="409" customWidth="1"/>
    <col min="12409" max="12409" width="14.85546875" style="409" bestFit="1" customWidth="1"/>
    <col min="12410" max="12410" width="11.42578125" style="409"/>
    <col min="12411" max="12411" width="17.42578125" style="409" customWidth="1"/>
    <col min="12412" max="12414" width="18.140625" style="409" customWidth="1"/>
    <col min="12415" max="12418" width="11.42578125" style="409"/>
    <col min="12419" max="12419" width="34" style="409" customWidth="1"/>
    <col min="12420" max="12420" width="9.5703125" style="409" customWidth="1"/>
    <col min="12421" max="12421" width="16.7109375" style="409" customWidth="1"/>
    <col min="12422" max="12422" width="55.140625" style="409" customWidth="1"/>
    <col min="12423" max="12423" width="22.5703125" style="409" customWidth="1"/>
    <col min="12424" max="12424" width="23" style="409" customWidth="1"/>
    <col min="12425" max="12425" width="22.85546875" style="409" customWidth="1"/>
    <col min="12426" max="12426" width="23.42578125" style="409" customWidth="1"/>
    <col min="12427" max="12427" width="28.7109375" style="409" customWidth="1"/>
    <col min="12428" max="12428" width="12.7109375" style="409" customWidth="1"/>
    <col min="12429" max="12429" width="11.42578125" style="409"/>
    <col min="12430" max="12430" width="25.28515625" style="409" customWidth="1"/>
    <col min="12431" max="12431" width="15.85546875" style="409" bestFit="1" customWidth="1"/>
    <col min="12432" max="12433" width="18" style="409" bestFit="1" customWidth="1"/>
    <col min="12434" max="12652" width="11.42578125" style="409"/>
    <col min="12653" max="12653" width="15.42578125" style="409" customWidth="1"/>
    <col min="12654" max="12654" width="9.5703125" style="409" customWidth="1"/>
    <col min="12655" max="12655" width="14.42578125" style="409" customWidth="1"/>
    <col min="12656" max="12656" width="49.85546875" style="409" customWidth="1"/>
    <col min="12657" max="12657" width="22.5703125" style="409" customWidth="1"/>
    <col min="12658" max="12658" width="23" style="409" customWidth="1"/>
    <col min="12659" max="12659" width="22.85546875" style="409" customWidth="1"/>
    <col min="12660" max="12660" width="23.42578125" style="409" customWidth="1"/>
    <col min="12661" max="12661" width="22.42578125" style="409" customWidth="1"/>
    <col min="12662" max="12662" width="13.85546875" style="409" customWidth="1"/>
    <col min="12663" max="12663" width="20.7109375" style="409" customWidth="1"/>
    <col min="12664" max="12664" width="18.140625" style="409" customWidth="1"/>
    <col min="12665" max="12665" width="14.85546875" style="409" bestFit="1" customWidth="1"/>
    <col min="12666" max="12666" width="11.42578125" style="409"/>
    <col min="12667" max="12667" width="17.42578125" style="409" customWidth="1"/>
    <col min="12668" max="12670" width="18.140625" style="409" customWidth="1"/>
    <col min="12671" max="12674" width="11.42578125" style="409"/>
    <col min="12675" max="12675" width="34" style="409" customWidth="1"/>
    <col min="12676" max="12676" width="9.5703125" style="409" customWidth="1"/>
    <col min="12677" max="12677" width="16.7109375" style="409" customWidth="1"/>
    <col min="12678" max="12678" width="55.140625" style="409" customWidth="1"/>
    <col min="12679" max="12679" width="22.5703125" style="409" customWidth="1"/>
    <col min="12680" max="12680" width="23" style="409" customWidth="1"/>
    <col min="12681" max="12681" width="22.85546875" style="409" customWidth="1"/>
    <col min="12682" max="12682" width="23.42578125" style="409" customWidth="1"/>
    <col min="12683" max="12683" width="28.7109375" style="409" customWidth="1"/>
    <col min="12684" max="12684" width="12.7109375" style="409" customWidth="1"/>
    <col min="12685" max="12685" width="11.42578125" style="409"/>
    <col min="12686" max="12686" width="25.28515625" style="409" customWidth="1"/>
    <col min="12687" max="12687" width="15.85546875" style="409" bestFit="1" customWidth="1"/>
    <col min="12688" max="12689" width="18" style="409" bestFit="1" customWidth="1"/>
    <col min="12690" max="12908" width="11.42578125" style="409"/>
    <col min="12909" max="12909" width="15.42578125" style="409" customWidth="1"/>
    <col min="12910" max="12910" width="9.5703125" style="409" customWidth="1"/>
    <col min="12911" max="12911" width="14.42578125" style="409" customWidth="1"/>
    <col min="12912" max="12912" width="49.85546875" style="409" customWidth="1"/>
    <col min="12913" max="12913" width="22.5703125" style="409" customWidth="1"/>
    <col min="12914" max="12914" width="23" style="409" customWidth="1"/>
    <col min="12915" max="12915" width="22.85546875" style="409" customWidth="1"/>
    <col min="12916" max="12916" width="23.42578125" style="409" customWidth="1"/>
    <col min="12917" max="12917" width="22.42578125" style="409" customWidth="1"/>
    <col min="12918" max="12918" width="13.85546875" style="409" customWidth="1"/>
    <col min="12919" max="12919" width="20.7109375" style="409" customWidth="1"/>
    <col min="12920" max="12920" width="18.140625" style="409" customWidth="1"/>
    <col min="12921" max="12921" width="14.85546875" style="409" bestFit="1" customWidth="1"/>
    <col min="12922" max="12922" width="11.42578125" style="409"/>
    <col min="12923" max="12923" width="17.42578125" style="409" customWidth="1"/>
    <col min="12924" max="12926" width="18.140625" style="409" customWidth="1"/>
    <col min="12927" max="12930" width="11.42578125" style="409"/>
    <col min="12931" max="12931" width="34" style="409" customWidth="1"/>
    <col min="12932" max="12932" width="9.5703125" style="409" customWidth="1"/>
    <col min="12933" max="12933" width="16.7109375" style="409" customWidth="1"/>
    <col min="12934" max="12934" width="55.140625" style="409" customWidth="1"/>
    <col min="12935" max="12935" width="22.5703125" style="409" customWidth="1"/>
    <col min="12936" max="12936" width="23" style="409" customWidth="1"/>
    <col min="12937" max="12937" width="22.85546875" style="409" customWidth="1"/>
    <col min="12938" max="12938" width="23.42578125" style="409" customWidth="1"/>
    <col min="12939" max="12939" width="28.7109375" style="409" customWidth="1"/>
    <col min="12940" max="12940" width="12.7109375" style="409" customWidth="1"/>
    <col min="12941" max="12941" width="11.42578125" style="409"/>
    <col min="12942" max="12942" width="25.28515625" style="409" customWidth="1"/>
    <col min="12943" max="12943" width="15.85546875" style="409" bestFit="1" customWidth="1"/>
    <col min="12944" max="12945" width="18" style="409" bestFit="1" customWidth="1"/>
    <col min="12946" max="13164" width="11.42578125" style="409"/>
    <col min="13165" max="13165" width="15.42578125" style="409" customWidth="1"/>
    <col min="13166" max="13166" width="9.5703125" style="409" customWidth="1"/>
    <col min="13167" max="13167" width="14.42578125" style="409" customWidth="1"/>
    <col min="13168" max="13168" width="49.85546875" style="409" customWidth="1"/>
    <col min="13169" max="13169" width="22.5703125" style="409" customWidth="1"/>
    <col min="13170" max="13170" width="23" style="409" customWidth="1"/>
    <col min="13171" max="13171" width="22.85546875" style="409" customWidth="1"/>
    <col min="13172" max="13172" width="23.42578125" style="409" customWidth="1"/>
    <col min="13173" max="13173" width="22.42578125" style="409" customWidth="1"/>
    <col min="13174" max="13174" width="13.85546875" style="409" customWidth="1"/>
    <col min="13175" max="13175" width="20.7109375" style="409" customWidth="1"/>
    <col min="13176" max="13176" width="18.140625" style="409" customWidth="1"/>
    <col min="13177" max="13177" width="14.85546875" style="409" bestFit="1" customWidth="1"/>
    <col min="13178" max="13178" width="11.42578125" style="409"/>
    <col min="13179" max="13179" width="17.42578125" style="409" customWidth="1"/>
    <col min="13180" max="13182" width="18.140625" style="409" customWidth="1"/>
    <col min="13183" max="13186" width="11.42578125" style="409"/>
    <col min="13187" max="13187" width="34" style="409" customWidth="1"/>
    <col min="13188" max="13188" width="9.5703125" style="409" customWidth="1"/>
    <col min="13189" max="13189" width="16.7109375" style="409" customWidth="1"/>
    <col min="13190" max="13190" width="55.140625" style="409" customWidth="1"/>
    <col min="13191" max="13191" width="22.5703125" style="409" customWidth="1"/>
    <col min="13192" max="13192" width="23" style="409" customWidth="1"/>
    <col min="13193" max="13193" width="22.85546875" style="409" customWidth="1"/>
    <col min="13194" max="13194" width="23.42578125" style="409" customWidth="1"/>
    <col min="13195" max="13195" width="28.7109375" style="409" customWidth="1"/>
    <col min="13196" max="13196" width="12.7109375" style="409" customWidth="1"/>
    <col min="13197" max="13197" width="11.42578125" style="409"/>
    <col min="13198" max="13198" width="25.28515625" style="409" customWidth="1"/>
    <col min="13199" max="13199" width="15.85546875" style="409" bestFit="1" customWidth="1"/>
    <col min="13200" max="13201" width="18" style="409" bestFit="1" customWidth="1"/>
    <col min="13202" max="13420" width="11.42578125" style="409"/>
    <col min="13421" max="13421" width="15.42578125" style="409" customWidth="1"/>
    <col min="13422" max="13422" width="9.5703125" style="409" customWidth="1"/>
    <col min="13423" max="13423" width="14.42578125" style="409" customWidth="1"/>
    <col min="13424" max="13424" width="49.85546875" style="409" customWidth="1"/>
    <col min="13425" max="13425" width="22.5703125" style="409" customWidth="1"/>
    <col min="13426" max="13426" width="23" style="409" customWidth="1"/>
    <col min="13427" max="13427" width="22.85546875" style="409" customWidth="1"/>
    <col min="13428" max="13428" width="23.42578125" style="409" customWidth="1"/>
    <col min="13429" max="13429" width="22.42578125" style="409" customWidth="1"/>
    <col min="13430" max="13430" width="13.85546875" style="409" customWidth="1"/>
    <col min="13431" max="13431" width="20.7109375" style="409" customWidth="1"/>
    <col min="13432" max="13432" width="18.140625" style="409" customWidth="1"/>
    <col min="13433" max="13433" width="14.85546875" style="409" bestFit="1" customWidth="1"/>
    <col min="13434" max="13434" width="11.42578125" style="409"/>
    <col min="13435" max="13435" width="17.42578125" style="409" customWidth="1"/>
    <col min="13436" max="13438" width="18.140625" style="409" customWidth="1"/>
    <col min="13439" max="13442" width="11.42578125" style="409"/>
    <col min="13443" max="13443" width="34" style="409" customWidth="1"/>
    <col min="13444" max="13444" width="9.5703125" style="409" customWidth="1"/>
    <col min="13445" max="13445" width="16.7109375" style="409" customWidth="1"/>
    <col min="13446" max="13446" width="55.140625" style="409" customWidth="1"/>
    <col min="13447" max="13447" width="22.5703125" style="409" customWidth="1"/>
    <col min="13448" max="13448" width="23" style="409" customWidth="1"/>
    <col min="13449" max="13449" width="22.85546875" style="409" customWidth="1"/>
    <col min="13450" max="13450" width="23.42578125" style="409" customWidth="1"/>
    <col min="13451" max="13451" width="28.7109375" style="409" customWidth="1"/>
    <col min="13452" max="13452" width="12.7109375" style="409" customWidth="1"/>
    <col min="13453" max="13453" width="11.42578125" style="409"/>
    <col min="13454" max="13454" width="25.28515625" style="409" customWidth="1"/>
    <col min="13455" max="13455" width="15.85546875" style="409" bestFit="1" customWidth="1"/>
    <col min="13456" max="13457" width="18" style="409" bestFit="1" customWidth="1"/>
    <col min="13458" max="13676" width="11.42578125" style="409"/>
    <col min="13677" max="13677" width="15.42578125" style="409" customWidth="1"/>
    <col min="13678" max="13678" width="9.5703125" style="409" customWidth="1"/>
    <col min="13679" max="13679" width="14.42578125" style="409" customWidth="1"/>
    <col min="13680" max="13680" width="49.85546875" style="409" customWidth="1"/>
    <col min="13681" max="13681" width="22.5703125" style="409" customWidth="1"/>
    <col min="13682" max="13682" width="23" style="409" customWidth="1"/>
    <col min="13683" max="13683" width="22.85546875" style="409" customWidth="1"/>
    <col min="13684" max="13684" width="23.42578125" style="409" customWidth="1"/>
    <col min="13685" max="13685" width="22.42578125" style="409" customWidth="1"/>
    <col min="13686" max="13686" width="13.85546875" style="409" customWidth="1"/>
    <col min="13687" max="13687" width="20.7109375" style="409" customWidth="1"/>
    <col min="13688" max="13688" width="18.140625" style="409" customWidth="1"/>
    <col min="13689" max="13689" width="14.85546875" style="409" bestFit="1" customWidth="1"/>
    <col min="13690" max="13690" width="11.42578125" style="409"/>
    <col min="13691" max="13691" width="17.42578125" style="409" customWidth="1"/>
    <col min="13692" max="13694" width="18.140625" style="409" customWidth="1"/>
    <col min="13695" max="13698" width="11.42578125" style="409"/>
    <col min="13699" max="13699" width="34" style="409" customWidth="1"/>
    <col min="13700" max="13700" width="9.5703125" style="409" customWidth="1"/>
    <col min="13701" max="13701" width="16.7109375" style="409" customWidth="1"/>
    <col min="13702" max="13702" width="55.140625" style="409" customWidth="1"/>
    <col min="13703" max="13703" width="22.5703125" style="409" customWidth="1"/>
    <col min="13704" max="13704" width="23" style="409" customWidth="1"/>
    <col min="13705" max="13705" width="22.85546875" style="409" customWidth="1"/>
    <col min="13706" max="13706" width="23.42578125" style="409" customWidth="1"/>
    <col min="13707" max="13707" width="28.7109375" style="409" customWidth="1"/>
    <col min="13708" max="13708" width="12.7109375" style="409" customWidth="1"/>
    <col min="13709" max="13709" width="11.42578125" style="409"/>
    <col min="13710" max="13710" width="25.28515625" style="409" customWidth="1"/>
    <col min="13711" max="13711" width="15.85546875" style="409" bestFit="1" customWidth="1"/>
    <col min="13712" max="13713" width="18" style="409" bestFit="1" customWidth="1"/>
    <col min="13714" max="13932" width="11.42578125" style="409"/>
    <col min="13933" max="13933" width="15.42578125" style="409" customWidth="1"/>
    <col min="13934" max="13934" width="9.5703125" style="409" customWidth="1"/>
    <col min="13935" max="13935" width="14.42578125" style="409" customWidth="1"/>
    <col min="13936" max="13936" width="49.85546875" style="409" customWidth="1"/>
    <col min="13937" max="13937" width="22.5703125" style="409" customWidth="1"/>
    <col min="13938" max="13938" width="23" style="409" customWidth="1"/>
    <col min="13939" max="13939" width="22.85546875" style="409" customWidth="1"/>
    <col min="13940" max="13940" width="23.42578125" style="409" customWidth="1"/>
    <col min="13941" max="13941" width="22.42578125" style="409" customWidth="1"/>
    <col min="13942" max="13942" width="13.85546875" style="409" customWidth="1"/>
    <col min="13943" max="13943" width="20.7109375" style="409" customWidth="1"/>
    <col min="13944" max="13944" width="18.140625" style="409" customWidth="1"/>
    <col min="13945" max="13945" width="14.85546875" style="409" bestFit="1" customWidth="1"/>
    <col min="13946" max="13946" width="11.42578125" style="409"/>
    <col min="13947" max="13947" width="17.42578125" style="409" customWidth="1"/>
    <col min="13948" max="13950" width="18.140625" style="409" customWidth="1"/>
    <col min="13951" max="13954" width="11.42578125" style="409"/>
    <col min="13955" max="13955" width="34" style="409" customWidth="1"/>
    <col min="13956" max="13956" width="9.5703125" style="409" customWidth="1"/>
    <col min="13957" max="13957" width="16.7109375" style="409" customWidth="1"/>
    <col min="13958" max="13958" width="55.140625" style="409" customWidth="1"/>
    <col min="13959" max="13959" width="22.5703125" style="409" customWidth="1"/>
    <col min="13960" max="13960" width="23" style="409" customWidth="1"/>
    <col min="13961" max="13961" width="22.85546875" style="409" customWidth="1"/>
    <col min="13962" max="13962" width="23.42578125" style="409" customWidth="1"/>
    <col min="13963" max="13963" width="28.7109375" style="409" customWidth="1"/>
    <col min="13964" max="13964" width="12.7109375" style="409" customWidth="1"/>
    <col min="13965" max="13965" width="11.42578125" style="409"/>
    <col min="13966" max="13966" width="25.28515625" style="409" customWidth="1"/>
    <col min="13967" max="13967" width="15.85546875" style="409" bestFit="1" customWidth="1"/>
    <col min="13968" max="13969" width="18" style="409" bestFit="1" customWidth="1"/>
    <col min="13970" max="14188" width="11.42578125" style="409"/>
    <col min="14189" max="14189" width="15.42578125" style="409" customWidth="1"/>
    <col min="14190" max="14190" width="9.5703125" style="409" customWidth="1"/>
    <col min="14191" max="14191" width="14.42578125" style="409" customWidth="1"/>
    <col min="14192" max="14192" width="49.85546875" style="409" customWidth="1"/>
    <col min="14193" max="14193" width="22.5703125" style="409" customWidth="1"/>
    <col min="14194" max="14194" width="23" style="409" customWidth="1"/>
    <col min="14195" max="14195" width="22.85546875" style="409" customWidth="1"/>
    <col min="14196" max="14196" width="23.42578125" style="409" customWidth="1"/>
    <col min="14197" max="14197" width="22.42578125" style="409" customWidth="1"/>
    <col min="14198" max="14198" width="13.85546875" style="409" customWidth="1"/>
    <col min="14199" max="14199" width="20.7109375" style="409" customWidth="1"/>
    <col min="14200" max="14200" width="18.140625" style="409" customWidth="1"/>
    <col min="14201" max="14201" width="14.85546875" style="409" bestFit="1" customWidth="1"/>
    <col min="14202" max="14202" width="11.42578125" style="409"/>
    <col min="14203" max="14203" width="17.42578125" style="409" customWidth="1"/>
    <col min="14204" max="14206" width="18.140625" style="409" customWidth="1"/>
    <col min="14207" max="14210" width="11.42578125" style="409"/>
    <col min="14211" max="14211" width="34" style="409" customWidth="1"/>
    <col min="14212" max="14212" width="9.5703125" style="409" customWidth="1"/>
    <col min="14213" max="14213" width="16.7109375" style="409" customWidth="1"/>
    <col min="14214" max="14214" width="55.140625" style="409" customWidth="1"/>
    <col min="14215" max="14215" width="22.5703125" style="409" customWidth="1"/>
    <col min="14216" max="14216" width="23" style="409" customWidth="1"/>
    <col min="14217" max="14217" width="22.85546875" style="409" customWidth="1"/>
    <col min="14218" max="14218" width="23.42578125" style="409" customWidth="1"/>
    <col min="14219" max="14219" width="28.7109375" style="409" customWidth="1"/>
    <col min="14220" max="14220" width="12.7109375" style="409" customWidth="1"/>
    <col min="14221" max="14221" width="11.42578125" style="409"/>
    <col min="14222" max="14222" width="25.28515625" style="409" customWidth="1"/>
    <col min="14223" max="14223" width="15.85546875" style="409" bestFit="1" customWidth="1"/>
    <col min="14224" max="14225" width="18" style="409" bestFit="1" customWidth="1"/>
    <col min="14226" max="14444" width="11.42578125" style="409"/>
    <col min="14445" max="14445" width="15.42578125" style="409" customWidth="1"/>
    <col min="14446" max="14446" width="9.5703125" style="409" customWidth="1"/>
    <col min="14447" max="14447" width="14.42578125" style="409" customWidth="1"/>
    <col min="14448" max="14448" width="49.85546875" style="409" customWidth="1"/>
    <col min="14449" max="14449" width="22.5703125" style="409" customWidth="1"/>
    <col min="14450" max="14450" width="23" style="409" customWidth="1"/>
    <col min="14451" max="14451" width="22.85546875" style="409" customWidth="1"/>
    <col min="14452" max="14452" width="23.42578125" style="409" customWidth="1"/>
    <col min="14453" max="14453" width="22.42578125" style="409" customWidth="1"/>
    <col min="14454" max="14454" width="13.85546875" style="409" customWidth="1"/>
    <col min="14455" max="14455" width="20.7109375" style="409" customWidth="1"/>
    <col min="14456" max="14456" width="18.140625" style="409" customWidth="1"/>
    <col min="14457" max="14457" width="14.85546875" style="409" bestFit="1" customWidth="1"/>
    <col min="14458" max="14458" width="11.42578125" style="409"/>
    <col min="14459" max="14459" width="17.42578125" style="409" customWidth="1"/>
    <col min="14460" max="14462" width="18.140625" style="409" customWidth="1"/>
    <col min="14463" max="14466" width="11.42578125" style="409"/>
    <col min="14467" max="14467" width="34" style="409" customWidth="1"/>
    <col min="14468" max="14468" width="9.5703125" style="409" customWidth="1"/>
    <col min="14469" max="14469" width="16.7109375" style="409" customWidth="1"/>
    <col min="14470" max="14470" width="55.140625" style="409" customWidth="1"/>
    <col min="14471" max="14471" width="22.5703125" style="409" customWidth="1"/>
    <col min="14472" max="14472" width="23" style="409" customWidth="1"/>
    <col min="14473" max="14473" width="22.85546875" style="409" customWidth="1"/>
    <col min="14474" max="14474" width="23.42578125" style="409" customWidth="1"/>
    <col min="14475" max="14475" width="28.7109375" style="409" customWidth="1"/>
    <col min="14476" max="14476" width="12.7109375" style="409" customWidth="1"/>
    <col min="14477" max="14477" width="11.42578125" style="409"/>
    <col min="14478" max="14478" width="25.28515625" style="409" customWidth="1"/>
    <col min="14479" max="14479" width="15.85546875" style="409" bestFit="1" customWidth="1"/>
    <col min="14480" max="14481" width="18" style="409" bestFit="1" customWidth="1"/>
    <col min="14482" max="14700" width="11.42578125" style="409"/>
    <col min="14701" max="14701" width="15.42578125" style="409" customWidth="1"/>
    <col min="14702" max="14702" width="9.5703125" style="409" customWidth="1"/>
    <col min="14703" max="14703" width="14.42578125" style="409" customWidth="1"/>
    <col min="14704" max="14704" width="49.85546875" style="409" customWidth="1"/>
    <col min="14705" max="14705" width="22.5703125" style="409" customWidth="1"/>
    <col min="14706" max="14706" width="23" style="409" customWidth="1"/>
    <col min="14707" max="14707" width="22.85546875" style="409" customWidth="1"/>
    <col min="14708" max="14708" width="23.42578125" style="409" customWidth="1"/>
    <col min="14709" max="14709" width="22.42578125" style="409" customWidth="1"/>
    <col min="14710" max="14710" width="13.85546875" style="409" customWidth="1"/>
    <col min="14711" max="14711" width="20.7109375" style="409" customWidth="1"/>
    <col min="14712" max="14712" width="18.140625" style="409" customWidth="1"/>
    <col min="14713" max="14713" width="14.85546875" style="409" bestFit="1" customWidth="1"/>
    <col min="14714" max="14714" width="11.42578125" style="409"/>
    <col min="14715" max="14715" width="17.42578125" style="409" customWidth="1"/>
    <col min="14716" max="14718" width="18.140625" style="409" customWidth="1"/>
    <col min="14719" max="14722" width="11.42578125" style="409"/>
    <col min="14723" max="14723" width="34" style="409" customWidth="1"/>
    <col min="14724" max="14724" width="9.5703125" style="409" customWidth="1"/>
    <col min="14725" max="14725" width="16.7109375" style="409" customWidth="1"/>
    <col min="14726" max="14726" width="55.140625" style="409" customWidth="1"/>
    <col min="14727" max="14727" width="22.5703125" style="409" customWidth="1"/>
    <col min="14728" max="14728" width="23" style="409" customWidth="1"/>
    <col min="14729" max="14729" width="22.85546875" style="409" customWidth="1"/>
    <col min="14730" max="14730" width="23.42578125" style="409" customWidth="1"/>
    <col min="14731" max="14731" width="28.7109375" style="409" customWidth="1"/>
    <col min="14732" max="14732" width="12.7109375" style="409" customWidth="1"/>
    <col min="14733" max="14733" width="11.42578125" style="409"/>
    <col min="14734" max="14734" width="25.28515625" style="409" customWidth="1"/>
    <col min="14735" max="14735" width="15.85546875" style="409" bestFit="1" customWidth="1"/>
    <col min="14736" max="14737" width="18" style="409" bestFit="1" customWidth="1"/>
    <col min="14738" max="14956" width="11.42578125" style="409"/>
    <col min="14957" max="14957" width="15.42578125" style="409" customWidth="1"/>
    <col min="14958" max="14958" width="9.5703125" style="409" customWidth="1"/>
    <col min="14959" max="14959" width="14.42578125" style="409" customWidth="1"/>
    <col min="14960" max="14960" width="49.85546875" style="409" customWidth="1"/>
    <col min="14961" max="14961" width="22.5703125" style="409" customWidth="1"/>
    <col min="14962" max="14962" width="23" style="409" customWidth="1"/>
    <col min="14963" max="14963" width="22.85546875" style="409" customWidth="1"/>
    <col min="14964" max="14964" width="23.42578125" style="409" customWidth="1"/>
    <col min="14965" max="14965" width="22.42578125" style="409" customWidth="1"/>
    <col min="14966" max="14966" width="13.85546875" style="409" customWidth="1"/>
    <col min="14967" max="14967" width="20.7109375" style="409" customWidth="1"/>
    <col min="14968" max="14968" width="18.140625" style="409" customWidth="1"/>
    <col min="14969" max="14969" width="14.85546875" style="409" bestFit="1" customWidth="1"/>
    <col min="14970" max="14970" width="11.42578125" style="409"/>
    <col min="14971" max="14971" width="17.42578125" style="409" customWidth="1"/>
    <col min="14972" max="14974" width="18.140625" style="409" customWidth="1"/>
    <col min="14975" max="14978" width="11.42578125" style="409"/>
    <col min="14979" max="14979" width="34" style="409" customWidth="1"/>
    <col min="14980" max="14980" width="9.5703125" style="409" customWidth="1"/>
    <col min="14981" max="14981" width="16.7109375" style="409" customWidth="1"/>
    <col min="14982" max="14982" width="55.140625" style="409" customWidth="1"/>
    <col min="14983" max="14983" width="22.5703125" style="409" customWidth="1"/>
    <col min="14984" max="14984" width="23" style="409" customWidth="1"/>
    <col min="14985" max="14985" width="22.85546875" style="409" customWidth="1"/>
    <col min="14986" max="14986" width="23.42578125" style="409" customWidth="1"/>
    <col min="14987" max="14987" width="28.7109375" style="409" customWidth="1"/>
    <col min="14988" max="14988" width="12.7109375" style="409" customWidth="1"/>
    <col min="14989" max="14989" width="11.42578125" style="409"/>
    <col min="14990" max="14990" width="25.28515625" style="409" customWidth="1"/>
    <col min="14991" max="14991" width="15.85546875" style="409" bestFit="1" customWidth="1"/>
    <col min="14992" max="14993" width="18" style="409" bestFit="1" customWidth="1"/>
    <col min="14994" max="15212" width="11.42578125" style="409"/>
    <col min="15213" max="15213" width="15.42578125" style="409" customWidth="1"/>
    <col min="15214" max="15214" width="9.5703125" style="409" customWidth="1"/>
    <col min="15215" max="15215" width="14.42578125" style="409" customWidth="1"/>
    <col min="15216" max="15216" width="49.85546875" style="409" customWidth="1"/>
    <col min="15217" max="15217" width="22.5703125" style="409" customWidth="1"/>
    <col min="15218" max="15218" width="23" style="409" customWidth="1"/>
    <col min="15219" max="15219" width="22.85546875" style="409" customWidth="1"/>
    <col min="15220" max="15220" width="23.42578125" style="409" customWidth="1"/>
    <col min="15221" max="15221" width="22.42578125" style="409" customWidth="1"/>
    <col min="15222" max="15222" width="13.85546875" style="409" customWidth="1"/>
    <col min="15223" max="15223" width="20.7109375" style="409" customWidth="1"/>
    <col min="15224" max="15224" width="18.140625" style="409" customWidth="1"/>
    <col min="15225" max="15225" width="14.85546875" style="409" bestFit="1" customWidth="1"/>
    <col min="15226" max="15226" width="11.42578125" style="409"/>
    <col min="15227" max="15227" width="17.42578125" style="409" customWidth="1"/>
    <col min="15228" max="15230" width="18.140625" style="409" customWidth="1"/>
    <col min="15231" max="15234" width="11.42578125" style="409"/>
    <col min="15235" max="15235" width="34" style="409" customWidth="1"/>
    <col min="15236" max="15236" width="9.5703125" style="409" customWidth="1"/>
    <col min="15237" max="15237" width="16.7109375" style="409" customWidth="1"/>
    <col min="15238" max="15238" width="55.140625" style="409" customWidth="1"/>
    <col min="15239" max="15239" width="22.5703125" style="409" customWidth="1"/>
    <col min="15240" max="15240" width="23" style="409" customWidth="1"/>
    <col min="15241" max="15241" width="22.85546875" style="409" customWidth="1"/>
    <col min="15242" max="15242" width="23.42578125" style="409" customWidth="1"/>
    <col min="15243" max="15243" width="28.7109375" style="409" customWidth="1"/>
    <col min="15244" max="15244" width="12.7109375" style="409" customWidth="1"/>
    <col min="15245" max="15245" width="11.42578125" style="409"/>
    <col min="15246" max="15246" width="25.28515625" style="409" customWidth="1"/>
    <col min="15247" max="15247" width="15.85546875" style="409" bestFit="1" customWidth="1"/>
    <col min="15248" max="15249" width="18" style="409" bestFit="1" customWidth="1"/>
    <col min="15250" max="15468" width="11.42578125" style="409"/>
    <col min="15469" max="15469" width="15.42578125" style="409" customWidth="1"/>
    <col min="15470" max="15470" width="9.5703125" style="409" customWidth="1"/>
    <col min="15471" max="15471" width="14.42578125" style="409" customWidth="1"/>
    <col min="15472" max="15472" width="49.85546875" style="409" customWidth="1"/>
    <col min="15473" max="15473" width="22.5703125" style="409" customWidth="1"/>
    <col min="15474" max="15474" width="23" style="409" customWidth="1"/>
    <col min="15475" max="15475" width="22.85546875" style="409" customWidth="1"/>
    <col min="15476" max="15476" width="23.42578125" style="409" customWidth="1"/>
    <col min="15477" max="15477" width="22.42578125" style="409" customWidth="1"/>
    <col min="15478" max="15478" width="13.85546875" style="409" customWidth="1"/>
    <col min="15479" max="15479" width="20.7109375" style="409" customWidth="1"/>
    <col min="15480" max="15480" width="18.140625" style="409" customWidth="1"/>
    <col min="15481" max="15481" width="14.85546875" style="409" bestFit="1" customWidth="1"/>
    <col min="15482" max="15482" width="11.42578125" style="409"/>
    <col min="15483" max="15483" width="17.42578125" style="409" customWidth="1"/>
    <col min="15484" max="15486" width="18.140625" style="409" customWidth="1"/>
    <col min="15487" max="15490" width="11.42578125" style="409"/>
    <col min="15491" max="15491" width="34" style="409" customWidth="1"/>
    <col min="15492" max="15492" width="9.5703125" style="409" customWidth="1"/>
    <col min="15493" max="15493" width="16.7109375" style="409" customWidth="1"/>
    <col min="15494" max="15494" width="55.140625" style="409" customWidth="1"/>
    <col min="15495" max="15495" width="22.5703125" style="409" customWidth="1"/>
    <col min="15496" max="15496" width="23" style="409" customWidth="1"/>
    <col min="15497" max="15497" width="22.85546875" style="409" customWidth="1"/>
    <col min="15498" max="15498" width="23.42578125" style="409" customWidth="1"/>
    <col min="15499" max="15499" width="28.7109375" style="409" customWidth="1"/>
    <col min="15500" max="15500" width="12.7109375" style="409" customWidth="1"/>
    <col min="15501" max="15501" width="11.42578125" style="409"/>
    <col min="15502" max="15502" width="25.28515625" style="409" customWidth="1"/>
    <col min="15503" max="15503" width="15.85546875" style="409" bestFit="1" customWidth="1"/>
    <col min="15504" max="15505" width="18" style="409" bestFit="1" customWidth="1"/>
    <col min="15506" max="15724" width="11.42578125" style="409"/>
    <col min="15725" max="15725" width="15.42578125" style="409" customWidth="1"/>
    <col min="15726" max="15726" width="9.5703125" style="409" customWidth="1"/>
    <col min="15727" max="15727" width="14.42578125" style="409" customWidth="1"/>
    <col min="15728" max="15728" width="49.85546875" style="409" customWidth="1"/>
    <col min="15729" max="15729" width="22.5703125" style="409" customWidth="1"/>
    <col min="15730" max="15730" width="23" style="409" customWidth="1"/>
    <col min="15731" max="15731" width="22.85546875" style="409" customWidth="1"/>
    <col min="15732" max="15732" width="23.42578125" style="409" customWidth="1"/>
    <col min="15733" max="15733" width="22.42578125" style="409" customWidth="1"/>
    <col min="15734" max="15734" width="13.85546875" style="409" customWidth="1"/>
    <col min="15735" max="15735" width="20.7109375" style="409" customWidth="1"/>
    <col min="15736" max="15736" width="18.140625" style="409" customWidth="1"/>
    <col min="15737" max="15737" width="14.85546875" style="409" bestFit="1" customWidth="1"/>
    <col min="15738" max="15738" width="11.42578125" style="409"/>
    <col min="15739" max="15739" width="17.42578125" style="409" customWidth="1"/>
    <col min="15740" max="15742" width="18.140625" style="409" customWidth="1"/>
    <col min="15743" max="15746" width="11.42578125" style="409"/>
    <col min="15747" max="15747" width="34" style="409" customWidth="1"/>
    <col min="15748" max="15748" width="9.5703125" style="409" customWidth="1"/>
    <col min="15749" max="15749" width="16.7109375" style="409" customWidth="1"/>
    <col min="15750" max="15750" width="55.140625" style="409" customWidth="1"/>
    <col min="15751" max="15751" width="22.5703125" style="409" customWidth="1"/>
    <col min="15752" max="15752" width="23" style="409" customWidth="1"/>
    <col min="15753" max="15753" width="22.85546875" style="409" customWidth="1"/>
    <col min="15754" max="15754" width="23.42578125" style="409" customWidth="1"/>
    <col min="15755" max="15755" width="28.7109375" style="409" customWidth="1"/>
    <col min="15756" max="15756" width="12.7109375" style="409" customWidth="1"/>
    <col min="15757" max="15757" width="11.42578125" style="409"/>
    <col min="15758" max="15758" width="25.28515625" style="409" customWidth="1"/>
    <col min="15759" max="15759" width="15.85546875" style="409" bestFit="1" customWidth="1"/>
    <col min="15760" max="15761" width="18" style="409" bestFit="1" customWidth="1"/>
    <col min="15762" max="15980" width="11.42578125" style="409"/>
    <col min="15981" max="15981" width="15.42578125" style="409" customWidth="1"/>
    <col min="15982" max="15982" width="9.5703125" style="409" customWidth="1"/>
    <col min="15983" max="15983" width="14.42578125" style="409" customWidth="1"/>
    <col min="15984" max="15984" width="49.85546875" style="409" customWidth="1"/>
    <col min="15985" max="15985" width="22.5703125" style="409" customWidth="1"/>
    <col min="15986" max="15986" width="23" style="409" customWidth="1"/>
    <col min="15987" max="15987" width="22.85546875" style="409" customWidth="1"/>
    <col min="15988" max="15988" width="23.42578125" style="409" customWidth="1"/>
    <col min="15989" max="15989" width="22.42578125" style="409" customWidth="1"/>
    <col min="15990" max="15990" width="13.85546875" style="409" customWidth="1"/>
    <col min="15991" max="15991" width="20.7109375" style="409" customWidth="1"/>
    <col min="15992" max="15992" width="18.140625" style="409" customWidth="1"/>
    <col min="15993" max="15993" width="14.85546875" style="409" bestFit="1" customWidth="1"/>
    <col min="15994" max="15994" width="11.42578125" style="409"/>
    <col min="15995" max="15995" width="17.42578125" style="409" customWidth="1"/>
    <col min="15996" max="15998" width="18.140625" style="409" customWidth="1"/>
    <col min="15999" max="16002" width="11.42578125" style="409"/>
    <col min="16003" max="16003" width="34" style="409" customWidth="1"/>
    <col min="16004" max="16004" width="9.5703125" style="409" customWidth="1"/>
    <col min="16005" max="16005" width="16.7109375" style="409" customWidth="1"/>
    <col min="16006" max="16006" width="55.140625" style="409" customWidth="1"/>
    <col min="16007" max="16007" width="22.5703125" style="409" customWidth="1"/>
    <col min="16008" max="16008" width="23" style="409" customWidth="1"/>
    <col min="16009" max="16009" width="22.85546875" style="409" customWidth="1"/>
    <col min="16010" max="16010" width="23.42578125" style="409" customWidth="1"/>
    <col min="16011" max="16011" width="28.7109375" style="409" customWidth="1"/>
    <col min="16012" max="16012" width="12.7109375" style="409" customWidth="1"/>
    <col min="16013" max="16013" width="11.42578125" style="409"/>
    <col min="16014" max="16014" width="25.28515625" style="409" customWidth="1"/>
    <col min="16015" max="16015" width="15.85546875" style="409" bestFit="1" customWidth="1"/>
    <col min="16016" max="16017" width="18" style="409" bestFit="1" customWidth="1"/>
    <col min="16018" max="16236" width="11.42578125" style="409"/>
    <col min="16237" max="16237" width="15.42578125" style="409" customWidth="1"/>
    <col min="16238" max="16238" width="9.5703125" style="409" customWidth="1"/>
    <col min="16239" max="16239" width="14.42578125" style="409" customWidth="1"/>
    <col min="16240" max="16240" width="49.85546875" style="409" customWidth="1"/>
    <col min="16241" max="16241" width="22.5703125" style="409" customWidth="1"/>
    <col min="16242" max="16242" width="23" style="409" customWidth="1"/>
    <col min="16243" max="16243" width="22.85546875" style="409" customWidth="1"/>
    <col min="16244" max="16244" width="23.42578125" style="409" customWidth="1"/>
    <col min="16245" max="16245" width="22.42578125" style="409" customWidth="1"/>
    <col min="16246" max="16246" width="13.85546875" style="409" customWidth="1"/>
    <col min="16247" max="16247" width="20.7109375" style="409" customWidth="1"/>
    <col min="16248" max="16248" width="18.140625" style="409" customWidth="1"/>
    <col min="16249" max="16249" width="14.85546875" style="409" bestFit="1" customWidth="1"/>
    <col min="16250" max="16250" width="11.42578125" style="409"/>
    <col min="16251" max="16251" width="17.42578125" style="409" customWidth="1"/>
    <col min="16252" max="16254" width="18.140625" style="409" customWidth="1"/>
    <col min="16255" max="16384" width="11.42578125" style="409"/>
  </cols>
  <sheetData>
    <row r="1" spans="1:28" s="404" customFormat="1" ht="23.25" x14ac:dyDescent="0.25">
      <c r="A1" s="550" t="s">
        <v>0</v>
      </c>
      <c r="B1" s="550"/>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row>
    <row r="2" spans="1:28" s="404" customFormat="1" ht="24.95" customHeight="1" x14ac:dyDescent="0.25">
      <c r="A2" s="551" t="s">
        <v>1</v>
      </c>
      <c r="B2" s="551"/>
      <c r="C2" s="551"/>
      <c r="D2" s="551"/>
      <c r="E2" s="551"/>
      <c r="F2" s="551"/>
      <c r="G2" s="551"/>
      <c r="H2" s="551"/>
      <c r="I2" s="551"/>
      <c r="J2" s="551"/>
      <c r="K2" s="551"/>
      <c r="L2" s="551"/>
      <c r="M2" s="551"/>
      <c r="N2" s="551"/>
      <c r="O2" s="551"/>
      <c r="P2" s="551"/>
      <c r="Q2" s="551"/>
      <c r="R2" s="551"/>
      <c r="S2" s="551"/>
      <c r="T2" s="551"/>
      <c r="U2" s="551"/>
      <c r="V2" s="551"/>
      <c r="W2" s="551"/>
      <c r="X2" s="551"/>
      <c r="Y2" s="551"/>
      <c r="Z2" s="551"/>
      <c r="AA2" s="551"/>
      <c r="AB2" s="551"/>
    </row>
    <row r="3" spans="1:28" ht="24.95" customHeight="1" x14ac:dyDescent="0.25">
      <c r="A3" s="552" t="s">
        <v>544</v>
      </c>
      <c r="B3" s="552"/>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row>
    <row r="4" spans="1:28" ht="15.75" customHeight="1" thickBot="1" x14ac:dyDescent="0.3">
      <c r="A4" s="410"/>
      <c r="M4" s="11"/>
      <c r="N4" s="12"/>
      <c r="O4" s="409"/>
      <c r="P4" s="409"/>
      <c r="Q4" s="410" t="s">
        <v>3</v>
      </c>
      <c r="R4" s="410"/>
      <c r="S4" s="413" t="s">
        <v>4</v>
      </c>
      <c r="T4" s="414" t="s">
        <v>5</v>
      </c>
      <c r="U4" s="413"/>
      <c r="W4" s="414"/>
      <c r="X4" s="415"/>
      <c r="Y4" s="415"/>
      <c r="Z4" s="415"/>
      <c r="AA4" s="415"/>
      <c r="AB4" s="415"/>
    </row>
    <row r="5" spans="1:28" ht="29.25" customHeight="1" x14ac:dyDescent="0.25">
      <c r="A5" s="537" t="s">
        <v>6</v>
      </c>
      <c r="B5" s="533" t="s">
        <v>7</v>
      </c>
      <c r="C5" s="533" t="s">
        <v>8</v>
      </c>
      <c r="D5" s="533" t="s">
        <v>9</v>
      </c>
      <c r="E5" s="533" t="s">
        <v>10</v>
      </c>
      <c r="F5" s="533" t="s">
        <v>11</v>
      </c>
      <c r="G5" s="533" t="s">
        <v>12</v>
      </c>
      <c r="H5" s="533"/>
      <c r="I5" s="533"/>
      <c r="J5" s="533"/>
      <c r="K5" s="533"/>
      <c r="L5" s="542" t="s">
        <v>13</v>
      </c>
      <c r="M5" s="534" t="s">
        <v>14</v>
      </c>
      <c r="N5" s="534" t="s">
        <v>15</v>
      </c>
      <c r="O5" s="525" t="s">
        <v>16</v>
      </c>
      <c r="P5" s="525" t="s">
        <v>17</v>
      </c>
      <c r="Q5" s="525" t="s">
        <v>18</v>
      </c>
      <c r="R5" s="525" t="s">
        <v>19</v>
      </c>
      <c r="S5" s="525" t="s">
        <v>456</v>
      </c>
      <c r="T5" s="525" t="s">
        <v>457</v>
      </c>
      <c r="U5" s="525" t="s">
        <v>458</v>
      </c>
      <c r="V5" s="525" t="s">
        <v>459</v>
      </c>
      <c r="W5" s="525" t="s">
        <v>460</v>
      </c>
      <c r="X5" s="527" t="s">
        <v>20</v>
      </c>
      <c r="Y5" s="527"/>
      <c r="Z5" s="527"/>
      <c r="AA5" s="527"/>
      <c r="AB5" s="528"/>
    </row>
    <row r="6" spans="1:28" ht="84.75" customHeight="1" thickBot="1" x14ac:dyDescent="0.3">
      <c r="A6" s="540"/>
      <c r="B6" s="539"/>
      <c r="C6" s="539"/>
      <c r="D6" s="539"/>
      <c r="E6" s="539"/>
      <c r="F6" s="539"/>
      <c r="G6" s="496" t="s">
        <v>21</v>
      </c>
      <c r="H6" s="496" t="s">
        <v>22</v>
      </c>
      <c r="I6" s="496" t="s">
        <v>23</v>
      </c>
      <c r="J6" s="496" t="s">
        <v>24</v>
      </c>
      <c r="K6" s="496" t="s">
        <v>25</v>
      </c>
      <c r="L6" s="543"/>
      <c r="M6" s="544"/>
      <c r="N6" s="544"/>
      <c r="O6" s="526"/>
      <c r="P6" s="526"/>
      <c r="Q6" s="526"/>
      <c r="R6" s="526"/>
      <c r="S6" s="526"/>
      <c r="T6" s="526"/>
      <c r="U6" s="526"/>
      <c r="V6" s="526"/>
      <c r="W6" s="526"/>
      <c r="X6" s="195" t="s">
        <v>461</v>
      </c>
      <c r="Y6" s="195" t="s">
        <v>462</v>
      </c>
      <c r="Z6" s="195" t="s">
        <v>463</v>
      </c>
      <c r="AA6" s="195" t="s">
        <v>464</v>
      </c>
      <c r="AB6" s="196" t="s">
        <v>465</v>
      </c>
    </row>
    <row r="7" spans="1:28" s="410" customFormat="1" ht="28.5" customHeight="1" thickBot="1" x14ac:dyDescent="0.3">
      <c r="A7" s="18" t="s">
        <v>26</v>
      </c>
      <c r="B7" s="19"/>
      <c r="C7" s="19"/>
      <c r="D7" s="19"/>
      <c r="E7" s="416" t="s">
        <v>27</v>
      </c>
      <c r="F7" s="21">
        <f>+F8+F36+F82+F96</f>
        <v>101565565000</v>
      </c>
      <c r="G7" s="21">
        <f>+G8+G36+G82+G96</f>
        <v>0</v>
      </c>
      <c r="H7" s="21">
        <f>+H8+H36+H82+H96</f>
        <v>0</v>
      </c>
      <c r="I7" s="21">
        <f>+I8+I36+I82+I96</f>
        <v>1256083593.3</v>
      </c>
      <c r="J7" s="21">
        <f>+J8+J36+J82+J96</f>
        <v>1256083593.3000002</v>
      </c>
      <c r="K7" s="21">
        <f t="shared" ref="K7:K70" si="0">+G7-H7+I7-J7</f>
        <v>0</v>
      </c>
      <c r="L7" s="21">
        <f>+F7+K7</f>
        <v>101565565000</v>
      </c>
      <c r="M7" s="236">
        <f t="shared" ref="M7:M13" si="1">L7/$L$265</f>
        <v>1.9133381988639505E-2</v>
      </c>
      <c r="N7" s="21">
        <f t="shared" ref="N7:W7" si="2">+N8+N36+N82+N96</f>
        <v>23357358000</v>
      </c>
      <c r="O7" s="21">
        <f t="shared" si="2"/>
        <v>75189631989.470001</v>
      </c>
      <c r="P7" s="21">
        <f t="shared" si="2"/>
        <v>26375933010.530003</v>
      </c>
      <c r="Q7" s="21">
        <f t="shared" si="2"/>
        <v>64907638565.970001</v>
      </c>
      <c r="R7" s="21">
        <f t="shared" si="2"/>
        <v>36657926434.030006</v>
      </c>
      <c r="S7" s="21">
        <f t="shared" si="2"/>
        <v>10281993423.5</v>
      </c>
      <c r="T7" s="21">
        <f t="shared" si="2"/>
        <v>56816585199.150002</v>
      </c>
      <c r="U7" s="21">
        <f t="shared" si="2"/>
        <v>8091053366.8200006</v>
      </c>
      <c r="V7" s="21">
        <f t="shared" si="2"/>
        <v>55817477924.150002</v>
      </c>
      <c r="W7" s="21">
        <f t="shared" si="2"/>
        <v>999107275</v>
      </c>
      <c r="X7" s="23">
        <f t="shared" ref="X7:X70" si="3">+Q7/L7</f>
        <v>0.63907130892217257</v>
      </c>
      <c r="Y7" s="23">
        <f t="shared" ref="Y7:Y70" si="4">+T7/L7</f>
        <v>0.5594079568124295</v>
      </c>
      <c r="Z7" s="23">
        <f t="shared" ref="Z7:Z33" si="5">+V7/L7</f>
        <v>0.54957088974151824</v>
      </c>
      <c r="AA7" s="23">
        <f t="shared" ref="AA7:AA34" si="6">+T7/Q7</f>
        <v>0.87534512816089405</v>
      </c>
      <c r="AB7" s="24">
        <f t="shared" ref="AB7:AB34" si="7">+V7/T7</f>
        <v>0.98241521781891694</v>
      </c>
    </row>
    <row r="8" spans="1:28" ht="27" customHeight="1" x14ac:dyDescent="0.25">
      <c r="A8" s="237" t="s">
        <v>28</v>
      </c>
      <c r="B8" s="26"/>
      <c r="C8" s="26"/>
      <c r="D8" s="26"/>
      <c r="E8" s="417" t="s">
        <v>29</v>
      </c>
      <c r="F8" s="418">
        <f>+F9</f>
        <v>48846668000</v>
      </c>
      <c r="G8" s="418">
        <f>+G9</f>
        <v>0</v>
      </c>
      <c r="H8" s="418">
        <f>+H9</f>
        <v>0</v>
      </c>
      <c r="I8" s="418">
        <f>+I9</f>
        <v>616000000</v>
      </c>
      <c r="J8" s="418">
        <f>+J9</f>
        <v>616000000</v>
      </c>
      <c r="K8" s="418">
        <f t="shared" si="0"/>
        <v>0</v>
      </c>
      <c r="L8" s="418">
        <f>+L9</f>
        <v>48846668000</v>
      </c>
      <c r="M8" s="29">
        <f t="shared" si="1"/>
        <v>9.2019569596866191E-3</v>
      </c>
      <c r="N8" s="418">
        <f t="shared" ref="N8:W8" si="8">+N9</f>
        <v>4590358000</v>
      </c>
      <c r="O8" s="418">
        <f t="shared" si="8"/>
        <v>44256310000</v>
      </c>
      <c r="P8" s="418">
        <f t="shared" si="8"/>
        <v>4590358000</v>
      </c>
      <c r="Q8" s="418">
        <f t="shared" si="8"/>
        <v>34752817595.300003</v>
      </c>
      <c r="R8" s="418">
        <f t="shared" si="8"/>
        <v>14093850404.700001</v>
      </c>
      <c r="S8" s="418">
        <f t="shared" si="8"/>
        <v>9503492404.7000008</v>
      </c>
      <c r="T8" s="418">
        <f t="shared" si="8"/>
        <v>34752817595.300003</v>
      </c>
      <c r="U8" s="418">
        <f t="shared" si="8"/>
        <v>0</v>
      </c>
      <c r="V8" s="418">
        <f t="shared" si="8"/>
        <v>33754061745.300003</v>
      </c>
      <c r="W8" s="418">
        <f t="shared" si="8"/>
        <v>998755850</v>
      </c>
      <c r="X8" s="30">
        <f t="shared" si="3"/>
        <v>0.71146751699215194</v>
      </c>
      <c r="Y8" s="30">
        <f t="shared" si="4"/>
        <v>0.71146751699215194</v>
      </c>
      <c r="Z8" s="30">
        <f t="shared" si="5"/>
        <v>0.691020762056892</v>
      </c>
      <c r="AA8" s="30">
        <f t="shared" si="6"/>
        <v>1</v>
      </c>
      <c r="AB8" s="30">
        <f t="shared" si="7"/>
        <v>0.97126115466001606</v>
      </c>
    </row>
    <row r="9" spans="1:28" ht="35.25" customHeight="1" x14ac:dyDescent="0.25">
      <c r="A9" s="238" t="s">
        <v>30</v>
      </c>
      <c r="B9" s="33"/>
      <c r="C9" s="33"/>
      <c r="D9" s="33"/>
      <c r="E9" s="149" t="s">
        <v>31</v>
      </c>
      <c r="F9" s="419">
        <f>+F10+F20+F28+F35</f>
        <v>48846668000</v>
      </c>
      <c r="G9" s="419">
        <f>+G10+G20+G28+G35</f>
        <v>0</v>
      </c>
      <c r="H9" s="419">
        <f>+H10+H20+H28+H35</f>
        <v>0</v>
      </c>
      <c r="I9" s="419">
        <f>+I10+I20+I28+I35</f>
        <v>616000000</v>
      </c>
      <c r="J9" s="419">
        <f>+J10+J20+J28+J35</f>
        <v>616000000</v>
      </c>
      <c r="K9" s="419">
        <f t="shared" si="0"/>
        <v>0</v>
      </c>
      <c r="L9" s="419">
        <f>+L10+L20+L28+L35</f>
        <v>48846668000</v>
      </c>
      <c r="M9" s="36">
        <f t="shared" si="1"/>
        <v>9.2019569596866191E-3</v>
      </c>
      <c r="N9" s="419">
        <f t="shared" ref="N9:W9" si="9">+N10+N20+N28+N35</f>
        <v>4590358000</v>
      </c>
      <c r="O9" s="419">
        <f t="shared" si="9"/>
        <v>44256310000</v>
      </c>
      <c r="P9" s="419">
        <f t="shared" si="9"/>
        <v>4590358000</v>
      </c>
      <c r="Q9" s="419">
        <f t="shared" si="9"/>
        <v>34752817595.300003</v>
      </c>
      <c r="R9" s="419">
        <f t="shared" si="9"/>
        <v>14093850404.700001</v>
      </c>
      <c r="S9" s="419">
        <f t="shared" si="9"/>
        <v>9503492404.7000008</v>
      </c>
      <c r="T9" s="419">
        <f t="shared" si="9"/>
        <v>34752817595.300003</v>
      </c>
      <c r="U9" s="419">
        <f t="shared" si="9"/>
        <v>0</v>
      </c>
      <c r="V9" s="419">
        <f t="shared" si="9"/>
        <v>33754061745.300003</v>
      </c>
      <c r="W9" s="419">
        <f t="shared" si="9"/>
        <v>998755850</v>
      </c>
      <c r="X9" s="37">
        <f t="shared" si="3"/>
        <v>0.71146751699215194</v>
      </c>
      <c r="Y9" s="37">
        <f t="shared" si="4"/>
        <v>0.71146751699215194</v>
      </c>
      <c r="Z9" s="37">
        <f t="shared" si="5"/>
        <v>0.691020762056892</v>
      </c>
      <c r="AA9" s="37">
        <f t="shared" si="6"/>
        <v>1</v>
      </c>
      <c r="AB9" s="37">
        <f t="shared" si="7"/>
        <v>0.97126115466001606</v>
      </c>
    </row>
    <row r="10" spans="1:28" ht="27" customHeight="1" x14ac:dyDescent="0.25">
      <c r="A10" s="238" t="s">
        <v>32</v>
      </c>
      <c r="B10" s="33"/>
      <c r="C10" s="33"/>
      <c r="D10" s="33"/>
      <c r="E10" s="149" t="s">
        <v>33</v>
      </c>
      <c r="F10" s="419">
        <f>+F11</f>
        <v>28789591000</v>
      </c>
      <c r="G10" s="419">
        <f>+G11</f>
        <v>0</v>
      </c>
      <c r="H10" s="419">
        <f>+H11</f>
        <v>0</v>
      </c>
      <c r="I10" s="419">
        <f>+I11</f>
        <v>16000000</v>
      </c>
      <c r="J10" s="419">
        <f>+J11</f>
        <v>16000000</v>
      </c>
      <c r="K10" s="419">
        <f t="shared" si="0"/>
        <v>0</v>
      </c>
      <c r="L10" s="419">
        <f>+L11</f>
        <v>28789591000</v>
      </c>
      <c r="M10" s="36">
        <f t="shared" si="1"/>
        <v>5.4235137854025429E-3</v>
      </c>
      <c r="N10" s="419">
        <f t="shared" ref="N10:W10" si="10">+N11</f>
        <v>0</v>
      </c>
      <c r="O10" s="419">
        <f t="shared" si="10"/>
        <v>28789591000</v>
      </c>
      <c r="P10" s="419">
        <f t="shared" si="10"/>
        <v>0</v>
      </c>
      <c r="Q10" s="419">
        <f t="shared" si="10"/>
        <v>23095674972.760002</v>
      </c>
      <c r="R10" s="419">
        <f t="shared" si="10"/>
        <v>5693916027.2400007</v>
      </c>
      <c r="S10" s="419">
        <f t="shared" si="10"/>
        <v>5693916027.2400007</v>
      </c>
      <c r="T10" s="419">
        <f t="shared" si="10"/>
        <v>23095674972.760002</v>
      </c>
      <c r="U10" s="419">
        <f t="shared" si="10"/>
        <v>0</v>
      </c>
      <c r="V10" s="419">
        <f t="shared" si="10"/>
        <v>23095674972.760002</v>
      </c>
      <c r="W10" s="419">
        <f t="shared" si="10"/>
        <v>0</v>
      </c>
      <c r="X10" s="37">
        <f t="shared" si="3"/>
        <v>0.80222310114652207</v>
      </c>
      <c r="Y10" s="37">
        <f t="shared" si="4"/>
        <v>0.80222310114652207</v>
      </c>
      <c r="Z10" s="37">
        <f t="shared" si="5"/>
        <v>0.80222310114652207</v>
      </c>
      <c r="AA10" s="37">
        <f t="shared" si="6"/>
        <v>1</v>
      </c>
      <c r="AB10" s="37">
        <f t="shared" si="7"/>
        <v>1</v>
      </c>
    </row>
    <row r="11" spans="1:28" ht="27" customHeight="1" x14ac:dyDescent="0.25">
      <c r="A11" s="238" t="s">
        <v>34</v>
      </c>
      <c r="B11" s="33"/>
      <c r="C11" s="33"/>
      <c r="D11" s="33"/>
      <c r="E11" s="149" t="s">
        <v>35</v>
      </c>
      <c r="F11" s="419">
        <f>SUM(F12:F19)</f>
        <v>28789591000</v>
      </c>
      <c r="G11" s="419">
        <f>SUM(G12:G19)</f>
        <v>0</v>
      </c>
      <c r="H11" s="419">
        <f>SUM(H12:H19)</f>
        <v>0</v>
      </c>
      <c r="I11" s="419">
        <f>SUM(I12:I19)</f>
        <v>16000000</v>
      </c>
      <c r="J11" s="419">
        <f>SUM(J12:J19)</f>
        <v>16000000</v>
      </c>
      <c r="K11" s="419">
        <f t="shared" si="0"/>
        <v>0</v>
      </c>
      <c r="L11" s="419">
        <f>SUM(L12:L19)</f>
        <v>28789591000</v>
      </c>
      <c r="M11" s="36">
        <f t="shared" si="1"/>
        <v>5.4235137854025429E-3</v>
      </c>
      <c r="N11" s="419">
        <f t="shared" ref="N11:W11" si="11">SUM(N12:N19)</f>
        <v>0</v>
      </c>
      <c r="O11" s="419">
        <f t="shared" si="11"/>
        <v>28789591000</v>
      </c>
      <c r="P11" s="419">
        <f t="shared" si="11"/>
        <v>0</v>
      </c>
      <c r="Q11" s="419">
        <f t="shared" si="11"/>
        <v>23095674972.760002</v>
      </c>
      <c r="R11" s="419">
        <f t="shared" si="11"/>
        <v>5693916027.2400007</v>
      </c>
      <c r="S11" s="419">
        <f t="shared" si="11"/>
        <v>5693916027.2400007</v>
      </c>
      <c r="T11" s="419">
        <f t="shared" si="11"/>
        <v>23095674972.760002</v>
      </c>
      <c r="U11" s="419">
        <f t="shared" si="11"/>
        <v>0</v>
      </c>
      <c r="V11" s="419">
        <f t="shared" si="11"/>
        <v>23095674972.760002</v>
      </c>
      <c r="W11" s="419">
        <f t="shared" si="11"/>
        <v>0</v>
      </c>
      <c r="X11" s="37">
        <f t="shared" si="3"/>
        <v>0.80222310114652207</v>
      </c>
      <c r="Y11" s="37">
        <f t="shared" si="4"/>
        <v>0.80222310114652207</v>
      </c>
      <c r="Z11" s="37">
        <f t="shared" si="5"/>
        <v>0.80222310114652207</v>
      </c>
      <c r="AA11" s="37">
        <f t="shared" si="6"/>
        <v>1</v>
      </c>
      <c r="AB11" s="37">
        <f t="shared" si="7"/>
        <v>1</v>
      </c>
    </row>
    <row r="12" spans="1:28" ht="27" customHeight="1" x14ac:dyDescent="0.25">
      <c r="A12" s="239" t="s">
        <v>36</v>
      </c>
      <c r="B12" s="40" t="s">
        <v>37</v>
      </c>
      <c r="C12" s="40">
        <v>20</v>
      </c>
      <c r="D12" s="40" t="s">
        <v>38</v>
      </c>
      <c r="E12" s="151" t="s">
        <v>39</v>
      </c>
      <c r="F12" s="420">
        <v>22821279655</v>
      </c>
      <c r="G12" s="421">
        <v>0</v>
      </c>
      <c r="H12" s="421">
        <v>0</v>
      </c>
      <c r="I12" s="421">
        <v>0</v>
      </c>
      <c r="J12" s="421">
        <v>16000000</v>
      </c>
      <c r="K12" s="421">
        <f t="shared" si="0"/>
        <v>-16000000</v>
      </c>
      <c r="L12" s="420">
        <f t="shared" ref="L12:L19" si="12">+F12+K12</f>
        <v>22805279655</v>
      </c>
      <c r="M12" s="36">
        <f t="shared" si="1"/>
        <v>4.2961620604076191E-3</v>
      </c>
      <c r="N12" s="421">
        <v>0</v>
      </c>
      <c r="O12" s="421">
        <v>22805279655</v>
      </c>
      <c r="P12" s="421">
        <f t="shared" ref="P12:P19" si="13">L12-O12</f>
        <v>0</v>
      </c>
      <c r="Q12" s="421">
        <v>19004897814.110001</v>
      </c>
      <c r="R12" s="421">
        <f t="shared" ref="R12:R19" si="14">+L12-Q12</f>
        <v>3800381840.8899994</v>
      </c>
      <c r="S12" s="421">
        <f t="shared" ref="S12:S19" si="15">O12-Q12</f>
        <v>3800381840.8899994</v>
      </c>
      <c r="T12" s="421">
        <v>19004897814.110001</v>
      </c>
      <c r="U12" s="421">
        <f t="shared" ref="U12:U19" si="16">+Q12-T12</f>
        <v>0</v>
      </c>
      <c r="V12" s="421">
        <v>19004897814.110001</v>
      </c>
      <c r="W12" s="44">
        <f t="shared" ref="W12:W19" si="17">+T12-V12</f>
        <v>0</v>
      </c>
      <c r="X12" s="45">
        <f t="shared" si="3"/>
        <v>0.83335517483747346</v>
      </c>
      <c r="Y12" s="45">
        <f t="shared" si="4"/>
        <v>0.83335517483747346</v>
      </c>
      <c r="Z12" s="45">
        <f t="shared" si="5"/>
        <v>0.83335517483747346</v>
      </c>
      <c r="AA12" s="45">
        <f t="shared" si="6"/>
        <v>1</v>
      </c>
      <c r="AB12" s="45">
        <f t="shared" si="7"/>
        <v>1</v>
      </c>
    </row>
    <row r="13" spans="1:28" ht="27" customHeight="1" x14ac:dyDescent="0.25">
      <c r="A13" s="239" t="s">
        <v>40</v>
      </c>
      <c r="B13" s="40" t="s">
        <v>37</v>
      </c>
      <c r="C13" s="40">
        <v>20</v>
      </c>
      <c r="D13" s="40" t="s">
        <v>38</v>
      </c>
      <c r="E13" s="151" t="s">
        <v>41</v>
      </c>
      <c r="F13" s="420">
        <v>1516830834</v>
      </c>
      <c r="G13" s="421">
        <v>0</v>
      </c>
      <c r="H13" s="421">
        <v>0</v>
      </c>
      <c r="I13" s="421">
        <v>0</v>
      </c>
      <c r="J13" s="421">
        <v>0</v>
      </c>
      <c r="K13" s="421">
        <f t="shared" si="0"/>
        <v>0</v>
      </c>
      <c r="L13" s="420">
        <f t="shared" si="12"/>
        <v>1516830834</v>
      </c>
      <c r="M13" s="43">
        <f t="shared" si="1"/>
        <v>2.857474751316417E-4</v>
      </c>
      <c r="N13" s="421">
        <v>0</v>
      </c>
      <c r="O13" s="421">
        <v>1516830834</v>
      </c>
      <c r="P13" s="421">
        <f t="shared" si="13"/>
        <v>0</v>
      </c>
      <c r="Q13" s="421">
        <v>1442295016.5699999</v>
      </c>
      <c r="R13" s="421">
        <f t="shared" si="14"/>
        <v>74535817.430000067</v>
      </c>
      <c r="S13" s="421">
        <f t="shared" si="15"/>
        <v>74535817.430000067</v>
      </c>
      <c r="T13" s="421">
        <v>1442295016.5699999</v>
      </c>
      <c r="U13" s="421">
        <f t="shared" si="16"/>
        <v>0</v>
      </c>
      <c r="V13" s="421">
        <v>1442295016.5699999</v>
      </c>
      <c r="W13" s="44">
        <f t="shared" si="17"/>
        <v>0</v>
      </c>
      <c r="X13" s="45">
        <f t="shared" si="3"/>
        <v>0.95086082392362548</v>
      </c>
      <c r="Y13" s="45">
        <f t="shared" si="4"/>
        <v>0.95086082392362548</v>
      </c>
      <c r="Z13" s="45">
        <f t="shared" si="5"/>
        <v>0.95086082392362548</v>
      </c>
      <c r="AA13" s="45">
        <f t="shared" si="6"/>
        <v>1</v>
      </c>
      <c r="AB13" s="45">
        <f t="shared" si="7"/>
        <v>1</v>
      </c>
    </row>
    <row r="14" spans="1:28" ht="27" customHeight="1" x14ac:dyDescent="0.25">
      <c r="A14" s="239" t="s">
        <v>42</v>
      </c>
      <c r="B14" s="40" t="s">
        <v>37</v>
      </c>
      <c r="C14" s="40">
        <v>20</v>
      </c>
      <c r="D14" s="40" t="s">
        <v>38</v>
      </c>
      <c r="E14" s="151" t="s">
        <v>43</v>
      </c>
      <c r="F14" s="420">
        <v>2475792</v>
      </c>
      <c r="G14" s="421">
        <v>0</v>
      </c>
      <c r="H14" s="421">
        <v>0</v>
      </c>
      <c r="I14" s="421">
        <v>0</v>
      </c>
      <c r="J14" s="421">
        <v>0</v>
      </c>
      <c r="K14" s="421">
        <f t="shared" si="0"/>
        <v>0</v>
      </c>
      <c r="L14" s="420">
        <f t="shared" si="12"/>
        <v>2475792</v>
      </c>
      <c r="M14" s="370">
        <f>+L14/L265</f>
        <v>4.6640093087079045E-7</v>
      </c>
      <c r="N14" s="421">
        <v>0</v>
      </c>
      <c r="O14" s="422">
        <v>2475792</v>
      </c>
      <c r="P14" s="422">
        <f t="shared" si="13"/>
        <v>0</v>
      </c>
      <c r="Q14" s="421">
        <v>1697163.44</v>
      </c>
      <c r="R14" s="421">
        <f t="shared" si="14"/>
        <v>778628.56</v>
      </c>
      <c r="S14" s="421">
        <f t="shared" si="15"/>
        <v>778628.56</v>
      </c>
      <c r="T14" s="421">
        <v>1697163.44</v>
      </c>
      <c r="U14" s="421">
        <f t="shared" si="16"/>
        <v>0</v>
      </c>
      <c r="V14" s="421">
        <v>1697163.44</v>
      </c>
      <c r="W14" s="44">
        <f t="shared" si="17"/>
        <v>0</v>
      </c>
      <c r="X14" s="45">
        <f t="shared" si="3"/>
        <v>0.68550324098308746</v>
      </c>
      <c r="Y14" s="45">
        <f t="shared" si="4"/>
        <v>0.68550324098308746</v>
      </c>
      <c r="Z14" s="45">
        <f t="shared" si="5"/>
        <v>0.68550324098308746</v>
      </c>
      <c r="AA14" s="45">
        <f t="shared" si="6"/>
        <v>1</v>
      </c>
      <c r="AB14" s="45">
        <f t="shared" si="7"/>
        <v>1</v>
      </c>
    </row>
    <row r="15" spans="1:28" ht="27" customHeight="1" x14ac:dyDescent="0.25">
      <c r="A15" s="239" t="s">
        <v>44</v>
      </c>
      <c r="B15" s="40" t="s">
        <v>37</v>
      </c>
      <c r="C15" s="40">
        <v>20</v>
      </c>
      <c r="D15" s="40" t="s">
        <v>38</v>
      </c>
      <c r="E15" s="151" t="s">
        <v>45</v>
      </c>
      <c r="F15" s="420">
        <v>1222067257</v>
      </c>
      <c r="G15" s="421">
        <v>0</v>
      </c>
      <c r="H15" s="421">
        <v>0</v>
      </c>
      <c r="I15" s="421">
        <v>16000000</v>
      </c>
      <c r="J15" s="421">
        <v>0</v>
      </c>
      <c r="K15" s="421">
        <f t="shared" si="0"/>
        <v>16000000</v>
      </c>
      <c r="L15" s="420">
        <f t="shared" si="12"/>
        <v>1238067257</v>
      </c>
      <c r="M15" s="43">
        <f t="shared" ref="M15:M78" si="18">L15/$L$265</f>
        <v>2.3323272760613419E-4</v>
      </c>
      <c r="N15" s="421">
        <v>0</v>
      </c>
      <c r="O15" s="422">
        <v>1238067257</v>
      </c>
      <c r="P15" s="422">
        <f t="shared" si="13"/>
        <v>0</v>
      </c>
      <c r="Q15" s="421">
        <v>1225252438.6800001</v>
      </c>
      <c r="R15" s="421">
        <f t="shared" si="14"/>
        <v>12814818.319999933</v>
      </c>
      <c r="S15" s="421">
        <f t="shared" si="15"/>
        <v>12814818.319999933</v>
      </c>
      <c r="T15" s="421">
        <v>1225252438.6800001</v>
      </c>
      <c r="U15" s="421">
        <f t="shared" si="16"/>
        <v>0</v>
      </c>
      <c r="V15" s="421">
        <v>1225252438.6800001</v>
      </c>
      <c r="W15" s="44">
        <f t="shared" si="17"/>
        <v>0</v>
      </c>
      <c r="X15" s="45">
        <f t="shared" si="3"/>
        <v>0.98964933589225845</v>
      </c>
      <c r="Y15" s="45">
        <f t="shared" si="4"/>
        <v>0.98964933589225845</v>
      </c>
      <c r="Z15" s="45">
        <f t="shared" si="5"/>
        <v>0.98964933589225845</v>
      </c>
      <c r="AA15" s="45">
        <f t="shared" si="6"/>
        <v>1</v>
      </c>
      <c r="AB15" s="45">
        <f t="shared" si="7"/>
        <v>1</v>
      </c>
    </row>
    <row r="16" spans="1:28" ht="27" customHeight="1" x14ac:dyDescent="0.25">
      <c r="A16" s="239" t="s">
        <v>47</v>
      </c>
      <c r="B16" s="40" t="s">
        <v>37</v>
      </c>
      <c r="C16" s="40">
        <v>20</v>
      </c>
      <c r="D16" s="40" t="s">
        <v>38</v>
      </c>
      <c r="E16" s="151" t="s">
        <v>48</v>
      </c>
      <c r="F16" s="420">
        <v>883433667</v>
      </c>
      <c r="G16" s="421">
        <v>0</v>
      </c>
      <c r="H16" s="421">
        <v>0</v>
      </c>
      <c r="I16" s="421">
        <v>0</v>
      </c>
      <c r="J16" s="421">
        <v>0</v>
      </c>
      <c r="K16" s="421">
        <f t="shared" si="0"/>
        <v>0</v>
      </c>
      <c r="L16" s="420">
        <f t="shared" si="12"/>
        <v>883433667</v>
      </c>
      <c r="M16" s="43">
        <f t="shared" si="18"/>
        <v>1.6642524277136203E-4</v>
      </c>
      <c r="N16" s="421">
        <v>0</v>
      </c>
      <c r="O16" s="422">
        <v>883433667</v>
      </c>
      <c r="P16" s="422">
        <f t="shared" si="13"/>
        <v>0</v>
      </c>
      <c r="Q16" s="421">
        <v>478501130.69999999</v>
      </c>
      <c r="R16" s="421">
        <f t="shared" si="14"/>
        <v>404932536.30000001</v>
      </c>
      <c r="S16" s="421">
        <f t="shared" si="15"/>
        <v>404932536.30000001</v>
      </c>
      <c r="T16" s="421">
        <v>478501130.69999999</v>
      </c>
      <c r="U16" s="421">
        <f t="shared" si="16"/>
        <v>0</v>
      </c>
      <c r="V16" s="421">
        <v>478501130.69999999</v>
      </c>
      <c r="W16" s="44">
        <f t="shared" si="17"/>
        <v>0</v>
      </c>
      <c r="X16" s="45">
        <f t="shared" si="3"/>
        <v>0.54163787115439421</v>
      </c>
      <c r="Y16" s="45">
        <f t="shared" si="4"/>
        <v>0.54163787115439421</v>
      </c>
      <c r="Z16" s="45">
        <f t="shared" si="5"/>
        <v>0.54163787115439421</v>
      </c>
      <c r="AA16" s="45">
        <f t="shared" si="6"/>
        <v>1</v>
      </c>
      <c r="AB16" s="45">
        <f t="shared" si="7"/>
        <v>1</v>
      </c>
    </row>
    <row r="17" spans="1:28" ht="33.75" customHeight="1" x14ac:dyDescent="0.25">
      <c r="A17" s="239" t="s">
        <v>49</v>
      </c>
      <c r="B17" s="40" t="s">
        <v>37</v>
      </c>
      <c r="C17" s="40">
        <v>20</v>
      </c>
      <c r="D17" s="40" t="s">
        <v>38</v>
      </c>
      <c r="E17" s="151" t="s">
        <v>50</v>
      </c>
      <c r="F17" s="420">
        <v>76852744</v>
      </c>
      <c r="G17" s="421">
        <v>0</v>
      </c>
      <c r="H17" s="421">
        <v>0</v>
      </c>
      <c r="I17" s="421">
        <v>0</v>
      </c>
      <c r="J17" s="421">
        <v>0</v>
      </c>
      <c r="K17" s="421">
        <f t="shared" si="0"/>
        <v>0</v>
      </c>
      <c r="L17" s="420">
        <f t="shared" si="12"/>
        <v>76852744</v>
      </c>
      <c r="M17" s="371">
        <f t="shared" si="18"/>
        <v>1.4477868634188396E-5</v>
      </c>
      <c r="N17" s="421">
        <v>0</v>
      </c>
      <c r="O17" s="422">
        <v>76852744</v>
      </c>
      <c r="P17" s="422">
        <f t="shared" si="13"/>
        <v>0</v>
      </c>
      <c r="Q17" s="421">
        <v>53406962.729999997</v>
      </c>
      <c r="R17" s="421">
        <f t="shared" si="14"/>
        <v>23445781.270000003</v>
      </c>
      <c r="S17" s="421">
        <f t="shared" si="15"/>
        <v>23445781.270000003</v>
      </c>
      <c r="T17" s="421">
        <v>53406962.729999997</v>
      </c>
      <c r="U17" s="421">
        <f t="shared" si="16"/>
        <v>0</v>
      </c>
      <c r="V17" s="421">
        <v>53406962.729999997</v>
      </c>
      <c r="W17" s="44">
        <f t="shared" si="17"/>
        <v>0</v>
      </c>
      <c r="X17" s="45">
        <f t="shared" si="3"/>
        <v>0.69492590570350998</v>
      </c>
      <c r="Y17" s="45">
        <f t="shared" si="4"/>
        <v>0.69492590570350998</v>
      </c>
      <c r="Z17" s="45">
        <f t="shared" si="5"/>
        <v>0.69492590570350998</v>
      </c>
      <c r="AA17" s="45">
        <f t="shared" si="6"/>
        <v>1</v>
      </c>
      <c r="AB17" s="45">
        <f t="shared" si="7"/>
        <v>1</v>
      </c>
    </row>
    <row r="18" spans="1:28" ht="27" customHeight="1" x14ac:dyDescent="0.25">
      <c r="A18" s="239" t="s">
        <v>51</v>
      </c>
      <c r="B18" s="40" t="s">
        <v>37</v>
      </c>
      <c r="C18" s="40">
        <v>20</v>
      </c>
      <c r="D18" s="40" t="s">
        <v>38</v>
      </c>
      <c r="E18" s="151" t="s">
        <v>52</v>
      </c>
      <c r="F18" s="420">
        <v>1271900429</v>
      </c>
      <c r="G18" s="421">
        <v>0</v>
      </c>
      <c r="H18" s="421">
        <v>0</v>
      </c>
      <c r="I18" s="421">
        <v>0</v>
      </c>
      <c r="J18" s="421">
        <v>0</v>
      </c>
      <c r="K18" s="421">
        <f t="shared" si="0"/>
        <v>0</v>
      </c>
      <c r="L18" s="420">
        <f t="shared" si="12"/>
        <v>1271900429</v>
      </c>
      <c r="M18" s="43">
        <f t="shared" si="18"/>
        <v>2.3960637406557488E-4</v>
      </c>
      <c r="N18" s="421">
        <v>0</v>
      </c>
      <c r="O18" s="422">
        <v>1271900429</v>
      </c>
      <c r="P18" s="422">
        <f t="shared" si="13"/>
        <v>0</v>
      </c>
      <c r="Q18" s="421">
        <v>27229320.809999999</v>
      </c>
      <c r="R18" s="421">
        <f t="shared" si="14"/>
        <v>1244671108.1900001</v>
      </c>
      <c r="S18" s="421">
        <f t="shared" si="15"/>
        <v>1244671108.1900001</v>
      </c>
      <c r="T18" s="421">
        <v>27229320.809999999</v>
      </c>
      <c r="U18" s="421">
        <f t="shared" si="16"/>
        <v>0</v>
      </c>
      <c r="V18" s="421">
        <v>27229320.809999999</v>
      </c>
      <c r="W18" s="44">
        <f t="shared" si="17"/>
        <v>0</v>
      </c>
      <c r="X18" s="45">
        <f t="shared" si="3"/>
        <v>2.1408374578038607E-2</v>
      </c>
      <c r="Y18" s="45">
        <f t="shared" si="4"/>
        <v>2.1408374578038607E-2</v>
      </c>
      <c r="Z18" s="45">
        <f t="shared" si="5"/>
        <v>2.1408374578038607E-2</v>
      </c>
      <c r="AA18" s="45">
        <f t="shared" si="6"/>
        <v>1</v>
      </c>
      <c r="AB18" s="45">
        <f t="shared" si="7"/>
        <v>1</v>
      </c>
    </row>
    <row r="19" spans="1:28" ht="27" customHeight="1" x14ac:dyDescent="0.25">
      <c r="A19" s="239" t="s">
        <v>53</v>
      </c>
      <c r="B19" s="40" t="s">
        <v>37</v>
      </c>
      <c r="C19" s="40">
        <v>20</v>
      </c>
      <c r="D19" s="40" t="s">
        <v>38</v>
      </c>
      <c r="E19" s="151" t="s">
        <v>54</v>
      </c>
      <c r="F19" s="420">
        <v>994750622</v>
      </c>
      <c r="G19" s="421">
        <v>0</v>
      </c>
      <c r="H19" s="421">
        <v>0</v>
      </c>
      <c r="I19" s="421">
        <v>0</v>
      </c>
      <c r="J19" s="421">
        <v>0</v>
      </c>
      <c r="K19" s="421">
        <f t="shared" si="0"/>
        <v>0</v>
      </c>
      <c r="L19" s="420">
        <f t="shared" si="12"/>
        <v>994750622</v>
      </c>
      <c r="M19" s="43">
        <f t="shared" si="18"/>
        <v>1.8739563585515174E-4</v>
      </c>
      <c r="N19" s="421">
        <v>0</v>
      </c>
      <c r="O19" s="422">
        <v>994750622</v>
      </c>
      <c r="P19" s="422">
        <f t="shared" si="13"/>
        <v>0</v>
      </c>
      <c r="Q19" s="421">
        <v>862395125.72000003</v>
      </c>
      <c r="R19" s="421">
        <f t="shared" si="14"/>
        <v>132355496.27999997</v>
      </c>
      <c r="S19" s="421">
        <f t="shared" si="15"/>
        <v>132355496.27999997</v>
      </c>
      <c r="T19" s="421">
        <v>862395125.72000003</v>
      </c>
      <c r="U19" s="421">
        <f t="shared" si="16"/>
        <v>0</v>
      </c>
      <c r="V19" s="421">
        <v>862395125.72000003</v>
      </c>
      <c r="W19" s="44">
        <f t="shared" si="17"/>
        <v>0</v>
      </c>
      <c r="X19" s="45">
        <f t="shared" si="3"/>
        <v>0.86694605325916552</v>
      </c>
      <c r="Y19" s="45">
        <f t="shared" si="4"/>
        <v>0.86694605325916552</v>
      </c>
      <c r="Z19" s="45">
        <f t="shared" si="5"/>
        <v>0.86694605325916552</v>
      </c>
      <c r="AA19" s="45">
        <f t="shared" si="6"/>
        <v>1</v>
      </c>
      <c r="AB19" s="45">
        <f t="shared" si="7"/>
        <v>1</v>
      </c>
    </row>
    <row r="20" spans="1:28" ht="22.5" customHeight="1" x14ac:dyDescent="0.25">
      <c r="A20" s="238" t="s">
        <v>55</v>
      </c>
      <c r="B20" s="33"/>
      <c r="C20" s="33"/>
      <c r="D20" s="40"/>
      <c r="E20" s="149" t="s">
        <v>56</v>
      </c>
      <c r="F20" s="419">
        <f>SUM(F21:F27)</f>
        <v>10389288000</v>
      </c>
      <c r="G20" s="419">
        <f>SUM(G21:G27)</f>
        <v>0</v>
      </c>
      <c r="H20" s="419">
        <f>SUM(H21:H27)</f>
        <v>0</v>
      </c>
      <c r="I20" s="419">
        <f>SUM(I21:I27)</f>
        <v>600000000</v>
      </c>
      <c r="J20" s="419">
        <f>SUM(J21:J27)</f>
        <v>600000000</v>
      </c>
      <c r="K20" s="419">
        <f t="shared" si="0"/>
        <v>0</v>
      </c>
      <c r="L20" s="419">
        <f>SUM(L21:L27)</f>
        <v>10389288000</v>
      </c>
      <c r="M20" s="36">
        <f t="shared" si="18"/>
        <v>1.9571812148535634E-3</v>
      </c>
      <c r="N20" s="419">
        <f t="shared" ref="N20:W20" si="19">SUM(N21:N27)</f>
        <v>0</v>
      </c>
      <c r="O20" s="419">
        <f t="shared" si="19"/>
        <v>10389288000</v>
      </c>
      <c r="P20" s="419">
        <f t="shared" si="19"/>
        <v>0</v>
      </c>
      <c r="Q20" s="419">
        <f t="shared" si="19"/>
        <v>8588390965.7000008</v>
      </c>
      <c r="R20" s="419">
        <f t="shared" si="19"/>
        <v>1800897034.3000004</v>
      </c>
      <c r="S20" s="419">
        <f t="shared" si="19"/>
        <v>1800897034.3000004</v>
      </c>
      <c r="T20" s="419">
        <f t="shared" si="19"/>
        <v>8588390965.7000008</v>
      </c>
      <c r="U20" s="419">
        <f t="shared" si="19"/>
        <v>0</v>
      </c>
      <c r="V20" s="419">
        <f t="shared" si="19"/>
        <v>7589635115.7000008</v>
      </c>
      <c r="W20" s="419">
        <f t="shared" si="19"/>
        <v>998755850</v>
      </c>
      <c r="X20" s="37">
        <f t="shared" si="3"/>
        <v>0.8266582816551048</v>
      </c>
      <c r="Y20" s="37">
        <f t="shared" si="4"/>
        <v>0.8266582816551048</v>
      </c>
      <c r="Z20" s="37">
        <f t="shared" si="5"/>
        <v>0.73052504807836693</v>
      </c>
      <c r="AA20" s="37">
        <f t="shared" si="6"/>
        <v>1</v>
      </c>
      <c r="AB20" s="37">
        <f t="shared" si="7"/>
        <v>0.88370861853066607</v>
      </c>
    </row>
    <row r="21" spans="1:28" ht="33.75" customHeight="1" x14ac:dyDescent="0.25">
      <c r="A21" s="239" t="s">
        <v>57</v>
      </c>
      <c r="B21" s="40" t="s">
        <v>37</v>
      </c>
      <c r="C21" s="40">
        <v>20</v>
      </c>
      <c r="D21" s="40" t="s">
        <v>38</v>
      </c>
      <c r="E21" s="151" t="s">
        <v>490</v>
      </c>
      <c r="F21" s="420">
        <v>3540437888</v>
      </c>
      <c r="G21" s="421">
        <v>0</v>
      </c>
      <c r="H21" s="421">
        <v>0</v>
      </c>
      <c r="I21" s="421">
        <v>0</v>
      </c>
      <c r="J21" s="421">
        <v>600000000</v>
      </c>
      <c r="K21" s="421">
        <f t="shared" si="0"/>
        <v>-600000000</v>
      </c>
      <c r="L21" s="420">
        <f t="shared" ref="L21:L27" si="20">+F21+K21</f>
        <v>2940437888</v>
      </c>
      <c r="M21" s="43">
        <f t="shared" si="18"/>
        <v>5.5393303158380875E-4</v>
      </c>
      <c r="N21" s="421">
        <v>0</v>
      </c>
      <c r="O21" s="422">
        <v>2940437888</v>
      </c>
      <c r="P21" s="422">
        <f t="shared" ref="P21:P27" si="21">L21-O21</f>
        <v>0</v>
      </c>
      <c r="Q21" s="421">
        <v>2572849337.1999998</v>
      </c>
      <c r="R21" s="421">
        <f t="shared" ref="R21:R27" si="22">+L21-Q21</f>
        <v>367588550.80000019</v>
      </c>
      <c r="S21" s="421">
        <f t="shared" ref="S21:S27" si="23">O21-Q21</f>
        <v>367588550.80000019</v>
      </c>
      <c r="T21" s="421">
        <v>2572849337.1999998</v>
      </c>
      <c r="U21" s="421">
        <f t="shared" ref="U21:U27" si="24">+Q21-T21</f>
        <v>0</v>
      </c>
      <c r="V21" s="421">
        <v>2288072737.1999998</v>
      </c>
      <c r="W21" s="44">
        <f t="shared" ref="W21:W27" si="25">+T21-V21</f>
        <v>284776600</v>
      </c>
      <c r="X21" s="45">
        <f t="shared" si="3"/>
        <v>0.87498850008016216</v>
      </c>
      <c r="Y21" s="45">
        <f t="shared" si="4"/>
        <v>0.87498850008016216</v>
      </c>
      <c r="Z21" s="45">
        <f t="shared" si="5"/>
        <v>0.77814013570484908</v>
      </c>
      <c r="AA21" s="45">
        <f t="shared" si="6"/>
        <v>1</v>
      </c>
      <c r="AB21" s="45">
        <f t="shared" si="7"/>
        <v>0.88931470028870063</v>
      </c>
    </row>
    <row r="22" spans="1:28" ht="29.25" customHeight="1" x14ac:dyDescent="0.25">
      <c r="A22" s="239" t="s">
        <v>59</v>
      </c>
      <c r="B22" s="40" t="s">
        <v>37</v>
      </c>
      <c r="C22" s="40">
        <v>20</v>
      </c>
      <c r="D22" s="40" t="s">
        <v>38</v>
      </c>
      <c r="E22" s="151" t="s">
        <v>491</v>
      </c>
      <c r="F22" s="420">
        <v>2411282700</v>
      </c>
      <c r="G22" s="421">
        <v>0</v>
      </c>
      <c r="H22" s="421">
        <v>0</v>
      </c>
      <c r="I22" s="421">
        <v>0</v>
      </c>
      <c r="J22" s="421">
        <v>0</v>
      </c>
      <c r="K22" s="421">
        <f t="shared" si="0"/>
        <v>0</v>
      </c>
      <c r="L22" s="420">
        <f t="shared" si="20"/>
        <v>2411282700</v>
      </c>
      <c r="M22" s="43">
        <f t="shared" si="18"/>
        <v>4.542483762257221E-4</v>
      </c>
      <c r="N22" s="421">
        <v>0</v>
      </c>
      <c r="O22" s="422">
        <v>2411282700</v>
      </c>
      <c r="P22" s="422">
        <f t="shared" si="21"/>
        <v>0</v>
      </c>
      <c r="Q22" s="421">
        <v>1822551996.8</v>
      </c>
      <c r="R22" s="421">
        <f t="shared" si="22"/>
        <v>588730703.20000005</v>
      </c>
      <c r="S22" s="421">
        <f t="shared" si="23"/>
        <v>588730703.20000005</v>
      </c>
      <c r="T22" s="421">
        <v>1822551996.8</v>
      </c>
      <c r="U22" s="421">
        <f t="shared" si="24"/>
        <v>0</v>
      </c>
      <c r="V22" s="421">
        <v>1620812396.8</v>
      </c>
      <c r="W22" s="44">
        <f t="shared" si="25"/>
        <v>201739600</v>
      </c>
      <c r="X22" s="45">
        <f t="shared" si="3"/>
        <v>0.75584335125864754</v>
      </c>
      <c r="Y22" s="45">
        <f t="shared" si="4"/>
        <v>0.75584335125864754</v>
      </c>
      <c r="Z22" s="45">
        <f t="shared" si="5"/>
        <v>0.672178503499403</v>
      </c>
      <c r="AA22" s="45">
        <f t="shared" si="6"/>
        <v>1</v>
      </c>
      <c r="AB22" s="45">
        <f t="shared" si="7"/>
        <v>0.88930927602932019</v>
      </c>
    </row>
    <row r="23" spans="1:28" ht="21.75" customHeight="1" x14ac:dyDescent="0.25">
      <c r="A23" s="239" t="s">
        <v>61</v>
      </c>
      <c r="B23" s="40" t="s">
        <v>37</v>
      </c>
      <c r="C23" s="40">
        <v>20</v>
      </c>
      <c r="D23" s="40" t="s">
        <v>38</v>
      </c>
      <c r="E23" s="151" t="s">
        <v>62</v>
      </c>
      <c r="F23" s="420">
        <v>1539154912</v>
      </c>
      <c r="G23" s="421">
        <v>0</v>
      </c>
      <c r="H23" s="421">
        <v>0</v>
      </c>
      <c r="I23" s="421">
        <v>600000000</v>
      </c>
      <c r="J23" s="421">
        <v>0</v>
      </c>
      <c r="K23" s="421">
        <f t="shared" si="0"/>
        <v>600000000</v>
      </c>
      <c r="L23" s="420">
        <f t="shared" si="20"/>
        <v>2139154912</v>
      </c>
      <c r="M23" s="43">
        <f t="shared" si="18"/>
        <v>4.0298370874193947E-4</v>
      </c>
      <c r="N23" s="421">
        <v>0</v>
      </c>
      <c r="O23" s="422">
        <v>2139154912</v>
      </c>
      <c r="P23" s="422">
        <f t="shared" si="21"/>
        <v>0</v>
      </c>
      <c r="Q23" s="421">
        <v>2040795145.7</v>
      </c>
      <c r="R23" s="421">
        <f t="shared" si="22"/>
        <v>98359766.299999952</v>
      </c>
      <c r="S23" s="421">
        <f t="shared" si="23"/>
        <v>98359766.299999952</v>
      </c>
      <c r="T23" s="421">
        <v>2040795145.7</v>
      </c>
      <c r="U23" s="421">
        <f t="shared" si="24"/>
        <v>0</v>
      </c>
      <c r="V23" s="421">
        <v>1768536895.7</v>
      </c>
      <c r="W23" s="44">
        <f t="shared" si="25"/>
        <v>272258250</v>
      </c>
      <c r="X23" s="45">
        <f t="shared" si="3"/>
        <v>0.95401933457542887</v>
      </c>
      <c r="Y23" s="45">
        <f t="shared" si="4"/>
        <v>0.95401933457542887</v>
      </c>
      <c r="Z23" s="45">
        <f t="shared" si="5"/>
        <v>0.82674559274742232</v>
      </c>
      <c r="AA23" s="45">
        <f t="shared" si="6"/>
        <v>1</v>
      </c>
      <c r="AB23" s="45">
        <f t="shared" si="7"/>
        <v>0.86659207291155405</v>
      </c>
    </row>
    <row r="24" spans="1:28" ht="21.75" customHeight="1" x14ac:dyDescent="0.25">
      <c r="A24" s="239" t="s">
        <v>63</v>
      </c>
      <c r="B24" s="40" t="s">
        <v>37</v>
      </c>
      <c r="C24" s="40">
        <v>20</v>
      </c>
      <c r="D24" s="40" t="s">
        <v>38</v>
      </c>
      <c r="E24" s="151" t="s">
        <v>518</v>
      </c>
      <c r="F24" s="420">
        <v>1254967000</v>
      </c>
      <c r="G24" s="421">
        <v>0</v>
      </c>
      <c r="H24" s="421">
        <v>0</v>
      </c>
      <c r="I24" s="421">
        <v>0</v>
      </c>
      <c r="J24" s="421">
        <v>0</v>
      </c>
      <c r="K24" s="421">
        <f t="shared" si="0"/>
        <v>0</v>
      </c>
      <c r="L24" s="420">
        <f t="shared" si="20"/>
        <v>1254967000</v>
      </c>
      <c r="M24" s="43">
        <f t="shared" si="18"/>
        <v>2.3641637787508938E-4</v>
      </c>
      <c r="N24" s="421">
        <v>0</v>
      </c>
      <c r="O24" s="422">
        <v>1254967000</v>
      </c>
      <c r="P24" s="422">
        <f t="shared" si="21"/>
        <v>0</v>
      </c>
      <c r="Q24" s="421">
        <v>909057313.60000002</v>
      </c>
      <c r="R24" s="421">
        <f t="shared" si="22"/>
        <v>345909686.39999998</v>
      </c>
      <c r="S24" s="421">
        <f t="shared" si="23"/>
        <v>345909686.39999998</v>
      </c>
      <c r="T24" s="421">
        <v>909057313.60000002</v>
      </c>
      <c r="U24" s="421">
        <f t="shared" si="24"/>
        <v>0</v>
      </c>
      <c r="V24" s="421">
        <v>807530213.60000002</v>
      </c>
      <c r="W24" s="44">
        <f t="shared" si="25"/>
        <v>101527100</v>
      </c>
      <c r="X24" s="45">
        <f t="shared" si="3"/>
        <v>0.72436750416544815</v>
      </c>
      <c r="Y24" s="45">
        <f t="shared" si="4"/>
        <v>0.72436750416544815</v>
      </c>
      <c r="Z24" s="45">
        <f t="shared" si="5"/>
        <v>0.64346728925939889</v>
      </c>
      <c r="AA24" s="45">
        <f t="shared" si="6"/>
        <v>1</v>
      </c>
      <c r="AB24" s="45">
        <f t="shared" si="7"/>
        <v>0.88831606271563035</v>
      </c>
    </row>
    <row r="25" spans="1:28" ht="36.75" customHeight="1" x14ac:dyDescent="0.25">
      <c r="A25" s="239" t="s">
        <v>65</v>
      </c>
      <c r="B25" s="40" t="s">
        <v>37</v>
      </c>
      <c r="C25" s="40">
        <v>20</v>
      </c>
      <c r="D25" s="40" t="s">
        <v>38</v>
      </c>
      <c r="E25" s="151" t="s">
        <v>66</v>
      </c>
      <c r="F25" s="420">
        <v>145133600</v>
      </c>
      <c r="G25" s="421">
        <v>0</v>
      </c>
      <c r="H25" s="421">
        <v>0</v>
      </c>
      <c r="I25" s="421">
        <v>0</v>
      </c>
      <c r="J25" s="421">
        <v>0</v>
      </c>
      <c r="K25" s="421">
        <f t="shared" si="0"/>
        <v>0</v>
      </c>
      <c r="L25" s="420">
        <f t="shared" si="20"/>
        <v>145133600</v>
      </c>
      <c r="M25" s="371">
        <f t="shared" si="18"/>
        <v>2.73409261119791E-5</v>
      </c>
      <c r="N25" s="421">
        <v>0</v>
      </c>
      <c r="O25" s="422">
        <v>145133600</v>
      </c>
      <c r="P25" s="422">
        <f t="shared" si="21"/>
        <v>0</v>
      </c>
      <c r="Q25" s="421">
        <v>106727658</v>
      </c>
      <c r="R25" s="421">
        <f t="shared" si="22"/>
        <v>38405942</v>
      </c>
      <c r="S25" s="421">
        <f t="shared" si="23"/>
        <v>38405942</v>
      </c>
      <c r="T25" s="421">
        <v>106727658</v>
      </c>
      <c r="U25" s="421">
        <f t="shared" si="24"/>
        <v>0</v>
      </c>
      <c r="V25" s="421">
        <v>95195558</v>
      </c>
      <c r="W25" s="44">
        <f t="shared" si="25"/>
        <v>11532100</v>
      </c>
      <c r="X25" s="45">
        <f t="shared" si="3"/>
        <v>0.73537525424849937</v>
      </c>
      <c r="Y25" s="45">
        <f t="shared" si="4"/>
        <v>0.73537525424849937</v>
      </c>
      <c r="Z25" s="45">
        <f t="shared" si="5"/>
        <v>0.65591674154020851</v>
      </c>
      <c r="AA25" s="45">
        <f t="shared" si="6"/>
        <v>1</v>
      </c>
      <c r="AB25" s="45">
        <f t="shared" si="7"/>
        <v>0.89194834576057125</v>
      </c>
    </row>
    <row r="26" spans="1:28" ht="21.75" customHeight="1" x14ac:dyDescent="0.25">
      <c r="A26" s="239" t="s">
        <v>67</v>
      </c>
      <c r="B26" s="40" t="s">
        <v>37</v>
      </c>
      <c r="C26" s="40">
        <v>20</v>
      </c>
      <c r="D26" s="40" t="s">
        <v>38</v>
      </c>
      <c r="E26" s="151" t="s">
        <v>68</v>
      </c>
      <c r="F26" s="420">
        <v>898748700</v>
      </c>
      <c r="G26" s="421">
        <v>0</v>
      </c>
      <c r="H26" s="421">
        <v>0</v>
      </c>
      <c r="I26" s="421">
        <v>0</v>
      </c>
      <c r="J26" s="421">
        <v>0</v>
      </c>
      <c r="K26" s="421">
        <f t="shared" si="0"/>
        <v>0</v>
      </c>
      <c r="L26" s="420">
        <f t="shared" si="20"/>
        <v>898748700</v>
      </c>
      <c r="M26" s="43">
        <f t="shared" si="18"/>
        <v>1.6931035817989266E-4</v>
      </c>
      <c r="N26" s="421">
        <v>0</v>
      </c>
      <c r="O26" s="422">
        <v>898748700</v>
      </c>
      <c r="P26" s="422">
        <f t="shared" si="21"/>
        <v>0</v>
      </c>
      <c r="Q26" s="421">
        <v>681816279.60000002</v>
      </c>
      <c r="R26" s="421">
        <f t="shared" si="22"/>
        <v>216932420.39999998</v>
      </c>
      <c r="S26" s="421">
        <f t="shared" si="23"/>
        <v>216932420.39999998</v>
      </c>
      <c r="T26" s="421">
        <v>681816279.60000002</v>
      </c>
      <c r="U26" s="421">
        <f t="shared" si="24"/>
        <v>0</v>
      </c>
      <c r="V26" s="421">
        <v>605665479.60000002</v>
      </c>
      <c r="W26" s="44">
        <f t="shared" si="25"/>
        <v>76150800</v>
      </c>
      <c r="X26" s="45">
        <f t="shared" si="3"/>
        <v>0.75862839033870089</v>
      </c>
      <c r="Y26" s="45">
        <f t="shared" si="4"/>
        <v>0.75862839033870089</v>
      </c>
      <c r="Z26" s="45">
        <f t="shared" si="5"/>
        <v>0.67389858766972355</v>
      </c>
      <c r="AA26" s="45">
        <f t="shared" si="6"/>
        <v>1</v>
      </c>
      <c r="AB26" s="45">
        <f t="shared" si="7"/>
        <v>0.88831184839899213</v>
      </c>
    </row>
    <row r="27" spans="1:28" ht="39.75" customHeight="1" x14ac:dyDescent="0.25">
      <c r="A27" s="239" t="s">
        <v>69</v>
      </c>
      <c r="B27" s="40" t="s">
        <v>37</v>
      </c>
      <c r="C27" s="40">
        <v>20</v>
      </c>
      <c r="D27" s="40" t="s">
        <v>38</v>
      </c>
      <c r="E27" s="151" t="s">
        <v>70</v>
      </c>
      <c r="F27" s="420">
        <v>599563200</v>
      </c>
      <c r="G27" s="421">
        <v>0</v>
      </c>
      <c r="H27" s="421">
        <v>0</v>
      </c>
      <c r="I27" s="421">
        <v>0</v>
      </c>
      <c r="J27" s="421">
        <v>0</v>
      </c>
      <c r="K27" s="421">
        <f t="shared" si="0"/>
        <v>0</v>
      </c>
      <c r="L27" s="420">
        <f t="shared" si="20"/>
        <v>599563200</v>
      </c>
      <c r="M27" s="43">
        <f t="shared" si="18"/>
        <v>1.1294843613513168E-4</v>
      </c>
      <c r="N27" s="421">
        <v>0</v>
      </c>
      <c r="O27" s="422">
        <v>599563200</v>
      </c>
      <c r="P27" s="422">
        <f t="shared" si="21"/>
        <v>0</v>
      </c>
      <c r="Q27" s="421">
        <v>454593234.80000001</v>
      </c>
      <c r="R27" s="421">
        <f t="shared" si="22"/>
        <v>144969965.19999999</v>
      </c>
      <c r="S27" s="421">
        <f t="shared" si="23"/>
        <v>144969965.19999999</v>
      </c>
      <c r="T27" s="421">
        <v>454593234.80000001</v>
      </c>
      <c r="U27" s="421">
        <f t="shared" si="24"/>
        <v>0</v>
      </c>
      <c r="V27" s="421">
        <v>403821834.80000001</v>
      </c>
      <c r="W27" s="44">
        <f t="shared" si="25"/>
        <v>50771400</v>
      </c>
      <c r="X27" s="45">
        <f t="shared" si="3"/>
        <v>0.75820736629599683</v>
      </c>
      <c r="Y27" s="45">
        <f t="shared" si="4"/>
        <v>0.75820736629599683</v>
      </c>
      <c r="Z27" s="45">
        <f t="shared" si="5"/>
        <v>0.67352671878460857</v>
      </c>
      <c r="AA27" s="45">
        <f t="shared" si="6"/>
        <v>1</v>
      </c>
      <c r="AB27" s="45">
        <f t="shared" si="7"/>
        <v>0.88831465997874548</v>
      </c>
    </row>
    <row r="28" spans="1:28" ht="41.25" customHeight="1" x14ac:dyDescent="0.25">
      <c r="A28" s="238" t="s">
        <v>71</v>
      </c>
      <c r="B28" s="33"/>
      <c r="C28" s="33"/>
      <c r="D28" s="40"/>
      <c r="E28" s="149" t="s">
        <v>72</v>
      </c>
      <c r="F28" s="419">
        <f>+F29+F33+F34</f>
        <v>5077431000</v>
      </c>
      <c r="G28" s="419">
        <f>+G29+G33+G34</f>
        <v>0</v>
      </c>
      <c r="H28" s="419">
        <f>+H29+H33+H34</f>
        <v>0</v>
      </c>
      <c r="I28" s="419">
        <f>+I29+I33+I34</f>
        <v>0</v>
      </c>
      <c r="J28" s="419">
        <f>+J29+J33+J34</f>
        <v>0</v>
      </c>
      <c r="K28" s="419">
        <f t="shared" si="0"/>
        <v>0</v>
      </c>
      <c r="L28" s="419">
        <f>+L29+L33+L34</f>
        <v>5077431000</v>
      </c>
      <c r="M28" s="36">
        <f t="shared" si="18"/>
        <v>9.565094906325768E-4</v>
      </c>
      <c r="N28" s="419">
        <f t="shared" ref="N28:W28" si="26">+N29+N33+N34</f>
        <v>0</v>
      </c>
      <c r="O28" s="419">
        <f t="shared" si="26"/>
        <v>5077431000</v>
      </c>
      <c r="P28" s="419">
        <f t="shared" si="26"/>
        <v>0</v>
      </c>
      <c r="Q28" s="419">
        <f t="shared" si="26"/>
        <v>3068751656.8400002</v>
      </c>
      <c r="R28" s="419">
        <f t="shared" si="26"/>
        <v>2008679343.1600003</v>
      </c>
      <c r="S28" s="419">
        <f t="shared" si="26"/>
        <v>2008679343.1600003</v>
      </c>
      <c r="T28" s="419">
        <f t="shared" si="26"/>
        <v>3068751656.8400002</v>
      </c>
      <c r="U28" s="419">
        <f t="shared" si="26"/>
        <v>0</v>
      </c>
      <c r="V28" s="419">
        <f t="shared" si="26"/>
        <v>3068751656.8400002</v>
      </c>
      <c r="W28" s="419">
        <f t="shared" si="26"/>
        <v>0</v>
      </c>
      <c r="X28" s="37">
        <f t="shared" si="3"/>
        <v>0.60439061738899069</v>
      </c>
      <c r="Y28" s="37">
        <f t="shared" si="4"/>
        <v>0.60439061738899069</v>
      </c>
      <c r="Z28" s="37">
        <f t="shared" si="5"/>
        <v>0.60439061738899069</v>
      </c>
      <c r="AA28" s="37">
        <f t="shared" si="6"/>
        <v>1</v>
      </c>
      <c r="AB28" s="37">
        <f t="shared" si="7"/>
        <v>1</v>
      </c>
    </row>
    <row r="29" spans="1:28" s="410" customFormat="1" ht="39" customHeight="1" x14ac:dyDescent="0.25">
      <c r="A29" s="238" t="s">
        <v>73</v>
      </c>
      <c r="B29" s="33"/>
      <c r="C29" s="33"/>
      <c r="D29" s="33"/>
      <c r="E29" s="149" t="s">
        <v>74</v>
      </c>
      <c r="F29" s="419">
        <f>+F30+F31+F32</f>
        <v>2059834541</v>
      </c>
      <c r="G29" s="419">
        <f>+G30+G31+G32</f>
        <v>0</v>
      </c>
      <c r="H29" s="419">
        <f>+H30+H31+H32</f>
        <v>0</v>
      </c>
      <c r="I29" s="419">
        <f>+I30+I31+I32</f>
        <v>0</v>
      </c>
      <c r="J29" s="419">
        <f>+J30+J31+J32</f>
        <v>0</v>
      </c>
      <c r="K29" s="419">
        <f t="shared" si="0"/>
        <v>0</v>
      </c>
      <c r="L29" s="419">
        <f>+L30+L31+L32</f>
        <v>2059834541</v>
      </c>
      <c r="M29" s="36">
        <f t="shared" si="18"/>
        <v>3.8804097733662903E-4</v>
      </c>
      <c r="N29" s="419">
        <f t="shared" ref="N29:W29" si="27">+N30+N31+N32</f>
        <v>0</v>
      </c>
      <c r="O29" s="419">
        <f t="shared" si="27"/>
        <v>2059834541</v>
      </c>
      <c r="P29" s="419">
        <f t="shared" si="27"/>
        <v>0</v>
      </c>
      <c r="Q29" s="419">
        <f t="shared" si="27"/>
        <v>1338640457.79</v>
      </c>
      <c r="R29" s="419">
        <f t="shared" si="27"/>
        <v>721194083.21000016</v>
      </c>
      <c r="S29" s="419">
        <f t="shared" si="27"/>
        <v>721194083.21000016</v>
      </c>
      <c r="T29" s="419">
        <f t="shared" si="27"/>
        <v>1338640457.79</v>
      </c>
      <c r="U29" s="419">
        <f t="shared" si="27"/>
        <v>0</v>
      </c>
      <c r="V29" s="419">
        <f t="shared" si="27"/>
        <v>1338640457.79</v>
      </c>
      <c r="W29" s="419">
        <f t="shared" si="27"/>
        <v>0</v>
      </c>
      <c r="X29" s="37">
        <f t="shared" si="3"/>
        <v>0.6498776630574038</v>
      </c>
      <c r="Y29" s="37">
        <f t="shared" si="4"/>
        <v>0.6498776630574038</v>
      </c>
      <c r="Z29" s="37">
        <f t="shared" si="5"/>
        <v>0.6498776630574038</v>
      </c>
      <c r="AA29" s="37">
        <f t="shared" si="6"/>
        <v>1</v>
      </c>
      <c r="AB29" s="37">
        <f t="shared" si="7"/>
        <v>1</v>
      </c>
    </row>
    <row r="30" spans="1:28" ht="21.75" customHeight="1" x14ac:dyDescent="0.25">
      <c r="A30" s="239" t="s">
        <v>75</v>
      </c>
      <c r="B30" s="40" t="s">
        <v>37</v>
      </c>
      <c r="C30" s="40">
        <v>20</v>
      </c>
      <c r="D30" s="40" t="s">
        <v>38</v>
      </c>
      <c r="E30" s="151" t="s">
        <v>503</v>
      </c>
      <c r="F30" s="420">
        <v>1440417805</v>
      </c>
      <c r="G30" s="421">
        <v>0</v>
      </c>
      <c r="H30" s="421">
        <v>0</v>
      </c>
      <c r="I30" s="421">
        <v>0</v>
      </c>
      <c r="J30" s="421">
        <v>0</v>
      </c>
      <c r="K30" s="421">
        <f t="shared" si="0"/>
        <v>0</v>
      </c>
      <c r="L30" s="420">
        <v>1440417805</v>
      </c>
      <c r="M30" s="43">
        <f t="shared" si="18"/>
        <v>2.7135244200436094E-4</v>
      </c>
      <c r="N30" s="421">
        <v>0</v>
      </c>
      <c r="O30" s="422">
        <v>1440417805</v>
      </c>
      <c r="P30" s="422">
        <f t="shared" ref="P30:P35" si="28">L30-O30</f>
        <v>0</v>
      </c>
      <c r="Q30" s="422">
        <v>969737480.29999995</v>
      </c>
      <c r="R30" s="422">
        <f t="shared" ref="R30:R35" si="29">+L30-Q30</f>
        <v>470680324.70000005</v>
      </c>
      <c r="S30" s="421">
        <f t="shared" ref="S30:S35" si="30">O30-Q30</f>
        <v>470680324.70000005</v>
      </c>
      <c r="T30" s="421">
        <v>969737480.29999995</v>
      </c>
      <c r="U30" s="421">
        <f t="shared" ref="U30:U35" si="31">+Q30-T30</f>
        <v>0</v>
      </c>
      <c r="V30" s="421">
        <v>969737480.29999995</v>
      </c>
      <c r="W30" s="44">
        <f t="shared" ref="W30:W35" si="32">+T30-V30</f>
        <v>0</v>
      </c>
      <c r="X30" s="45">
        <f t="shared" si="3"/>
        <v>0.67323347221468144</v>
      </c>
      <c r="Y30" s="45">
        <f t="shared" si="4"/>
        <v>0.67323347221468144</v>
      </c>
      <c r="Z30" s="45">
        <f t="shared" si="5"/>
        <v>0.67323347221468144</v>
      </c>
      <c r="AA30" s="45">
        <f t="shared" si="6"/>
        <v>1</v>
      </c>
      <c r="AB30" s="45">
        <f t="shared" si="7"/>
        <v>1</v>
      </c>
    </row>
    <row r="31" spans="1:28" ht="21.75" customHeight="1" x14ac:dyDescent="0.25">
      <c r="A31" s="239" t="s">
        <v>77</v>
      </c>
      <c r="B31" s="40" t="s">
        <v>37</v>
      </c>
      <c r="C31" s="40">
        <v>20</v>
      </c>
      <c r="D31" s="40" t="s">
        <v>38</v>
      </c>
      <c r="E31" s="151" t="s">
        <v>78</v>
      </c>
      <c r="F31" s="420">
        <v>510000000</v>
      </c>
      <c r="G31" s="421">
        <v>0</v>
      </c>
      <c r="H31" s="421">
        <v>0</v>
      </c>
      <c r="I31" s="421">
        <v>0</v>
      </c>
      <c r="J31" s="421">
        <v>0</v>
      </c>
      <c r="K31" s="421">
        <f t="shared" si="0"/>
        <v>0</v>
      </c>
      <c r="L31" s="420">
        <v>510000000</v>
      </c>
      <c r="M31" s="43">
        <f t="shared" si="18"/>
        <v>9.6076114125945612E-5</v>
      </c>
      <c r="N31" s="421">
        <v>0</v>
      </c>
      <c r="O31" s="422">
        <v>510000000</v>
      </c>
      <c r="P31" s="422">
        <f t="shared" si="28"/>
        <v>0</v>
      </c>
      <c r="Q31" s="422">
        <v>270409592.57999998</v>
      </c>
      <c r="R31" s="422">
        <f t="shared" si="29"/>
        <v>239590407.42000002</v>
      </c>
      <c r="S31" s="421">
        <f t="shared" si="30"/>
        <v>239590407.42000002</v>
      </c>
      <c r="T31" s="421">
        <v>270409592.57999998</v>
      </c>
      <c r="U31" s="421">
        <f t="shared" si="31"/>
        <v>0</v>
      </c>
      <c r="V31" s="421">
        <v>270409592.57999998</v>
      </c>
      <c r="W31" s="44">
        <f t="shared" si="32"/>
        <v>0</v>
      </c>
      <c r="X31" s="45">
        <f t="shared" si="3"/>
        <v>0.5302148874117647</v>
      </c>
      <c r="Y31" s="45">
        <f t="shared" si="4"/>
        <v>0.5302148874117647</v>
      </c>
      <c r="Z31" s="45">
        <f t="shared" si="5"/>
        <v>0.5302148874117647</v>
      </c>
      <c r="AA31" s="45">
        <f t="shared" si="6"/>
        <v>1</v>
      </c>
      <c r="AB31" s="45">
        <f t="shared" si="7"/>
        <v>1</v>
      </c>
    </row>
    <row r="32" spans="1:28" ht="21.75" customHeight="1" x14ac:dyDescent="0.25">
      <c r="A32" s="239" t="s">
        <v>79</v>
      </c>
      <c r="B32" s="40" t="s">
        <v>37</v>
      </c>
      <c r="C32" s="40">
        <v>20</v>
      </c>
      <c r="D32" s="40" t="s">
        <v>38</v>
      </c>
      <c r="E32" s="151" t="s">
        <v>80</v>
      </c>
      <c r="F32" s="420">
        <v>109416736</v>
      </c>
      <c r="G32" s="421">
        <v>0</v>
      </c>
      <c r="H32" s="421">
        <v>0</v>
      </c>
      <c r="I32" s="421">
        <v>0</v>
      </c>
      <c r="J32" s="421">
        <v>0</v>
      </c>
      <c r="K32" s="421">
        <f t="shared" si="0"/>
        <v>0</v>
      </c>
      <c r="L32" s="420">
        <v>109416736</v>
      </c>
      <c r="M32" s="371">
        <f t="shared" si="18"/>
        <v>2.0612421206322474E-5</v>
      </c>
      <c r="N32" s="421">
        <v>0</v>
      </c>
      <c r="O32" s="422">
        <v>109416736</v>
      </c>
      <c r="P32" s="422">
        <f t="shared" si="28"/>
        <v>0</v>
      </c>
      <c r="Q32" s="421">
        <v>98493384.909999996</v>
      </c>
      <c r="R32" s="421">
        <f t="shared" si="29"/>
        <v>10923351.090000004</v>
      </c>
      <c r="S32" s="421">
        <f t="shared" si="30"/>
        <v>10923351.090000004</v>
      </c>
      <c r="T32" s="421">
        <v>98493384.909999996</v>
      </c>
      <c r="U32" s="421">
        <f t="shared" si="31"/>
        <v>0</v>
      </c>
      <c r="V32" s="421">
        <v>98493384.909999996</v>
      </c>
      <c r="W32" s="44">
        <f t="shared" si="32"/>
        <v>0</v>
      </c>
      <c r="X32" s="45">
        <f t="shared" si="3"/>
        <v>0.90016745619244209</v>
      </c>
      <c r="Y32" s="45">
        <f t="shared" si="4"/>
        <v>0.90016745619244209</v>
      </c>
      <c r="Z32" s="45">
        <f t="shared" si="5"/>
        <v>0.90016745619244209</v>
      </c>
      <c r="AA32" s="45">
        <f t="shared" si="6"/>
        <v>1</v>
      </c>
      <c r="AB32" s="45">
        <f t="shared" si="7"/>
        <v>1</v>
      </c>
    </row>
    <row r="33" spans="1:28" ht="21.75" customHeight="1" x14ac:dyDescent="0.25">
      <c r="A33" s="239" t="s">
        <v>81</v>
      </c>
      <c r="B33" s="40" t="s">
        <v>37</v>
      </c>
      <c r="C33" s="40">
        <v>20</v>
      </c>
      <c r="D33" s="40" t="s">
        <v>38</v>
      </c>
      <c r="E33" s="151" t="s">
        <v>82</v>
      </c>
      <c r="F33" s="420">
        <v>2897220308</v>
      </c>
      <c r="G33" s="421">
        <v>0</v>
      </c>
      <c r="H33" s="421">
        <v>0</v>
      </c>
      <c r="I33" s="421">
        <v>0</v>
      </c>
      <c r="J33" s="421">
        <v>0</v>
      </c>
      <c r="K33" s="421">
        <f t="shared" si="0"/>
        <v>0</v>
      </c>
      <c r="L33" s="420">
        <v>2897220308</v>
      </c>
      <c r="M33" s="43">
        <f t="shared" si="18"/>
        <v>5.4579150776355939E-4</v>
      </c>
      <c r="N33" s="421">
        <v>0</v>
      </c>
      <c r="O33" s="421">
        <v>2897220308</v>
      </c>
      <c r="P33" s="421">
        <f t="shared" si="28"/>
        <v>0</v>
      </c>
      <c r="Q33" s="421">
        <v>1670964147.05</v>
      </c>
      <c r="R33" s="421">
        <f t="shared" si="29"/>
        <v>1226256160.95</v>
      </c>
      <c r="S33" s="421">
        <f t="shared" si="30"/>
        <v>1226256160.95</v>
      </c>
      <c r="T33" s="421">
        <v>1670964147.05</v>
      </c>
      <c r="U33" s="421">
        <f t="shared" si="31"/>
        <v>0</v>
      </c>
      <c r="V33" s="421">
        <v>1670964147.05</v>
      </c>
      <c r="W33" s="44">
        <f t="shared" si="32"/>
        <v>0</v>
      </c>
      <c r="X33" s="45">
        <f t="shared" si="3"/>
        <v>0.57674735415736977</v>
      </c>
      <c r="Y33" s="45">
        <f t="shared" si="4"/>
        <v>0.57674735415736977</v>
      </c>
      <c r="Z33" s="45">
        <f t="shared" si="5"/>
        <v>0.57674735415736977</v>
      </c>
      <c r="AA33" s="45">
        <f t="shared" si="6"/>
        <v>1</v>
      </c>
      <c r="AB33" s="45">
        <f t="shared" si="7"/>
        <v>1</v>
      </c>
    </row>
    <row r="34" spans="1:28" ht="21.75" customHeight="1" x14ac:dyDescent="0.25">
      <c r="A34" s="239" t="s">
        <v>83</v>
      </c>
      <c r="B34" s="40" t="s">
        <v>37</v>
      </c>
      <c r="C34" s="40">
        <v>20</v>
      </c>
      <c r="D34" s="40" t="s">
        <v>38</v>
      </c>
      <c r="E34" s="151" t="s">
        <v>84</v>
      </c>
      <c r="F34" s="420">
        <v>120376151</v>
      </c>
      <c r="G34" s="421">
        <v>0</v>
      </c>
      <c r="H34" s="421">
        <v>0</v>
      </c>
      <c r="I34" s="421">
        <v>0</v>
      </c>
      <c r="J34" s="421">
        <v>0</v>
      </c>
      <c r="K34" s="421">
        <f t="shared" si="0"/>
        <v>0</v>
      </c>
      <c r="L34" s="420">
        <v>120376151</v>
      </c>
      <c r="M34" s="371">
        <f t="shared" si="18"/>
        <v>2.2677005532388356E-5</v>
      </c>
      <c r="N34" s="421">
        <v>0</v>
      </c>
      <c r="O34" s="421">
        <v>120376151</v>
      </c>
      <c r="P34" s="421">
        <f t="shared" si="28"/>
        <v>0</v>
      </c>
      <c r="Q34" s="421">
        <v>59147052</v>
      </c>
      <c r="R34" s="421">
        <f t="shared" si="29"/>
        <v>61229099</v>
      </c>
      <c r="S34" s="421">
        <f t="shared" si="30"/>
        <v>61229099</v>
      </c>
      <c r="T34" s="421">
        <v>59147052</v>
      </c>
      <c r="U34" s="421">
        <f t="shared" si="31"/>
        <v>0</v>
      </c>
      <c r="V34" s="421">
        <v>59147052</v>
      </c>
      <c r="W34" s="44">
        <f t="shared" si="32"/>
        <v>0</v>
      </c>
      <c r="X34" s="45">
        <f t="shared" si="3"/>
        <v>0.49135191239002152</v>
      </c>
      <c r="Y34" s="45">
        <f t="shared" si="4"/>
        <v>0.49135191239002152</v>
      </c>
      <c r="Z34" s="45">
        <f>+U34/M34</f>
        <v>0</v>
      </c>
      <c r="AA34" s="45">
        <f t="shared" si="6"/>
        <v>1</v>
      </c>
      <c r="AB34" s="45">
        <f t="shared" si="7"/>
        <v>1</v>
      </c>
    </row>
    <row r="35" spans="1:28" s="410" customFormat="1" ht="38.25" customHeight="1" x14ac:dyDescent="0.25">
      <c r="A35" s="238" t="s">
        <v>85</v>
      </c>
      <c r="B35" s="33" t="s">
        <v>37</v>
      </c>
      <c r="C35" s="33">
        <v>20</v>
      </c>
      <c r="D35" s="33" t="s">
        <v>38</v>
      </c>
      <c r="E35" s="149" t="s">
        <v>86</v>
      </c>
      <c r="F35" s="423">
        <v>4590358000</v>
      </c>
      <c r="G35" s="424">
        <v>0</v>
      </c>
      <c r="H35" s="424">
        <v>0</v>
      </c>
      <c r="I35" s="424">
        <v>0</v>
      </c>
      <c r="J35" s="424">
        <v>0</v>
      </c>
      <c r="K35" s="424">
        <f t="shared" si="0"/>
        <v>0</v>
      </c>
      <c r="L35" s="424">
        <f>+F35+K35</f>
        <v>4590358000</v>
      </c>
      <c r="M35" s="36">
        <f t="shared" si="18"/>
        <v>8.6475246879793622E-4</v>
      </c>
      <c r="N35" s="424">
        <v>4590358000</v>
      </c>
      <c r="O35" s="424">
        <v>0</v>
      </c>
      <c r="P35" s="424">
        <f t="shared" si="28"/>
        <v>4590358000</v>
      </c>
      <c r="Q35" s="424">
        <v>0</v>
      </c>
      <c r="R35" s="424">
        <f t="shared" si="29"/>
        <v>4590358000</v>
      </c>
      <c r="S35" s="425">
        <f t="shared" si="30"/>
        <v>0</v>
      </c>
      <c r="T35" s="424">
        <v>0</v>
      </c>
      <c r="U35" s="424">
        <f t="shared" si="31"/>
        <v>0</v>
      </c>
      <c r="V35" s="424">
        <v>0</v>
      </c>
      <c r="W35" s="47">
        <f t="shared" si="32"/>
        <v>0</v>
      </c>
      <c r="X35" s="37">
        <f t="shared" si="3"/>
        <v>0</v>
      </c>
      <c r="Y35" s="37">
        <f t="shared" si="4"/>
        <v>0</v>
      </c>
      <c r="Z35" s="37">
        <f t="shared" ref="Z35" si="33">+S35/N35</f>
        <v>0</v>
      </c>
      <c r="AA35" s="37" t="s">
        <v>46</v>
      </c>
      <c r="AB35" s="37" t="s">
        <v>46</v>
      </c>
    </row>
    <row r="36" spans="1:28" ht="27.75" customHeight="1" x14ac:dyDescent="0.25">
      <c r="A36" s="238" t="s">
        <v>87</v>
      </c>
      <c r="B36" s="33"/>
      <c r="C36" s="33"/>
      <c r="D36" s="40"/>
      <c r="E36" s="149" t="s">
        <v>88</v>
      </c>
      <c r="F36" s="425">
        <f>+F37+F43</f>
        <v>19419071000</v>
      </c>
      <c r="G36" s="425">
        <f>+G37+G43</f>
        <v>0</v>
      </c>
      <c r="H36" s="425">
        <f>+H37+H43</f>
        <v>0</v>
      </c>
      <c r="I36" s="425">
        <f>+I37+I43</f>
        <v>640083593.29999995</v>
      </c>
      <c r="J36" s="425">
        <f>+J37+J43</f>
        <v>640083593.30000007</v>
      </c>
      <c r="K36" s="425">
        <f t="shared" si="0"/>
        <v>0</v>
      </c>
      <c r="L36" s="425">
        <f>+L37+L43</f>
        <v>19419071000</v>
      </c>
      <c r="M36" s="36">
        <f t="shared" si="18"/>
        <v>3.6582527090506683E-3</v>
      </c>
      <c r="N36" s="425">
        <f t="shared" ref="N36:W36" si="34">+N37+N43</f>
        <v>0</v>
      </c>
      <c r="O36" s="425">
        <f t="shared" si="34"/>
        <v>18856345887.719997</v>
      </c>
      <c r="P36" s="425">
        <f t="shared" si="34"/>
        <v>562725112.28000093</v>
      </c>
      <c r="Q36" s="425">
        <f t="shared" si="34"/>
        <v>18466065433.489998</v>
      </c>
      <c r="R36" s="425">
        <f t="shared" si="34"/>
        <v>953005566.51000011</v>
      </c>
      <c r="S36" s="425">
        <f t="shared" si="34"/>
        <v>390280454.22999924</v>
      </c>
      <c r="T36" s="425">
        <f t="shared" si="34"/>
        <v>12555419303.67</v>
      </c>
      <c r="U36" s="425">
        <f t="shared" si="34"/>
        <v>5910646129.8200006</v>
      </c>
      <c r="V36" s="425">
        <f t="shared" si="34"/>
        <v>12555067878.67</v>
      </c>
      <c r="W36" s="425">
        <f t="shared" si="34"/>
        <v>351425</v>
      </c>
      <c r="X36" s="37">
        <f t="shared" si="3"/>
        <v>0.95092424521698271</v>
      </c>
      <c r="Y36" s="37">
        <f t="shared" si="4"/>
        <v>0.64655097577376386</v>
      </c>
      <c r="Z36" s="37">
        <f t="shared" ref="Z36:Z99" si="35">+V36/L36</f>
        <v>0.64653287887304189</v>
      </c>
      <c r="AA36" s="37">
        <f t="shared" ref="AA36:AA82" si="36">+T36/Q36</f>
        <v>0.67991848880268402</v>
      </c>
      <c r="AB36" s="37">
        <f>+V36/T36</f>
        <v>0.99997201009448589</v>
      </c>
    </row>
    <row r="37" spans="1:28" ht="27.75" customHeight="1" x14ac:dyDescent="0.25">
      <c r="A37" s="238" t="s">
        <v>89</v>
      </c>
      <c r="B37" s="33"/>
      <c r="C37" s="33"/>
      <c r="D37" s="40"/>
      <c r="E37" s="149" t="s">
        <v>90</v>
      </c>
      <c r="F37" s="425">
        <f>+F38</f>
        <v>20000000</v>
      </c>
      <c r="G37" s="425">
        <f>+G38</f>
        <v>0</v>
      </c>
      <c r="H37" s="425">
        <f>+H38</f>
        <v>0</v>
      </c>
      <c r="I37" s="425">
        <f>+I38</f>
        <v>5149090</v>
      </c>
      <c r="J37" s="425">
        <f>+J38</f>
        <v>5149090</v>
      </c>
      <c r="K37" s="425">
        <f t="shared" si="0"/>
        <v>0</v>
      </c>
      <c r="L37" s="425">
        <f>+L38</f>
        <v>20000000</v>
      </c>
      <c r="M37" s="372">
        <f t="shared" si="18"/>
        <v>3.7676907500370827E-6</v>
      </c>
      <c r="N37" s="425">
        <f t="shared" ref="N37:W37" si="37">+N38</f>
        <v>0</v>
      </c>
      <c r="O37" s="425">
        <f t="shared" si="37"/>
        <v>5150090</v>
      </c>
      <c r="P37" s="425">
        <f t="shared" si="37"/>
        <v>14849910</v>
      </c>
      <c r="Q37" s="425">
        <f t="shared" si="37"/>
        <v>5149354.6399999997</v>
      </c>
      <c r="R37" s="425">
        <f t="shared" si="37"/>
        <v>14850645.359999999</v>
      </c>
      <c r="S37" s="425">
        <f t="shared" si="37"/>
        <v>735.36</v>
      </c>
      <c r="T37" s="425">
        <f t="shared" si="37"/>
        <v>264.64</v>
      </c>
      <c r="U37" s="425">
        <f t="shared" si="37"/>
        <v>5149090</v>
      </c>
      <c r="V37" s="425">
        <f t="shared" si="37"/>
        <v>264.64</v>
      </c>
      <c r="W37" s="425">
        <f t="shared" si="37"/>
        <v>0</v>
      </c>
      <c r="X37" s="442">
        <f t="shared" si="3"/>
        <v>0.257467732</v>
      </c>
      <c r="Y37" s="442">
        <f t="shared" si="4"/>
        <v>1.3232E-5</v>
      </c>
      <c r="Z37" s="442">
        <f t="shared" si="35"/>
        <v>1.3232E-5</v>
      </c>
      <c r="AA37" s="37">
        <f t="shared" si="36"/>
        <v>5.1392847939484705E-5</v>
      </c>
      <c r="AB37" s="37">
        <f>+V37/T37</f>
        <v>1</v>
      </c>
    </row>
    <row r="38" spans="1:28" ht="27.75" customHeight="1" x14ac:dyDescent="0.25">
      <c r="A38" s="238" t="s">
        <v>91</v>
      </c>
      <c r="B38" s="33"/>
      <c r="C38" s="33"/>
      <c r="D38" s="40"/>
      <c r="E38" s="149" t="s">
        <v>92</v>
      </c>
      <c r="F38" s="425">
        <f t="shared" ref="F38:H39" si="38">+F39</f>
        <v>20000000</v>
      </c>
      <c r="G38" s="425">
        <f t="shared" si="38"/>
        <v>0</v>
      </c>
      <c r="H38" s="425">
        <f t="shared" si="38"/>
        <v>0</v>
      </c>
      <c r="I38" s="425">
        <f>+I39+I41</f>
        <v>5149090</v>
      </c>
      <c r="J38" s="425">
        <f>+J39</f>
        <v>5149090</v>
      </c>
      <c r="K38" s="425">
        <f t="shared" si="0"/>
        <v>0</v>
      </c>
      <c r="L38" s="425">
        <f>+L39+L41</f>
        <v>20000000</v>
      </c>
      <c r="M38" s="372">
        <f t="shared" si="18"/>
        <v>3.7676907500370827E-6</v>
      </c>
      <c r="N38" s="425">
        <f>+N39</f>
        <v>0</v>
      </c>
      <c r="O38" s="425">
        <f t="shared" ref="O38:W38" si="39">+O39+O41</f>
        <v>5150090</v>
      </c>
      <c r="P38" s="425">
        <f t="shared" si="39"/>
        <v>14849910</v>
      </c>
      <c r="Q38" s="425">
        <f t="shared" si="39"/>
        <v>5149354.6399999997</v>
      </c>
      <c r="R38" s="425">
        <f t="shared" si="39"/>
        <v>14850645.359999999</v>
      </c>
      <c r="S38" s="425">
        <f t="shared" si="39"/>
        <v>735.36</v>
      </c>
      <c r="T38" s="425">
        <f t="shared" si="39"/>
        <v>264.64</v>
      </c>
      <c r="U38" s="425">
        <f t="shared" si="39"/>
        <v>5149090</v>
      </c>
      <c r="V38" s="425">
        <f t="shared" si="39"/>
        <v>264.64</v>
      </c>
      <c r="W38" s="425">
        <f t="shared" si="39"/>
        <v>0</v>
      </c>
      <c r="X38" s="442">
        <f t="shared" si="3"/>
        <v>0.257467732</v>
      </c>
      <c r="Y38" s="442">
        <f t="shared" si="4"/>
        <v>1.3232E-5</v>
      </c>
      <c r="Z38" s="442">
        <f t="shared" si="35"/>
        <v>1.3232E-5</v>
      </c>
      <c r="AA38" s="37">
        <f t="shared" si="36"/>
        <v>5.1392847939484705E-5</v>
      </c>
      <c r="AB38" s="37">
        <f>+V38/T38</f>
        <v>1</v>
      </c>
    </row>
    <row r="39" spans="1:28" ht="36" customHeight="1" x14ac:dyDescent="0.25">
      <c r="A39" s="238" t="s">
        <v>93</v>
      </c>
      <c r="B39" s="40"/>
      <c r="C39" s="40"/>
      <c r="D39" s="40"/>
      <c r="E39" s="149" t="s">
        <v>94</v>
      </c>
      <c r="F39" s="419">
        <f t="shared" si="38"/>
        <v>20000000</v>
      </c>
      <c r="G39" s="419">
        <f t="shared" si="38"/>
        <v>0</v>
      </c>
      <c r="H39" s="419">
        <f t="shared" si="38"/>
        <v>0</v>
      </c>
      <c r="I39" s="419">
        <f>+I40</f>
        <v>0</v>
      </c>
      <c r="J39" s="419">
        <f>+J40</f>
        <v>5149090</v>
      </c>
      <c r="K39" s="419">
        <f t="shared" si="0"/>
        <v>-5149090</v>
      </c>
      <c r="L39" s="419">
        <f>+L40</f>
        <v>14850910</v>
      </c>
      <c r="M39" s="372">
        <f t="shared" si="18"/>
        <v>2.7976818118316607E-6</v>
      </c>
      <c r="N39" s="419">
        <f>+N40</f>
        <v>0</v>
      </c>
      <c r="O39" s="419">
        <f t="shared" ref="O39:W39" si="40">+O40</f>
        <v>1000</v>
      </c>
      <c r="P39" s="419">
        <f t="shared" si="40"/>
        <v>14849910</v>
      </c>
      <c r="Q39" s="419">
        <f t="shared" si="40"/>
        <v>264.64</v>
      </c>
      <c r="R39" s="419">
        <f t="shared" si="40"/>
        <v>14850645.359999999</v>
      </c>
      <c r="S39" s="419">
        <f t="shared" si="40"/>
        <v>735.36</v>
      </c>
      <c r="T39" s="419">
        <f t="shared" si="40"/>
        <v>264.64</v>
      </c>
      <c r="U39" s="419">
        <f t="shared" si="40"/>
        <v>0</v>
      </c>
      <c r="V39" s="419">
        <f t="shared" si="40"/>
        <v>264.64</v>
      </c>
      <c r="W39" s="419">
        <f t="shared" si="40"/>
        <v>0</v>
      </c>
      <c r="X39" s="442">
        <f t="shared" si="3"/>
        <v>1.7819783434146458E-5</v>
      </c>
      <c r="Y39" s="442">
        <f t="shared" si="4"/>
        <v>1.7819783434146458E-5</v>
      </c>
      <c r="Z39" s="442">
        <f t="shared" si="35"/>
        <v>1.7819783434146458E-5</v>
      </c>
      <c r="AA39" s="37">
        <f t="shared" si="36"/>
        <v>1</v>
      </c>
      <c r="AB39" s="37">
        <f>+V39/T39</f>
        <v>1</v>
      </c>
    </row>
    <row r="40" spans="1:28" ht="39.75" customHeight="1" x14ac:dyDescent="0.25">
      <c r="A40" s="239" t="s">
        <v>95</v>
      </c>
      <c r="B40" s="40" t="s">
        <v>37</v>
      </c>
      <c r="C40" s="40">
        <v>20</v>
      </c>
      <c r="D40" s="40" t="s">
        <v>38</v>
      </c>
      <c r="E40" s="151" t="s">
        <v>96</v>
      </c>
      <c r="F40" s="421">
        <v>20000000</v>
      </c>
      <c r="G40" s="421">
        <v>0</v>
      </c>
      <c r="H40" s="421">
        <v>0</v>
      </c>
      <c r="I40" s="421">
        <v>0</v>
      </c>
      <c r="J40" s="421">
        <v>5149090</v>
      </c>
      <c r="K40" s="421">
        <f t="shared" si="0"/>
        <v>-5149090</v>
      </c>
      <c r="L40" s="421">
        <f>+F40+K40</f>
        <v>14850910</v>
      </c>
      <c r="M40" s="373">
        <f t="shared" si="18"/>
        <v>2.7976818118316607E-6</v>
      </c>
      <c r="N40" s="421">
        <v>0</v>
      </c>
      <c r="O40" s="422">
        <v>1000</v>
      </c>
      <c r="P40" s="422">
        <f>L40-O40</f>
        <v>14849910</v>
      </c>
      <c r="Q40" s="422">
        <v>264.64</v>
      </c>
      <c r="R40" s="422">
        <f>+L40-Q40</f>
        <v>14850645.359999999</v>
      </c>
      <c r="S40" s="421">
        <f>O40-Q40</f>
        <v>735.36</v>
      </c>
      <c r="T40" s="422">
        <v>264.64</v>
      </c>
      <c r="U40" s="422">
        <f>+Q40-T40</f>
        <v>0</v>
      </c>
      <c r="V40" s="422">
        <v>264.64</v>
      </c>
      <c r="W40" s="44">
        <f>+T40-V40</f>
        <v>0</v>
      </c>
      <c r="X40" s="437">
        <f t="shared" si="3"/>
        <v>1.7819783434146458E-5</v>
      </c>
      <c r="Y40" s="437">
        <f t="shared" si="4"/>
        <v>1.7819783434146458E-5</v>
      </c>
      <c r="Z40" s="437">
        <f t="shared" si="35"/>
        <v>1.7819783434146458E-5</v>
      </c>
      <c r="AA40" s="45">
        <f t="shared" si="36"/>
        <v>1</v>
      </c>
      <c r="AB40" s="45">
        <f>+V40/T40</f>
        <v>1</v>
      </c>
    </row>
    <row r="41" spans="1:28" ht="36" customHeight="1" x14ac:dyDescent="0.25">
      <c r="A41" s="238" t="s">
        <v>449</v>
      </c>
      <c r="B41" s="40"/>
      <c r="C41" s="40"/>
      <c r="D41" s="40"/>
      <c r="E41" s="149" t="s">
        <v>450</v>
      </c>
      <c r="F41" s="419">
        <f>+F42</f>
        <v>0</v>
      </c>
      <c r="G41" s="419">
        <f>+G42</f>
        <v>0</v>
      </c>
      <c r="H41" s="419">
        <f>+H42</f>
        <v>0</v>
      </c>
      <c r="I41" s="419">
        <f>+I42</f>
        <v>5149090</v>
      </c>
      <c r="J41" s="419">
        <f>+J42</f>
        <v>0</v>
      </c>
      <c r="K41" s="419">
        <f t="shared" si="0"/>
        <v>5149090</v>
      </c>
      <c r="L41" s="419">
        <f>+L42</f>
        <v>5149090</v>
      </c>
      <c r="M41" s="372">
        <f t="shared" si="18"/>
        <v>9.7000893820542206E-7</v>
      </c>
      <c r="N41" s="419">
        <f t="shared" ref="N41:W41" si="41">+N42</f>
        <v>0</v>
      </c>
      <c r="O41" s="419">
        <f t="shared" si="41"/>
        <v>5149090</v>
      </c>
      <c r="P41" s="419">
        <f t="shared" si="41"/>
        <v>0</v>
      </c>
      <c r="Q41" s="419">
        <f t="shared" si="41"/>
        <v>5149090</v>
      </c>
      <c r="R41" s="419">
        <f t="shared" si="41"/>
        <v>0</v>
      </c>
      <c r="S41" s="419">
        <f t="shared" si="41"/>
        <v>0</v>
      </c>
      <c r="T41" s="419">
        <f t="shared" si="41"/>
        <v>0</v>
      </c>
      <c r="U41" s="419">
        <f t="shared" si="41"/>
        <v>5149090</v>
      </c>
      <c r="V41" s="419">
        <f t="shared" si="41"/>
        <v>0</v>
      </c>
      <c r="W41" s="419">
        <f t="shared" si="41"/>
        <v>0</v>
      </c>
      <c r="X41" s="37">
        <f t="shared" si="3"/>
        <v>1</v>
      </c>
      <c r="Y41" s="37">
        <f t="shared" si="4"/>
        <v>0</v>
      </c>
      <c r="Z41" s="37">
        <f t="shared" si="35"/>
        <v>0</v>
      </c>
      <c r="AA41" s="37">
        <f t="shared" si="36"/>
        <v>0</v>
      </c>
      <c r="AB41" s="37" t="s">
        <v>46</v>
      </c>
    </row>
    <row r="42" spans="1:28" ht="39.75" customHeight="1" x14ac:dyDescent="0.25">
      <c r="A42" s="239" t="s">
        <v>532</v>
      </c>
      <c r="B42" s="40" t="s">
        <v>37</v>
      </c>
      <c r="C42" s="40">
        <v>20</v>
      </c>
      <c r="D42" s="40" t="s">
        <v>38</v>
      </c>
      <c r="E42" s="151" t="s">
        <v>533</v>
      </c>
      <c r="F42" s="421">
        <v>0</v>
      </c>
      <c r="G42" s="421">
        <v>0</v>
      </c>
      <c r="H42" s="421">
        <v>0</v>
      </c>
      <c r="I42" s="421">
        <v>5149090</v>
      </c>
      <c r="J42" s="421">
        <v>0</v>
      </c>
      <c r="K42" s="421">
        <f t="shared" si="0"/>
        <v>5149090</v>
      </c>
      <c r="L42" s="421">
        <f>+F42+K42</f>
        <v>5149090</v>
      </c>
      <c r="M42" s="373">
        <f t="shared" si="18"/>
        <v>9.7000893820542206E-7</v>
      </c>
      <c r="N42" s="421">
        <v>0</v>
      </c>
      <c r="O42" s="422">
        <v>5149090</v>
      </c>
      <c r="P42" s="422">
        <f>L42-O42</f>
        <v>0</v>
      </c>
      <c r="Q42" s="422">
        <v>5149090</v>
      </c>
      <c r="R42" s="422">
        <f>+L42-Q42</f>
        <v>0</v>
      </c>
      <c r="S42" s="421">
        <f>O42-Q42</f>
        <v>0</v>
      </c>
      <c r="T42" s="422">
        <v>0</v>
      </c>
      <c r="U42" s="422">
        <f>+Q42-T42</f>
        <v>5149090</v>
      </c>
      <c r="V42" s="422">
        <v>0</v>
      </c>
      <c r="W42" s="44">
        <f>+T42-V42</f>
        <v>0</v>
      </c>
      <c r="X42" s="45">
        <f t="shared" si="3"/>
        <v>1</v>
      </c>
      <c r="Y42" s="45">
        <f t="shared" si="4"/>
        <v>0</v>
      </c>
      <c r="Z42" s="45">
        <f t="shared" si="35"/>
        <v>0</v>
      </c>
      <c r="AA42" s="45">
        <f t="shared" si="36"/>
        <v>0</v>
      </c>
      <c r="AB42" s="45" t="s">
        <v>46</v>
      </c>
    </row>
    <row r="43" spans="1:28" ht="30" customHeight="1" x14ac:dyDescent="0.25">
      <c r="A43" s="238" t="s">
        <v>97</v>
      </c>
      <c r="B43" s="33"/>
      <c r="C43" s="33"/>
      <c r="D43" s="40"/>
      <c r="E43" s="149" t="s">
        <v>98</v>
      </c>
      <c r="F43" s="424">
        <f>+F44+F57</f>
        <v>19399071000</v>
      </c>
      <c r="G43" s="424">
        <f>+G44+G57</f>
        <v>0</v>
      </c>
      <c r="H43" s="424">
        <f>+H44+H57</f>
        <v>0</v>
      </c>
      <c r="I43" s="424">
        <f>+I44+I57</f>
        <v>634934503.29999995</v>
      </c>
      <c r="J43" s="424">
        <f>+J44+J57</f>
        <v>634934503.30000007</v>
      </c>
      <c r="K43" s="424">
        <f t="shared" si="0"/>
        <v>0</v>
      </c>
      <c r="L43" s="424">
        <f>+L44+L57</f>
        <v>19399071000</v>
      </c>
      <c r="M43" s="36">
        <f t="shared" si="18"/>
        <v>3.6544850183006313E-3</v>
      </c>
      <c r="N43" s="424">
        <f t="shared" ref="N43:W43" si="42">+N44+N57</f>
        <v>0</v>
      </c>
      <c r="O43" s="424">
        <f t="shared" si="42"/>
        <v>18851195797.719997</v>
      </c>
      <c r="P43" s="424">
        <f t="shared" si="42"/>
        <v>547875202.28000093</v>
      </c>
      <c r="Q43" s="424">
        <f t="shared" si="42"/>
        <v>18460916078.849998</v>
      </c>
      <c r="R43" s="424">
        <f t="shared" si="42"/>
        <v>938154921.1500001</v>
      </c>
      <c r="S43" s="424">
        <f t="shared" si="42"/>
        <v>390279718.86999923</v>
      </c>
      <c r="T43" s="424">
        <f t="shared" si="42"/>
        <v>12555419039.030001</v>
      </c>
      <c r="U43" s="424">
        <f t="shared" si="42"/>
        <v>5905497039.8200006</v>
      </c>
      <c r="V43" s="424">
        <f t="shared" si="42"/>
        <v>12555067614.030001</v>
      </c>
      <c r="W43" s="424">
        <f t="shared" si="42"/>
        <v>351425</v>
      </c>
      <c r="X43" s="37">
        <f t="shared" si="3"/>
        <v>0.95163918307479767</v>
      </c>
      <c r="Y43" s="37">
        <f t="shared" si="4"/>
        <v>0.64721754144979415</v>
      </c>
      <c r="Z43" s="37">
        <f t="shared" si="35"/>
        <v>0.64719942589158008</v>
      </c>
      <c r="AA43" s="37">
        <f t="shared" si="36"/>
        <v>0.6801081260216707</v>
      </c>
      <c r="AB43" s="37">
        <f t="shared" ref="AB43:AB54" si="43">+V43/T43</f>
        <v>0.99997201009389591</v>
      </c>
    </row>
    <row r="44" spans="1:28" ht="24.75" customHeight="1" x14ac:dyDescent="0.25">
      <c r="A44" s="238" t="s">
        <v>99</v>
      </c>
      <c r="B44" s="33"/>
      <c r="C44" s="33"/>
      <c r="D44" s="40"/>
      <c r="E44" s="149" t="s">
        <v>100</v>
      </c>
      <c r="F44" s="425">
        <f>+F45+F48+F55</f>
        <v>237491820</v>
      </c>
      <c r="G44" s="425">
        <f>+G45+G48+G55</f>
        <v>0</v>
      </c>
      <c r="H44" s="425">
        <f>+H45+H48+H55</f>
        <v>0</v>
      </c>
      <c r="I44" s="425">
        <f>+I45+I48+I55</f>
        <v>149424884.28</v>
      </c>
      <c r="J44" s="425">
        <f>+J45+J48+J55</f>
        <v>0</v>
      </c>
      <c r="K44" s="425">
        <f t="shared" si="0"/>
        <v>149424884.28</v>
      </c>
      <c r="L44" s="425">
        <f>+L45+L48+L55</f>
        <v>386916704.27999997</v>
      </c>
      <c r="M44" s="374">
        <f t="shared" si="18"/>
        <v>7.2889124387529464E-5</v>
      </c>
      <c r="N44" s="425">
        <f t="shared" ref="N44:W44" si="44">+N45+N48+N55</f>
        <v>0</v>
      </c>
      <c r="O44" s="425">
        <f t="shared" si="44"/>
        <v>191375821.19</v>
      </c>
      <c r="P44" s="425">
        <f t="shared" si="44"/>
        <v>195540883.09</v>
      </c>
      <c r="Q44" s="425">
        <f t="shared" si="44"/>
        <v>189936492.92999995</v>
      </c>
      <c r="R44" s="425">
        <f t="shared" si="44"/>
        <v>196980211.34999999</v>
      </c>
      <c r="S44" s="425">
        <f t="shared" si="44"/>
        <v>1439328.2600000035</v>
      </c>
      <c r="T44" s="425">
        <f t="shared" si="44"/>
        <v>68472073.61999999</v>
      </c>
      <c r="U44" s="425">
        <f t="shared" si="44"/>
        <v>121464419.31</v>
      </c>
      <c r="V44" s="425">
        <f t="shared" si="44"/>
        <v>68472073.61999999</v>
      </c>
      <c r="W44" s="425">
        <f t="shared" si="44"/>
        <v>0</v>
      </c>
      <c r="X44" s="37">
        <f t="shared" si="3"/>
        <v>0.49089762946122023</v>
      </c>
      <c r="Y44" s="37">
        <f t="shared" si="4"/>
        <v>0.17696851250559814</v>
      </c>
      <c r="Z44" s="37">
        <f t="shared" si="35"/>
        <v>0.17696851250559814</v>
      </c>
      <c r="AA44" s="37">
        <f t="shared" si="36"/>
        <v>0.36049983109478068</v>
      </c>
      <c r="AB44" s="37">
        <f t="shared" si="43"/>
        <v>1</v>
      </c>
    </row>
    <row r="45" spans="1:28" ht="54.75" customHeight="1" x14ac:dyDescent="0.25">
      <c r="A45" s="238" t="s">
        <v>101</v>
      </c>
      <c r="B45" s="40"/>
      <c r="C45" s="40"/>
      <c r="D45" s="40"/>
      <c r="E45" s="149" t="s">
        <v>102</v>
      </c>
      <c r="F45" s="425">
        <f>+F46+F47</f>
        <v>39000000</v>
      </c>
      <c r="G45" s="425">
        <f>+G46+G47</f>
        <v>0</v>
      </c>
      <c r="H45" s="425">
        <f>+H46+H47</f>
        <v>0</v>
      </c>
      <c r="I45" s="425">
        <f>+I46+I47</f>
        <v>0</v>
      </c>
      <c r="J45" s="425">
        <f>+J46+J47</f>
        <v>0</v>
      </c>
      <c r="K45" s="425">
        <f t="shared" si="0"/>
        <v>0</v>
      </c>
      <c r="L45" s="425">
        <f>+L46+L47</f>
        <v>39000000</v>
      </c>
      <c r="M45" s="374">
        <f t="shared" si="18"/>
        <v>7.3469969625723113E-6</v>
      </c>
      <c r="N45" s="425">
        <f t="shared" ref="N45:W45" si="45">+N46+N47</f>
        <v>0</v>
      </c>
      <c r="O45" s="425">
        <f t="shared" si="45"/>
        <v>26424498.670000002</v>
      </c>
      <c r="P45" s="425">
        <f t="shared" si="45"/>
        <v>12575501.33</v>
      </c>
      <c r="Q45" s="425">
        <f t="shared" si="45"/>
        <v>26423898.670000002</v>
      </c>
      <c r="R45" s="425">
        <f t="shared" si="45"/>
        <v>12576101.33</v>
      </c>
      <c r="S45" s="425">
        <f t="shared" si="45"/>
        <v>600</v>
      </c>
      <c r="T45" s="425">
        <f t="shared" si="45"/>
        <v>4157143.45</v>
      </c>
      <c r="U45" s="425">
        <f t="shared" si="45"/>
        <v>22266755.219999999</v>
      </c>
      <c r="V45" s="425">
        <f t="shared" si="45"/>
        <v>4157143.45</v>
      </c>
      <c r="W45" s="425">
        <f t="shared" si="45"/>
        <v>0</v>
      </c>
      <c r="X45" s="37">
        <f t="shared" si="3"/>
        <v>0.67753586333333338</v>
      </c>
      <c r="Y45" s="37">
        <f t="shared" si="4"/>
        <v>0.1065934217948718</v>
      </c>
      <c r="Z45" s="37">
        <f t="shared" si="35"/>
        <v>0.1065934217948718</v>
      </c>
      <c r="AA45" s="37">
        <f t="shared" si="36"/>
        <v>0.15732513592779379</v>
      </c>
      <c r="AB45" s="37">
        <f t="shared" si="43"/>
        <v>1</v>
      </c>
    </row>
    <row r="46" spans="1:28" ht="48" customHeight="1" x14ac:dyDescent="0.25">
      <c r="A46" s="239" t="s">
        <v>103</v>
      </c>
      <c r="B46" s="40" t="s">
        <v>37</v>
      </c>
      <c r="C46" s="40">
        <v>20</v>
      </c>
      <c r="D46" s="40" t="s">
        <v>38</v>
      </c>
      <c r="E46" s="151" t="s">
        <v>104</v>
      </c>
      <c r="F46" s="421">
        <v>29000000</v>
      </c>
      <c r="G46" s="421">
        <v>0</v>
      </c>
      <c r="H46" s="421">
        <v>0</v>
      </c>
      <c r="I46" s="421">
        <v>0</v>
      </c>
      <c r="J46" s="421">
        <v>0</v>
      </c>
      <c r="K46" s="421">
        <f t="shared" si="0"/>
        <v>0</v>
      </c>
      <c r="L46" s="421">
        <f>+F46+K46</f>
        <v>29000000</v>
      </c>
      <c r="M46" s="371">
        <f t="shared" si="18"/>
        <v>5.4631515875537701E-6</v>
      </c>
      <c r="N46" s="421">
        <v>0</v>
      </c>
      <c r="O46" s="421">
        <v>26424001.050000001</v>
      </c>
      <c r="P46" s="421">
        <f>L46-O46</f>
        <v>2575998.9499999993</v>
      </c>
      <c r="Q46" s="421">
        <v>26423801.050000001</v>
      </c>
      <c r="R46" s="421">
        <f>+L46-Q46</f>
        <v>2576198.9499999993</v>
      </c>
      <c r="S46" s="421">
        <f>O46-Q46</f>
        <v>200</v>
      </c>
      <c r="T46" s="421">
        <v>4157045.83</v>
      </c>
      <c r="U46" s="421">
        <f>+Q46-T46</f>
        <v>22266755.219999999</v>
      </c>
      <c r="V46" s="421">
        <v>4157045.83</v>
      </c>
      <c r="W46" s="44">
        <f>+T46-V46</f>
        <v>0</v>
      </c>
      <c r="X46" s="45">
        <f t="shared" si="3"/>
        <v>0.91116555344827588</v>
      </c>
      <c r="Y46" s="45">
        <f t="shared" si="4"/>
        <v>0.14334640793103448</v>
      </c>
      <c r="Z46" s="45">
        <f t="shared" si="35"/>
        <v>0.14334640793103448</v>
      </c>
      <c r="AA46" s="45">
        <f t="shared" si="36"/>
        <v>0.15732202275266524</v>
      </c>
      <c r="AB46" s="45">
        <f t="shared" si="43"/>
        <v>1</v>
      </c>
    </row>
    <row r="47" spans="1:28" ht="30.75" customHeight="1" x14ac:dyDescent="0.25">
      <c r="A47" s="239" t="s">
        <v>105</v>
      </c>
      <c r="B47" s="40" t="s">
        <v>37</v>
      </c>
      <c r="C47" s="40">
        <v>20</v>
      </c>
      <c r="D47" s="40" t="s">
        <v>38</v>
      </c>
      <c r="E47" s="151" t="s">
        <v>106</v>
      </c>
      <c r="F47" s="421">
        <v>10000000</v>
      </c>
      <c r="G47" s="421">
        <v>0</v>
      </c>
      <c r="H47" s="421">
        <v>0</v>
      </c>
      <c r="I47" s="421">
        <v>0</v>
      </c>
      <c r="J47" s="421">
        <v>0</v>
      </c>
      <c r="K47" s="421">
        <f t="shared" si="0"/>
        <v>0</v>
      </c>
      <c r="L47" s="421">
        <f>+F47+K47</f>
        <v>10000000</v>
      </c>
      <c r="M47" s="373">
        <f t="shared" si="18"/>
        <v>1.8838453750185414E-6</v>
      </c>
      <c r="N47" s="421">
        <v>0</v>
      </c>
      <c r="O47" s="421">
        <v>497.62</v>
      </c>
      <c r="P47" s="421">
        <f>L47-O47</f>
        <v>9999502.3800000008</v>
      </c>
      <c r="Q47" s="421">
        <v>97.62</v>
      </c>
      <c r="R47" s="421">
        <f>+L47-Q47</f>
        <v>9999902.3800000008</v>
      </c>
      <c r="S47" s="421">
        <f>O47-Q47</f>
        <v>400</v>
      </c>
      <c r="T47" s="421">
        <v>97.62</v>
      </c>
      <c r="U47" s="421">
        <f>+Q47-T47</f>
        <v>0</v>
      </c>
      <c r="V47" s="421">
        <v>97.62</v>
      </c>
      <c r="W47" s="44">
        <f>+T47-V47</f>
        <v>0</v>
      </c>
      <c r="X47" s="437">
        <f t="shared" si="3"/>
        <v>9.7620000000000007E-6</v>
      </c>
      <c r="Y47" s="437">
        <f t="shared" si="4"/>
        <v>9.7620000000000007E-6</v>
      </c>
      <c r="Z47" s="437">
        <f t="shared" si="35"/>
        <v>9.7620000000000007E-6</v>
      </c>
      <c r="AA47" s="45">
        <f t="shared" si="36"/>
        <v>1</v>
      </c>
      <c r="AB47" s="45">
        <f t="shared" si="43"/>
        <v>1</v>
      </c>
    </row>
    <row r="48" spans="1:28" ht="43.5" customHeight="1" x14ac:dyDescent="0.25">
      <c r="A48" s="245" t="s">
        <v>107</v>
      </c>
      <c r="B48" s="40"/>
      <c r="C48" s="40"/>
      <c r="D48" s="40"/>
      <c r="E48" s="149" t="s">
        <v>108</v>
      </c>
      <c r="F48" s="425">
        <f>+F49+F50+F52+F53+F54+F51</f>
        <v>198491820</v>
      </c>
      <c r="G48" s="425">
        <f>+G49+G50+G52+G53+G54+G51</f>
        <v>0</v>
      </c>
      <c r="H48" s="425">
        <f>+H49+H50+H52+H53+H54+H51</f>
        <v>0</v>
      </c>
      <c r="I48" s="425">
        <f>+I49+I50+I52+I53+I54+I51</f>
        <v>49424884.280000001</v>
      </c>
      <c r="J48" s="425">
        <f>+J49+J50+J52+J53+J54+J51</f>
        <v>0</v>
      </c>
      <c r="K48" s="425">
        <f t="shared" si="0"/>
        <v>49424884.280000001</v>
      </c>
      <c r="L48" s="425">
        <f>+L49+L50+L52+L53+L54+L51</f>
        <v>247916704.28</v>
      </c>
      <c r="M48" s="374">
        <f t="shared" si="18"/>
        <v>4.6703673674771746E-5</v>
      </c>
      <c r="N48" s="425">
        <f t="shared" ref="N48:W48" si="46">+N49+N50+N52+N53+N54+N51</f>
        <v>0</v>
      </c>
      <c r="O48" s="425">
        <f t="shared" si="46"/>
        <v>161690722.51999998</v>
      </c>
      <c r="P48" s="425">
        <f t="shared" si="46"/>
        <v>86225981.760000005</v>
      </c>
      <c r="Q48" s="425">
        <f t="shared" si="46"/>
        <v>160251994.25999996</v>
      </c>
      <c r="R48" s="425">
        <f t="shared" si="46"/>
        <v>87664710.019999996</v>
      </c>
      <c r="S48" s="425">
        <f t="shared" si="46"/>
        <v>1438728.2600000035</v>
      </c>
      <c r="T48" s="425">
        <f t="shared" si="46"/>
        <v>64314930.169999994</v>
      </c>
      <c r="U48" s="425">
        <f t="shared" si="46"/>
        <v>95937064.090000004</v>
      </c>
      <c r="V48" s="425">
        <f t="shared" si="46"/>
        <v>64314930.169999994</v>
      </c>
      <c r="W48" s="425">
        <f t="shared" si="46"/>
        <v>0</v>
      </c>
      <c r="X48" s="37">
        <f t="shared" si="3"/>
        <v>0.6463945006263454</v>
      </c>
      <c r="Y48" s="37">
        <f t="shared" si="4"/>
        <v>0.25942152771344512</v>
      </c>
      <c r="Z48" s="37">
        <f t="shared" si="35"/>
        <v>0.25942152771344512</v>
      </c>
      <c r="AA48" s="37">
        <f t="shared" si="36"/>
        <v>0.40133622340856856</v>
      </c>
      <c r="AB48" s="37">
        <f t="shared" si="43"/>
        <v>1</v>
      </c>
    </row>
    <row r="49" spans="1:28" ht="38.25" customHeight="1" x14ac:dyDescent="0.25">
      <c r="A49" s="246" t="s">
        <v>109</v>
      </c>
      <c r="B49" s="40" t="s">
        <v>37</v>
      </c>
      <c r="C49" s="40">
        <v>20</v>
      </c>
      <c r="D49" s="40" t="s">
        <v>38</v>
      </c>
      <c r="E49" s="151" t="s">
        <v>110</v>
      </c>
      <c r="F49" s="421">
        <v>40000000</v>
      </c>
      <c r="G49" s="421">
        <v>0</v>
      </c>
      <c r="H49" s="421">
        <v>0</v>
      </c>
      <c r="I49" s="421">
        <v>0</v>
      </c>
      <c r="J49" s="421">
        <v>0</v>
      </c>
      <c r="K49" s="421">
        <f t="shared" si="0"/>
        <v>0</v>
      </c>
      <c r="L49" s="421">
        <f t="shared" ref="L49:L54" si="47">+F49+K49</f>
        <v>40000000</v>
      </c>
      <c r="M49" s="371">
        <f t="shared" si="18"/>
        <v>7.5353815000741655E-6</v>
      </c>
      <c r="N49" s="421">
        <v>0</v>
      </c>
      <c r="O49" s="421">
        <v>16406426.970000001</v>
      </c>
      <c r="P49" s="421">
        <f t="shared" ref="P49:P54" si="48">L49-O49</f>
        <v>23593573.030000001</v>
      </c>
      <c r="Q49" s="421">
        <v>16406131.52</v>
      </c>
      <c r="R49" s="421">
        <f t="shared" ref="R49:R54" si="49">+L49-Q49</f>
        <v>23593868.48</v>
      </c>
      <c r="S49" s="421">
        <f t="shared" ref="S49:S54" si="50">O49-Q49</f>
        <v>295.45000000111759</v>
      </c>
      <c r="T49" s="421">
        <v>3848095.9</v>
      </c>
      <c r="U49" s="421">
        <f t="shared" ref="U49:U54" si="51">+Q49-T49</f>
        <v>12558035.619999999</v>
      </c>
      <c r="V49" s="421">
        <v>3848095.9</v>
      </c>
      <c r="W49" s="44">
        <f t="shared" ref="W49:W54" si="52">+T49-V49</f>
        <v>0</v>
      </c>
      <c r="X49" s="45">
        <f t="shared" si="3"/>
        <v>0.410153288</v>
      </c>
      <c r="Y49" s="45">
        <f t="shared" si="4"/>
        <v>9.6202397499999995E-2</v>
      </c>
      <c r="Z49" s="45">
        <f t="shared" si="35"/>
        <v>9.6202397499999995E-2</v>
      </c>
      <c r="AA49" s="45">
        <f t="shared" si="36"/>
        <v>0.23455230108992811</v>
      </c>
      <c r="AB49" s="45">
        <f t="shared" si="43"/>
        <v>1</v>
      </c>
    </row>
    <row r="50" spans="1:28" ht="46.5" customHeight="1" x14ac:dyDescent="0.25">
      <c r="A50" s="246" t="s">
        <v>111</v>
      </c>
      <c r="B50" s="40" t="s">
        <v>37</v>
      </c>
      <c r="C50" s="40">
        <v>20</v>
      </c>
      <c r="D50" s="40" t="s">
        <v>38</v>
      </c>
      <c r="E50" s="151" t="s">
        <v>112</v>
      </c>
      <c r="F50" s="421">
        <v>82491820</v>
      </c>
      <c r="G50" s="421">
        <v>0</v>
      </c>
      <c r="H50" s="421">
        <v>0</v>
      </c>
      <c r="I50" s="421">
        <v>0</v>
      </c>
      <c r="J50" s="421">
        <v>0</v>
      </c>
      <c r="K50" s="421">
        <f t="shared" si="0"/>
        <v>0</v>
      </c>
      <c r="L50" s="421">
        <f t="shared" si="47"/>
        <v>82491820</v>
      </c>
      <c r="M50" s="371">
        <f t="shared" si="18"/>
        <v>1.55401833583862E-5</v>
      </c>
      <c r="N50" s="421">
        <v>0</v>
      </c>
      <c r="O50" s="421">
        <v>56016701.890000001</v>
      </c>
      <c r="P50" s="421">
        <f t="shared" si="48"/>
        <v>26475118.109999999</v>
      </c>
      <c r="Q50" s="421">
        <v>54581617.829999998</v>
      </c>
      <c r="R50" s="421">
        <f t="shared" si="49"/>
        <v>27910202.170000002</v>
      </c>
      <c r="S50" s="421">
        <f t="shared" si="50"/>
        <v>1435084.0600000024</v>
      </c>
      <c r="T50" s="421">
        <v>36099013.829999998</v>
      </c>
      <c r="U50" s="421">
        <f t="shared" si="51"/>
        <v>18482604</v>
      </c>
      <c r="V50" s="421">
        <v>36099013.829999998</v>
      </c>
      <c r="W50" s="44">
        <f t="shared" si="52"/>
        <v>0</v>
      </c>
      <c r="X50" s="45">
        <f t="shared" si="3"/>
        <v>0.66166097232428622</v>
      </c>
      <c r="Y50" s="45">
        <f t="shared" si="4"/>
        <v>0.43760719341626841</v>
      </c>
      <c r="Z50" s="45">
        <f t="shared" si="35"/>
        <v>0.43760719341626841</v>
      </c>
      <c r="AA50" s="45">
        <f t="shared" si="36"/>
        <v>0.66137676502067144</v>
      </c>
      <c r="AB50" s="45">
        <f t="shared" si="43"/>
        <v>1</v>
      </c>
    </row>
    <row r="51" spans="1:28" ht="38.25" customHeight="1" x14ac:dyDescent="0.25">
      <c r="A51" s="246" t="s">
        <v>113</v>
      </c>
      <c r="B51" s="40" t="s">
        <v>37</v>
      </c>
      <c r="C51" s="40">
        <v>20</v>
      </c>
      <c r="D51" s="40" t="s">
        <v>38</v>
      </c>
      <c r="E51" s="151" t="s">
        <v>114</v>
      </c>
      <c r="F51" s="421">
        <v>2000000</v>
      </c>
      <c r="G51" s="421">
        <v>0</v>
      </c>
      <c r="H51" s="421">
        <v>0</v>
      </c>
      <c r="I51" s="421">
        <v>0</v>
      </c>
      <c r="J51" s="421">
        <v>0</v>
      </c>
      <c r="K51" s="421">
        <f t="shared" si="0"/>
        <v>0</v>
      </c>
      <c r="L51" s="421">
        <f t="shared" si="47"/>
        <v>2000000</v>
      </c>
      <c r="M51" s="370">
        <f t="shared" si="18"/>
        <v>3.7676907500370829E-7</v>
      </c>
      <c r="N51" s="421">
        <v>0</v>
      </c>
      <c r="O51" s="421">
        <v>210.04</v>
      </c>
      <c r="P51" s="421">
        <f t="shared" si="48"/>
        <v>1999789.96</v>
      </c>
      <c r="Q51" s="421">
        <v>10.039999999999999</v>
      </c>
      <c r="R51" s="421">
        <f t="shared" si="49"/>
        <v>1999989.96</v>
      </c>
      <c r="S51" s="421">
        <f t="shared" si="50"/>
        <v>200</v>
      </c>
      <c r="T51" s="421">
        <v>10.039999999999999</v>
      </c>
      <c r="U51" s="421">
        <f t="shared" si="51"/>
        <v>0</v>
      </c>
      <c r="V51" s="421">
        <v>10.039999999999999</v>
      </c>
      <c r="W51" s="44">
        <f t="shared" si="52"/>
        <v>0</v>
      </c>
      <c r="X51" s="437">
        <f t="shared" si="3"/>
        <v>5.0199999999999994E-6</v>
      </c>
      <c r="Y51" s="437">
        <f t="shared" si="4"/>
        <v>5.0199999999999994E-6</v>
      </c>
      <c r="Z51" s="437">
        <f t="shared" si="35"/>
        <v>5.0199999999999994E-6</v>
      </c>
      <c r="AA51" s="45">
        <f t="shared" si="36"/>
        <v>1</v>
      </c>
      <c r="AB51" s="45">
        <f t="shared" si="43"/>
        <v>1</v>
      </c>
    </row>
    <row r="52" spans="1:28" ht="45" customHeight="1" x14ac:dyDescent="0.25">
      <c r="A52" s="246" t="s">
        <v>115</v>
      </c>
      <c r="B52" s="40" t="s">
        <v>37</v>
      </c>
      <c r="C52" s="40">
        <v>20</v>
      </c>
      <c r="D52" s="40" t="s">
        <v>38</v>
      </c>
      <c r="E52" s="151" t="s">
        <v>116</v>
      </c>
      <c r="F52" s="421">
        <v>12000000</v>
      </c>
      <c r="G52" s="421">
        <v>0</v>
      </c>
      <c r="H52" s="421">
        <v>0</v>
      </c>
      <c r="I52" s="421">
        <v>0</v>
      </c>
      <c r="J52" s="421">
        <v>0</v>
      </c>
      <c r="K52" s="421">
        <f t="shared" si="0"/>
        <v>0</v>
      </c>
      <c r="L52" s="421">
        <f t="shared" si="47"/>
        <v>12000000</v>
      </c>
      <c r="M52" s="373">
        <f t="shared" si="18"/>
        <v>2.2606144500222496E-6</v>
      </c>
      <c r="N52" s="421">
        <v>0</v>
      </c>
      <c r="O52" s="421">
        <v>7843273.5199999996</v>
      </c>
      <c r="P52" s="421">
        <f t="shared" si="48"/>
        <v>4156726.4800000004</v>
      </c>
      <c r="Q52" s="421">
        <v>7842973.5199999996</v>
      </c>
      <c r="R52" s="421">
        <f t="shared" si="49"/>
        <v>4157026.4800000004</v>
      </c>
      <c r="S52" s="421">
        <f t="shared" si="50"/>
        <v>300</v>
      </c>
      <c r="T52" s="421">
        <v>1528119.05</v>
      </c>
      <c r="U52" s="421">
        <f t="shared" si="51"/>
        <v>6314854.4699999997</v>
      </c>
      <c r="V52" s="421">
        <v>1528119.05</v>
      </c>
      <c r="W52" s="44">
        <f t="shared" si="52"/>
        <v>0</v>
      </c>
      <c r="X52" s="45">
        <f t="shared" si="3"/>
        <v>0.65358112666666668</v>
      </c>
      <c r="Y52" s="45">
        <f t="shared" si="4"/>
        <v>0.12734325416666667</v>
      </c>
      <c r="Z52" s="45">
        <f t="shared" si="35"/>
        <v>0.12734325416666667</v>
      </c>
      <c r="AA52" s="45">
        <f t="shared" si="36"/>
        <v>0.19483924637807526</v>
      </c>
      <c r="AB52" s="45">
        <f t="shared" si="43"/>
        <v>1</v>
      </c>
    </row>
    <row r="53" spans="1:28" ht="38.25" customHeight="1" x14ac:dyDescent="0.25">
      <c r="A53" s="246" t="s">
        <v>117</v>
      </c>
      <c r="B53" s="40" t="s">
        <v>37</v>
      </c>
      <c r="C53" s="40">
        <v>20</v>
      </c>
      <c r="D53" s="40" t="s">
        <v>38</v>
      </c>
      <c r="E53" s="151" t="s">
        <v>118</v>
      </c>
      <c r="F53" s="421">
        <v>10000000</v>
      </c>
      <c r="G53" s="421">
        <v>0</v>
      </c>
      <c r="H53" s="421">
        <v>0</v>
      </c>
      <c r="I53" s="421">
        <v>23501000</v>
      </c>
      <c r="J53" s="421">
        <v>0</v>
      </c>
      <c r="K53" s="421">
        <f t="shared" si="0"/>
        <v>23501000</v>
      </c>
      <c r="L53" s="421">
        <f t="shared" si="47"/>
        <v>33501000</v>
      </c>
      <c r="M53" s="373">
        <f t="shared" si="18"/>
        <v>6.3110703908496155E-6</v>
      </c>
      <c r="N53" s="421">
        <v>0</v>
      </c>
      <c r="O53" s="421">
        <v>3500225.82</v>
      </c>
      <c r="P53" s="421">
        <f t="shared" si="48"/>
        <v>30000774.18</v>
      </c>
      <c r="Q53" s="421">
        <v>3500025.82</v>
      </c>
      <c r="R53" s="421">
        <f t="shared" si="49"/>
        <v>30000974.18</v>
      </c>
      <c r="S53" s="421">
        <f t="shared" si="50"/>
        <v>200</v>
      </c>
      <c r="T53" s="421">
        <v>386740.82</v>
      </c>
      <c r="U53" s="421">
        <f t="shared" si="51"/>
        <v>3113285</v>
      </c>
      <c r="V53" s="421">
        <v>386740.82</v>
      </c>
      <c r="W53" s="44">
        <f t="shared" si="52"/>
        <v>0</v>
      </c>
      <c r="X53" s="45">
        <f t="shared" si="3"/>
        <v>0.10447526402196949</v>
      </c>
      <c r="Y53" s="45">
        <f t="shared" si="4"/>
        <v>1.1544157487836184E-2</v>
      </c>
      <c r="Z53" s="45">
        <f t="shared" si="35"/>
        <v>1.1544157487836184E-2</v>
      </c>
      <c r="AA53" s="45">
        <f t="shared" si="36"/>
        <v>0.11049656199393409</v>
      </c>
      <c r="AB53" s="45">
        <f t="shared" si="43"/>
        <v>1</v>
      </c>
    </row>
    <row r="54" spans="1:28" ht="25.5" customHeight="1" x14ac:dyDescent="0.25">
      <c r="A54" s="246" t="s">
        <v>119</v>
      </c>
      <c r="B54" s="40" t="s">
        <v>37</v>
      </c>
      <c r="C54" s="40">
        <v>20</v>
      </c>
      <c r="D54" s="40" t="s">
        <v>38</v>
      </c>
      <c r="E54" s="151" t="s">
        <v>120</v>
      </c>
      <c r="F54" s="421">
        <v>52000000</v>
      </c>
      <c r="G54" s="421">
        <v>0</v>
      </c>
      <c r="H54" s="421">
        <v>0</v>
      </c>
      <c r="I54" s="421">
        <v>25923884.280000001</v>
      </c>
      <c r="J54" s="421">
        <v>0</v>
      </c>
      <c r="K54" s="421">
        <f t="shared" si="0"/>
        <v>25923884.280000001</v>
      </c>
      <c r="L54" s="421">
        <f t="shared" si="47"/>
        <v>77923884.280000001</v>
      </c>
      <c r="M54" s="373">
        <f t="shared" si="18"/>
        <v>1.4679654900435803E-5</v>
      </c>
      <c r="N54" s="421">
        <v>0</v>
      </c>
      <c r="O54" s="421">
        <v>77923884.280000001</v>
      </c>
      <c r="P54" s="421">
        <f t="shared" si="48"/>
        <v>0</v>
      </c>
      <c r="Q54" s="421">
        <v>77921235.530000001</v>
      </c>
      <c r="R54" s="421">
        <f t="shared" si="49"/>
        <v>2648.75</v>
      </c>
      <c r="S54" s="421">
        <f t="shared" si="50"/>
        <v>2648.75</v>
      </c>
      <c r="T54" s="421">
        <v>22452950.530000001</v>
      </c>
      <c r="U54" s="421">
        <f t="shared" si="51"/>
        <v>55468285</v>
      </c>
      <c r="V54" s="421">
        <v>22452950.530000001</v>
      </c>
      <c r="W54" s="44">
        <f t="shared" si="52"/>
        <v>0</v>
      </c>
      <c r="X54" s="45">
        <f t="shared" si="3"/>
        <v>0.99996600849631057</v>
      </c>
      <c r="Y54" s="45">
        <f t="shared" si="4"/>
        <v>0.28813951893518214</v>
      </c>
      <c r="Z54" s="45">
        <f t="shared" si="35"/>
        <v>0.28813951893518214</v>
      </c>
      <c r="AA54" s="45">
        <f t="shared" si="36"/>
        <v>0.28814931356363721</v>
      </c>
      <c r="AB54" s="45">
        <f t="shared" si="43"/>
        <v>1</v>
      </c>
    </row>
    <row r="55" spans="1:28" s="410" customFormat="1" ht="32.25" customHeight="1" x14ac:dyDescent="0.25">
      <c r="A55" s="245" t="s">
        <v>510</v>
      </c>
      <c r="B55" s="33"/>
      <c r="C55" s="33"/>
      <c r="D55" s="33"/>
      <c r="E55" s="149" t="s">
        <v>511</v>
      </c>
      <c r="F55" s="425">
        <f>+F56</f>
        <v>0</v>
      </c>
      <c r="G55" s="425">
        <f>+G56</f>
        <v>0</v>
      </c>
      <c r="H55" s="425">
        <f>+H56</f>
        <v>0</v>
      </c>
      <c r="I55" s="425">
        <f>+I56</f>
        <v>100000000</v>
      </c>
      <c r="J55" s="425">
        <f>+J56</f>
        <v>0</v>
      </c>
      <c r="K55" s="425">
        <f t="shared" si="0"/>
        <v>100000000</v>
      </c>
      <c r="L55" s="425">
        <f>+L56</f>
        <v>100000000</v>
      </c>
      <c r="M55" s="372">
        <f t="shared" si="18"/>
        <v>1.8838453750185413E-5</v>
      </c>
      <c r="N55" s="425">
        <f t="shared" ref="N55:W55" si="53">+N56</f>
        <v>0</v>
      </c>
      <c r="O55" s="425">
        <f t="shared" si="53"/>
        <v>3260600</v>
      </c>
      <c r="P55" s="425">
        <f t="shared" si="53"/>
        <v>96739400</v>
      </c>
      <c r="Q55" s="425">
        <f t="shared" si="53"/>
        <v>3260600</v>
      </c>
      <c r="R55" s="425">
        <f t="shared" si="53"/>
        <v>96739400</v>
      </c>
      <c r="S55" s="425">
        <f t="shared" si="53"/>
        <v>0</v>
      </c>
      <c r="T55" s="425">
        <f t="shared" si="53"/>
        <v>0</v>
      </c>
      <c r="U55" s="425">
        <f t="shared" si="53"/>
        <v>3260600</v>
      </c>
      <c r="V55" s="425">
        <f t="shared" si="53"/>
        <v>0</v>
      </c>
      <c r="W55" s="47">
        <f t="shared" si="53"/>
        <v>0</v>
      </c>
      <c r="X55" s="37">
        <f t="shared" si="3"/>
        <v>3.2606000000000003E-2</v>
      </c>
      <c r="Y55" s="37">
        <f t="shared" si="4"/>
        <v>0</v>
      </c>
      <c r="Z55" s="37">
        <f t="shared" si="35"/>
        <v>0</v>
      </c>
      <c r="AA55" s="37">
        <f t="shared" si="36"/>
        <v>0</v>
      </c>
      <c r="AB55" s="37" t="s">
        <v>46</v>
      </c>
    </row>
    <row r="56" spans="1:28" ht="32.25" customHeight="1" x14ac:dyDescent="0.25">
      <c r="A56" s="246" t="s">
        <v>512</v>
      </c>
      <c r="B56" s="40" t="s">
        <v>37</v>
      </c>
      <c r="C56" s="40">
        <v>20</v>
      </c>
      <c r="D56" s="40" t="s">
        <v>38</v>
      </c>
      <c r="E56" s="151" t="s">
        <v>452</v>
      </c>
      <c r="F56" s="421">
        <v>0</v>
      </c>
      <c r="G56" s="421">
        <v>0</v>
      </c>
      <c r="H56" s="421">
        <v>0</v>
      </c>
      <c r="I56" s="421">
        <v>100000000</v>
      </c>
      <c r="J56" s="421">
        <v>0</v>
      </c>
      <c r="K56" s="421">
        <f t="shared" si="0"/>
        <v>100000000</v>
      </c>
      <c r="L56" s="421">
        <f>+F56+K56</f>
        <v>100000000</v>
      </c>
      <c r="M56" s="373">
        <f t="shared" si="18"/>
        <v>1.8838453750185413E-5</v>
      </c>
      <c r="N56" s="421">
        <v>0</v>
      </c>
      <c r="O56" s="421">
        <v>3260600</v>
      </c>
      <c r="P56" s="421">
        <f>L56-O56</f>
        <v>96739400</v>
      </c>
      <c r="Q56" s="421">
        <v>3260600</v>
      </c>
      <c r="R56" s="421">
        <f>+L56-Q56</f>
        <v>96739400</v>
      </c>
      <c r="S56" s="421">
        <f>O56-Q56</f>
        <v>0</v>
      </c>
      <c r="T56" s="421">
        <v>0</v>
      </c>
      <c r="U56" s="421">
        <f>+Q56-T56</f>
        <v>3260600</v>
      </c>
      <c r="V56" s="421">
        <v>0</v>
      </c>
      <c r="W56" s="44">
        <f>+T56-V56</f>
        <v>0</v>
      </c>
      <c r="X56" s="45">
        <f t="shared" si="3"/>
        <v>3.2606000000000003E-2</v>
      </c>
      <c r="Y56" s="45">
        <f t="shared" si="4"/>
        <v>0</v>
      </c>
      <c r="Z56" s="45">
        <f t="shared" si="35"/>
        <v>0</v>
      </c>
      <c r="AA56" s="45">
        <f t="shared" si="36"/>
        <v>0</v>
      </c>
      <c r="AB56" s="45" t="s">
        <v>46</v>
      </c>
    </row>
    <row r="57" spans="1:28" ht="27.75" customHeight="1" x14ac:dyDescent="0.25">
      <c r="A57" s="238" t="s">
        <v>121</v>
      </c>
      <c r="B57" s="40"/>
      <c r="C57" s="40"/>
      <c r="D57" s="40"/>
      <c r="E57" s="149" t="s">
        <v>122</v>
      </c>
      <c r="F57" s="425">
        <f>+F58+F68+F75+F81+F64</f>
        <v>19161579180</v>
      </c>
      <c r="G57" s="425">
        <f>+G58+G68+G75+G81+G64</f>
        <v>0</v>
      </c>
      <c r="H57" s="425">
        <f>+H58+H68+H75+H81+H64</f>
        <v>0</v>
      </c>
      <c r="I57" s="425">
        <f>+I58+I68+I75+I81+I64</f>
        <v>485509619.01999998</v>
      </c>
      <c r="J57" s="425">
        <f>+J58+J68+J75+J81+J64</f>
        <v>634934503.30000007</v>
      </c>
      <c r="K57" s="425">
        <f t="shared" si="0"/>
        <v>-149424884.28000009</v>
      </c>
      <c r="L57" s="425">
        <f>+L58+L68+L75+L81+L64</f>
        <v>19012154295.720001</v>
      </c>
      <c r="M57" s="36">
        <f t="shared" si="18"/>
        <v>3.5815958939131019E-3</v>
      </c>
      <c r="N57" s="425">
        <f t="shared" ref="N57:W57" si="54">+N58+N68+N75+N81+N64</f>
        <v>0</v>
      </c>
      <c r="O57" s="425">
        <f t="shared" si="54"/>
        <v>18659819976.529999</v>
      </c>
      <c r="P57" s="425">
        <f t="shared" si="54"/>
        <v>352334319.19000089</v>
      </c>
      <c r="Q57" s="425">
        <f t="shared" si="54"/>
        <v>18270979585.919998</v>
      </c>
      <c r="R57" s="425">
        <f t="shared" si="54"/>
        <v>741174709.80000007</v>
      </c>
      <c r="S57" s="425">
        <f t="shared" si="54"/>
        <v>388840390.60999924</v>
      </c>
      <c r="T57" s="425">
        <f t="shared" si="54"/>
        <v>12486946965.41</v>
      </c>
      <c r="U57" s="425">
        <f t="shared" si="54"/>
        <v>5784032620.5100002</v>
      </c>
      <c r="V57" s="425">
        <f t="shared" si="54"/>
        <v>12486595540.41</v>
      </c>
      <c r="W57" s="425">
        <f t="shared" si="54"/>
        <v>351425</v>
      </c>
      <c r="X57" s="37">
        <f t="shared" si="3"/>
        <v>0.96101574296781</v>
      </c>
      <c r="Y57" s="37">
        <f t="shared" si="4"/>
        <v>0.65678758814938976</v>
      </c>
      <c r="Z57" s="37">
        <f t="shared" si="35"/>
        <v>0.65676910392111487</v>
      </c>
      <c r="AA57" s="37">
        <f t="shared" si="36"/>
        <v>0.68343062322901971</v>
      </c>
      <c r="AB57" s="37">
        <f>+V57/T57</f>
        <v>0.99997185661147003</v>
      </c>
    </row>
    <row r="58" spans="1:28" ht="79.5" customHeight="1" x14ac:dyDescent="0.25">
      <c r="A58" s="238" t="s">
        <v>123</v>
      </c>
      <c r="B58" s="40"/>
      <c r="C58" s="40"/>
      <c r="D58" s="40"/>
      <c r="E58" s="149" t="s">
        <v>124</v>
      </c>
      <c r="F58" s="425">
        <f>+F59+F61+F62+F63+F60</f>
        <v>853000000</v>
      </c>
      <c r="G58" s="425">
        <f>+G59+G61+G62+G63+G60</f>
        <v>0</v>
      </c>
      <c r="H58" s="425">
        <f>+H59+H61+H62+H63+H60</f>
        <v>0</v>
      </c>
      <c r="I58" s="425">
        <f>+I59+I61+I62+I63+I60</f>
        <v>3423220</v>
      </c>
      <c r="J58" s="425">
        <f>+J59+J61+J62+J63+J60</f>
        <v>85000000</v>
      </c>
      <c r="K58" s="425">
        <f t="shared" si="0"/>
        <v>-81576780</v>
      </c>
      <c r="L58" s="425">
        <f>+L59+L61+L62+L63+L60</f>
        <v>771423220</v>
      </c>
      <c r="M58" s="36">
        <f t="shared" si="18"/>
        <v>1.4532420651789109E-4</v>
      </c>
      <c r="N58" s="425">
        <f t="shared" ref="N58:W58" si="55">+N59+N61+N62+N63+N60</f>
        <v>0</v>
      </c>
      <c r="O58" s="425">
        <f t="shared" si="55"/>
        <v>641210871.79999995</v>
      </c>
      <c r="P58" s="425">
        <f t="shared" si="55"/>
        <v>130212348.2</v>
      </c>
      <c r="Q58" s="425">
        <f t="shared" si="55"/>
        <v>570693727.89999998</v>
      </c>
      <c r="R58" s="425">
        <f t="shared" si="55"/>
        <v>200729492.09999999</v>
      </c>
      <c r="S58" s="425">
        <f t="shared" si="55"/>
        <v>70517143.900000006</v>
      </c>
      <c r="T58" s="425">
        <f t="shared" si="55"/>
        <v>180925923.90000001</v>
      </c>
      <c r="U58" s="425">
        <f t="shared" si="55"/>
        <v>389767804</v>
      </c>
      <c r="V58" s="425">
        <f t="shared" si="55"/>
        <v>180925923.90000001</v>
      </c>
      <c r="W58" s="425">
        <f t="shared" si="55"/>
        <v>0</v>
      </c>
      <c r="X58" s="37">
        <f t="shared" si="3"/>
        <v>0.73979329776980263</v>
      </c>
      <c r="Y58" s="37">
        <f t="shared" si="4"/>
        <v>0.23453523203514667</v>
      </c>
      <c r="Z58" s="37">
        <f t="shared" si="35"/>
        <v>0.23453523203514667</v>
      </c>
      <c r="AA58" s="37">
        <f t="shared" si="36"/>
        <v>0.31702805735356326</v>
      </c>
      <c r="AB58" s="37">
        <f>+V58/T58</f>
        <v>1</v>
      </c>
    </row>
    <row r="59" spans="1:28" ht="36" customHeight="1" x14ac:dyDescent="0.25">
      <c r="A59" s="239" t="s">
        <v>125</v>
      </c>
      <c r="B59" s="40" t="s">
        <v>37</v>
      </c>
      <c r="C59" s="40">
        <v>20</v>
      </c>
      <c r="D59" s="40" t="s">
        <v>38</v>
      </c>
      <c r="E59" s="151" t="s">
        <v>126</v>
      </c>
      <c r="F59" s="421">
        <v>6000000</v>
      </c>
      <c r="G59" s="421">
        <v>0</v>
      </c>
      <c r="H59" s="421">
        <v>0</v>
      </c>
      <c r="I59" s="421">
        <v>0</v>
      </c>
      <c r="J59" s="421">
        <v>0</v>
      </c>
      <c r="K59" s="421">
        <f t="shared" si="0"/>
        <v>0</v>
      </c>
      <c r="L59" s="421">
        <f>+F59+K59</f>
        <v>6000000</v>
      </c>
      <c r="M59" s="373">
        <f t="shared" si="18"/>
        <v>1.1303072250111248E-6</v>
      </c>
      <c r="N59" s="421">
        <v>0</v>
      </c>
      <c r="O59" s="421">
        <v>2203000</v>
      </c>
      <c r="P59" s="421">
        <f>L59-O59</f>
        <v>3797000</v>
      </c>
      <c r="Q59" s="421">
        <v>2200000</v>
      </c>
      <c r="R59" s="421">
        <f>+L59-Q59</f>
        <v>3800000</v>
      </c>
      <c r="S59" s="421">
        <f>O59-Q59</f>
        <v>3000</v>
      </c>
      <c r="T59" s="421">
        <v>2200000</v>
      </c>
      <c r="U59" s="421">
        <f>+Q59-T59</f>
        <v>0</v>
      </c>
      <c r="V59" s="421">
        <v>2200000</v>
      </c>
      <c r="W59" s="44">
        <f>+T59-V59</f>
        <v>0</v>
      </c>
      <c r="X59" s="45">
        <f t="shared" si="3"/>
        <v>0.36666666666666664</v>
      </c>
      <c r="Y59" s="45">
        <f t="shared" si="4"/>
        <v>0.36666666666666664</v>
      </c>
      <c r="Z59" s="45">
        <f t="shared" si="35"/>
        <v>0.36666666666666664</v>
      </c>
      <c r="AA59" s="45">
        <f t="shared" si="36"/>
        <v>1</v>
      </c>
      <c r="AB59" s="45">
        <f>+V59/T59</f>
        <v>1</v>
      </c>
    </row>
    <row r="60" spans="1:28" ht="36" customHeight="1" x14ac:dyDescent="0.25">
      <c r="A60" s="239" t="s">
        <v>469</v>
      </c>
      <c r="B60" s="40" t="s">
        <v>37</v>
      </c>
      <c r="C60" s="40">
        <v>20</v>
      </c>
      <c r="D60" s="40" t="s">
        <v>38</v>
      </c>
      <c r="E60" s="151" t="s">
        <v>470</v>
      </c>
      <c r="F60" s="421">
        <v>0</v>
      </c>
      <c r="G60" s="421">
        <v>0</v>
      </c>
      <c r="H60" s="421">
        <v>0</v>
      </c>
      <c r="I60" s="421">
        <f>3422220+1000</f>
        <v>3423220</v>
      </c>
      <c r="J60" s="421">
        <v>0</v>
      </c>
      <c r="K60" s="421">
        <f t="shared" si="0"/>
        <v>3423220</v>
      </c>
      <c r="L60" s="421">
        <f>+F60+K60</f>
        <v>3423220</v>
      </c>
      <c r="M60" s="373">
        <f t="shared" si="18"/>
        <v>6.4488171646709718E-7</v>
      </c>
      <c r="N60" s="421">
        <v>0</v>
      </c>
      <c r="O60" s="421">
        <v>3423220</v>
      </c>
      <c r="P60" s="421">
        <f>L60-O60</f>
        <v>0</v>
      </c>
      <c r="Q60" s="421">
        <v>3422224.36</v>
      </c>
      <c r="R60" s="421">
        <f>+L60-Q60</f>
        <v>995.64000000013039</v>
      </c>
      <c r="S60" s="421">
        <f>O60-Q60</f>
        <v>995.64000000013039</v>
      </c>
      <c r="T60" s="421">
        <v>240654.36</v>
      </c>
      <c r="U60" s="421">
        <f>+Q60-T60</f>
        <v>3181570</v>
      </c>
      <c r="V60" s="421">
        <v>240654.36</v>
      </c>
      <c r="W60" s="44">
        <f>+T60-V60</f>
        <v>0</v>
      </c>
      <c r="X60" s="45">
        <f t="shared" si="3"/>
        <v>0.99970915103323765</v>
      </c>
      <c r="Y60" s="45">
        <f t="shared" si="4"/>
        <v>7.0300582492507049E-2</v>
      </c>
      <c r="Z60" s="45">
        <f t="shared" si="35"/>
        <v>7.0300582492507049E-2</v>
      </c>
      <c r="AA60" s="45">
        <f t="shared" si="36"/>
        <v>7.0321035292963671E-2</v>
      </c>
      <c r="AB60" s="45">
        <f>+V60/T60</f>
        <v>1</v>
      </c>
    </row>
    <row r="61" spans="1:28" ht="36" customHeight="1" x14ac:dyDescent="0.25">
      <c r="A61" s="239" t="s">
        <v>127</v>
      </c>
      <c r="B61" s="40" t="s">
        <v>37</v>
      </c>
      <c r="C61" s="40">
        <v>20</v>
      </c>
      <c r="D61" s="40" t="s">
        <v>38</v>
      </c>
      <c r="E61" s="151" t="s">
        <v>128</v>
      </c>
      <c r="F61" s="421">
        <v>15000000</v>
      </c>
      <c r="G61" s="421">
        <v>0</v>
      </c>
      <c r="H61" s="421">
        <v>0</v>
      </c>
      <c r="I61" s="421">
        <v>0</v>
      </c>
      <c r="J61" s="421">
        <v>0</v>
      </c>
      <c r="K61" s="421">
        <f t="shared" si="0"/>
        <v>0</v>
      </c>
      <c r="L61" s="421">
        <f>+F61+K61</f>
        <v>15000000</v>
      </c>
      <c r="M61" s="373">
        <f t="shared" si="18"/>
        <v>2.8257680625278122E-6</v>
      </c>
      <c r="N61" s="421">
        <v>0</v>
      </c>
      <c r="O61" s="421">
        <v>8756010.8000000007</v>
      </c>
      <c r="P61" s="421">
        <f>L61-O61</f>
        <v>6243989.1999999993</v>
      </c>
      <c r="Q61" s="421">
        <v>8161418.8499999996</v>
      </c>
      <c r="R61" s="421">
        <f>+L61-Q61</f>
        <v>6838581.1500000004</v>
      </c>
      <c r="S61" s="421">
        <f>O61-Q61</f>
        <v>594591.95000000112</v>
      </c>
      <c r="T61" s="421">
        <v>6206768.8499999996</v>
      </c>
      <c r="U61" s="421">
        <f>+Q61-T61</f>
        <v>1954650</v>
      </c>
      <c r="V61" s="421">
        <v>6206768.8499999996</v>
      </c>
      <c r="W61" s="44">
        <f>+T61-V61</f>
        <v>0</v>
      </c>
      <c r="X61" s="45">
        <f t="shared" si="3"/>
        <v>0.54409458999999993</v>
      </c>
      <c r="Y61" s="45">
        <f t="shared" si="4"/>
        <v>0.41378458999999995</v>
      </c>
      <c r="Z61" s="45">
        <f t="shared" si="35"/>
        <v>0.41378458999999995</v>
      </c>
      <c r="AA61" s="45">
        <f t="shared" si="36"/>
        <v>0.76050120255744502</v>
      </c>
      <c r="AB61" s="45">
        <f>+V61/T61</f>
        <v>1</v>
      </c>
    </row>
    <row r="62" spans="1:28" ht="36" customHeight="1" x14ac:dyDescent="0.25">
      <c r="A62" s="239" t="s">
        <v>129</v>
      </c>
      <c r="B62" s="40" t="s">
        <v>37</v>
      </c>
      <c r="C62" s="40">
        <v>20</v>
      </c>
      <c r="D62" s="40" t="s">
        <v>38</v>
      </c>
      <c r="E62" s="151" t="s">
        <v>130</v>
      </c>
      <c r="F62" s="421">
        <v>456000000</v>
      </c>
      <c r="G62" s="421">
        <v>0</v>
      </c>
      <c r="H62" s="421">
        <v>0</v>
      </c>
      <c r="I62" s="421">
        <v>0</v>
      </c>
      <c r="J62" s="421">
        <v>0</v>
      </c>
      <c r="K62" s="421">
        <f t="shared" si="0"/>
        <v>0</v>
      </c>
      <c r="L62" s="421">
        <f>+F62+K62</f>
        <v>456000000</v>
      </c>
      <c r="M62" s="43">
        <f t="shared" si="18"/>
        <v>8.5903349100845488E-5</v>
      </c>
      <c r="N62" s="421">
        <v>0</v>
      </c>
      <c r="O62" s="421">
        <v>384636584</v>
      </c>
      <c r="P62" s="421">
        <f>L62-O62</f>
        <v>71363416</v>
      </c>
      <c r="Q62" s="421">
        <v>384631584</v>
      </c>
      <c r="R62" s="421">
        <f>+L62-Q62</f>
        <v>71368416</v>
      </c>
      <c r="S62" s="421">
        <f>O62-Q62</f>
        <v>5000</v>
      </c>
      <c r="T62" s="421">
        <v>0</v>
      </c>
      <c r="U62" s="421">
        <f>+Q62-T62</f>
        <v>384631584</v>
      </c>
      <c r="V62" s="421">
        <v>0</v>
      </c>
      <c r="W62" s="44">
        <f>+T62-V62</f>
        <v>0</v>
      </c>
      <c r="X62" s="45">
        <f t="shared" si="3"/>
        <v>0.84349031578947364</v>
      </c>
      <c r="Y62" s="45">
        <f t="shared" si="4"/>
        <v>0</v>
      </c>
      <c r="Z62" s="45">
        <f t="shared" si="35"/>
        <v>0</v>
      </c>
      <c r="AA62" s="45">
        <f t="shared" si="36"/>
        <v>0</v>
      </c>
      <c r="AB62" s="45" t="s">
        <v>46</v>
      </c>
    </row>
    <row r="63" spans="1:28" ht="36" customHeight="1" x14ac:dyDescent="0.25">
      <c r="A63" s="239" t="s">
        <v>131</v>
      </c>
      <c r="B63" s="40" t="s">
        <v>37</v>
      </c>
      <c r="C63" s="40">
        <v>20</v>
      </c>
      <c r="D63" s="40" t="s">
        <v>38</v>
      </c>
      <c r="E63" s="151" t="s">
        <v>132</v>
      </c>
      <c r="F63" s="421">
        <v>376000000</v>
      </c>
      <c r="G63" s="421">
        <v>0</v>
      </c>
      <c r="H63" s="421">
        <v>0</v>
      </c>
      <c r="I63" s="421">
        <v>0</v>
      </c>
      <c r="J63" s="421">
        <v>85000000</v>
      </c>
      <c r="K63" s="421">
        <f t="shared" si="0"/>
        <v>-85000000</v>
      </c>
      <c r="L63" s="421">
        <f>+F63+K63</f>
        <v>291000000</v>
      </c>
      <c r="M63" s="43">
        <f t="shared" si="18"/>
        <v>5.4819900413039557E-5</v>
      </c>
      <c r="N63" s="421">
        <v>0</v>
      </c>
      <c r="O63" s="421">
        <v>242192057</v>
      </c>
      <c r="P63" s="421">
        <f>L63-O63</f>
        <v>48807943</v>
      </c>
      <c r="Q63" s="421">
        <v>172278500.69</v>
      </c>
      <c r="R63" s="421">
        <f>+L63-Q63</f>
        <v>118721499.31</v>
      </c>
      <c r="S63" s="421">
        <f>O63-Q63</f>
        <v>69913556.310000002</v>
      </c>
      <c r="T63" s="421">
        <v>172278500.69</v>
      </c>
      <c r="U63" s="421">
        <f>+Q63-T63</f>
        <v>0</v>
      </c>
      <c r="V63" s="421">
        <v>172278500.69</v>
      </c>
      <c r="W63" s="44">
        <f>+T63-V63</f>
        <v>0</v>
      </c>
      <c r="X63" s="45">
        <f t="shared" si="3"/>
        <v>0.59202233914089342</v>
      </c>
      <c r="Y63" s="45">
        <f t="shared" si="4"/>
        <v>0.59202233914089342</v>
      </c>
      <c r="Z63" s="45">
        <f t="shared" si="35"/>
        <v>0.59202233914089342</v>
      </c>
      <c r="AA63" s="45">
        <f t="shared" si="36"/>
        <v>1</v>
      </c>
      <c r="AB63" s="45">
        <f t="shared" ref="AB63:AB82" si="56">+V63/T63</f>
        <v>1</v>
      </c>
    </row>
    <row r="64" spans="1:28" ht="49.5" customHeight="1" x14ac:dyDescent="0.25">
      <c r="A64" s="238" t="s">
        <v>133</v>
      </c>
      <c r="B64" s="40"/>
      <c r="C64" s="40"/>
      <c r="D64" s="40"/>
      <c r="E64" s="149" t="s">
        <v>134</v>
      </c>
      <c r="F64" s="425">
        <f>+F65+F66+F67</f>
        <v>9682389879</v>
      </c>
      <c r="G64" s="425">
        <f>+G65+G66+G67</f>
        <v>0</v>
      </c>
      <c r="H64" s="425">
        <f>+H65+H66+H67</f>
        <v>0</v>
      </c>
      <c r="I64" s="425">
        <f>+I65+I66+I67</f>
        <v>67264197</v>
      </c>
      <c r="J64" s="425">
        <f>+J65+J66+J67</f>
        <v>48037823.82</v>
      </c>
      <c r="K64" s="425">
        <f t="shared" si="0"/>
        <v>19226373.18</v>
      </c>
      <c r="L64" s="425">
        <f>+L65+L66+L67</f>
        <v>9701616252.1800003</v>
      </c>
      <c r="M64" s="36">
        <f t="shared" si="18"/>
        <v>1.8276344906874009E-3</v>
      </c>
      <c r="N64" s="425">
        <f t="shared" ref="N64:W64" si="57">+N65+N66+N67</f>
        <v>0</v>
      </c>
      <c r="O64" s="425">
        <f t="shared" si="57"/>
        <v>9666061261.7799988</v>
      </c>
      <c r="P64" s="425">
        <f t="shared" si="57"/>
        <v>35554990.400000572</v>
      </c>
      <c r="Q64" s="425">
        <f t="shared" si="57"/>
        <v>9452174727.7999992</v>
      </c>
      <c r="R64" s="425">
        <f t="shared" si="57"/>
        <v>249441524.38000011</v>
      </c>
      <c r="S64" s="425">
        <f t="shared" si="57"/>
        <v>213886533.97999954</v>
      </c>
      <c r="T64" s="425">
        <f t="shared" si="57"/>
        <v>7040928947.8900003</v>
      </c>
      <c r="U64" s="425">
        <f t="shared" si="57"/>
        <v>2411245779.9099998</v>
      </c>
      <c r="V64" s="425">
        <f t="shared" si="57"/>
        <v>7040928947.8900003</v>
      </c>
      <c r="W64" s="425">
        <f t="shared" si="57"/>
        <v>0</v>
      </c>
      <c r="X64" s="37">
        <f t="shared" si="3"/>
        <v>0.9742886630540607</v>
      </c>
      <c r="Y64" s="37">
        <f t="shared" si="4"/>
        <v>0.72574803670552002</v>
      </c>
      <c r="Z64" s="37">
        <f t="shared" si="35"/>
        <v>0.72574803670552002</v>
      </c>
      <c r="AA64" s="37">
        <f t="shared" si="36"/>
        <v>0.74490042245852361</v>
      </c>
      <c r="AB64" s="37">
        <f t="shared" si="56"/>
        <v>1</v>
      </c>
    </row>
    <row r="65" spans="1:28" ht="28.5" customHeight="1" x14ac:dyDescent="0.25">
      <c r="A65" s="239" t="s">
        <v>135</v>
      </c>
      <c r="B65" s="40" t="s">
        <v>37</v>
      </c>
      <c r="C65" s="40">
        <v>20</v>
      </c>
      <c r="D65" s="40" t="s">
        <v>38</v>
      </c>
      <c r="E65" s="151" t="s">
        <v>136</v>
      </c>
      <c r="F65" s="421">
        <v>1764740547</v>
      </c>
      <c r="G65" s="421">
        <v>0</v>
      </c>
      <c r="H65" s="421">
        <v>0</v>
      </c>
      <c r="I65" s="421">
        <f>55459348+1804849</f>
        <v>57264197</v>
      </c>
      <c r="J65" s="421">
        <v>0</v>
      </c>
      <c r="K65" s="421">
        <f t="shared" si="0"/>
        <v>57264197</v>
      </c>
      <c r="L65" s="421">
        <f>+F65+K65</f>
        <v>1822004744</v>
      </c>
      <c r="M65" s="43">
        <f t="shared" si="18"/>
        <v>3.4323752102462414E-4</v>
      </c>
      <c r="N65" s="421">
        <v>0</v>
      </c>
      <c r="O65" s="421">
        <v>1822004744</v>
      </c>
      <c r="P65" s="421">
        <f>L65-O65</f>
        <v>0</v>
      </c>
      <c r="Q65" s="421">
        <v>1820199895</v>
      </c>
      <c r="R65" s="421">
        <f>+L65-Q65</f>
        <v>1804849</v>
      </c>
      <c r="S65" s="421">
        <f>O65-Q65</f>
        <v>1804849</v>
      </c>
      <c r="T65" s="421">
        <v>1819683717</v>
      </c>
      <c r="U65" s="421">
        <f>+Q65-T65</f>
        <v>516178</v>
      </c>
      <c r="V65" s="421">
        <v>1819683717</v>
      </c>
      <c r="W65" s="44">
        <f>+T65-V65</f>
        <v>0</v>
      </c>
      <c r="X65" s="45">
        <f t="shared" si="3"/>
        <v>0.9990094158613233</v>
      </c>
      <c r="Y65" s="45">
        <f t="shared" si="4"/>
        <v>0.99872611363519037</v>
      </c>
      <c r="Z65" s="45">
        <f t="shared" si="35"/>
        <v>0.99872611363519037</v>
      </c>
      <c r="AA65" s="45">
        <f t="shared" si="36"/>
        <v>0.99971641686090751</v>
      </c>
      <c r="AB65" s="45">
        <f t="shared" si="56"/>
        <v>1</v>
      </c>
    </row>
    <row r="66" spans="1:28" ht="28.5" customHeight="1" x14ac:dyDescent="0.25">
      <c r="A66" s="239" t="s">
        <v>137</v>
      </c>
      <c r="B66" s="40" t="s">
        <v>37</v>
      </c>
      <c r="C66" s="40">
        <v>20</v>
      </c>
      <c r="D66" s="40" t="s">
        <v>38</v>
      </c>
      <c r="E66" s="151" t="s">
        <v>138</v>
      </c>
      <c r="F66" s="421">
        <v>7916649332</v>
      </c>
      <c r="G66" s="421">
        <v>0</v>
      </c>
      <c r="H66" s="421">
        <v>0</v>
      </c>
      <c r="I66" s="421">
        <v>0</v>
      </c>
      <c r="J66" s="421">
        <f>3422220+8575775.1+34234979.72+1804849</f>
        <v>48037823.82</v>
      </c>
      <c r="K66" s="421">
        <f t="shared" si="0"/>
        <v>-48037823.82</v>
      </c>
      <c r="L66" s="421">
        <f>+F66+K66</f>
        <v>7868611508.1800003</v>
      </c>
      <c r="M66" s="43">
        <f t="shared" si="18"/>
        <v>1.4823247397502564E-3</v>
      </c>
      <c r="N66" s="421">
        <v>0</v>
      </c>
      <c r="O66" s="421">
        <v>7833056517.7799997</v>
      </c>
      <c r="P66" s="421">
        <f>L66-O66</f>
        <v>35554990.400000572</v>
      </c>
      <c r="Q66" s="421">
        <v>7620974832.8000002</v>
      </c>
      <c r="R66" s="421">
        <f>+L66-Q66</f>
        <v>247636675.38000011</v>
      </c>
      <c r="S66" s="421">
        <f>O66-Q66</f>
        <v>212081684.97999954</v>
      </c>
      <c r="T66" s="421">
        <v>5219170238.3000002</v>
      </c>
      <c r="U66" s="421">
        <f>+Q66-T66</f>
        <v>2401804594.5</v>
      </c>
      <c r="V66" s="421">
        <v>5219170238.3000002</v>
      </c>
      <c r="W66" s="44">
        <f>+T66-V66</f>
        <v>0</v>
      </c>
      <c r="X66" s="45">
        <f t="shared" si="3"/>
        <v>0.96852854215479267</v>
      </c>
      <c r="Y66" s="45">
        <f t="shared" si="4"/>
        <v>0.66328986160700509</v>
      </c>
      <c r="Z66" s="45">
        <f t="shared" si="35"/>
        <v>0.66328986160700509</v>
      </c>
      <c r="AA66" s="45">
        <f t="shared" si="36"/>
        <v>0.68484286496225577</v>
      </c>
      <c r="AB66" s="45">
        <f t="shared" si="56"/>
        <v>1</v>
      </c>
    </row>
    <row r="67" spans="1:28" ht="35.25" customHeight="1" x14ac:dyDescent="0.25">
      <c r="A67" s="239" t="s">
        <v>139</v>
      </c>
      <c r="B67" s="40" t="s">
        <v>37</v>
      </c>
      <c r="C67" s="40">
        <v>20</v>
      </c>
      <c r="D67" s="40" t="s">
        <v>38</v>
      </c>
      <c r="E67" s="151" t="s">
        <v>140</v>
      </c>
      <c r="F67" s="421">
        <v>1000000</v>
      </c>
      <c r="G67" s="421">
        <v>0</v>
      </c>
      <c r="H67" s="421">
        <v>0</v>
      </c>
      <c r="I67" s="421">
        <v>10000000</v>
      </c>
      <c r="J67" s="421">
        <v>0</v>
      </c>
      <c r="K67" s="421">
        <f t="shared" si="0"/>
        <v>10000000</v>
      </c>
      <c r="L67" s="421">
        <f>+F67+K67</f>
        <v>11000000</v>
      </c>
      <c r="M67" s="370">
        <f t="shared" si="18"/>
        <v>2.0722299125203958E-6</v>
      </c>
      <c r="N67" s="421">
        <v>0</v>
      </c>
      <c r="O67" s="421">
        <v>11000000</v>
      </c>
      <c r="P67" s="421">
        <f>L67-O67</f>
        <v>0</v>
      </c>
      <c r="Q67" s="421">
        <v>11000000</v>
      </c>
      <c r="R67" s="421">
        <f>+L67-Q67</f>
        <v>0</v>
      </c>
      <c r="S67" s="421">
        <f>O67-Q67</f>
        <v>0</v>
      </c>
      <c r="T67" s="421">
        <v>2074992.59</v>
      </c>
      <c r="U67" s="421">
        <f>+Q67-T67</f>
        <v>8925007.4100000001</v>
      </c>
      <c r="V67" s="421">
        <v>2074992.59</v>
      </c>
      <c r="W67" s="44">
        <f>+T67-V67</f>
        <v>0</v>
      </c>
      <c r="X67" s="45">
        <f t="shared" si="3"/>
        <v>1</v>
      </c>
      <c r="Y67" s="45">
        <f t="shared" si="4"/>
        <v>0.18863568999999999</v>
      </c>
      <c r="Z67" s="45">
        <f t="shared" si="35"/>
        <v>0.18863568999999999</v>
      </c>
      <c r="AA67" s="45">
        <f t="shared" si="36"/>
        <v>0.18863568999999999</v>
      </c>
      <c r="AB67" s="45">
        <f t="shared" si="56"/>
        <v>1</v>
      </c>
    </row>
    <row r="68" spans="1:28" ht="49.5" customHeight="1" x14ac:dyDescent="0.25">
      <c r="A68" s="238" t="s">
        <v>141</v>
      </c>
      <c r="B68" s="40"/>
      <c r="C68" s="40"/>
      <c r="D68" s="40"/>
      <c r="E68" s="149" t="s">
        <v>142</v>
      </c>
      <c r="F68" s="425">
        <f>SUM(F69:F74)</f>
        <v>8027189301</v>
      </c>
      <c r="G68" s="425">
        <f>SUM(G69:G74)</f>
        <v>0</v>
      </c>
      <c r="H68" s="425">
        <f>SUM(H69:H74)</f>
        <v>0</v>
      </c>
      <c r="I68" s="425">
        <f>SUM(I69:I74)</f>
        <v>332791602.01999998</v>
      </c>
      <c r="J68" s="425">
        <f>SUM(J69:J74)</f>
        <v>419896679.48000002</v>
      </c>
      <c r="K68" s="425">
        <f t="shared" si="0"/>
        <v>-87105077.460000038</v>
      </c>
      <c r="L68" s="425">
        <f>SUM(L69:L74)</f>
        <v>7940084223.539999</v>
      </c>
      <c r="M68" s="36">
        <f t="shared" si="18"/>
        <v>1.4957890941773514E-3</v>
      </c>
      <c r="N68" s="425">
        <f t="shared" ref="N68:W68" si="58">SUM(N69:N74)</f>
        <v>0</v>
      </c>
      <c r="O68" s="425">
        <f t="shared" si="58"/>
        <v>7843437554.7199993</v>
      </c>
      <c r="P68" s="425">
        <f t="shared" si="58"/>
        <v>96646668.820000291</v>
      </c>
      <c r="Q68" s="425">
        <f t="shared" si="58"/>
        <v>7758070355.0600014</v>
      </c>
      <c r="R68" s="425">
        <f t="shared" si="58"/>
        <v>182013868.47999996</v>
      </c>
      <c r="S68" s="425">
        <f t="shared" si="58"/>
        <v>85367199.659999669</v>
      </c>
      <c r="T68" s="425">
        <f t="shared" si="58"/>
        <v>5065464476.46</v>
      </c>
      <c r="U68" s="425">
        <f t="shared" si="58"/>
        <v>2692605878.6000004</v>
      </c>
      <c r="V68" s="425">
        <f t="shared" si="58"/>
        <v>5065113051.46</v>
      </c>
      <c r="W68" s="425">
        <f t="shared" si="58"/>
        <v>351425</v>
      </c>
      <c r="X68" s="37">
        <f t="shared" si="3"/>
        <v>0.97707658214249415</v>
      </c>
      <c r="Y68" s="37">
        <f t="shared" si="4"/>
        <v>0.63796105102290945</v>
      </c>
      <c r="Z68" s="37">
        <f t="shared" si="35"/>
        <v>0.63791679141682645</v>
      </c>
      <c r="AA68" s="37">
        <f t="shared" si="36"/>
        <v>0.6529284016039093</v>
      </c>
      <c r="AB68" s="37">
        <f t="shared" si="56"/>
        <v>0.99993062334132765</v>
      </c>
    </row>
    <row r="69" spans="1:28" ht="32.25" customHeight="1" x14ac:dyDescent="0.25">
      <c r="A69" s="239" t="s">
        <v>143</v>
      </c>
      <c r="B69" s="40" t="s">
        <v>37</v>
      </c>
      <c r="C69" s="40">
        <v>20</v>
      </c>
      <c r="D69" s="40" t="s">
        <v>38</v>
      </c>
      <c r="E69" s="151" t="s">
        <v>144</v>
      </c>
      <c r="F69" s="421">
        <v>1901794484</v>
      </c>
      <c r="G69" s="421">
        <v>0</v>
      </c>
      <c r="H69" s="421">
        <v>0</v>
      </c>
      <c r="I69" s="421">
        <f>58000000+84968400+46410000</f>
        <v>189378400</v>
      </c>
      <c r="J69" s="421">
        <v>0</v>
      </c>
      <c r="K69" s="421">
        <f t="shared" si="0"/>
        <v>189378400</v>
      </c>
      <c r="L69" s="421">
        <f t="shared" ref="L69:L74" si="59">+F69+K69</f>
        <v>2091172884</v>
      </c>
      <c r="M69" s="43">
        <f t="shared" si="18"/>
        <v>3.9394463658875851E-4</v>
      </c>
      <c r="N69" s="421">
        <v>0</v>
      </c>
      <c r="O69" s="421">
        <v>2081390204.0899999</v>
      </c>
      <c r="P69" s="421">
        <f t="shared" ref="P69:P74" si="60">L69-O69</f>
        <v>9782679.9100000858</v>
      </c>
      <c r="Q69" s="421">
        <v>2050118947.1099999</v>
      </c>
      <c r="R69" s="421">
        <f t="shared" ref="R69:R74" si="61">+L69-Q69</f>
        <v>41053936.890000105</v>
      </c>
      <c r="S69" s="421">
        <f t="shared" ref="S69:S74" si="62">O69-Q69</f>
        <v>31271256.980000019</v>
      </c>
      <c r="T69" s="421">
        <v>1321777120.1099999</v>
      </c>
      <c r="U69" s="421">
        <f t="shared" ref="U69:U74" si="63">+Q69-T69</f>
        <v>728341827</v>
      </c>
      <c r="V69" s="421">
        <v>1321777120.1099999</v>
      </c>
      <c r="W69" s="44">
        <f t="shared" ref="W69:W74" si="64">+T69-V69</f>
        <v>0</v>
      </c>
      <c r="X69" s="45">
        <f t="shared" si="3"/>
        <v>0.98036798525644997</v>
      </c>
      <c r="Y69" s="45">
        <f t="shared" si="4"/>
        <v>0.63207453110318734</v>
      </c>
      <c r="Z69" s="45">
        <f t="shared" si="35"/>
        <v>0.63207453110318734</v>
      </c>
      <c r="AA69" s="45">
        <f t="shared" si="36"/>
        <v>0.64473191761545112</v>
      </c>
      <c r="AB69" s="45">
        <f t="shared" si="56"/>
        <v>1</v>
      </c>
    </row>
    <row r="70" spans="1:28" ht="32.25" customHeight="1" x14ac:dyDescent="0.25">
      <c r="A70" s="239" t="s">
        <v>145</v>
      </c>
      <c r="B70" s="40" t="s">
        <v>37</v>
      </c>
      <c r="C70" s="40">
        <v>20</v>
      </c>
      <c r="D70" s="40" t="s">
        <v>38</v>
      </c>
      <c r="E70" s="151" t="s">
        <v>146</v>
      </c>
      <c r="F70" s="421">
        <v>3522762176</v>
      </c>
      <c r="G70" s="421">
        <v>0</v>
      </c>
      <c r="H70" s="421">
        <v>0</v>
      </c>
      <c r="I70" s="421">
        <v>0</v>
      </c>
      <c r="J70" s="421">
        <f>23501000+58000000</f>
        <v>81501000</v>
      </c>
      <c r="K70" s="421">
        <f t="shared" si="0"/>
        <v>-81501000</v>
      </c>
      <c r="L70" s="421">
        <f t="shared" si="59"/>
        <v>3441261176</v>
      </c>
      <c r="M70" s="43">
        <f t="shared" si="18"/>
        <v>6.4828039506384665E-4</v>
      </c>
      <c r="N70" s="421">
        <v>0</v>
      </c>
      <c r="O70" s="421">
        <v>3369615716.1999998</v>
      </c>
      <c r="P70" s="421">
        <f t="shared" si="60"/>
        <v>71645459.800000191</v>
      </c>
      <c r="Q70" s="421">
        <v>3337605297.5700002</v>
      </c>
      <c r="R70" s="421">
        <f t="shared" si="61"/>
        <v>103655878.42999983</v>
      </c>
      <c r="S70" s="421">
        <f t="shared" si="62"/>
        <v>32010418.629999638</v>
      </c>
      <c r="T70" s="421">
        <v>2177103825.5700002</v>
      </c>
      <c r="U70" s="421">
        <f t="shared" si="63"/>
        <v>1160501472</v>
      </c>
      <c r="V70" s="421">
        <v>2177103825.5700002</v>
      </c>
      <c r="W70" s="44">
        <f t="shared" si="64"/>
        <v>0</v>
      </c>
      <c r="X70" s="45">
        <f t="shared" si="3"/>
        <v>0.96987852036546507</v>
      </c>
      <c r="Y70" s="45">
        <f t="shared" si="4"/>
        <v>0.63264707740102089</v>
      </c>
      <c r="Z70" s="45">
        <f t="shared" si="35"/>
        <v>0.63264707740102089</v>
      </c>
      <c r="AA70" s="45">
        <f t="shared" si="36"/>
        <v>0.6522951731755332</v>
      </c>
      <c r="AB70" s="45">
        <f t="shared" si="56"/>
        <v>1</v>
      </c>
    </row>
    <row r="71" spans="1:28" ht="44.25" customHeight="1" x14ac:dyDescent="0.25">
      <c r="A71" s="239" t="s">
        <v>147</v>
      </c>
      <c r="B71" s="40" t="s">
        <v>37</v>
      </c>
      <c r="C71" s="40">
        <v>20</v>
      </c>
      <c r="D71" s="40" t="s">
        <v>38</v>
      </c>
      <c r="E71" s="151" t="s">
        <v>148</v>
      </c>
      <c r="F71" s="421">
        <v>438053756</v>
      </c>
      <c r="G71" s="421">
        <v>0</v>
      </c>
      <c r="H71" s="421">
        <v>0</v>
      </c>
      <c r="I71" s="421">
        <v>0</v>
      </c>
      <c r="J71" s="421">
        <f>99083304.05+46410000</f>
        <v>145493304.05000001</v>
      </c>
      <c r="K71" s="421">
        <f t="shared" ref="K71:K134" si="65">+G71-H71+I71-J71</f>
        <v>-145493304.05000001</v>
      </c>
      <c r="L71" s="421">
        <f t="shared" si="59"/>
        <v>292560451.94999999</v>
      </c>
      <c r="M71" s="43">
        <f t="shared" si="18"/>
        <v>5.511386543193417E-5</v>
      </c>
      <c r="N71" s="421">
        <v>0</v>
      </c>
      <c r="O71" s="421">
        <v>277341922.83999997</v>
      </c>
      <c r="P71" s="421">
        <f t="shared" si="60"/>
        <v>15218529.110000014</v>
      </c>
      <c r="Q71" s="421">
        <v>255425341.81</v>
      </c>
      <c r="R71" s="421">
        <f t="shared" si="61"/>
        <v>37135110.139999986</v>
      </c>
      <c r="S71" s="421">
        <f t="shared" si="62"/>
        <v>21916581.029999971</v>
      </c>
      <c r="T71" s="421">
        <v>226998357.69999999</v>
      </c>
      <c r="U71" s="421">
        <f t="shared" si="63"/>
        <v>28426984.110000014</v>
      </c>
      <c r="V71" s="421">
        <v>226646932.69999999</v>
      </c>
      <c r="W71" s="44">
        <f t="shared" si="64"/>
        <v>351425</v>
      </c>
      <c r="X71" s="45">
        <f t="shared" ref="X71:X99" si="66">+Q71/L71</f>
        <v>0.87306859183295715</v>
      </c>
      <c r="Y71" s="45">
        <f t="shared" ref="Y71:Y99" si="67">+T71/L71</f>
        <v>0.77590240303154545</v>
      </c>
      <c r="Z71" s="45">
        <f t="shared" si="35"/>
        <v>0.77470119829707895</v>
      </c>
      <c r="AA71" s="45">
        <f t="shared" si="36"/>
        <v>0.88870726800809907</v>
      </c>
      <c r="AB71" s="45">
        <f t="shared" si="56"/>
        <v>0.99845186104621764</v>
      </c>
    </row>
    <row r="72" spans="1:28" ht="32.25" customHeight="1" x14ac:dyDescent="0.25">
      <c r="A72" s="239" t="s">
        <v>149</v>
      </c>
      <c r="B72" s="40" t="s">
        <v>37</v>
      </c>
      <c r="C72" s="40">
        <v>20</v>
      </c>
      <c r="D72" s="40" t="s">
        <v>38</v>
      </c>
      <c r="E72" s="151" t="s">
        <v>150</v>
      </c>
      <c r="F72" s="421">
        <v>1485186461</v>
      </c>
      <c r="G72" s="421">
        <v>0</v>
      </c>
      <c r="H72" s="421">
        <v>0</v>
      </c>
      <c r="I72" s="421">
        <v>119466283.77</v>
      </c>
      <c r="J72" s="421">
        <f>100000000+10000000</f>
        <v>110000000</v>
      </c>
      <c r="K72" s="421">
        <f t="shared" si="65"/>
        <v>9466283.7699999958</v>
      </c>
      <c r="L72" s="421">
        <f t="shared" si="59"/>
        <v>1494652744.77</v>
      </c>
      <c r="M72" s="43">
        <f t="shared" si="18"/>
        <v>2.8156946604937332E-4</v>
      </c>
      <c r="N72" s="421">
        <v>0</v>
      </c>
      <c r="O72" s="421">
        <v>1494652744.77</v>
      </c>
      <c r="P72" s="421">
        <f t="shared" si="60"/>
        <v>0</v>
      </c>
      <c r="Q72" s="421">
        <v>1494594846.8099999</v>
      </c>
      <c r="R72" s="421">
        <f t="shared" si="61"/>
        <v>57897.960000038147</v>
      </c>
      <c r="S72" s="421">
        <f t="shared" si="62"/>
        <v>57897.960000038147</v>
      </c>
      <c r="T72" s="421">
        <v>943897292.78999996</v>
      </c>
      <c r="U72" s="421">
        <f t="shared" si="63"/>
        <v>550697554.01999998</v>
      </c>
      <c r="V72" s="421">
        <v>943897292.78999996</v>
      </c>
      <c r="W72" s="44">
        <f t="shared" si="64"/>
        <v>0</v>
      </c>
      <c r="X72" s="45">
        <f t="shared" si="66"/>
        <v>0.99996126326987811</v>
      </c>
      <c r="Y72" s="45">
        <f t="shared" si="67"/>
        <v>0.63151611375473615</v>
      </c>
      <c r="Z72" s="45">
        <f t="shared" si="35"/>
        <v>0.63151611375473615</v>
      </c>
      <c r="AA72" s="45">
        <f t="shared" si="36"/>
        <v>0.63154057757165061</v>
      </c>
      <c r="AB72" s="45">
        <f t="shared" si="56"/>
        <v>1</v>
      </c>
    </row>
    <row r="73" spans="1:28" ht="50.25" customHeight="1" x14ac:dyDescent="0.25">
      <c r="A73" s="239" t="s">
        <v>151</v>
      </c>
      <c r="B73" s="40" t="s">
        <v>37</v>
      </c>
      <c r="C73" s="40">
        <v>20</v>
      </c>
      <c r="D73" s="40" t="s">
        <v>38</v>
      </c>
      <c r="E73" s="151" t="s">
        <v>152</v>
      </c>
      <c r="F73" s="421">
        <v>160471120</v>
      </c>
      <c r="G73" s="421">
        <v>0</v>
      </c>
      <c r="H73" s="421">
        <v>0</v>
      </c>
      <c r="I73" s="421">
        <v>10094918.25</v>
      </c>
      <c r="J73" s="421">
        <v>0</v>
      </c>
      <c r="K73" s="421">
        <f t="shared" si="65"/>
        <v>10094918.25</v>
      </c>
      <c r="L73" s="421">
        <f t="shared" si="59"/>
        <v>170566038.25</v>
      </c>
      <c r="M73" s="371">
        <f t="shared" si="18"/>
        <v>3.2132004229249814E-5</v>
      </c>
      <c r="N73" s="421">
        <v>0</v>
      </c>
      <c r="O73" s="421">
        <v>170566038.25</v>
      </c>
      <c r="P73" s="421">
        <f t="shared" si="60"/>
        <v>0</v>
      </c>
      <c r="Q73" s="421">
        <v>170500330.31</v>
      </c>
      <c r="R73" s="421">
        <f t="shared" si="61"/>
        <v>65707.939999997616</v>
      </c>
      <c r="S73" s="421">
        <f t="shared" si="62"/>
        <v>65707.939999997616</v>
      </c>
      <c r="T73" s="421">
        <v>100786328.53</v>
      </c>
      <c r="U73" s="421">
        <f t="shared" si="63"/>
        <v>69714001.780000001</v>
      </c>
      <c r="V73" s="421">
        <v>100786328.53</v>
      </c>
      <c r="W73" s="44">
        <f t="shared" si="64"/>
        <v>0</v>
      </c>
      <c r="X73" s="45">
        <f t="shared" si="66"/>
        <v>0.99961476539717897</v>
      </c>
      <c r="Y73" s="45">
        <f t="shared" si="67"/>
        <v>0.59089329601638918</v>
      </c>
      <c r="Z73" s="45">
        <f t="shared" si="35"/>
        <v>0.59089329601638918</v>
      </c>
      <c r="AA73" s="45">
        <f t="shared" si="36"/>
        <v>0.59112101628631741</v>
      </c>
      <c r="AB73" s="45">
        <f t="shared" si="56"/>
        <v>1</v>
      </c>
    </row>
    <row r="74" spans="1:28" ht="49.5" customHeight="1" x14ac:dyDescent="0.25">
      <c r="A74" s="239" t="s">
        <v>153</v>
      </c>
      <c r="B74" s="40" t="s">
        <v>37</v>
      </c>
      <c r="C74" s="40">
        <v>20</v>
      </c>
      <c r="D74" s="40" t="s">
        <v>38</v>
      </c>
      <c r="E74" s="151" t="s">
        <v>154</v>
      </c>
      <c r="F74" s="421">
        <v>518921304</v>
      </c>
      <c r="G74" s="421">
        <v>0</v>
      </c>
      <c r="H74" s="421">
        <v>0</v>
      </c>
      <c r="I74" s="421">
        <v>13852000</v>
      </c>
      <c r="J74" s="421">
        <f>55459348+27443027.43</f>
        <v>82902375.430000007</v>
      </c>
      <c r="K74" s="421">
        <f t="shared" si="65"/>
        <v>-69050375.430000007</v>
      </c>
      <c r="L74" s="421">
        <f t="shared" si="59"/>
        <v>449870928.56999999</v>
      </c>
      <c r="M74" s="43">
        <f t="shared" si="18"/>
        <v>8.4748726814189111E-5</v>
      </c>
      <c r="N74" s="421">
        <v>0</v>
      </c>
      <c r="O74" s="421">
        <v>449870928.56999999</v>
      </c>
      <c r="P74" s="421">
        <f t="shared" si="60"/>
        <v>0</v>
      </c>
      <c r="Q74" s="421">
        <v>449825591.44999999</v>
      </c>
      <c r="R74" s="421">
        <f t="shared" si="61"/>
        <v>45337.120000004768</v>
      </c>
      <c r="S74" s="421">
        <f t="shared" si="62"/>
        <v>45337.120000004768</v>
      </c>
      <c r="T74" s="421">
        <v>294901551.75999999</v>
      </c>
      <c r="U74" s="421">
        <f t="shared" si="63"/>
        <v>154924039.69</v>
      </c>
      <c r="V74" s="421">
        <v>294901551.75999999</v>
      </c>
      <c r="W74" s="44">
        <f t="shared" si="64"/>
        <v>0</v>
      </c>
      <c r="X74" s="45">
        <f t="shared" si="66"/>
        <v>0.9998992219387367</v>
      </c>
      <c r="Y74" s="45">
        <f t="shared" si="67"/>
        <v>0.655524802852677</v>
      </c>
      <c r="Z74" s="45">
        <f t="shared" si="35"/>
        <v>0.655524802852677</v>
      </c>
      <c r="AA74" s="45">
        <f t="shared" si="36"/>
        <v>0.65559087202974209</v>
      </c>
      <c r="AB74" s="45">
        <f t="shared" si="56"/>
        <v>1</v>
      </c>
    </row>
    <row r="75" spans="1:28" ht="32.25" customHeight="1" x14ac:dyDescent="0.25">
      <c r="A75" s="238" t="s">
        <v>155</v>
      </c>
      <c r="B75" s="40"/>
      <c r="C75" s="40"/>
      <c r="D75" s="40"/>
      <c r="E75" s="149" t="s">
        <v>156</v>
      </c>
      <c r="F75" s="425">
        <f>SUM(F76:F80)</f>
        <v>563000000</v>
      </c>
      <c r="G75" s="425">
        <f>SUM(G76:G80)</f>
        <v>0</v>
      </c>
      <c r="H75" s="425">
        <f>SUM(H76:H80)</f>
        <v>0</v>
      </c>
      <c r="I75" s="425">
        <f>SUM(I76:I80)</f>
        <v>82030600</v>
      </c>
      <c r="J75" s="425">
        <f>SUM(J76:J80)</f>
        <v>82000000</v>
      </c>
      <c r="K75" s="425">
        <f t="shared" si="65"/>
        <v>30600</v>
      </c>
      <c r="L75" s="425">
        <f>SUM(L76:L80)</f>
        <v>563030600</v>
      </c>
      <c r="M75" s="36">
        <f t="shared" si="18"/>
        <v>1.0606625918039143E-4</v>
      </c>
      <c r="N75" s="425">
        <f t="shared" ref="N75:W75" si="68">SUM(N76:N80)</f>
        <v>0</v>
      </c>
      <c r="O75" s="425">
        <f t="shared" si="68"/>
        <v>498325751.72000003</v>
      </c>
      <c r="P75" s="425">
        <f t="shared" si="68"/>
        <v>64704848.280000001</v>
      </c>
      <c r="Q75" s="425">
        <f t="shared" si="68"/>
        <v>480138499.64999992</v>
      </c>
      <c r="R75" s="425">
        <f t="shared" si="68"/>
        <v>82892100.350000024</v>
      </c>
      <c r="S75" s="425">
        <f t="shared" si="68"/>
        <v>18187252.070000023</v>
      </c>
      <c r="T75" s="425">
        <f t="shared" si="68"/>
        <v>189725341.64999998</v>
      </c>
      <c r="U75" s="425">
        <f t="shared" si="68"/>
        <v>290413158</v>
      </c>
      <c r="V75" s="425">
        <f t="shared" si="68"/>
        <v>189725341.64999998</v>
      </c>
      <c r="W75" s="425">
        <f t="shared" si="68"/>
        <v>0</v>
      </c>
      <c r="X75" s="37">
        <f t="shared" si="66"/>
        <v>0.85277514161752477</v>
      </c>
      <c r="Y75" s="37">
        <f t="shared" si="67"/>
        <v>0.33697163466781377</v>
      </c>
      <c r="Z75" s="37">
        <f t="shared" si="35"/>
        <v>0.33697163466781377</v>
      </c>
      <c r="AA75" s="37">
        <f t="shared" si="36"/>
        <v>0.39514711231926103</v>
      </c>
      <c r="AB75" s="37">
        <f t="shared" si="56"/>
        <v>1</v>
      </c>
    </row>
    <row r="76" spans="1:28" ht="33" customHeight="1" x14ac:dyDescent="0.25">
      <c r="A76" s="239" t="s">
        <v>157</v>
      </c>
      <c r="B76" s="40" t="s">
        <v>37</v>
      </c>
      <c r="C76" s="40">
        <v>20</v>
      </c>
      <c r="D76" s="40" t="s">
        <v>38</v>
      </c>
      <c r="E76" s="151" t="s">
        <v>158</v>
      </c>
      <c r="F76" s="421">
        <v>270000000</v>
      </c>
      <c r="G76" s="421">
        <v>0</v>
      </c>
      <c r="H76" s="421">
        <v>0</v>
      </c>
      <c r="I76" s="421">
        <v>11000</v>
      </c>
      <c r="J76" s="421">
        <v>0</v>
      </c>
      <c r="K76" s="421">
        <f t="shared" si="65"/>
        <v>11000</v>
      </c>
      <c r="L76" s="421">
        <f t="shared" ref="L76:L81" si="69">+F76+K76</f>
        <v>270011000</v>
      </c>
      <c r="M76" s="43">
        <f t="shared" si="18"/>
        <v>5.0865897355413136E-5</v>
      </c>
      <c r="N76" s="421">
        <v>0</v>
      </c>
      <c r="O76" s="421">
        <v>270011000</v>
      </c>
      <c r="P76" s="421">
        <f t="shared" ref="P76:P81" si="70">L76-O76</f>
        <v>0</v>
      </c>
      <c r="Q76" s="421">
        <v>252837063.47999999</v>
      </c>
      <c r="R76" s="421">
        <f t="shared" ref="R76:R81" si="71">+L76-Q76</f>
        <v>17173936.520000011</v>
      </c>
      <c r="S76" s="421">
        <f t="shared" ref="S76:S81" si="72">O76-Q76</f>
        <v>17173936.520000011</v>
      </c>
      <c r="T76" s="421">
        <v>147537063.47999999</v>
      </c>
      <c r="U76" s="421">
        <f t="shared" ref="U76:U81" si="73">+Q76-T76</f>
        <v>105300000</v>
      </c>
      <c r="V76" s="421">
        <v>147537063.47999999</v>
      </c>
      <c r="W76" s="44">
        <f t="shared" ref="W76:W81" si="74">+T76-V76</f>
        <v>0</v>
      </c>
      <c r="X76" s="45">
        <f t="shared" si="66"/>
        <v>0.93639541900144807</v>
      </c>
      <c r="Y76" s="45">
        <f t="shared" si="67"/>
        <v>0.54641130724303821</v>
      </c>
      <c r="Z76" s="45">
        <f t="shared" si="35"/>
        <v>0.54641130724303821</v>
      </c>
      <c r="AA76" s="45">
        <f t="shared" si="36"/>
        <v>0.583526249867518</v>
      </c>
      <c r="AB76" s="45">
        <f t="shared" si="56"/>
        <v>1</v>
      </c>
    </row>
    <row r="77" spans="1:28" ht="33" customHeight="1" x14ac:dyDescent="0.25">
      <c r="A77" s="239" t="s">
        <v>159</v>
      </c>
      <c r="B77" s="40" t="s">
        <v>37</v>
      </c>
      <c r="C77" s="40">
        <v>20</v>
      </c>
      <c r="D77" s="40" t="s">
        <v>38</v>
      </c>
      <c r="E77" s="151" t="s">
        <v>160</v>
      </c>
      <c r="F77" s="421">
        <v>50000000</v>
      </c>
      <c r="G77" s="421">
        <v>0</v>
      </c>
      <c r="H77" s="421">
        <v>0</v>
      </c>
      <c r="I77" s="421">
        <v>0</v>
      </c>
      <c r="J77" s="421">
        <v>0</v>
      </c>
      <c r="K77" s="421">
        <f t="shared" si="65"/>
        <v>0</v>
      </c>
      <c r="L77" s="421">
        <f t="shared" si="69"/>
        <v>50000000</v>
      </c>
      <c r="M77" s="371">
        <f t="shared" si="18"/>
        <v>9.4192268750927066E-6</v>
      </c>
      <c r="N77" s="421">
        <v>0</v>
      </c>
      <c r="O77" s="421">
        <v>16472813.720000001</v>
      </c>
      <c r="P77" s="421">
        <f t="shared" si="70"/>
        <v>33527186.280000001</v>
      </c>
      <c r="Q77" s="421">
        <v>16469813.720000001</v>
      </c>
      <c r="R77" s="421">
        <f t="shared" si="71"/>
        <v>33530186.280000001</v>
      </c>
      <c r="S77" s="421">
        <f t="shared" si="72"/>
        <v>3000</v>
      </c>
      <c r="T77" s="421">
        <v>126.72</v>
      </c>
      <c r="U77" s="421">
        <f t="shared" si="73"/>
        <v>16469687</v>
      </c>
      <c r="V77" s="421">
        <v>126.72</v>
      </c>
      <c r="W77" s="44">
        <f t="shared" si="74"/>
        <v>0</v>
      </c>
      <c r="X77" s="438">
        <f t="shared" si="66"/>
        <v>0.32939627440000002</v>
      </c>
      <c r="Y77" s="438">
        <f t="shared" si="67"/>
        <v>2.5343999999999998E-6</v>
      </c>
      <c r="Z77" s="438">
        <f t="shared" si="35"/>
        <v>2.5343999999999998E-6</v>
      </c>
      <c r="AA77" s="45">
        <f t="shared" si="36"/>
        <v>7.694076093047639E-6</v>
      </c>
      <c r="AB77" s="45">
        <f t="shared" si="56"/>
        <v>1</v>
      </c>
    </row>
    <row r="78" spans="1:28" ht="62.25" customHeight="1" x14ac:dyDescent="0.25">
      <c r="A78" s="239" t="s">
        <v>161</v>
      </c>
      <c r="B78" s="40" t="s">
        <v>37</v>
      </c>
      <c r="C78" s="40">
        <v>20</v>
      </c>
      <c r="D78" s="40" t="s">
        <v>38</v>
      </c>
      <c r="E78" s="151" t="s">
        <v>162</v>
      </c>
      <c r="F78" s="421">
        <v>3000000</v>
      </c>
      <c r="G78" s="421">
        <v>0</v>
      </c>
      <c r="H78" s="421">
        <v>0</v>
      </c>
      <c r="I78" s="421">
        <v>0</v>
      </c>
      <c r="J78" s="421">
        <v>0</v>
      </c>
      <c r="K78" s="421">
        <f t="shared" si="65"/>
        <v>0</v>
      </c>
      <c r="L78" s="421">
        <f t="shared" si="69"/>
        <v>3000000</v>
      </c>
      <c r="M78" s="373">
        <f t="shared" si="18"/>
        <v>5.6515361250556239E-7</v>
      </c>
      <c r="N78" s="421">
        <v>0</v>
      </c>
      <c r="O78" s="421">
        <v>1822338</v>
      </c>
      <c r="P78" s="421">
        <f t="shared" si="70"/>
        <v>1177662</v>
      </c>
      <c r="Q78" s="421">
        <v>830315.78</v>
      </c>
      <c r="R78" s="421">
        <f t="shared" si="71"/>
        <v>2169684.2199999997</v>
      </c>
      <c r="S78" s="421">
        <f t="shared" si="72"/>
        <v>992022.22</v>
      </c>
      <c r="T78" s="421">
        <v>830315.78</v>
      </c>
      <c r="U78" s="421">
        <f t="shared" si="73"/>
        <v>0</v>
      </c>
      <c r="V78" s="421">
        <v>830315.78</v>
      </c>
      <c r="W78" s="44">
        <f t="shared" si="74"/>
        <v>0</v>
      </c>
      <c r="X78" s="45">
        <f t="shared" si="66"/>
        <v>0.27677192666666667</v>
      </c>
      <c r="Y78" s="45">
        <f t="shared" si="67"/>
        <v>0.27677192666666667</v>
      </c>
      <c r="Z78" s="45">
        <f t="shared" si="35"/>
        <v>0.27677192666666667</v>
      </c>
      <c r="AA78" s="45">
        <f t="shared" si="36"/>
        <v>1</v>
      </c>
      <c r="AB78" s="45">
        <f t="shared" si="56"/>
        <v>1</v>
      </c>
    </row>
    <row r="79" spans="1:28" ht="33" customHeight="1" x14ac:dyDescent="0.25">
      <c r="A79" s="239" t="s">
        <v>163</v>
      </c>
      <c r="B79" s="40" t="s">
        <v>37</v>
      </c>
      <c r="C79" s="40">
        <v>20</v>
      </c>
      <c r="D79" s="40" t="s">
        <v>38</v>
      </c>
      <c r="E79" s="151" t="s">
        <v>164</v>
      </c>
      <c r="F79" s="421">
        <v>210000000</v>
      </c>
      <c r="G79" s="421">
        <v>0</v>
      </c>
      <c r="H79" s="421">
        <v>0</v>
      </c>
      <c r="I79" s="421">
        <v>10600</v>
      </c>
      <c r="J79" s="421">
        <v>82000000</v>
      </c>
      <c r="K79" s="421">
        <f t="shared" si="65"/>
        <v>-81989400</v>
      </c>
      <c r="L79" s="422">
        <f t="shared" si="69"/>
        <v>128010600</v>
      </c>
      <c r="M79" s="371">
        <f t="shared" ref="M79:M102" si="75">L79/$L$265</f>
        <v>2.4115217676334848E-5</v>
      </c>
      <c r="N79" s="421">
        <v>0</v>
      </c>
      <c r="O79" s="421">
        <v>98010600</v>
      </c>
      <c r="P79" s="421">
        <f t="shared" si="70"/>
        <v>30000000</v>
      </c>
      <c r="Q79" s="421">
        <v>98000184.349999994</v>
      </c>
      <c r="R79" s="421">
        <f t="shared" si="71"/>
        <v>30010415.650000006</v>
      </c>
      <c r="S79" s="421">
        <f t="shared" si="72"/>
        <v>10415.65000000596</v>
      </c>
      <c r="T79" s="421">
        <v>12241413.35</v>
      </c>
      <c r="U79" s="421">
        <f t="shared" si="73"/>
        <v>85758771</v>
      </c>
      <c r="V79" s="421">
        <v>12241413.35</v>
      </c>
      <c r="W79" s="44">
        <f t="shared" si="74"/>
        <v>0</v>
      </c>
      <c r="X79" s="45">
        <f t="shared" si="66"/>
        <v>0.76556304204495562</v>
      </c>
      <c r="Y79" s="45">
        <f t="shared" si="67"/>
        <v>9.5628122592972764E-2</v>
      </c>
      <c r="Z79" s="45">
        <f t="shared" si="35"/>
        <v>9.5628122592972764E-2</v>
      </c>
      <c r="AA79" s="45">
        <f t="shared" si="36"/>
        <v>0.12491214614740671</v>
      </c>
      <c r="AB79" s="45">
        <f t="shared" si="56"/>
        <v>1</v>
      </c>
    </row>
    <row r="80" spans="1:28" ht="33" customHeight="1" x14ac:dyDescent="0.25">
      <c r="A80" s="239" t="s">
        <v>165</v>
      </c>
      <c r="B80" s="40" t="s">
        <v>37</v>
      </c>
      <c r="C80" s="40">
        <v>20</v>
      </c>
      <c r="D80" s="40" t="s">
        <v>38</v>
      </c>
      <c r="E80" s="151" t="s">
        <v>166</v>
      </c>
      <c r="F80" s="421">
        <v>30000000</v>
      </c>
      <c r="G80" s="421">
        <v>0</v>
      </c>
      <c r="H80" s="421">
        <v>0</v>
      </c>
      <c r="I80" s="421">
        <f>82000000+9000</f>
        <v>82009000</v>
      </c>
      <c r="J80" s="421">
        <v>0</v>
      </c>
      <c r="K80" s="421">
        <f t="shared" si="65"/>
        <v>82009000</v>
      </c>
      <c r="L80" s="422">
        <f t="shared" si="69"/>
        <v>112009000</v>
      </c>
      <c r="M80" s="371">
        <f t="shared" si="75"/>
        <v>2.1100763661045181E-5</v>
      </c>
      <c r="N80" s="421">
        <v>0</v>
      </c>
      <c r="O80" s="421">
        <v>112009000</v>
      </c>
      <c r="P80" s="421">
        <f t="shared" si="70"/>
        <v>0</v>
      </c>
      <c r="Q80" s="421">
        <v>112001122.31999999</v>
      </c>
      <c r="R80" s="421">
        <f t="shared" si="71"/>
        <v>7877.6800000071526</v>
      </c>
      <c r="S80" s="421">
        <f t="shared" si="72"/>
        <v>7877.6800000071526</v>
      </c>
      <c r="T80" s="421">
        <v>29116422.32</v>
      </c>
      <c r="U80" s="421">
        <f t="shared" si="73"/>
        <v>82884700</v>
      </c>
      <c r="V80" s="421">
        <v>29116422.32</v>
      </c>
      <c r="W80" s="44">
        <f t="shared" si="74"/>
        <v>0</v>
      </c>
      <c r="X80" s="45">
        <f t="shared" si="66"/>
        <v>0.99992966922300885</v>
      </c>
      <c r="Y80" s="45">
        <f t="shared" si="67"/>
        <v>0.25994716781687188</v>
      </c>
      <c r="Z80" s="45">
        <f t="shared" si="35"/>
        <v>0.25994716781687188</v>
      </c>
      <c r="AA80" s="45">
        <f t="shared" si="36"/>
        <v>0.25996545138905891</v>
      </c>
      <c r="AB80" s="45">
        <f t="shared" si="56"/>
        <v>1</v>
      </c>
    </row>
    <row r="81" spans="1:28" ht="26.25" customHeight="1" x14ac:dyDescent="0.25">
      <c r="A81" s="238" t="s">
        <v>167</v>
      </c>
      <c r="B81" s="40" t="s">
        <v>37</v>
      </c>
      <c r="C81" s="40">
        <v>20</v>
      </c>
      <c r="D81" s="40" t="s">
        <v>38</v>
      </c>
      <c r="E81" s="149" t="s">
        <v>168</v>
      </c>
      <c r="F81" s="425">
        <v>36000000</v>
      </c>
      <c r="G81" s="425">
        <v>0</v>
      </c>
      <c r="H81" s="425">
        <v>0</v>
      </c>
      <c r="I81" s="425">
        <v>0</v>
      </c>
      <c r="J81" s="425">
        <v>0</v>
      </c>
      <c r="K81" s="425">
        <f t="shared" si="65"/>
        <v>0</v>
      </c>
      <c r="L81" s="425">
        <f t="shared" si="69"/>
        <v>36000000</v>
      </c>
      <c r="M81" s="374">
        <f t="shared" si="75"/>
        <v>6.7818433500667495E-6</v>
      </c>
      <c r="N81" s="425">
        <v>0</v>
      </c>
      <c r="O81" s="425">
        <v>10784536.51</v>
      </c>
      <c r="P81" s="425">
        <f t="shared" si="70"/>
        <v>25215463.490000002</v>
      </c>
      <c r="Q81" s="425">
        <v>9902275.5099999998</v>
      </c>
      <c r="R81" s="425">
        <f t="shared" si="71"/>
        <v>26097724.490000002</v>
      </c>
      <c r="S81" s="425">
        <f t="shared" si="72"/>
        <v>882261</v>
      </c>
      <c r="T81" s="425">
        <v>9902275.5099999998</v>
      </c>
      <c r="U81" s="425">
        <f t="shared" si="73"/>
        <v>0</v>
      </c>
      <c r="V81" s="425">
        <v>9902275.5099999998</v>
      </c>
      <c r="W81" s="47">
        <f t="shared" si="74"/>
        <v>0</v>
      </c>
      <c r="X81" s="37">
        <f t="shared" si="66"/>
        <v>0.27506320861111111</v>
      </c>
      <c r="Y81" s="37">
        <f t="shared" si="67"/>
        <v>0.27506320861111111</v>
      </c>
      <c r="Z81" s="37">
        <f t="shared" si="35"/>
        <v>0.27506320861111111</v>
      </c>
      <c r="AA81" s="37">
        <f t="shared" si="36"/>
        <v>1</v>
      </c>
      <c r="AB81" s="37">
        <f t="shared" si="56"/>
        <v>1</v>
      </c>
    </row>
    <row r="82" spans="1:28" ht="26.25" customHeight="1" x14ac:dyDescent="0.25">
      <c r="A82" s="238" t="s">
        <v>169</v>
      </c>
      <c r="B82" s="33"/>
      <c r="C82" s="33"/>
      <c r="D82" s="40"/>
      <c r="E82" s="149" t="s">
        <v>170</v>
      </c>
      <c r="F82" s="425">
        <f>+F83+F86+F91</f>
        <v>27177626000</v>
      </c>
      <c r="G82" s="425">
        <f>+G83+G86+G91</f>
        <v>0</v>
      </c>
      <c r="H82" s="425">
        <f>+H83+H86+H91</f>
        <v>0</v>
      </c>
      <c r="I82" s="425">
        <f>+I83+I86+I91</f>
        <v>0</v>
      </c>
      <c r="J82" s="425">
        <f>+J83+J86+J91</f>
        <v>0</v>
      </c>
      <c r="K82" s="425">
        <f t="shared" si="65"/>
        <v>0</v>
      </c>
      <c r="L82" s="425">
        <f>+L83+L86+L91</f>
        <v>27177626000</v>
      </c>
      <c r="M82" s="36">
        <f t="shared" si="75"/>
        <v>5.1198445044083659E-3</v>
      </c>
      <c r="N82" s="425">
        <f t="shared" ref="N82:W82" si="76">+N83+N86+N91</f>
        <v>18767000000</v>
      </c>
      <c r="O82" s="425">
        <f t="shared" si="76"/>
        <v>7436904826.3000002</v>
      </c>
      <c r="P82" s="425">
        <f t="shared" si="76"/>
        <v>19740721173.700001</v>
      </c>
      <c r="Q82" s="425">
        <f t="shared" si="76"/>
        <v>7048684261.7300005</v>
      </c>
      <c r="R82" s="425">
        <f t="shared" si="76"/>
        <v>20128941738.27</v>
      </c>
      <c r="S82" s="425">
        <f t="shared" si="76"/>
        <v>388220564.56999993</v>
      </c>
      <c r="T82" s="425">
        <f t="shared" si="76"/>
        <v>4868277024.7300005</v>
      </c>
      <c r="U82" s="425">
        <f t="shared" si="76"/>
        <v>2180407237</v>
      </c>
      <c r="V82" s="425">
        <f t="shared" si="76"/>
        <v>4868277024.7300005</v>
      </c>
      <c r="W82" s="425">
        <f t="shared" si="76"/>
        <v>0</v>
      </c>
      <c r="X82" s="37">
        <f t="shared" si="66"/>
        <v>0.25935614323819162</v>
      </c>
      <c r="Y82" s="37">
        <f t="shared" si="67"/>
        <v>0.1791281190170915</v>
      </c>
      <c r="Z82" s="37">
        <f t="shared" si="35"/>
        <v>0.1791281190170915</v>
      </c>
      <c r="AA82" s="37">
        <f t="shared" si="36"/>
        <v>0.69066464661521809</v>
      </c>
      <c r="AB82" s="37">
        <f t="shared" si="56"/>
        <v>1</v>
      </c>
    </row>
    <row r="83" spans="1:28" ht="26.25" customHeight="1" x14ac:dyDescent="0.25">
      <c r="A83" s="238" t="s">
        <v>171</v>
      </c>
      <c r="B83" s="33"/>
      <c r="C83" s="33"/>
      <c r="D83" s="40"/>
      <c r="E83" s="149" t="s">
        <v>172</v>
      </c>
      <c r="F83" s="425">
        <f t="shared" ref="F83:J84" si="77">+F84</f>
        <v>18767000000</v>
      </c>
      <c r="G83" s="425">
        <f t="shared" si="77"/>
        <v>0</v>
      </c>
      <c r="H83" s="425">
        <f t="shared" si="77"/>
        <v>0</v>
      </c>
      <c r="I83" s="425">
        <f t="shared" si="77"/>
        <v>0</v>
      </c>
      <c r="J83" s="425">
        <f t="shared" si="77"/>
        <v>0</v>
      </c>
      <c r="K83" s="425">
        <f t="shared" si="65"/>
        <v>0</v>
      </c>
      <c r="L83" s="425">
        <f>+L84</f>
        <v>18767000000</v>
      </c>
      <c r="M83" s="36">
        <f t="shared" si="75"/>
        <v>3.5354126152972965E-3</v>
      </c>
      <c r="N83" s="425">
        <f t="shared" ref="N83:W84" si="78">+N84</f>
        <v>18767000000</v>
      </c>
      <c r="O83" s="425">
        <f t="shared" si="78"/>
        <v>0</v>
      </c>
      <c r="P83" s="425">
        <f t="shared" si="78"/>
        <v>18767000000</v>
      </c>
      <c r="Q83" s="425">
        <f t="shared" si="78"/>
        <v>0</v>
      </c>
      <c r="R83" s="425">
        <f t="shared" si="78"/>
        <v>18767000000</v>
      </c>
      <c r="S83" s="425">
        <f t="shared" si="78"/>
        <v>0</v>
      </c>
      <c r="T83" s="425">
        <f t="shared" si="78"/>
        <v>0</v>
      </c>
      <c r="U83" s="425">
        <f t="shared" si="78"/>
        <v>0</v>
      </c>
      <c r="V83" s="425">
        <f t="shared" si="78"/>
        <v>0</v>
      </c>
      <c r="W83" s="425">
        <f t="shared" si="78"/>
        <v>0</v>
      </c>
      <c r="X83" s="37">
        <f t="shared" si="66"/>
        <v>0</v>
      </c>
      <c r="Y83" s="37">
        <f t="shared" si="67"/>
        <v>0</v>
      </c>
      <c r="Z83" s="37">
        <f t="shared" si="35"/>
        <v>0</v>
      </c>
      <c r="AA83" s="37" t="s">
        <v>46</v>
      </c>
      <c r="AB83" s="37" t="s">
        <v>46</v>
      </c>
    </row>
    <row r="84" spans="1:28" ht="26.25" customHeight="1" x14ac:dyDescent="0.25">
      <c r="A84" s="238" t="s">
        <v>173</v>
      </c>
      <c r="B84" s="33"/>
      <c r="C84" s="33"/>
      <c r="D84" s="40"/>
      <c r="E84" s="149" t="s">
        <v>174</v>
      </c>
      <c r="F84" s="425">
        <f t="shared" si="77"/>
        <v>18767000000</v>
      </c>
      <c r="G84" s="425">
        <f t="shared" si="77"/>
        <v>0</v>
      </c>
      <c r="H84" s="425">
        <f t="shared" si="77"/>
        <v>0</v>
      </c>
      <c r="I84" s="425">
        <f t="shared" si="77"/>
        <v>0</v>
      </c>
      <c r="J84" s="425">
        <f t="shared" si="77"/>
        <v>0</v>
      </c>
      <c r="K84" s="425">
        <f t="shared" si="65"/>
        <v>0</v>
      </c>
      <c r="L84" s="425">
        <f>+L85</f>
        <v>18767000000</v>
      </c>
      <c r="M84" s="36">
        <f t="shared" si="75"/>
        <v>3.5354126152972965E-3</v>
      </c>
      <c r="N84" s="425">
        <f t="shared" si="78"/>
        <v>18767000000</v>
      </c>
      <c r="O84" s="425">
        <f t="shared" si="78"/>
        <v>0</v>
      </c>
      <c r="P84" s="425">
        <f t="shared" si="78"/>
        <v>18767000000</v>
      </c>
      <c r="Q84" s="425">
        <f t="shared" si="78"/>
        <v>0</v>
      </c>
      <c r="R84" s="425">
        <f t="shared" si="78"/>
        <v>18767000000</v>
      </c>
      <c r="S84" s="425">
        <f t="shared" si="78"/>
        <v>0</v>
      </c>
      <c r="T84" s="425">
        <f t="shared" si="78"/>
        <v>0</v>
      </c>
      <c r="U84" s="425">
        <f t="shared" si="78"/>
        <v>0</v>
      </c>
      <c r="V84" s="425">
        <f t="shared" si="78"/>
        <v>0</v>
      </c>
      <c r="W84" s="425">
        <f t="shared" si="78"/>
        <v>0</v>
      </c>
      <c r="X84" s="37">
        <f t="shared" si="66"/>
        <v>0</v>
      </c>
      <c r="Y84" s="37">
        <f t="shared" si="67"/>
        <v>0</v>
      </c>
      <c r="Z84" s="37">
        <f t="shared" si="35"/>
        <v>0</v>
      </c>
      <c r="AA84" s="37" t="s">
        <v>46</v>
      </c>
      <c r="AB84" s="37" t="s">
        <v>46</v>
      </c>
    </row>
    <row r="85" spans="1:28" s="410" customFormat="1" ht="49.5" customHeight="1" x14ac:dyDescent="0.25">
      <c r="A85" s="238" t="s">
        <v>175</v>
      </c>
      <c r="B85" s="33" t="s">
        <v>37</v>
      </c>
      <c r="C85" s="33">
        <v>20</v>
      </c>
      <c r="D85" s="33" t="s">
        <v>38</v>
      </c>
      <c r="E85" s="149" t="s">
        <v>176</v>
      </c>
      <c r="F85" s="423">
        <v>18767000000</v>
      </c>
      <c r="G85" s="425">
        <v>0</v>
      </c>
      <c r="H85" s="425">
        <v>0</v>
      </c>
      <c r="I85" s="425">
        <v>0</v>
      </c>
      <c r="J85" s="425">
        <v>0</v>
      </c>
      <c r="K85" s="425">
        <f t="shared" si="65"/>
        <v>0</v>
      </c>
      <c r="L85" s="425">
        <f>+F85+K85</f>
        <v>18767000000</v>
      </c>
      <c r="M85" s="36">
        <f t="shared" si="75"/>
        <v>3.5354126152972965E-3</v>
      </c>
      <c r="N85" s="425">
        <v>18767000000</v>
      </c>
      <c r="O85" s="425">
        <v>0</v>
      </c>
      <c r="P85" s="425">
        <f>L85-O85</f>
        <v>18767000000</v>
      </c>
      <c r="Q85" s="425">
        <v>0</v>
      </c>
      <c r="R85" s="425">
        <f>+L85-Q85</f>
        <v>18767000000</v>
      </c>
      <c r="S85" s="425">
        <f>O85-Q85</f>
        <v>0</v>
      </c>
      <c r="T85" s="425">
        <v>0</v>
      </c>
      <c r="U85" s="425">
        <f>+Q85-T85</f>
        <v>0</v>
      </c>
      <c r="V85" s="425">
        <v>0</v>
      </c>
      <c r="W85" s="47">
        <f>+T85-V85</f>
        <v>0</v>
      </c>
      <c r="X85" s="37">
        <f t="shared" si="66"/>
        <v>0</v>
      </c>
      <c r="Y85" s="37">
        <f t="shared" si="67"/>
        <v>0</v>
      </c>
      <c r="Z85" s="37">
        <f t="shared" si="35"/>
        <v>0</v>
      </c>
      <c r="AA85" s="37" t="s">
        <v>46</v>
      </c>
      <c r="AB85" s="37" t="s">
        <v>46</v>
      </c>
    </row>
    <row r="86" spans="1:28" ht="31.5" customHeight="1" x14ac:dyDescent="0.25">
      <c r="A86" s="238" t="s">
        <v>177</v>
      </c>
      <c r="B86" s="33"/>
      <c r="C86" s="33"/>
      <c r="D86" s="40"/>
      <c r="E86" s="149" t="s">
        <v>514</v>
      </c>
      <c r="F86" s="425">
        <f t="shared" ref="F86:J87" si="79">+F87</f>
        <v>188000000</v>
      </c>
      <c r="G86" s="425">
        <f t="shared" si="79"/>
        <v>0</v>
      </c>
      <c r="H86" s="425">
        <f t="shared" si="79"/>
        <v>0</v>
      </c>
      <c r="I86" s="425">
        <f t="shared" si="79"/>
        <v>0</v>
      </c>
      <c r="J86" s="425">
        <f t="shared" si="79"/>
        <v>0</v>
      </c>
      <c r="K86" s="425">
        <f t="shared" si="65"/>
        <v>0</v>
      </c>
      <c r="L86" s="425">
        <f>+L87</f>
        <v>188000000</v>
      </c>
      <c r="M86" s="374">
        <f t="shared" si="75"/>
        <v>3.5416293050348576E-5</v>
      </c>
      <c r="N86" s="425">
        <f t="shared" ref="N86:W87" si="80">+N87</f>
        <v>0</v>
      </c>
      <c r="O86" s="425">
        <f t="shared" si="80"/>
        <v>188000000</v>
      </c>
      <c r="P86" s="425">
        <f t="shared" si="80"/>
        <v>0</v>
      </c>
      <c r="Q86" s="425">
        <f t="shared" si="80"/>
        <v>54187244.869999997</v>
      </c>
      <c r="R86" s="425">
        <f t="shared" si="80"/>
        <v>133812755.13</v>
      </c>
      <c r="S86" s="425">
        <f t="shared" si="80"/>
        <v>133812755.13</v>
      </c>
      <c r="T86" s="425">
        <f t="shared" si="80"/>
        <v>35797096.869999997</v>
      </c>
      <c r="U86" s="425">
        <f t="shared" si="80"/>
        <v>18390148</v>
      </c>
      <c r="V86" s="425">
        <f t="shared" si="80"/>
        <v>35797096.869999997</v>
      </c>
      <c r="W86" s="425">
        <f t="shared" si="80"/>
        <v>0</v>
      </c>
      <c r="X86" s="37">
        <f t="shared" si="66"/>
        <v>0.28823002590425528</v>
      </c>
      <c r="Y86" s="37">
        <f t="shared" si="67"/>
        <v>0.19041008973404253</v>
      </c>
      <c r="Z86" s="37">
        <f t="shared" si="35"/>
        <v>0.19041008973404253</v>
      </c>
      <c r="AA86" s="37">
        <f t="shared" ref="AA86:AA99" si="81">+T86/Q86</f>
        <v>0.66061850820945789</v>
      </c>
      <c r="AB86" s="37">
        <f t="shared" ref="AB86:AB99" si="82">+V86/T86</f>
        <v>1</v>
      </c>
    </row>
    <row r="87" spans="1:28" ht="31.5" customHeight="1" x14ac:dyDescent="0.25">
      <c r="A87" s="238" t="s">
        <v>179</v>
      </c>
      <c r="B87" s="40"/>
      <c r="C87" s="40"/>
      <c r="D87" s="40"/>
      <c r="E87" s="149" t="s">
        <v>180</v>
      </c>
      <c r="F87" s="425">
        <f t="shared" si="79"/>
        <v>188000000</v>
      </c>
      <c r="G87" s="425">
        <f t="shared" si="79"/>
        <v>0</v>
      </c>
      <c r="H87" s="425">
        <f t="shared" si="79"/>
        <v>0</v>
      </c>
      <c r="I87" s="425">
        <f t="shared" si="79"/>
        <v>0</v>
      </c>
      <c r="J87" s="425">
        <f t="shared" si="79"/>
        <v>0</v>
      </c>
      <c r="K87" s="425">
        <f t="shared" si="65"/>
        <v>0</v>
      </c>
      <c r="L87" s="425">
        <f>+L88</f>
        <v>188000000</v>
      </c>
      <c r="M87" s="374">
        <f t="shared" si="75"/>
        <v>3.5416293050348576E-5</v>
      </c>
      <c r="N87" s="425">
        <f t="shared" si="80"/>
        <v>0</v>
      </c>
      <c r="O87" s="425">
        <f t="shared" si="80"/>
        <v>188000000</v>
      </c>
      <c r="P87" s="425">
        <f t="shared" si="80"/>
        <v>0</v>
      </c>
      <c r="Q87" s="425">
        <f t="shared" si="80"/>
        <v>54187244.869999997</v>
      </c>
      <c r="R87" s="425">
        <f t="shared" si="80"/>
        <v>133812755.13</v>
      </c>
      <c r="S87" s="425">
        <f t="shared" si="80"/>
        <v>133812755.13</v>
      </c>
      <c r="T87" s="425">
        <f t="shared" si="80"/>
        <v>35797096.869999997</v>
      </c>
      <c r="U87" s="425">
        <f t="shared" si="80"/>
        <v>18390148</v>
      </c>
      <c r="V87" s="425">
        <f t="shared" si="80"/>
        <v>35797096.869999997</v>
      </c>
      <c r="W87" s="425">
        <f t="shared" si="80"/>
        <v>0</v>
      </c>
      <c r="X87" s="37">
        <f t="shared" si="66"/>
        <v>0.28823002590425528</v>
      </c>
      <c r="Y87" s="37">
        <f t="shared" si="67"/>
        <v>0.19041008973404253</v>
      </c>
      <c r="Z87" s="37">
        <f t="shared" si="35"/>
        <v>0.19041008973404253</v>
      </c>
      <c r="AA87" s="37">
        <f t="shared" si="81"/>
        <v>0.66061850820945789</v>
      </c>
      <c r="AB87" s="37">
        <f t="shared" si="82"/>
        <v>1</v>
      </c>
    </row>
    <row r="88" spans="1:28" ht="34.5" customHeight="1" x14ac:dyDescent="0.25">
      <c r="A88" s="238" t="s">
        <v>181</v>
      </c>
      <c r="B88" s="40"/>
      <c r="C88" s="40"/>
      <c r="D88" s="40"/>
      <c r="E88" s="149" t="s">
        <v>182</v>
      </c>
      <c r="F88" s="425">
        <f>+F89+F90</f>
        <v>188000000</v>
      </c>
      <c r="G88" s="425">
        <f>+G89+G90</f>
        <v>0</v>
      </c>
      <c r="H88" s="425">
        <f>+H89+H90</f>
        <v>0</v>
      </c>
      <c r="I88" s="425">
        <f>+I89+I90</f>
        <v>0</v>
      </c>
      <c r="J88" s="425">
        <f>+J89+J90</f>
        <v>0</v>
      </c>
      <c r="K88" s="425">
        <f t="shared" si="65"/>
        <v>0</v>
      </c>
      <c r="L88" s="425">
        <f>+L89+L90</f>
        <v>188000000</v>
      </c>
      <c r="M88" s="374">
        <f t="shared" si="75"/>
        <v>3.5416293050348576E-5</v>
      </c>
      <c r="N88" s="425">
        <f t="shared" ref="N88:W88" si="83">+N89+N90</f>
        <v>0</v>
      </c>
      <c r="O88" s="425">
        <f t="shared" si="83"/>
        <v>188000000</v>
      </c>
      <c r="P88" s="425">
        <f t="shared" si="83"/>
        <v>0</v>
      </c>
      <c r="Q88" s="425">
        <f t="shared" si="83"/>
        <v>54187244.869999997</v>
      </c>
      <c r="R88" s="425">
        <f t="shared" si="83"/>
        <v>133812755.13</v>
      </c>
      <c r="S88" s="425">
        <f t="shared" si="83"/>
        <v>133812755.13</v>
      </c>
      <c r="T88" s="425">
        <f t="shared" si="83"/>
        <v>35797096.869999997</v>
      </c>
      <c r="U88" s="425">
        <f t="shared" si="83"/>
        <v>18390148</v>
      </c>
      <c r="V88" s="425">
        <f t="shared" si="83"/>
        <v>35797096.869999997</v>
      </c>
      <c r="W88" s="425">
        <f t="shared" si="83"/>
        <v>0</v>
      </c>
      <c r="X88" s="37">
        <f t="shared" si="66"/>
        <v>0.28823002590425528</v>
      </c>
      <c r="Y88" s="37">
        <f t="shared" si="67"/>
        <v>0.19041008973404253</v>
      </c>
      <c r="Z88" s="37">
        <f t="shared" si="35"/>
        <v>0.19041008973404253</v>
      </c>
      <c r="AA88" s="37">
        <f t="shared" si="81"/>
        <v>0.66061850820945789</v>
      </c>
      <c r="AB88" s="37">
        <f t="shared" si="82"/>
        <v>1</v>
      </c>
    </row>
    <row r="89" spans="1:28" ht="30" customHeight="1" x14ac:dyDescent="0.25">
      <c r="A89" s="239" t="s">
        <v>183</v>
      </c>
      <c r="B89" s="40" t="s">
        <v>37</v>
      </c>
      <c r="C89" s="40">
        <v>20</v>
      </c>
      <c r="D89" s="40" t="s">
        <v>38</v>
      </c>
      <c r="E89" s="151" t="s">
        <v>184</v>
      </c>
      <c r="F89" s="421">
        <v>68000000</v>
      </c>
      <c r="G89" s="421">
        <v>0</v>
      </c>
      <c r="H89" s="421">
        <v>0</v>
      </c>
      <c r="I89" s="421">
        <v>0</v>
      </c>
      <c r="J89" s="421">
        <v>0</v>
      </c>
      <c r="K89" s="421">
        <f t="shared" si="65"/>
        <v>0</v>
      </c>
      <c r="L89" s="421">
        <f>+F89+K89</f>
        <v>68000000</v>
      </c>
      <c r="M89" s="371">
        <f t="shared" si="75"/>
        <v>1.2810148550126082E-5</v>
      </c>
      <c r="N89" s="421">
        <v>0</v>
      </c>
      <c r="O89" s="421">
        <v>68000000</v>
      </c>
      <c r="P89" s="421">
        <f>L89-O89</f>
        <v>0</v>
      </c>
      <c r="Q89" s="421">
        <v>54158566.979999997</v>
      </c>
      <c r="R89" s="421">
        <f>+L89-Q89</f>
        <v>13841433.020000003</v>
      </c>
      <c r="S89" s="421">
        <f>O89-Q89</f>
        <v>13841433.020000003</v>
      </c>
      <c r="T89" s="421">
        <v>35768418.979999997</v>
      </c>
      <c r="U89" s="421">
        <f>+Q89-T89</f>
        <v>18390148</v>
      </c>
      <c r="V89" s="421">
        <v>35768418.979999997</v>
      </c>
      <c r="W89" s="44">
        <f>+T89-V89</f>
        <v>0</v>
      </c>
      <c r="X89" s="45">
        <f t="shared" si="66"/>
        <v>0.7964495144117647</v>
      </c>
      <c r="Y89" s="45">
        <f t="shared" si="67"/>
        <v>0.52600616147058821</v>
      </c>
      <c r="Z89" s="45">
        <f t="shared" si="35"/>
        <v>0.52600616147058821</v>
      </c>
      <c r="AA89" s="45">
        <f t="shared" si="81"/>
        <v>0.66043879988938359</v>
      </c>
      <c r="AB89" s="45">
        <f t="shared" si="82"/>
        <v>1</v>
      </c>
    </row>
    <row r="90" spans="1:28" ht="37.5" customHeight="1" x14ac:dyDescent="0.25">
      <c r="A90" s="239" t="s">
        <v>185</v>
      </c>
      <c r="B90" s="40" t="s">
        <v>37</v>
      </c>
      <c r="C90" s="40">
        <v>20</v>
      </c>
      <c r="D90" s="40" t="s">
        <v>38</v>
      </c>
      <c r="E90" s="151" t="s">
        <v>186</v>
      </c>
      <c r="F90" s="421">
        <v>120000000</v>
      </c>
      <c r="G90" s="421">
        <v>0</v>
      </c>
      <c r="H90" s="421">
        <v>0</v>
      </c>
      <c r="I90" s="421">
        <v>0</v>
      </c>
      <c r="J90" s="421">
        <v>0</v>
      </c>
      <c r="K90" s="421">
        <f t="shared" si="65"/>
        <v>0</v>
      </c>
      <c r="L90" s="421">
        <f>+F90+K90</f>
        <v>120000000</v>
      </c>
      <c r="M90" s="371">
        <f t="shared" si="75"/>
        <v>2.2606144500222497E-5</v>
      </c>
      <c r="N90" s="421">
        <v>0</v>
      </c>
      <c r="O90" s="421">
        <v>120000000</v>
      </c>
      <c r="P90" s="421">
        <f>L90-O90</f>
        <v>0</v>
      </c>
      <c r="Q90" s="421">
        <v>28677.89</v>
      </c>
      <c r="R90" s="421">
        <f>+L90-Q90</f>
        <v>119971322.11</v>
      </c>
      <c r="S90" s="421">
        <f>O90-Q90</f>
        <v>119971322.11</v>
      </c>
      <c r="T90" s="421">
        <v>28677.89</v>
      </c>
      <c r="U90" s="421">
        <f>+Q90-T90</f>
        <v>0</v>
      </c>
      <c r="V90" s="421">
        <v>28677.89</v>
      </c>
      <c r="W90" s="44">
        <f>+T90-V90</f>
        <v>0</v>
      </c>
      <c r="X90" s="45">
        <f t="shared" si="66"/>
        <v>2.3898241666666666E-4</v>
      </c>
      <c r="Y90" s="45">
        <f t="shared" si="67"/>
        <v>2.3898241666666666E-4</v>
      </c>
      <c r="Z90" s="45">
        <f t="shared" si="35"/>
        <v>2.3898241666666666E-4</v>
      </c>
      <c r="AA90" s="45">
        <f t="shared" si="81"/>
        <v>1</v>
      </c>
      <c r="AB90" s="45">
        <f t="shared" si="82"/>
        <v>1</v>
      </c>
    </row>
    <row r="91" spans="1:28" ht="29.25" customHeight="1" x14ac:dyDescent="0.25">
      <c r="A91" s="238" t="s">
        <v>187</v>
      </c>
      <c r="B91" s="33"/>
      <c r="C91" s="33"/>
      <c r="D91" s="40"/>
      <c r="E91" s="149" t="s">
        <v>188</v>
      </c>
      <c r="F91" s="425">
        <f>+F92</f>
        <v>8222626000</v>
      </c>
      <c r="G91" s="425">
        <f>+G92</f>
        <v>0</v>
      </c>
      <c r="H91" s="425">
        <f>+H92</f>
        <v>0</v>
      </c>
      <c r="I91" s="425">
        <f>+I92</f>
        <v>0</v>
      </c>
      <c r="J91" s="425">
        <f>+J92</f>
        <v>0</v>
      </c>
      <c r="K91" s="425">
        <f t="shared" si="65"/>
        <v>0</v>
      </c>
      <c r="L91" s="425">
        <f>+L92</f>
        <v>8222626000</v>
      </c>
      <c r="M91" s="36">
        <f t="shared" si="75"/>
        <v>1.5490155960607209E-3</v>
      </c>
      <c r="N91" s="425">
        <f t="shared" ref="N91:W91" si="84">+N92</f>
        <v>0</v>
      </c>
      <c r="O91" s="425">
        <f t="shared" si="84"/>
        <v>7248904826.3000002</v>
      </c>
      <c r="P91" s="425">
        <f t="shared" si="84"/>
        <v>973721173.70000005</v>
      </c>
      <c r="Q91" s="425">
        <f t="shared" si="84"/>
        <v>6994497016.8600006</v>
      </c>
      <c r="R91" s="425">
        <f t="shared" si="84"/>
        <v>1228128983.1399999</v>
      </c>
      <c r="S91" s="425">
        <f t="shared" si="84"/>
        <v>254407809.43999994</v>
      </c>
      <c r="T91" s="425">
        <f t="shared" si="84"/>
        <v>4832479927.8600006</v>
      </c>
      <c r="U91" s="425">
        <f t="shared" si="84"/>
        <v>2162017089</v>
      </c>
      <c r="V91" s="425">
        <f t="shared" si="84"/>
        <v>4832479927.8600006</v>
      </c>
      <c r="W91" s="425">
        <f t="shared" si="84"/>
        <v>0</v>
      </c>
      <c r="X91" s="37">
        <f t="shared" si="66"/>
        <v>0.85064029628247728</v>
      </c>
      <c r="Y91" s="37">
        <f t="shared" si="67"/>
        <v>0.5877051841905494</v>
      </c>
      <c r="Z91" s="37">
        <f t="shared" si="35"/>
        <v>0.5877051841905494</v>
      </c>
      <c r="AA91" s="37">
        <f t="shared" si="81"/>
        <v>0.69089741781452896</v>
      </c>
      <c r="AB91" s="37">
        <f t="shared" si="82"/>
        <v>1</v>
      </c>
    </row>
    <row r="92" spans="1:28" ht="29.25" customHeight="1" x14ac:dyDescent="0.25">
      <c r="A92" s="238" t="s">
        <v>189</v>
      </c>
      <c r="B92" s="33"/>
      <c r="C92" s="33"/>
      <c r="D92" s="40"/>
      <c r="E92" s="149" t="s">
        <v>190</v>
      </c>
      <c r="F92" s="425">
        <f>+F93+F94+F95</f>
        <v>8222626000</v>
      </c>
      <c r="G92" s="425">
        <f>+G93+G94+G95</f>
        <v>0</v>
      </c>
      <c r="H92" s="425">
        <f>+H93+H94+H95</f>
        <v>0</v>
      </c>
      <c r="I92" s="425">
        <f>+I93+I94+I95</f>
        <v>0</v>
      </c>
      <c r="J92" s="425">
        <f>+J93+J94+J95</f>
        <v>0</v>
      </c>
      <c r="K92" s="425">
        <f t="shared" si="65"/>
        <v>0</v>
      </c>
      <c r="L92" s="425">
        <f>+L93+L94+L95</f>
        <v>8222626000</v>
      </c>
      <c r="M92" s="36">
        <f t="shared" si="75"/>
        <v>1.5490155960607209E-3</v>
      </c>
      <c r="N92" s="425">
        <f t="shared" ref="N92:W92" si="85">+N93+N94+N95</f>
        <v>0</v>
      </c>
      <c r="O92" s="425">
        <f t="shared" si="85"/>
        <v>7248904826.3000002</v>
      </c>
      <c r="P92" s="425">
        <f t="shared" si="85"/>
        <v>973721173.70000005</v>
      </c>
      <c r="Q92" s="425">
        <f t="shared" si="85"/>
        <v>6994497016.8600006</v>
      </c>
      <c r="R92" s="425">
        <f t="shared" si="85"/>
        <v>1228128983.1399999</v>
      </c>
      <c r="S92" s="425">
        <f t="shared" si="85"/>
        <v>254407809.43999994</v>
      </c>
      <c r="T92" s="425">
        <f t="shared" si="85"/>
        <v>4832479927.8600006</v>
      </c>
      <c r="U92" s="425">
        <f t="shared" si="85"/>
        <v>2162017089</v>
      </c>
      <c r="V92" s="425">
        <f t="shared" si="85"/>
        <v>4832479927.8600006</v>
      </c>
      <c r="W92" s="425">
        <f t="shared" si="85"/>
        <v>0</v>
      </c>
      <c r="X92" s="37">
        <f t="shared" si="66"/>
        <v>0.85064029628247728</v>
      </c>
      <c r="Y92" s="37">
        <f t="shared" si="67"/>
        <v>0.5877051841905494</v>
      </c>
      <c r="Z92" s="37">
        <f t="shared" si="35"/>
        <v>0.5877051841905494</v>
      </c>
      <c r="AA92" s="37">
        <f t="shared" si="81"/>
        <v>0.69089741781452896</v>
      </c>
      <c r="AB92" s="37">
        <f t="shared" si="82"/>
        <v>1</v>
      </c>
    </row>
    <row r="93" spans="1:28" ht="24.75" customHeight="1" x14ac:dyDescent="0.25">
      <c r="A93" s="239" t="s">
        <v>191</v>
      </c>
      <c r="B93" s="40" t="s">
        <v>192</v>
      </c>
      <c r="C93" s="40">
        <v>10</v>
      </c>
      <c r="D93" s="40" t="s">
        <v>38</v>
      </c>
      <c r="E93" s="151" t="s">
        <v>193</v>
      </c>
      <c r="F93" s="421">
        <v>1408779000</v>
      </c>
      <c r="G93" s="421">
        <v>0</v>
      </c>
      <c r="H93" s="421">
        <v>0</v>
      </c>
      <c r="I93" s="421">
        <v>0</v>
      </c>
      <c r="J93" s="421">
        <v>0</v>
      </c>
      <c r="K93" s="421">
        <f t="shared" si="65"/>
        <v>0</v>
      </c>
      <c r="L93" s="421">
        <f>+F93+K93</f>
        <v>1408779000</v>
      </c>
      <c r="M93" s="43">
        <f t="shared" si="75"/>
        <v>2.653921803573246E-4</v>
      </c>
      <c r="N93" s="421">
        <v>0</v>
      </c>
      <c r="O93" s="421">
        <v>1408779000</v>
      </c>
      <c r="P93" s="421">
        <f>L93-O93</f>
        <v>0</v>
      </c>
      <c r="Q93" s="421">
        <v>1408779000</v>
      </c>
      <c r="R93" s="421">
        <f>+L93-Q93</f>
        <v>0</v>
      </c>
      <c r="S93" s="421">
        <f>O93-Q93</f>
        <v>0</v>
      </c>
      <c r="T93" s="421">
        <v>1408779000</v>
      </c>
      <c r="U93" s="421">
        <f>+Q93-T93</f>
        <v>0</v>
      </c>
      <c r="V93" s="421">
        <v>1408779000</v>
      </c>
      <c r="W93" s="44">
        <f>+T93-V93</f>
        <v>0</v>
      </c>
      <c r="X93" s="45">
        <f t="shared" si="66"/>
        <v>1</v>
      </c>
      <c r="Y93" s="45">
        <f t="shared" si="67"/>
        <v>1</v>
      </c>
      <c r="Z93" s="45">
        <f t="shared" si="35"/>
        <v>1</v>
      </c>
      <c r="AA93" s="45">
        <f t="shared" si="81"/>
        <v>1</v>
      </c>
      <c r="AB93" s="45">
        <f t="shared" si="82"/>
        <v>1</v>
      </c>
    </row>
    <row r="94" spans="1:28" ht="24.75" customHeight="1" x14ac:dyDescent="0.25">
      <c r="A94" s="239" t="s">
        <v>191</v>
      </c>
      <c r="B94" s="40" t="s">
        <v>37</v>
      </c>
      <c r="C94" s="40">
        <v>20</v>
      </c>
      <c r="D94" s="40" t="s">
        <v>38</v>
      </c>
      <c r="E94" s="151" t="s">
        <v>193</v>
      </c>
      <c r="F94" s="421">
        <v>848378000</v>
      </c>
      <c r="G94" s="421">
        <v>0</v>
      </c>
      <c r="H94" s="421">
        <v>0</v>
      </c>
      <c r="I94" s="421">
        <v>0</v>
      </c>
      <c r="J94" s="421">
        <v>0</v>
      </c>
      <c r="K94" s="421">
        <f t="shared" si="65"/>
        <v>0</v>
      </c>
      <c r="L94" s="421">
        <f>+F94+K94</f>
        <v>848378000</v>
      </c>
      <c r="M94" s="43">
        <f t="shared" si="75"/>
        <v>1.5982129715674801E-4</v>
      </c>
      <c r="N94" s="421">
        <v>0</v>
      </c>
      <c r="O94" s="421">
        <v>83785794.510000005</v>
      </c>
      <c r="P94" s="421">
        <f>L94-O94</f>
        <v>764592205.49000001</v>
      </c>
      <c r="Q94" s="421">
        <v>81430428.400000006</v>
      </c>
      <c r="R94" s="421">
        <f>+L94-Q94</f>
        <v>766947571.60000002</v>
      </c>
      <c r="S94" s="421">
        <f>O94-Q94</f>
        <v>2355366.1099999994</v>
      </c>
      <c r="T94" s="421">
        <v>81430428.400000006</v>
      </c>
      <c r="U94" s="421">
        <f>+Q94-T94</f>
        <v>0</v>
      </c>
      <c r="V94" s="421">
        <v>81430428.400000006</v>
      </c>
      <c r="W94" s="44">
        <f>+T94-V94</f>
        <v>0</v>
      </c>
      <c r="X94" s="45">
        <f t="shared" si="66"/>
        <v>9.5983663414185669E-2</v>
      </c>
      <c r="Y94" s="45">
        <f t="shared" si="67"/>
        <v>9.5983663414185669E-2</v>
      </c>
      <c r="Z94" s="45">
        <f t="shared" si="35"/>
        <v>9.5983663414185669E-2</v>
      </c>
      <c r="AA94" s="45">
        <f t="shared" si="81"/>
        <v>1</v>
      </c>
      <c r="AB94" s="45">
        <f t="shared" si="82"/>
        <v>1</v>
      </c>
    </row>
    <row r="95" spans="1:28" ht="24.75" customHeight="1" x14ac:dyDescent="0.25">
      <c r="A95" s="239" t="s">
        <v>194</v>
      </c>
      <c r="B95" s="40" t="s">
        <v>37</v>
      </c>
      <c r="C95" s="40">
        <v>20</v>
      </c>
      <c r="D95" s="40" t="s">
        <v>38</v>
      </c>
      <c r="E95" s="151" t="s">
        <v>195</v>
      </c>
      <c r="F95" s="421">
        <v>5965469000</v>
      </c>
      <c r="G95" s="421">
        <v>0</v>
      </c>
      <c r="H95" s="421">
        <v>0</v>
      </c>
      <c r="I95" s="421">
        <v>0</v>
      </c>
      <c r="J95" s="421">
        <v>0</v>
      </c>
      <c r="K95" s="421">
        <f t="shared" si="65"/>
        <v>0</v>
      </c>
      <c r="L95" s="421">
        <f>+F95+K95</f>
        <v>5965469000</v>
      </c>
      <c r="M95" s="43">
        <f t="shared" si="75"/>
        <v>1.1238021185466483E-3</v>
      </c>
      <c r="N95" s="421">
        <v>0</v>
      </c>
      <c r="O95" s="421">
        <v>5756340031.79</v>
      </c>
      <c r="P95" s="421">
        <f>L95-O95</f>
        <v>209128968.21000004</v>
      </c>
      <c r="Q95" s="421">
        <v>5504287588.46</v>
      </c>
      <c r="R95" s="421">
        <f>+L95-Q95</f>
        <v>461181411.53999996</v>
      </c>
      <c r="S95" s="421">
        <f>O95-Q95</f>
        <v>252052443.32999992</v>
      </c>
      <c r="T95" s="421">
        <v>3342270499.46</v>
      </c>
      <c r="U95" s="421">
        <f>+Q95-T95</f>
        <v>2162017089</v>
      </c>
      <c r="V95" s="421">
        <v>3342270499.46</v>
      </c>
      <c r="W95" s="44">
        <f>+T95-V95</f>
        <v>0</v>
      </c>
      <c r="X95" s="45">
        <f t="shared" si="66"/>
        <v>0.92269150815468159</v>
      </c>
      <c r="Y95" s="45">
        <f t="shared" si="67"/>
        <v>0.56026952775381111</v>
      </c>
      <c r="Z95" s="45">
        <f t="shared" si="35"/>
        <v>0.56026952775381111</v>
      </c>
      <c r="AA95" s="45">
        <f t="shared" si="81"/>
        <v>0.60721218609057215</v>
      </c>
      <c r="AB95" s="45">
        <f t="shared" si="82"/>
        <v>1</v>
      </c>
    </row>
    <row r="96" spans="1:28" ht="33" customHeight="1" x14ac:dyDescent="0.25">
      <c r="A96" s="238" t="s">
        <v>196</v>
      </c>
      <c r="B96" s="33"/>
      <c r="C96" s="33"/>
      <c r="D96" s="40"/>
      <c r="E96" s="149" t="s">
        <v>197</v>
      </c>
      <c r="F96" s="425">
        <f t="shared" ref="F96:J97" si="86">+F97</f>
        <v>6122200000</v>
      </c>
      <c r="G96" s="425">
        <f t="shared" si="86"/>
        <v>0</v>
      </c>
      <c r="H96" s="425">
        <f t="shared" si="86"/>
        <v>0</v>
      </c>
      <c r="I96" s="425">
        <f t="shared" si="86"/>
        <v>0</v>
      </c>
      <c r="J96" s="425">
        <f t="shared" si="86"/>
        <v>0</v>
      </c>
      <c r="K96" s="425">
        <f t="shared" si="65"/>
        <v>0</v>
      </c>
      <c r="L96" s="425">
        <f>+L97</f>
        <v>6122200000</v>
      </c>
      <c r="M96" s="36">
        <f t="shared" si="75"/>
        <v>1.1533278154938515E-3</v>
      </c>
      <c r="N96" s="425">
        <f t="shared" ref="N96:W97" si="87">+N97</f>
        <v>0</v>
      </c>
      <c r="O96" s="425">
        <f t="shared" si="87"/>
        <v>4640071275.4499998</v>
      </c>
      <c r="P96" s="425">
        <f t="shared" si="87"/>
        <v>1482128724.5500002</v>
      </c>
      <c r="Q96" s="425">
        <f t="shared" si="87"/>
        <v>4640071275.4499998</v>
      </c>
      <c r="R96" s="425">
        <f t="shared" si="87"/>
        <v>1482128724.5500002</v>
      </c>
      <c r="S96" s="425">
        <f t="shared" si="87"/>
        <v>0</v>
      </c>
      <c r="T96" s="425">
        <f t="shared" si="87"/>
        <v>4640071275.4499998</v>
      </c>
      <c r="U96" s="425">
        <f t="shared" si="87"/>
        <v>0</v>
      </c>
      <c r="V96" s="425">
        <f t="shared" si="87"/>
        <v>4640071275.4499998</v>
      </c>
      <c r="W96" s="425">
        <f t="shared" si="87"/>
        <v>0</v>
      </c>
      <c r="X96" s="37">
        <f t="shared" si="66"/>
        <v>0.75790912996145177</v>
      </c>
      <c r="Y96" s="37">
        <f t="shared" si="67"/>
        <v>0.75790912996145177</v>
      </c>
      <c r="Z96" s="37">
        <f t="shared" si="35"/>
        <v>0.75790912996145177</v>
      </c>
      <c r="AA96" s="37">
        <f t="shared" si="81"/>
        <v>1</v>
      </c>
      <c r="AB96" s="37">
        <f t="shared" si="82"/>
        <v>1</v>
      </c>
    </row>
    <row r="97" spans="1:28" ht="33" customHeight="1" x14ac:dyDescent="0.25">
      <c r="A97" s="238" t="s">
        <v>198</v>
      </c>
      <c r="B97" s="33"/>
      <c r="C97" s="33"/>
      <c r="D97" s="40"/>
      <c r="E97" s="149" t="s">
        <v>199</v>
      </c>
      <c r="F97" s="425">
        <f t="shared" si="86"/>
        <v>6122200000</v>
      </c>
      <c r="G97" s="425">
        <f t="shared" si="86"/>
        <v>0</v>
      </c>
      <c r="H97" s="425">
        <f t="shared" si="86"/>
        <v>0</v>
      </c>
      <c r="I97" s="425">
        <f t="shared" si="86"/>
        <v>0</v>
      </c>
      <c r="J97" s="425">
        <f t="shared" si="86"/>
        <v>0</v>
      </c>
      <c r="K97" s="425">
        <f t="shared" si="65"/>
        <v>0</v>
      </c>
      <c r="L97" s="425">
        <f>+L98</f>
        <v>6122200000</v>
      </c>
      <c r="M97" s="36">
        <f t="shared" si="75"/>
        <v>1.1533278154938515E-3</v>
      </c>
      <c r="N97" s="425">
        <f t="shared" si="87"/>
        <v>0</v>
      </c>
      <c r="O97" s="425">
        <f t="shared" si="87"/>
        <v>4640071275.4499998</v>
      </c>
      <c r="P97" s="425">
        <f t="shared" si="87"/>
        <v>1482128724.5500002</v>
      </c>
      <c r="Q97" s="425">
        <f t="shared" si="87"/>
        <v>4640071275.4499998</v>
      </c>
      <c r="R97" s="425">
        <f t="shared" si="87"/>
        <v>1482128724.5500002</v>
      </c>
      <c r="S97" s="425">
        <f t="shared" si="87"/>
        <v>0</v>
      </c>
      <c r="T97" s="425">
        <f t="shared" si="87"/>
        <v>4640071275.4499998</v>
      </c>
      <c r="U97" s="425">
        <f t="shared" si="87"/>
        <v>0</v>
      </c>
      <c r="V97" s="425">
        <f t="shared" si="87"/>
        <v>4640071275.4499998</v>
      </c>
      <c r="W97" s="425">
        <f t="shared" si="87"/>
        <v>0</v>
      </c>
      <c r="X97" s="37">
        <f t="shared" si="66"/>
        <v>0.75790912996145177</v>
      </c>
      <c r="Y97" s="37">
        <f t="shared" si="67"/>
        <v>0.75790912996145177</v>
      </c>
      <c r="Z97" s="37">
        <f t="shared" si="35"/>
        <v>0.75790912996145177</v>
      </c>
      <c r="AA97" s="37">
        <f t="shared" si="81"/>
        <v>1</v>
      </c>
      <c r="AB97" s="37">
        <f t="shared" si="82"/>
        <v>1</v>
      </c>
    </row>
    <row r="98" spans="1:28" ht="28.5" customHeight="1" thickBot="1" x14ac:dyDescent="0.3">
      <c r="A98" s="248" t="s">
        <v>200</v>
      </c>
      <c r="B98" s="53" t="s">
        <v>37</v>
      </c>
      <c r="C98" s="53">
        <v>20</v>
      </c>
      <c r="D98" s="53" t="s">
        <v>38</v>
      </c>
      <c r="E98" s="426" t="s">
        <v>201</v>
      </c>
      <c r="F98" s="427">
        <v>6122200000</v>
      </c>
      <c r="G98" s="427">
        <v>0</v>
      </c>
      <c r="H98" s="427">
        <v>0</v>
      </c>
      <c r="I98" s="427">
        <v>0</v>
      </c>
      <c r="J98" s="427">
        <v>0</v>
      </c>
      <c r="K98" s="427">
        <f t="shared" si="65"/>
        <v>0</v>
      </c>
      <c r="L98" s="427">
        <f>+F98+K98</f>
        <v>6122200000</v>
      </c>
      <c r="M98" s="250">
        <f t="shared" si="75"/>
        <v>1.1533278154938515E-3</v>
      </c>
      <c r="N98" s="427">
        <v>0</v>
      </c>
      <c r="O98" s="427">
        <v>4640071275.4499998</v>
      </c>
      <c r="P98" s="427">
        <f>L98-O98</f>
        <v>1482128724.5500002</v>
      </c>
      <c r="Q98" s="427">
        <v>4640071275.4499998</v>
      </c>
      <c r="R98" s="427">
        <f>+L98-Q98</f>
        <v>1482128724.5500002</v>
      </c>
      <c r="S98" s="421">
        <f>O98-Q98</f>
        <v>0</v>
      </c>
      <c r="T98" s="427">
        <v>4640071275.4499998</v>
      </c>
      <c r="U98" s="427">
        <f>+Q98-T98</f>
        <v>0</v>
      </c>
      <c r="V98" s="427">
        <v>4640071275.4499998</v>
      </c>
      <c r="W98" s="56">
        <f>+T98-V98</f>
        <v>0</v>
      </c>
      <c r="X98" s="57">
        <f t="shared" si="66"/>
        <v>0.75790912996145177</v>
      </c>
      <c r="Y98" s="57">
        <f t="shared" si="67"/>
        <v>0.75790912996145177</v>
      </c>
      <c r="Z98" s="57">
        <f t="shared" si="35"/>
        <v>0.75790912996145177</v>
      </c>
      <c r="AA98" s="57">
        <f t="shared" si="81"/>
        <v>1</v>
      </c>
      <c r="AB98" s="57">
        <f t="shared" si="82"/>
        <v>1</v>
      </c>
    </row>
    <row r="99" spans="1:28" s="410" customFormat="1" ht="28.5" customHeight="1" thickBot="1" x14ac:dyDescent="0.3">
      <c r="A99" s="18" t="s">
        <v>202</v>
      </c>
      <c r="B99" s="19"/>
      <c r="C99" s="19"/>
      <c r="D99" s="19"/>
      <c r="E99" s="416" t="s">
        <v>203</v>
      </c>
      <c r="F99" s="21">
        <f>F100+F103</f>
        <v>969198470862</v>
      </c>
      <c r="G99" s="21">
        <f>G100+G103</f>
        <v>0</v>
      </c>
      <c r="H99" s="21">
        <f>H100+H103</f>
        <v>0</v>
      </c>
      <c r="I99" s="21">
        <f>I100+I103</f>
        <v>134836170862</v>
      </c>
      <c r="J99" s="21">
        <f>J100+J103</f>
        <v>134836170862</v>
      </c>
      <c r="K99" s="21">
        <f t="shared" si="65"/>
        <v>0</v>
      </c>
      <c r="L99" s="21">
        <f>+L100+L103</f>
        <v>969198470862</v>
      </c>
      <c r="M99" s="236">
        <f t="shared" si="75"/>
        <v>0.18258200568084212</v>
      </c>
      <c r="N99" s="21">
        <f>N100+N103</f>
        <v>0</v>
      </c>
      <c r="O99" s="21">
        <f>O100+O103</f>
        <v>416716266330</v>
      </c>
      <c r="P99" s="21">
        <f>P100+P103</f>
        <v>552482204532</v>
      </c>
      <c r="Q99" s="21">
        <f>+Q100+Q104+Q107</f>
        <v>416716266330</v>
      </c>
      <c r="R99" s="21">
        <f t="shared" ref="R99:W99" si="88">R100+R103</f>
        <v>552482204532</v>
      </c>
      <c r="S99" s="21">
        <f t="shared" si="88"/>
        <v>0</v>
      </c>
      <c r="T99" s="21">
        <f t="shared" si="88"/>
        <v>416716266330</v>
      </c>
      <c r="U99" s="21">
        <f t="shared" si="88"/>
        <v>0</v>
      </c>
      <c r="V99" s="21">
        <f t="shared" si="88"/>
        <v>416716266330</v>
      </c>
      <c r="W99" s="21">
        <f t="shared" si="88"/>
        <v>0</v>
      </c>
      <c r="X99" s="23">
        <f t="shared" si="66"/>
        <v>0.42995968200339274</v>
      </c>
      <c r="Y99" s="23">
        <f t="shared" si="67"/>
        <v>0.42995968200339274</v>
      </c>
      <c r="Z99" s="23">
        <f t="shared" si="35"/>
        <v>0.42995968200339274</v>
      </c>
      <c r="AA99" s="23">
        <f t="shared" si="81"/>
        <v>1</v>
      </c>
      <c r="AB99" s="24">
        <f t="shared" si="82"/>
        <v>1</v>
      </c>
    </row>
    <row r="100" spans="1:28" ht="23.25" customHeight="1" x14ac:dyDescent="0.25">
      <c r="A100" s="237" t="s">
        <v>496</v>
      </c>
      <c r="B100" s="26"/>
      <c r="C100" s="26"/>
      <c r="D100" s="59"/>
      <c r="E100" s="417" t="s">
        <v>204</v>
      </c>
      <c r="F100" s="60">
        <f>F101</f>
        <v>134836170862</v>
      </c>
      <c r="G100" s="60">
        <f>G101</f>
        <v>0</v>
      </c>
      <c r="H100" s="60">
        <f>H101</f>
        <v>0</v>
      </c>
      <c r="I100" s="60">
        <f>I101</f>
        <v>0</v>
      </c>
      <c r="J100" s="60">
        <f>J101</f>
        <v>134836170862</v>
      </c>
      <c r="K100" s="60">
        <f t="shared" si="65"/>
        <v>-134836170862</v>
      </c>
      <c r="L100" s="60">
        <f>L101</f>
        <v>0</v>
      </c>
      <c r="M100" s="29">
        <f t="shared" si="75"/>
        <v>0</v>
      </c>
      <c r="N100" s="60">
        <f t="shared" ref="N100:W100" si="89">N101</f>
        <v>0</v>
      </c>
      <c r="O100" s="60">
        <f t="shared" si="89"/>
        <v>0</v>
      </c>
      <c r="P100" s="60">
        <f t="shared" si="89"/>
        <v>0</v>
      </c>
      <c r="Q100" s="60">
        <f t="shared" si="89"/>
        <v>0</v>
      </c>
      <c r="R100" s="60">
        <f t="shared" si="89"/>
        <v>0</v>
      </c>
      <c r="S100" s="60">
        <f t="shared" si="89"/>
        <v>0</v>
      </c>
      <c r="T100" s="60">
        <f t="shared" si="89"/>
        <v>0</v>
      </c>
      <c r="U100" s="60">
        <f t="shared" si="89"/>
        <v>0</v>
      </c>
      <c r="V100" s="60">
        <f t="shared" si="89"/>
        <v>0</v>
      </c>
      <c r="W100" s="60">
        <f t="shared" si="89"/>
        <v>0</v>
      </c>
      <c r="X100" s="37" t="s">
        <v>46</v>
      </c>
      <c r="Y100" s="37" t="s">
        <v>46</v>
      </c>
      <c r="Z100" s="37" t="s">
        <v>46</v>
      </c>
      <c r="AA100" s="37" t="s">
        <v>46</v>
      </c>
      <c r="AB100" s="37" t="s">
        <v>46</v>
      </c>
    </row>
    <row r="101" spans="1:28" ht="23.25" customHeight="1" x14ac:dyDescent="0.25">
      <c r="A101" s="238" t="s">
        <v>497</v>
      </c>
      <c r="B101" s="33"/>
      <c r="C101" s="33"/>
      <c r="D101" s="40"/>
      <c r="E101" s="149" t="s">
        <v>205</v>
      </c>
      <c r="F101" s="47">
        <f>+F102</f>
        <v>134836170862</v>
      </c>
      <c r="G101" s="47">
        <f>+G102</f>
        <v>0</v>
      </c>
      <c r="H101" s="47">
        <f>+H102</f>
        <v>0</v>
      </c>
      <c r="I101" s="47">
        <f>+I102</f>
        <v>0</v>
      </c>
      <c r="J101" s="47">
        <f>+J102</f>
        <v>134836170862</v>
      </c>
      <c r="K101" s="47">
        <f t="shared" si="65"/>
        <v>-134836170862</v>
      </c>
      <c r="L101" s="47">
        <f>+L102</f>
        <v>0</v>
      </c>
      <c r="M101" s="36">
        <f t="shared" si="75"/>
        <v>0</v>
      </c>
      <c r="N101" s="47">
        <f t="shared" ref="N101:W101" si="90">+N102</f>
        <v>0</v>
      </c>
      <c r="O101" s="47">
        <f t="shared" si="90"/>
        <v>0</v>
      </c>
      <c r="P101" s="47">
        <f t="shared" si="90"/>
        <v>0</v>
      </c>
      <c r="Q101" s="47">
        <f t="shared" si="90"/>
        <v>0</v>
      </c>
      <c r="R101" s="47">
        <f t="shared" si="90"/>
        <v>0</v>
      </c>
      <c r="S101" s="47">
        <f t="shared" si="90"/>
        <v>0</v>
      </c>
      <c r="T101" s="47">
        <f t="shared" si="90"/>
        <v>0</v>
      </c>
      <c r="U101" s="47">
        <f t="shared" si="90"/>
        <v>0</v>
      </c>
      <c r="V101" s="47">
        <f t="shared" si="90"/>
        <v>0</v>
      </c>
      <c r="W101" s="47">
        <f t="shared" si="90"/>
        <v>0</v>
      </c>
      <c r="X101" s="37" t="s">
        <v>46</v>
      </c>
      <c r="Y101" s="37" t="s">
        <v>46</v>
      </c>
      <c r="Z101" s="37" t="s">
        <v>46</v>
      </c>
      <c r="AA101" s="37" t="s">
        <v>46</v>
      </c>
      <c r="AB101" s="37" t="s">
        <v>46</v>
      </c>
    </row>
    <row r="102" spans="1:28" ht="23.25" customHeight="1" x14ac:dyDescent="0.25">
      <c r="A102" s="239" t="s">
        <v>498</v>
      </c>
      <c r="B102" s="40" t="s">
        <v>192</v>
      </c>
      <c r="C102" s="40">
        <v>11</v>
      </c>
      <c r="D102" s="40" t="s">
        <v>206</v>
      </c>
      <c r="E102" s="151" t="s">
        <v>207</v>
      </c>
      <c r="F102" s="44">
        <v>134836170862</v>
      </c>
      <c r="G102" s="44">
        <v>0</v>
      </c>
      <c r="H102" s="44">
        <v>0</v>
      </c>
      <c r="I102" s="44">
        <v>0</v>
      </c>
      <c r="J102" s="44">
        <v>134836170862</v>
      </c>
      <c r="K102" s="44">
        <f t="shared" si="65"/>
        <v>-134836170862</v>
      </c>
      <c r="L102" s="44">
        <f>+F102+K102</f>
        <v>0</v>
      </c>
      <c r="M102" s="43">
        <f t="shared" si="75"/>
        <v>0</v>
      </c>
      <c r="N102" s="44">
        <v>0</v>
      </c>
      <c r="O102" s="44">
        <v>0</v>
      </c>
      <c r="P102" s="44">
        <f>L102-O102</f>
        <v>0</v>
      </c>
      <c r="Q102" s="44">
        <v>0</v>
      </c>
      <c r="R102" s="44">
        <f>+L102-Q102</f>
        <v>0</v>
      </c>
      <c r="S102" s="421">
        <f>O102-Q102</f>
        <v>0</v>
      </c>
      <c r="T102" s="44">
        <v>0</v>
      </c>
      <c r="U102" s="44">
        <f>+Q102-T102</f>
        <v>0</v>
      </c>
      <c r="V102" s="44">
        <v>0</v>
      </c>
      <c r="W102" s="44">
        <f>+T102-V102</f>
        <v>0</v>
      </c>
      <c r="X102" s="37" t="s">
        <v>46</v>
      </c>
      <c r="Y102" s="37" t="s">
        <v>46</v>
      </c>
      <c r="Z102" s="37" t="s">
        <v>46</v>
      </c>
      <c r="AA102" s="37" t="s">
        <v>46</v>
      </c>
      <c r="AB102" s="37" t="s">
        <v>46</v>
      </c>
    </row>
    <row r="103" spans="1:28" ht="23.25" customHeight="1" x14ac:dyDescent="0.25">
      <c r="A103" s="238" t="s">
        <v>208</v>
      </c>
      <c r="B103" s="33"/>
      <c r="C103" s="33"/>
      <c r="D103" s="40"/>
      <c r="E103" s="149" t="s">
        <v>209</v>
      </c>
      <c r="F103" s="47">
        <f>+F104+F107</f>
        <v>834362300000</v>
      </c>
      <c r="G103" s="47">
        <f>+G104+G107</f>
        <v>0</v>
      </c>
      <c r="H103" s="47">
        <f>+H104+H107</f>
        <v>0</v>
      </c>
      <c r="I103" s="47">
        <f>+I104+I107</f>
        <v>134836170862</v>
      </c>
      <c r="J103" s="47">
        <f>+J104+J107</f>
        <v>0</v>
      </c>
      <c r="K103" s="47">
        <f t="shared" si="65"/>
        <v>134836170862</v>
      </c>
      <c r="L103" s="47">
        <f>+L104+L107</f>
        <v>969198470862</v>
      </c>
      <c r="M103" s="47">
        <f>+M104</f>
        <v>0.31436191198896657</v>
      </c>
      <c r="N103" s="47">
        <f>+N104</f>
        <v>0</v>
      </c>
      <c r="O103" s="47">
        <f>+O104+O107</f>
        <v>416716266330</v>
      </c>
      <c r="P103" s="47">
        <f>+P104</f>
        <v>552482204532</v>
      </c>
      <c r="Q103" s="47">
        <f>+Q104+Q107</f>
        <v>416716266330</v>
      </c>
      <c r="R103" s="47">
        <f>+R104</f>
        <v>552482204532</v>
      </c>
      <c r="S103" s="47">
        <f>+S104</f>
        <v>0</v>
      </c>
      <c r="T103" s="47">
        <f>+T104+T107</f>
        <v>416716266330</v>
      </c>
      <c r="U103" s="47">
        <f>+U104</f>
        <v>0</v>
      </c>
      <c r="V103" s="47">
        <f>+V104+V107</f>
        <v>416716266330</v>
      </c>
      <c r="W103" s="47">
        <f>+W104</f>
        <v>0</v>
      </c>
      <c r="X103" s="37">
        <f>+Q103/L103</f>
        <v>0.42995968200339274</v>
      </c>
      <c r="Y103" s="37">
        <f>+T103/L103</f>
        <v>0.42995968200339274</v>
      </c>
      <c r="Z103" s="37">
        <f>+V103/L103</f>
        <v>0.42995968200339274</v>
      </c>
      <c r="AA103" s="37">
        <f>+T103/Q103</f>
        <v>1</v>
      </c>
      <c r="AB103" s="443">
        <f>+V103/T103</f>
        <v>1</v>
      </c>
    </row>
    <row r="104" spans="1:28" ht="23.25" customHeight="1" x14ac:dyDescent="0.25">
      <c r="A104" s="238" t="s">
        <v>534</v>
      </c>
      <c r="B104" s="33"/>
      <c r="C104" s="33"/>
      <c r="D104" s="40"/>
      <c r="E104" s="149" t="s">
        <v>205</v>
      </c>
      <c r="F104" s="47">
        <f t="shared" ref="F104:J105" si="91">+F105</f>
        <v>0</v>
      </c>
      <c r="G104" s="47">
        <f t="shared" si="91"/>
        <v>0</v>
      </c>
      <c r="H104" s="47">
        <f t="shared" si="91"/>
        <v>0</v>
      </c>
      <c r="I104" s="47">
        <f t="shared" si="91"/>
        <v>134836170862</v>
      </c>
      <c r="J104" s="47">
        <f t="shared" si="91"/>
        <v>0</v>
      </c>
      <c r="K104" s="47">
        <f t="shared" si="65"/>
        <v>134836170862</v>
      </c>
      <c r="L104" s="47">
        <f>+L105</f>
        <v>134836170862</v>
      </c>
      <c r="M104" s="47">
        <f>+M105+M107</f>
        <v>0.31436191198896657</v>
      </c>
      <c r="N104" s="47">
        <f>+N105+N107</f>
        <v>0</v>
      </c>
      <c r="O104" s="47">
        <f>+O105</f>
        <v>0</v>
      </c>
      <c r="P104" s="47">
        <f>+P105+P107</f>
        <v>552482204532</v>
      </c>
      <c r="Q104" s="47">
        <f>+Q105</f>
        <v>0</v>
      </c>
      <c r="R104" s="47">
        <f>+R105+R107</f>
        <v>552482204532</v>
      </c>
      <c r="S104" s="47">
        <f>+S105+S107</f>
        <v>0</v>
      </c>
      <c r="T104" s="47">
        <f>+T105</f>
        <v>0</v>
      </c>
      <c r="U104" s="47">
        <f>+U105+U107</f>
        <v>0</v>
      </c>
      <c r="V104" s="47">
        <f>+V105</f>
        <v>0</v>
      </c>
      <c r="W104" s="47">
        <f>+W105+W107</f>
        <v>0</v>
      </c>
      <c r="X104" s="37">
        <f>+Q104/L104</f>
        <v>0</v>
      </c>
      <c r="Y104" s="37">
        <f>+T104/L104</f>
        <v>0</v>
      </c>
      <c r="Z104" s="37">
        <f>+V104/L104</f>
        <v>0</v>
      </c>
      <c r="AA104" s="37" t="s">
        <v>46</v>
      </c>
      <c r="AB104" s="443" t="s">
        <v>46</v>
      </c>
    </row>
    <row r="105" spans="1:28" s="410" customFormat="1" ht="23.25" customHeight="1" x14ac:dyDescent="0.25">
      <c r="A105" s="238" t="s">
        <v>535</v>
      </c>
      <c r="B105" s="40"/>
      <c r="C105" s="40"/>
      <c r="D105" s="40"/>
      <c r="E105" s="149" t="s">
        <v>207</v>
      </c>
      <c r="F105" s="47">
        <f t="shared" si="91"/>
        <v>0</v>
      </c>
      <c r="G105" s="47">
        <f t="shared" si="91"/>
        <v>0</v>
      </c>
      <c r="H105" s="47">
        <f t="shared" si="91"/>
        <v>0</v>
      </c>
      <c r="I105" s="47">
        <f t="shared" si="91"/>
        <v>134836170862</v>
      </c>
      <c r="J105" s="47">
        <f t="shared" si="91"/>
        <v>0</v>
      </c>
      <c r="K105" s="47">
        <f t="shared" si="65"/>
        <v>134836170862</v>
      </c>
      <c r="L105" s="47">
        <f>+L106</f>
        <v>134836170862</v>
      </c>
      <c r="M105" s="47">
        <f>+M106</f>
        <v>0.15718095599448328</v>
      </c>
      <c r="N105" s="47">
        <f>+N106</f>
        <v>0</v>
      </c>
      <c r="O105" s="47">
        <f>+O106</f>
        <v>0</v>
      </c>
      <c r="P105" s="47">
        <f>+P106</f>
        <v>134836170862</v>
      </c>
      <c r="Q105" s="47">
        <f>+Q106</f>
        <v>0</v>
      </c>
      <c r="R105" s="47">
        <f>+R106</f>
        <v>134836170862</v>
      </c>
      <c r="S105" s="47">
        <f>+S106</f>
        <v>0</v>
      </c>
      <c r="T105" s="47">
        <f>+T106</f>
        <v>0</v>
      </c>
      <c r="U105" s="47">
        <f>+U106</f>
        <v>0</v>
      </c>
      <c r="V105" s="47">
        <f>+V106</f>
        <v>0</v>
      </c>
      <c r="W105" s="47">
        <f>+W106</f>
        <v>0</v>
      </c>
      <c r="X105" s="37">
        <f>+X106</f>
        <v>0</v>
      </c>
      <c r="Y105" s="37">
        <f>+Y106</f>
        <v>0</v>
      </c>
      <c r="Z105" s="37">
        <f>+Z106</f>
        <v>0</v>
      </c>
      <c r="AA105" s="37" t="s">
        <v>46</v>
      </c>
      <c r="AB105" s="443" t="s">
        <v>46</v>
      </c>
    </row>
    <row r="106" spans="1:28" ht="23.25" customHeight="1" x14ac:dyDescent="0.25">
      <c r="A106" s="239" t="s">
        <v>536</v>
      </c>
      <c r="B106" s="40" t="s">
        <v>192</v>
      </c>
      <c r="C106" s="40">
        <v>11</v>
      </c>
      <c r="D106" s="40" t="s">
        <v>206</v>
      </c>
      <c r="E106" s="151" t="s">
        <v>192</v>
      </c>
      <c r="F106" s="44">
        <v>0</v>
      </c>
      <c r="G106" s="44">
        <v>0</v>
      </c>
      <c r="H106" s="44">
        <v>0</v>
      </c>
      <c r="I106" s="44">
        <v>134836170862</v>
      </c>
      <c r="J106" s="44">
        <v>0</v>
      </c>
      <c r="K106" s="44">
        <f t="shared" si="65"/>
        <v>134836170862</v>
      </c>
      <c r="L106" s="44">
        <f>+F106+K106</f>
        <v>134836170862</v>
      </c>
      <c r="M106" s="47">
        <f>+M107</f>
        <v>0.15718095599448328</v>
      </c>
      <c r="N106" s="44">
        <v>0</v>
      </c>
      <c r="O106" s="44">
        <v>0</v>
      </c>
      <c r="P106" s="56">
        <f>L106-O106</f>
        <v>134836170862</v>
      </c>
      <c r="Q106" s="44">
        <v>0</v>
      </c>
      <c r="R106" s="56">
        <f>+L106-Q106</f>
        <v>134836170862</v>
      </c>
      <c r="S106" s="421">
        <f>O106-Q106</f>
        <v>0</v>
      </c>
      <c r="T106" s="44">
        <v>0</v>
      </c>
      <c r="U106" s="56">
        <f>+Q106-T106</f>
        <v>0</v>
      </c>
      <c r="V106" s="44">
        <v>0</v>
      </c>
      <c r="W106" s="56">
        <f>+T106-V106</f>
        <v>0</v>
      </c>
      <c r="X106" s="57">
        <f t="shared" ref="X106:X169" si="92">+Q106/L106</f>
        <v>0</v>
      </c>
      <c r="Y106" s="57">
        <f t="shared" ref="Y106:Y169" si="93">+T106/L106</f>
        <v>0</v>
      </c>
      <c r="Z106" s="57">
        <f t="shared" ref="Z106:Z169" si="94">+V106/L106</f>
        <v>0</v>
      </c>
      <c r="AA106" s="45" t="s">
        <v>46</v>
      </c>
      <c r="AB106" s="57" t="s">
        <v>46</v>
      </c>
    </row>
    <row r="107" spans="1:28" ht="23.25" customHeight="1" x14ac:dyDescent="0.25">
      <c r="A107" s="238" t="s">
        <v>210</v>
      </c>
      <c r="B107" s="33"/>
      <c r="C107" s="33"/>
      <c r="D107" s="40"/>
      <c r="E107" s="149" t="s">
        <v>211</v>
      </c>
      <c r="F107" s="47">
        <f>+F108</f>
        <v>834362300000</v>
      </c>
      <c r="G107" s="47">
        <f>+G108</f>
        <v>0</v>
      </c>
      <c r="H107" s="47">
        <f>+H108</f>
        <v>0</v>
      </c>
      <c r="I107" s="47">
        <f>+I108</f>
        <v>0</v>
      </c>
      <c r="J107" s="47">
        <f>+J108</f>
        <v>0</v>
      </c>
      <c r="K107" s="47">
        <f t="shared" si="65"/>
        <v>0</v>
      </c>
      <c r="L107" s="47">
        <f>+L108</f>
        <v>834362300000</v>
      </c>
      <c r="M107" s="36">
        <f t="shared" ref="M107:M170" si="95">L107/$L$265</f>
        <v>0.15718095599448328</v>
      </c>
      <c r="N107" s="47">
        <f t="shared" ref="N107:W107" si="96">+N108</f>
        <v>0</v>
      </c>
      <c r="O107" s="47">
        <f t="shared" si="96"/>
        <v>416716266330</v>
      </c>
      <c r="P107" s="47">
        <f t="shared" si="96"/>
        <v>417646033670</v>
      </c>
      <c r="Q107" s="47">
        <f t="shared" si="96"/>
        <v>416716266330</v>
      </c>
      <c r="R107" s="47">
        <f t="shared" si="96"/>
        <v>417646033670</v>
      </c>
      <c r="S107" s="47">
        <f t="shared" si="96"/>
        <v>0</v>
      </c>
      <c r="T107" s="47">
        <f t="shared" si="96"/>
        <v>416716266330</v>
      </c>
      <c r="U107" s="47">
        <f t="shared" si="96"/>
        <v>0</v>
      </c>
      <c r="V107" s="47">
        <f t="shared" si="96"/>
        <v>416716266330</v>
      </c>
      <c r="W107" s="47">
        <f t="shared" si="96"/>
        <v>0</v>
      </c>
      <c r="X107" s="37">
        <f t="shared" si="92"/>
        <v>0.4994428275702294</v>
      </c>
      <c r="Y107" s="37">
        <f t="shared" si="93"/>
        <v>0.4994428275702294</v>
      </c>
      <c r="Z107" s="37">
        <f t="shared" si="94"/>
        <v>0.4994428275702294</v>
      </c>
      <c r="AA107" s="37">
        <f t="shared" ref="AA107:AA170" si="97">+T107/Q107</f>
        <v>1</v>
      </c>
      <c r="AB107" s="443">
        <f>+V107/T107</f>
        <v>1</v>
      </c>
    </row>
    <row r="108" spans="1:28" ht="23.25" customHeight="1" thickBot="1" x14ac:dyDescent="0.3">
      <c r="A108" s="248" t="s">
        <v>212</v>
      </c>
      <c r="B108" s="53" t="s">
        <v>192</v>
      </c>
      <c r="C108" s="53">
        <v>11</v>
      </c>
      <c r="D108" s="53" t="s">
        <v>38</v>
      </c>
      <c r="E108" s="426" t="s">
        <v>213</v>
      </c>
      <c r="F108" s="56">
        <v>834362300000</v>
      </c>
      <c r="G108" s="56">
        <v>0</v>
      </c>
      <c r="H108" s="56">
        <v>0</v>
      </c>
      <c r="I108" s="56">
        <v>0</v>
      </c>
      <c r="J108" s="56">
        <v>0</v>
      </c>
      <c r="K108" s="56">
        <f t="shared" si="65"/>
        <v>0</v>
      </c>
      <c r="L108" s="56">
        <f>+F108+K108</f>
        <v>834362300000</v>
      </c>
      <c r="M108" s="250">
        <f t="shared" si="95"/>
        <v>0.15718095599448328</v>
      </c>
      <c r="N108" s="56">
        <v>0</v>
      </c>
      <c r="O108" s="56">
        <v>416716266330</v>
      </c>
      <c r="P108" s="56">
        <f>L108-O108</f>
        <v>417646033670</v>
      </c>
      <c r="Q108" s="56">
        <v>416716266330</v>
      </c>
      <c r="R108" s="56">
        <f>+L108-Q108</f>
        <v>417646033670</v>
      </c>
      <c r="S108" s="421">
        <f>O108-Q108</f>
        <v>0</v>
      </c>
      <c r="T108" s="56">
        <v>416716266330</v>
      </c>
      <c r="U108" s="56">
        <f>+Q108-T108</f>
        <v>0</v>
      </c>
      <c r="V108" s="56">
        <v>416716266330</v>
      </c>
      <c r="W108" s="56">
        <f>+T108-V108</f>
        <v>0</v>
      </c>
      <c r="X108" s="57">
        <f t="shared" si="92"/>
        <v>0.4994428275702294</v>
      </c>
      <c r="Y108" s="57">
        <f t="shared" si="93"/>
        <v>0.4994428275702294</v>
      </c>
      <c r="Z108" s="57">
        <f t="shared" si="94"/>
        <v>0.4994428275702294</v>
      </c>
      <c r="AA108" s="45">
        <f t="shared" si="97"/>
        <v>1</v>
      </c>
      <c r="AB108" s="57">
        <f>+V108/T108</f>
        <v>1</v>
      </c>
    </row>
    <row r="109" spans="1:28" s="410" customFormat="1" ht="24" customHeight="1" thickBot="1" x14ac:dyDescent="0.3">
      <c r="A109" s="18" t="s">
        <v>214</v>
      </c>
      <c r="B109" s="19"/>
      <c r="C109" s="19"/>
      <c r="D109" s="19"/>
      <c r="E109" s="416" t="s">
        <v>215</v>
      </c>
      <c r="F109" s="21">
        <f>+F110+F214+F220+F232+F243</f>
        <v>4237527256305</v>
      </c>
      <c r="G109" s="21">
        <f>+G110+G214+G220+G232+G243</f>
        <v>0</v>
      </c>
      <c r="H109" s="21">
        <f>+H110+H214+H220+H232+H243</f>
        <v>0</v>
      </c>
      <c r="I109" s="21">
        <f>+I110+I214+I220+I232+I243</f>
        <v>21990000000</v>
      </c>
      <c r="J109" s="21">
        <f>+J110+J214+J220+J232+J243</f>
        <v>21990000000</v>
      </c>
      <c r="K109" s="21">
        <f t="shared" si="65"/>
        <v>0</v>
      </c>
      <c r="L109" s="21">
        <f>+L110+L214+L220+L232+L243</f>
        <v>4237527256305</v>
      </c>
      <c r="M109" s="236">
        <f t="shared" si="95"/>
        <v>0.79828461233051839</v>
      </c>
      <c r="N109" s="21">
        <f t="shared" ref="N109:W109" si="98">+N110+N214+N220+N232+N243</f>
        <v>0</v>
      </c>
      <c r="O109" s="21">
        <f t="shared" si="98"/>
        <v>4123807694102.4302</v>
      </c>
      <c r="P109" s="21">
        <f t="shared" si="98"/>
        <v>113719562202.56999</v>
      </c>
      <c r="Q109" s="21">
        <f t="shared" si="98"/>
        <v>4115340707993.0493</v>
      </c>
      <c r="R109" s="21">
        <f t="shared" si="98"/>
        <v>122186548311.95001</v>
      </c>
      <c r="S109" s="21">
        <f t="shared" si="98"/>
        <v>8466986109.3800135</v>
      </c>
      <c r="T109" s="21">
        <f t="shared" si="98"/>
        <v>163045473221.76004</v>
      </c>
      <c r="U109" s="21">
        <f t="shared" si="98"/>
        <v>3952295234771.2896</v>
      </c>
      <c r="V109" s="21">
        <f t="shared" si="98"/>
        <v>161953687785.76004</v>
      </c>
      <c r="W109" s="21">
        <f t="shared" si="98"/>
        <v>1091785436</v>
      </c>
      <c r="X109" s="23">
        <f t="shared" si="92"/>
        <v>0.97116560179520972</v>
      </c>
      <c r="Y109" s="23">
        <f t="shared" si="93"/>
        <v>3.8476560352305775E-2</v>
      </c>
      <c r="Z109" s="23">
        <f t="shared" si="94"/>
        <v>3.8218913529061031E-2</v>
      </c>
      <c r="AA109" s="23">
        <f t="shared" si="97"/>
        <v>3.9618948901383504E-2</v>
      </c>
      <c r="AB109" s="23">
        <f>+V109/T109</f>
        <v>0.99330379792565571</v>
      </c>
    </row>
    <row r="110" spans="1:28" ht="24" customHeight="1" x14ac:dyDescent="0.25">
      <c r="A110" s="237" t="s">
        <v>216</v>
      </c>
      <c r="B110" s="26"/>
      <c r="C110" s="26"/>
      <c r="D110" s="59"/>
      <c r="E110" s="417" t="s">
        <v>217</v>
      </c>
      <c r="F110" s="428">
        <f>+F111</f>
        <v>4013197084476</v>
      </c>
      <c r="G110" s="428">
        <f>+G111</f>
        <v>0</v>
      </c>
      <c r="H110" s="428">
        <f>+H111</f>
        <v>0</v>
      </c>
      <c r="I110" s="428">
        <f>+I111</f>
        <v>0</v>
      </c>
      <c r="J110" s="428">
        <f>+J111</f>
        <v>0</v>
      </c>
      <c r="K110" s="428">
        <f t="shared" si="65"/>
        <v>0</v>
      </c>
      <c r="L110" s="428">
        <f>+L111</f>
        <v>4013197084476</v>
      </c>
      <c r="M110" s="29">
        <f t="shared" si="95"/>
        <v>0.7560242766628007</v>
      </c>
      <c r="N110" s="428">
        <f t="shared" ref="N110:W110" si="99">+N111</f>
        <v>0</v>
      </c>
      <c r="O110" s="428">
        <f t="shared" si="99"/>
        <v>4000439279873.5601</v>
      </c>
      <c r="P110" s="428">
        <f t="shared" si="99"/>
        <v>12757804602.439999</v>
      </c>
      <c r="Q110" s="428">
        <f t="shared" si="99"/>
        <v>3993889206667.7598</v>
      </c>
      <c r="R110" s="428">
        <f t="shared" si="99"/>
        <v>19307877808.239998</v>
      </c>
      <c r="S110" s="428">
        <f t="shared" si="99"/>
        <v>6550073205.8000002</v>
      </c>
      <c r="T110" s="428">
        <f t="shared" si="99"/>
        <v>124389185312.07001</v>
      </c>
      <c r="U110" s="428">
        <f t="shared" si="99"/>
        <v>3869500021355.6899</v>
      </c>
      <c r="V110" s="428">
        <f t="shared" si="99"/>
        <v>124385036297.07001</v>
      </c>
      <c r="W110" s="428">
        <f t="shared" si="99"/>
        <v>4149015</v>
      </c>
      <c r="X110" s="30">
        <f t="shared" si="92"/>
        <v>0.99518890365914803</v>
      </c>
      <c r="Y110" s="30">
        <f t="shared" si="93"/>
        <v>3.099503530320924E-2</v>
      </c>
      <c r="Z110" s="30">
        <f t="shared" si="94"/>
        <v>3.0994001460387003E-2</v>
      </c>
      <c r="AA110" s="30">
        <f t="shared" si="97"/>
        <v>3.1144876303629918E-2</v>
      </c>
      <c r="AB110" s="30">
        <f>+V110/T110</f>
        <v>0.99996664488966958</v>
      </c>
    </row>
    <row r="111" spans="1:28" ht="24" customHeight="1" x14ac:dyDescent="0.25">
      <c r="A111" s="238" t="s">
        <v>218</v>
      </c>
      <c r="B111" s="33"/>
      <c r="C111" s="33"/>
      <c r="D111" s="40"/>
      <c r="E111" s="149" t="s">
        <v>219</v>
      </c>
      <c r="F111" s="425">
        <f>+F112+F116+F120+F124+F128+F132+F136+F140+F144+F148+F154+F158+F162+F166+F170+F174+F178+F183+F186+F190+F194+F198+F202+F206</f>
        <v>4013197084476</v>
      </c>
      <c r="G111" s="425">
        <f>+G112+G116+G120+G124+G128+G132+G136+G140+G144+G148+G154+G158+G162+G166+G170+G174+G178+G183+G186+G190+G194+G198+G202+G206</f>
        <v>0</v>
      </c>
      <c r="H111" s="425">
        <f>+H112+H116+H120+H124+H128+H132+H136+H140+H144+H148+H154+H158+H162+H166+H170+H174+H178+H183+H186+H190+H194+H198+H202+H206</f>
        <v>0</v>
      </c>
      <c r="I111" s="425">
        <f>+I112+I116+I120+I124+I128+I132+I136+I140+I144+I148+I154+I158+I162+I166+I170+I174+I178+I183+I186+I190+I194+I198+I202+I206</f>
        <v>0</v>
      </c>
      <c r="J111" s="425">
        <f>+J112+J116+J120+J124+J128+J132+J136+J140+J144+J148+J154+J158+J162+J166+J170+J174+J178+J183+J186+J190+J194+J198+J202+J206</f>
        <v>0</v>
      </c>
      <c r="K111" s="425">
        <f t="shared" si="65"/>
        <v>0</v>
      </c>
      <c r="L111" s="425">
        <f>+L112+L116+L120+L124+L128+L132+L136+L140+L144+L148+L154+L158+L162+L166+L170+L174+L178+L183+L186+L190+L194+L198+L202+L206</f>
        <v>4013197084476</v>
      </c>
      <c r="M111" s="36">
        <f t="shared" si="95"/>
        <v>0.7560242766628007</v>
      </c>
      <c r="N111" s="425">
        <f t="shared" ref="N111:W111" si="100">+N112+N116+N120+N124+N128+N132+N136+N140+N144+N148+N154+N158+N162+N166+N170+N174+N178+N183+N186+N190+N194+N198+N202+N206</f>
        <v>0</v>
      </c>
      <c r="O111" s="425">
        <f t="shared" si="100"/>
        <v>4000439279873.5601</v>
      </c>
      <c r="P111" s="425">
        <f t="shared" si="100"/>
        <v>12757804602.439999</v>
      </c>
      <c r="Q111" s="425">
        <f t="shared" si="100"/>
        <v>3993889206667.7598</v>
      </c>
      <c r="R111" s="425">
        <f t="shared" si="100"/>
        <v>19307877808.239998</v>
      </c>
      <c r="S111" s="425">
        <f t="shared" si="100"/>
        <v>6550073205.8000002</v>
      </c>
      <c r="T111" s="425">
        <f t="shared" si="100"/>
        <v>124389185312.07001</v>
      </c>
      <c r="U111" s="425">
        <f t="shared" si="100"/>
        <v>3869500021355.6899</v>
      </c>
      <c r="V111" s="425">
        <f t="shared" si="100"/>
        <v>124385036297.07001</v>
      </c>
      <c r="W111" s="425">
        <f t="shared" si="100"/>
        <v>4149015</v>
      </c>
      <c r="X111" s="37">
        <f t="shared" si="92"/>
        <v>0.99518890365914803</v>
      </c>
      <c r="Y111" s="37">
        <f t="shared" si="93"/>
        <v>3.099503530320924E-2</v>
      </c>
      <c r="Z111" s="37">
        <f t="shared" si="94"/>
        <v>3.0994001460387003E-2</v>
      </c>
      <c r="AA111" s="37">
        <f t="shared" si="97"/>
        <v>3.1144876303629918E-2</v>
      </c>
      <c r="AB111" s="37">
        <f>+V111/T111</f>
        <v>0.99996664488966958</v>
      </c>
    </row>
    <row r="112" spans="1:28" ht="54" customHeight="1" x14ac:dyDescent="0.25">
      <c r="A112" s="238" t="s">
        <v>220</v>
      </c>
      <c r="B112" s="40"/>
      <c r="C112" s="40"/>
      <c r="D112" s="40"/>
      <c r="E112" s="149" t="s">
        <v>221</v>
      </c>
      <c r="F112" s="425">
        <f t="shared" ref="F112:J114" si="101">+F113</f>
        <v>197403295128</v>
      </c>
      <c r="G112" s="425">
        <f t="shared" si="101"/>
        <v>0</v>
      </c>
      <c r="H112" s="425">
        <f t="shared" si="101"/>
        <v>0</v>
      </c>
      <c r="I112" s="425">
        <f t="shared" si="101"/>
        <v>0</v>
      </c>
      <c r="J112" s="425">
        <f t="shared" si="101"/>
        <v>0</v>
      </c>
      <c r="K112" s="425">
        <f t="shared" si="65"/>
        <v>0</v>
      </c>
      <c r="L112" s="425">
        <f>+L113</f>
        <v>197403295128</v>
      </c>
      <c r="M112" s="36">
        <f t="shared" si="95"/>
        <v>3.7187728454030296E-2</v>
      </c>
      <c r="N112" s="425">
        <f t="shared" ref="N112:W114" si="102">+N113</f>
        <v>0</v>
      </c>
      <c r="O112" s="425">
        <f t="shared" si="102"/>
        <v>197403295128</v>
      </c>
      <c r="P112" s="425">
        <f t="shared" si="102"/>
        <v>0</v>
      </c>
      <c r="Q112" s="425">
        <f t="shared" si="102"/>
        <v>197403295128</v>
      </c>
      <c r="R112" s="425">
        <f t="shared" si="102"/>
        <v>0</v>
      </c>
      <c r="S112" s="425">
        <f t="shared" si="102"/>
        <v>0</v>
      </c>
      <c r="T112" s="425">
        <f t="shared" si="102"/>
        <v>0</v>
      </c>
      <c r="U112" s="425">
        <f t="shared" si="102"/>
        <v>197403295128</v>
      </c>
      <c r="V112" s="425">
        <f t="shared" si="102"/>
        <v>0</v>
      </c>
      <c r="W112" s="425">
        <f t="shared" si="102"/>
        <v>0</v>
      </c>
      <c r="X112" s="37">
        <f t="shared" si="92"/>
        <v>1</v>
      </c>
      <c r="Y112" s="37">
        <f t="shared" si="93"/>
        <v>0</v>
      </c>
      <c r="Z112" s="37">
        <f t="shared" si="94"/>
        <v>0</v>
      </c>
      <c r="AA112" s="37">
        <f t="shared" si="97"/>
        <v>0</v>
      </c>
      <c r="AB112" s="37" t="s">
        <v>46</v>
      </c>
    </row>
    <row r="113" spans="1:28" ht="54" customHeight="1" x14ac:dyDescent="0.25">
      <c r="A113" s="238" t="s">
        <v>222</v>
      </c>
      <c r="B113" s="68"/>
      <c r="C113" s="68"/>
      <c r="D113" s="40"/>
      <c r="E113" s="149" t="s">
        <v>221</v>
      </c>
      <c r="F113" s="425">
        <f t="shared" si="101"/>
        <v>197403295128</v>
      </c>
      <c r="G113" s="425">
        <f t="shared" si="101"/>
        <v>0</v>
      </c>
      <c r="H113" s="425">
        <f t="shared" si="101"/>
        <v>0</v>
      </c>
      <c r="I113" s="425">
        <f t="shared" si="101"/>
        <v>0</v>
      </c>
      <c r="J113" s="425">
        <f t="shared" si="101"/>
        <v>0</v>
      </c>
      <c r="K113" s="425">
        <f t="shared" si="65"/>
        <v>0</v>
      </c>
      <c r="L113" s="425">
        <f>+L114</f>
        <v>197403295128</v>
      </c>
      <c r="M113" s="36">
        <f t="shared" si="95"/>
        <v>3.7187728454030296E-2</v>
      </c>
      <c r="N113" s="425">
        <f t="shared" si="102"/>
        <v>0</v>
      </c>
      <c r="O113" s="425">
        <f t="shared" si="102"/>
        <v>197403295128</v>
      </c>
      <c r="P113" s="425">
        <f t="shared" si="102"/>
        <v>0</v>
      </c>
      <c r="Q113" s="425">
        <f t="shared" si="102"/>
        <v>197403295128</v>
      </c>
      <c r="R113" s="425">
        <f t="shared" si="102"/>
        <v>0</v>
      </c>
      <c r="S113" s="425">
        <f t="shared" si="102"/>
        <v>0</v>
      </c>
      <c r="T113" s="425">
        <f t="shared" si="102"/>
        <v>0</v>
      </c>
      <c r="U113" s="425">
        <f t="shared" si="102"/>
        <v>197403295128</v>
      </c>
      <c r="V113" s="425">
        <f t="shared" si="102"/>
        <v>0</v>
      </c>
      <c r="W113" s="425">
        <f t="shared" si="102"/>
        <v>0</v>
      </c>
      <c r="X113" s="37">
        <f t="shared" si="92"/>
        <v>1</v>
      </c>
      <c r="Y113" s="37">
        <f t="shared" si="93"/>
        <v>0</v>
      </c>
      <c r="Z113" s="37">
        <f t="shared" si="94"/>
        <v>0</v>
      </c>
      <c r="AA113" s="37">
        <f t="shared" si="97"/>
        <v>0</v>
      </c>
      <c r="AB113" s="37" t="s">
        <v>46</v>
      </c>
    </row>
    <row r="114" spans="1:28" ht="30" customHeight="1" x14ac:dyDescent="0.25">
      <c r="A114" s="238" t="s">
        <v>223</v>
      </c>
      <c r="B114" s="68"/>
      <c r="C114" s="68"/>
      <c r="D114" s="40"/>
      <c r="E114" s="149" t="s">
        <v>224</v>
      </c>
      <c r="F114" s="425">
        <f t="shared" si="101"/>
        <v>197403295128</v>
      </c>
      <c r="G114" s="425">
        <f t="shared" si="101"/>
        <v>0</v>
      </c>
      <c r="H114" s="425">
        <f t="shared" si="101"/>
        <v>0</v>
      </c>
      <c r="I114" s="425">
        <f t="shared" si="101"/>
        <v>0</v>
      </c>
      <c r="J114" s="425">
        <f t="shared" si="101"/>
        <v>0</v>
      </c>
      <c r="K114" s="425">
        <f t="shared" si="65"/>
        <v>0</v>
      </c>
      <c r="L114" s="425">
        <f>+L115</f>
        <v>197403295128</v>
      </c>
      <c r="M114" s="36">
        <f t="shared" si="95"/>
        <v>3.7187728454030296E-2</v>
      </c>
      <c r="N114" s="425">
        <f t="shared" si="102"/>
        <v>0</v>
      </c>
      <c r="O114" s="425">
        <f t="shared" si="102"/>
        <v>197403295128</v>
      </c>
      <c r="P114" s="425">
        <f t="shared" si="102"/>
        <v>0</v>
      </c>
      <c r="Q114" s="425">
        <f t="shared" si="102"/>
        <v>197403295128</v>
      </c>
      <c r="R114" s="425">
        <f t="shared" si="102"/>
        <v>0</v>
      </c>
      <c r="S114" s="425">
        <f t="shared" si="102"/>
        <v>0</v>
      </c>
      <c r="T114" s="425">
        <f t="shared" si="102"/>
        <v>0</v>
      </c>
      <c r="U114" s="425">
        <f t="shared" si="102"/>
        <v>197403295128</v>
      </c>
      <c r="V114" s="425">
        <f t="shared" si="102"/>
        <v>0</v>
      </c>
      <c r="W114" s="425">
        <f t="shared" si="102"/>
        <v>0</v>
      </c>
      <c r="X114" s="37">
        <f t="shared" si="92"/>
        <v>1</v>
      </c>
      <c r="Y114" s="37">
        <f t="shared" si="93"/>
        <v>0</v>
      </c>
      <c r="Z114" s="37">
        <f t="shared" si="94"/>
        <v>0</v>
      </c>
      <c r="AA114" s="37">
        <f t="shared" si="97"/>
        <v>0</v>
      </c>
      <c r="AB114" s="37" t="s">
        <v>46</v>
      </c>
    </row>
    <row r="115" spans="1:28" ht="30" customHeight="1" x14ac:dyDescent="0.25">
      <c r="A115" s="239" t="s">
        <v>225</v>
      </c>
      <c r="B115" s="40" t="s">
        <v>192</v>
      </c>
      <c r="C115" s="40">
        <v>11</v>
      </c>
      <c r="D115" s="40" t="s">
        <v>38</v>
      </c>
      <c r="E115" s="151" t="s">
        <v>226</v>
      </c>
      <c r="F115" s="421">
        <v>197403295128</v>
      </c>
      <c r="G115" s="421">
        <v>0</v>
      </c>
      <c r="H115" s="421">
        <v>0</v>
      </c>
      <c r="I115" s="421">
        <v>0</v>
      </c>
      <c r="J115" s="421">
        <v>0</v>
      </c>
      <c r="K115" s="421">
        <f t="shared" si="65"/>
        <v>0</v>
      </c>
      <c r="L115" s="421">
        <f>+F115+K115</f>
        <v>197403295128</v>
      </c>
      <c r="M115" s="43">
        <f t="shared" si="95"/>
        <v>3.7187728454030296E-2</v>
      </c>
      <c r="N115" s="421">
        <v>0</v>
      </c>
      <c r="O115" s="421">
        <v>197403295128</v>
      </c>
      <c r="P115" s="421">
        <f>L115-O115</f>
        <v>0</v>
      </c>
      <c r="Q115" s="421">
        <v>197403295128</v>
      </c>
      <c r="R115" s="421">
        <f>+L115-Q115</f>
        <v>0</v>
      </c>
      <c r="S115" s="421">
        <f>O115-Q115</f>
        <v>0</v>
      </c>
      <c r="T115" s="421">
        <v>0</v>
      </c>
      <c r="U115" s="421">
        <f>+Q115-T115</f>
        <v>197403295128</v>
      </c>
      <c r="V115" s="421">
        <v>0</v>
      </c>
      <c r="W115" s="44">
        <f>+T115-V115</f>
        <v>0</v>
      </c>
      <c r="X115" s="45">
        <f t="shared" si="92"/>
        <v>1</v>
      </c>
      <c r="Y115" s="45">
        <f t="shared" si="93"/>
        <v>0</v>
      </c>
      <c r="Z115" s="45">
        <f t="shared" si="94"/>
        <v>0</v>
      </c>
      <c r="AA115" s="45">
        <f t="shared" si="97"/>
        <v>0</v>
      </c>
      <c r="AB115" s="45" t="s">
        <v>46</v>
      </c>
    </row>
    <row r="116" spans="1:28" ht="49.5" customHeight="1" x14ac:dyDescent="0.25">
      <c r="A116" s="238" t="s">
        <v>227</v>
      </c>
      <c r="B116" s="68"/>
      <c r="C116" s="68"/>
      <c r="D116" s="40"/>
      <c r="E116" s="149" t="s">
        <v>228</v>
      </c>
      <c r="F116" s="425">
        <f t="shared" ref="F116:J118" si="103">+F117</f>
        <v>1740600000</v>
      </c>
      <c r="G116" s="425">
        <f t="shared" si="103"/>
        <v>0</v>
      </c>
      <c r="H116" s="425">
        <f t="shared" si="103"/>
        <v>0</v>
      </c>
      <c r="I116" s="425">
        <f t="shared" si="103"/>
        <v>0</v>
      </c>
      <c r="J116" s="425">
        <f t="shared" si="103"/>
        <v>0</v>
      </c>
      <c r="K116" s="425">
        <f t="shared" si="65"/>
        <v>0</v>
      </c>
      <c r="L116" s="425">
        <f>+L117</f>
        <v>1740600000</v>
      </c>
      <c r="M116" s="36">
        <f t="shared" si="95"/>
        <v>3.2790212597572733E-4</v>
      </c>
      <c r="N116" s="425">
        <f t="shared" ref="N116:R118" si="104">+N117</f>
        <v>0</v>
      </c>
      <c r="O116" s="425">
        <f t="shared" si="104"/>
        <v>1740600000</v>
      </c>
      <c r="P116" s="425">
        <f t="shared" si="104"/>
        <v>0</v>
      </c>
      <c r="Q116" s="425">
        <f t="shared" si="104"/>
        <v>1740600000</v>
      </c>
      <c r="R116" s="425">
        <f t="shared" si="104"/>
        <v>0</v>
      </c>
      <c r="S116" s="425">
        <v>0</v>
      </c>
      <c r="T116" s="425">
        <f t="shared" ref="T116:W118" si="105">+T117</f>
        <v>0</v>
      </c>
      <c r="U116" s="425">
        <f t="shared" si="105"/>
        <v>1740600000</v>
      </c>
      <c r="V116" s="425">
        <f t="shared" si="105"/>
        <v>0</v>
      </c>
      <c r="W116" s="425">
        <f t="shared" si="105"/>
        <v>0</v>
      </c>
      <c r="X116" s="37">
        <f t="shared" si="92"/>
        <v>1</v>
      </c>
      <c r="Y116" s="37">
        <f t="shared" si="93"/>
        <v>0</v>
      </c>
      <c r="Z116" s="37">
        <f t="shared" si="94"/>
        <v>0</v>
      </c>
      <c r="AA116" s="37">
        <f t="shared" si="97"/>
        <v>0</v>
      </c>
      <c r="AB116" s="37" t="s">
        <v>46</v>
      </c>
    </row>
    <row r="117" spans="1:28" ht="49.5" customHeight="1" x14ac:dyDescent="0.25">
      <c r="A117" s="238" t="s">
        <v>229</v>
      </c>
      <c r="B117" s="40"/>
      <c r="C117" s="40"/>
      <c r="D117" s="40"/>
      <c r="E117" s="148" t="s">
        <v>228</v>
      </c>
      <c r="F117" s="425">
        <f t="shared" si="103"/>
        <v>1740600000</v>
      </c>
      <c r="G117" s="425">
        <f t="shared" si="103"/>
        <v>0</v>
      </c>
      <c r="H117" s="425">
        <f t="shared" si="103"/>
        <v>0</v>
      </c>
      <c r="I117" s="425">
        <f t="shared" si="103"/>
        <v>0</v>
      </c>
      <c r="J117" s="425">
        <f t="shared" si="103"/>
        <v>0</v>
      </c>
      <c r="K117" s="425">
        <f t="shared" si="65"/>
        <v>0</v>
      </c>
      <c r="L117" s="425">
        <f>+L118</f>
        <v>1740600000</v>
      </c>
      <c r="M117" s="36">
        <f t="shared" si="95"/>
        <v>3.2790212597572733E-4</v>
      </c>
      <c r="N117" s="425">
        <f t="shared" si="104"/>
        <v>0</v>
      </c>
      <c r="O117" s="425">
        <f t="shared" si="104"/>
        <v>1740600000</v>
      </c>
      <c r="P117" s="425">
        <f t="shared" si="104"/>
        <v>0</v>
      </c>
      <c r="Q117" s="425">
        <f t="shared" si="104"/>
        <v>1740600000</v>
      </c>
      <c r="R117" s="425">
        <f t="shared" si="104"/>
        <v>0</v>
      </c>
      <c r="S117" s="425">
        <v>0</v>
      </c>
      <c r="T117" s="425">
        <f t="shared" si="105"/>
        <v>0</v>
      </c>
      <c r="U117" s="425">
        <f t="shared" si="105"/>
        <v>1740600000</v>
      </c>
      <c r="V117" s="425">
        <f t="shared" si="105"/>
        <v>0</v>
      </c>
      <c r="W117" s="425">
        <f t="shared" si="105"/>
        <v>0</v>
      </c>
      <c r="X117" s="37">
        <f t="shared" si="92"/>
        <v>1</v>
      </c>
      <c r="Y117" s="37">
        <f t="shared" si="93"/>
        <v>0</v>
      </c>
      <c r="Z117" s="37">
        <f t="shared" si="94"/>
        <v>0</v>
      </c>
      <c r="AA117" s="37">
        <f t="shared" si="97"/>
        <v>0</v>
      </c>
      <c r="AB117" s="37" t="s">
        <v>46</v>
      </c>
    </row>
    <row r="118" spans="1:28" ht="32.25" customHeight="1" x14ac:dyDescent="0.25">
      <c r="A118" s="238" t="s">
        <v>230</v>
      </c>
      <c r="B118" s="40"/>
      <c r="C118" s="40"/>
      <c r="D118" s="40"/>
      <c r="E118" s="149" t="s">
        <v>224</v>
      </c>
      <c r="F118" s="425">
        <f t="shared" si="103"/>
        <v>1740600000</v>
      </c>
      <c r="G118" s="425">
        <f t="shared" si="103"/>
        <v>0</v>
      </c>
      <c r="H118" s="425">
        <f t="shared" si="103"/>
        <v>0</v>
      </c>
      <c r="I118" s="425">
        <f t="shared" si="103"/>
        <v>0</v>
      </c>
      <c r="J118" s="425">
        <f t="shared" si="103"/>
        <v>0</v>
      </c>
      <c r="K118" s="425">
        <f t="shared" si="65"/>
        <v>0</v>
      </c>
      <c r="L118" s="425">
        <f>+L119</f>
        <v>1740600000</v>
      </c>
      <c r="M118" s="36">
        <f t="shared" si="95"/>
        <v>3.2790212597572733E-4</v>
      </c>
      <c r="N118" s="425">
        <f t="shared" si="104"/>
        <v>0</v>
      </c>
      <c r="O118" s="425">
        <f t="shared" si="104"/>
        <v>1740600000</v>
      </c>
      <c r="P118" s="425">
        <f t="shared" si="104"/>
        <v>0</v>
      </c>
      <c r="Q118" s="425">
        <f t="shared" si="104"/>
        <v>1740600000</v>
      </c>
      <c r="R118" s="425">
        <f t="shared" si="104"/>
        <v>0</v>
      </c>
      <c r="S118" s="425">
        <v>0</v>
      </c>
      <c r="T118" s="425">
        <f t="shared" si="105"/>
        <v>0</v>
      </c>
      <c r="U118" s="425">
        <f t="shared" si="105"/>
        <v>1740600000</v>
      </c>
      <c r="V118" s="425">
        <f t="shared" si="105"/>
        <v>0</v>
      </c>
      <c r="W118" s="425">
        <f t="shared" si="105"/>
        <v>0</v>
      </c>
      <c r="X118" s="37">
        <f t="shared" si="92"/>
        <v>1</v>
      </c>
      <c r="Y118" s="37">
        <f t="shared" si="93"/>
        <v>0</v>
      </c>
      <c r="Z118" s="37">
        <f t="shared" si="94"/>
        <v>0</v>
      </c>
      <c r="AA118" s="37">
        <f t="shared" si="97"/>
        <v>0</v>
      </c>
      <c r="AB118" s="37" t="s">
        <v>46</v>
      </c>
    </row>
    <row r="119" spans="1:28" ht="30" customHeight="1" x14ac:dyDescent="0.25">
      <c r="A119" s="239" t="s">
        <v>231</v>
      </c>
      <c r="B119" s="40" t="s">
        <v>192</v>
      </c>
      <c r="C119" s="40">
        <v>11</v>
      </c>
      <c r="D119" s="40" t="s">
        <v>38</v>
      </c>
      <c r="E119" s="151" t="s">
        <v>226</v>
      </c>
      <c r="F119" s="421">
        <v>1740600000</v>
      </c>
      <c r="G119" s="421">
        <v>0</v>
      </c>
      <c r="H119" s="421">
        <v>0</v>
      </c>
      <c r="I119" s="421">
        <v>0</v>
      </c>
      <c r="J119" s="421">
        <v>0</v>
      </c>
      <c r="K119" s="421">
        <f t="shared" si="65"/>
        <v>0</v>
      </c>
      <c r="L119" s="421">
        <f>+F119+K119</f>
        <v>1740600000</v>
      </c>
      <c r="M119" s="43">
        <f t="shared" si="95"/>
        <v>3.2790212597572733E-4</v>
      </c>
      <c r="N119" s="421">
        <v>0</v>
      </c>
      <c r="O119" s="421">
        <v>1740600000</v>
      </c>
      <c r="P119" s="421">
        <f>L119-O119</f>
        <v>0</v>
      </c>
      <c r="Q119" s="421">
        <v>1740600000</v>
      </c>
      <c r="R119" s="421">
        <f>+L119-Q119</f>
        <v>0</v>
      </c>
      <c r="S119" s="421">
        <f>O119-Q119</f>
        <v>0</v>
      </c>
      <c r="T119" s="421">
        <v>0</v>
      </c>
      <c r="U119" s="421">
        <f>+Q119-T119</f>
        <v>1740600000</v>
      </c>
      <c r="V119" s="421">
        <v>0</v>
      </c>
      <c r="W119" s="44">
        <f>+T119-V119</f>
        <v>0</v>
      </c>
      <c r="X119" s="45">
        <f t="shared" si="92"/>
        <v>1</v>
      </c>
      <c r="Y119" s="45">
        <f t="shared" si="93"/>
        <v>0</v>
      </c>
      <c r="Z119" s="45">
        <f t="shared" si="94"/>
        <v>0</v>
      </c>
      <c r="AA119" s="45">
        <f t="shared" si="97"/>
        <v>0</v>
      </c>
      <c r="AB119" s="37" t="s">
        <v>46</v>
      </c>
    </row>
    <row r="120" spans="1:28" ht="87" customHeight="1" x14ac:dyDescent="0.25">
      <c r="A120" s="238" t="s">
        <v>232</v>
      </c>
      <c r="B120" s="40"/>
      <c r="C120" s="40"/>
      <c r="D120" s="40"/>
      <c r="E120" s="149" t="s">
        <v>233</v>
      </c>
      <c r="F120" s="425">
        <f t="shared" ref="F120:J122" si="106">+F121</f>
        <v>152413550265</v>
      </c>
      <c r="G120" s="425">
        <f t="shared" si="106"/>
        <v>0</v>
      </c>
      <c r="H120" s="425">
        <f t="shared" si="106"/>
        <v>0</v>
      </c>
      <c r="I120" s="425">
        <f t="shared" si="106"/>
        <v>0</v>
      </c>
      <c r="J120" s="425">
        <f t="shared" si="106"/>
        <v>0</v>
      </c>
      <c r="K120" s="425">
        <f t="shared" si="65"/>
        <v>0</v>
      </c>
      <c r="L120" s="425">
        <f>+L121</f>
        <v>152413550265</v>
      </c>
      <c r="M120" s="36">
        <f t="shared" si="95"/>
        <v>2.8712356175687626E-2</v>
      </c>
      <c r="N120" s="425">
        <f t="shared" ref="N120:R122" si="107">+N121</f>
        <v>0</v>
      </c>
      <c r="O120" s="425">
        <f t="shared" si="107"/>
        <v>152413550265</v>
      </c>
      <c r="P120" s="425">
        <f t="shared" si="107"/>
        <v>0</v>
      </c>
      <c r="Q120" s="425">
        <f t="shared" si="107"/>
        <v>152413550265</v>
      </c>
      <c r="R120" s="425">
        <f t="shared" si="107"/>
        <v>0</v>
      </c>
      <c r="S120" s="425">
        <v>0</v>
      </c>
      <c r="T120" s="425">
        <f t="shared" ref="T120:W122" si="108">+T121</f>
        <v>0</v>
      </c>
      <c r="U120" s="425">
        <f t="shared" si="108"/>
        <v>152413550265</v>
      </c>
      <c r="V120" s="425">
        <f t="shared" si="108"/>
        <v>0</v>
      </c>
      <c r="W120" s="425">
        <f t="shared" si="108"/>
        <v>0</v>
      </c>
      <c r="X120" s="37">
        <f t="shared" si="92"/>
        <v>1</v>
      </c>
      <c r="Y120" s="37">
        <f t="shared" si="93"/>
        <v>0</v>
      </c>
      <c r="Z120" s="37">
        <f t="shared" si="94"/>
        <v>0</v>
      </c>
      <c r="AA120" s="37">
        <f t="shared" si="97"/>
        <v>0</v>
      </c>
      <c r="AB120" s="37" t="s">
        <v>46</v>
      </c>
    </row>
    <row r="121" spans="1:28" ht="84" customHeight="1" x14ac:dyDescent="0.25">
      <c r="A121" s="238" t="s">
        <v>234</v>
      </c>
      <c r="B121" s="68"/>
      <c r="C121" s="68"/>
      <c r="D121" s="40"/>
      <c r="E121" s="149" t="s">
        <v>233</v>
      </c>
      <c r="F121" s="425">
        <f t="shared" si="106"/>
        <v>152413550265</v>
      </c>
      <c r="G121" s="425">
        <f t="shared" si="106"/>
        <v>0</v>
      </c>
      <c r="H121" s="425">
        <f t="shared" si="106"/>
        <v>0</v>
      </c>
      <c r="I121" s="425">
        <f t="shared" si="106"/>
        <v>0</v>
      </c>
      <c r="J121" s="425">
        <f t="shared" si="106"/>
        <v>0</v>
      </c>
      <c r="K121" s="425">
        <f t="shared" si="65"/>
        <v>0</v>
      </c>
      <c r="L121" s="425">
        <f>+L122</f>
        <v>152413550265</v>
      </c>
      <c r="M121" s="36">
        <f t="shared" si="95"/>
        <v>2.8712356175687626E-2</v>
      </c>
      <c r="N121" s="425">
        <f t="shared" si="107"/>
        <v>0</v>
      </c>
      <c r="O121" s="425">
        <f t="shared" si="107"/>
        <v>152413550265</v>
      </c>
      <c r="P121" s="425">
        <f t="shared" si="107"/>
        <v>0</v>
      </c>
      <c r="Q121" s="425">
        <f t="shared" si="107"/>
        <v>152413550265</v>
      </c>
      <c r="R121" s="425">
        <f t="shared" si="107"/>
        <v>0</v>
      </c>
      <c r="S121" s="425">
        <v>0</v>
      </c>
      <c r="T121" s="425">
        <f t="shared" si="108"/>
        <v>0</v>
      </c>
      <c r="U121" s="425">
        <f t="shared" si="108"/>
        <v>152413550265</v>
      </c>
      <c r="V121" s="425">
        <f t="shared" si="108"/>
        <v>0</v>
      </c>
      <c r="W121" s="425">
        <f t="shared" si="108"/>
        <v>0</v>
      </c>
      <c r="X121" s="37">
        <f t="shared" si="92"/>
        <v>1</v>
      </c>
      <c r="Y121" s="37">
        <f t="shared" si="93"/>
        <v>0</v>
      </c>
      <c r="Z121" s="37">
        <f t="shared" si="94"/>
        <v>0</v>
      </c>
      <c r="AA121" s="37">
        <f t="shared" si="97"/>
        <v>0</v>
      </c>
      <c r="AB121" s="37" t="s">
        <v>46</v>
      </c>
    </row>
    <row r="122" spans="1:28" ht="32.25" customHeight="1" x14ac:dyDescent="0.25">
      <c r="A122" s="238" t="s">
        <v>235</v>
      </c>
      <c r="B122" s="68"/>
      <c r="C122" s="68"/>
      <c r="D122" s="40"/>
      <c r="E122" s="149" t="s">
        <v>236</v>
      </c>
      <c r="F122" s="425">
        <f t="shared" si="106"/>
        <v>152413550265</v>
      </c>
      <c r="G122" s="425">
        <f t="shared" si="106"/>
        <v>0</v>
      </c>
      <c r="H122" s="425">
        <f t="shared" si="106"/>
        <v>0</v>
      </c>
      <c r="I122" s="425">
        <f t="shared" si="106"/>
        <v>0</v>
      </c>
      <c r="J122" s="425">
        <f t="shared" si="106"/>
        <v>0</v>
      </c>
      <c r="K122" s="425">
        <f t="shared" si="65"/>
        <v>0</v>
      </c>
      <c r="L122" s="425">
        <f>+L123</f>
        <v>152413550265</v>
      </c>
      <c r="M122" s="36">
        <f t="shared" si="95"/>
        <v>2.8712356175687626E-2</v>
      </c>
      <c r="N122" s="425">
        <f t="shared" si="107"/>
        <v>0</v>
      </c>
      <c r="O122" s="425">
        <f t="shared" si="107"/>
        <v>152413550265</v>
      </c>
      <c r="P122" s="425">
        <f t="shared" si="107"/>
        <v>0</v>
      </c>
      <c r="Q122" s="425">
        <f t="shared" si="107"/>
        <v>152413550265</v>
      </c>
      <c r="R122" s="425">
        <f t="shared" si="107"/>
        <v>0</v>
      </c>
      <c r="S122" s="425">
        <v>0</v>
      </c>
      <c r="T122" s="425">
        <f t="shared" si="108"/>
        <v>0</v>
      </c>
      <c r="U122" s="425">
        <f t="shared" si="108"/>
        <v>152413550265</v>
      </c>
      <c r="V122" s="425">
        <f t="shared" si="108"/>
        <v>0</v>
      </c>
      <c r="W122" s="425">
        <f t="shared" si="108"/>
        <v>0</v>
      </c>
      <c r="X122" s="37">
        <f t="shared" si="92"/>
        <v>1</v>
      </c>
      <c r="Y122" s="37">
        <f t="shared" si="93"/>
        <v>0</v>
      </c>
      <c r="Z122" s="37">
        <f t="shared" si="94"/>
        <v>0</v>
      </c>
      <c r="AA122" s="37">
        <f t="shared" si="97"/>
        <v>0</v>
      </c>
      <c r="AB122" s="37" t="s">
        <v>46</v>
      </c>
    </row>
    <row r="123" spans="1:28" ht="30" customHeight="1" x14ac:dyDescent="0.25">
      <c r="A123" s="239" t="s">
        <v>237</v>
      </c>
      <c r="B123" s="40" t="s">
        <v>192</v>
      </c>
      <c r="C123" s="40">
        <v>11</v>
      </c>
      <c r="D123" s="40" t="s">
        <v>38</v>
      </c>
      <c r="E123" s="151" t="s">
        <v>226</v>
      </c>
      <c r="F123" s="421">
        <v>152413550265</v>
      </c>
      <c r="G123" s="421">
        <v>0</v>
      </c>
      <c r="H123" s="421">
        <v>0</v>
      </c>
      <c r="I123" s="421">
        <v>0</v>
      </c>
      <c r="J123" s="421">
        <v>0</v>
      </c>
      <c r="K123" s="421">
        <f t="shared" si="65"/>
        <v>0</v>
      </c>
      <c r="L123" s="421">
        <f>+F123+K123</f>
        <v>152413550265</v>
      </c>
      <c r="M123" s="43">
        <f t="shared" si="95"/>
        <v>2.8712356175687626E-2</v>
      </c>
      <c r="N123" s="421">
        <v>0</v>
      </c>
      <c r="O123" s="421">
        <v>152413550265</v>
      </c>
      <c r="P123" s="421">
        <f>L123-O123</f>
        <v>0</v>
      </c>
      <c r="Q123" s="421">
        <v>152413550265</v>
      </c>
      <c r="R123" s="421">
        <f>+L123-Q123</f>
        <v>0</v>
      </c>
      <c r="S123" s="421">
        <f>O123-Q123</f>
        <v>0</v>
      </c>
      <c r="T123" s="421">
        <v>0</v>
      </c>
      <c r="U123" s="421">
        <f>+Q123-T123</f>
        <v>152413550265</v>
      </c>
      <c r="V123" s="421">
        <v>0</v>
      </c>
      <c r="W123" s="44">
        <f>+T123-V123</f>
        <v>0</v>
      </c>
      <c r="X123" s="45">
        <f t="shared" si="92"/>
        <v>1</v>
      </c>
      <c r="Y123" s="45">
        <f t="shared" si="93"/>
        <v>0</v>
      </c>
      <c r="Z123" s="45">
        <f t="shared" si="94"/>
        <v>0</v>
      </c>
      <c r="AA123" s="45">
        <f t="shared" si="97"/>
        <v>0</v>
      </c>
      <c r="AB123" s="45" t="s">
        <v>46</v>
      </c>
    </row>
    <row r="124" spans="1:28" ht="80.25" customHeight="1" x14ac:dyDescent="0.25">
      <c r="A124" s="238" t="s">
        <v>238</v>
      </c>
      <c r="B124" s="40"/>
      <c r="C124" s="40"/>
      <c r="D124" s="40"/>
      <c r="E124" s="148" t="s">
        <v>239</v>
      </c>
      <c r="F124" s="425">
        <f t="shared" ref="F124:J126" si="109">+F125</f>
        <v>174246806812</v>
      </c>
      <c r="G124" s="425">
        <f t="shared" si="109"/>
        <v>0</v>
      </c>
      <c r="H124" s="425">
        <f t="shared" si="109"/>
        <v>0</v>
      </c>
      <c r="I124" s="425">
        <f t="shared" si="109"/>
        <v>0</v>
      </c>
      <c r="J124" s="425">
        <f t="shared" si="109"/>
        <v>0</v>
      </c>
      <c r="K124" s="425">
        <f t="shared" si="65"/>
        <v>0</v>
      </c>
      <c r="L124" s="425">
        <f>+L125</f>
        <v>174246806812</v>
      </c>
      <c r="M124" s="36">
        <f t="shared" si="95"/>
        <v>3.2825404112453549E-2</v>
      </c>
      <c r="N124" s="425">
        <f t="shared" ref="N124:W126" si="110">+N125</f>
        <v>0</v>
      </c>
      <c r="O124" s="425">
        <f t="shared" si="110"/>
        <v>174246806812</v>
      </c>
      <c r="P124" s="425">
        <f t="shared" si="110"/>
        <v>0</v>
      </c>
      <c r="Q124" s="425">
        <f t="shared" si="110"/>
        <v>174246806812</v>
      </c>
      <c r="R124" s="425">
        <f t="shared" si="110"/>
        <v>0</v>
      </c>
      <c r="S124" s="425">
        <f t="shared" si="110"/>
        <v>0</v>
      </c>
      <c r="T124" s="425">
        <f t="shared" si="110"/>
        <v>0</v>
      </c>
      <c r="U124" s="425">
        <f t="shared" si="110"/>
        <v>174246806812</v>
      </c>
      <c r="V124" s="425">
        <f t="shared" si="110"/>
        <v>0</v>
      </c>
      <c r="W124" s="425">
        <f t="shared" si="110"/>
        <v>0</v>
      </c>
      <c r="X124" s="37">
        <f t="shared" si="92"/>
        <v>1</v>
      </c>
      <c r="Y124" s="37">
        <f t="shared" si="93"/>
        <v>0</v>
      </c>
      <c r="Z124" s="37">
        <f t="shared" si="94"/>
        <v>0</v>
      </c>
      <c r="AA124" s="37">
        <f t="shared" si="97"/>
        <v>0</v>
      </c>
      <c r="AB124" s="37" t="s">
        <v>46</v>
      </c>
    </row>
    <row r="125" spans="1:28" ht="80.25" customHeight="1" x14ac:dyDescent="0.25">
      <c r="A125" s="238" t="s">
        <v>240</v>
      </c>
      <c r="B125" s="68"/>
      <c r="C125" s="68"/>
      <c r="D125" s="40"/>
      <c r="E125" s="148" t="s">
        <v>239</v>
      </c>
      <c r="F125" s="425">
        <f t="shared" si="109"/>
        <v>174246806812</v>
      </c>
      <c r="G125" s="425">
        <f t="shared" si="109"/>
        <v>0</v>
      </c>
      <c r="H125" s="425">
        <f t="shared" si="109"/>
        <v>0</v>
      </c>
      <c r="I125" s="425">
        <f t="shared" si="109"/>
        <v>0</v>
      </c>
      <c r="J125" s="425">
        <f t="shared" si="109"/>
        <v>0</v>
      </c>
      <c r="K125" s="425">
        <f t="shared" si="65"/>
        <v>0</v>
      </c>
      <c r="L125" s="425">
        <f>+L126</f>
        <v>174246806812</v>
      </c>
      <c r="M125" s="36">
        <f t="shared" si="95"/>
        <v>3.2825404112453549E-2</v>
      </c>
      <c r="N125" s="425">
        <f t="shared" si="110"/>
        <v>0</v>
      </c>
      <c r="O125" s="425">
        <f t="shared" si="110"/>
        <v>174246806812</v>
      </c>
      <c r="P125" s="425">
        <f t="shared" si="110"/>
        <v>0</v>
      </c>
      <c r="Q125" s="425">
        <f t="shared" si="110"/>
        <v>174246806812</v>
      </c>
      <c r="R125" s="425">
        <f t="shared" si="110"/>
        <v>0</v>
      </c>
      <c r="S125" s="425">
        <f t="shared" si="110"/>
        <v>0</v>
      </c>
      <c r="T125" s="425">
        <f t="shared" si="110"/>
        <v>0</v>
      </c>
      <c r="U125" s="425">
        <f t="shared" si="110"/>
        <v>174246806812</v>
      </c>
      <c r="V125" s="425">
        <f t="shared" si="110"/>
        <v>0</v>
      </c>
      <c r="W125" s="425">
        <f t="shared" si="110"/>
        <v>0</v>
      </c>
      <c r="X125" s="37">
        <f t="shared" si="92"/>
        <v>1</v>
      </c>
      <c r="Y125" s="37">
        <f t="shared" si="93"/>
        <v>0</v>
      </c>
      <c r="Z125" s="37">
        <f t="shared" si="94"/>
        <v>0</v>
      </c>
      <c r="AA125" s="37">
        <f t="shared" si="97"/>
        <v>0</v>
      </c>
      <c r="AB125" s="37" t="s">
        <v>46</v>
      </c>
    </row>
    <row r="126" spans="1:28" ht="28.5" customHeight="1" x14ac:dyDescent="0.25">
      <c r="A126" s="238" t="s">
        <v>241</v>
      </c>
      <c r="B126" s="68"/>
      <c r="C126" s="68"/>
      <c r="D126" s="40"/>
      <c r="E126" s="149" t="s">
        <v>236</v>
      </c>
      <c r="F126" s="425">
        <f t="shared" si="109"/>
        <v>174246806812</v>
      </c>
      <c r="G126" s="425">
        <f t="shared" si="109"/>
        <v>0</v>
      </c>
      <c r="H126" s="425">
        <f t="shared" si="109"/>
        <v>0</v>
      </c>
      <c r="I126" s="425">
        <f t="shared" si="109"/>
        <v>0</v>
      </c>
      <c r="J126" s="425">
        <f t="shared" si="109"/>
        <v>0</v>
      </c>
      <c r="K126" s="425">
        <f t="shared" si="65"/>
        <v>0</v>
      </c>
      <c r="L126" s="425">
        <f>+L127</f>
        <v>174246806812</v>
      </c>
      <c r="M126" s="36">
        <f t="shared" si="95"/>
        <v>3.2825404112453549E-2</v>
      </c>
      <c r="N126" s="425">
        <f t="shared" si="110"/>
        <v>0</v>
      </c>
      <c r="O126" s="425">
        <f t="shared" si="110"/>
        <v>174246806812</v>
      </c>
      <c r="P126" s="425">
        <f t="shared" si="110"/>
        <v>0</v>
      </c>
      <c r="Q126" s="425">
        <f t="shared" si="110"/>
        <v>174246806812</v>
      </c>
      <c r="R126" s="425">
        <f t="shared" si="110"/>
        <v>0</v>
      </c>
      <c r="S126" s="425">
        <f t="shared" si="110"/>
        <v>0</v>
      </c>
      <c r="T126" s="425">
        <f t="shared" si="110"/>
        <v>0</v>
      </c>
      <c r="U126" s="425">
        <f t="shared" si="110"/>
        <v>174246806812</v>
      </c>
      <c r="V126" s="425">
        <f t="shared" si="110"/>
        <v>0</v>
      </c>
      <c r="W126" s="425">
        <f t="shared" si="110"/>
        <v>0</v>
      </c>
      <c r="X126" s="37">
        <f t="shared" si="92"/>
        <v>1</v>
      </c>
      <c r="Y126" s="37">
        <f t="shared" si="93"/>
        <v>0</v>
      </c>
      <c r="Z126" s="37">
        <f t="shared" si="94"/>
        <v>0</v>
      </c>
      <c r="AA126" s="37">
        <f t="shared" si="97"/>
        <v>0</v>
      </c>
      <c r="AB126" s="37" t="s">
        <v>46</v>
      </c>
    </row>
    <row r="127" spans="1:28" ht="30" customHeight="1" x14ac:dyDescent="0.25">
      <c r="A127" s="239" t="s">
        <v>242</v>
      </c>
      <c r="B127" s="40" t="s">
        <v>192</v>
      </c>
      <c r="C127" s="40">
        <v>11</v>
      </c>
      <c r="D127" s="40" t="s">
        <v>38</v>
      </c>
      <c r="E127" s="151" t="s">
        <v>226</v>
      </c>
      <c r="F127" s="421">
        <v>174246806812</v>
      </c>
      <c r="G127" s="421">
        <v>0</v>
      </c>
      <c r="H127" s="421">
        <v>0</v>
      </c>
      <c r="I127" s="421">
        <v>0</v>
      </c>
      <c r="J127" s="421">
        <v>0</v>
      </c>
      <c r="K127" s="421">
        <f t="shared" si="65"/>
        <v>0</v>
      </c>
      <c r="L127" s="421">
        <f>+F127+K127</f>
        <v>174246806812</v>
      </c>
      <c r="M127" s="43">
        <f t="shared" si="95"/>
        <v>3.2825404112453549E-2</v>
      </c>
      <c r="N127" s="421">
        <v>0</v>
      </c>
      <c r="O127" s="421">
        <v>174246806812</v>
      </c>
      <c r="P127" s="421">
        <f>L127-O127</f>
        <v>0</v>
      </c>
      <c r="Q127" s="421">
        <v>174246806812</v>
      </c>
      <c r="R127" s="421">
        <f>+L127-Q127</f>
        <v>0</v>
      </c>
      <c r="S127" s="421">
        <f>O127-Q127</f>
        <v>0</v>
      </c>
      <c r="T127" s="421">
        <v>0</v>
      </c>
      <c r="U127" s="421">
        <f>+Q127-T127</f>
        <v>174246806812</v>
      </c>
      <c r="V127" s="421">
        <v>0</v>
      </c>
      <c r="W127" s="44">
        <f>+T127-V127</f>
        <v>0</v>
      </c>
      <c r="X127" s="45">
        <f t="shared" si="92"/>
        <v>1</v>
      </c>
      <c r="Y127" s="45">
        <f t="shared" si="93"/>
        <v>0</v>
      </c>
      <c r="Z127" s="45">
        <f t="shared" si="94"/>
        <v>0</v>
      </c>
      <c r="AA127" s="45">
        <f t="shared" si="97"/>
        <v>0</v>
      </c>
      <c r="AB127" s="45" t="s">
        <v>46</v>
      </c>
    </row>
    <row r="128" spans="1:28" ht="61.5" customHeight="1" x14ac:dyDescent="0.25">
      <c r="A128" s="238" t="s">
        <v>243</v>
      </c>
      <c r="B128" s="33"/>
      <c r="C128" s="33"/>
      <c r="D128" s="33"/>
      <c r="E128" s="149" t="s">
        <v>244</v>
      </c>
      <c r="F128" s="425">
        <f t="shared" ref="F128:J130" si="111">+F129</f>
        <v>251092107058</v>
      </c>
      <c r="G128" s="425">
        <f t="shared" si="111"/>
        <v>0</v>
      </c>
      <c r="H128" s="425">
        <f t="shared" si="111"/>
        <v>0</v>
      </c>
      <c r="I128" s="425">
        <f t="shared" si="111"/>
        <v>0</v>
      </c>
      <c r="J128" s="425">
        <f t="shared" si="111"/>
        <v>0</v>
      </c>
      <c r="K128" s="425">
        <f t="shared" si="65"/>
        <v>0</v>
      </c>
      <c r="L128" s="425">
        <f>+L129</f>
        <v>251092107058</v>
      </c>
      <c r="M128" s="36">
        <f t="shared" si="95"/>
        <v>4.7301870458487376E-2</v>
      </c>
      <c r="N128" s="425">
        <f t="shared" ref="N128:R130" si="112">+N129</f>
        <v>0</v>
      </c>
      <c r="O128" s="425">
        <f t="shared" si="112"/>
        <v>251092107058</v>
      </c>
      <c r="P128" s="425">
        <f t="shared" si="112"/>
        <v>0</v>
      </c>
      <c r="Q128" s="425">
        <f t="shared" si="112"/>
        <v>251092107058</v>
      </c>
      <c r="R128" s="425">
        <f t="shared" si="112"/>
        <v>0</v>
      </c>
      <c r="S128" s="425">
        <v>0</v>
      </c>
      <c r="T128" s="425">
        <f t="shared" ref="T128:W130" si="113">+T129</f>
        <v>0</v>
      </c>
      <c r="U128" s="425">
        <f t="shared" si="113"/>
        <v>251092107058</v>
      </c>
      <c r="V128" s="425">
        <f t="shared" si="113"/>
        <v>0</v>
      </c>
      <c r="W128" s="425">
        <f t="shared" si="113"/>
        <v>0</v>
      </c>
      <c r="X128" s="37">
        <f t="shared" si="92"/>
        <v>1</v>
      </c>
      <c r="Y128" s="37">
        <f t="shared" si="93"/>
        <v>0</v>
      </c>
      <c r="Z128" s="37">
        <f t="shared" si="94"/>
        <v>0</v>
      </c>
      <c r="AA128" s="37">
        <f t="shared" si="97"/>
        <v>0</v>
      </c>
      <c r="AB128" s="37" t="s">
        <v>46</v>
      </c>
    </row>
    <row r="129" spans="1:28" ht="61.5" customHeight="1" x14ac:dyDescent="0.25">
      <c r="A129" s="238" t="s">
        <v>245</v>
      </c>
      <c r="B129" s="70"/>
      <c r="C129" s="70"/>
      <c r="D129" s="33"/>
      <c r="E129" s="148" t="s">
        <v>244</v>
      </c>
      <c r="F129" s="425">
        <f t="shared" si="111"/>
        <v>251092107058</v>
      </c>
      <c r="G129" s="425">
        <f t="shared" si="111"/>
        <v>0</v>
      </c>
      <c r="H129" s="425">
        <f t="shared" si="111"/>
        <v>0</v>
      </c>
      <c r="I129" s="425">
        <f t="shared" si="111"/>
        <v>0</v>
      </c>
      <c r="J129" s="425">
        <f t="shared" si="111"/>
        <v>0</v>
      </c>
      <c r="K129" s="425">
        <f t="shared" si="65"/>
        <v>0</v>
      </c>
      <c r="L129" s="425">
        <f>+L130</f>
        <v>251092107058</v>
      </c>
      <c r="M129" s="36">
        <f t="shared" si="95"/>
        <v>4.7301870458487376E-2</v>
      </c>
      <c r="N129" s="425">
        <f t="shared" si="112"/>
        <v>0</v>
      </c>
      <c r="O129" s="425">
        <f t="shared" si="112"/>
        <v>251092107058</v>
      </c>
      <c r="P129" s="425">
        <f t="shared" si="112"/>
        <v>0</v>
      </c>
      <c r="Q129" s="425">
        <f t="shared" si="112"/>
        <v>251092107058</v>
      </c>
      <c r="R129" s="425">
        <f t="shared" si="112"/>
        <v>0</v>
      </c>
      <c r="S129" s="425">
        <v>0</v>
      </c>
      <c r="T129" s="425">
        <f t="shared" si="113"/>
        <v>0</v>
      </c>
      <c r="U129" s="425">
        <f t="shared" si="113"/>
        <v>251092107058</v>
      </c>
      <c r="V129" s="425">
        <f t="shared" si="113"/>
        <v>0</v>
      </c>
      <c r="W129" s="425">
        <f t="shared" si="113"/>
        <v>0</v>
      </c>
      <c r="X129" s="37">
        <f t="shared" si="92"/>
        <v>1</v>
      </c>
      <c r="Y129" s="37">
        <f t="shared" si="93"/>
        <v>0</v>
      </c>
      <c r="Z129" s="37">
        <f t="shared" si="94"/>
        <v>0</v>
      </c>
      <c r="AA129" s="37">
        <f t="shared" si="97"/>
        <v>0</v>
      </c>
      <c r="AB129" s="37" t="s">
        <v>46</v>
      </c>
    </row>
    <row r="130" spans="1:28" ht="35.25" customHeight="1" x14ac:dyDescent="0.25">
      <c r="A130" s="238" t="s">
        <v>246</v>
      </c>
      <c r="B130" s="70"/>
      <c r="C130" s="70"/>
      <c r="D130" s="33"/>
      <c r="E130" s="149" t="s">
        <v>236</v>
      </c>
      <c r="F130" s="425">
        <f t="shared" si="111"/>
        <v>251092107058</v>
      </c>
      <c r="G130" s="425">
        <f t="shared" si="111"/>
        <v>0</v>
      </c>
      <c r="H130" s="425">
        <f t="shared" si="111"/>
        <v>0</v>
      </c>
      <c r="I130" s="425">
        <f t="shared" si="111"/>
        <v>0</v>
      </c>
      <c r="J130" s="425">
        <f t="shared" si="111"/>
        <v>0</v>
      </c>
      <c r="K130" s="425">
        <f t="shared" si="65"/>
        <v>0</v>
      </c>
      <c r="L130" s="425">
        <f>+L131</f>
        <v>251092107058</v>
      </c>
      <c r="M130" s="36">
        <f t="shared" si="95"/>
        <v>4.7301870458487376E-2</v>
      </c>
      <c r="N130" s="425">
        <f t="shared" si="112"/>
        <v>0</v>
      </c>
      <c r="O130" s="425">
        <f t="shared" si="112"/>
        <v>251092107058</v>
      </c>
      <c r="P130" s="425">
        <f t="shared" si="112"/>
        <v>0</v>
      </c>
      <c r="Q130" s="425">
        <f t="shared" si="112"/>
        <v>251092107058</v>
      </c>
      <c r="R130" s="425">
        <f t="shared" si="112"/>
        <v>0</v>
      </c>
      <c r="S130" s="425">
        <v>0</v>
      </c>
      <c r="T130" s="425">
        <f t="shared" si="113"/>
        <v>0</v>
      </c>
      <c r="U130" s="425">
        <f t="shared" si="113"/>
        <v>251092107058</v>
      </c>
      <c r="V130" s="425">
        <f t="shared" si="113"/>
        <v>0</v>
      </c>
      <c r="W130" s="425">
        <f t="shared" si="113"/>
        <v>0</v>
      </c>
      <c r="X130" s="37">
        <f t="shared" si="92"/>
        <v>1</v>
      </c>
      <c r="Y130" s="37">
        <f t="shared" si="93"/>
        <v>0</v>
      </c>
      <c r="Z130" s="37">
        <f t="shared" si="94"/>
        <v>0</v>
      </c>
      <c r="AA130" s="37">
        <f t="shared" si="97"/>
        <v>0</v>
      </c>
      <c r="AB130" s="37" t="s">
        <v>46</v>
      </c>
    </row>
    <row r="131" spans="1:28" ht="30" customHeight="1" x14ac:dyDescent="0.25">
      <c r="A131" s="239" t="s">
        <v>247</v>
      </c>
      <c r="B131" s="40" t="s">
        <v>192</v>
      </c>
      <c r="C131" s="40">
        <v>11</v>
      </c>
      <c r="D131" s="40" t="s">
        <v>38</v>
      </c>
      <c r="E131" s="151" t="s">
        <v>226</v>
      </c>
      <c r="F131" s="421">
        <v>251092107058</v>
      </c>
      <c r="G131" s="421">
        <v>0</v>
      </c>
      <c r="H131" s="421">
        <v>0</v>
      </c>
      <c r="I131" s="421">
        <v>0</v>
      </c>
      <c r="J131" s="421">
        <v>0</v>
      </c>
      <c r="K131" s="421">
        <f t="shared" si="65"/>
        <v>0</v>
      </c>
      <c r="L131" s="421">
        <f>+F131+K131</f>
        <v>251092107058</v>
      </c>
      <c r="M131" s="43">
        <f t="shared" si="95"/>
        <v>4.7301870458487376E-2</v>
      </c>
      <c r="N131" s="421">
        <v>0</v>
      </c>
      <c r="O131" s="421">
        <v>251092107058</v>
      </c>
      <c r="P131" s="421">
        <f>L131-O131</f>
        <v>0</v>
      </c>
      <c r="Q131" s="421">
        <v>251092107058</v>
      </c>
      <c r="R131" s="421">
        <f>+L131-Q131</f>
        <v>0</v>
      </c>
      <c r="S131" s="421">
        <f>O131-Q131</f>
        <v>0</v>
      </c>
      <c r="T131" s="421">
        <v>0</v>
      </c>
      <c r="U131" s="421">
        <f>+Q131-T131</f>
        <v>251092107058</v>
      </c>
      <c r="V131" s="421">
        <v>0</v>
      </c>
      <c r="W131" s="44">
        <f>+T131-V131</f>
        <v>0</v>
      </c>
      <c r="X131" s="45">
        <f t="shared" si="92"/>
        <v>1</v>
      </c>
      <c r="Y131" s="45">
        <f t="shared" si="93"/>
        <v>0</v>
      </c>
      <c r="Z131" s="45">
        <f t="shared" si="94"/>
        <v>0</v>
      </c>
      <c r="AA131" s="45">
        <f t="shared" si="97"/>
        <v>0</v>
      </c>
      <c r="AB131" s="45" t="s">
        <v>46</v>
      </c>
    </row>
    <row r="132" spans="1:28" ht="81.75" customHeight="1" x14ac:dyDescent="0.25">
      <c r="A132" s="238" t="s">
        <v>248</v>
      </c>
      <c r="B132" s="40"/>
      <c r="C132" s="40"/>
      <c r="D132" s="40"/>
      <c r="E132" s="149" t="s">
        <v>249</v>
      </c>
      <c r="F132" s="425">
        <f t="shared" ref="F132:J134" si="114">+F133</f>
        <v>242233026988</v>
      </c>
      <c r="G132" s="425">
        <f t="shared" si="114"/>
        <v>0</v>
      </c>
      <c r="H132" s="425">
        <f t="shared" si="114"/>
        <v>0</v>
      </c>
      <c r="I132" s="425">
        <f t="shared" si="114"/>
        <v>0</v>
      </c>
      <c r="J132" s="425">
        <f t="shared" si="114"/>
        <v>0</v>
      </c>
      <c r="K132" s="425">
        <f t="shared" si="65"/>
        <v>0</v>
      </c>
      <c r="L132" s="425">
        <f>+L133</f>
        <v>242233026988</v>
      </c>
      <c r="M132" s="36">
        <f t="shared" si="95"/>
        <v>4.5632956756808535E-2</v>
      </c>
      <c r="N132" s="425">
        <f t="shared" ref="N132:R134" si="115">+N133</f>
        <v>0</v>
      </c>
      <c r="O132" s="425">
        <f t="shared" si="115"/>
        <v>242233026988</v>
      </c>
      <c r="P132" s="425">
        <f t="shared" si="115"/>
        <v>0</v>
      </c>
      <c r="Q132" s="425">
        <f t="shared" si="115"/>
        <v>242233026988</v>
      </c>
      <c r="R132" s="425">
        <f t="shared" si="115"/>
        <v>0</v>
      </c>
      <c r="S132" s="425">
        <v>0</v>
      </c>
      <c r="T132" s="425">
        <f t="shared" ref="T132:W134" si="116">+T133</f>
        <v>8850428804</v>
      </c>
      <c r="U132" s="425">
        <f t="shared" si="116"/>
        <v>233382598184</v>
      </c>
      <c r="V132" s="425">
        <f t="shared" si="116"/>
        <v>8850428804</v>
      </c>
      <c r="W132" s="425">
        <f t="shared" si="116"/>
        <v>0</v>
      </c>
      <c r="X132" s="37">
        <f t="shared" si="92"/>
        <v>1</v>
      </c>
      <c r="Y132" s="37">
        <f t="shared" si="93"/>
        <v>3.6536837746895853E-2</v>
      </c>
      <c r="Z132" s="37">
        <f t="shared" si="94"/>
        <v>3.6536837746895853E-2</v>
      </c>
      <c r="AA132" s="37">
        <f t="shared" si="97"/>
        <v>3.6536837746895853E-2</v>
      </c>
      <c r="AB132" s="37">
        <f t="shared" ref="AB132:AB153" si="117">+V132/T132</f>
        <v>1</v>
      </c>
    </row>
    <row r="133" spans="1:28" ht="78.75" customHeight="1" x14ac:dyDescent="0.25">
      <c r="A133" s="238" t="s">
        <v>250</v>
      </c>
      <c r="B133" s="68"/>
      <c r="C133" s="68"/>
      <c r="D133" s="40"/>
      <c r="E133" s="149" t="s">
        <v>249</v>
      </c>
      <c r="F133" s="425">
        <f t="shared" si="114"/>
        <v>242233026988</v>
      </c>
      <c r="G133" s="425">
        <f t="shared" si="114"/>
        <v>0</v>
      </c>
      <c r="H133" s="425">
        <f t="shared" si="114"/>
        <v>0</v>
      </c>
      <c r="I133" s="425">
        <f t="shared" si="114"/>
        <v>0</v>
      </c>
      <c r="J133" s="425">
        <f t="shared" si="114"/>
        <v>0</v>
      </c>
      <c r="K133" s="425">
        <f t="shared" si="65"/>
        <v>0</v>
      </c>
      <c r="L133" s="425">
        <f>+L134</f>
        <v>242233026988</v>
      </c>
      <c r="M133" s="36">
        <f t="shared" si="95"/>
        <v>4.5632956756808535E-2</v>
      </c>
      <c r="N133" s="425">
        <f t="shared" si="115"/>
        <v>0</v>
      </c>
      <c r="O133" s="425">
        <f t="shared" si="115"/>
        <v>242233026988</v>
      </c>
      <c r="P133" s="425">
        <f t="shared" si="115"/>
        <v>0</v>
      </c>
      <c r="Q133" s="425">
        <f t="shared" si="115"/>
        <v>242233026988</v>
      </c>
      <c r="R133" s="425">
        <f t="shared" si="115"/>
        <v>0</v>
      </c>
      <c r="S133" s="425">
        <v>0</v>
      </c>
      <c r="T133" s="425">
        <f t="shared" si="116"/>
        <v>8850428804</v>
      </c>
      <c r="U133" s="425">
        <f t="shared" si="116"/>
        <v>233382598184</v>
      </c>
      <c r="V133" s="425">
        <f t="shared" si="116"/>
        <v>8850428804</v>
      </c>
      <c r="W133" s="425">
        <f t="shared" si="116"/>
        <v>0</v>
      </c>
      <c r="X133" s="37">
        <f t="shared" si="92"/>
        <v>1</v>
      </c>
      <c r="Y133" s="37">
        <f t="shared" si="93"/>
        <v>3.6536837746895853E-2</v>
      </c>
      <c r="Z133" s="37">
        <f t="shared" si="94"/>
        <v>3.6536837746895853E-2</v>
      </c>
      <c r="AA133" s="37">
        <f t="shared" si="97"/>
        <v>3.6536837746895853E-2</v>
      </c>
      <c r="AB133" s="37">
        <f t="shared" si="117"/>
        <v>1</v>
      </c>
    </row>
    <row r="134" spans="1:28" ht="40.5" customHeight="1" x14ac:dyDescent="0.25">
      <c r="A134" s="238" t="s">
        <v>251</v>
      </c>
      <c r="B134" s="68"/>
      <c r="C134" s="68"/>
      <c r="D134" s="40"/>
      <c r="E134" s="149" t="s">
        <v>236</v>
      </c>
      <c r="F134" s="425">
        <f t="shared" si="114"/>
        <v>242233026988</v>
      </c>
      <c r="G134" s="425">
        <f t="shared" si="114"/>
        <v>0</v>
      </c>
      <c r="H134" s="425">
        <f t="shared" si="114"/>
        <v>0</v>
      </c>
      <c r="I134" s="425">
        <f t="shared" si="114"/>
        <v>0</v>
      </c>
      <c r="J134" s="425">
        <f t="shared" si="114"/>
        <v>0</v>
      </c>
      <c r="K134" s="425">
        <f t="shared" si="65"/>
        <v>0</v>
      </c>
      <c r="L134" s="425">
        <f>+L135</f>
        <v>242233026988</v>
      </c>
      <c r="M134" s="36">
        <f t="shared" si="95"/>
        <v>4.5632956756808535E-2</v>
      </c>
      <c r="N134" s="425">
        <f t="shared" si="115"/>
        <v>0</v>
      </c>
      <c r="O134" s="425">
        <f t="shared" si="115"/>
        <v>242233026988</v>
      </c>
      <c r="P134" s="425">
        <f t="shared" si="115"/>
        <v>0</v>
      </c>
      <c r="Q134" s="425">
        <f t="shared" si="115"/>
        <v>242233026988</v>
      </c>
      <c r="R134" s="425">
        <f t="shared" si="115"/>
        <v>0</v>
      </c>
      <c r="S134" s="425">
        <v>0</v>
      </c>
      <c r="T134" s="425">
        <f t="shared" si="116"/>
        <v>8850428804</v>
      </c>
      <c r="U134" s="425">
        <f t="shared" si="116"/>
        <v>233382598184</v>
      </c>
      <c r="V134" s="425">
        <f t="shared" si="116"/>
        <v>8850428804</v>
      </c>
      <c r="W134" s="425">
        <f t="shared" si="116"/>
        <v>0</v>
      </c>
      <c r="X134" s="37">
        <f t="shared" si="92"/>
        <v>1</v>
      </c>
      <c r="Y134" s="37">
        <f t="shared" si="93"/>
        <v>3.6536837746895853E-2</v>
      </c>
      <c r="Z134" s="37">
        <f t="shared" si="94"/>
        <v>3.6536837746895853E-2</v>
      </c>
      <c r="AA134" s="37">
        <f t="shared" si="97"/>
        <v>3.6536837746895853E-2</v>
      </c>
      <c r="AB134" s="37">
        <f t="shared" si="117"/>
        <v>1</v>
      </c>
    </row>
    <row r="135" spans="1:28" ht="30" customHeight="1" x14ac:dyDescent="0.25">
      <c r="A135" s="239" t="s">
        <v>252</v>
      </c>
      <c r="B135" s="40" t="s">
        <v>192</v>
      </c>
      <c r="C135" s="40">
        <v>11</v>
      </c>
      <c r="D135" s="40" t="s">
        <v>38</v>
      </c>
      <c r="E135" s="151" t="s">
        <v>226</v>
      </c>
      <c r="F135" s="421">
        <v>242233026988</v>
      </c>
      <c r="G135" s="421">
        <v>0</v>
      </c>
      <c r="H135" s="421">
        <v>0</v>
      </c>
      <c r="I135" s="421">
        <v>0</v>
      </c>
      <c r="J135" s="421">
        <v>0</v>
      </c>
      <c r="K135" s="421">
        <f t="shared" ref="K135:K198" si="118">+G135-H135+I135-J135</f>
        <v>0</v>
      </c>
      <c r="L135" s="421">
        <f>+F135+K135</f>
        <v>242233026988</v>
      </c>
      <c r="M135" s="43">
        <f t="shared" si="95"/>
        <v>4.5632956756808535E-2</v>
      </c>
      <c r="N135" s="421">
        <v>0</v>
      </c>
      <c r="O135" s="421">
        <v>242233026988</v>
      </c>
      <c r="P135" s="421">
        <f>L135-O135</f>
        <v>0</v>
      </c>
      <c r="Q135" s="421">
        <v>242233026988</v>
      </c>
      <c r="R135" s="421">
        <f>+L135-Q135</f>
        <v>0</v>
      </c>
      <c r="S135" s="421">
        <f>O135-Q135</f>
        <v>0</v>
      </c>
      <c r="T135" s="421">
        <v>8850428804</v>
      </c>
      <c r="U135" s="421">
        <f>+Q135-T135</f>
        <v>233382598184</v>
      </c>
      <c r="V135" s="421">
        <v>8850428804</v>
      </c>
      <c r="W135" s="44">
        <f>+T135-V135</f>
        <v>0</v>
      </c>
      <c r="X135" s="45">
        <f t="shared" si="92"/>
        <v>1</v>
      </c>
      <c r="Y135" s="45">
        <f t="shared" si="93"/>
        <v>3.6536837746895853E-2</v>
      </c>
      <c r="Z135" s="45">
        <f t="shared" si="94"/>
        <v>3.6536837746895853E-2</v>
      </c>
      <c r="AA135" s="45">
        <f t="shared" si="97"/>
        <v>3.6536837746895853E-2</v>
      </c>
      <c r="AB135" s="45">
        <f t="shared" si="117"/>
        <v>1</v>
      </c>
    </row>
    <row r="136" spans="1:28" ht="72.75" customHeight="1" x14ac:dyDescent="0.25">
      <c r="A136" s="238" t="s">
        <v>253</v>
      </c>
      <c r="B136" s="40"/>
      <c r="C136" s="40"/>
      <c r="D136" s="40"/>
      <c r="E136" s="149" t="s">
        <v>254</v>
      </c>
      <c r="F136" s="425">
        <f t="shared" ref="F136:J138" si="119">+F137</f>
        <v>172797196133</v>
      </c>
      <c r="G136" s="425">
        <f t="shared" si="119"/>
        <v>0</v>
      </c>
      <c r="H136" s="425">
        <f t="shared" si="119"/>
        <v>0</v>
      </c>
      <c r="I136" s="425">
        <f t="shared" si="119"/>
        <v>0</v>
      </c>
      <c r="J136" s="425">
        <f t="shared" si="119"/>
        <v>0</v>
      </c>
      <c r="K136" s="425">
        <f t="shared" si="118"/>
        <v>0</v>
      </c>
      <c r="L136" s="425">
        <f>+L137</f>
        <v>172797196133</v>
      </c>
      <c r="M136" s="36">
        <f t="shared" si="95"/>
        <v>3.2552319875132386E-2</v>
      </c>
      <c r="N136" s="425">
        <f t="shared" ref="N136:R138" si="120">+N137</f>
        <v>0</v>
      </c>
      <c r="O136" s="425">
        <f t="shared" si="120"/>
        <v>172797196133</v>
      </c>
      <c r="P136" s="425">
        <f t="shared" si="120"/>
        <v>0</v>
      </c>
      <c r="Q136" s="425">
        <f t="shared" si="120"/>
        <v>172797196133</v>
      </c>
      <c r="R136" s="425">
        <f t="shared" si="120"/>
        <v>0</v>
      </c>
      <c r="S136" s="425">
        <v>0</v>
      </c>
      <c r="T136" s="425">
        <f t="shared" ref="T136:W138" si="121">+T137</f>
        <v>11739643239</v>
      </c>
      <c r="U136" s="425">
        <f t="shared" si="121"/>
        <v>161057552894</v>
      </c>
      <c r="V136" s="425">
        <f t="shared" si="121"/>
        <v>11739643239</v>
      </c>
      <c r="W136" s="425">
        <f t="shared" si="121"/>
        <v>0</v>
      </c>
      <c r="X136" s="37">
        <f t="shared" si="92"/>
        <v>1</v>
      </c>
      <c r="Y136" s="37">
        <f t="shared" si="93"/>
        <v>6.7938852607099781E-2</v>
      </c>
      <c r="Z136" s="37">
        <f t="shared" si="94"/>
        <v>6.7938852607099781E-2</v>
      </c>
      <c r="AA136" s="37">
        <f t="shared" si="97"/>
        <v>6.7938852607099781E-2</v>
      </c>
      <c r="AB136" s="37">
        <f t="shared" si="117"/>
        <v>1</v>
      </c>
    </row>
    <row r="137" spans="1:28" ht="72.75" customHeight="1" x14ac:dyDescent="0.25">
      <c r="A137" s="238" t="s">
        <v>255</v>
      </c>
      <c r="B137" s="68"/>
      <c r="C137" s="68"/>
      <c r="D137" s="40"/>
      <c r="E137" s="148" t="s">
        <v>254</v>
      </c>
      <c r="F137" s="425">
        <f t="shared" si="119"/>
        <v>172797196133</v>
      </c>
      <c r="G137" s="425">
        <f t="shared" si="119"/>
        <v>0</v>
      </c>
      <c r="H137" s="425">
        <f t="shared" si="119"/>
        <v>0</v>
      </c>
      <c r="I137" s="425">
        <f t="shared" si="119"/>
        <v>0</v>
      </c>
      <c r="J137" s="425">
        <f t="shared" si="119"/>
        <v>0</v>
      </c>
      <c r="K137" s="425">
        <f t="shared" si="118"/>
        <v>0</v>
      </c>
      <c r="L137" s="425">
        <f>+L138</f>
        <v>172797196133</v>
      </c>
      <c r="M137" s="36">
        <f t="shared" si="95"/>
        <v>3.2552319875132386E-2</v>
      </c>
      <c r="N137" s="425">
        <f t="shared" si="120"/>
        <v>0</v>
      </c>
      <c r="O137" s="425">
        <f t="shared" si="120"/>
        <v>172797196133</v>
      </c>
      <c r="P137" s="425">
        <f t="shared" si="120"/>
        <v>0</v>
      </c>
      <c r="Q137" s="425">
        <f t="shared" si="120"/>
        <v>172797196133</v>
      </c>
      <c r="R137" s="425">
        <f t="shared" si="120"/>
        <v>0</v>
      </c>
      <c r="S137" s="425">
        <v>0</v>
      </c>
      <c r="T137" s="425">
        <f t="shared" si="121"/>
        <v>11739643239</v>
      </c>
      <c r="U137" s="425">
        <f t="shared" si="121"/>
        <v>161057552894</v>
      </c>
      <c r="V137" s="425">
        <f t="shared" si="121"/>
        <v>11739643239</v>
      </c>
      <c r="W137" s="425">
        <f t="shared" si="121"/>
        <v>0</v>
      </c>
      <c r="X137" s="37">
        <f t="shared" si="92"/>
        <v>1</v>
      </c>
      <c r="Y137" s="37">
        <f t="shared" si="93"/>
        <v>6.7938852607099781E-2</v>
      </c>
      <c r="Z137" s="37">
        <f t="shared" si="94"/>
        <v>6.7938852607099781E-2</v>
      </c>
      <c r="AA137" s="37">
        <f t="shared" si="97"/>
        <v>6.7938852607099781E-2</v>
      </c>
      <c r="AB137" s="37">
        <f t="shared" si="117"/>
        <v>1</v>
      </c>
    </row>
    <row r="138" spans="1:28" ht="32.25" customHeight="1" x14ac:dyDescent="0.25">
      <c r="A138" s="238" t="s">
        <v>256</v>
      </c>
      <c r="B138" s="68"/>
      <c r="C138" s="68"/>
      <c r="D138" s="40"/>
      <c r="E138" s="149" t="s">
        <v>236</v>
      </c>
      <c r="F138" s="425">
        <f t="shared" si="119"/>
        <v>172797196133</v>
      </c>
      <c r="G138" s="425">
        <f t="shared" si="119"/>
        <v>0</v>
      </c>
      <c r="H138" s="425">
        <f t="shared" si="119"/>
        <v>0</v>
      </c>
      <c r="I138" s="425">
        <f t="shared" si="119"/>
        <v>0</v>
      </c>
      <c r="J138" s="425">
        <f t="shared" si="119"/>
        <v>0</v>
      </c>
      <c r="K138" s="425">
        <f t="shared" si="118"/>
        <v>0</v>
      </c>
      <c r="L138" s="425">
        <f>+L139</f>
        <v>172797196133</v>
      </c>
      <c r="M138" s="36">
        <f t="shared" si="95"/>
        <v>3.2552319875132386E-2</v>
      </c>
      <c r="N138" s="425">
        <f t="shared" si="120"/>
        <v>0</v>
      </c>
      <c r="O138" s="425">
        <f t="shared" si="120"/>
        <v>172797196133</v>
      </c>
      <c r="P138" s="425">
        <f t="shared" si="120"/>
        <v>0</v>
      </c>
      <c r="Q138" s="425">
        <f t="shared" si="120"/>
        <v>172797196133</v>
      </c>
      <c r="R138" s="425">
        <f t="shared" si="120"/>
        <v>0</v>
      </c>
      <c r="S138" s="425">
        <v>0</v>
      </c>
      <c r="T138" s="425">
        <f t="shared" si="121"/>
        <v>11739643239</v>
      </c>
      <c r="U138" s="425">
        <f t="shared" si="121"/>
        <v>161057552894</v>
      </c>
      <c r="V138" s="425">
        <f t="shared" si="121"/>
        <v>11739643239</v>
      </c>
      <c r="W138" s="425">
        <f t="shared" si="121"/>
        <v>0</v>
      </c>
      <c r="X138" s="37">
        <f t="shared" si="92"/>
        <v>1</v>
      </c>
      <c r="Y138" s="37">
        <f t="shared" si="93"/>
        <v>6.7938852607099781E-2</v>
      </c>
      <c r="Z138" s="37">
        <f t="shared" si="94"/>
        <v>6.7938852607099781E-2</v>
      </c>
      <c r="AA138" s="37">
        <f t="shared" si="97"/>
        <v>6.7938852607099781E-2</v>
      </c>
      <c r="AB138" s="37">
        <f t="shared" si="117"/>
        <v>1</v>
      </c>
    </row>
    <row r="139" spans="1:28" ht="30" customHeight="1" x14ac:dyDescent="0.25">
      <c r="A139" s="239" t="s">
        <v>257</v>
      </c>
      <c r="B139" s="40" t="s">
        <v>192</v>
      </c>
      <c r="C139" s="40">
        <v>11</v>
      </c>
      <c r="D139" s="40" t="s">
        <v>38</v>
      </c>
      <c r="E139" s="151" t="s">
        <v>226</v>
      </c>
      <c r="F139" s="421">
        <v>172797196133</v>
      </c>
      <c r="G139" s="421">
        <v>0</v>
      </c>
      <c r="H139" s="421">
        <v>0</v>
      </c>
      <c r="I139" s="421">
        <v>0</v>
      </c>
      <c r="J139" s="421">
        <v>0</v>
      </c>
      <c r="K139" s="421">
        <f t="shared" si="118"/>
        <v>0</v>
      </c>
      <c r="L139" s="421">
        <f>+F139+K139</f>
        <v>172797196133</v>
      </c>
      <c r="M139" s="43">
        <f t="shared" si="95"/>
        <v>3.2552319875132386E-2</v>
      </c>
      <c r="N139" s="421">
        <v>0</v>
      </c>
      <c r="O139" s="421">
        <v>172797196133</v>
      </c>
      <c r="P139" s="421">
        <f>L139-O139</f>
        <v>0</v>
      </c>
      <c r="Q139" s="421">
        <v>172797196133</v>
      </c>
      <c r="R139" s="421">
        <f>+L139-Q139</f>
        <v>0</v>
      </c>
      <c r="S139" s="421">
        <f>O139-Q139</f>
        <v>0</v>
      </c>
      <c r="T139" s="421">
        <v>11739643239</v>
      </c>
      <c r="U139" s="421">
        <f>+Q139-T139</f>
        <v>161057552894</v>
      </c>
      <c r="V139" s="421">
        <v>11739643239</v>
      </c>
      <c r="W139" s="44">
        <f>+T139-V139</f>
        <v>0</v>
      </c>
      <c r="X139" s="45">
        <f t="shared" si="92"/>
        <v>1</v>
      </c>
      <c r="Y139" s="45">
        <f t="shared" si="93"/>
        <v>6.7938852607099781E-2</v>
      </c>
      <c r="Z139" s="45">
        <f t="shared" si="94"/>
        <v>6.7938852607099781E-2</v>
      </c>
      <c r="AA139" s="45">
        <f t="shared" si="97"/>
        <v>6.7938852607099781E-2</v>
      </c>
      <c r="AB139" s="45">
        <f t="shared" si="117"/>
        <v>1</v>
      </c>
    </row>
    <row r="140" spans="1:28" ht="87" customHeight="1" x14ac:dyDescent="0.25">
      <c r="A140" s="238" t="s">
        <v>258</v>
      </c>
      <c r="B140" s="40"/>
      <c r="C140" s="40"/>
      <c r="D140" s="40"/>
      <c r="E140" s="149" t="s">
        <v>259</v>
      </c>
      <c r="F140" s="425">
        <f t="shared" ref="F140:J142" si="122">+F141</f>
        <v>186940477824</v>
      </c>
      <c r="G140" s="425">
        <f t="shared" si="122"/>
        <v>0</v>
      </c>
      <c r="H140" s="425">
        <f t="shared" si="122"/>
        <v>0</v>
      </c>
      <c r="I140" s="425">
        <f t="shared" si="122"/>
        <v>0</v>
      </c>
      <c r="J140" s="425">
        <f t="shared" si="122"/>
        <v>0</v>
      </c>
      <c r="K140" s="425">
        <f t="shared" si="118"/>
        <v>0</v>
      </c>
      <c r="L140" s="425">
        <f>+L141</f>
        <v>186940477824</v>
      </c>
      <c r="M140" s="36">
        <f t="shared" si="95"/>
        <v>3.5216695455249858E-2</v>
      </c>
      <c r="N140" s="425">
        <f t="shared" ref="N140:R142" si="123">+N141</f>
        <v>0</v>
      </c>
      <c r="O140" s="425">
        <f t="shared" si="123"/>
        <v>186940477824</v>
      </c>
      <c r="P140" s="425">
        <f t="shared" si="123"/>
        <v>0</v>
      </c>
      <c r="Q140" s="425">
        <f t="shared" si="123"/>
        <v>186940477824</v>
      </c>
      <c r="R140" s="425">
        <f t="shared" si="123"/>
        <v>0</v>
      </c>
      <c r="S140" s="425">
        <v>0</v>
      </c>
      <c r="T140" s="425">
        <f t="shared" ref="T140:W142" si="124">+T141</f>
        <v>17558442757</v>
      </c>
      <c r="U140" s="425">
        <f t="shared" si="124"/>
        <v>169382035067</v>
      </c>
      <c r="V140" s="425">
        <f t="shared" si="124"/>
        <v>17558442757</v>
      </c>
      <c r="W140" s="425">
        <f t="shared" si="124"/>
        <v>0</v>
      </c>
      <c r="X140" s="37">
        <f t="shared" si="92"/>
        <v>1</v>
      </c>
      <c r="Y140" s="37">
        <f t="shared" si="93"/>
        <v>9.392531227790514E-2</v>
      </c>
      <c r="Z140" s="37">
        <f t="shared" si="94"/>
        <v>9.392531227790514E-2</v>
      </c>
      <c r="AA140" s="37">
        <f t="shared" si="97"/>
        <v>9.392531227790514E-2</v>
      </c>
      <c r="AB140" s="37">
        <f t="shared" si="117"/>
        <v>1</v>
      </c>
    </row>
    <row r="141" spans="1:28" ht="85.5" customHeight="1" x14ac:dyDescent="0.25">
      <c r="A141" s="238" t="s">
        <v>260</v>
      </c>
      <c r="B141" s="68"/>
      <c r="C141" s="68"/>
      <c r="D141" s="40"/>
      <c r="E141" s="148" t="s">
        <v>259</v>
      </c>
      <c r="F141" s="425">
        <f t="shared" si="122"/>
        <v>186940477824</v>
      </c>
      <c r="G141" s="425">
        <f t="shared" si="122"/>
        <v>0</v>
      </c>
      <c r="H141" s="425">
        <f t="shared" si="122"/>
        <v>0</v>
      </c>
      <c r="I141" s="425">
        <f t="shared" si="122"/>
        <v>0</v>
      </c>
      <c r="J141" s="425">
        <f t="shared" si="122"/>
        <v>0</v>
      </c>
      <c r="K141" s="425">
        <f t="shared" si="118"/>
        <v>0</v>
      </c>
      <c r="L141" s="425">
        <f>+L142</f>
        <v>186940477824</v>
      </c>
      <c r="M141" s="36">
        <f t="shared" si="95"/>
        <v>3.5216695455249858E-2</v>
      </c>
      <c r="N141" s="425">
        <f t="shared" si="123"/>
        <v>0</v>
      </c>
      <c r="O141" s="425">
        <f t="shared" si="123"/>
        <v>186940477824</v>
      </c>
      <c r="P141" s="425">
        <f t="shared" si="123"/>
        <v>0</v>
      </c>
      <c r="Q141" s="425">
        <f t="shared" si="123"/>
        <v>186940477824</v>
      </c>
      <c r="R141" s="425">
        <f t="shared" si="123"/>
        <v>0</v>
      </c>
      <c r="S141" s="425">
        <v>0</v>
      </c>
      <c r="T141" s="425">
        <f t="shared" si="124"/>
        <v>17558442757</v>
      </c>
      <c r="U141" s="425">
        <f t="shared" si="124"/>
        <v>169382035067</v>
      </c>
      <c r="V141" s="425">
        <f t="shared" si="124"/>
        <v>17558442757</v>
      </c>
      <c r="W141" s="425">
        <f t="shared" si="124"/>
        <v>0</v>
      </c>
      <c r="X141" s="37">
        <f t="shared" si="92"/>
        <v>1</v>
      </c>
      <c r="Y141" s="37">
        <f t="shared" si="93"/>
        <v>9.392531227790514E-2</v>
      </c>
      <c r="Z141" s="37">
        <f t="shared" si="94"/>
        <v>9.392531227790514E-2</v>
      </c>
      <c r="AA141" s="37">
        <f t="shared" si="97"/>
        <v>9.392531227790514E-2</v>
      </c>
      <c r="AB141" s="37">
        <f t="shared" si="117"/>
        <v>1</v>
      </c>
    </row>
    <row r="142" spans="1:28" ht="31.5" customHeight="1" x14ac:dyDescent="0.25">
      <c r="A142" s="238" t="s">
        <v>261</v>
      </c>
      <c r="B142" s="68"/>
      <c r="C142" s="68"/>
      <c r="D142" s="40"/>
      <c r="E142" s="149" t="s">
        <v>236</v>
      </c>
      <c r="F142" s="425">
        <f t="shared" si="122"/>
        <v>186940477824</v>
      </c>
      <c r="G142" s="425">
        <f t="shared" si="122"/>
        <v>0</v>
      </c>
      <c r="H142" s="425">
        <f t="shared" si="122"/>
        <v>0</v>
      </c>
      <c r="I142" s="425">
        <f t="shared" si="122"/>
        <v>0</v>
      </c>
      <c r="J142" s="425">
        <f t="shared" si="122"/>
        <v>0</v>
      </c>
      <c r="K142" s="425">
        <f t="shared" si="118"/>
        <v>0</v>
      </c>
      <c r="L142" s="425">
        <f>+L143</f>
        <v>186940477824</v>
      </c>
      <c r="M142" s="36">
        <f t="shared" si="95"/>
        <v>3.5216695455249858E-2</v>
      </c>
      <c r="N142" s="425">
        <f t="shared" si="123"/>
        <v>0</v>
      </c>
      <c r="O142" s="425">
        <f t="shared" si="123"/>
        <v>186940477824</v>
      </c>
      <c r="P142" s="425">
        <f t="shared" si="123"/>
        <v>0</v>
      </c>
      <c r="Q142" s="425">
        <f t="shared" si="123"/>
        <v>186940477824</v>
      </c>
      <c r="R142" s="425">
        <f t="shared" si="123"/>
        <v>0</v>
      </c>
      <c r="S142" s="425">
        <v>0</v>
      </c>
      <c r="T142" s="425">
        <f t="shared" si="124"/>
        <v>17558442757</v>
      </c>
      <c r="U142" s="425">
        <f t="shared" si="124"/>
        <v>169382035067</v>
      </c>
      <c r="V142" s="425">
        <f t="shared" si="124"/>
        <v>17558442757</v>
      </c>
      <c r="W142" s="425">
        <f t="shared" si="124"/>
        <v>0</v>
      </c>
      <c r="X142" s="37">
        <f t="shared" si="92"/>
        <v>1</v>
      </c>
      <c r="Y142" s="37">
        <f t="shared" si="93"/>
        <v>9.392531227790514E-2</v>
      </c>
      <c r="Z142" s="37">
        <f t="shared" si="94"/>
        <v>9.392531227790514E-2</v>
      </c>
      <c r="AA142" s="37">
        <f t="shared" si="97"/>
        <v>9.392531227790514E-2</v>
      </c>
      <c r="AB142" s="37">
        <f t="shared" si="117"/>
        <v>1</v>
      </c>
    </row>
    <row r="143" spans="1:28" ht="30" customHeight="1" x14ac:dyDescent="0.25">
      <c r="A143" s="239" t="s">
        <v>262</v>
      </c>
      <c r="B143" s="40" t="s">
        <v>192</v>
      </c>
      <c r="C143" s="40">
        <v>11</v>
      </c>
      <c r="D143" s="40" t="s">
        <v>38</v>
      </c>
      <c r="E143" s="151" t="s">
        <v>226</v>
      </c>
      <c r="F143" s="421">
        <v>186940477824</v>
      </c>
      <c r="G143" s="421">
        <v>0</v>
      </c>
      <c r="H143" s="421">
        <v>0</v>
      </c>
      <c r="I143" s="421">
        <v>0</v>
      </c>
      <c r="J143" s="421">
        <v>0</v>
      </c>
      <c r="K143" s="421">
        <f t="shared" si="118"/>
        <v>0</v>
      </c>
      <c r="L143" s="421">
        <f>+F143+K143</f>
        <v>186940477824</v>
      </c>
      <c r="M143" s="43">
        <f t="shared" si="95"/>
        <v>3.5216695455249858E-2</v>
      </c>
      <c r="N143" s="421">
        <v>0</v>
      </c>
      <c r="O143" s="421">
        <v>186940477824</v>
      </c>
      <c r="P143" s="421">
        <f>L143-O143</f>
        <v>0</v>
      </c>
      <c r="Q143" s="421">
        <v>186940477824</v>
      </c>
      <c r="R143" s="421">
        <f>+L143-Q143</f>
        <v>0</v>
      </c>
      <c r="S143" s="421">
        <f>O143-Q143</f>
        <v>0</v>
      </c>
      <c r="T143" s="421">
        <v>17558442757</v>
      </c>
      <c r="U143" s="421">
        <f>+Q143-T143</f>
        <v>169382035067</v>
      </c>
      <c r="V143" s="421">
        <v>17558442757</v>
      </c>
      <c r="W143" s="44">
        <f>+T143-V143</f>
        <v>0</v>
      </c>
      <c r="X143" s="45">
        <f t="shared" si="92"/>
        <v>1</v>
      </c>
      <c r="Y143" s="45">
        <f t="shared" si="93"/>
        <v>9.392531227790514E-2</v>
      </c>
      <c r="Z143" s="45">
        <f t="shared" si="94"/>
        <v>9.392531227790514E-2</v>
      </c>
      <c r="AA143" s="45">
        <f t="shared" si="97"/>
        <v>9.392531227790514E-2</v>
      </c>
      <c r="AB143" s="45">
        <f t="shared" si="117"/>
        <v>1</v>
      </c>
    </row>
    <row r="144" spans="1:28" ht="65.25" customHeight="1" x14ac:dyDescent="0.25">
      <c r="A144" s="238" t="s">
        <v>263</v>
      </c>
      <c r="B144" s="40"/>
      <c r="C144" s="40"/>
      <c r="D144" s="40"/>
      <c r="E144" s="149" t="s">
        <v>264</v>
      </c>
      <c r="F144" s="425">
        <f t="shared" ref="F144:J146" si="125">+F145</f>
        <v>203096408219</v>
      </c>
      <c r="G144" s="425">
        <f t="shared" si="125"/>
        <v>0</v>
      </c>
      <c r="H144" s="425">
        <f t="shared" si="125"/>
        <v>0</v>
      </c>
      <c r="I144" s="425">
        <f t="shared" si="125"/>
        <v>0</v>
      </c>
      <c r="J144" s="425">
        <f t="shared" si="125"/>
        <v>0</v>
      </c>
      <c r="K144" s="425">
        <f t="shared" si="118"/>
        <v>0</v>
      </c>
      <c r="L144" s="425">
        <f>+L145</f>
        <v>203096408219</v>
      </c>
      <c r="M144" s="36">
        <f t="shared" si="95"/>
        <v>3.8260222930624081E-2</v>
      </c>
      <c r="N144" s="425">
        <f t="shared" ref="N144:R146" si="126">+N145</f>
        <v>0</v>
      </c>
      <c r="O144" s="425">
        <f t="shared" si="126"/>
        <v>203096408219</v>
      </c>
      <c r="P144" s="425">
        <f t="shared" si="126"/>
        <v>0</v>
      </c>
      <c r="Q144" s="425">
        <f t="shared" si="126"/>
        <v>203096408219</v>
      </c>
      <c r="R144" s="425">
        <f t="shared" si="126"/>
        <v>0</v>
      </c>
      <c r="S144" s="425">
        <v>0</v>
      </c>
      <c r="T144" s="425">
        <f t="shared" ref="T144:W146" si="127">+T145</f>
        <v>10481033855</v>
      </c>
      <c r="U144" s="425">
        <f t="shared" si="127"/>
        <v>192615374364</v>
      </c>
      <c r="V144" s="425">
        <f t="shared" si="127"/>
        <v>10481033855</v>
      </c>
      <c r="W144" s="425">
        <f t="shared" si="127"/>
        <v>0</v>
      </c>
      <c r="X144" s="37">
        <f t="shared" si="92"/>
        <v>1</v>
      </c>
      <c r="Y144" s="37">
        <f t="shared" si="93"/>
        <v>5.1606199966363966E-2</v>
      </c>
      <c r="Z144" s="37">
        <f t="shared" si="94"/>
        <v>5.1606199966363966E-2</v>
      </c>
      <c r="AA144" s="37">
        <f t="shared" si="97"/>
        <v>5.1606199966363966E-2</v>
      </c>
      <c r="AB144" s="37">
        <f t="shared" si="117"/>
        <v>1</v>
      </c>
    </row>
    <row r="145" spans="1:28" ht="63.75" customHeight="1" x14ac:dyDescent="0.25">
      <c r="A145" s="238" t="s">
        <v>265</v>
      </c>
      <c r="B145" s="68"/>
      <c r="C145" s="68"/>
      <c r="D145" s="40"/>
      <c r="E145" s="148" t="s">
        <v>264</v>
      </c>
      <c r="F145" s="425">
        <f t="shared" si="125"/>
        <v>203096408219</v>
      </c>
      <c r="G145" s="425">
        <f t="shared" si="125"/>
        <v>0</v>
      </c>
      <c r="H145" s="425">
        <f t="shared" si="125"/>
        <v>0</v>
      </c>
      <c r="I145" s="425">
        <f t="shared" si="125"/>
        <v>0</v>
      </c>
      <c r="J145" s="425">
        <f t="shared" si="125"/>
        <v>0</v>
      </c>
      <c r="K145" s="425">
        <f t="shared" si="118"/>
        <v>0</v>
      </c>
      <c r="L145" s="425">
        <f>+L146</f>
        <v>203096408219</v>
      </c>
      <c r="M145" s="36">
        <f t="shared" si="95"/>
        <v>3.8260222930624081E-2</v>
      </c>
      <c r="N145" s="425">
        <f t="shared" si="126"/>
        <v>0</v>
      </c>
      <c r="O145" s="425">
        <f t="shared" si="126"/>
        <v>203096408219</v>
      </c>
      <c r="P145" s="425">
        <f t="shared" si="126"/>
        <v>0</v>
      </c>
      <c r="Q145" s="425">
        <f t="shared" si="126"/>
        <v>203096408219</v>
      </c>
      <c r="R145" s="425">
        <f t="shared" si="126"/>
        <v>0</v>
      </c>
      <c r="S145" s="425">
        <v>0</v>
      </c>
      <c r="T145" s="425">
        <f t="shared" si="127"/>
        <v>10481033855</v>
      </c>
      <c r="U145" s="425">
        <f t="shared" si="127"/>
        <v>192615374364</v>
      </c>
      <c r="V145" s="425">
        <f t="shared" si="127"/>
        <v>10481033855</v>
      </c>
      <c r="W145" s="425">
        <f t="shared" si="127"/>
        <v>0</v>
      </c>
      <c r="X145" s="37">
        <f t="shared" si="92"/>
        <v>1</v>
      </c>
      <c r="Y145" s="37">
        <f t="shared" si="93"/>
        <v>5.1606199966363966E-2</v>
      </c>
      <c r="Z145" s="37">
        <f t="shared" si="94"/>
        <v>5.1606199966363966E-2</v>
      </c>
      <c r="AA145" s="37">
        <f t="shared" si="97"/>
        <v>5.1606199966363966E-2</v>
      </c>
      <c r="AB145" s="37">
        <f t="shared" si="117"/>
        <v>1</v>
      </c>
    </row>
    <row r="146" spans="1:28" ht="38.25" customHeight="1" x14ac:dyDescent="0.25">
      <c r="A146" s="238" t="s">
        <v>266</v>
      </c>
      <c r="B146" s="68"/>
      <c r="C146" s="68"/>
      <c r="D146" s="40"/>
      <c r="E146" s="149" t="s">
        <v>236</v>
      </c>
      <c r="F146" s="425">
        <f t="shared" si="125"/>
        <v>203096408219</v>
      </c>
      <c r="G146" s="425">
        <f t="shared" si="125"/>
        <v>0</v>
      </c>
      <c r="H146" s="425">
        <f t="shared" si="125"/>
        <v>0</v>
      </c>
      <c r="I146" s="425">
        <f t="shared" si="125"/>
        <v>0</v>
      </c>
      <c r="J146" s="425">
        <f t="shared" si="125"/>
        <v>0</v>
      </c>
      <c r="K146" s="425">
        <f t="shared" si="118"/>
        <v>0</v>
      </c>
      <c r="L146" s="425">
        <f>+L147</f>
        <v>203096408219</v>
      </c>
      <c r="M146" s="36">
        <f t="shared" si="95"/>
        <v>3.8260222930624081E-2</v>
      </c>
      <c r="N146" s="425">
        <f t="shared" si="126"/>
        <v>0</v>
      </c>
      <c r="O146" s="425">
        <f t="shared" si="126"/>
        <v>203096408219</v>
      </c>
      <c r="P146" s="425">
        <f t="shared" si="126"/>
        <v>0</v>
      </c>
      <c r="Q146" s="425">
        <f t="shared" si="126"/>
        <v>203096408219</v>
      </c>
      <c r="R146" s="425">
        <f t="shared" si="126"/>
        <v>0</v>
      </c>
      <c r="S146" s="425">
        <v>0</v>
      </c>
      <c r="T146" s="425">
        <f t="shared" si="127"/>
        <v>10481033855</v>
      </c>
      <c r="U146" s="425">
        <f t="shared" si="127"/>
        <v>192615374364</v>
      </c>
      <c r="V146" s="425">
        <f t="shared" si="127"/>
        <v>10481033855</v>
      </c>
      <c r="W146" s="425">
        <f t="shared" si="127"/>
        <v>0</v>
      </c>
      <c r="X146" s="37">
        <f t="shared" si="92"/>
        <v>1</v>
      </c>
      <c r="Y146" s="37">
        <f t="shared" si="93"/>
        <v>5.1606199966363966E-2</v>
      </c>
      <c r="Z146" s="37">
        <f t="shared" si="94"/>
        <v>5.1606199966363966E-2</v>
      </c>
      <c r="AA146" s="37">
        <f t="shared" si="97"/>
        <v>5.1606199966363966E-2</v>
      </c>
      <c r="AB146" s="37">
        <f t="shared" si="117"/>
        <v>1</v>
      </c>
    </row>
    <row r="147" spans="1:28" ht="30" customHeight="1" x14ac:dyDescent="0.25">
      <c r="A147" s="239" t="s">
        <v>267</v>
      </c>
      <c r="B147" s="40" t="s">
        <v>192</v>
      </c>
      <c r="C147" s="40">
        <v>11</v>
      </c>
      <c r="D147" s="40" t="s">
        <v>38</v>
      </c>
      <c r="E147" s="151" t="s">
        <v>226</v>
      </c>
      <c r="F147" s="421">
        <v>203096408219</v>
      </c>
      <c r="G147" s="421">
        <v>0</v>
      </c>
      <c r="H147" s="421">
        <v>0</v>
      </c>
      <c r="I147" s="421">
        <v>0</v>
      </c>
      <c r="J147" s="421">
        <v>0</v>
      </c>
      <c r="K147" s="421">
        <f t="shared" si="118"/>
        <v>0</v>
      </c>
      <c r="L147" s="421">
        <f>+F147+K147</f>
        <v>203096408219</v>
      </c>
      <c r="M147" s="43">
        <f t="shared" si="95"/>
        <v>3.8260222930624081E-2</v>
      </c>
      <c r="N147" s="421">
        <v>0</v>
      </c>
      <c r="O147" s="421">
        <v>203096408219</v>
      </c>
      <c r="P147" s="421">
        <f>L147-O147</f>
        <v>0</v>
      </c>
      <c r="Q147" s="421">
        <v>203096408219</v>
      </c>
      <c r="R147" s="421">
        <f>+L147-Q147</f>
        <v>0</v>
      </c>
      <c r="S147" s="421">
        <f>O147-Q147</f>
        <v>0</v>
      </c>
      <c r="T147" s="421">
        <v>10481033855</v>
      </c>
      <c r="U147" s="421">
        <f>+Q147-T147</f>
        <v>192615374364</v>
      </c>
      <c r="V147" s="421">
        <v>10481033855</v>
      </c>
      <c r="W147" s="44">
        <f>+T147-V147</f>
        <v>0</v>
      </c>
      <c r="X147" s="45">
        <f t="shared" si="92"/>
        <v>1</v>
      </c>
      <c r="Y147" s="45">
        <f t="shared" si="93"/>
        <v>5.1606199966363966E-2</v>
      </c>
      <c r="Z147" s="45">
        <f t="shared" si="94"/>
        <v>5.1606199966363966E-2</v>
      </c>
      <c r="AA147" s="45">
        <f t="shared" si="97"/>
        <v>5.1606199966363966E-2</v>
      </c>
      <c r="AB147" s="45">
        <f t="shared" si="117"/>
        <v>1</v>
      </c>
    </row>
    <row r="148" spans="1:28" ht="49.5" customHeight="1" x14ac:dyDescent="0.25">
      <c r="A148" s="254" t="s">
        <v>268</v>
      </c>
      <c r="B148" s="40"/>
      <c r="C148" s="40"/>
      <c r="D148" s="40"/>
      <c r="E148" s="149" t="s">
        <v>271</v>
      </c>
      <c r="F148" s="425">
        <f t="shared" ref="F148:J149" si="128">+F149</f>
        <v>15000000000</v>
      </c>
      <c r="G148" s="425">
        <f t="shared" si="128"/>
        <v>0</v>
      </c>
      <c r="H148" s="425">
        <f t="shared" si="128"/>
        <v>0</v>
      </c>
      <c r="I148" s="425">
        <f t="shared" si="128"/>
        <v>0</v>
      </c>
      <c r="J148" s="425">
        <f t="shared" si="128"/>
        <v>0</v>
      </c>
      <c r="K148" s="425">
        <f t="shared" si="118"/>
        <v>0</v>
      </c>
      <c r="L148" s="425">
        <f>+F148+K148</f>
        <v>15000000000</v>
      </c>
      <c r="M148" s="36">
        <f t="shared" si="95"/>
        <v>2.8257680625278121E-3</v>
      </c>
      <c r="N148" s="425">
        <f>+N149</f>
        <v>0</v>
      </c>
      <c r="O148" s="425">
        <f>+O149</f>
        <v>10666109521.560001</v>
      </c>
      <c r="P148" s="425">
        <f>L148-O148</f>
        <v>4333890478.4399986</v>
      </c>
      <c r="Q148" s="425">
        <f>+Q149</f>
        <v>9680234016.7600002</v>
      </c>
      <c r="R148" s="425">
        <f>+L148-Q148</f>
        <v>5319765983.2399998</v>
      </c>
      <c r="S148" s="425">
        <f>+S149</f>
        <v>985875504.80000019</v>
      </c>
      <c r="T148" s="425">
        <f>+T149</f>
        <v>6180222005.0700006</v>
      </c>
      <c r="U148" s="425">
        <f>+Q148-T148</f>
        <v>3500012011.6899996</v>
      </c>
      <c r="V148" s="425">
        <f>+V149</f>
        <v>6176072990.0700006</v>
      </c>
      <c r="W148" s="425">
        <f>+W149</f>
        <v>4149015</v>
      </c>
      <c r="X148" s="37">
        <f t="shared" si="92"/>
        <v>0.64534893445066666</v>
      </c>
      <c r="Y148" s="37">
        <f t="shared" si="93"/>
        <v>0.41201480033800003</v>
      </c>
      <c r="Z148" s="37">
        <f t="shared" si="94"/>
        <v>0.41173819933800004</v>
      </c>
      <c r="AA148" s="37">
        <f t="shared" si="97"/>
        <v>0.63843725207157098</v>
      </c>
      <c r="AB148" s="37">
        <f t="shared" si="117"/>
        <v>0.99932866246607377</v>
      </c>
    </row>
    <row r="149" spans="1:28" ht="49.5" customHeight="1" x14ac:dyDescent="0.25">
      <c r="A149" s="238" t="s">
        <v>270</v>
      </c>
      <c r="B149" s="68"/>
      <c r="C149" s="68"/>
      <c r="D149" s="40"/>
      <c r="E149" s="149" t="s">
        <v>271</v>
      </c>
      <c r="F149" s="425">
        <f t="shared" si="128"/>
        <v>15000000000</v>
      </c>
      <c r="G149" s="425">
        <f t="shared" si="128"/>
        <v>0</v>
      </c>
      <c r="H149" s="425">
        <f t="shared" si="128"/>
        <v>0</v>
      </c>
      <c r="I149" s="425">
        <f t="shared" si="128"/>
        <v>0</v>
      </c>
      <c r="J149" s="425">
        <f t="shared" si="128"/>
        <v>0</v>
      </c>
      <c r="K149" s="425">
        <f t="shared" si="118"/>
        <v>0</v>
      </c>
      <c r="L149" s="425">
        <f>+L150</f>
        <v>15000000000</v>
      </c>
      <c r="M149" s="36">
        <f t="shared" si="95"/>
        <v>2.8257680625278121E-3</v>
      </c>
      <c r="N149" s="425">
        <f>+N150</f>
        <v>0</v>
      </c>
      <c r="O149" s="425">
        <f>+O150</f>
        <v>10666109521.560001</v>
      </c>
      <c r="P149" s="425">
        <f>+P150</f>
        <v>4333890478.4399996</v>
      </c>
      <c r="Q149" s="425">
        <f>+Q150</f>
        <v>9680234016.7600002</v>
      </c>
      <c r="R149" s="425">
        <f>+R150</f>
        <v>5319765983.2399998</v>
      </c>
      <c r="S149" s="425">
        <f>+S150</f>
        <v>985875504.80000019</v>
      </c>
      <c r="T149" s="425">
        <f>+T150</f>
        <v>6180222005.0700006</v>
      </c>
      <c r="U149" s="425">
        <f>+U150</f>
        <v>3500012011.6899996</v>
      </c>
      <c r="V149" s="425">
        <f>+V150</f>
        <v>6176072990.0700006</v>
      </c>
      <c r="W149" s="425">
        <f>+W150</f>
        <v>4149015</v>
      </c>
      <c r="X149" s="37">
        <f t="shared" si="92"/>
        <v>0.64534893445066666</v>
      </c>
      <c r="Y149" s="37">
        <f t="shared" si="93"/>
        <v>0.41201480033800003</v>
      </c>
      <c r="Z149" s="37">
        <f t="shared" si="94"/>
        <v>0.41173819933800004</v>
      </c>
      <c r="AA149" s="37">
        <f t="shared" si="97"/>
        <v>0.63843725207157098</v>
      </c>
      <c r="AB149" s="37">
        <f t="shared" si="117"/>
        <v>0.99932866246607377</v>
      </c>
    </row>
    <row r="150" spans="1:28" ht="49.5" customHeight="1" x14ac:dyDescent="0.25">
      <c r="A150" s="238" t="s">
        <v>272</v>
      </c>
      <c r="B150" s="68"/>
      <c r="C150" s="68"/>
      <c r="D150" s="40"/>
      <c r="E150" s="149" t="s">
        <v>273</v>
      </c>
      <c r="F150" s="425">
        <f>SUM(F151:F153)</f>
        <v>15000000000</v>
      </c>
      <c r="G150" s="425">
        <f>SUM(G151:G153)</f>
        <v>0</v>
      </c>
      <c r="H150" s="425">
        <f>SUM(H151:H153)</f>
        <v>0</v>
      </c>
      <c r="I150" s="425">
        <f>SUM(I151:I153)</f>
        <v>0</v>
      </c>
      <c r="J150" s="425">
        <f>SUM(J151:J153)</f>
        <v>0</v>
      </c>
      <c r="K150" s="425">
        <f t="shared" si="118"/>
        <v>0</v>
      </c>
      <c r="L150" s="425">
        <f>SUM(L151:L153)</f>
        <v>15000000000</v>
      </c>
      <c r="M150" s="36">
        <f t="shared" si="95"/>
        <v>2.8257680625278121E-3</v>
      </c>
      <c r="N150" s="425">
        <f t="shared" ref="N150:W150" si="129">SUM(N151:N153)</f>
        <v>0</v>
      </c>
      <c r="O150" s="425">
        <f t="shared" si="129"/>
        <v>10666109521.560001</v>
      </c>
      <c r="P150" s="425">
        <f t="shared" si="129"/>
        <v>4333890478.4399996</v>
      </c>
      <c r="Q150" s="425">
        <f t="shared" si="129"/>
        <v>9680234016.7600002</v>
      </c>
      <c r="R150" s="425">
        <f t="shared" si="129"/>
        <v>5319765983.2399998</v>
      </c>
      <c r="S150" s="425">
        <f t="shared" si="129"/>
        <v>985875504.80000019</v>
      </c>
      <c r="T150" s="425">
        <f t="shared" si="129"/>
        <v>6180222005.0700006</v>
      </c>
      <c r="U150" s="425">
        <f t="shared" si="129"/>
        <v>3500012011.6899996</v>
      </c>
      <c r="V150" s="425">
        <f t="shared" si="129"/>
        <v>6176072990.0700006</v>
      </c>
      <c r="W150" s="425">
        <f t="shared" si="129"/>
        <v>4149015</v>
      </c>
      <c r="X150" s="37">
        <f t="shared" si="92"/>
        <v>0.64534893445066666</v>
      </c>
      <c r="Y150" s="37">
        <f t="shared" si="93"/>
        <v>0.41201480033800003</v>
      </c>
      <c r="Z150" s="37">
        <f t="shared" si="94"/>
        <v>0.41173819933800004</v>
      </c>
      <c r="AA150" s="37">
        <f t="shared" si="97"/>
        <v>0.63843725207157098</v>
      </c>
      <c r="AB150" s="37">
        <f t="shared" si="117"/>
        <v>0.99932866246607377</v>
      </c>
    </row>
    <row r="151" spans="1:28" ht="30" customHeight="1" x14ac:dyDescent="0.25">
      <c r="A151" s="239" t="s">
        <v>274</v>
      </c>
      <c r="B151" s="40" t="s">
        <v>192</v>
      </c>
      <c r="C151" s="40">
        <v>11</v>
      </c>
      <c r="D151" s="40" t="s">
        <v>38</v>
      </c>
      <c r="E151" s="151" t="s">
        <v>226</v>
      </c>
      <c r="F151" s="421">
        <v>6455000000</v>
      </c>
      <c r="G151" s="421">
        <v>0</v>
      </c>
      <c r="H151" s="421">
        <v>0</v>
      </c>
      <c r="I151" s="421">
        <v>0</v>
      </c>
      <c r="J151" s="421">
        <v>0</v>
      </c>
      <c r="K151" s="421">
        <f t="shared" si="118"/>
        <v>0</v>
      </c>
      <c r="L151" s="421">
        <f>+F151+K151</f>
        <v>6455000000</v>
      </c>
      <c r="M151" s="43">
        <f t="shared" si="95"/>
        <v>1.2160221895744685E-3</v>
      </c>
      <c r="N151" s="421">
        <v>0</v>
      </c>
      <c r="O151" s="421">
        <v>6176915193.3000002</v>
      </c>
      <c r="P151" s="421">
        <f>L151-O151</f>
        <v>278084806.69999981</v>
      </c>
      <c r="Q151" s="421">
        <v>6176915193.3000002</v>
      </c>
      <c r="R151" s="421">
        <f>+L151-Q151</f>
        <v>278084806.69999981</v>
      </c>
      <c r="S151" s="421">
        <f>O151-Q151</f>
        <v>0</v>
      </c>
      <c r="T151" s="421">
        <v>4020859746.6100001</v>
      </c>
      <c r="U151" s="421">
        <f>+Q151-T151</f>
        <v>2156055446.6900001</v>
      </c>
      <c r="V151" s="421">
        <v>4020859746.6100001</v>
      </c>
      <c r="W151" s="44">
        <f>+T151-V151</f>
        <v>0</v>
      </c>
      <c r="X151" s="45">
        <f t="shared" si="92"/>
        <v>0.95691947223857476</v>
      </c>
      <c r="Y151" s="45">
        <f t="shared" si="93"/>
        <v>0.62290623495120068</v>
      </c>
      <c r="Z151" s="45">
        <f t="shared" si="94"/>
        <v>0.62290623495120068</v>
      </c>
      <c r="AA151" s="45">
        <f t="shared" si="97"/>
        <v>0.65094948218997106</v>
      </c>
      <c r="AB151" s="45">
        <f t="shared" si="117"/>
        <v>1</v>
      </c>
    </row>
    <row r="152" spans="1:28" ht="30" customHeight="1" x14ac:dyDescent="0.25">
      <c r="A152" s="239" t="s">
        <v>274</v>
      </c>
      <c r="B152" s="40" t="s">
        <v>192</v>
      </c>
      <c r="C152" s="40">
        <v>54</v>
      </c>
      <c r="D152" s="40" t="s">
        <v>38</v>
      </c>
      <c r="E152" s="151" t="s">
        <v>226</v>
      </c>
      <c r="F152" s="421">
        <v>1000000000</v>
      </c>
      <c r="G152" s="421">
        <v>0</v>
      </c>
      <c r="H152" s="421">
        <v>0</v>
      </c>
      <c r="I152" s="421">
        <v>0</v>
      </c>
      <c r="J152" s="421">
        <v>0</v>
      </c>
      <c r="K152" s="421">
        <f t="shared" si="118"/>
        <v>0</v>
      </c>
      <c r="L152" s="421">
        <f>+F152+K152</f>
        <v>1000000000</v>
      </c>
      <c r="M152" s="43">
        <f t="shared" si="95"/>
        <v>1.8838453750185413E-4</v>
      </c>
      <c r="N152" s="421">
        <v>0</v>
      </c>
      <c r="O152" s="421">
        <v>990814380.79999995</v>
      </c>
      <c r="P152" s="421">
        <f>L152-O152</f>
        <v>9185619.2000000477</v>
      </c>
      <c r="Q152" s="421">
        <v>552872846.79999995</v>
      </c>
      <c r="R152" s="421">
        <f>+L152-Q152</f>
        <v>447127153.20000005</v>
      </c>
      <c r="S152" s="421">
        <f>O152-Q152</f>
        <v>437941534</v>
      </c>
      <c r="T152" s="421">
        <v>278352520</v>
      </c>
      <c r="U152" s="421">
        <f>+Q152-T152</f>
        <v>274520326.79999995</v>
      </c>
      <c r="V152" s="421">
        <v>274203505</v>
      </c>
      <c r="W152" s="44">
        <f>+T152-V152</f>
        <v>4149015</v>
      </c>
      <c r="X152" s="45">
        <f t="shared" si="92"/>
        <v>0.55287284679999993</v>
      </c>
      <c r="Y152" s="45">
        <f t="shared" si="93"/>
        <v>0.27835251999999999</v>
      </c>
      <c r="Z152" s="45">
        <f t="shared" si="94"/>
        <v>0.27420350500000001</v>
      </c>
      <c r="AA152" s="45">
        <f t="shared" si="97"/>
        <v>0.50346570935991941</v>
      </c>
      <c r="AB152" s="45">
        <f t="shared" si="117"/>
        <v>0.98509438678694194</v>
      </c>
    </row>
    <row r="153" spans="1:28" ht="30" customHeight="1" x14ac:dyDescent="0.25">
      <c r="A153" s="239" t="s">
        <v>274</v>
      </c>
      <c r="B153" s="40" t="s">
        <v>37</v>
      </c>
      <c r="C153" s="40">
        <v>20</v>
      </c>
      <c r="D153" s="40" t="s">
        <v>38</v>
      </c>
      <c r="E153" s="151" t="s">
        <v>226</v>
      </c>
      <c r="F153" s="421">
        <v>7545000000</v>
      </c>
      <c r="G153" s="421">
        <v>0</v>
      </c>
      <c r="H153" s="421">
        <v>0</v>
      </c>
      <c r="I153" s="421">
        <v>0</v>
      </c>
      <c r="J153" s="421">
        <v>0</v>
      </c>
      <c r="K153" s="421">
        <f t="shared" si="118"/>
        <v>0</v>
      </c>
      <c r="L153" s="421">
        <f>+F153+K153</f>
        <v>7545000000</v>
      </c>
      <c r="M153" s="43">
        <f t="shared" si="95"/>
        <v>1.4213613354514896E-3</v>
      </c>
      <c r="N153" s="421">
        <v>0</v>
      </c>
      <c r="O153" s="421">
        <v>3498379947.46</v>
      </c>
      <c r="P153" s="421">
        <f>L153-O153</f>
        <v>4046620052.54</v>
      </c>
      <c r="Q153" s="421">
        <v>2950445976.6599998</v>
      </c>
      <c r="R153" s="421">
        <f>+L153-Q153</f>
        <v>4594554023.3400002</v>
      </c>
      <c r="S153" s="421">
        <f>O153-Q153</f>
        <v>547933970.80000019</v>
      </c>
      <c r="T153" s="421">
        <v>1881009738.46</v>
      </c>
      <c r="U153" s="421">
        <f>+Q153-T153</f>
        <v>1069436238.1999998</v>
      </c>
      <c r="V153" s="421">
        <v>1881009738.46</v>
      </c>
      <c r="W153" s="44">
        <f>+T153-V153</f>
        <v>0</v>
      </c>
      <c r="X153" s="45">
        <f t="shared" si="92"/>
        <v>0.39104651778131211</v>
      </c>
      <c r="Y153" s="45">
        <f t="shared" si="93"/>
        <v>0.24930546566732936</v>
      </c>
      <c r="Z153" s="45">
        <f t="shared" si="94"/>
        <v>0.24930546566732936</v>
      </c>
      <c r="AA153" s="45">
        <f t="shared" si="97"/>
        <v>0.6375340383589615</v>
      </c>
      <c r="AB153" s="45">
        <f t="shared" si="117"/>
        <v>1</v>
      </c>
    </row>
    <row r="154" spans="1:28" ht="69.75" customHeight="1" x14ac:dyDescent="0.25">
      <c r="A154" s="238" t="s">
        <v>275</v>
      </c>
      <c r="B154" s="68"/>
      <c r="C154" s="68"/>
      <c r="D154" s="40"/>
      <c r="E154" s="149" t="s">
        <v>276</v>
      </c>
      <c r="F154" s="425">
        <f t="shared" ref="F154:J156" si="130">+F155</f>
        <v>232164420822</v>
      </c>
      <c r="G154" s="425">
        <f t="shared" si="130"/>
        <v>0</v>
      </c>
      <c r="H154" s="425">
        <f t="shared" si="130"/>
        <v>0</v>
      </c>
      <c r="I154" s="425">
        <f t="shared" si="130"/>
        <v>0</v>
      </c>
      <c r="J154" s="425">
        <f t="shared" si="130"/>
        <v>0</v>
      </c>
      <c r="K154" s="425">
        <f t="shared" si="118"/>
        <v>0</v>
      </c>
      <c r="L154" s="425">
        <f>+L155</f>
        <v>232164420822</v>
      </c>
      <c r="M154" s="36">
        <f t="shared" si="95"/>
        <v>4.3736187040938304E-2</v>
      </c>
      <c r="N154" s="425">
        <f t="shared" ref="N154:W156" si="131">+N155</f>
        <v>0</v>
      </c>
      <c r="O154" s="425">
        <f t="shared" si="131"/>
        <v>232164420822</v>
      </c>
      <c r="P154" s="425">
        <f t="shared" si="131"/>
        <v>0</v>
      </c>
      <c r="Q154" s="425">
        <f t="shared" si="131"/>
        <v>232164420822</v>
      </c>
      <c r="R154" s="425">
        <f t="shared" si="131"/>
        <v>0</v>
      </c>
      <c r="S154" s="425">
        <f t="shared" si="131"/>
        <v>0</v>
      </c>
      <c r="T154" s="425">
        <f t="shared" si="131"/>
        <v>0</v>
      </c>
      <c r="U154" s="425">
        <f t="shared" si="131"/>
        <v>232164420822</v>
      </c>
      <c r="V154" s="425">
        <f t="shared" si="131"/>
        <v>0</v>
      </c>
      <c r="W154" s="425">
        <f t="shared" si="131"/>
        <v>0</v>
      </c>
      <c r="X154" s="37">
        <f t="shared" si="92"/>
        <v>1</v>
      </c>
      <c r="Y154" s="37">
        <f t="shared" si="93"/>
        <v>0</v>
      </c>
      <c r="Z154" s="37">
        <f t="shared" si="94"/>
        <v>0</v>
      </c>
      <c r="AA154" s="37">
        <f t="shared" si="97"/>
        <v>0</v>
      </c>
      <c r="AB154" s="37" t="s">
        <v>46</v>
      </c>
    </row>
    <row r="155" spans="1:28" ht="70.5" customHeight="1" x14ac:dyDescent="0.25">
      <c r="A155" s="238" t="s">
        <v>277</v>
      </c>
      <c r="B155" s="40"/>
      <c r="C155" s="40"/>
      <c r="D155" s="40"/>
      <c r="E155" s="148" t="s">
        <v>276</v>
      </c>
      <c r="F155" s="425">
        <f t="shared" si="130"/>
        <v>232164420822</v>
      </c>
      <c r="G155" s="425">
        <f t="shared" si="130"/>
        <v>0</v>
      </c>
      <c r="H155" s="425">
        <f t="shared" si="130"/>
        <v>0</v>
      </c>
      <c r="I155" s="425">
        <f t="shared" si="130"/>
        <v>0</v>
      </c>
      <c r="J155" s="425">
        <f t="shared" si="130"/>
        <v>0</v>
      </c>
      <c r="K155" s="425">
        <f t="shared" si="118"/>
        <v>0</v>
      </c>
      <c r="L155" s="425">
        <f>+L156</f>
        <v>232164420822</v>
      </c>
      <c r="M155" s="36">
        <f t="shared" si="95"/>
        <v>4.3736187040938304E-2</v>
      </c>
      <c r="N155" s="425">
        <f t="shared" si="131"/>
        <v>0</v>
      </c>
      <c r="O155" s="425">
        <f t="shared" si="131"/>
        <v>232164420822</v>
      </c>
      <c r="P155" s="425">
        <f t="shared" si="131"/>
        <v>0</v>
      </c>
      <c r="Q155" s="425">
        <f t="shared" si="131"/>
        <v>232164420822</v>
      </c>
      <c r="R155" s="425">
        <f t="shared" si="131"/>
        <v>0</v>
      </c>
      <c r="S155" s="425">
        <f t="shared" si="131"/>
        <v>0</v>
      </c>
      <c r="T155" s="425">
        <f t="shared" si="131"/>
        <v>0</v>
      </c>
      <c r="U155" s="425">
        <f t="shared" si="131"/>
        <v>232164420822</v>
      </c>
      <c r="V155" s="425">
        <f t="shared" si="131"/>
        <v>0</v>
      </c>
      <c r="W155" s="425">
        <f t="shared" si="131"/>
        <v>0</v>
      </c>
      <c r="X155" s="37">
        <f t="shared" si="92"/>
        <v>1</v>
      </c>
      <c r="Y155" s="37">
        <f t="shared" si="93"/>
        <v>0</v>
      </c>
      <c r="Z155" s="37">
        <f t="shared" si="94"/>
        <v>0</v>
      </c>
      <c r="AA155" s="37">
        <f t="shared" si="97"/>
        <v>0</v>
      </c>
      <c r="AB155" s="37" t="s">
        <v>46</v>
      </c>
    </row>
    <row r="156" spans="1:28" ht="29.25" customHeight="1" x14ac:dyDescent="0.25">
      <c r="A156" s="238" t="s">
        <v>278</v>
      </c>
      <c r="B156" s="40"/>
      <c r="C156" s="40"/>
      <c r="D156" s="40"/>
      <c r="E156" s="149" t="s">
        <v>236</v>
      </c>
      <c r="F156" s="425">
        <f t="shared" si="130"/>
        <v>232164420822</v>
      </c>
      <c r="G156" s="425">
        <f t="shared" si="130"/>
        <v>0</v>
      </c>
      <c r="H156" s="425">
        <f t="shared" si="130"/>
        <v>0</v>
      </c>
      <c r="I156" s="425">
        <f t="shared" si="130"/>
        <v>0</v>
      </c>
      <c r="J156" s="425">
        <f t="shared" si="130"/>
        <v>0</v>
      </c>
      <c r="K156" s="425">
        <f t="shared" si="118"/>
        <v>0</v>
      </c>
      <c r="L156" s="425">
        <f>+L157</f>
        <v>232164420822</v>
      </c>
      <c r="M156" s="36">
        <f t="shared" si="95"/>
        <v>4.3736187040938304E-2</v>
      </c>
      <c r="N156" s="425">
        <f t="shared" si="131"/>
        <v>0</v>
      </c>
      <c r="O156" s="425">
        <f t="shared" si="131"/>
        <v>232164420822</v>
      </c>
      <c r="P156" s="425">
        <f t="shared" si="131"/>
        <v>0</v>
      </c>
      <c r="Q156" s="425">
        <f t="shared" si="131"/>
        <v>232164420822</v>
      </c>
      <c r="R156" s="425">
        <f t="shared" si="131"/>
        <v>0</v>
      </c>
      <c r="S156" s="425">
        <f t="shared" si="131"/>
        <v>0</v>
      </c>
      <c r="T156" s="425">
        <f t="shared" si="131"/>
        <v>0</v>
      </c>
      <c r="U156" s="425">
        <f t="shared" si="131"/>
        <v>232164420822</v>
      </c>
      <c r="V156" s="425">
        <f t="shared" si="131"/>
        <v>0</v>
      </c>
      <c r="W156" s="425">
        <f t="shared" si="131"/>
        <v>0</v>
      </c>
      <c r="X156" s="37">
        <f t="shared" si="92"/>
        <v>1</v>
      </c>
      <c r="Y156" s="37">
        <f t="shared" si="93"/>
        <v>0</v>
      </c>
      <c r="Z156" s="37">
        <f t="shared" si="94"/>
        <v>0</v>
      </c>
      <c r="AA156" s="37">
        <f t="shared" si="97"/>
        <v>0</v>
      </c>
      <c r="AB156" s="37" t="s">
        <v>46</v>
      </c>
    </row>
    <row r="157" spans="1:28" ht="30" customHeight="1" x14ac:dyDescent="0.25">
      <c r="A157" s="239" t="s">
        <v>279</v>
      </c>
      <c r="B157" s="40" t="s">
        <v>192</v>
      </c>
      <c r="C157" s="40">
        <v>11</v>
      </c>
      <c r="D157" s="40" t="s">
        <v>38</v>
      </c>
      <c r="E157" s="151" t="s">
        <v>226</v>
      </c>
      <c r="F157" s="421">
        <v>232164420822</v>
      </c>
      <c r="G157" s="421">
        <v>0</v>
      </c>
      <c r="H157" s="421">
        <v>0</v>
      </c>
      <c r="I157" s="421">
        <v>0</v>
      </c>
      <c r="J157" s="421">
        <v>0</v>
      </c>
      <c r="K157" s="421">
        <f t="shared" si="118"/>
        <v>0</v>
      </c>
      <c r="L157" s="421">
        <f>+F157+K157</f>
        <v>232164420822</v>
      </c>
      <c r="M157" s="36">
        <f t="shared" si="95"/>
        <v>4.3736187040938304E-2</v>
      </c>
      <c r="N157" s="421">
        <v>0</v>
      </c>
      <c r="O157" s="421">
        <v>232164420822</v>
      </c>
      <c r="P157" s="421">
        <f>L157-O157</f>
        <v>0</v>
      </c>
      <c r="Q157" s="421">
        <v>232164420822</v>
      </c>
      <c r="R157" s="421">
        <f>+L157-Q157</f>
        <v>0</v>
      </c>
      <c r="S157" s="421">
        <f>O157-Q157</f>
        <v>0</v>
      </c>
      <c r="T157" s="421">
        <v>0</v>
      </c>
      <c r="U157" s="421">
        <f>+Q157-T157</f>
        <v>232164420822</v>
      </c>
      <c r="V157" s="421">
        <v>0</v>
      </c>
      <c r="W157" s="44">
        <f>+T157-V157</f>
        <v>0</v>
      </c>
      <c r="X157" s="45">
        <f t="shared" si="92"/>
        <v>1</v>
      </c>
      <c r="Y157" s="45">
        <f t="shared" si="93"/>
        <v>0</v>
      </c>
      <c r="Z157" s="45">
        <f t="shared" si="94"/>
        <v>0</v>
      </c>
      <c r="AA157" s="45">
        <f t="shared" si="97"/>
        <v>0</v>
      </c>
      <c r="AB157" s="45" t="s">
        <v>46</v>
      </c>
    </row>
    <row r="158" spans="1:28" ht="49.5" customHeight="1" x14ac:dyDescent="0.25">
      <c r="A158" s="238" t="s">
        <v>280</v>
      </c>
      <c r="B158" s="68"/>
      <c r="C158" s="68"/>
      <c r="D158" s="68"/>
      <c r="E158" s="149" t="s">
        <v>281</v>
      </c>
      <c r="F158" s="425">
        <f t="shared" ref="F158:J160" si="132">+F159</f>
        <v>231825213115</v>
      </c>
      <c r="G158" s="425">
        <f t="shared" si="132"/>
        <v>0</v>
      </c>
      <c r="H158" s="425">
        <f t="shared" si="132"/>
        <v>0</v>
      </c>
      <c r="I158" s="425">
        <f t="shared" si="132"/>
        <v>0</v>
      </c>
      <c r="J158" s="425">
        <f t="shared" si="132"/>
        <v>0</v>
      </c>
      <c r="K158" s="425">
        <f t="shared" si="118"/>
        <v>0</v>
      </c>
      <c r="L158" s="425">
        <f>+L159</f>
        <v>231825213115</v>
      </c>
      <c r="M158" s="36">
        <f t="shared" si="95"/>
        <v>4.3672285553938046E-2</v>
      </c>
      <c r="N158" s="425">
        <f t="shared" ref="N158:W160" si="133">+N159</f>
        <v>0</v>
      </c>
      <c r="O158" s="425">
        <f t="shared" si="133"/>
        <v>231825213115</v>
      </c>
      <c r="P158" s="425">
        <f t="shared" si="133"/>
        <v>0</v>
      </c>
      <c r="Q158" s="425">
        <f t="shared" si="133"/>
        <v>231825213115</v>
      </c>
      <c r="R158" s="425">
        <f t="shared" si="133"/>
        <v>0</v>
      </c>
      <c r="S158" s="425">
        <f t="shared" si="133"/>
        <v>0</v>
      </c>
      <c r="T158" s="425">
        <f t="shared" si="133"/>
        <v>0</v>
      </c>
      <c r="U158" s="425">
        <f t="shared" si="133"/>
        <v>231825213115</v>
      </c>
      <c r="V158" s="425">
        <f t="shared" si="133"/>
        <v>0</v>
      </c>
      <c r="W158" s="425">
        <f t="shared" si="133"/>
        <v>0</v>
      </c>
      <c r="X158" s="37">
        <f t="shared" si="92"/>
        <v>1</v>
      </c>
      <c r="Y158" s="37">
        <f t="shared" si="93"/>
        <v>0</v>
      </c>
      <c r="Z158" s="37">
        <f t="shared" si="94"/>
        <v>0</v>
      </c>
      <c r="AA158" s="37">
        <f t="shared" si="97"/>
        <v>0</v>
      </c>
      <c r="AB158" s="37" t="s">
        <v>46</v>
      </c>
    </row>
    <row r="159" spans="1:28" ht="49.5" customHeight="1" x14ac:dyDescent="0.25">
      <c r="A159" s="238" t="s">
        <v>282</v>
      </c>
      <c r="B159" s="40"/>
      <c r="C159" s="40"/>
      <c r="D159" s="40"/>
      <c r="E159" s="149" t="s">
        <v>281</v>
      </c>
      <c r="F159" s="425">
        <f t="shared" si="132"/>
        <v>231825213115</v>
      </c>
      <c r="G159" s="425">
        <f t="shared" si="132"/>
        <v>0</v>
      </c>
      <c r="H159" s="425">
        <f t="shared" si="132"/>
        <v>0</v>
      </c>
      <c r="I159" s="425">
        <f t="shared" si="132"/>
        <v>0</v>
      </c>
      <c r="J159" s="425">
        <f t="shared" si="132"/>
        <v>0</v>
      </c>
      <c r="K159" s="425">
        <f t="shared" si="118"/>
        <v>0</v>
      </c>
      <c r="L159" s="425">
        <f>+L160</f>
        <v>231825213115</v>
      </c>
      <c r="M159" s="36">
        <f t="shared" si="95"/>
        <v>4.3672285553938046E-2</v>
      </c>
      <c r="N159" s="425">
        <f t="shared" si="133"/>
        <v>0</v>
      </c>
      <c r="O159" s="425">
        <f t="shared" si="133"/>
        <v>231825213115</v>
      </c>
      <c r="P159" s="425">
        <f t="shared" si="133"/>
        <v>0</v>
      </c>
      <c r="Q159" s="425">
        <f t="shared" si="133"/>
        <v>231825213115</v>
      </c>
      <c r="R159" s="425">
        <f t="shared" si="133"/>
        <v>0</v>
      </c>
      <c r="S159" s="425">
        <f t="shared" si="133"/>
        <v>0</v>
      </c>
      <c r="T159" s="425">
        <f t="shared" si="133"/>
        <v>0</v>
      </c>
      <c r="U159" s="425">
        <f t="shared" si="133"/>
        <v>231825213115</v>
      </c>
      <c r="V159" s="425">
        <f t="shared" si="133"/>
        <v>0</v>
      </c>
      <c r="W159" s="425">
        <f t="shared" si="133"/>
        <v>0</v>
      </c>
      <c r="X159" s="37">
        <f t="shared" si="92"/>
        <v>1</v>
      </c>
      <c r="Y159" s="37">
        <f t="shared" si="93"/>
        <v>0</v>
      </c>
      <c r="Z159" s="37">
        <f t="shared" si="94"/>
        <v>0</v>
      </c>
      <c r="AA159" s="37">
        <f t="shared" si="97"/>
        <v>0</v>
      </c>
      <c r="AB159" s="37" t="s">
        <v>46</v>
      </c>
    </row>
    <row r="160" spans="1:28" ht="32.25" customHeight="1" x14ac:dyDescent="0.25">
      <c r="A160" s="238" t="s">
        <v>283</v>
      </c>
      <c r="B160" s="40"/>
      <c r="C160" s="40"/>
      <c r="D160" s="40"/>
      <c r="E160" s="149" t="s">
        <v>236</v>
      </c>
      <c r="F160" s="425">
        <f t="shared" si="132"/>
        <v>231825213115</v>
      </c>
      <c r="G160" s="425">
        <f t="shared" si="132"/>
        <v>0</v>
      </c>
      <c r="H160" s="425">
        <f t="shared" si="132"/>
        <v>0</v>
      </c>
      <c r="I160" s="425">
        <f t="shared" si="132"/>
        <v>0</v>
      </c>
      <c r="J160" s="425">
        <f t="shared" si="132"/>
        <v>0</v>
      </c>
      <c r="K160" s="425">
        <f t="shared" si="118"/>
        <v>0</v>
      </c>
      <c r="L160" s="425">
        <f>+L161</f>
        <v>231825213115</v>
      </c>
      <c r="M160" s="36">
        <f t="shared" si="95"/>
        <v>4.3672285553938046E-2</v>
      </c>
      <c r="N160" s="425">
        <f t="shared" si="133"/>
        <v>0</v>
      </c>
      <c r="O160" s="425">
        <f t="shared" si="133"/>
        <v>231825213115</v>
      </c>
      <c r="P160" s="425">
        <f t="shared" si="133"/>
        <v>0</v>
      </c>
      <c r="Q160" s="425">
        <f t="shared" si="133"/>
        <v>231825213115</v>
      </c>
      <c r="R160" s="425">
        <f t="shared" si="133"/>
        <v>0</v>
      </c>
      <c r="S160" s="425">
        <f t="shared" si="133"/>
        <v>0</v>
      </c>
      <c r="T160" s="425">
        <f t="shared" si="133"/>
        <v>0</v>
      </c>
      <c r="U160" s="425">
        <f t="shared" si="133"/>
        <v>231825213115</v>
      </c>
      <c r="V160" s="425">
        <f t="shared" si="133"/>
        <v>0</v>
      </c>
      <c r="W160" s="425">
        <f t="shared" si="133"/>
        <v>0</v>
      </c>
      <c r="X160" s="37">
        <f t="shared" si="92"/>
        <v>1</v>
      </c>
      <c r="Y160" s="37">
        <f t="shared" si="93"/>
        <v>0</v>
      </c>
      <c r="Z160" s="37">
        <f t="shared" si="94"/>
        <v>0</v>
      </c>
      <c r="AA160" s="37">
        <f t="shared" si="97"/>
        <v>0</v>
      </c>
      <c r="AB160" s="37" t="s">
        <v>46</v>
      </c>
    </row>
    <row r="161" spans="1:28" ht="30" customHeight="1" x14ac:dyDescent="0.25">
      <c r="A161" s="239" t="s">
        <v>284</v>
      </c>
      <c r="B161" s="40" t="s">
        <v>192</v>
      </c>
      <c r="C161" s="40">
        <v>11</v>
      </c>
      <c r="D161" s="40" t="s">
        <v>38</v>
      </c>
      <c r="E161" s="151" t="s">
        <v>226</v>
      </c>
      <c r="F161" s="421">
        <v>231825213115</v>
      </c>
      <c r="G161" s="421">
        <v>0</v>
      </c>
      <c r="H161" s="421">
        <v>0</v>
      </c>
      <c r="I161" s="421">
        <v>0</v>
      </c>
      <c r="J161" s="421">
        <v>0</v>
      </c>
      <c r="K161" s="421">
        <f t="shared" si="118"/>
        <v>0</v>
      </c>
      <c r="L161" s="421">
        <f>+F161+K161</f>
        <v>231825213115</v>
      </c>
      <c r="M161" s="43">
        <f t="shared" si="95"/>
        <v>4.3672285553938046E-2</v>
      </c>
      <c r="N161" s="421">
        <v>0</v>
      </c>
      <c r="O161" s="421">
        <v>231825213115</v>
      </c>
      <c r="P161" s="421">
        <f>L161-O161</f>
        <v>0</v>
      </c>
      <c r="Q161" s="421">
        <v>231825213115</v>
      </c>
      <c r="R161" s="421">
        <f>+L161-Q161</f>
        <v>0</v>
      </c>
      <c r="S161" s="421">
        <f>O161-Q161</f>
        <v>0</v>
      </c>
      <c r="T161" s="421">
        <v>0</v>
      </c>
      <c r="U161" s="421">
        <f>+Q161-T161</f>
        <v>231825213115</v>
      </c>
      <c r="V161" s="421">
        <v>0</v>
      </c>
      <c r="W161" s="44">
        <f>+T161-V161</f>
        <v>0</v>
      </c>
      <c r="X161" s="45">
        <f t="shared" si="92"/>
        <v>1</v>
      </c>
      <c r="Y161" s="45">
        <f t="shared" si="93"/>
        <v>0</v>
      </c>
      <c r="Z161" s="45">
        <f t="shared" si="94"/>
        <v>0</v>
      </c>
      <c r="AA161" s="45">
        <f t="shared" si="97"/>
        <v>0</v>
      </c>
      <c r="AB161" s="45" t="s">
        <v>46</v>
      </c>
    </row>
    <row r="162" spans="1:28" ht="66.75" customHeight="1" x14ac:dyDescent="0.25">
      <c r="A162" s="238" t="s">
        <v>285</v>
      </c>
      <c r="B162" s="68"/>
      <c r="C162" s="68"/>
      <c r="D162" s="68"/>
      <c r="E162" s="149" t="s">
        <v>286</v>
      </c>
      <c r="F162" s="425">
        <f t="shared" ref="F162:J164" si="134">+F163</f>
        <v>126080065359</v>
      </c>
      <c r="G162" s="425">
        <f t="shared" si="134"/>
        <v>0</v>
      </c>
      <c r="H162" s="425">
        <f t="shared" si="134"/>
        <v>0</v>
      </c>
      <c r="I162" s="425">
        <f t="shared" si="134"/>
        <v>0</v>
      </c>
      <c r="J162" s="425">
        <f t="shared" si="134"/>
        <v>0</v>
      </c>
      <c r="K162" s="425">
        <f t="shared" si="118"/>
        <v>0</v>
      </c>
      <c r="L162" s="425">
        <f>+L163</f>
        <v>126080065359</v>
      </c>
      <c r="M162" s="36">
        <f t="shared" si="95"/>
        <v>2.3751534800858756E-2</v>
      </c>
      <c r="N162" s="425">
        <f t="shared" ref="N162:W164" si="135">+N163</f>
        <v>0</v>
      </c>
      <c r="O162" s="425">
        <f t="shared" si="135"/>
        <v>126080065359</v>
      </c>
      <c r="P162" s="425">
        <f t="shared" si="135"/>
        <v>0</v>
      </c>
      <c r="Q162" s="425">
        <f t="shared" si="135"/>
        <v>126080065359</v>
      </c>
      <c r="R162" s="425">
        <f t="shared" si="135"/>
        <v>0</v>
      </c>
      <c r="S162" s="425">
        <f t="shared" si="135"/>
        <v>0</v>
      </c>
      <c r="T162" s="425">
        <f t="shared" si="135"/>
        <v>0</v>
      </c>
      <c r="U162" s="425">
        <f t="shared" si="135"/>
        <v>126080065359</v>
      </c>
      <c r="V162" s="425">
        <f t="shared" si="135"/>
        <v>0</v>
      </c>
      <c r="W162" s="425">
        <f t="shared" si="135"/>
        <v>0</v>
      </c>
      <c r="X162" s="37">
        <f t="shared" si="92"/>
        <v>1</v>
      </c>
      <c r="Y162" s="37">
        <f t="shared" si="93"/>
        <v>0</v>
      </c>
      <c r="Z162" s="37">
        <f t="shared" si="94"/>
        <v>0</v>
      </c>
      <c r="AA162" s="37">
        <f t="shared" si="97"/>
        <v>0</v>
      </c>
      <c r="AB162" s="37" t="s">
        <v>46</v>
      </c>
    </row>
    <row r="163" spans="1:28" ht="66.75" customHeight="1" x14ac:dyDescent="0.25">
      <c r="A163" s="238" t="s">
        <v>287</v>
      </c>
      <c r="B163" s="40"/>
      <c r="C163" s="40"/>
      <c r="D163" s="40"/>
      <c r="E163" s="148" t="s">
        <v>286</v>
      </c>
      <c r="F163" s="425">
        <f t="shared" si="134"/>
        <v>126080065359</v>
      </c>
      <c r="G163" s="425">
        <f t="shared" si="134"/>
        <v>0</v>
      </c>
      <c r="H163" s="425">
        <f t="shared" si="134"/>
        <v>0</v>
      </c>
      <c r="I163" s="425">
        <f t="shared" si="134"/>
        <v>0</v>
      </c>
      <c r="J163" s="425">
        <f t="shared" si="134"/>
        <v>0</v>
      </c>
      <c r="K163" s="425">
        <f t="shared" si="118"/>
        <v>0</v>
      </c>
      <c r="L163" s="425">
        <f>+L164</f>
        <v>126080065359</v>
      </c>
      <c r="M163" s="36">
        <f t="shared" si="95"/>
        <v>2.3751534800858756E-2</v>
      </c>
      <c r="N163" s="425">
        <f t="shared" si="135"/>
        <v>0</v>
      </c>
      <c r="O163" s="425">
        <f t="shared" si="135"/>
        <v>126080065359</v>
      </c>
      <c r="P163" s="425">
        <f t="shared" si="135"/>
        <v>0</v>
      </c>
      <c r="Q163" s="425">
        <f t="shared" si="135"/>
        <v>126080065359</v>
      </c>
      <c r="R163" s="425">
        <f t="shared" si="135"/>
        <v>0</v>
      </c>
      <c r="S163" s="425">
        <f t="shared" si="135"/>
        <v>0</v>
      </c>
      <c r="T163" s="425">
        <f t="shared" si="135"/>
        <v>0</v>
      </c>
      <c r="U163" s="425">
        <f t="shared" si="135"/>
        <v>126080065359</v>
      </c>
      <c r="V163" s="425">
        <f t="shared" si="135"/>
        <v>0</v>
      </c>
      <c r="W163" s="425">
        <f t="shared" si="135"/>
        <v>0</v>
      </c>
      <c r="X163" s="37">
        <f t="shared" si="92"/>
        <v>1</v>
      </c>
      <c r="Y163" s="37">
        <f t="shared" si="93"/>
        <v>0</v>
      </c>
      <c r="Z163" s="37">
        <f t="shared" si="94"/>
        <v>0</v>
      </c>
      <c r="AA163" s="37">
        <f t="shared" si="97"/>
        <v>0</v>
      </c>
      <c r="AB163" s="37" t="s">
        <v>46</v>
      </c>
    </row>
    <row r="164" spans="1:28" ht="38.25" customHeight="1" x14ac:dyDescent="0.25">
      <c r="A164" s="238" t="s">
        <v>288</v>
      </c>
      <c r="B164" s="40"/>
      <c r="C164" s="40"/>
      <c r="D164" s="40"/>
      <c r="E164" s="149" t="s">
        <v>236</v>
      </c>
      <c r="F164" s="425">
        <f t="shared" si="134"/>
        <v>126080065359</v>
      </c>
      <c r="G164" s="425">
        <f t="shared" si="134"/>
        <v>0</v>
      </c>
      <c r="H164" s="425">
        <f t="shared" si="134"/>
        <v>0</v>
      </c>
      <c r="I164" s="425">
        <f t="shared" si="134"/>
        <v>0</v>
      </c>
      <c r="J164" s="425">
        <f t="shared" si="134"/>
        <v>0</v>
      </c>
      <c r="K164" s="425">
        <f t="shared" si="118"/>
        <v>0</v>
      </c>
      <c r="L164" s="425">
        <f>+L165</f>
        <v>126080065359</v>
      </c>
      <c r="M164" s="36">
        <f t="shared" si="95"/>
        <v>2.3751534800858756E-2</v>
      </c>
      <c r="N164" s="425">
        <f t="shared" si="135"/>
        <v>0</v>
      </c>
      <c r="O164" s="425">
        <f t="shared" si="135"/>
        <v>126080065359</v>
      </c>
      <c r="P164" s="425">
        <f t="shared" si="135"/>
        <v>0</v>
      </c>
      <c r="Q164" s="425">
        <f t="shared" si="135"/>
        <v>126080065359</v>
      </c>
      <c r="R164" s="425">
        <f t="shared" si="135"/>
        <v>0</v>
      </c>
      <c r="S164" s="425">
        <f t="shared" si="135"/>
        <v>0</v>
      </c>
      <c r="T164" s="425">
        <f t="shared" si="135"/>
        <v>0</v>
      </c>
      <c r="U164" s="425">
        <f t="shared" si="135"/>
        <v>126080065359</v>
      </c>
      <c r="V164" s="425">
        <f t="shared" si="135"/>
        <v>0</v>
      </c>
      <c r="W164" s="425">
        <f t="shared" si="135"/>
        <v>0</v>
      </c>
      <c r="X164" s="37">
        <f t="shared" si="92"/>
        <v>1</v>
      </c>
      <c r="Y164" s="37">
        <f t="shared" si="93"/>
        <v>0</v>
      </c>
      <c r="Z164" s="37">
        <f t="shared" si="94"/>
        <v>0</v>
      </c>
      <c r="AA164" s="37">
        <f t="shared" si="97"/>
        <v>0</v>
      </c>
      <c r="AB164" s="37" t="s">
        <v>46</v>
      </c>
    </row>
    <row r="165" spans="1:28" ht="30" customHeight="1" x14ac:dyDescent="0.25">
      <c r="A165" s="239" t="s">
        <v>289</v>
      </c>
      <c r="B165" s="40" t="s">
        <v>192</v>
      </c>
      <c r="C165" s="40">
        <v>11</v>
      </c>
      <c r="D165" s="40" t="s">
        <v>38</v>
      </c>
      <c r="E165" s="151" t="s">
        <v>226</v>
      </c>
      <c r="F165" s="421">
        <v>126080065359</v>
      </c>
      <c r="G165" s="421">
        <v>0</v>
      </c>
      <c r="H165" s="421">
        <v>0</v>
      </c>
      <c r="I165" s="421">
        <v>0</v>
      </c>
      <c r="J165" s="421">
        <v>0</v>
      </c>
      <c r="K165" s="421">
        <f t="shared" si="118"/>
        <v>0</v>
      </c>
      <c r="L165" s="421">
        <f>+F165+K165</f>
        <v>126080065359</v>
      </c>
      <c r="M165" s="43">
        <f t="shared" si="95"/>
        <v>2.3751534800858756E-2</v>
      </c>
      <c r="N165" s="421">
        <v>0</v>
      </c>
      <c r="O165" s="421">
        <v>126080065359</v>
      </c>
      <c r="P165" s="421">
        <f>L165-O165</f>
        <v>0</v>
      </c>
      <c r="Q165" s="421">
        <v>126080065359</v>
      </c>
      <c r="R165" s="421">
        <f>+L165-Q165</f>
        <v>0</v>
      </c>
      <c r="S165" s="421">
        <f>O165-Q165</f>
        <v>0</v>
      </c>
      <c r="T165" s="421">
        <v>0</v>
      </c>
      <c r="U165" s="421">
        <f>+Q165-T165</f>
        <v>126080065359</v>
      </c>
      <c r="V165" s="421">
        <v>0</v>
      </c>
      <c r="W165" s="44">
        <f>+T165-V165</f>
        <v>0</v>
      </c>
      <c r="X165" s="45">
        <f t="shared" si="92"/>
        <v>1</v>
      </c>
      <c r="Y165" s="45">
        <f t="shared" si="93"/>
        <v>0</v>
      </c>
      <c r="Z165" s="45">
        <f t="shared" si="94"/>
        <v>0</v>
      </c>
      <c r="AA165" s="45">
        <f t="shared" si="97"/>
        <v>0</v>
      </c>
      <c r="AB165" s="45" t="s">
        <v>46</v>
      </c>
    </row>
    <row r="166" spans="1:28" ht="67.5" customHeight="1" x14ac:dyDescent="0.25">
      <c r="A166" s="238" t="s">
        <v>290</v>
      </c>
      <c r="B166" s="68"/>
      <c r="C166" s="68"/>
      <c r="D166" s="68"/>
      <c r="E166" s="149" t="s">
        <v>291</v>
      </c>
      <c r="F166" s="425">
        <f t="shared" ref="F166:J168" si="136">+F167</f>
        <v>91282312485</v>
      </c>
      <c r="G166" s="425">
        <f t="shared" si="136"/>
        <v>0</v>
      </c>
      <c r="H166" s="425">
        <f t="shared" si="136"/>
        <v>0</v>
      </c>
      <c r="I166" s="425">
        <f t="shared" si="136"/>
        <v>0</v>
      </c>
      <c r="J166" s="425">
        <f t="shared" si="136"/>
        <v>0</v>
      </c>
      <c r="K166" s="425">
        <f t="shared" si="118"/>
        <v>0</v>
      </c>
      <c r="L166" s="425">
        <f>+L167</f>
        <v>91282312485</v>
      </c>
      <c r="M166" s="36">
        <f t="shared" si="95"/>
        <v>1.719617621958645E-2</v>
      </c>
      <c r="N166" s="425">
        <f t="shared" ref="N166:W168" si="137">+N167</f>
        <v>0</v>
      </c>
      <c r="O166" s="425">
        <f t="shared" si="137"/>
        <v>91282312485</v>
      </c>
      <c r="P166" s="425">
        <f t="shared" si="137"/>
        <v>0</v>
      </c>
      <c r="Q166" s="425">
        <f t="shared" si="137"/>
        <v>91282312485</v>
      </c>
      <c r="R166" s="425">
        <f t="shared" si="137"/>
        <v>0</v>
      </c>
      <c r="S166" s="425">
        <f t="shared" si="137"/>
        <v>0</v>
      </c>
      <c r="T166" s="425">
        <f t="shared" si="137"/>
        <v>0</v>
      </c>
      <c r="U166" s="425">
        <f t="shared" si="137"/>
        <v>91282312485</v>
      </c>
      <c r="V166" s="425">
        <f t="shared" si="137"/>
        <v>0</v>
      </c>
      <c r="W166" s="425">
        <f t="shared" si="137"/>
        <v>0</v>
      </c>
      <c r="X166" s="37">
        <f t="shared" si="92"/>
        <v>1</v>
      </c>
      <c r="Y166" s="37">
        <f t="shared" si="93"/>
        <v>0</v>
      </c>
      <c r="Z166" s="37">
        <f t="shared" si="94"/>
        <v>0</v>
      </c>
      <c r="AA166" s="37">
        <f t="shared" si="97"/>
        <v>0</v>
      </c>
      <c r="AB166" s="37" t="s">
        <v>46</v>
      </c>
    </row>
    <row r="167" spans="1:28" ht="67.5" customHeight="1" x14ac:dyDescent="0.25">
      <c r="A167" s="238" t="s">
        <v>292</v>
      </c>
      <c r="B167" s="40"/>
      <c r="C167" s="40"/>
      <c r="D167" s="40"/>
      <c r="E167" s="148" t="s">
        <v>291</v>
      </c>
      <c r="F167" s="425">
        <f t="shared" si="136"/>
        <v>91282312485</v>
      </c>
      <c r="G167" s="425">
        <f t="shared" si="136"/>
        <v>0</v>
      </c>
      <c r="H167" s="425">
        <f t="shared" si="136"/>
        <v>0</v>
      </c>
      <c r="I167" s="425">
        <f t="shared" si="136"/>
        <v>0</v>
      </c>
      <c r="J167" s="425">
        <f t="shared" si="136"/>
        <v>0</v>
      </c>
      <c r="K167" s="425">
        <f t="shared" si="118"/>
        <v>0</v>
      </c>
      <c r="L167" s="425">
        <f>+L168</f>
        <v>91282312485</v>
      </c>
      <c r="M167" s="36">
        <f t="shared" si="95"/>
        <v>1.719617621958645E-2</v>
      </c>
      <c r="N167" s="425">
        <f t="shared" si="137"/>
        <v>0</v>
      </c>
      <c r="O167" s="425">
        <f t="shared" si="137"/>
        <v>91282312485</v>
      </c>
      <c r="P167" s="425">
        <f t="shared" si="137"/>
        <v>0</v>
      </c>
      <c r="Q167" s="425">
        <f t="shared" si="137"/>
        <v>91282312485</v>
      </c>
      <c r="R167" s="425">
        <f t="shared" si="137"/>
        <v>0</v>
      </c>
      <c r="S167" s="425">
        <f t="shared" si="137"/>
        <v>0</v>
      </c>
      <c r="T167" s="425">
        <f t="shared" si="137"/>
        <v>0</v>
      </c>
      <c r="U167" s="425">
        <f t="shared" si="137"/>
        <v>91282312485</v>
      </c>
      <c r="V167" s="425">
        <f t="shared" si="137"/>
        <v>0</v>
      </c>
      <c r="W167" s="425">
        <f t="shared" si="137"/>
        <v>0</v>
      </c>
      <c r="X167" s="37">
        <f t="shared" si="92"/>
        <v>1</v>
      </c>
      <c r="Y167" s="37">
        <f t="shared" si="93"/>
        <v>0</v>
      </c>
      <c r="Z167" s="37">
        <f t="shared" si="94"/>
        <v>0</v>
      </c>
      <c r="AA167" s="37">
        <f t="shared" si="97"/>
        <v>0</v>
      </c>
      <c r="AB167" s="37" t="s">
        <v>46</v>
      </c>
    </row>
    <row r="168" spans="1:28" ht="32.25" customHeight="1" x14ac:dyDescent="0.25">
      <c r="A168" s="238" t="s">
        <v>293</v>
      </c>
      <c r="B168" s="40"/>
      <c r="C168" s="40"/>
      <c r="D168" s="40"/>
      <c r="E168" s="149" t="s">
        <v>236</v>
      </c>
      <c r="F168" s="425">
        <f t="shared" si="136"/>
        <v>91282312485</v>
      </c>
      <c r="G168" s="425">
        <f t="shared" si="136"/>
        <v>0</v>
      </c>
      <c r="H168" s="425">
        <f t="shared" si="136"/>
        <v>0</v>
      </c>
      <c r="I168" s="425">
        <f t="shared" si="136"/>
        <v>0</v>
      </c>
      <c r="J168" s="425">
        <f t="shared" si="136"/>
        <v>0</v>
      </c>
      <c r="K168" s="425">
        <f t="shared" si="118"/>
        <v>0</v>
      </c>
      <c r="L168" s="425">
        <f>+L169</f>
        <v>91282312485</v>
      </c>
      <c r="M168" s="36">
        <f t="shared" si="95"/>
        <v>1.719617621958645E-2</v>
      </c>
      <c r="N168" s="425">
        <f t="shared" si="137"/>
        <v>0</v>
      </c>
      <c r="O168" s="425">
        <f t="shared" si="137"/>
        <v>91282312485</v>
      </c>
      <c r="P168" s="425">
        <f t="shared" si="137"/>
        <v>0</v>
      </c>
      <c r="Q168" s="425">
        <f t="shared" si="137"/>
        <v>91282312485</v>
      </c>
      <c r="R168" s="425">
        <f t="shared" si="137"/>
        <v>0</v>
      </c>
      <c r="S168" s="425">
        <f t="shared" si="137"/>
        <v>0</v>
      </c>
      <c r="T168" s="425">
        <f t="shared" si="137"/>
        <v>0</v>
      </c>
      <c r="U168" s="425">
        <f t="shared" si="137"/>
        <v>91282312485</v>
      </c>
      <c r="V168" s="425">
        <f t="shared" si="137"/>
        <v>0</v>
      </c>
      <c r="W168" s="425">
        <f t="shared" si="137"/>
        <v>0</v>
      </c>
      <c r="X168" s="37">
        <f t="shared" si="92"/>
        <v>1</v>
      </c>
      <c r="Y168" s="37">
        <f t="shared" si="93"/>
        <v>0</v>
      </c>
      <c r="Z168" s="37">
        <f t="shared" si="94"/>
        <v>0</v>
      </c>
      <c r="AA168" s="37">
        <f t="shared" si="97"/>
        <v>0</v>
      </c>
      <c r="AB168" s="37" t="s">
        <v>46</v>
      </c>
    </row>
    <row r="169" spans="1:28" ht="30" customHeight="1" x14ac:dyDescent="0.25">
      <c r="A169" s="239" t="s">
        <v>294</v>
      </c>
      <c r="B169" s="40" t="s">
        <v>192</v>
      </c>
      <c r="C169" s="40">
        <v>11</v>
      </c>
      <c r="D169" s="40" t="s">
        <v>38</v>
      </c>
      <c r="E169" s="151" t="s">
        <v>226</v>
      </c>
      <c r="F169" s="421">
        <v>91282312485</v>
      </c>
      <c r="G169" s="421">
        <v>0</v>
      </c>
      <c r="H169" s="421">
        <v>0</v>
      </c>
      <c r="I169" s="421">
        <v>0</v>
      </c>
      <c r="J169" s="421">
        <v>0</v>
      </c>
      <c r="K169" s="421">
        <f t="shared" si="118"/>
        <v>0</v>
      </c>
      <c r="L169" s="421">
        <f>+F169+K169</f>
        <v>91282312485</v>
      </c>
      <c r="M169" s="43">
        <f t="shared" si="95"/>
        <v>1.719617621958645E-2</v>
      </c>
      <c r="N169" s="421">
        <v>0</v>
      </c>
      <c r="O169" s="421">
        <v>91282312485</v>
      </c>
      <c r="P169" s="421">
        <f>L169-O169</f>
        <v>0</v>
      </c>
      <c r="Q169" s="421">
        <v>91282312485</v>
      </c>
      <c r="R169" s="421">
        <f>+L169-Q169</f>
        <v>0</v>
      </c>
      <c r="S169" s="421">
        <f>O169-Q169</f>
        <v>0</v>
      </c>
      <c r="T169" s="421">
        <v>0</v>
      </c>
      <c r="U169" s="421">
        <f>+Q169-T169</f>
        <v>91282312485</v>
      </c>
      <c r="V169" s="421">
        <v>0</v>
      </c>
      <c r="W169" s="44">
        <f>+T169-V169</f>
        <v>0</v>
      </c>
      <c r="X169" s="45">
        <f t="shared" si="92"/>
        <v>1</v>
      </c>
      <c r="Y169" s="45">
        <f t="shared" si="93"/>
        <v>0</v>
      </c>
      <c r="Z169" s="45">
        <f t="shared" si="94"/>
        <v>0</v>
      </c>
      <c r="AA169" s="45">
        <f t="shared" si="97"/>
        <v>0</v>
      </c>
      <c r="AB169" s="45" t="s">
        <v>46</v>
      </c>
    </row>
    <row r="170" spans="1:28" ht="95.25" customHeight="1" x14ac:dyDescent="0.25">
      <c r="A170" s="238" t="s">
        <v>295</v>
      </c>
      <c r="B170" s="68"/>
      <c r="C170" s="68"/>
      <c r="D170" s="68"/>
      <c r="E170" s="149" t="s">
        <v>296</v>
      </c>
      <c r="F170" s="425">
        <f t="shared" ref="F170:J172" si="138">+F171</f>
        <v>175214577228</v>
      </c>
      <c r="G170" s="425">
        <f t="shared" si="138"/>
        <v>0</v>
      </c>
      <c r="H170" s="425">
        <f t="shared" si="138"/>
        <v>0</v>
      </c>
      <c r="I170" s="425">
        <f t="shared" si="138"/>
        <v>0</v>
      </c>
      <c r="J170" s="425">
        <f t="shared" si="138"/>
        <v>0</v>
      </c>
      <c r="K170" s="425">
        <f t="shared" si="118"/>
        <v>0</v>
      </c>
      <c r="L170" s="425">
        <f>+L171</f>
        <v>175214577228</v>
      </c>
      <c r="M170" s="36">
        <f t="shared" si="95"/>
        <v>3.3007717094679687E-2</v>
      </c>
      <c r="N170" s="425">
        <f t="shared" ref="N170:W172" si="139">+N171</f>
        <v>0</v>
      </c>
      <c r="O170" s="425">
        <f t="shared" si="139"/>
        <v>175214577228</v>
      </c>
      <c r="P170" s="425">
        <f t="shared" si="139"/>
        <v>0</v>
      </c>
      <c r="Q170" s="425">
        <f t="shared" si="139"/>
        <v>175214577228</v>
      </c>
      <c r="R170" s="425">
        <f t="shared" si="139"/>
        <v>0</v>
      </c>
      <c r="S170" s="425">
        <f t="shared" si="139"/>
        <v>0</v>
      </c>
      <c r="T170" s="425">
        <f t="shared" si="139"/>
        <v>8358018752</v>
      </c>
      <c r="U170" s="425">
        <f t="shared" si="139"/>
        <v>166856558476</v>
      </c>
      <c r="V170" s="425">
        <f t="shared" si="139"/>
        <v>8358018752</v>
      </c>
      <c r="W170" s="425">
        <f t="shared" si="139"/>
        <v>0</v>
      </c>
      <c r="X170" s="37">
        <f t="shared" ref="X170:X233" si="140">+Q170/L170</f>
        <v>1</v>
      </c>
      <c r="Y170" s="37">
        <f t="shared" ref="Y170:Y233" si="141">+T170/L170</f>
        <v>4.770161754934369E-2</v>
      </c>
      <c r="Z170" s="37">
        <f t="shared" ref="Z170:Z233" si="142">+V170/L170</f>
        <v>4.770161754934369E-2</v>
      </c>
      <c r="AA170" s="37">
        <f t="shared" si="97"/>
        <v>4.770161754934369E-2</v>
      </c>
      <c r="AB170" s="37">
        <f t="shared" ref="AB170:AB181" si="143">+V170/T170</f>
        <v>1</v>
      </c>
    </row>
    <row r="171" spans="1:28" ht="95.25" customHeight="1" x14ac:dyDescent="0.25">
      <c r="A171" s="238" t="s">
        <v>297</v>
      </c>
      <c r="B171" s="40"/>
      <c r="C171" s="40"/>
      <c r="D171" s="40"/>
      <c r="E171" s="148" t="s">
        <v>296</v>
      </c>
      <c r="F171" s="425">
        <f t="shared" si="138"/>
        <v>175214577228</v>
      </c>
      <c r="G171" s="425">
        <f t="shared" si="138"/>
        <v>0</v>
      </c>
      <c r="H171" s="425">
        <f t="shared" si="138"/>
        <v>0</v>
      </c>
      <c r="I171" s="425">
        <f t="shared" si="138"/>
        <v>0</v>
      </c>
      <c r="J171" s="425">
        <f t="shared" si="138"/>
        <v>0</v>
      </c>
      <c r="K171" s="425">
        <f t="shared" si="118"/>
        <v>0</v>
      </c>
      <c r="L171" s="425">
        <f>+L172</f>
        <v>175214577228</v>
      </c>
      <c r="M171" s="36">
        <f t="shared" ref="M171:M234" si="144">L171/$L$265</f>
        <v>3.3007717094679687E-2</v>
      </c>
      <c r="N171" s="425">
        <f t="shared" si="139"/>
        <v>0</v>
      </c>
      <c r="O171" s="425">
        <f t="shared" si="139"/>
        <v>175214577228</v>
      </c>
      <c r="P171" s="425">
        <f t="shared" si="139"/>
        <v>0</v>
      </c>
      <c r="Q171" s="425">
        <f t="shared" si="139"/>
        <v>175214577228</v>
      </c>
      <c r="R171" s="425">
        <f t="shared" si="139"/>
        <v>0</v>
      </c>
      <c r="S171" s="425">
        <f t="shared" si="139"/>
        <v>0</v>
      </c>
      <c r="T171" s="425">
        <f t="shared" si="139"/>
        <v>8358018752</v>
      </c>
      <c r="U171" s="425">
        <f t="shared" si="139"/>
        <v>166856558476</v>
      </c>
      <c r="V171" s="425">
        <f t="shared" si="139"/>
        <v>8358018752</v>
      </c>
      <c r="W171" s="425">
        <f t="shared" si="139"/>
        <v>0</v>
      </c>
      <c r="X171" s="37">
        <f t="shared" si="140"/>
        <v>1</v>
      </c>
      <c r="Y171" s="37">
        <f t="shared" si="141"/>
        <v>4.770161754934369E-2</v>
      </c>
      <c r="Z171" s="37">
        <f t="shared" si="142"/>
        <v>4.770161754934369E-2</v>
      </c>
      <c r="AA171" s="37">
        <f t="shared" ref="AA171:AA207" si="145">+T171/Q171</f>
        <v>4.770161754934369E-2</v>
      </c>
      <c r="AB171" s="37">
        <f t="shared" si="143"/>
        <v>1</v>
      </c>
    </row>
    <row r="172" spans="1:28" ht="33" customHeight="1" x14ac:dyDescent="0.25">
      <c r="A172" s="238" t="s">
        <v>298</v>
      </c>
      <c r="B172" s="40"/>
      <c r="C172" s="40"/>
      <c r="D172" s="40"/>
      <c r="E172" s="149" t="s">
        <v>236</v>
      </c>
      <c r="F172" s="425">
        <f t="shared" si="138"/>
        <v>175214577228</v>
      </c>
      <c r="G172" s="425">
        <f t="shared" si="138"/>
        <v>0</v>
      </c>
      <c r="H172" s="425">
        <f t="shared" si="138"/>
        <v>0</v>
      </c>
      <c r="I172" s="425">
        <f t="shared" si="138"/>
        <v>0</v>
      </c>
      <c r="J172" s="425">
        <f t="shared" si="138"/>
        <v>0</v>
      </c>
      <c r="K172" s="425">
        <f t="shared" si="118"/>
        <v>0</v>
      </c>
      <c r="L172" s="425">
        <f>+L173</f>
        <v>175214577228</v>
      </c>
      <c r="M172" s="36">
        <f t="shared" si="144"/>
        <v>3.3007717094679687E-2</v>
      </c>
      <c r="N172" s="425">
        <f t="shared" si="139"/>
        <v>0</v>
      </c>
      <c r="O172" s="425">
        <f t="shared" si="139"/>
        <v>175214577228</v>
      </c>
      <c r="P172" s="425">
        <f t="shared" si="139"/>
        <v>0</v>
      </c>
      <c r="Q172" s="425">
        <f t="shared" si="139"/>
        <v>175214577228</v>
      </c>
      <c r="R172" s="425">
        <f t="shared" si="139"/>
        <v>0</v>
      </c>
      <c r="S172" s="425">
        <f t="shared" si="139"/>
        <v>0</v>
      </c>
      <c r="T172" s="425">
        <f t="shared" si="139"/>
        <v>8358018752</v>
      </c>
      <c r="U172" s="425">
        <f t="shared" si="139"/>
        <v>166856558476</v>
      </c>
      <c r="V172" s="425">
        <f t="shared" si="139"/>
        <v>8358018752</v>
      </c>
      <c r="W172" s="425">
        <f t="shared" si="139"/>
        <v>0</v>
      </c>
      <c r="X172" s="37">
        <f t="shared" si="140"/>
        <v>1</v>
      </c>
      <c r="Y172" s="37">
        <f t="shared" si="141"/>
        <v>4.770161754934369E-2</v>
      </c>
      <c r="Z172" s="37">
        <f t="shared" si="142"/>
        <v>4.770161754934369E-2</v>
      </c>
      <c r="AA172" s="37">
        <f t="shared" si="145"/>
        <v>4.770161754934369E-2</v>
      </c>
      <c r="AB172" s="37">
        <f t="shared" si="143"/>
        <v>1</v>
      </c>
    </row>
    <row r="173" spans="1:28" ht="30" customHeight="1" x14ac:dyDescent="0.25">
      <c r="A173" s="239" t="s">
        <v>299</v>
      </c>
      <c r="B173" s="40" t="s">
        <v>192</v>
      </c>
      <c r="C173" s="40">
        <v>11</v>
      </c>
      <c r="D173" s="40" t="s">
        <v>38</v>
      </c>
      <c r="E173" s="151" t="s">
        <v>226</v>
      </c>
      <c r="F173" s="421">
        <v>175214577228</v>
      </c>
      <c r="G173" s="421">
        <v>0</v>
      </c>
      <c r="H173" s="421">
        <v>0</v>
      </c>
      <c r="I173" s="421">
        <v>0</v>
      </c>
      <c r="J173" s="421">
        <v>0</v>
      </c>
      <c r="K173" s="421">
        <f t="shared" si="118"/>
        <v>0</v>
      </c>
      <c r="L173" s="421">
        <f>+F173+K173</f>
        <v>175214577228</v>
      </c>
      <c r="M173" s="43">
        <f t="shared" si="144"/>
        <v>3.3007717094679687E-2</v>
      </c>
      <c r="N173" s="421">
        <v>0</v>
      </c>
      <c r="O173" s="421">
        <v>175214577228</v>
      </c>
      <c r="P173" s="421">
        <f>L173-O173</f>
        <v>0</v>
      </c>
      <c r="Q173" s="421">
        <v>175214577228</v>
      </c>
      <c r="R173" s="421">
        <f>+L173-Q173</f>
        <v>0</v>
      </c>
      <c r="S173" s="421">
        <f>O173-Q173</f>
        <v>0</v>
      </c>
      <c r="T173" s="421">
        <v>8358018752</v>
      </c>
      <c r="U173" s="421">
        <f>+Q173-T173</f>
        <v>166856558476</v>
      </c>
      <c r="V173" s="421">
        <v>8358018752</v>
      </c>
      <c r="W173" s="44">
        <f>+T173-V173</f>
        <v>0</v>
      </c>
      <c r="X173" s="45">
        <f t="shared" si="140"/>
        <v>1</v>
      </c>
      <c r="Y173" s="45">
        <f t="shared" si="141"/>
        <v>4.770161754934369E-2</v>
      </c>
      <c r="Z173" s="45">
        <f t="shared" si="142"/>
        <v>4.770161754934369E-2</v>
      </c>
      <c r="AA173" s="45">
        <f t="shared" si="145"/>
        <v>4.770161754934369E-2</v>
      </c>
      <c r="AB173" s="45">
        <f t="shared" si="143"/>
        <v>1</v>
      </c>
    </row>
    <row r="174" spans="1:28" ht="53.25" customHeight="1" x14ac:dyDescent="0.25">
      <c r="A174" s="238" t="s">
        <v>300</v>
      </c>
      <c r="B174" s="68"/>
      <c r="C174" s="68"/>
      <c r="D174" s="68"/>
      <c r="E174" s="149" t="s">
        <v>301</v>
      </c>
      <c r="F174" s="425">
        <f t="shared" ref="F174:J176" si="146">+F175</f>
        <v>109796058849</v>
      </c>
      <c r="G174" s="425">
        <f t="shared" si="146"/>
        <v>0</v>
      </c>
      <c r="H174" s="425">
        <f t="shared" si="146"/>
        <v>0</v>
      </c>
      <c r="I174" s="425">
        <f t="shared" si="146"/>
        <v>0</v>
      </c>
      <c r="J174" s="425">
        <f t="shared" si="146"/>
        <v>0</v>
      </c>
      <c r="K174" s="425">
        <f t="shared" si="118"/>
        <v>0</v>
      </c>
      <c r="L174" s="425">
        <f>+L175</f>
        <v>109796058849</v>
      </c>
      <c r="M174" s="36">
        <f t="shared" si="144"/>
        <v>2.0683879765795225E-2</v>
      </c>
      <c r="N174" s="425">
        <f t="shared" ref="N174:W176" si="147">+N175</f>
        <v>0</v>
      </c>
      <c r="O174" s="425">
        <f t="shared" si="147"/>
        <v>109796058849</v>
      </c>
      <c r="P174" s="425">
        <f t="shared" si="147"/>
        <v>0</v>
      </c>
      <c r="Q174" s="425">
        <f t="shared" si="147"/>
        <v>109796058849</v>
      </c>
      <c r="R174" s="425">
        <f t="shared" si="147"/>
        <v>0</v>
      </c>
      <c r="S174" s="425">
        <f t="shared" si="147"/>
        <v>0</v>
      </c>
      <c r="T174" s="425">
        <f t="shared" si="147"/>
        <v>19071686158</v>
      </c>
      <c r="U174" s="425">
        <f t="shared" si="147"/>
        <v>90724372691</v>
      </c>
      <c r="V174" s="425">
        <f t="shared" si="147"/>
        <v>19071686158</v>
      </c>
      <c r="W174" s="425">
        <f t="shared" si="147"/>
        <v>0</v>
      </c>
      <c r="X174" s="37">
        <f t="shared" si="140"/>
        <v>1</v>
      </c>
      <c r="Y174" s="37">
        <f t="shared" si="141"/>
        <v>0.17370100856014198</v>
      </c>
      <c r="Z174" s="37">
        <f t="shared" si="142"/>
        <v>0.17370100856014198</v>
      </c>
      <c r="AA174" s="37">
        <f t="shared" si="145"/>
        <v>0.17370100856014198</v>
      </c>
      <c r="AB174" s="37">
        <f t="shared" si="143"/>
        <v>1</v>
      </c>
    </row>
    <row r="175" spans="1:28" ht="53.25" customHeight="1" x14ac:dyDescent="0.25">
      <c r="A175" s="238" t="s">
        <v>302</v>
      </c>
      <c r="B175" s="40"/>
      <c r="C175" s="40"/>
      <c r="D175" s="40"/>
      <c r="E175" s="148" t="s">
        <v>301</v>
      </c>
      <c r="F175" s="425">
        <f t="shared" si="146"/>
        <v>109796058849</v>
      </c>
      <c r="G175" s="425">
        <f t="shared" si="146"/>
        <v>0</v>
      </c>
      <c r="H175" s="425">
        <f t="shared" si="146"/>
        <v>0</v>
      </c>
      <c r="I175" s="425">
        <f t="shared" si="146"/>
        <v>0</v>
      </c>
      <c r="J175" s="425">
        <f t="shared" si="146"/>
        <v>0</v>
      </c>
      <c r="K175" s="425">
        <f t="shared" si="118"/>
        <v>0</v>
      </c>
      <c r="L175" s="425">
        <f>+L176</f>
        <v>109796058849</v>
      </c>
      <c r="M175" s="36">
        <f t="shared" si="144"/>
        <v>2.0683879765795225E-2</v>
      </c>
      <c r="N175" s="425">
        <f t="shared" si="147"/>
        <v>0</v>
      </c>
      <c r="O175" s="425">
        <f t="shared" si="147"/>
        <v>109796058849</v>
      </c>
      <c r="P175" s="425">
        <f t="shared" si="147"/>
        <v>0</v>
      </c>
      <c r="Q175" s="425">
        <f t="shared" si="147"/>
        <v>109796058849</v>
      </c>
      <c r="R175" s="425">
        <f t="shared" si="147"/>
        <v>0</v>
      </c>
      <c r="S175" s="425">
        <f t="shared" si="147"/>
        <v>0</v>
      </c>
      <c r="T175" s="425">
        <f t="shared" si="147"/>
        <v>19071686158</v>
      </c>
      <c r="U175" s="425">
        <f t="shared" si="147"/>
        <v>90724372691</v>
      </c>
      <c r="V175" s="425">
        <f t="shared" si="147"/>
        <v>19071686158</v>
      </c>
      <c r="W175" s="425">
        <f t="shared" si="147"/>
        <v>0</v>
      </c>
      <c r="X175" s="37">
        <f t="shared" si="140"/>
        <v>1</v>
      </c>
      <c r="Y175" s="37">
        <f t="shared" si="141"/>
        <v>0.17370100856014198</v>
      </c>
      <c r="Z175" s="37">
        <f t="shared" si="142"/>
        <v>0.17370100856014198</v>
      </c>
      <c r="AA175" s="37">
        <f t="shared" si="145"/>
        <v>0.17370100856014198</v>
      </c>
      <c r="AB175" s="37">
        <f t="shared" si="143"/>
        <v>1</v>
      </c>
    </row>
    <row r="176" spans="1:28" ht="38.25" customHeight="1" x14ac:dyDescent="0.25">
      <c r="A176" s="238" t="s">
        <v>303</v>
      </c>
      <c r="B176" s="40"/>
      <c r="C176" s="40"/>
      <c r="D176" s="40"/>
      <c r="E176" s="149" t="s">
        <v>236</v>
      </c>
      <c r="F176" s="425">
        <f t="shared" si="146"/>
        <v>109796058849</v>
      </c>
      <c r="G176" s="425">
        <f t="shared" si="146"/>
        <v>0</v>
      </c>
      <c r="H176" s="425">
        <f t="shared" si="146"/>
        <v>0</v>
      </c>
      <c r="I176" s="425">
        <f t="shared" si="146"/>
        <v>0</v>
      </c>
      <c r="J176" s="425">
        <f t="shared" si="146"/>
        <v>0</v>
      </c>
      <c r="K176" s="425">
        <f t="shared" si="118"/>
        <v>0</v>
      </c>
      <c r="L176" s="425">
        <f>+L177</f>
        <v>109796058849</v>
      </c>
      <c r="M176" s="36">
        <f t="shared" si="144"/>
        <v>2.0683879765795225E-2</v>
      </c>
      <c r="N176" s="425">
        <f t="shared" si="147"/>
        <v>0</v>
      </c>
      <c r="O176" s="425">
        <f t="shared" si="147"/>
        <v>109796058849</v>
      </c>
      <c r="P176" s="425">
        <f t="shared" si="147"/>
        <v>0</v>
      </c>
      <c r="Q176" s="425">
        <f t="shared" si="147"/>
        <v>109796058849</v>
      </c>
      <c r="R176" s="425">
        <f t="shared" si="147"/>
        <v>0</v>
      </c>
      <c r="S176" s="425">
        <f t="shared" si="147"/>
        <v>0</v>
      </c>
      <c r="T176" s="425">
        <f t="shared" si="147"/>
        <v>19071686158</v>
      </c>
      <c r="U176" s="425">
        <f t="shared" si="147"/>
        <v>90724372691</v>
      </c>
      <c r="V176" s="425">
        <f t="shared" si="147"/>
        <v>19071686158</v>
      </c>
      <c r="W176" s="425">
        <f t="shared" si="147"/>
        <v>0</v>
      </c>
      <c r="X176" s="37">
        <f t="shared" si="140"/>
        <v>1</v>
      </c>
      <c r="Y176" s="37">
        <f t="shared" si="141"/>
        <v>0.17370100856014198</v>
      </c>
      <c r="Z176" s="37">
        <f t="shared" si="142"/>
        <v>0.17370100856014198</v>
      </c>
      <c r="AA176" s="37">
        <f t="shared" si="145"/>
        <v>0.17370100856014198</v>
      </c>
      <c r="AB176" s="37">
        <f t="shared" si="143"/>
        <v>1</v>
      </c>
    </row>
    <row r="177" spans="1:28" ht="38.25" customHeight="1" x14ac:dyDescent="0.25">
      <c r="A177" s="239" t="s">
        <v>304</v>
      </c>
      <c r="B177" s="68" t="s">
        <v>192</v>
      </c>
      <c r="C177" s="68">
        <v>11</v>
      </c>
      <c r="D177" s="40" t="s">
        <v>38</v>
      </c>
      <c r="E177" s="151" t="s">
        <v>226</v>
      </c>
      <c r="F177" s="421">
        <v>109796058849</v>
      </c>
      <c r="G177" s="421">
        <v>0</v>
      </c>
      <c r="H177" s="421">
        <v>0</v>
      </c>
      <c r="I177" s="421">
        <v>0</v>
      </c>
      <c r="J177" s="421">
        <v>0</v>
      </c>
      <c r="K177" s="421">
        <f t="shared" si="118"/>
        <v>0</v>
      </c>
      <c r="L177" s="421">
        <f>+F177+K177</f>
        <v>109796058849</v>
      </c>
      <c r="M177" s="43">
        <f t="shared" si="144"/>
        <v>2.0683879765795225E-2</v>
      </c>
      <c r="N177" s="421">
        <v>0</v>
      </c>
      <c r="O177" s="421">
        <v>109796058849</v>
      </c>
      <c r="P177" s="421">
        <f>L177-O177</f>
        <v>0</v>
      </c>
      <c r="Q177" s="421">
        <v>109796058849</v>
      </c>
      <c r="R177" s="421">
        <f>+L177-Q177</f>
        <v>0</v>
      </c>
      <c r="S177" s="421">
        <f>O177-Q177</f>
        <v>0</v>
      </c>
      <c r="T177" s="421">
        <v>19071686158</v>
      </c>
      <c r="U177" s="421">
        <f>+Q177-T177</f>
        <v>90724372691</v>
      </c>
      <c r="V177" s="421">
        <v>19071686158</v>
      </c>
      <c r="W177" s="44">
        <f>+T177-V177</f>
        <v>0</v>
      </c>
      <c r="X177" s="45">
        <f t="shared" si="140"/>
        <v>1</v>
      </c>
      <c r="Y177" s="45">
        <f t="shared" si="141"/>
        <v>0.17370100856014198</v>
      </c>
      <c r="Z177" s="45">
        <f t="shared" si="142"/>
        <v>0.17370100856014198</v>
      </c>
      <c r="AA177" s="45">
        <f t="shared" si="145"/>
        <v>0.17370100856014198</v>
      </c>
      <c r="AB177" s="45">
        <f t="shared" si="143"/>
        <v>1</v>
      </c>
    </row>
    <row r="178" spans="1:28" ht="69" customHeight="1" x14ac:dyDescent="0.25">
      <c r="A178" s="238" t="s">
        <v>305</v>
      </c>
      <c r="B178" s="68"/>
      <c r="C178" s="68"/>
      <c r="D178" s="68"/>
      <c r="E178" s="149" t="s">
        <v>306</v>
      </c>
      <c r="F178" s="425">
        <f t="shared" ref="F178:J180" si="148">+F179</f>
        <v>216924287600</v>
      </c>
      <c r="G178" s="425">
        <f t="shared" si="148"/>
        <v>0</v>
      </c>
      <c r="H178" s="425">
        <f t="shared" si="148"/>
        <v>0</v>
      </c>
      <c r="I178" s="425">
        <f t="shared" si="148"/>
        <v>0</v>
      </c>
      <c r="J178" s="425">
        <f t="shared" si="148"/>
        <v>0</v>
      </c>
      <c r="K178" s="425">
        <f t="shared" si="118"/>
        <v>0</v>
      </c>
      <c r="L178" s="425">
        <f>+L179</f>
        <v>216924287600</v>
      </c>
      <c r="M178" s="36">
        <f t="shared" si="144"/>
        <v>4.0865181592445191E-2</v>
      </c>
      <c r="N178" s="425">
        <f t="shared" ref="N178:W180" si="149">+N179</f>
        <v>0</v>
      </c>
      <c r="O178" s="425">
        <f t="shared" si="149"/>
        <v>216924287600</v>
      </c>
      <c r="P178" s="425">
        <f t="shared" si="149"/>
        <v>0</v>
      </c>
      <c r="Q178" s="425">
        <f t="shared" si="149"/>
        <v>216924287600</v>
      </c>
      <c r="R178" s="425">
        <f t="shared" si="149"/>
        <v>0</v>
      </c>
      <c r="S178" s="425">
        <f t="shared" si="149"/>
        <v>0</v>
      </c>
      <c r="T178" s="425">
        <f t="shared" si="149"/>
        <v>14013027754</v>
      </c>
      <c r="U178" s="425">
        <f t="shared" si="149"/>
        <v>202911259846</v>
      </c>
      <c r="V178" s="425">
        <f t="shared" si="149"/>
        <v>14013027754</v>
      </c>
      <c r="W178" s="425">
        <f t="shared" si="149"/>
        <v>0</v>
      </c>
      <c r="X178" s="37">
        <f t="shared" si="140"/>
        <v>1</v>
      </c>
      <c r="Y178" s="37">
        <f t="shared" si="141"/>
        <v>6.4598703580114922E-2</v>
      </c>
      <c r="Z178" s="37">
        <f t="shared" si="142"/>
        <v>6.4598703580114922E-2</v>
      </c>
      <c r="AA178" s="37">
        <f t="shared" si="145"/>
        <v>6.4598703580114922E-2</v>
      </c>
      <c r="AB178" s="37">
        <f t="shared" si="143"/>
        <v>1</v>
      </c>
    </row>
    <row r="179" spans="1:28" ht="69" customHeight="1" x14ac:dyDescent="0.25">
      <c r="A179" s="238" t="s">
        <v>307</v>
      </c>
      <c r="B179" s="40"/>
      <c r="C179" s="40"/>
      <c r="D179" s="40"/>
      <c r="E179" s="148" t="s">
        <v>306</v>
      </c>
      <c r="F179" s="425">
        <f t="shared" si="148"/>
        <v>216924287600</v>
      </c>
      <c r="G179" s="425">
        <f t="shared" si="148"/>
        <v>0</v>
      </c>
      <c r="H179" s="425">
        <f t="shared" si="148"/>
        <v>0</v>
      </c>
      <c r="I179" s="425">
        <f t="shared" si="148"/>
        <v>0</v>
      </c>
      <c r="J179" s="425">
        <f t="shared" si="148"/>
        <v>0</v>
      </c>
      <c r="K179" s="425">
        <f t="shared" si="118"/>
        <v>0</v>
      </c>
      <c r="L179" s="425">
        <f>+L180</f>
        <v>216924287600</v>
      </c>
      <c r="M179" s="36">
        <f t="shared" si="144"/>
        <v>4.0865181592445191E-2</v>
      </c>
      <c r="N179" s="425">
        <f t="shared" si="149"/>
        <v>0</v>
      </c>
      <c r="O179" s="425">
        <f t="shared" si="149"/>
        <v>216924287600</v>
      </c>
      <c r="P179" s="425">
        <f t="shared" si="149"/>
        <v>0</v>
      </c>
      <c r="Q179" s="425">
        <f t="shared" si="149"/>
        <v>216924287600</v>
      </c>
      <c r="R179" s="425">
        <f t="shared" si="149"/>
        <v>0</v>
      </c>
      <c r="S179" s="425">
        <f t="shared" si="149"/>
        <v>0</v>
      </c>
      <c r="T179" s="425">
        <f t="shared" si="149"/>
        <v>14013027754</v>
      </c>
      <c r="U179" s="425">
        <f t="shared" si="149"/>
        <v>202911259846</v>
      </c>
      <c r="V179" s="425">
        <f t="shared" si="149"/>
        <v>14013027754</v>
      </c>
      <c r="W179" s="425">
        <f t="shared" si="149"/>
        <v>0</v>
      </c>
      <c r="X179" s="37">
        <f t="shared" si="140"/>
        <v>1</v>
      </c>
      <c r="Y179" s="37">
        <f t="shared" si="141"/>
        <v>6.4598703580114922E-2</v>
      </c>
      <c r="Z179" s="37">
        <f t="shared" si="142"/>
        <v>6.4598703580114922E-2</v>
      </c>
      <c r="AA179" s="37">
        <f t="shared" si="145"/>
        <v>6.4598703580114922E-2</v>
      </c>
      <c r="AB179" s="37">
        <f t="shared" si="143"/>
        <v>1</v>
      </c>
    </row>
    <row r="180" spans="1:28" ht="29.25" customHeight="1" x14ac:dyDescent="0.25">
      <c r="A180" s="238" t="s">
        <v>308</v>
      </c>
      <c r="B180" s="40"/>
      <c r="C180" s="40"/>
      <c r="D180" s="40"/>
      <c r="E180" s="149" t="s">
        <v>236</v>
      </c>
      <c r="F180" s="425">
        <f t="shared" si="148"/>
        <v>216924287600</v>
      </c>
      <c r="G180" s="425">
        <f t="shared" si="148"/>
        <v>0</v>
      </c>
      <c r="H180" s="425">
        <f t="shared" si="148"/>
        <v>0</v>
      </c>
      <c r="I180" s="425">
        <f t="shared" si="148"/>
        <v>0</v>
      </c>
      <c r="J180" s="425">
        <f t="shared" si="148"/>
        <v>0</v>
      </c>
      <c r="K180" s="425">
        <f t="shared" si="118"/>
        <v>0</v>
      </c>
      <c r="L180" s="425">
        <f>+L181</f>
        <v>216924287600</v>
      </c>
      <c r="M180" s="36">
        <f t="shared" si="144"/>
        <v>4.0865181592445191E-2</v>
      </c>
      <c r="N180" s="425">
        <f t="shared" si="149"/>
        <v>0</v>
      </c>
      <c r="O180" s="425">
        <f t="shared" si="149"/>
        <v>216924287600</v>
      </c>
      <c r="P180" s="425">
        <f t="shared" si="149"/>
        <v>0</v>
      </c>
      <c r="Q180" s="425">
        <f t="shared" si="149"/>
        <v>216924287600</v>
      </c>
      <c r="R180" s="425">
        <f t="shared" si="149"/>
        <v>0</v>
      </c>
      <c r="S180" s="425">
        <f t="shared" si="149"/>
        <v>0</v>
      </c>
      <c r="T180" s="425">
        <f t="shared" si="149"/>
        <v>14013027754</v>
      </c>
      <c r="U180" s="425">
        <f t="shared" si="149"/>
        <v>202911259846</v>
      </c>
      <c r="V180" s="425">
        <f t="shared" si="149"/>
        <v>14013027754</v>
      </c>
      <c r="W180" s="425">
        <f t="shared" si="149"/>
        <v>0</v>
      </c>
      <c r="X180" s="37">
        <f t="shared" si="140"/>
        <v>1</v>
      </c>
      <c r="Y180" s="37">
        <f t="shared" si="141"/>
        <v>6.4598703580114922E-2</v>
      </c>
      <c r="Z180" s="37">
        <f t="shared" si="142"/>
        <v>6.4598703580114922E-2</v>
      </c>
      <c r="AA180" s="37">
        <f t="shared" si="145"/>
        <v>6.4598703580114922E-2</v>
      </c>
      <c r="AB180" s="37">
        <f t="shared" si="143"/>
        <v>1</v>
      </c>
    </row>
    <row r="181" spans="1:28" ht="30" customHeight="1" x14ac:dyDescent="0.25">
      <c r="A181" s="239" t="s">
        <v>309</v>
      </c>
      <c r="B181" s="40" t="s">
        <v>192</v>
      </c>
      <c r="C181" s="40">
        <v>11</v>
      </c>
      <c r="D181" s="40" t="s">
        <v>38</v>
      </c>
      <c r="E181" s="151" t="s">
        <v>226</v>
      </c>
      <c r="F181" s="421">
        <v>216924287600</v>
      </c>
      <c r="G181" s="421">
        <v>0</v>
      </c>
      <c r="H181" s="421">
        <v>0</v>
      </c>
      <c r="I181" s="421">
        <v>0</v>
      </c>
      <c r="J181" s="421">
        <v>0</v>
      </c>
      <c r="K181" s="421">
        <f t="shared" si="118"/>
        <v>0</v>
      </c>
      <c r="L181" s="421">
        <f>+F181+K181</f>
        <v>216924287600</v>
      </c>
      <c r="M181" s="43">
        <f t="shared" si="144"/>
        <v>4.0865181592445191E-2</v>
      </c>
      <c r="N181" s="421">
        <v>0</v>
      </c>
      <c r="O181" s="421">
        <v>216924287600</v>
      </c>
      <c r="P181" s="421">
        <f>L181-O181</f>
        <v>0</v>
      </c>
      <c r="Q181" s="421">
        <v>216924287600</v>
      </c>
      <c r="R181" s="421">
        <f>+L181-Q181</f>
        <v>0</v>
      </c>
      <c r="S181" s="421">
        <f>O181-Q181</f>
        <v>0</v>
      </c>
      <c r="T181" s="421">
        <v>14013027754</v>
      </c>
      <c r="U181" s="421">
        <f>+Q181-T181</f>
        <v>202911259846</v>
      </c>
      <c r="V181" s="421">
        <v>14013027754</v>
      </c>
      <c r="W181" s="44">
        <f>+T181-V181</f>
        <v>0</v>
      </c>
      <c r="X181" s="45">
        <f t="shared" si="140"/>
        <v>1</v>
      </c>
      <c r="Y181" s="45">
        <f t="shared" si="141"/>
        <v>6.4598703580114922E-2</v>
      </c>
      <c r="Z181" s="45">
        <f t="shared" si="142"/>
        <v>6.4598703580114922E-2</v>
      </c>
      <c r="AA181" s="45">
        <f t="shared" si="145"/>
        <v>6.4598703580114922E-2</v>
      </c>
      <c r="AB181" s="45">
        <f t="shared" si="143"/>
        <v>1</v>
      </c>
    </row>
    <row r="182" spans="1:28" ht="64.5" customHeight="1" x14ac:dyDescent="0.25">
      <c r="A182" s="238" t="s">
        <v>310</v>
      </c>
      <c r="B182" s="68"/>
      <c r="C182" s="68"/>
      <c r="D182" s="68"/>
      <c r="E182" s="149" t="s">
        <v>311</v>
      </c>
      <c r="F182" s="425">
        <f t="shared" ref="F182:J184" si="150">+F183</f>
        <v>263086153404</v>
      </c>
      <c r="G182" s="425">
        <f t="shared" si="150"/>
        <v>0</v>
      </c>
      <c r="H182" s="425">
        <f t="shared" si="150"/>
        <v>0</v>
      </c>
      <c r="I182" s="425">
        <f t="shared" si="150"/>
        <v>0</v>
      </c>
      <c r="J182" s="425">
        <f t="shared" si="150"/>
        <v>0</v>
      </c>
      <c r="K182" s="425">
        <f t="shared" si="118"/>
        <v>0</v>
      </c>
      <c r="L182" s="425">
        <f>+L183</f>
        <v>263086153404</v>
      </c>
      <c r="M182" s="36">
        <f t="shared" si="144"/>
        <v>4.9561363332154391E-2</v>
      </c>
      <c r="N182" s="425">
        <f t="shared" ref="N182:W184" si="151">+N183</f>
        <v>0</v>
      </c>
      <c r="O182" s="425">
        <f t="shared" si="151"/>
        <v>263086153404</v>
      </c>
      <c r="P182" s="425">
        <f t="shared" si="151"/>
        <v>0</v>
      </c>
      <c r="Q182" s="425">
        <f t="shared" si="151"/>
        <v>263086153404</v>
      </c>
      <c r="R182" s="425">
        <f t="shared" si="151"/>
        <v>0</v>
      </c>
      <c r="S182" s="425">
        <f t="shared" si="151"/>
        <v>0</v>
      </c>
      <c r="T182" s="425">
        <f t="shared" si="151"/>
        <v>0</v>
      </c>
      <c r="U182" s="425">
        <f t="shared" si="151"/>
        <v>263086153404</v>
      </c>
      <c r="V182" s="425">
        <f t="shared" si="151"/>
        <v>0</v>
      </c>
      <c r="W182" s="425">
        <f t="shared" si="151"/>
        <v>0</v>
      </c>
      <c r="X182" s="37">
        <f t="shared" si="140"/>
        <v>1</v>
      </c>
      <c r="Y182" s="37">
        <f t="shared" si="141"/>
        <v>0</v>
      </c>
      <c r="Z182" s="37">
        <f t="shared" si="142"/>
        <v>0</v>
      </c>
      <c r="AA182" s="37">
        <f t="shared" si="145"/>
        <v>0</v>
      </c>
      <c r="AB182" s="37" t="s">
        <v>46</v>
      </c>
    </row>
    <row r="183" spans="1:28" ht="64.5" customHeight="1" x14ac:dyDescent="0.25">
      <c r="A183" s="238" t="s">
        <v>312</v>
      </c>
      <c r="B183" s="40"/>
      <c r="C183" s="40"/>
      <c r="D183" s="40"/>
      <c r="E183" s="148" t="s">
        <v>311</v>
      </c>
      <c r="F183" s="425">
        <f t="shared" si="150"/>
        <v>263086153404</v>
      </c>
      <c r="G183" s="425">
        <f t="shared" si="150"/>
        <v>0</v>
      </c>
      <c r="H183" s="425">
        <f t="shared" si="150"/>
        <v>0</v>
      </c>
      <c r="I183" s="425">
        <f t="shared" si="150"/>
        <v>0</v>
      </c>
      <c r="J183" s="425">
        <f t="shared" si="150"/>
        <v>0</v>
      </c>
      <c r="K183" s="425">
        <f t="shared" si="118"/>
        <v>0</v>
      </c>
      <c r="L183" s="425">
        <f>+L184</f>
        <v>263086153404</v>
      </c>
      <c r="M183" s="36">
        <f t="shared" si="144"/>
        <v>4.9561363332154391E-2</v>
      </c>
      <c r="N183" s="425">
        <f t="shared" si="151"/>
        <v>0</v>
      </c>
      <c r="O183" s="425">
        <f t="shared" si="151"/>
        <v>263086153404</v>
      </c>
      <c r="P183" s="425">
        <f t="shared" si="151"/>
        <v>0</v>
      </c>
      <c r="Q183" s="425">
        <f t="shared" si="151"/>
        <v>263086153404</v>
      </c>
      <c r="R183" s="425">
        <f t="shared" si="151"/>
        <v>0</v>
      </c>
      <c r="S183" s="425">
        <f t="shared" si="151"/>
        <v>0</v>
      </c>
      <c r="T183" s="425">
        <f t="shared" si="151"/>
        <v>0</v>
      </c>
      <c r="U183" s="425">
        <f t="shared" si="151"/>
        <v>263086153404</v>
      </c>
      <c r="V183" s="425">
        <f t="shared" si="151"/>
        <v>0</v>
      </c>
      <c r="W183" s="425">
        <f t="shared" si="151"/>
        <v>0</v>
      </c>
      <c r="X183" s="37">
        <f t="shared" si="140"/>
        <v>1</v>
      </c>
      <c r="Y183" s="37">
        <f t="shared" si="141"/>
        <v>0</v>
      </c>
      <c r="Z183" s="37">
        <f t="shared" si="142"/>
        <v>0</v>
      </c>
      <c r="AA183" s="37">
        <f t="shared" si="145"/>
        <v>0</v>
      </c>
      <c r="AB183" s="37" t="s">
        <v>46</v>
      </c>
    </row>
    <row r="184" spans="1:28" ht="32.25" customHeight="1" x14ac:dyDescent="0.25">
      <c r="A184" s="238" t="s">
        <v>313</v>
      </c>
      <c r="B184" s="40"/>
      <c r="C184" s="40"/>
      <c r="D184" s="40"/>
      <c r="E184" s="149" t="s">
        <v>236</v>
      </c>
      <c r="F184" s="425">
        <f t="shared" si="150"/>
        <v>263086153404</v>
      </c>
      <c r="G184" s="425">
        <f t="shared" si="150"/>
        <v>0</v>
      </c>
      <c r="H184" s="425">
        <f t="shared" si="150"/>
        <v>0</v>
      </c>
      <c r="I184" s="425">
        <f t="shared" si="150"/>
        <v>0</v>
      </c>
      <c r="J184" s="425">
        <f t="shared" si="150"/>
        <v>0</v>
      </c>
      <c r="K184" s="425">
        <f t="shared" si="118"/>
        <v>0</v>
      </c>
      <c r="L184" s="425">
        <f>+L185</f>
        <v>263086153404</v>
      </c>
      <c r="M184" s="36">
        <f t="shared" si="144"/>
        <v>4.9561363332154391E-2</v>
      </c>
      <c r="N184" s="425">
        <f t="shared" si="151"/>
        <v>0</v>
      </c>
      <c r="O184" s="425">
        <f t="shared" si="151"/>
        <v>263086153404</v>
      </c>
      <c r="P184" s="425">
        <f t="shared" si="151"/>
        <v>0</v>
      </c>
      <c r="Q184" s="425">
        <f t="shared" si="151"/>
        <v>263086153404</v>
      </c>
      <c r="R184" s="425">
        <f t="shared" si="151"/>
        <v>0</v>
      </c>
      <c r="S184" s="425">
        <f t="shared" si="151"/>
        <v>0</v>
      </c>
      <c r="T184" s="425">
        <f t="shared" si="151"/>
        <v>0</v>
      </c>
      <c r="U184" s="425">
        <f t="shared" si="151"/>
        <v>263086153404</v>
      </c>
      <c r="V184" s="425">
        <f t="shared" si="151"/>
        <v>0</v>
      </c>
      <c r="W184" s="425">
        <f t="shared" si="151"/>
        <v>0</v>
      </c>
      <c r="X184" s="37">
        <f t="shared" si="140"/>
        <v>1</v>
      </c>
      <c r="Y184" s="37">
        <f t="shared" si="141"/>
        <v>0</v>
      </c>
      <c r="Z184" s="37">
        <f t="shared" si="142"/>
        <v>0</v>
      </c>
      <c r="AA184" s="37">
        <f t="shared" si="145"/>
        <v>0</v>
      </c>
      <c r="AB184" s="37" t="s">
        <v>46</v>
      </c>
    </row>
    <row r="185" spans="1:28" ht="30" customHeight="1" x14ac:dyDescent="0.25">
      <c r="A185" s="239" t="s">
        <v>314</v>
      </c>
      <c r="B185" s="40" t="s">
        <v>192</v>
      </c>
      <c r="C185" s="40">
        <v>11</v>
      </c>
      <c r="D185" s="40" t="s">
        <v>38</v>
      </c>
      <c r="E185" s="151" t="s">
        <v>226</v>
      </c>
      <c r="F185" s="421">
        <v>263086153404</v>
      </c>
      <c r="G185" s="421">
        <v>0</v>
      </c>
      <c r="H185" s="421">
        <v>0</v>
      </c>
      <c r="I185" s="421">
        <v>0</v>
      </c>
      <c r="J185" s="421">
        <v>0</v>
      </c>
      <c r="K185" s="421">
        <f t="shared" si="118"/>
        <v>0</v>
      </c>
      <c r="L185" s="421">
        <f>+F185+K185</f>
        <v>263086153404</v>
      </c>
      <c r="M185" s="43">
        <f t="shared" si="144"/>
        <v>4.9561363332154391E-2</v>
      </c>
      <c r="N185" s="421">
        <v>0</v>
      </c>
      <c r="O185" s="421">
        <v>263086153404</v>
      </c>
      <c r="P185" s="421">
        <f>L185-O185</f>
        <v>0</v>
      </c>
      <c r="Q185" s="421">
        <v>263086153404</v>
      </c>
      <c r="R185" s="421">
        <f>+L185-Q185</f>
        <v>0</v>
      </c>
      <c r="S185" s="421">
        <f>O185-Q185</f>
        <v>0</v>
      </c>
      <c r="T185" s="421">
        <v>0</v>
      </c>
      <c r="U185" s="421">
        <f>+Q185-T185</f>
        <v>263086153404</v>
      </c>
      <c r="V185" s="421">
        <v>0</v>
      </c>
      <c r="W185" s="44">
        <f>+T185-V185</f>
        <v>0</v>
      </c>
      <c r="X185" s="45">
        <f t="shared" si="140"/>
        <v>1</v>
      </c>
      <c r="Y185" s="45">
        <f t="shared" si="141"/>
        <v>0</v>
      </c>
      <c r="Z185" s="45">
        <f t="shared" si="142"/>
        <v>0</v>
      </c>
      <c r="AA185" s="45">
        <f t="shared" si="145"/>
        <v>0</v>
      </c>
      <c r="AB185" s="45" t="s">
        <v>46</v>
      </c>
    </row>
    <row r="186" spans="1:28" ht="70.5" customHeight="1" x14ac:dyDescent="0.25">
      <c r="A186" s="238" t="s">
        <v>315</v>
      </c>
      <c r="B186" s="68"/>
      <c r="C186" s="68"/>
      <c r="D186" s="68"/>
      <c r="E186" s="149" t="s">
        <v>316</v>
      </c>
      <c r="F186" s="425">
        <f t="shared" ref="F186:J188" si="152">+F187</f>
        <v>138383140985</v>
      </c>
      <c r="G186" s="425">
        <f t="shared" si="152"/>
        <v>0</v>
      </c>
      <c r="H186" s="425">
        <f t="shared" si="152"/>
        <v>0</v>
      </c>
      <c r="I186" s="425">
        <f t="shared" si="152"/>
        <v>0</v>
      </c>
      <c r="J186" s="425">
        <f t="shared" si="152"/>
        <v>0</v>
      </c>
      <c r="K186" s="425">
        <f t="shared" si="118"/>
        <v>0</v>
      </c>
      <c r="L186" s="425">
        <f>+L187</f>
        <v>138383140985</v>
      </c>
      <c r="M186" s="36">
        <f t="shared" si="144"/>
        <v>2.60692440125131E-2</v>
      </c>
      <c r="N186" s="425">
        <f t="shared" ref="N186:W188" si="153">+N187</f>
        <v>0</v>
      </c>
      <c r="O186" s="425">
        <f t="shared" si="153"/>
        <v>138383140985</v>
      </c>
      <c r="P186" s="425">
        <f t="shared" si="153"/>
        <v>0</v>
      </c>
      <c r="Q186" s="425">
        <f t="shared" si="153"/>
        <v>138383140985</v>
      </c>
      <c r="R186" s="425">
        <f t="shared" si="153"/>
        <v>0</v>
      </c>
      <c r="S186" s="425">
        <f t="shared" si="153"/>
        <v>0</v>
      </c>
      <c r="T186" s="425">
        <f t="shared" si="153"/>
        <v>27914520438</v>
      </c>
      <c r="U186" s="425">
        <f t="shared" si="153"/>
        <v>110468620547</v>
      </c>
      <c r="V186" s="425">
        <f t="shared" si="153"/>
        <v>27914520438</v>
      </c>
      <c r="W186" s="425">
        <f t="shared" si="153"/>
        <v>0</v>
      </c>
      <c r="X186" s="37">
        <f t="shared" si="140"/>
        <v>1</v>
      </c>
      <c r="Y186" s="37">
        <f t="shared" si="141"/>
        <v>0.20171908398166644</v>
      </c>
      <c r="Z186" s="37">
        <f t="shared" si="142"/>
        <v>0.20171908398166644</v>
      </c>
      <c r="AA186" s="37">
        <f t="shared" si="145"/>
        <v>0.20171908398166644</v>
      </c>
      <c r="AB186" s="37">
        <f>+V186/T186</f>
        <v>1</v>
      </c>
    </row>
    <row r="187" spans="1:28" ht="70.5" customHeight="1" x14ac:dyDescent="0.25">
      <c r="A187" s="238" t="s">
        <v>317</v>
      </c>
      <c r="B187" s="40"/>
      <c r="C187" s="40"/>
      <c r="D187" s="40"/>
      <c r="E187" s="148" t="s">
        <v>316</v>
      </c>
      <c r="F187" s="425">
        <f t="shared" si="152"/>
        <v>138383140985</v>
      </c>
      <c r="G187" s="425">
        <f t="shared" si="152"/>
        <v>0</v>
      </c>
      <c r="H187" s="425">
        <f t="shared" si="152"/>
        <v>0</v>
      </c>
      <c r="I187" s="425">
        <f t="shared" si="152"/>
        <v>0</v>
      </c>
      <c r="J187" s="425">
        <f t="shared" si="152"/>
        <v>0</v>
      </c>
      <c r="K187" s="425">
        <f t="shared" si="118"/>
        <v>0</v>
      </c>
      <c r="L187" s="425">
        <f>+L188</f>
        <v>138383140985</v>
      </c>
      <c r="M187" s="36">
        <f t="shared" si="144"/>
        <v>2.60692440125131E-2</v>
      </c>
      <c r="N187" s="425">
        <f t="shared" si="153"/>
        <v>0</v>
      </c>
      <c r="O187" s="425">
        <f t="shared" si="153"/>
        <v>138383140985</v>
      </c>
      <c r="P187" s="425">
        <f t="shared" si="153"/>
        <v>0</v>
      </c>
      <c r="Q187" s="425">
        <f t="shared" si="153"/>
        <v>138383140985</v>
      </c>
      <c r="R187" s="425">
        <f t="shared" si="153"/>
        <v>0</v>
      </c>
      <c r="S187" s="425">
        <f t="shared" si="153"/>
        <v>0</v>
      </c>
      <c r="T187" s="425">
        <f t="shared" si="153"/>
        <v>27914520438</v>
      </c>
      <c r="U187" s="425">
        <f t="shared" si="153"/>
        <v>110468620547</v>
      </c>
      <c r="V187" s="425">
        <f t="shared" si="153"/>
        <v>27914520438</v>
      </c>
      <c r="W187" s="425">
        <f t="shared" si="153"/>
        <v>0</v>
      </c>
      <c r="X187" s="37">
        <f t="shared" si="140"/>
        <v>1</v>
      </c>
      <c r="Y187" s="37">
        <f t="shared" si="141"/>
        <v>0.20171908398166644</v>
      </c>
      <c r="Z187" s="37">
        <f t="shared" si="142"/>
        <v>0.20171908398166644</v>
      </c>
      <c r="AA187" s="37">
        <f t="shared" si="145"/>
        <v>0.20171908398166644</v>
      </c>
      <c r="AB187" s="37">
        <f>+V187/T187</f>
        <v>1</v>
      </c>
    </row>
    <row r="188" spans="1:28" ht="32.25" customHeight="1" x14ac:dyDescent="0.25">
      <c r="A188" s="238" t="s">
        <v>318</v>
      </c>
      <c r="B188" s="40"/>
      <c r="C188" s="40"/>
      <c r="D188" s="40"/>
      <c r="E188" s="149" t="s">
        <v>236</v>
      </c>
      <c r="F188" s="425">
        <f t="shared" si="152"/>
        <v>138383140985</v>
      </c>
      <c r="G188" s="425">
        <f t="shared" si="152"/>
        <v>0</v>
      </c>
      <c r="H188" s="425">
        <f t="shared" si="152"/>
        <v>0</v>
      </c>
      <c r="I188" s="425">
        <f t="shared" si="152"/>
        <v>0</v>
      </c>
      <c r="J188" s="425">
        <f t="shared" si="152"/>
        <v>0</v>
      </c>
      <c r="K188" s="425">
        <f t="shared" si="118"/>
        <v>0</v>
      </c>
      <c r="L188" s="425">
        <f>+L189</f>
        <v>138383140985</v>
      </c>
      <c r="M188" s="36">
        <f t="shared" si="144"/>
        <v>2.60692440125131E-2</v>
      </c>
      <c r="N188" s="425">
        <f t="shared" si="153"/>
        <v>0</v>
      </c>
      <c r="O188" s="425">
        <f t="shared" si="153"/>
        <v>138383140985</v>
      </c>
      <c r="P188" s="425">
        <f t="shared" si="153"/>
        <v>0</v>
      </c>
      <c r="Q188" s="425">
        <f t="shared" si="153"/>
        <v>138383140985</v>
      </c>
      <c r="R188" s="425">
        <f t="shared" si="153"/>
        <v>0</v>
      </c>
      <c r="S188" s="425">
        <f t="shared" si="153"/>
        <v>0</v>
      </c>
      <c r="T188" s="425">
        <f t="shared" si="153"/>
        <v>27914520438</v>
      </c>
      <c r="U188" s="425">
        <f t="shared" si="153"/>
        <v>110468620547</v>
      </c>
      <c r="V188" s="425">
        <f t="shared" si="153"/>
        <v>27914520438</v>
      </c>
      <c r="W188" s="425">
        <f t="shared" si="153"/>
        <v>0</v>
      </c>
      <c r="X188" s="37">
        <f t="shared" si="140"/>
        <v>1</v>
      </c>
      <c r="Y188" s="37">
        <f t="shared" si="141"/>
        <v>0.20171908398166644</v>
      </c>
      <c r="Z188" s="37">
        <f t="shared" si="142"/>
        <v>0.20171908398166644</v>
      </c>
      <c r="AA188" s="37">
        <f t="shared" si="145"/>
        <v>0.20171908398166644</v>
      </c>
      <c r="AB188" s="37">
        <f>+V188/T188</f>
        <v>1</v>
      </c>
    </row>
    <row r="189" spans="1:28" ht="30" customHeight="1" x14ac:dyDescent="0.25">
      <c r="A189" s="239" t="s">
        <v>319</v>
      </c>
      <c r="B189" s="40" t="s">
        <v>192</v>
      </c>
      <c r="C189" s="40">
        <v>11</v>
      </c>
      <c r="D189" s="40" t="s">
        <v>38</v>
      </c>
      <c r="E189" s="151" t="s">
        <v>226</v>
      </c>
      <c r="F189" s="421">
        <v>138383140985</v>
      </c>
      <c r="G189" s="421">
        <v>0</v>
      </c>
      <c r="H189" s="421">
        <v>0</v>
      </c>
      <c r="I189" s="421">
        <v>0</v>
      </c>
      <c r="J189" s="421">
        <v>0</v>
      </c>
      <c r="K189" s="421">
        <f t="shared" si="118"/>
        <v>0</v>
      </c>
      <c r="L189" s="421">
        <f>+F189+K189</f>
        <v>138383140985</v>
      </c>
      <c r="M189" s="43">
        <f t="shared" si="144"/>
        <v>2.60692440125131E-2</v>
      </c>
      <c r="N189" s="421">
        <v>0</v>
      </c>
      <c r="O189" s="421">
        <v>138383140985</v>
      </c>
      <c r="P189" s="421">
        <f>L189-O189</f>
        <v>0</v>
      </c>
      <c r="Q189" s="421">
        <v>138383140985</v>
      </c>
      <c r="R189" s="421">
        <f>+L189-Q189</f>
        <v>0</v>
      </c>
      <c r="S189" s="421">
        <f>O189-Q189</f>
        <v>0</v>
      </c>
      <c r="T189" s="421">
        <v>27914520438</v>
      </c>
      <c r="U189" s="421">
        <f>+Q189-T189</f>
        <v>110468620547</v>
      </c>
      <c r="V189" s="421">
        <v>27914520438</v>
      </c>
      <c r="W189" s="44">
        <f>+T189-V189</f>
        <v>0</v>
      </c>
      <c r="X189" s="45">
        <f t="shared" si="140"/>
        <v>1</v>
      </c>
      <c r="Y189" s="45">
        <f t="shared" si="141"/>
        <v>0.20171908398166644</v>
      </c>
      <c r="Z189" s="45">
        <f t="shared" si="142"/>
        <v>0.20171908398166644</v>
      </c>
      <c r="AA189" s="45">
        <f t="shared" si="145"/>
        <v>0.20171908398166644</v>
      </c>
      <c r="AB189" s="45">
        <f>+V189/T189</f>
        <v>1</v>
      </c>
    </row>
    <row r="190" spans="1:28" ht="70.5" customHeight="1" x14ac:dyDescent="0.25">
      <c r="A190" s="238" t="s">
        <v>320</v>
      </c>
      <c r="B190" s="68"/>
      <c r="C190" s="68"/>
      <c r="D190" s="68"/>
      <c r="E190" s="149" t="s">
        <v>321</v>
      </c>
      <c r="F190" s="425">
        <f t="shared" ref="F190:J192" si="154">+F191</f>
        <v>325658709524</v>
      </c>
      <c r="G190" s="425">
        <f t="shared" si="154"/>
        <v>0</v>
      </c>
      <c r="H190" s="425">
        <f t="shared" si="154"/>
        <v>0</v>
      </c>
      <c r="I190" s="425">
        <f t="shared" si="154"/>
        <v>0</v>
      </c>
      <c r="J190" s="425">
        <f t="shared" si="154"/>
        <v>0</v>
      </c>
      <c r="K190" s="425">
        <f t="shared" si="118"/>
        <v>0</v>
      </c>
      <c r="L190" s="425">
        <f>+L191</f>
        <v>325658709524</v>
      </c>
      <c r="M190" s="36">
        <f t="shared" si="144"/>
        <v>6.1349065377129405E-2</v>
      </c>
      <c r="N190" s="425">
        <f t="shared" ref="N190:W192" si="155">+N191</f>
        <v>0</v>
      </c>
      <c r="O190" s="425">
        <f t="shared" si="155"/>
        <v>325658709524</v>
      </c>
      <c r="P190" s="425">
        <f t="shared" si="155"/>
        <v>0</v>
      </c>
      <c r="Q190" s="425">
        <f t="shared" si="155"/>
        <v>325658709524</v>
      </c>
      <c r="R190" s="425">
        <f t="shared" si="155"/>
        <v>0</v>
      </c>
      <c r="S190" s="425">
        <f t="shared" si="155"/>
        <v>0</v>
      </c>
      <c r="T190" s="425">
        <f t="shared" si="155"/>
        <v>0</v>
      </c>
      <c r="U190" s="425">
        <f t="shared" si="155"/>
        <v>325658709524</v>
      </c>
      <c r="V190" s="425">
        <f t="shared" si="155"/>
        <v>0</v>
      </c>
      <c r="W190" s="425">
        <f t="shared" si="155"/>
        <v>0</v>
      </c>
      <c r="X190" s="37">
        <f t="shared" si="140"/>
        <v>1</v>
      </c>
      <c r="Y190" s="37">
        <f t="shared" si="141"/>
        <v>0</v>
      </c>
      <c r="Z190" s="37">
        <f t="shared" si="142"/>
        <v>0</v>
      </c>
      <c r="AA190" s="37">
        <f t="shared" si="145"/>
        <v>0</v>
      </c>
      <c r="AB190" s="37" t="s">
        <v>46</v>
      </c>
    </row>
    <row r="191" spans="1:28" ht="70.5" customHeight="1" x14ac:dyDescent="0.25">
      <c r="A191" s="238" t="s">
        <v>322</v>
      </c>
      <c r="B191" s="40"/>
      <c r="C191" s="40"/>
      <c r="D191" s="40"/>
      <c r="E191" s="148" t="s">
        <v>321</v>
      </c>
      <c r="F191" s="425">
        <f t="shared" si="154"/>
        <v>325658709524</v>
      </c>
      <c r="G191" s="425">
        <f t="shared" si="154"/>
        <v>0</v>
      </c>
      <c r="H191" s="425">
        <f t="shared" si="154"/>
        <v>0</v>
      </c>
      <c r="I191" s="425">
        <f t="shared" si="154"/>
        <v>0</v>
      </c>
      <c r="J191" s="425">
        <f t="shared" si="154"/>
        <v>0</v>
      </c>
      <c r="K191" s="425">
        <f t="shared" si="118"/>
        <v>0</v>
      </c>
      <c r="L191" s="425">
        <f>+L192</f>
        <v>325658709524</v>
      </c>
      <c r="M191" s="36">
        <f t="shared" si="144"/>
        <v>6.1349065377129405E-2</v>
      </c>
      <c r="N191" s="425">
        <f t="shared" si="155"/>
        <v>0</v>
      </c>
      <c r="O191" s="425">
        <f t="shared" si="155"/>
        <v>325658709524</v>
      </c>
      <c r="P191" s="425">
        <f t="shared" si="155"/>
        <v>0</v>
      </c>
      <c r="Q191" s="425">
        <f t="shared" si="155"/>
        <v>325658709524</v>
      </c>
      <c r="R191" s="425">
        <f t="shared" si="155"/>
        <v>0</v>
      </c>
      <c r="S191" s="425">
        <f t="shared" si="155"/>
        <v>0</v>
      </c>
      <c r="T191" s="425">
        <f t="shared" si="155"/>
        <v>0</v>
      </c>
      <c r="U191" s="425">
        <f t="shared" si="155"/>
        <v>325658709524</v>
      </c>
      <c r="V191" s="425">
        <f t="shared" si="155"/>
        <v>0</v>
      </c>
      <c r="W191" s="425">
        <f t="shared" si="155"/>
        <v>0</v>
      </c>
      <c r="X191" s="37">
        <f t="shared" si="140"/>
        <v>1</v>
      </c>
      <c r="Y191" s="37">
        <f t="shared" si="141"/>
        <v>0</v>
      </c>
      <c r="Z191" s="37">
        <f t="shared" si="142"/>
        <v>0</v>
      </c>
      <c r="AA191" s="37">
        <f t="shared" si="145"/>
        <v>0</v>
      </c>
      <c r="AB191" s="37" t="s">
        <v>46</v>
      </c>
    </row>
    <row r="192" spans="1:28" ht="34.5" customHeight="1" x14ac:dyDescent="0.25">
      <c r="A192" s="238" t="s">
        <v>323</v>
      </c>
      <c r="B192" s="40"/>
      <c r="C192" s="40"/>
      <c r="D192" s="40"/>
      <c r="E192" s="149" t="s">
        <v>236</v>
      </c>
      <c r="F192" s="425">
        <f t="shared" si="154"/>
        <v>325658709524</v>
      </c>
      <c r="G192" s="425">
        <f t="shared" si="154"/>
        <v>0</v>
      </c>
      <c r="H192" s="425">
        <f t="shared" si="154"/>
        <v>0</v>
      </c>
      <c r="I192" s="425">
        <f t="shared" si="154"/>
        <v>0</v>
      </c>
      <c r="J192" s="425">
        <f t="shared" si="154"/>
        <v>0</v>
      </c>
      <c r="K192" s="425">
        <f t="shared" si="118"/>
        <v>0</v>
      </c>
      <c r="L192" s="425">
        <f>+L193</f>
        <v>325658709524</v>
      </c>
      <c r="M192" s="36">
        <f t="shared" si="144"/>
        <v>6.1349065377129405E-2</v>
      </c>
      <c r="N192" s="425">
        <f t="shared" si="155"/>
        <v>0</v>
      </c>
      <c r="O192" s="425">
        <f t="shared" si="155"/>
        <v>325658709524</v>
      </c>
      <c r="P192" s="425">
        <f t="shared" si="155"/>
        <v>0</v>
      </c>
      <c r="Q192" s="425">
        <f t="shared" si="155"/>
        <v>325658709524</v>
      </c>
      <c r="R192" s="425">
        <f t="shared" si="155"/>
        <v>0</v>
      </c>
      <c r="S192" s="425">
        <f t="shared" si="155"/>
        <v>0</v>
      </c>
      <c r="T192" s="425">
        <f t="shared" si="155"/>
        <v>0</v>
      </c>
      <c r="U192" s="425">
        <f t="shared" si="155"/>
        <v>325658709524</v>
      </c>
      <c r="V192" s="425">
        <f t="shared" si="155"/>
        <v>0</v>
      </c>
      <c r="W192" s="425">
        <f t="shared" si="155"/>
        <v>0</v>
      </c>
      <c r="X192" s="37">
        <f t="shared" si="140"/>
        <v>1</v>
      </c>
      <c r="Y192" s="37">
        <f t="shared" si="141"/>
        <v>0</v>
      </c>
      <c r="Z192" s="37">
        <f t="shared" si="142"/>
        <v>0</v>
      </c>
      <c r="AA192" s="37">
        <f t="shared" si="145"/>
        <v>0</v>
      </c>
      <c r="AB192" s="37" t="s">
        <v>46</v>
      </c>
    </row>
    <row r="193" spans="1:28" ht="30" customHeight="1" x14ac:dyDescent="0.25">
      <c r="A193" s="239" t="s">
        <v>324</v>
      </c>
      <c r="B193" s="40" t="s">
        <v>192</v>
      </c>
      <c r="C193" s="40">
        <v>11</v>
      </c>
      <c r="D193" s="40" t="s">
        <v>38</v>
      </c>
      <c r="E193" s="151" t="s">
        <v>226</v>
      </c>
      <c r="F193" s="421">
        <v>325658709524</v>
      </c>
      <c r="G193" s="421">
        <v>0</v>
      </c>
      <c r="H193" s="421">
        <v>0</v>
      </c>
      <c r="I193" s="421">
        <v>0</v>
      </c>
      <c r="J193" s="421">
        <v>0</v>
      </c>
      <c r="K193" s="421">
        <f t="shared" si="118"/>
        <v>0</v>
      </c>
      <c r="L193" s="421">
        <f>+F193+K193</f>
        <v>325658709524</v>
      </c>
      <c r="M193" s="43">
        <f t="shared" si="144"/>
        <v>6.1349065377129405E-2</v>
      </c>
      <c r="N193" s="421">
        <v>0</v>
      </c>
      <c r="O193" s="421">
        <v>325658709524</v>
      </c>
      <c r="P193" s="421">
        <f>L193-O193</f>
        <v>0</v>
      </c>
      <c r="Q193" s="421">
        <v>325658709524</v>
      </c>
      <c r="R193" s="421">
        <f>+L193-Q193</f>
        <v>0</v>
      </c>
      <c r="S193" s="421">
        <f>O193-Q193</f>
        <v>0</v>
      </c>
      <c r="T193" s="421">
        <v>0</v>
      </c>
      <c r="U193" s="421">
        <f>+Q193-T193</f>
        <v>325658709524</v>
      </c>
      <c r="V193" s="421">
        <v>0</v>
      </c>
      <c r="W193" s="44">
        <f>+T193-V193</f>
        <v>0</v>
      </c>
      <c r="X193" s="45">
        <f t="shared" si="140"/>
        <v>1</v>
      </c>
      <c r="Y193" s="45">
        <f t="shared" si="141"/>
        <v>0</v>
      </c>
      <c r="Z193" s="45">
        <f t="shared" si="142"/>
        <v>0</v>
      </c>
      <c r="AA193" s="45">
        <f t="shared" si="145"/>
        <v>0</v>
      </c>
      <c r="AB193" s="45" t="s">
        <v>46</v>
      </c>
    </row>
    <row r="194" spans="1:28" ht="65.25" customHeight="1" x14ac:dyDescent="0.25">
      <c r="A194" s="238" t="s">
        <v>325</v>
      </c>
      <c r="B194" s="68"/>
      <c r="C194" s="68"/>
      <c r="D194" s="68"/>
      <c r="E194" s="149" t="s">
        <v>326</v>
      </c>
      <c r="F194" s="425">
        <f t="shared" ref="F194:J196" si="156">+F195</f>
        <v>101620433497</v>
      </c>
      <c r="G194" s="425">
        <f t="shared" si="156"/>
        <v>0</v>
      </c>
      <c r="H194" s="425">
        <f t="shared" si="156"/>
        <v>0</v>
      </c>
      <c r="I194" s="425">
        <f t="shared" si="156"/>
        <v>0</v>
      </c>
      <c r="J194" s="425">
        <f t="shared" si="156"/>
        <v>0</v>
      </c>
      <c r="K194" s="425">
        <f t="shared" si="118"/>
        <v>0</v>
      </c>
      <c r="L194" s="425">
        <f>+L195</f>
        <v>101620433497</v>
      </c>
      <c r="M194" s="36">
        <f t="shared" si="144"/>
        <v>1.9143718365070273E-2</v>
      </c>
      <c r="N194" s="425">
        <f t="shared" ref="N194:W196" si="157">+N195</f>
        <v>0</v>
      </c>
      <c r="O194" s="425">
        <f t="shared" si="157"/>
        <v>101620433497</v>
      </c>
      <c r="P194" s="425">
        <f t="shared" si="157"/>
        <v>0</v>
      </c>
      <c r="Q194" s="425">
        <f t="shared" si="157"/>
        <v>101620433497</v>
      </c>
      <c r="R194" s="425">
        <f t="shared" si="157"/>
        <v>0</v>
      </c>
      <c r="S194" s="425">
        <f t="shared" si="157"/>
        <v>0</v>
      </c>
      <c r="T194" s="425">
        <f t="shared" si="157"/>
        <v>89796372</v>
      </c>
      <c r="U194" s="425">
        <f t="shared" si="157"/>
        <v>101530637125</v>
      </c>
      <c r="V194" s="425">
        <f t="shared" si="157"/>
        <v>89796372</v>
      </c>
      <c r="W194" s="425">
        <f t="shared" si="157"/>
        <v>0</v>
      </c>
      <c r="X194" s="37">
        <f t="shared" si="140"/>
        <v>1</v>
      </c>
      <c r="Y194" s="37">
        <f t="shared" si="141"/>
        <v>8.8364484297000104E-4</v>
      </c>
      <c r="Z194" s="37">
        <f t="shared" si="142"/>
        <v>8.8364484297000104E-4</v>
      </c>
      <c r="AA194" s="37">
        <f t="shared" si="145"/>
        <v>8.8364484297000104E-4</v>
      </c>
      <c r="AB194" s="37">
        <f>+V194/T194</f>
        <v>1</v>
      </c>
    </row>
    <row r="195" spans="1:28" ht="65.25" customHeight="1" x14ac:dyDescent="0.25">
      <c r="A195" s="238" t="s">
        <v>327</v>
      </c>
      <c r="B195" s="40"/>
      <c r="C195" s="40"/>
      <c r="D195" s="40"/>
      <c r="E195" s="148" t="s">
        <v>326</v>
      </c>
      <c r="F195" s="425">
        <f t="shared" si="156"/>
        <v>101620433497</v>
      </c>
      <c r="G195" s="425">
        <f t="shared" si="156"/>
        <v>0</v>
      </c>
      <c r="H195" s="425">
        <f t="shared" si="156"/>
        <v>0</v>
      </c>
      <c r="I195" s="425">
        <f t="shared" si="156"/>
        <v>0</v>
      </c>
      <c r="J195" s="425">
        <f t="shared" si="156"/>
        <v>0</v>
      </c>
      <c r="K195" s="425">
        <f t="shared" si="118"/>
        <v>0</v>
      </c>
      <c r="L195" s="425">
        <f>+L196</f>
        <v>101620433497</v>
      </c>
      <c r="M195" s="36">
        <f t="shared" si="144"/>
        <v>1.9143718365070273E-2</v>
      </c>
      <c r="N195" s="425">
        <f t="shared" si="157"/>
        <v>0</v>
      </c>
      <c r="O195" s="425">
        <f t="shared" si="157"/>
        <v>101620433497</v>
      </c>
      <c r="P195" s="425">
        <f t="shared" si="157"/>
        <v>0</v>
      </c>
      <c r="Q195" s="425">
        <f t="shared" si="157"/>
        <v>101620433497</v>
      </c>
      <c r="R195" s="425">
        <f t="shared" si="157"/>
        <v>0</v>
      </c>
      <c r="S195" s="425">
        <f t="shared" si="157"/>
        <v>0</v>
      </c>
      <c r="T195" s="425">
        <f t="shared" si="157"/>
        <v>89796372</v>
      </c>
      <c r="U195" s="425">
        <f t="shared" si="157"/>
        <v>101530637125</v>
      </c>
      <c r="V195" s="425">
        <f t="shared" si="157"/>
        <v>89796372</v>
      </c>
      <c r="W195" s="425">
        <f t="shared" si="157"/>
        <v>0</v>
      </c>
      <c r="X195" s="37">
        <f t="shared" si="140"/>
        <v>1</v>
      </c>
      <c r="Y195" s="37">
        <f t="shared" si="141"/>
        <v>8.8364484297000104E-4</v>
      </c>
      <c r="Z195" s="37">
        <f t="shared" si="142"/>
        <v>8.8364484297000104E-4</v>
      </c>
      <c r="AA195" s="37">
        <f t="shared" si="145"/>
        <v>8.8364484297000104E-4</v>
      </c>
      <c r="AB195" s="37">
        <f>+V195/T195</f>
        <v>1</v>
      </c>
    </row>
    <row r="196" spans="1:28" ht="38.25" customHeight="1" x14ac:dyDescent="0.25">
      <c r="A196" s="238" t="s">
        <v>328</v>
      </c>
      <c r="B196" s="40"/>
      <c r="C196" s="40"/>
      <c r="D196" s="40"/>
      <c r="E196" s="149" t="s">
        <v>236</v>
      </c>
      <c r="F196" s="425">
        <f t="shared" si="156"/>
        <v>101620433497</v>
      </c>
      <c r="G196" s="425">
        <f t="shared" si="156"/>
        <v>0</v>
      </c>
      <c r="H196" s="425">
        <f t="shared" si="156"/>
        <v>0</v>
      </c>
      <c r="I196" s="425">
        <f t="shared" si="156"/>
        <v>0</v>
      </c>
      <c r="J196" s="425">
        <f t="shared" si="156"/>
        <v>0</v>
      </c>
      <c r="K196" s="425">
        <f t="shared" si="118"/>
        <v>0</v>
      </c>
      <c r="L196" s="425">
        <f>+L197</f>
        <v>101620433497</v>
      </c>
      <c r="M196" s="36">
        <f t="shared" si="144"/>
        <v>1.9143718365070273E-2</v>
      </c>
      <c r="N196" s="425">
        <f t="shared" si="157"/>
        <v>0</v>
      </c>
      <c r="O196" s="425">
        <f t="shared" si="157"/>
        <v>101620433497</v>
      </c>
      <c r="P196" s="425">
        <f t="shared" si="157"/>
        <v>0</v>
      </c>
      <c r="Q196" s="425">
        <f t="shared" si="157"/>
        <v>101620433497</v>
      </c>
      <c r="R196" s="425">
        <f t="shared" si="157"/>
        <v>0</v>
      </c>
      <c r="S196" s="425">
        <f t="shared" si="157"/>
        <v>0</v>
      </c>
      <c r="T196" s="425">
        <f t="shared" si="157"/>
        <v>89796372</v>
      </c>
      <c r="U196" s="425">
        <f t="shared" si="157"/>
        <v>101530637125</v>
      </c>
      <c r="V196" s="425">
        <f t="shared" si="157"/>
        <v>89796372</v>
      </c>
      <c r="W196" s="425">
        <f t="shared" si="157"/>
        <v>0</v>
      </c>
      <c r="X196" s="37">
        <f t="shared" si="140"/>
        <v>1</v>
      </c>
      <c r="Y196" s="37">
        <f t="shared" si="141"/>
        <v>8.8364484297000104E-4</v>
      </c>
      <c r="Z196" s="37">
        <f t="shared" si="142"/>
        <v>8.8364484297000104E-4</v>
      </c>
      <c r="AA196" s="37">
        <f t="shared" si="145"/>
        <v>8.8364484297000104E-4</v>
      </c>
      <c r="AB196" s="37">
        <f>+V196/T196</f>
        <v>1</v>
      </c>
    </row>
    <row r="197" spans="1:28" ht="30" customHeight="1" x14ac:dyDescent="0.25">
      <c r="A197" s="239" t="s">
        <v>329</v>
      </c>
      <c r="B197" s="40" t="s">
        <v>192</v>
      </c>
      <c r="C197" s="40">
        <v>11</v>
      </c>
      <c r="D197" s="40" t="s">
        <v>38</v>
      </c>
      <c r="E197" s="151" t="s">
        <v>226</v>
      </c>
      <c r="F197" s="421">
        <v>101620433497</v>
      </c>
      <c r="G197" s="421">
        <v>0</v>
      </c>
      <c r="H197" s="421">
        <v>0</v>
      </c>
      <c r="I197" s="421">
        <v>0</v>
      </c>
      <c r="J197" s="421">
        <v>0</v>
      </c>
      <c r="K197" s="421">
        <f t="shared" si="118"/>
        <v>0</v>
      </c>
      <c r="L197" s="421">
        <f>+F197+K197</f>
        <v>101620433497</v>
      </c>
      <c r="M197" s="43">
        <f t="shared" si="144"/>
        <v>1.9143718365070273E-2</v>
      </c>
      <c r="N197" s="421">
        <v>0</v>
      </c>
      <c r="O197" s="421">
        <v>101620433497</v>
      </c>
      <c r="P197" s="421">
        <f>L197-O197</f>
        <v>0</v>
      </c>
      <c r="Q197" s="421">
        <v>101620433497</v>
      </c>
      <c r="R197" s="421">
        <f>+L197-Q197</f>
        <v>0</v>
      </c>
      <c r="S197" s="421">
        <f>O197-Q197</f>
        <v>0</v>
      </c>
      <c r="T197" s="421">
        <v>89796372</v>
      </c>
      <c r="U197" s="421">
        <f>+Q197-T197</f>
        <v>101530637125</v>
      </c>
      <c r="V197" s="421">
        <v>89796372</v>
      </c>
      <c r="W197" s="44">
        <f>+T197-V197</f>
        <v>0</v>
      </c>
      <c r="X197" s="45">
        <f t="shared" si="140"/>
        <v>1</v>
      </c>
      <c r="Y197" s="45">
        <f t="shared" si="141"/>
        <v>8.8364484297000104E-4</v>
      </c>
      <c r="Z197" s="45">
        <f t="shared" si="142"/>
        <v>8.8364484297000104E-4</v>
      </c>
      <c r="AA197" s="45">
        <f t="shared" si="145"/>
        <v>8.8364484297000104E-4</v>
      </c>
      <c r="AB197" s="45">
        <f>+V197/T197</f>
        <v>1</v>
      </c>
    </row>
    <row r="198" spans="1:28" ht="64.5" customHeight="1" x14ac:dyDescent="0.25">
      <c r="A198" s="238" t="s">
        <v>330</v>
      </c>
      <c r="B198" s="68"/>
      <c r="C198" s="68"/>
      <c r="D198" s="68"/>
      <c r="E198" s="149" t="s">
        <v>331</v>
      </c>
      <c r="F198" s="425">
        <f t="shared" ref="F198:J200" si="158">+F199</f>
        <v>331558916195</v>
      </c>
      <c r="G198" s="425">
        <f t="shared" si="158"/>
        <v>0</v>
      </c>
      <c r="H198" s="425">
        <f t="shared" si="158"/>
        <v>0</v>
      </c>
      <c r="I198" s="425">
        <f t="shared" si="158"/>
        <v>0</v>
      </c>
      <c r="J198" s="425">
        <f t="shared" si="158"/>
        <v>0</v>
      </c>
      <c r="K198" s="425">
        <f t="shared" si="118"/>
        <v>0</v>
      </c>
      <c r="L198" s="425">
        <f>+L199</f>
        <v>331558916195</v>
      </c>
      <c r="M198" s="36">
        <f t="shared" si="144"/>
        <v>6.2460573082011091E-2</v>
      </c>
      <c r="N198" s="425">
        <f t="shared" ref="N198:W200" si="159">+N199</f>
        <v>0</v>
      </c>
      <c r="O198" s="425">
        <f t="shared" si="159"/>
        <v>331558916195</v>
      </c>
      <c r="P198" s="425">
        <f t="shared" si="159"/>
        <v>0</v>
      </c>
      <c r="Q198" s="425">
        <f t="shared" si="159"/>
        <v>331558916195</v>
      </c>
      <c r="R198" s="425">
        <f t="shared" si="159"/>
        <v>0</v>
      </c>
      <c r="S198" s="425">
        <f t="shared" si="159"/>
        <v>0</v>
      </c>
      <c r="T198" s="425">
        <f t="shared" si="159"/>
        <v>0</v>
      </c>
      <c r="U198" s="425">
        <f t="shared" si="159"/>
        <v>331558916195</v>
      </c>
      <c r="V198" s="425">
        <f t="shared" si="159"/>
        <v>0</v>
      </c>
      <c r="W198" s="425">
        <f t="shared" si="159"/>
        <v>0</v>
      </c>
      <c r="X198" s="37">
        <f t="shared" si="140"/>
        <v>1</v>
      </c>
      <c r="Y198" s="37">
        <f t="shared" si="141"/>
        <v>0</v>
      </c>
      <c r="Z198" s="37">
        <f t="shared" si="142"/>
        <v>0</v>
      </c>
      <c r="AA198" s="37">
        <f t="shared" si="145"/>
        <v>0</v>
      </c>
      <c r="AB198" s="37" t="s">
        <v>46</v>
      </c>
    </row>
    <row r="199" spans="1:28" ht="64.5" customHeight="1" x14ac:dyDescent="0.25">
      <c r="A199" s="238" t="s">
        <v>332</v>
      </c>
      <c r="B199" s="40"/>
      <c r="C199" s="40"/>
      <c r="D199" s="40"/>
      <c r="E199" s="149" t="s">
        <v>331</v>
      </c>
      <c r="F199" s="425">
        <f t="shared" si="158"/>
        <v>331558916195</v>
      </c>
      <c r="G199" s="425">
        <f t="shared" si="158"/>
        <v>0</v>
      </c>
      <c r="H199" s="425">
        <f t="shared" si="158"/>
        <v>0</v>
      </c>
      <c r="I199" s="425">
        <f t="shared" si="158"/>
        <v>0</v>
      </c>
      <c r="J199" s="425">
        <f t="shared" si="158"/>
        <v>0</v>
      </c>
      <c r="K199" s="425">
        <f t="shared" ref="K199:K262" si="160">+G199-H199+I199-J199</f>
        <v>0</v>
      </c>
      <c r="L199" s="425">
        <f>+L200</f>
        <v>331558916195</v>
      </c>
      <c r="M199" s="36">
        <f t="shared" si="144"/>
        <v>6.2460573082011091E-2</v>
      </c>
      <c r="N199" s="425">
        <f t="shared" si="159"/>
        <v>0</v>
      </c>
      <c r="O199" s="425">
        <f t="shared" si="159"/>
        <v>331558916195</v>
      </c>
      <c r="P199" s="425">
        <f t="shared" si="159"/>
        <v>0</v>
      </c>
      <c r="Q199" s="425">
        <f t="shared" si="159"/>
        <v>331558916195</v>
      </c>
      <c r="R199" s="425">
        <f t="shared" si="159"/>
        <v>0</v>
      </c>
      <c r="S199" s="425">
        <f t="shared" si="159"/>
        <v>0</v>
      </c>
      <c r="T199" s="425">
        <f t="shared" si="159"/>
        <v>0</v>
      </c>
      <c r="U199" s="425">
        <f t="shared" si="159"/>
        <v>331558916195</v>
      </c>
      <c r="V199" s="425">
        <f t="shared" si="159"/>
        <v>0</v>
      </c>
      <c r="W199" s="425">
        <f t="shared" si="159"/>
        <v>0</v>
      </c>
      <c r="X199" s="37">
        <f t="shared" si="140"/>
        <v>1</v>
      </c>
      <c r="Y199" s="37">
        <f t="shared" si="141"/>
        <v>0</v>
      </c>
      <c r="Z199" s="37">
        <f t="shared" si="142"/>
        <v>0</v>
      </c>
      <c r="AA199" s="37">
        <f t="shared" si="145"/>
        <v>0</v>
      </c>
      <c r="AB199" s="37" t="s">
        <v>46</v>
      </c>
    </row>
    <row r="200" spans="1:28" ht="38.25" customHeight="1" x14ac:dyDescent="0.25">
      <c r="A200" s="238" t="s">
        <v>333</v>
      </c>
      <c r="B200" s="40"/>
      <c r="C200" s="40"/>
      <c r="D200" s="40"/>
      <c r="E200" s="149" t="s">
        <v>236</v>
      </c>
      <c r="F200" s="425">
        <f t="shared" si="158"/>
        <v>331558916195</v>
      </c>
      <c r="G200" s="425">
        <f t="shared" si="158"/>
        <v>0</v>
      </c>
      <c r="H200" s="425">
        <f t="shared" si="158"/>
        <v>0</v>
      </c>
      <c r="I200" s="425">
        <f t="shared" si="158"/>
        <v>0</v>
      </c>
      <c r="J200" s="425">
        <f t="shared" si="158"/>
        <v>0</v>
      </c>
      <c r="K200" s="425">
        <f t="shared" si="160"/>
        <v>0</v>
      </c>
      <c r="L200" s="425">
        <f>+L201</f>
        <v>331558916195</v>
      </c>
      <c r="M200" s="36">
        <f t="shared" si="144"/>
        <v>6.2460573082011091E-2</v>
      </c>
      <c r="N200" s="425">
        <f t="shared" si="159"/>
        <v>0</v>
      </c>
      <c r="O200" s="425">
        <f t="shared" si="159"/>
        <v>331558916195</v>
      </c>
      <c r="P200" s="425">
        <f t="shared" si="159"/>
        <v>0</v>
      </c>
      <c r="Q200" s="425">
        <f t="shared" si="159"/>
        <v>331558916195</v>
      </c>
      <c r="R200" s="425">
        <f t="shared" si="159"/>
        <v>0</v>
      </c>
      <c r="S200" s="425">
        <f t="shared" si="159"/>
        <v>0</v>
      </c>
      <c r="T200" s="425">
        <f t="shared" si="159"/>
        <v>0</v>
      </c>
      <c r="U200" s="425">
        <f t="shared" si="159"/>
        <v>331558916195</v>
      </c>
      <c r="V200" s="425">
        <f t="shared" si="159"/>
        <v>0</v>
      </c>
      <c r="W200" s="425">
        <f t="shared" si="159"/>
        <v>0</v>
      </c>
      <c r="X200" s="37">
        <f t="shared" si="140"/>
        <v>1</v>
      </c>
      <c r="Y200" s="37">
        <f t="shared" si="141"/>
        <v>0</v>
      </c>
      <c r="Z200" s="37">
        <f t="shared" si="142"/>
        <v>0</v>
      </c>
      <c r="AA200" s="37">
        <f t="shared" si="145"/>
        <v>0</v>
      </c>
      <c r="AB200" s="37" t="s">
        <v>46</v>
      </c>
    </row>
    <row r="201" spans="1:28" ht="30" customHeight="1" x14ac:dyDescent="0.25">
      <c r="A201" s="239" t="s">
        <v>334</v>
      </c>
      <c r="B201" s="40" t="s">
        <v>192</v>
      </c>
      <c r="C201" s="40">
        <v>11</v>
      </c>
      <c r="D201" s="40" t="s">
        <v>38</v>
      </c>
      <c r="E201" s="151" t="s">
        <v>226</v>
      </c>
      <c r="F201" s="421">
        <v>331558916195</v>
      </c>
      <c r="G201" s="421">
        <v>0</v>
      </c>
      <c r="H201" s="421">
        <v>0</v>
      </c>
      <c r="I201" s="421">
        <v>0</v>
      </c>
      <c r="J201" s="421">
        <v>0</v>
      </c>
      <c r="K201" s="421">
        <f t="shared" si="160"/>
        <v>0</v>
      </c>
      <c r="L201" s="421">
        <f>+F201+K201</f>
        <v>331558916195</v>
      </c>
      <c r="M201" s="43">
        <f t="shared" si="144"/>
        <v>6.2460573082011091E-2</v>
      </c>
      <c r="N201" s="421">
        <v>0</v>
      </c>
      <c r="O201" s="421">
        <v>331558916195</v>
      </c>
      <c r="P201" s="421">
        <f>L201-O201</f>
        <v>0</v>
      </c>
      <c r="Q201" s="421">
        <v>331558916195</v>
      </c>
      <c r="R201" s="421">
        <f>+L201-Q201</f>
        <v>0</v>
      </c>
      <c r="S201" s="421">
        <f>O201-Q201</f>
        <v>0</v>
      </c>
      <c r="T201" s="421">
        <v>0</v>
      </c>
      <c r="U201" s="421">
        <f>+Q201-T201</f>
        <v>331558916195</v>
      </c>
      <c r="V201" s="421">
        <v>0</v>
      </c>
      <c r="W201" s="44">
        <f>+T201-V201</f>
        <v>0</v>
      </c>
      <c r="X201" s="45">
        <f t="shared" si="140"/>
        <v>1</v>
      </c>
      <c r="Y201" s="45">
        <f t="shared" si="141"/>
        <v>0</v>
      </c>
      <c r="Z201" s="45">
        <f t="shared" si="142"/>
        <v>0</v>
      </c>
      <c r="AA201" s="45">
        <f t="shared" si="145"/>
        <v>0</v>
      </c>
      <c r="AB201" s="45" t="s">
        <v>46</v>
      </c>
    </row>
    <row r="202" spans="1:28" ht="71.25" customHeight="1" x14ac:dyDescent="0.25">
      <c r="A202" s="238" t="s">
        <v>335</v>
      </c>
      <c r="B202" s="68"/>
      <c r="C202" s="68"/>
      <c r="D202" s="68"/>
      <c r="E202" s="149" t="s">
        <v>336</v>
      </c>
      <c r="F202" s="425">
        <f t="shared" ref="F202:J204" si="161">+F203</f>
        <v>57639326986</v>
      </c>
      <c r="G202" s="425">
        <f t="shared" si="161"/>
        <v>0</v>
      </c>
      <c r="H202" s="425">
        <f t="shared" si="161"/>
        <v>0</v>
      </c>
      <c r="I202" s="425">
        <f t="shared" si="161"/>
        <v>0</v>
      </c>
      <c r="J202" s="425">
        <f t="shared" si="161"/>
        <v>0</v>
      </c>
      <c r="K202" s="425">
        <f t="shared" si="160"/>
        <v>0</v>
      </c>
      <c r="L202" s="425">
        <f>+L203</f>
        <v>57639326986</v>
      </c>
      <c r="M202" s="36">
        <f t="shared" si="144"/>
        <v>1.085835795617575E-2</v>
      </c>
      <c r="N202" s="425">
        <f t="shared" ref="N202:W204" si="162">+N203</f>
        <v>0</v>
      </c>
      <c r="O202" s="425">
        <f t="shared" si="162"/>
        <v>57639326986</v>
      </c>
      <c r="P202" s="425">
        <f t="shared" si="162"/>
        <v>0</v>
      </c>
      <c r="Q202" s="425">
        <f t="shared" si="162"/>
        <v>57639326986</v>
      </c>
      <c r="R202" s="425">
        <f t="shared" si="162"/>
        <v>0</v>
      </c>
      <c r="S202" s="425">
        <f t="shared" si="162"/>
        <v>0</v>
      </c>
      <c r="T202" s="425">
        <f t="shared" si="162"/>
        <v>0</v>
      </c>
      <c r="U202" s="425">
        <f t="shared" si="162"/>
        <v>57639326986</v>
      </c>
      <c r="V202" s="425">
        <f t="shared" si="162"/>
        <v>0</v>
      </c>
      <c r="W202" s="425">
        <f t="shared" si="162"/>
        <v>0</v>
      </c>
      <c r="X202" s="37">
        <f t="shared" si="140"/>
        <v>1</v>
      </c>
      <c r="Y202" s="37">
        <f t="shared" si="141"/>
        <v>0</v>
      </c>
      <c r="Z202" s="37">
        <f t="shared" si="142"/>
        <v>0</v>
      </c>
      <c r="AA202" s="37">
        <f t="shared" si="145"/>
        <v>0</v>
      </c>
      <c r="AB202" s="37" t="s">
        <v>46</v>
      </c>
    </row>
    <row r="203" spans="1:28" ht="71.25" customHeight="1" x14ac:dyDescent="0.25">
      <c r="A203" s="238" t="s">
        <v>337</v>
      </c>
      <c r="B203" s="40"/>
      <c r="C203" s="40"/>
      <c r="D203" s="40"/>
      <c r="E203" s="148" t="s">
        <v>336</v>
      </c>
      <c r="F203" s="425">
        <f t="shared" si="161"/>
        <v>57639326986</v>
      </c>
      <c r="G203" s="425">
        <f t="shared" si="161"/>
        <v>0</v>
      </c>
      <c r="H203" s="425">
        <f t="shared" si="161"/>
        <v>0</v>
      </c>
      <c r="I203" s="425">
        <f t="shared" si="161"/>
        <v>0</v>
      </c>
      <c r="J203" s="425">
        <f t="shared" si="161"/>
        <v>0</v>
      </c>
      <c r="K203" s="425">
        <f t="shared" si="160"/>
        <v>0</v>
      </c>
      <c r="L203" s="425">
        <f>+L204</f>
        <v>57639326986</v>
      </c>
      <c r="M203" s="36">
        <f t="shared" si="144"/>
        <v>1.085835795617575E-2</v>
      </c>
      <c r="N203" s="425">
        <f t="shared" si="162"/>
        <v>0</v>
      </c>
      <c r="O203" s="425">
        <f t="shared" si="162"/>
        <v>57639326986</v>
      </c>
      <c r="P203" s="425">
        <f t="shared" si="162"/>
        <v>0</v>
      </c>
      <c r="Q203" s="425">
        <f t="shared" si="162"/>
        <v>57639326986</v>
      </c>
      <c r="R203" s="425">
        <f t="shared" si="162"/>
        <v>0</v>
      </c>
      <c r="S203" s="425">
        <f t="shared" si="162"/>
        <v>0</v>
      </c>
      <c r="T203" s="425">
        <f t="shared" si="162"/>
        <v>0</v>
      </c>
      <c r="U203" s="425">
        <f t="shared" si="162"/>
        <v>57639326986</v>
      </c>
      <c r="V203" s="425">
        <f t="shared" si="162"/>
        <v>0</v>
      </c>
      <c r="W203" s="425">
        <f t="shared" si="162"/>
        <v>0</v>
      </c>
      <c r="X203" s="37">
        <f t="shared" si="140"/>
        <v>1</v>
      </c>
      <c r="Y203" s="37">
        <f t="shared" si="141"/>
        <v>0</v>
      </c>
      <c r="Z203" s="37">
        <f t="shared" si="142"/>
        <v>0</v>
      </c>
      <c r="AA203" s="37">
        <f t="shared" si="145"/>
        <v>0</v>
      </c>
      <c r="AB203" s="37" t="s">
        <v>46</v>
      </c>
    </row>
    <row r="204" spans="1:28" ht="30.75" customHeight="1" x14ac:dyDescent="0.25">
      <c r="A204" s="238" t="s">
        <v>338</v>
      </c>
      <c r="B204" s="40"/>
      <c r="C204" s="40"/>
      <c r="D204" s="40"/>
      <c r="E204" s="149" t="s">
        <v>236</v>
      </c>
      <c r="F204" s="425">
        <f t="shared" si="161"/>
        <v>57639326986</v>
      </c>
      <c r="G204" s="425">
        <f t="shared" si="161"/>
        <v>0</v>
      </c>
      <c r="H204" s="425">
        <f t="shared" si="161"/>
        <v>0</v>
      </c>
      <c r="I204" s="425">
        <f t="shared" si="161"/>
        <v>0</v>
      </c>
      <c r="J204" s="425">
        <f t="shared" si="161"/>
        <v>0</v>
      </c>
      <c r="K204" s="425">
        <f t="shared" si="160"/>
        <v>0</v>
      </c>
      <c r="L204" s="425">
        <f>+L205</f>
        <v>57639326986</v>
      </c>
      <c r="M204" s="36">
        <f t="shared" si="144"/>
        <v>1.085835795617575E-2</v>
      </c>
      <c r="N204" s="425">
        <f t="shared" si="162"/>
        <v>0</v>
      </c>
      <c r="O204" s="425">
        <f t="shared" si="162"/>
        <v>57639326986</v>
      </c>
      <c r="P204" s="425">
        <f t="shared" si="162"/>
        <v>0</v>
      </c>
      <c r="Q204" s="425">
        <f t="shared" si="162"/>
        <v>57639326986</v>
      </c>
      <c r="R204" s="425">
        <f t="shared" si="162"/>
        <v>0</v>
      </c>
      <c r="S204" s="425">
        <f t="shared" si="162"/>
        <v>0</v>
      </c>
      <c r="T204" s="425">
        <f t="shared" si="162"/>
        <v>0</v>
      </c>
      <c r="U204" s="425">
        <f t="shared" si="162"/>
        <v>57639326986</v>
      </c>
      <c r="V204" s="425">
        <f t="shared" si="162"/>
        <v>0</v>
      </c>
      <c r="W204" s="425">
        <f t="shared" si="162"/>
        <v>0</v>
      </c>
      <c r="X204" s="37">
        <f t="shared" si="140"/>
        <v>1</v>
      </c>
      <c r="Y204" s="37">
        <f t="shared" si="141"/>
        <v>0</v>
      </c>
      <c r="Z204" s="37">
        <f t="shared" si="142"/>
        <v>0</v>
      </c>
      <c r="AA204" s="37">
        <f t="shared" si="145"/>
        <v>0</v>
      </c>
      <c r="AB204" s="37" t="s">
        <v>46</v>
      </c>
    </row>
    <row r="205" spans="1:28" ht="30" customHeight="1" x14ac:dyDescent="0.25">
      <c r="A205" s="239" t="s">
        <v>339</v>
      </c>
      <c r="B205" s="40" t="s">
        <v>192</v>
      </c>
      <c r="C205" s="40">
        <v>11</v>
      </c>
      <c r="D205" s="40" t="s">
        <v>38</v>
      </c>
      <c r="E205" s="151" t="s">
        <v>226</v>
      </c>
      <c r="F205" s="421">
        <v>57639326986</v>
      </c>
      <c r="G205" s="421">
        <v>0</v>
      </c>
      <c r="H205" s="421">
        <v>0</v>
      </c>
      <c r="I205" s="421">
        <v>0</v>
      </c>
      <c r="J205" s="421">
        <v>0</v>
      </c>
      <c r="K205" s="421">
        <f t="shared" si="160"/>
        <v>0</v>
      </c>
      <c r="L205" s="421">
        <f>+F205+K205</f>
        <v>57639326986</v>
      </c>
      <c r="M205" s="43">
        <f t="shared" si="144"/>
        <v>1.085835795617575E-2</v>
      </c>
      <c r="N205" s="421">
        <v>0</v>
      </c>
      <c r="O205" s="421">
        <v>57639326986</v>
      </c>
      <c r="P205" s="421">
        <f>L205-O205</f>
        <v>0</v>
      </c>
      <c r="Q205" s="421">
        <v>57639326986</v>
      </c>
      <c r="R205" s="421">
        <f>+L205-Q205</f>
        <v>0</v>
      </c>
      <c r="S205" s="421">
        <f>O205-Q205</f>
        <v>0</v>
      </c>
      <c r="T205" s="421">
        <v>0</v>
      </c>
      <c r="U205" s="421">
        <f>+Q205-T205</f>
        <v>57639326986</v>
      </c>
      <c r="V205" s="421">
        <v>0</v>
      </c>
      <c r="W205" s="44">
        <f>+T205-V205</f>
        <v>0</v>
      </c>
      <c r="X205" s="45">
        <f t="shared" si="140"/>
        <v>1</v>
      </c>
      <c r="Y205" s="45">
        <f t="shared" si="141"/>
        <v>0</v>
      </c>
      <c r="Z205" s="45">
        <f t="shared" si="142"/>
        <v>0</v>
      </c>
      <c r="AA205" s="45">
        <f t="shared" si="145"/>
        <v>0</v>
      </c>
      <c r="AB205" s="45" t="s">
        <v>46</v>
      </c>
    </row>
    <row r="206" spans="1:28" s="410" customFormat="1" ht="73.5" customHeight="1" x14ac:dyDescent="0.25">
      <c r="A206" s="254" t="s">
        <v>340</v>
      </c>
      <c r="B206" s="72"/>
      <c r="C206" s="33"/>
      <c r="D206" s="33"/>
      <c r="E206" s="148" t="s">
        <v>472</v>
      </c>
      <c r="F206" s="423">
        <f>+F207</f>
        <v>15000000000</v>
      </c>
      <c r="G206" s="423">
        <f>+G207</f>
        <v>0</v>
      </c>
      <c r="H206" s="423">
        <f>+H207</f>
        <v>0</v>
      </c>
      <c r="I206" s="423">
        <f>+I207</f>
        <v>0</v>
      </c>
      <c r="J206" s="423">
        <f>+J207</f>
        <v>0</v>
      </c>
      <c r="K206" s="423">
        <f t="shared" si="160"/>
        <v>0</v>
      </c>
      <c r="L206" s="424">
        <f>+F206+K206</f>
        <v>15000000000</v>
      </c>
      <c r="M206" s="36">
        <f t="shared" si="144"/>
        <v>2.8257680625278121E-3</v>
      </c>
      <c r="N206" s="424">
        <v>0</v>
      </c>
      <c r="O206" s="424">
        <f>+O207</f>
        <v>6576085876</v>
      </c>
      <c r="P206" s="424">
        <f>L206-O206</f>
        <v>8423914124</v>
      </c>
      <c r="Q206" s="424">
        <f>+Q207</f>
        <v>1011888175</v>
      </c>
      <c r="R206" s="424">
        <f>+L206-Q206</f>
        <v>13988111825</v>
      </c>
      <c r="S206" s="424">
        <f>+S207</f>
        <v>5564197701</v>
      </c>
      <c r="T206" s="424">
        <f>+T207</f>
        <v>132365178</v>
      </c>
      <c r="U206" s="424">
        <f>+Q206-T206</f>
        <v>879522997</v>
      </c>
      <c r="V206" s="424">
        <f>+V207</f>
        <v>132365178</v>
      </c>
      <c r="W206" s="73">
        <f>+T206-V206</f>
        <v>0</v>
      </c>
      <c r="X206" s="37">
        <f t="shared" si="140"/>
        <v>6.7459211666666671E-2</v>
      </c>
      <c r="Y206" s="37">
        <f t="shared" si="141"/>
        <v>8.8243452E-3</v>
      </c>
      <c r="Z206" s="37">
        <f t="shared" si="142"/>
        <v>8.8243452E-3</v>
      </c>
      <c r="AA206" s="37">
        <f t="shared" si="145"/>
        <v>0.13081008481989623</v>
      </c>
      <c r="AB206" s="37">
        <f>+V206/T206</f>
        <v>1</v>
      </c>
    </row>
    <row r="207" spans="1:28" s="410" customFormat="1" ht="57" customHeight="1" x14ac:dyDescent="0.25">
      <c r="A207" s="254" t="s">
        <v>471</v>
      </c>
      <c r="B207" s="72"/>
      <c r="C207" s="33"/>
      <c r="D207" s="33"/>
      <c r="E207" s="148" t="s">
        <v>472</v>
      </c>
      <c r="F207" s="423">
        <f>+F208+F210+F212</f>
        <v>15000000000</v>
      </c>
      <c r="G207" s="423">
        <f>+G208+G210+G212</f>
        <v>0</v>
      </c>
      <c r="H207" s="423">
        <f>+H208+H210+H212</f>
        <v>0</v>
      </c>
      <c r="I207" s="423">
        <f>+I208+I210+I212</f>
        <v>0</v>
      </c>
      <c r="J207" s="423">
        <f>+J208+J210+J212</f>
        <v>0</v>
      </c>
      <c r="K207" s="423">
        <f t="shared" si="160"/>
        <v>0</v>
      </c>
      <c r="L207" s="423">
        <f>+L208+L210+L212</f>
        <v>15000000000</v>
      </c>
      <c r="M207" s="36">
        <f t="shared" si="144"/>
        <v>2.8257680625278121E-3</v>
      </c>
      <c r="N207" s="423">
        <f t="shared" ref="N207:W207" si="163">+N208+N210+N212</f>
        <v>2.8257680625278121E-3</v>
      </c>
      <c r="O207" s="423">
        <f t="shared" si="163"/>
        <v>6576085876</v>
      </c>
      <c r="P207" s="423">
        <f t="shared" si="163"/>
        <v>8423914124</v>
      </c>
      <c r="Q207" s="423">
        <f t="shared" si="163"/>
        <v>1011888175</v>
      </c>
      <c r="R207" s="423">
        <f t="shared" si="163"/>
        <v>13988111825</v>
      </c>
      <c r="S207" s="423">
        <f t="shared" si="163"/>
        <v>5564197701</v>
      </c>
      <c r="T207" s="423">
        <f t="shared" si="163"/>
        <v>132365178</v>
      </c>
      <c r="U207" s="423">
        <f t="shared" si="163"/>
        <v>354262050</v>
      </c>
      <c r="V207" s="423">
        <f t="shared" si="163"/>
        <v>132365178</v>
      </c>
      <c r="W207" s="423">
        <f t="shared" si="163"/>
        <v>0</v>
      </c>
      <c r="X207" s="37">
        <f t="shared" si="140"/>
        <v>6.7459211666666671E-2</v>
      </c>
      <c r="Y207" s="37">
        <f t="shared" si="141"/>
        <v>8.8243452E-3</v>
      </c>
      <c r="Z207" s="37">
        <f t="shared" si="142"/>
        <v>8.8243452E-3</v>
      </c>
      <c r="AA207" s="37">
        <f t="shared" si="145"/>
        <v>0.13081008481989623</v>
      </c>
      <c r="AB207" s="37">
        <f>+V207/T207</f>
        <v>1</v>
      </c>
    </row>
    <row r="208" spans="1:28" s="410" customFormat="1" ht="36.75" customHeight="1" x14ac:dyDescent="0.25">
      <c r="A208" s="254" t="s">
        <v>473</v>
      </c>
      <c r="B208" s="72"/>
      <c r="C208" s="33"/>
      <c r="D208" s="33"/>
      <c r="E208" s="148" t="s">
        <v>474</v>
      </c>
      <c r="F208" s="423">
        <f>+F209</f>
        <v>3974737950</v>
      </c>
      <c r="G208" s="423">
        <f>+G209</f>
        <v>0</v>
      </c>
      <c r="H208" s="423">
        <f>+H209</f>
        <v>0</v>
      </c>
      <c r="I208" s="423">
        <f>+I209</f>
        <v>0</v>
      </c>
      <c r="J208" s="423">
        <f>+J209</f>
        <v>0</v>
      </c>
      <c r="K208" s="423">
        <f t="shared" si="160"/>
        <v>0</v>
      </c>
      <c r="L208" s="423">
        <f>+L209</f>
        <v>3974737950</v>
      </c>
      <c r="M208" s="36">
        <f t="shared" si="144"/>
        <v>7.4877917040181785E-4</v>
      </c>
      <c r="N208" s="423">
        <f t="shared" ref="N208:W208" si="164">+N209</f>
        <v>7.4877917040181785E-4</v>
      </c>
      <c r="O208" s="423">
        <f t="shared" si="164"/>
        <v>10000</v>
      </c>
      <c r="P208" s="423">
        <f t="shared" si="164"/>
        <v>3974727950</v>
      </c>
      <c r="Q208" s="423">
        <f t="shared" si="164"/>
        <v>0</v>
      </c>
      <c r="R208" s="423">
        <f t="shared" si="164"/>
        <v>3974737950</v>
      </c>
      <c r="S208" s="423">
        <f t="shared" si="164"/>
        <v>10000</v>
      </c>
      <c r="T208" s="423">
        <f t="shared" si="164"/>
        <v>0</v>
      </c>
      <c r="U208" s="423">
        <f t="shared" si="164"/>
        <v>0</v>
      </c>
      <c r="V208" s="423">
        <f t="shared" si="164"/>
        <v>0</v>
      </c>
      <c r="W208" s="423">
        <f t="shared" si="164"/>
        <v>0</v>
      </c>
      <c r="X208" s="37">
        <f t="shared" si="140"/>
        <v>0</v>
      </c>
      <c r="Y208" s="37">
        <f t="shared" si="141"/>
        <v>0</v>
      </c>
      <c r="Z208" s="37">
        <f t="shared" si="142"/>
        <v>0</v>
      </c>
      <c r="AA208" s="37" t="s">
        <v>46</v>
      </c>
      <c r="AB208" s="37" t="s">
        <v>46</v>
      </c>
    </row>
    <row r="209" spans="1:28" ht="36" customHeight="1" x14ac:dyDescent="0.25">
      <c r="A209" s="255" t="s">
        <v>475</v>
      </c>
      <c r="B209" s="77" t="s">
        <v>192</v>
      </c>
      <c r="C209" s="40">
        <v>54</v>
      </c>
      <c r="D209" s="40" t="s">
        <v>38</v>
      </c>
      <c r="E209" s="151" t="s">
        <v>226</v>
      </c>
      <c r="F209" s="429">
        <v>3974737950</v>
      </c>
      <c r="G209" s="429">
        <v>0</v>
      </c>
      <c r="H209" s="429">
        <v>0</v>
      </c>
      <c r="I209" s="429">
        <v>0</v>
      </c>
      <c r="J209" s="429">
        <v>0</v>
      </c>
      <c r="K209" s="429">
        <f t="shared" si="160"/>
        <v>0</v>
      </c>
      <c r="L209" s="421">
        <f>+F209+K209</f>
        <v>3974737950</v>
      </c>
      <c r="M209" s="43">
        <f t="shared" si="144"/>
        <v>7.4877917040181785E-4</v>
      </c>
      <c r="N209" s="421">
        <f>H209+M209</f>
        <v>7.4877917040181785E-4</v>
      </c>
      <c r="O209" s="429">
        <v>10000</v>
      </c>
      <c r="P209" s="429">
        <f>L209-O209</f>
        <v>3974727950</v>
      </c>
      <c r="Q209" s="429">
        <v>0</v>
      </c>
      <c r="R209" s="429">
        <f>+L209-Q209</f>
        <v>3974737950</v>
      </c>
      <c r="S209" s="421">
        <f>O209-Q209</f>
        <v>10000</v>
      </c>
      <c r="T209" s="429">
        <v>0</v>
      </c>
      <c r="U209" s="429">
        <f>+Q209-T209</f>
        <v>0</v>
      </c>
      <c r="V209" s="429">
        <v>0</v>
      </c>
      <c r="W209" s="44">
        <f>+T209-V209</f>
        <v>0</v>
      </c>
      <c r="X209" s="45">
        <f t="shared" si="140"/>
        <v>0</v>
      </c>
      <c r="Y209" s="45">
        <f t="shared" si="141"/>
        <v>0</v>
      </c>
      <c r="Z209" s="45">
        <f t="shared" si="142"/>
        <v>0</v>
      </c>
      <c r="AA209" s="45" t="s">
        <v>46</v>
      </c>
      <c r="AB209" s="45" t="s">
        <v>46</v>
      </c>
    </row>
    <row r="210" spans="1:28" s="410" customFormat="1" ht="36.75" customHeight="1" x14ac:dyDescent="0.25">
      <c r="A210" s="254" t="s">
        <v>476</v>
      </c>
      <c r="B210" s="72"/>
      <c r="C210" s="33"/>
      <c r="D210" s="33"/>
      <c r="E210" s="148" t="s">
        <v>477</v>
      </c>
      <c r="F210" s="423">
        <f>+F211</f>
        <v>5396885000</v>
      </c>
      <c r="G210" s="423">
        <f>+G211</f>
        <v>0</v>
      </c>
      <c r="H210" s="423">
        <f>+H211</f>
        <v>0</v>
      </c>
      <c r="I210" s="423">
        <f>+I211</f>
        <v>0</v>
      </c>
      <c r="J210" s="423">
        <f>+J211</f>
        <v>0</v>
      </c>
      <c r="K210" s="423">
        <f t="shared" si="160"/>
        <v>0</v>
      </c>
      <c r="L210" s="423">
        <f>+L211</f>
        <v>5396885000</v>
      </c>
      <c r="M210" s="36">
        <f t="shared" si="144"/>
        <v>1.0166896846756941E-3</v>
      </c>
      <c r="N210" s="423">
        <f t="shared" ref="N210:W210" si="165">+N211</f>
        <v>1.0166896846756941E-3</v>
      </c>
      <c r="O210" s="423">
        <f t="shared" si="165"/>
        <v>5396885000</v>
      </c>
      <c r="P210" s="423">
        <f t="shared" si="165"/>
        <v>0</v>
      </c>
      <c r="Q210" s="423">
        <f t="shared" si="165"/>
        <v>0</v>
      </c>
      <c r="R210" s="423">
        <f t="shared" si="165"/>
        <v>5396885000</v>
      </c>
      <c r="S210" s="423">
        <f t="shared" si="165"/>
        <v>5396885000</v>
      </c>
      <c r="T210" s="423">
        <f t="shared" si="165"/>
        <v>0</v>
      </c>
      <c r="U210" s="423">
        <f t="shared" si="165"/>
        <v>0</v>
      </c>
      <c r="V210" s="423">
        <f t="shared" si="165"/>
        <v>0</v>
      </c>
      <c r="W210" s="423">
        <f t="shared" si="165"/>
        <v>0</v>
      </c>
      <c r="X210" s="37">
        <f t="shared" si="140"/>
        <v>0</v>
      </c>
      <c r="Y210" s="37">
        <f t="shared" si="141"/>
        <v>0</v>
      </c>
      <c r="Z210" s="37">
        <f t="shared" si="142"/>
        <v>0</v>
      </c>
      <c r="AA210" s="37" t="s">
        <v>46</v>
      </c>
      <c r="AB210" s="37" t="s">
        <v>46</v>
      </c>
    </row>
    <row r="211" spans="1:28" ht="39" customHeight="1" x14ac:dyDescent="0.25">
      <c r="A211" s="255" t="s">
        <v>478</v>
      </c>
      <c r="B211" s="77" t="s">
        <v>192</v>
      </c>
      <c r="C211" s="40">
        <v>54</v>
      </c>
      <c r="D211" s="40" t="s">
        <v>38</v>
      </c>
      <c r="E211" s="151" t="s">
        <v>226</v>
      </c>
      <c r="F211" s="429">
        <v>5396885000</v>
      </c>
      <c r="G211" s="429">
        <v>0</v>
      </c>
      <c r="H211" s="429">
        <v>0</v>
      </c>
      <c r="I211" s="429">
        <v>0</v>
      </c>
      <c r="J211" s="429">
        <v>0</v>
      </c>
      <c r="K211" s="429">
        <f t="shared" si="160"/>
        <v>0</v>
      </c>
      <c r="L211" s="421">
        <f>+F211+K211</f>
        <v>5396885000</v>
      </c>
      <c r="M211" s="36">
        <f t="shared" si="144"/>
        <v>1.0166896846756941E-3</v>
      </c>
      <c r="N211" s="421">
        <f>H211+M211</f>
        <v>1.0166896846756941E-3</v>
      </c>
      <c r="O211" s="421">
        <v>5396885000</v>
      </c>
      <c r="P211" s="421">
        <f>L211-O211</f>
        <v>0</v>
      </c>
      <c r="Q211" s="421">
        <v>0</v>
      </c>
      <c r="R211" s="421">
        <f>+L211-Q211</f>
        <v>5396885000</v>
      </c>
      <c r="S211" s="421">
        <f>O211-Q211</f>
        <v>5396885000</v>
      </c>
      <c r="T211" s="421">
        <v>0</v>
      </c>
      <c r="U211" s="421">
        <f>+Q211-T211</f>
        <v>0</v>
      </c>
      <c r="V211" s="421">
        <v>0</v>
      </c>
      <c r="W211" s="44">
        <f>+T211-V211</f>
        <v>0</v>
      </c>
      <c r="X211" s="45">
        <f t="shared" si="140"/>
        <v>0</v>
      </c>
      <c r="Y211" s="45">
        <f t="shared" si="141"/>
        <v>0</v>
      </c>
      <c r="Z211" s="45">
        <f t="shared" si="142"/>
        <v>0</v>
      </c>
      <c r="AA211" s="45" t="s">
        <v>46</v>
      </c>
      <c r="AB211" s="45" t="s">
        <v>46</v>
      </c>
    </row>
    <row r="212" spans="1:28" ht="45" customHeight="1" x14ac:dyDescent="0.25">
      <c r="A212" s="254" t="s">
        <v>479</v>
      </c>
      <c r="B212" s="72"/>
      <c r="C212" s="33"/>
      <c r="D212" s="33"/>
      <c r="E212" s="148" t="s">
        <v>236</v>
      </c>
      <c r="F212" s="423">
        <f>+F213</f>
        <v>5628377050</v>
      </c>
      <c r="G212" s="423">
        <f>+G213</f>
        <v>0</v>
      </c>
      <c r="H212" s="423">
        <f>+H213</f>
        <v>0</v>
      </c>
      <c r="I212" s="423">
        <f>+I213</f>
        <v>0</v>
      </c>
      <c r="J212" s="423">
        <f>+J213</f>
        <v>0</v>
      </c>
      <c r="K212" s="423">
        <f t="shared" si="160"/>
        <v>0</v>
      </c>
      <c r="L212" s="423">
        <f>+L213</f>
        <v>5628377050</v>
      </c>
      <c r="M212" s="36">
        <f t="shared" si="144"/>
        <v>1.0602992074503002E-3</v>
      </c>
      <c r="N212" s="423">
        <f t="shared" ref="N212:W212" si="166">+N213</f>
        <v>1.0602992074503002E-3</v>
      </c>
      <c r="O212" s="423">
        <f t="shared" si="166"/>
        <v>1179190876</v>
      </c>
      <c r="P212" s="423">
        <f t="shared" si="166"/>
        <v>4449186174</v>
      </c>
      <c r="Q212" s="423">
        <f t="shared" si="166"/>
        <v>1011888175</v>
      </c>
      <c r="R212" s="423">
        <f t="shared" si="166"/>
        <v>4616488875</v>
      </c>
      <c r="S212" s="423">
        <f t="shared" si="166"/>
        <v>167302701</v>
      </c>
      <c r="T212" s="423">
        <f t="shared" si="166"/>
        <v>132365178</v>
      </c>
      <c r="U212" s="423">
        <f t="shared" si="166"/>
        <v>354262050</v>
      </c>
      <c r="V212" s="423">
        <f t="shared" si="166"/>
        <v>132365178</v>
      </c>
      <c r="W212" s="423">
        <f t="shared" si="166"/>
        <v>0</v>
      </c>
      <c r="X212" s="37">
        <f t="shared" si="140"/>
        <v>0.17978329561272019</v>
      </c>
      <c r="Y212" s="37">
        <f t="shared" si="141"/>
        <v>2.3517468148300406E-2</v>
      </c>
      <c r="Z212" s="37">
        <f t="shared" si="142"/>
        <v>2.3517468148300406E-2</v>
      </c>
      <c r="AA212" s="37">
        <f t="shared" ref="AA212:AA237" si="167">+T212/Q212</f>
        <v>0.13081008481989623</v>
      </c>
      <c r="AB212" s="37">
        <f t="shared" ref="AB212:AB237" si="168">+V212/T212</f>
        <v>1</v>
      </c>
    </row>
    <row r="213" spans="1:28" ht="41.25" customHeight="1" x14ac:dyDescent="0.25">
      <c r="A213" s="255" t="s">
        <v>480</v>
      </c>
      <c r="B213" s="77" t="s">
        <v>192</v>
      </c>
      <c r="C213" s="40">
        <v>54</v>
      </c>
      <c r="D213" s="40" t="s">
        <v>38</v>
      </c>
      <c r="E213" s="151" t="s">
        <v>226</v>
      </c>
      <c r="F213" s="429">
        <v>5628377050</v>
      </c>
      <c r="G213" s="429">
        <v>0</v>
      </c>
      <c r="H213" s="429">
        <v>0</v>
      </c>
      <c r="I213" s="429">
        <v>0</v>
      </c>
      <c r="J213" s="429">
        <v>0</v>
      </c>
      <c r="K213" s="429">
        <f t="shared" si="160"/>
        <v>0</v>
      </c>
      <c r="L213" s="421">
        <f>+F213+K213</f>
        <v>5628377050</v>
      </c>
      <c r="M213" s="43">
        <f t="shared" si="144"/>
        <v>1.0602992074503002E-3</v>
      </c>
      <c r="N213" s="421">
        <f>H213+M213</f>
        <v>1.0602992074503002E-3</v>
      </c>
      <c r="O213" s="429">
        <v>1179190876</v>
      </c>
      <c r="P213" s="429">
        <f>L213-O213</f>
        <v>4449186174</v>
      </c>
      <c r="Q213" s="429">
        <v>1011888175</v>
      </c>
      <c r="R213" s="429">
        <f>+L213-Q213</f>
        <v>4616488875</v>
      </c>
      <c r="S213" s="421">
        <f>O213-Q213</f>
        <v>167302701</v>
      </c>
      <c r="T213" s="429">
        <v>132365178</v>
      </c>
      <c r="U213" s="429">
        <v>354262050</v>
      </c>
      <c r="V213" s="429">
        <v>132365178</v>
      </c>
      <c r="W213" s="44">
        <f>+T213-V213</f>
        <v>0</v>
      </c>
      <c r="X213" s="45">
        <f t="shared" si="140"/>
        <v>0.17978329561272019</v>
      </c>
      <c r="Y213" s="45">
        <f t="shared" si="141"/>
        <v>2.3517468148300406E-2</v>
      </c>
      <c r="Z213" s="45">
        <f t="shared" si="142"/>
        <v>2.3517468148300406E-2</v>
      </c>
      <c r="AA213" s="45">
        <f t="shared" si="167"/>
        <v>0.13081008481989623</v>
      </c>
      <c r="AB213" s="45">
        <f t="shared" si="168"/>
        <v>1</v>
      </c>
    </row>
    <row r="214" spans="1:28" ht="35.25" customHeight="1" x14ac:dyDescent="0.25">
      <c r="A214" s="238" t="s">
        <v>342</v>
      </c>
      <c r="B214" s="68"/>
      <c r="C214" s="68"/>
      <c r="D214" s="68"/>
      <c r="E214" s="148" t="s">
        <v>343</v>
      </c>
      <c r="F214" s="425">
        <f t="shared" ref="F214:J218" si="169">+F215</f>
        <v>2500000000</v>
      </c>
      <c r="G214" s="425">
        <f t="shared" si="169"/>
        <v>0</v>
      </c>
      <c r="H214" s="425">
        <f t="shared" si="169"/>
        <v>0</v>
      </c>
      <c r="I214" s="425">
        <f t="shared" si="169"/>
        <v>0</v>
      </c>
      <c r="J214" s="425">
        <f t="shared" si="169"/>
        <v>0</v>
      </c>
      <c r="K214" s="425">
        <f t="shared" si="160"/>
        <v>0</v>
      </c>
      <c r="L214" s="425">
        <f>+L215</f>
        <v>2500000000</v>
      </c>
      <c r="M214" s="36">
        <f t="shared" si="144"/>
        <v>4.7096134375463537E-4</v>
      </c>
      <c r="N214" s="425">
        <f t="shared" ref="N214:W218" si="170">+N215</f>
        <v>0</v>
      </c>
      <c r="O214" s="425">
        <f t="shared" si="170"/>
        <v>1978613161.3699999</v>
      </c>
      <c r="P214" s="425">
        <f t="shared" si="170"/>
        <v>521386838.63000011</v>
      </c>
      <c r="Q214" s="425">
        <f t="shared" si="170"/>
        <v>1838412413.73</v>
      </c>
      <c r="R214" s="425">
        <f t="shared" si="170"/>
        <v>661587586.26999998</v>
      </c>
      <c r="S214" s="425">
        <f t="shared" si="170"/>
        <v>140200747.63999987</v>
      </c>
      <c r="T214" s="425">
        <f t="shared" si="170"/>
        <v>1225141817.2</v>
      </c>
      <c r="U214" s="425">
        <f t="shared" si="170"/>
        <v>613270596.52999997</v>
      </c>
      <c r="V214" s="425">
        <f t="shared" si="170"/>
        <v>1225141817.2</v>
      </c>
      <c r="W214" s="425">
        <f t="shared" si="170"/>
        <v>0</v>
      </c>
      <c r="X214" s="37">
        <f t="shared" si="140"/>
        <v>0.73536496549200003</v>
      </c>
      <c r="Y214" s="37">
        <f t="shared" si="141"/>
        <v>0.49005672688000002</v>
      </c>
      <c r="Z214" s="37">
        <f t="shared" si="142"/>
        <v>0.49005672688000002</v>
      </c>
      <c r="AA214" s="37">
        <f t="shared" si="167"/>
        <v>0.66641293762495857</v>
      </c>
      <c r="AB214" s="37">
        <f t="shared" si="168"/>
        <v>1</v>
      </c>
    </row>
    <row r="215" spans="1:28" ht="33" customHeight="1" x14ac:dyDescent="0.25">
      <c r="A215" s="238" t="s">
        <v>344</v>
      </c>
      <c r="B215" s="40"/>
      <c r="C215" s="40"/>
      <c r="D215" s="40"/>
      <c r="E215" s="149" t="s">
        <v>219</v>
      </c>
      <c r="F215" s="425">
        <f t="shared" si="169"/>
        <v>2500000000</v>
      </c>
      <c r="G215" s="425">
        <f t="shared" si="169"/>
        <v>0</v>
      </c>
      <c r="H215" s="425">
        <f t="shared" si="169"/>
        <v>0</v>
      </c>
      <c r="I215" s="425">
        <f t="shared" si="169"/>
        <v>0</v>
      </c>
      <c r="J215" s="425">
        <f t="shared" si="169"/>
        <v>0</v>
      </c>
      <c r="K215" s="425">
        <f t="shared" si="160"/>
        <v>0</v>
      </c>
      <c r="L215" s="425">
        <f>+L216</f>
        <v>2500000000</v>
      </c>
      <c r="M215" s="36">
        <f t="shared" si="144"/>
        <v>4.7096134375463537E-4</v>
      </c>
      <c r="N215" s="425">
        <f t="shared" si="170"/>
        <v>0</v>
      </c>
      <c r="O215" s="425">
        <f t="shared" si="170"/>
        <v>1978613161.3699999</v>
      </c>
      <c r="P215" s="425">
        <f t="shared" si="170"/>
        <v>521386838.63000011</v>
      </c>
      <c r="Q215" s="425">
        <f t="shared" si="170"/>
        <v>1838412413.73</v>
      </c>
      <c r="R215" s="425">
        <f t="shared" si="170"/>
        <v>661587586.26999998</v>
      </c>
      <c r="S215" s="425">
        <f t="shared" si="170"/>
        <v>140200747.63999987</v>
      </c>
      <c r="T215" s="425">
        <f t="shared" si="170"/>
        <v>1225141817.2</v>
      </c>
      <c r="U215" s="425">
        <f t="shared" si="170"/>
        <v>613270596.52999997</v>
      </c>
      <c r="V215" s="425">
        <f t="shared" si="170"/>
        <v>1225141817.2</v>
      </c>
      <c r="W215" s="425">
        <f t="shared" si="170"/>
        <v>0</v>
      </c>
      <c r="X215" s="37">
        <f t="shared" si="140"/>
        <v>0.73536496549200003</v>
      </c>
      <c r="Y215" s="37">
        <f t="shared" si="141"/>
        <v>0.49005672688000002</v>
      </c>
      <c r="Z215" s="37">
        <f t="shared" si="142"/>
        <v>0.49005672688000002</v>
      </c>
      <c r="AA215" s="37">
        <f t="shared" si="167"/>
        <v>0.66641293762495857</v>
      </c>
      <c r="AB215" s="37">
        <f t="shared" si="168"/>
        <v>1</v>
      </c>
    </row>
    <row r="216" spans="1:28" ht="51.75" customHeight="1" x14ac:dyDescent="0.25">
      <c r="A216" s="238" t="s">
        <v>345</v>
      </c>
      <c r="B216" s="40"/>
      <c r="C216" s="40"/>
      <c r="D216" s="40"/>
      <c r="E216" s="149" t="s">
        <v>346</v>
      </c>
      <c r="F216" s="425">
        <f t="shared" si="169"/>
        <v>2500000000</v>
      </c>
      <c r="G216" s="425">
        <f t="shared" si="169"/>
        <v>0</v>
      </c>
      <c r="H216" s="425">
        <f t="shared" si="169"/>
        <v>0</v>
      </c>
      <c r="I216" s="425">
        <f t="shared" si="169"/>
        <v>0</v>
      </c>
      <c r="J216" s="425">
        <f t="shared" si="169"/>
        <v>0</v>
      </c>
      <c r="K216" s="425">
        <f t="shared" si="160"/>
        <v>0</v>
      </c>
      <c r="L216" s="425">
        <f>+L217</f>
        <v>2500000000</v>
      </c>
      <c r="M216" s="36">
        <f t="shared" si="144"/>
        <v>4.7096134375463537E-4</v>
      </c>
      <c r="N216" s="425">
        <f t="shared" si="170"/>
        <v>0</v>
      </c>
      <c r="O216" s="425">
        <f t="shared" si="170"/>
        <v>1978613161.3699999</v>
      </c>
      <c r="P216" s="425">
        <f t="shared" si="170"/>
        <v>521386838.63000011</v>
      </c>
      <c r="Q216" s="425">
        <f t="shared" si="170"/>
        <v>1838412413.73</v>
      </c>
      <c r="R216" s="425">
        <f t="shared" si="170"/>
        <v>661587586.26999998</v>
      </c>
      <c r="S216" s="425">
        <f t="shared" si="170"/>
        <v>140200747.63999987</v>
      </c>
      <c r="T216" s="425">
        <f t="shared" si="170"/>
        <v>1225141817.2</v>
      </c>
      <c r="U216" s="425">
        <f t="shared" si="170"/>
        <v>613270596.52999997</v>
      </c>
      <c r="V216" s="425">
        <f t="shared" si="170"/>
        <v>1225141817.2</v>
      </c>
      <c r="W216" s="425">
        <f t="shared" si="170"/>
        <v>0</v>
      </c>
      <c r="X216" s="37">
        <f t="shared" si="140"/>
        <v>0.73536496549200003</v>
      </c>
      <c r="Y216" s="37">
        <f t="shared" si="141"/>
        <v>0.49005672688000002</v>
      </c>
      <c r="Z216" s="37">
        <f t="shared" si="142"/>
        <v>0.49005672688000002</v>
      </c>
      <c r="AA216" s="37">
        <f t="shared" si="167"/>
        <v>0.66641293762495857</v>
      </c>
      <c r="AB216" s="37">
        <f t="shared" si="168"/>
        <v>1</v>
      </c>
    </row>
    <row r="217" spans="1:28" ht="51.75" customHeight="1" x14ac:dyDescent="0.25">
      <c r="A217" s="238" t="s">
        <v>347</v>
      </c>
      <c r="B217" s="40"/>
      <c r="C217" s="40"/>
      <c r="D217" s="40"/>
      <c r="E217" s="149" t="s">
        <v>346</v>
      </c>
      <c r="F217" s="425">
        <f t="shared" si="169"/>
        <v>2500000000</v>
      </c>
      <c r="G217" s="425">
        <f t="shared" si="169"/>
        <v>0</v>
      </c>
      <c r="H217" s="425">
        <f t="shared" si="169"/>
        <v>0</v>
      </c>
      <c r="I217" s="425">
        <f t="shared" si="169"/>
        <v>0</v>
      </c>
      <c r="J217" s="425">
        <f t="shared" si="169"/>
        <v>0</v>
      </c>
      <c r="K217" s="425">
        <f t="shared" si="160"/>
        <v>0</v>
      </c>
      <c r="L217" s="425">
        <f>+L218</f>
        <v>2500000000</v>
      </c>
      <c r="M217" s="36">
        <f t="shared" si="144"/>
        <v>4.7096134375463537E-4</v>
      </c>
      <c r="N217" s="425">
        <f t="shared" si="170"/>
        <v>0</v>
      </c>
      <c r="O217" s="425">
        <f t="shared" si="170"/>
        <v>1978613161.3699999</v>
      </c>
      <c r="P217" s="425">
        <f t="shared" si="170"/>
        <v>521386838.63000011</v>
      </c>
      <c r="Q217" s="425">
        <f t="shared" si="170"/>
        <v>1838412413.73</v>
      </c>
      <c r="R217" s="425">
        <f t="shared" si="170"/>
        <v>661587586.26999998</v>
      </c>
      <c r="S217" s="425">
        <f t="shared" si="170"/>
        <v>140200747.63999987</v>
      </c>
      <c r="T217" s="425">
        <f t="shared" si="170"/>
        <v>1225141817.2</v>
      </c>
      <c r="U217" s="425">
        <f t="shared" si="170"/>
        <v>613270596.52999997</v>
      </c>
      <c r="V217" s="425">
        <f t="shared" si="170"/>
        <v>1225141817.2</v>
      </c>
      <c r="W217" s="425">
        <f t="shared" si="170"/>
        <v>0</v>
      </c>
      <c r="X217" s="37">
        <f t="shared" si="140"/>
        <v>0.73536496549200003</v>
      </c>
      <c r="Y217" s="37">
        <f t="shared" si="141"/>
        <v>0.49005672688000002</v>
      </c>
      <c r="Z217" s="37">
        <f t="shared" si="142"/>
        <v>0.49005672688000002</v>
      </c>
      <c r="AA217" s="37">
        <f t="shared" si="167"/>
        <v>0.66641293762495857</v>
      </c>
      <c r="AB217" s="37">
        <f t="shared" si="168"/>
        <v>1</v>
      </c>
    </row>
    <row r="218" spans="1:28" ht="29.25" customHeight="1" x14ac:dyDescent="0.25">
      <c r="A218" s="238" t="s">
        <v>348</v>
      </c>
      <c r="B218" s="40"/>
      <c r="C218" s="40"/>
      <c r="D218" s="40"/>
      <c r="E218" s="148" t="s">
        <v>349</v>
      </c>
      <c r="F218" s="425">
        <f t="shared" si="169"/>
        <v>2500000000</v>
      </c>
      <c r="G218" s="425">
        <f t="shared" si="169"/>
        <v>0</v>
      </c>
      <c r="H218" s="425">
        <f t="shared" si="169"/>
        <v>0</v>
      </c>
      <c r="I218" s="425">
        <f t="shared" si="169"/>
        <v>0</v>
      </c>
      <c r="J218" s="425">
        <f t="shared" si="169"/>
        <v>0</v>
      </c>
      <c r="K218" s="425">
        <f t="shared" si="160"/>
        <v>0</v>
      </c>
      <c r="L218" s="425">
        <f>+L219</f>
        <v>2500000000</v>
      </c>
      <c r="M218" s="36">
        <f t="shared" si="144"/>
        <v>4.7096134375463537E-4</v>
      </c>
      <c r="N218" s="425">
        <f t="shared" si="170"/>
        <v>0</v>
      </c>
      <c r="O218" s="425">
        <f t="shared" si="170"/>
        <v>1978613161.3699999</v>
      </c>
      <c r="P218" s="425">
        <f t="shared" si="170"/>
        <v>521386838.63000011</v>
      </c>
      <c r="Q218" s="425">
        <f t="shared" si="170"/>
        <v>1838412413.73</v>
      </c>
      <c r="R218" s="425">
        <f t="shared" si="170"/>
        <v>661587586.26999998</v>
      </c>
      <c r="S218" s="425">
        <f t="shared" si="170"/>
        <v>140200747.63999987</v>
      </c>
      <c r="T218" s="425">
        <f t="shared" si="170"/>
        <v>1225141817.2</v>
      </c>
      <c r="U218" s="425">
        <f t="shared" si="170"/>
        <v>613270596.52999997</v>
      </c>
      <c r="V218" s="425">
        <f t="shared" si="170"/>
        <v>1225141817.2</v>
      </c>
      <c r="W218" s="425">
        <f t="shared" si="170"/>
        <v>0</v>
      </c>
      <c r="X218" s="37">
        <f t="shared" si="140"/>
        <v>0.73536496549200003</v>
      </c>
      <c r="Y218" s="37">
        <f t="shared" si="141"/>
        <v>0.49005672688000002</v>
      </c>
      <c r="Z218" s="37">
        <f t="shared" si="142"/>
        <v>0.49005672688000002</v>
      </c>
      <c r="AA218" s="37">
        <f t="shared" si="167"/>
        <v>0.66641293762495857</v>
      </c>
      <c r="AB218" s="37">
        <f t="shared" si="168"/>
        <v>1</v>
      </c>
    </row>
    <row r="219" spans="1:28" ht="30" customHeight="1" x14ac:dyDescent="0.25">
      <c r="A219" s="239" t="s">
        <v>350</v>
      </c>
      <c r="B219" s="40" t="s">
        <v>192</v>
      </c>
      <c r="C219" s="40">
        <v>11</v>
      </c>
      <c r="D219" s="40" t="s">
        <v>38</v>
      </c>
      <c r="E219" s="151" t="s">
        <v>226</v>
      </c>
      <c r="F219" s="421">
        <v>2500000000</v>
      </c>
      <c r="G219" s="421">
        <v>0</v>
      </c>
      <c r="H219" s="421">
        <v>0</v>
      </c>
      <c r="I219" s="421">
        <v>0</v>
      </c>
      <c r="J219" s="421">
        <v>0</v>
      </c>
      <c r="K219" s="421">
        <f t="shared" si="160"/>
        <v>0</v>
      </c>
      <c r="L219" s="421">
        <f>+F219+K219</f>
        <v>2500000000</v>
      </c>
      <c r="M219" s="43">
        <f t="shared" si="144"/>
        <v>4.7096134375463537E-4</v>
      </c>
      <c r="N219" s="421">
        <v>0</v>
      </c>
      <c r="O219" s="421">
        <v>1978613161.3699999</v>
      </c>
      <c r="P219" s="421">
        <f>L219-O219</f>
        <v>521386838.63000011</v>
      </c>
      <c r="Q219" s="421">
        <v>1838412413.73</v>
      </c>
      <c r="R219" s="421">
        <f>+L219-Q219</f>
        <v>661587586.26999998</v>
      </c>
      <c r="S219" s="421">
        <f>O219-Q219</f>
        <v>140200747.63999987</v>
      </c>
      <c r="T219" s="421">
        <v>1225141817.2</v>
      </c>
      <c r="U219" s="421">
        <f>+Q219-T219</f>
        <v>613270596.52999997</v>
      </c>
      <c r="V219" s="421">
        <v>1225141817.2</v>
      </c>
      <c r="W219" s="44">
        <f>+T219-V219</f>
        <v>0</v>
      </c>
      <c r="X219" s="45">
        <f t="shared" si="140"/>
        <v>0.73536496549200003</v>
      </c>
      <c r="Y219" s="45">
        <f t="shared" si="141"/>
        <v>0.49005672688000002</v>
      </c>
      <c r="Z219" s="45">
        <f t="shared" si="142"/>
        <v>0.49005672688000002</v>
      </c>
      <c r="AA219" s="45">
        <f t="shared" si="167"/>
        <v>0.66641293762495857</v>
      </c>
      <c r="AB219" s="45">
        <f t="shared" si="168"/>
        <v>1</v>
      </c>
    </row>
    <row r="220" spans="1:28" ht="29.25" customHeight="1" x14ac:dyDescent="0.25">
      <c r="A220" s="238" t="s">
        <v>351</v>
      </c>
      <c r="B220" s="40"/>
      <c r="C220" s="40"/>
      <c r="D220" s="40"/>
      <c r="E220" s="149" t="s">
        <v>352</v>
      </c>
      <c r="F220" s="425">
        <f>+F221</f>
        <v>177265214000</v>
      </c>
      <c r="G220" s="425">
        <f>+G221</f>
        <v>0</v>
      </c>
      <c r="H220" s="425">
        <f>+H221</f>
        <v>0</v>
      </c>
      <c r="I220" s="425">
        <f>+I221</f>
        <v>20000000000</v>
      </c>
      <c r="J220" s="425">
        <f>+J221</f>
        <v>20000000000</v>
      </c>
      <c r="K220" s="425">
        <f t="shared" si="160"/>
        <v>0</v>
      </c>
      <c r="L220" s="425">
        <f>+L221</f>
        <v>177265214000</v>
      </c>
      <c r="M220" s="36">
        <f t="shared" si="144"/>
        <v>3.3394025354557197E-2</v>
      </c>
      <c r="N220" s="425">
        <f t="shared" ref="N220:W220" si="171">+N221</f>
        <v>0</v>
      </c>
      <c r="O220" s="425">
        <f t="shared" si="171"/>
        <v>90320462895.330002</v>
      </c>
      <c r="P220" s="425">
        <f t="shared" si="171"/>
        <v>86944751104.669998</v>
      </c>
      <c r="Q220" s="425">
        <f t="shared" si="171"/>
        <v>89764404413.299988</v>
      </c>
      <c r="R220" s="425">
        <f t="shared" si="171"/>
        <v>87500809586.700012</v>
      </c>
      <c r="S220" s="425">
        <f t="shared" si="171"/>
        <v>556058482.03001285</v>
      </c>
      <c r="T220" s="425">
        <f t="shared" si="171"/>
        <v>28469390903.5</v>
      </c>
      <c r="U220" s="425">
        <f t="shared" si="171"/>
        <v>61295013509.799995</v>
      </c>
      <c r="V220" s="425">
        <f t="shared" si="171"/>
        <v>27400100470.5</v>
      </c>
      <c r="W220" s="425">
        <f t="shared" si="171"/>
        <v>1069290433</v>
      </c>
      <c r="X220" s="37">
        <f t="shared" si="140"/>
        <v>0.50638476883174599</v>
      </c>
      <c r="Y220" s="37">
        <f t="shared" si="141"/>
        <v>0.16060337085368592</v>
      </c>
      <c r="Z220" s="37">
        <f t="shared" si="142"/>
        <v>0.15457122044542818</v>
      </c>
      <c r="AA220" s="37">
        <f t="shared" si="167"/>
        <v>0.31715679605491615</v>
      </c>
      <c r="AB220" s="37">
        <f t="shared" si="168"/>
        <v>0.96244069862174175</v>
      </c>
    </row>
    <row r="221" spans="1:28" ht="29.25" customHeight="1" x14ac:dyDescent="0.25">
      <c r="A221" s="238" t="s">
        <v>353</v>
      </c>
      <c r="B221" s="40"/>
      <c r="C221" s="40"/>
      <c r="D221" s="40"/>
      <c r="E221" s="149" t="s">
        <v>219</v>
      </c>
      <c r="F221" s="425">
        <f>+F222+F228</f>
        <v>177265214000</v>
      </c>
      <c r="G221" s="425">
        <f>+G222+G228</f>
        <v>0</v>
      </c>
      <c r="H221" s="425">
        <f>+H222+H228</f>
        <v>0</v>
      </c>
      <c r="I221" s="425">
        <f>+I222+I228</f>
        <v>20000000000</v>
      </c>
      <c r="J221" s="425">
        <f>+J222+J228</f>
        <v>20000000000</v>
      </c>
      <c r="K221" s="425">
        <f t="shared" si="160"/>
        <v>0</v>
      </c>
      <c r="L221" s="425">
        <f>+L222+L228</f>
        <v>177265214000</v>
      </c>
      <c r="M221" s="36">
        <f t="shared" si="144"/>
        <v>3.3394025354557197E-2</v>
      </c>
      <c r="N221" s="425">
        <f t="shared" ref="N221:W221" si="172">+N222+N228</f>
        <v>0</v>
      </c>
      <c r="O221" s="425">
        <f t="shared" si="172"/>
        <v>90320462895.330002</v>
      </c>
      <c r="P221" s="425">
        <f t="shared" si="172"/>
        <v>86944751104.669998</v>
      </c>
      <c r="Q221" s="425">
        <f t="shared" si="172"/>
        <v>89764404413.299988</v>
      </c>
      <c r="R221" s="425">
        <f t="shared" si="172"/>
        <v>87500809586.700012</v>
      </c>
      <c r="S221" s="425">
        <f t="shared" si="172"/>
        <v>556058482.03001285</v>
      </c>
      <c r="T221" s="425">
        <f t="shared" si="172"/>
        <v>28469390903.5</v>
      </c>
      <c r="U221" s="425">
        <f t="shared" si="172"/>
        <v>61295013509.799995</v>
      </c>
      <c r="V221" s="425">
        <f t="shared" si="172"/>
        <v>27400100470.5</v>
      </c>
      <c r="W221" s="425">
        <f t="shared" si="172"/>
        <v>1069290433</v>
      </c>
      <c r="X221" s="37">
        <f t="shared" si="140"/>
        <v>0.50638476883174599</v>
      </c>
      <c r="Y221" s="37">
        <f t="shared" si="141"/>
        <v>0.16060337085368592</v>
      </c>
      <c r="Z221" s="37">
        <f t="shared" si="142"/>
        <v>0.15457122044542818</v>
      </c>
      <c r="AA221" s="37">
        <f t="shared" si="167"/>
        <v>0.31715679605491615</v>
      </c>
      <c r="AB221" s="37">
        <f t="shared" si="168"/>
        <v>0.96244069862174175</v>
      </c>
    </row>
    <row r="222" spans="1:28" ht="49.5" customHeight="1" x14ac:dyDescent="0.25">
      <c r="A222" s="238" t="s">
        <v>354</v>
      </c>
      <c r="B222" s="40"/>
      <c r="C222" s="40"/>
      <c r="D222" s="40"/>
      <c r="E222" s="148" t="s">
        <v>355</v>
      </c>
      <c r="F222" s="425">
        <f>+F223</f>
        <v>176465214000</v>
      </c>
      <c r="G222" s="425">
        <f>+G223</f>
        <v>0</v>
      </c>
      <c r="H222" s="425">
        <f>+H223</f>
        <v>0</v>
      </c>
      <c r="I222" s="425">
        <f>+I223</f>
        <v>20000000000</v>
      </c>
      <c r="J222" s="425">
        <f>+J223</f>
        <v>20000000000</v>
      </c>
      <c r="K222" s="425">
        <f t="shared" si="160"/>
        <v>0</v>
      </c>
      <c r="L222" s="425">
        <f>+L223</f>
        <v>176465214000</v>
      </c>
      <c r="M222" s="36">
        <f t="shared" si="144"/>
        <v>3.3243317724555715E-2</v>
      </c>
      <c r="N222" s="425">
        <f t="shared" ref="N222:W222" si="173">+N223</f>
        <v>0</v>
      </c>
      <c r="O222" s="425">
        <f t="shared" si="173"/>
        <v>89678635415.570007</v>
      </c>
      <c r="P222" s="425">
        <f t="shared" si="173"/>
        <v>86786578584.429993</v>
      </c>
      <c r="Q222" s="425">
        <f t="shared" si="173"/>
        <v>89236712350.009995</v>
      </c>
      <c r="R222" s="425">
        <f t="shared" si="173"/>
        <v>87228501649.990005</v>
      </c>
      <c r="S222" s="425">
        <f t="shared" si="173"/>
        <v>441923065.56001282</v>
      </c>
      <c r="T222" s="425">
        <f t="shared" si="173"/>
        <v>28144565277.41</v>
      </c>
      <c r="U222" s="425">
        <f t="shared" si="173"/>
        <v>61092147072.599998</v>
      </c>
      <c r="V222" s="425">
        <f t="shared" si="173"/>
        <v>27075274844.41</v>
      </c>
      <c r="W222" s="425">
        <f t="shared" si="173"/>
        <v>1069290433</v>
      </c>
      <c r="X222" s="37">
        <f t="shared" si="140"/>
        <v>0.50569010360313849</v>
      </c>
      <c r="Y222" s="37">
        <f t="shared" si="141"/>
        <v>0.15949072703592448</v>
      </c>
      <c r="Z222" s="37">
        <f t="shared" si="142"/>
        <v>0.15343123004633649</v>
      </c>
      <c r="AA222" s="37">
        <f t="shared" si="167"/>
        <v>0.31539222519784871</v>
      </c>
      <c r="AB222" s="37">
        <f t="shared" si="168"/>
        <v>0.96200721444938231</v>
      </c>
    </row>
    <row r="223" spans="1:28" ht="49.5" customHeight="1" x14ac:dyDescent="0.25">
      <c r="A223" s="238" t="s">
        <v>356</v>
      </c>
      <c r="B223" s="68"/>
      <c r="C223" s="68"/>
      <c r="D223" s="68"/>
      <c r="E223" s="149" t="s">
        <v>355</v>
      </c>
      <c r="F223" s="425">
        <f>+F224+F226</f>
        <v>176465214000</v>
      </c>
      <c r="G223" s="425">
        <f>+G224+G226</f>
        <v>0</v>
      </c>
      <c r="H223" s="425">
        <f>+H224+H226</f>
        <v>0</v>
      </c>
      <c r="I223" s="425">
        <f>+I224+I226</f>
        <v>20000000000</v>
      </c>
      <c r="J223" s="425">
        <f>+J224+J226</f>
        <v>20000000000</v>
      </c>
      <c r="K223" s="425">
        <f t="shared" si="160"/>
        <v>0</v>
      </c>
      <c r="L223" s="425">
        <f>+L224+L226</f>
        <v>176465214000</v>
      </c>
      <c r="M223" s="36">
        <f t="shared" si="144"/>
        <v>3.3243317724555715E-2</v>
      </c>
      <c r="N223" s="425">
        <f t="shared" ref="N223:W223" si="174">+N224+N226</f>
        <v>0</v>
      </c>
      <c r="O223" s="425">
        <f t="shared" si="174"/>
        <v>89678635415.570007</v>
      </c>
      <c r="P223" s="425">
        <f t="shared" si="174"/>
        <v>86786578584.429993</v>
      </c>
      <c r="Q223" s="425">
        <f t="shared" si="174"/>
        <v>89236712350.009995</v>
      </c>
      <c r="R223" s="425">
        <f t="shared" si="174"/>
        <v>87228501649.990005</v>
      </c>
      <c r="S223" s="425">
        <f t="shared" si="174"/>
        <v>441923065.56001282</v>
      </c>
      <c r="T223" s="425">
        <f t="shared" si="174"/>
        <v>28144565277.41</v>
      </c>
      <c r="U223" s="425">
        <f t="shared" si="174"/>
        <v>61092147072.599998</v>
      </c>
      <c r="V223" s="425">
        <f t="shared" si="174"/>
        <v>27075274844.41</v>
      </c>
      <c r="W223" s="425">
        <f t="shared" si="174"/>
        <v>1069290433</v>
      </c>
      <c r="X223" s="37">
        <f t="shared" si="140"/>
        <v>0.50569010360313849</v>
      </c>
      <c r="Y223" s="37">
        <f t="shared" si="141"/>
        <v>0.15949072703592448</v>
      </c>
      <c r="Z223" s="37">
        <f t="shared" si="142"/>
        <v>0.15343123004633649</v>
      </c>
      <c r="AA223" s="37">
        <f t="shared" si="167"/>
        <v>0.31539222519784871</v>
      </c>
      <c r="AB223" s="37">
        <f t="shared" si="168"/>
        <v>0.96200721444938231</v>
      </c>
    </row>
    <row r="224" spans="1:28" ht="36.75" customHeight="1" x14ac:dyDescent="0.25">
      <c r="A224" s="238" t="s">
        <v>357</v>
      </c>
      <c r="B224" s="68"/>
      <c r="C224" s="68"/>
      <c r="D224" s="68"/>
      <c r="E224" s="149" t="s">
        <v>358</v>
      </c>
      <c r="F224" s="425">
        <f>+F225</f>
        <v>114613483443</v>
      </c>
      <c r="G224" s="425">
        <f>+G225</f>
        <v>0</v>
      </c>
      <c r="H224" s="425">
        <f>+H225</f>
        <v>0</v>
      </c>
      <c r="I224" s="425">
        <f>+I225</f>
        <v>20000000000</v>
      </c>
      <c r="J224" s="425">
        <f>+J225</f>
        <v>0</v>
      </c>
      <c r="K224" s="425">
        <f t="shared" si="160"/>
        <v>20000000000</v>
      </c>
      <c r="L224" s="425">
        <f>+L225</f>
        <v>134613483443</v>
      </c>
      <c r="M224" s="36">
        <f t="shared" si="144"/>
        <v>2.5359098819923057E-2</v>
      </c>
      <c r="N224" s="425">
        <f t="shared" ref="N224:W224" si="175">+N225</f>
        <v>0</v>
      </c>
      <c r="O224" s="425">
        <f t="shared" si="175"/>
        <v>80897611757.570007</v>
      </c>
      <c r="P224" s="425">
        <f t="shared" si="175"/>
        <v>53715871685.429993</v>
      </c>
      <c r="Q224" s="425">
        <f t="shared" si="175"/>
        <v>80460688692.009995</v>
      </c>
      <c r="R224" s="425">
        <f t="shared" si="175"/>
        <v>54152794750.990005</v>
      </c>
      <c r="S224" s="425">
        <f t="shared" si="175"/>
        <v>436923065.56001282</v>
      </c>
      <c r="T224" s="425">
        <f t="shared" si="175"/>
        <v>24389435065.009998</v>
      </c>
      <c r="U224" s="425">
        <f t="shared" si="175"/>
        <v>56071253627</v>
      </c>
      <c r="V224" s="425">
        <f t="shared" si="175"/>
        <v>23320144632.009998</v>
      </c>
      <c r="W224" s="425">
        <f t="shared" si="175"/>
        <v>1069290433</v>
      </c>
      <c r="X224" s="37">
        <f t="shared" si="140"/>
        <v>0.59771641468649628</v>
      </c>
      <c r="Y224" s="37">
        <f t="shared" si="141"/>
        <v>0.18118121930435988</v>
      </c>
      <c r="Z224" s="37">
        <f t="shared" si="142"/>
        <v>0.17323780676015679</v>
      </c>
      <c r="AA224" s="37">
        <f t="shared" si="167"/>
        <v>0.30312237518086205</v>
      </c>
      <c r="AB224" s="37">
        <f t="shared" si="168"/>
        <v>0.95615763833193312</v>
      </c>
    </row>
    <row r="225" spans="1:28" ht="30" customHeight="1" x14ac:dyDescent="0.25">
      <c r="A225" s="239" t="s">
        <v>359</v>
      </c>
      <c r="B225" s="40" t="s">
        <v>37</v>
      </c>
      <c r="C225" s="40">
        <v>20</v>
      </c>
      <c r="D225" s="40" t="s">
        <v>38</v>
      </c>
      <c r="E225" s="151" t="s">
        <v>226</v>
      </c>
      <c r="F225" s="421">
        <v>114613483443</v>
      </c>
      <c r="G225" s="421">
        <v>0</v>
      </c>
      <c r="H225" s="421">
        <v>0</v>
      </c>
      <c r="I225" s="421">
        <v>20000000000</v>
      </c>
      <c r="J225" s="421">
        <v>0</v>
      </c>
      <c r="K225" s="421">
        <f t="shared" si="160"/>
        <v>20000000000</v>
      </c>
      <c r="L225" s="421">
        <f>+F225+K225</f>
        <v>134613483443</v>
      </c>
      <c r="M225" s="43">
        <f t="shared" si="144"/>
        <v>2.5359098819923057E-2</v>
      </c>
      <c r="N225" s="421">
        <v>0</v>
      </c>
      <c r="O225" s="421">
        <v>80897611757.570007</v>
      </c>
      <c r="P225" s="421">
        <f>L225-O225</f>
        <v>53715871685.429993</v>
      </c>
      <c r="Q225" s="421">
        <v>80460688692.009995</v>
      </c>
      <c r="R225" s="421">
        <f>+L225-Q225</f>
        <v>54152794750.990005</v>
      </c>
      <c r="S225" s="421">
        <f>O225-Q225</f>
        <v>436923065.56001282</v>
      </c>
      <c r="T225" s="421">
        <v>24389435065.009998</v>
      </c>
      <c r="U225" s="421">
        <f>+Q225-T225</f>
        <v>56071253627</v>
      </c>
      <c r="V225" s="421">
        <v>23320144632.009998</v>
      </c>
      <c r="W225" s="44">
        <f>+T225-V225</f>
        <v>1069290433</v>
      </c>
      <c r="X225" s="45">
        <f t="shared" si="140"/>
        <v>0.59771641468649628</v>
      </c>
      <c r="Y225" s="45">
        <f t="shared" si="141"/>
        <v>0.18118121930435988</v>
      </c>
      <c r="Z225" s="45">
        <f t="shared" si="142"/>
        <v>0.17323780676015679</v>
      </c>
      <c r="AA225" s="45">
        <f t="shared" si="167"/>
        <v>0.30312237518086205</v>
      </c>
      <c r="AB225" s="45">
        <f t="shared" si="168"/>
        <v>0.95615763833193312</v>
      </c>
    </row>
    <row r="226" spans="1:28" ht="36.75" customHeight="1" x14ac:dyDescent="0.25">
      <c r="A226" s="238" t="s">
        <v>360</v>
      </c>
      <c r="B226" s="40"/>
      <c r="C226" s="40"/>
      <c r="D226" s="40"/>
      <c r="E226" s="149" t="s">
        <v>361</v>
      </c>
      <c r="F226" s="425">
        <f>+F227</f>
        <v>61851730557</v>
      </c>
      <c r="G226" s="425">
        <f>+G227</f>
        <v>0</v>
      </c>
      <c r="H226" s="425">
        <f>+H227</f>
        <v>0</v>
      </c>
      <c r="I226" s="425">
        <f>+I227</f>
        <v>0</v>
      </c>
      <c r="J226" s="425">
        <f>+J227</f>
        <v>20000000000</v>
      </c>
      <c r="K226" s="425">
        <f t="shared" si="160"/>
        <v>-20000000000</v>
      </c>
      <c r="L226" s="425">
        <f>+L227</f>
        <v>41851730557</v>
      </c>
      <c r="M226" s="36">
        <f t="shared" si="144"/>
        <v>7.8842189046326623E-3</v>
      </c>
      <c r="N226" s="425">
        <f t="shared" ref="N226:W226" si="176">+N227</f>
        <v>0</v>
      </c>
      <c r="O226" s="425">
        <f t="shared" si="176"/>
        <v>8781023658</v>
      </c>
      <c r="P226" s="425">
        <f t="shared" si="176"/>
        <v>33070706899</v>
      </c>
      <c r="Q226" s="425">
        <f t="shared" si="176"/>
        <v>8776023658</v>
      </c>
      <c r="R226" s="425">
        <f t="shared" si="176"/>
        <v>33075706899</v>
      </c>
      <c r="S226" s="425">
        <f t="shared" si="176"/>
        <v>5000000</v>
      </c>
      <c r="T226" s="425">
        <f t="shared" si="176"/>
        <v>3755130212.4000001</v>
      </c>
      <c r="U226" s="425">
        <f t="shared" si="176"/>
        <v>5020893445.6000004</v>
      </c>
      <c r="V226" s="425">
        <f t="shared" si="176"/>
        <v>3755130212.4000001</v>
      </c>
      <c r="W226" s="425">
        <f t="shared" si="176"/>
        <v>0</v>
      </c>
      <c r="X226" s="37">
        <f t="shared" si="140"/>
        <v>0.20969320840980488</v>
      </c>
      <c r="Y226" s="37">
        <f t="shared" si="141"/>
        <v>8.9724610247256018E-2</v>
      </c>
      <c r="Z226" s="37">
        <f t="shared" si="142"/>
        <v>8.9724610247256018E-2</v>
      </c>
      <c r="AA226" s="37">
        <f t="shared" si="167"/>
        <v>0.42788515149191958</v>
      </c>
      <c r="AB226" s="37">
        <f t="shared" si="168"/>
        <v>1</v>
      </c>
    </row>
    <row r="227" spans="1:28" ht="30" customHeight="1" x14ac:dyDescent="0.25">
      <c r="A227" s="239" t="s">
        <v>362</v>
      </c>
      <c r="B227" s="40" t="s">
        <v>37</v>
      </c>
      <c r="C227" s="40">
        <v>20</v>
      </c>
      <c r="D227" s="40" t="s">
        <v>38</v>
      </c>
      <c r="E227" s="151" t="s">
        <v>226</v>
      </c>
      <c r="F227" s="421">
        <v>61851730557</v>
      </c>
      <c r="G227" s="421">
        <v>0</v>
      </c>
      <c r="H227" s="421">
        <v>0</v>
      </c>
      <c r="I227" s="421">
        <v>0</v>
      </c>
      <c r="J227" s="421">
        <v>20000000000</v>
      </c>
      <c r="K227" s="421">
        <f t="shared" si="160"/>
        <v>-20000000000</v>
      </c>
      <c r="L227" s="421">
        <f>+F227+K227</f>
        <v>41851730557</v>
      </c>
      <c r="M227" s="36">
        <f t="shared" si="144"/>
        <v>7.8842189046326623E-3</v>
      </c>
      <c r="N227" s="421">
        <v>0</v>
      </c>
      <c r="O227" s="421">
        <v>8781023658</v>
      </c>
      <c r="P227" s="421">
        <f>L227-O227</f>
        <v>33070706899</v>
      </c>
      <c r="Q227" s="421">
        <v>8776023658</v>
      </c>
      <c r="R227" s="421">
        <f>+L227-Q227</f>
        <v>33075706899</v>
      </c>
      <c r="S227" s="421">
        <f>O227-Q227</f>
        <v>5000000</v>
      </c>
      <c r="T227" s="421">
        <v>3755130212.4000001</v>
      </c>
      <c r="U227" s="421">
        <f>+Q227-T227</f>
        <v>5020893445.6000004</v>
      </c>
      <c r="V227" s="421">
        <v>3755130212.4000001</v>
      </c>
      <c r="W227" s="44">
        <f>+T227-V227</f>
        <v>0</v>
      </c>
      <c r="X227" s="45">
        <f t="shared" si="140"/>
        <v>0.20969320840980488</v>
      </c>
      <c r="Y227" s="45">
        <f t="shared" si="141"/>
        <v>8.9724610247256018E-2</v>
      </c>
      <c r="Z227" s="45">
        <f t="shared" si="142"/>
        <v>8.9724610247256018E-2</v>
      </c>
      <c r="AA227" s="45">
        <f t="shared" si="167"/>
        <v>0.42788515149191958</v>
      </c>
      <c r="AB227" s="45">
        <f t="shared" si="168"/>
        <v>1</v>
      </c>
    </row>
    <row r="228" spans="1:28" ht="39" customHeight="1" x14ac:dyDescent="0.25">
      <c r="A228" s="238" t="s">
        <v>363</v>
      </c>
      <c r="B228" s="40"/>
      <c r="C228" s="40"/>
      <c r="D228" s="40"/>
      <c r="E228" s="149" t="s">
        <v>364</v>
      </c>
      <c r="F228" s="425">
        <f t="shared" ref="F228:J230" si="177">+F229</f>
        <v>800000000</v>
      </c>
      <c r="G228" s="425">
        <f t="shared" si="177"/>
        <v>0</v>
      </c>
      <c r="H228" s="425">
        <f t="shared" si="177"/>
        <v>0</v>
      </c>
      <c r="I228" s="425">
        <f t="shared" si="177"/>
        <v>0</v>
      </c>
      <c r="J228" s="425">
        <f t="shared" si="177"/>
        <v>0</v>
      </c>
      <c r="K228" s="425">
        <f t="shared" si="160"/>
        <v>0</v>
      </c>
      <c r="L228" s="425">
        <f>+L229</f>
        <v>800000000</v>
      </c>
      <c r="M228" s="36">
        <f t="shared" si="144"/>
        <v>1.5070763000148331E-4</v>
      </c>
      <c r="N228" s="425">
        <f t="shared" ref="N228:W230" si="178">+N229</f>
        <v>0</v>
      </c>
      <c r="O228" s="425">
        <f t="shared" si="178"/>
        <v>641827479.75999999</v>
      </c>
      <c r="P228" s="425">
        <f t="shared" si="178"/>
        <v>158172520.24000001</v>
      </c>
      <c r="Q228" s="425">
        <f t="shared" si="178"/>
        <v>527692063.29000002</v>
      </c>
      <c r="R228" s="425">
        <f t="shared" si="178"/>
        <v>272307936.70999998</v>
      </c>
      <c r="S228" s="425">
        <f t="shared" si="178"/>
        <v>114135416.46999997</v>
      </c>
      <c r="T228" s="425">
        <f t="shared" si="178"/>
        <v>324825626.08999997</v>
      </c>
      <c r="U228" s="425">
        <f t="shared" si="178"/>
        <v>202866437.20000005</v>
      </c>
      <c r="V228" s="425">
        <f t="shared" si="178"/>
        <v>324825626.08999997</v>
      </c>
      <c r="W228" s="425">
        <f t="shared" si="178"/>
        <v>0</v>
      </c>
      <c r="X228" s="37">
        <f t="shared" si="140"/>
        <v>0.65961507911250006</v>
      </c>
      <c r="Y228" s="37">
        <f t="shared" si="141"/>
        <v>0.40603203261249998</v>
      </c>
      <c r="Z228" s="37">
        <f t="shared" si="142"/>
        <v>0.40603203261249998</v>
      </c>
      <c r="AA228" s="37">
        <f t="shared" si="167"/>
        <v>0.6155590517409163</v>
      </c>
      <c r="AB228" s="37">
        <f t="shared" si="168"/>
        <v>1</v>
      </c>
    </row>
    <row r="229" spans="1:28" ht="39" customHeight="1" x14ac:dyDescent="0.25">
      <c r="A229" s="238" t="s">
        <v>365</v>
      </c>
      <c r="B229" s="40"/>
      <c r="C229" s="40"/>
      <c r="D229" s="40"/>
      <c r="E229" s="149" t="s">
        <v>364</v>
      </c>
      <c r="F229" s="425">
        <f t="shared" si="177"/>
        <v>800000000</v>
      </c>
      <c r="G229" s="425">
        <f t="shared" si="177"/>
        <v>0</v>
      </c>
      <c r="H229" s="425">
        <f t="shared" si="177"/>
        <v>0</v>
      </c>
      <c r="I229" s="425">
        <f t="shared" si="177"/>
        <v>0</v>
      </c>
      <c r="J229" s="425">
        <f t="shared" si="177"/>
        <v>0</v>
      </c>
      <c r="K229" s="425">
        <f t="shared" si="160"/>
        <v>0</v>
      </c>
      <c r="L229" s="425">
        <f>+L230</f>
        <v>800000000</v>
      </c>
      <c r="M229" s="36">
        <f t="shared" si="144"/>
        <v>1.5070763000148331E-4</v>
      </c>
      <c r="N229" s="425">
        <f t="shared" si="178"/>
        <v>0</v>
      </c>
      <c r="O229" s="425">
        <f t="shared" si="178"/>
        <v>641827479.75999999</v>
      </c>
      <c r="P229" s="425">
        <f t="shared" si="178"/>
        <v>158172520.24000001</v>
      </c>
      <c r="Q229" s="425">
        <f t="shared" si="178"/>
        <v>527692063.29000002</v>
      </c>
      <c r="R229" s="425">
        <f t="shared" si="178"/>
        <v>272307936.70999998</v>
      </c>
      <c r="S229" s="425">
        <f t="shared" si="178"/>
        <v>114135416.46999997</v>
      </c>
      <c r="T229" s="425">
        <f t="shared" si="178"/>
        <v>324825626.08999997</v>
      </c>
      <c r="U229" s="425">
        <f t="shared" si="178"/>
        <v>202866437.20000005</v>
      </c>
      <c r="V229" s="425">
        <f t="shared" si="178"/>
        <v>324825626.08999997</v>
      </c>
      <c r="W229" s="425">
        <f t="shared" si="178"/>
        <v>0</v>
      </c>
      <c r="X229" s="37">
        <f t="shared" si="140"/>
        <v>0.65961507911250006</v>
      </c>
      <c r="Y229" s="37">
        <f t="shared" si="141"/>
        <v>0.40603203261249998</v>
      </c>
      <c r="Z229" s="37">
        <f t="shared" si="142"/>
        <v>0.40603203261249998</v>
      </c>
      <c r="AA229" s="37">
        <f t="shared" si="167"/>
        <v>0.6155590517409163</v>
      </c>
      <c r="AB229" s="37">
        <f t="shared" si="168"/>
        <v>1</v>
      </c>
    </row>
    <row r="230" spans="1:28" ht="39" customHeight="1" x14ac:dyDescent="0.25">
      <c r="A230" s="238" t="s">
        <v>366</v>
      </c>
      <c r="B230" s="40"/>
      <c r="C230" s="40"/>
      <c r="D230" s="40"/>
      <c r="E230" s="149" t="s">
        <v>349</v>
      </c>
      <c r="F230" s="419">
        <f t="shared" si="177"/>
        <v>800000000</v>
      </c>
      <c r="G230" s="419">
        <f t="shared" si="177"/>
        <v>0</v>
      </c>
      <c r="H230" s="419">
        <f t="shared" si="177"/>
        <v>0</v>
      </c>
      <c r="I230" s="419">
        <f t="shared" si="177"/>
        <v>0</v>
      </c>
      <c r="J230" s="419">
        <f t="shared" si="177"/>
        <v>0</v>
      </c>
      <c r="K230" s="419">
        <f t="shared" si="160"/>
        <v>0</v>
      </c>
      <c r="L230" s="419">
        <f>+L231</f>
        <v>800000000</v>
      </c>
      <c r="M230" s="36">
        <f t="shared" si="144"/>
        <v>1.5070763000148331E-4</v>
      </c>
      <c r="N230" s="419">
        <f t="shared" si="178"/>
        <v>0</v>
      </c>
      <c r="O230" s="419">
        <f t="shared" si="178"/>
        <v>641827479.75999999</v>
      </c>
      <c r="P230" s="419">
        <f t="shared" si="178"/>
        <v>158172520.24000001</v>
      </c>
      <c r="Q230" s="419">
        <f t="shared" si="178"/>
        <v>527692063.29000002</v>
      </c>
      <c r="R230" s="419">
        <f t="shared" si="178"/>
        <v>272307936.70999998</v>
      </c>
      <c r="S230" s="419">
        <f t="shared" si="178"/>
        <v>114135416.46999997</v>
      </c>
      <c r="T230" s="419">
        <f t="shared" si="178"/>
        <v>324825626.08999997</v>
      </c>
      <c r="U230" s="419">
        <f t="shared" si="178"/>
        <v>202866437.20000005</v>
      </c>
      <c r="V230" s="419">
        <f t="shared" si="178"/>
        <v>324825626.08999997</v>
      </c>
      <c r="W230" s="419">
        <f t="shared" si="178"/>
        <v>0</v>
      </c>
      <c r="X230" s="37">
        <f t="shared" si="140"/>
        <v>0.65961507911250006</v>
      </c>
      <c r="Y230" s="37">
        <f t="shared" si="141"/>
        <v>0.40603203261249998</v>
      </c>
      <c r="Z230" s="37">
        <f t="shared" si="142"/>
        <v>0.40603203261249998</v>
      </c>
      <c r="AA230" s="37">
        <f t="shared" si="167"/>
        <v>0.6155590517409163</v>
      </c>
      <c r="AB230" s="37">
        <f t="shared" si="168"/>
        <v>1</v>
      </c>
    </row>
    <row r="231" spans="1:28" ht="30" customHeight="1" x14ac:dyDescent="0.25">
      <c r="A231" s="239" t="s">
        <v>367</v>
      </c>
      <c r="B231" s="40" t="s">
        <v>192</v>
      </c>
      <c r="C231" s="40">
        <v>11</v>
      </c>
      <c r="D231" s="40" t="s">
        <v>38</v>
      </c>
      <c r="E231" s="151" t="s">
        <v>226</v>
      </c>
      <c r="F231" s="421">
        <v>800000000</v>
      </c>
      <c r="G231" s="421">
        <v>0</v>
      </c>
      <c r="H231" s="421">
        <v>0</v>
      </c>
      <c r="I231" s="421">
        <v>0</v>
      </c>
      <c r="J231" s="421">
        <v>0</v>
      </c>
      <c r="K231" s="421">
        <f t="shared" si="160"/>
        <v>0</v>
      </c>
      <c r="L231" s="421">
        <f>+F231+K231</f>
        <v>800000000</v>
      </c>
      <c r="M231" s="43">
        <f t="shared" si="144"/>
        <v>1.5070763000148331E-4</v>
      </c>
      <c r="N231" s="421">
        <v>0</v>
      </c>
      <c r="O231" s="421">
        <v>641827479.75999999</v>
      </c>
      <c r="P231" s="421">
        <f>L231-O231</f>
        <v>158172520.24000001</v>
      </c>
      <c r="Q231" s="421">
        <v>527692063.29000002</v>
      </c>
      <c r="R231" s="421">
        <f>+L231-Q231</f>
        <v>272307936.70999998</v>
      </c>
      <c r="S231" s="421">
        <f>O231-Q231</f>
        <v>114135416.46999997</v>
      </c>
      <c r="T231" s="421">
        <v>324825626.08999997</v>
      </c>
      <c r="U231" s="421">
        <f>+Q231-T231</f>
        <v>202866437.20000005</v>
      </c>
      <c r="V231" s="421">
        <v>324825626.08999997</v>
      </c>
      <c r="W231" s="44">
        <f>+T231-V231</f>
        <v>0</v>
      </c>
      <c r="X231" s="45">
        <f t="shared" si="140"/>
        <v>0.65961507911250006</v>
      </c>
      <c r="Y231" s="45">
        <f t="shared" si="141"/>
        <v>0.40603203261249998</v>
      </c>
      <c r="Z231" s="45">
        <f t="shared" si="142"/>
        <v>0.40603203261249998</v>
      </c>
      <c r="AA231" s="45">
        <f t="shared" si="167"/>
        <v>0.6155590517409163</v>
      </c>
      <c r="AB231" s="45">
        <f t="shared" si="168"/>
        <v>1</v>
      </c>
    </row>
    <row r="232" spans="1:28" ht="34.5" customHeight="1" x14ac:dyDescent="0.25">
      <c r="A232" s="238" t="s">
        <v>368</v>
      </c>
      <c r="B232" s="40"/>
      <c r="C232" s="40"/>
      <c r="D232" s="40"/>
      <c r="E232" s="149" t="s">
        <v>369</v>
      </c>
      <c r="F232" s="423">
        <f>+F233</f>
        <v>4650000000</v>
      </c>
      <c r="G232" s="423">
        <f>+G233</f>
        <v>0</v>
      </c>
      <c r="H232" s="423">
        <f>+H233</f>
        <v>0</v>
      </c>
      <c r="I232" s="423">
        <f>+I233</f>
        <v>0</v>
      </c>
      <c r="J232" s="423">
        <f>+J233</f>
        <v>0</v>
      </c>
      <c r="K232" s="423">
        <f t="shared" si="160"/>
        <v>0</v>
      </c>
      <c r="L232" s="423">
        <f>+L233</f>
        <v>4650000000</v>
      </c>
      <c r="M232" s="36">
        <f t="shared" si="144"/>
        <v>8.7598809938362174E-4</v>
      </c>
      <c r="N232" s="423">
        <f t="shared" ref="N232:W232" si="179">+N233</f>
        <v>0</v>
      </c>
      <c r="O232" s="423">
        <f t="shared" si="179"/>
        <v>3876370520.04</v>
      </c>
      <c r="P232" s="423">
        <f t="shared" si="179"/>
        <v>773629479.96000004</v>
      </c>
      <c r="Q232" s="423">
        <f t="shared" si="179"/>
        <v>3594291649.8400002</v>
      </c>
      <c r="R232" s="423">
        <f t="shared" si="179"/>
        <v>1055708350.1599998</v>
      </c>
      <c r="S232" s="423">
        <f t="shared" si="179"/>
        <v>282078870.19999981</v>
      </c>
      <c r="T232" s="423">
        <f t="shared" si="179"/>
        <v>1669444750.01</v>
      </c>
      <c r="U232" s="423">
        <f t="shared" si="179"/>
        <v>1924846899.8300002</v>
      </c>
      <c r="V232" s="423">
        <f t="shared" si="179"/>
        <v>1669444750.01</v>
      </c>
      <c r="W232" s="423">
        <f t="shared" si="179"/>
        <v>0</v>
      </c>
      <c r="X232" s="37">
        <f t="shared" si="140"/>
        <v>0.77296594620215053</v>
      </c>
      <c r="Y232" s="37">
        <f t="shared" si="141"/>
        <v>0.35902037634623657</v>
      </c>
      <c r="Z232" s="37">
        <f t="shared" si="142"/>
        <v>0.35902037634623657</v>
      </c>
      <c r="AA232" s="37">
        <f t="shared" si="167"/>
        <v>0.46447114275891199</v>
      </c>
      <c r="AB232" s="37">
        <f t="shared" si="168"/>
        <v>1</v>
      </c>
    </row>
    <row r="233" spans="1:28" ht="34.5" customHeight="1" x14ac:dyDescent="0.25">
      <c r="A233" s="238" t="s">
        <v>370</v>
      </c>
      <c r="B233" s="40"/>
      <c r="C233" s="40"/>
      <c r="D233" s="40"/>
      <c r="E233" s="148" t="s">
        <v>219</v>
      </c>
      <c r="F233" s="423">
        <f>F234+F239</f>
        <v>4650000000</v>
      </c>
      <c r="G233" s="423">
        <f>G234+G239</f>
        <v>0</v>
      </c>
      <c r="H233" s="423">
        <f>H234+H239</f>
        <v>0</v>
      </c>
      <c r="I233" s="423">
        <f>I234+I239</f>
        <v>0</v>
      </c>
      <c r="J233" s="423">
        <f>J234+J239</f>
        <v>0</v>
      </c>
      <c r="K233" s="423">
        <f t="shared" si="160"/>
        <v>0</v>
      </c>
      <c r="L233" s="423">
        <f>L234+L239</f>
        <v>4650000000</v>
      </c>
      <c r="M233" s="36">
        <f t="shared" si="144"/>
        <v>8.7598809938362174E-4</v>
      </c>
      <c r="N233" s="423">
        <f t="shared" ref="N233:W233" si="180">N234+N239</f>
        <v>0</v>
      </c>
      <c r="O233" s="423">
        <f t="shared" si="180"/>
        <v>3876370520.04</v>
      </c>
      <c r="P233" s="423">
        <f t="shared" si="180"/>
        <v>773629479.96000004</v>
      </c>
      <c r="Q233" s="423">
        <f t="shared" si="180"/>
        <v>3594291649.8400002</v>
      </c>
      <c r="R233" s="423">
        <f t="shared" si="180"/>
        <v>1055708350.1599998</v>
      </c>
      <c r="S233" s="423">
        <f t="shared" si="180"/>
        <v>282078870.19999981</v>
      </c>
      <c r="T233" s="423">
        <f t="shared" si="180"/>
        <v>1669444750.01</v>
      </c>
      <c r="U233" s="423">
        <f t="shared" si="180"/>
        <v>1924846899.8300002</v>
      </c>
      <c r="V233" s="423">
        <f t="shared" si="180"/>
        <v>1669444750.01</v>
      </c>
      <c r="W233" s="423">
        <f t="shared" si="180"/>
        <v>0</v>
      </c>
      <c r="X233" s="37">
        <f t="shared" si="140"/>
        <v>0.77296594620215053</v>
      </c>
      <c r="Y233" s="37">
        <f t="shared" si="141"/>
        <v>0.35902037634623657</v>
      </c>
      <c r="Z233" s="37">
        <f t="shared" si="142"/>
        <v>0.35902037634623657</v>
      </c>
      <c r="AA233" s="37">
        <f t="shared" si="167"/>
        <v>0.46447114275891199</v>
      </c>
      <c r="AB233" s="37">
        <f t="shared" si="168"/>
        <v>1</v>
      </c>
    </row>
    <row r="234" spans="1:28" ht="34.5" customHeight="1" x14ac:dyDescent="0.25">
      <c r="A234" s="238" t="s">
        <v>371</v>
      </c>
      <c r="B234" s="68"/>
      <c r="C234" s="68"/>
      <c r="D234" s="68"/>
      <c r="E234" s="149" t="s">
        <v>374</v>
      </c>
      <c r="F234" s="423">
        <f>F235</f>
        <v>1000000000</v>
      </c>
      <c r="G234" s="423">
        <f>G235</f>
        <v>0</v>
      </c>
      <c r="H234" s="423">
        <f>H235</f>
        <v>0</v>
      </c>
      <c r="I234" s="423">
        <f>I235</f>
        <v>0</v>
      </c>
      <c r="J234" s="423">
        <f>J235</f>
        <v>0</v>
      </c>
      <c r="K234" s="423">
        <f t="shared" si="160"/>
        <v>0</v>
      </c>
      <c r="L234" s="423">
        <f>L235</f>
        <v>1000000000</v>
      </c>
      <c r="M234" s="36">
        <f t="shared" si="144"/>
        <v>1.8838453750185413E-4</v>
      </c>
      <c r="N234" s="423">
        <f t="shared" ref="N234:W234" si="181">N235</f>
        <v>0</v>
      </c>
      <c r="O234" s="423">
        <f t="shared" si="181"/>
        <v>998201665.51999998</v>
      </c>
      <c r="P234" s="423">
        <f t="shared" si="181"/>
        <v>1798334.4800000191</v>
      </c>
      <c r="Q234" s="423">
        <f t="shared" si="181"/>
        <v>918127745.51999998</v>
      </c>
      <c r="R234" s="423">
        <f t="shared" si="181"/>
        <v>81872254.480000019</v>
      </c>
      <c r="S234" s="423">
        <f t="shared" si="181"/>
        <v>80073920</v>
      </c>
      <c r="T234" s="423">
        <f t="shared" si="181"/>
        <v>1665.52</v>
      </c>
      <c r="U234" s="423">
        <f t="shared" si="181"/>
        <v>918126080</v>
      </c>
      <c r="V234" s="423">
        <f t="shared" si="181"/>
        <v>1665.52</v>
      </c>
      <c r="W234" s="423">
        <f t="shared" si="181"/>
        <v>0</v>
      </c>
      <c r="X234" s="444">
        <f t="shared" ref="X234:X265" si="182">+Q234/L234</f>
        <v>0.91812774551999998</v>
      </c>
      <c r="Y234" s="444">
        <f t="shared" ref="Y234:Y265" si="183">+T234/L234</f>
        <v>1.6655199999999999E-6</v>
      </c>
      <c r="Z234" s="444">
        <f t="shared" ref="Z234:Z265" si="184">+V234/L234</f>
        <v>1.6655199999999999E-6</v>
      </c>
      <c r="AA234" s="37">
        <f t="shared" si="167"/>
        <v>1.8140395039000802E-6</v>
      </c>
      <c r="AB234" s="37">
        <f t="shared" si="168"/>
        <v>1</v>
      </c>
    </row>
    <row r="235" spans="1:28" ht="43.5" customHeight="1" x14ac:dyDescent="0.25">
      <c r="A235" s="238" t="s">
        <v>373</v>
      </c>
      <c r="B235" s="68"/>
      <c r="C235" s="68"/>
      <c r="D235" s="68"/>
      <c r="E235" s="149" t="s">
        <v>374</v>
      </c>
      <c r="F235" s="423">
        <f>+F236</f>
        <v>1000000000</v>
      </c>
      <c r="G235" s="423">
        <f>+G236</f>
        <v>0</v>
      </c>
      <c r="H235" s="423">
        <f>+H236</f>
        <v>0</v>
      </c>
      <c r="I235" s="423">
        <f>+I236</f>
        <v>0</v>
      </c>
      <c r="J235" s="423">
        <f>+J236</f>
        <v>0</v>
      </c>
      <c r="K235" s="423">
        <f t="shared" si="160"/>
        <v>0</v>
      </c>
      <c r="L235" s="423">
        <f>+L236</f>
        <v>1000000000</v>
      </c>
      <c r="M235" s="36">
        <f t="shared" ref="M235:M265" si="185">L235/$L$265</f>
        <v>1.8838453750185413E-4</v>
      </c>
      <c r="N235" s="423">
        <f t="shared" ref="N235:W235" si="186">+N236</f>
        <v>0</v>
      </c>
      <c r="O235" s="423">
        <f t="shared" si="186"/>
        <v>998201665.51999998</v>
      </c>
      <c r="P235" s="423">
        <f t="shared" si="186"/>
        <v>1798334.4800000191</v>
      </c>
      <c r="Q235" s="423">
        <f t="shared" si="186"/>
        <v>918127745.51999998</v>
      </c>
      <c r="R235" s="423">
        <f t="shared" si="186"/>
        <v>81872254.480000019</v>
      </c>
      <c r="S235" s="423">
        <f t="shared" si="186"/>
        <v>80073920</v>
      </c>
      <c r="T235" s="423">
        <f t="shared" si="186"/>
        <v>1665.52</v>
      </c>
      <c r="U235" s="423">
        <f t="shared" si="186"/>
        <v>918126080</v>
      </c>
      <c r="V235" s="423">
        <f t="shared" si="186"/>
        <v>1665.52</v>
      </c>
      <c r="W235" s="423">
        <f t="shared" si="186"/>
        <v>0</v>
      </c>
      <c r="X235" s="444">
        <f t="shared" si="182"/>
        <v>0.91812774551999998</v>
      </c>
      <c r="Y235" s="444">
        <f t="shared" si="183"/>
        <v>1.6655199999999999E-6</v>
      </c>
      <c r="Z235" s="444">
        <f t="shared" si="184"/>
        <v>1.6655199999999999E-6</v>
      </c>
      <c r="AA235" s="37">
        <f t="shared" si="167"/>
        <v>1.8140395039000802E-6</v>
      </c>
      <c r="AB235" s="37">
        <f t="shared" si="168"/>
        <v>1</v>
      </c>
    </row>
    <row r="236" spans="1:28" ht="33.75" customHeight="1" x14ac:dyDescent="0.25">
      <c r="A236" s="238" t="s">
        <v>375</v>
      </c>
      <c r="B236" s="40"/>
      <c r="C236" s="40"/>
      <c r="D236" s="40"/>
      <c r="E236" s="149" t="s">
        <v>376</v>
      </c>
      <c r="F236" s="423">
        <f>+F237+F238</f>
        <v>1000000000</v>
      </c>
      <c r="G236" s="423">
        <f>+G237+G238</f>
        <v>0</v>
      </c>
      <c r="H236" s="423">
        <f>+H237+H238</f>
        <v>0</v>
      </c>
      <c r="I236" s="423">
        <f>+I237+I238</f>
        <v>0</v>
      </c>
      <c r="J236" s="423">
        <f>+J237+J238</f>
        <v>0</v>
      </c>
      <c r="K236" s="423">
        <f t="shared" si="160"/>
        <v>0</v>
      </c>
      <c r="L236" s="423">
        <f>+L237+L238</f>
        <v>1000000000</v>
      </c>
      <c r="M236" s="36">
        <f t="shared" si="185"/>
        <v>1.8838453750185413E-4</v>
      </c>
      <c r="N236" s="423">
        <f t="shared" ref="N236:W236" si="187">+N237+N238</f>
        <v>0</v>
      </c>
      <c r="O236" s="423">
        <f t="shared" si="187"/>
        <v>998201665.51999998</v>
      </c>
      <c r="P236" s="423">
        <f t="shared" si="187"/>
        <v>1798334.4800000191</v>
      </c>
      <c r="Q236" s="423">
        <f t="shared" si="187"/>
        <v>918127745.51999998</v>
      </c>
      <c r="R236" s="423">
        <f t="shared" si="187"/>
        <v>81872254.480000019</v>
      </c>
      <c r="S236" s="423">
        <f t="shared" si="187"/>
        <v>80073920</v>
      </c>
      <c r="T236" s="423">
        <f t="shared" si="187"/>
        <v>1665.52</v>
      </c>
      <c r="U236" s="423">
        <f t="shared" si="187"/>
        <v>918126080</v>
      </c>
      <c r="V236" s="423">
        <f t="shared" si="187"/>
        <v>1665.52</v>
      </c>
      <c r="W236" s="423">
        <f t="shared" si="187"/>
        <v>0</v>
      </c>
      <c r="X236" s="444">
        <f t="shared" si="182"/>
        <v>0.91812774551999998</v>
      </c>
      <c r="Y236" s="444">
        <f t="shared" si="183"/>
        <v>1.6655199999999999E-6</v>
      </c>
      <c r="Z236" s="444">
        <f t="shared" si="184"/>
        <v>1.6655199999999999E-6</v>
      </c>
      <c r="AA236" s="37">
        <f t="shared" si="167"/>
        <v>1.8140395039000802E-6</v>
      </c>
      <c r="AB236" s="37">
        <f t="shared" si="168"/>
        <v>1</v>
      </c>
    </row>
    <row r="237" spans="1:28" ht="41.25" customHeight="1" x14ac:dyDescent="0.25">
      <c r="A237" s="239" t="s">
        <v>377</v>
      </c>
      <c r="B237" s="40" t="s">
        <v>192</v>
      </c>
      <c r="C237" s="40">
        <v>11</v>
      </c>
      <c r="D237" s="40" t="s">
        <v>38</v>
      </c>
      <c r="E237" s="151" t="s">
        <v>226</v>
      </c>
      <c r="F237" s="429">
        <v>500000000</v>
      </c>
      <c r="G237" s="421">
        <v>0</v>
      </c>
      <c r="H237" s="421">
        <v>0</v>
      </c>
      <c r="I237" s="421">
        <v>0</v>
      </c>
      <c r="J237" s="421">
        <v>0</v>
      </c>
      <c r="K237" s="421">
        <f t="shared" si="160"/>
        <v>0</v>
      </c>
      <c r="L237" s="421">
        <f>+F237+K237</f>
        <v>500000000</v>
      </c>
      <c r="M237" s="43">
        <f t="shared" si="185"/>
        <v>9.4192268750927066E-5</v>
      </c>
      <c r="N237" s="421">
        <v>0</v>
      </c>
      <c r="O237" s="421">
        <v>498201665.51999998</v>
      </c>
      <c r="P237" s="421">
        <f>L237-O237</f>
        <v>1798334.4800000191</v>
      </c>
      <c r="Q237" s="421">
        <v>418138739.51999998</v>
      </c>
      <c r="R237" s="421">
        <f>+L237-Q237</f>
        <v>81861260.480000019</v>
      </c>
      <c r="S237" s="421">
        <f>O237-Q237</f>
        <v>80062926</v>
      </c>
      <c r="T237" s="421">
        <v>1665.52</v>
      </c>
      <c r="U237" s="421">
        <f>+Q237-T237</f>
        <v>418137074</v>
      </c>
      <c r="V237" s="421">
        <v>1665.52</v>
      </c>
      <c r="W237" s="44">
        <f>+T237-V237</f>
        <v>0</v>
      </c>
      <c r="X237" s="438">
        <f t="shared" si="182"/>
        <v>0.83627747903999994</v>
      </c>
      <c r="Y237" s="438">
        <f t="shared" si="183"/>
        <v>3.3310399999999998E-6</v>
      </c>
      <c r="Z237" s="438">
        <f t="shared" si="184"/>
        <v>3.3310399999999998E-6</v>
      </c>
      <c r="AA237" s="45">
        <f t="shared" si="167"/>
        <v>3.9831755409984833E-6</v>
      </c>
      <c r="AB237" s="45">
        <f t="shared" si="168"/>
        <v>1</v>
      </c>
    </row>
    <row r="238" spans="1:28" s="430" customFormat="1" ht="48.75" customHeight="1" x14ac:dyDescent="0.25">
      <c r="A238" s="255" t="s">
        <v>377</v>
      </c>
      <c r="B238" s="77" t="s">
        <v>192</v>
      </c>
      <c r="C238" s="68">
        <v>54</v>
      </c>
      <c r="D238" s="68" t="s">
        <v>38</v>
      </c>
      <c r="E238" s="150" t="s">
        <v>226</v>
      </c>
      <c r="F238" s="429">
        <v>500000000</v>
      </c>
      <c r="G238" s="421">
        <v>0</v>
      </c>
      <c r="H238" s="421">
        <v>0</v>
      </c>
      <c r="I238" s="421">
        <v>0</v>
      </c>
      <c r="J238" s="421">
        <v>0</v>
      </c>
      <c r="K238" s="421">
        <f t="shared" si="160"/>
        <v>0</v>
      </c>
      <c r="L238" s="421">
        <f>+F238+K238</f>
        <v>500000000</v>
      </c>
      <c r="M238" s="43">
        <f t="shared" si="185"/>
        <v>9.4192268750927066E-5</v>
      </c>
      <c r="N238" s="421">
        <v>0</v>
      </c>
      <c r="O238" s="422">
        <v>500000000</v>
      </c>
      <c r="P238" s="422">
        <f>L238-O238</f>
        <v>0</v>
      </c>
      <c r="Q238" s="422">
        <v>499989006</v>
      </c>
      <c r="R238" s="422">
        <f>+L238-Q238</f>
        <v>10994</v>
      </c>
      <c r="S238" s="421">
        <f>O238-Q238</f>
        <v>10994</v>
      </c>
      <c r="T238" s="422">
        <v>0</v>
      </c>
      <c r="U238" s="422">
        <f>+Q238-T238</f>
        <v>499989006</v>
      </c>
      <c r="V238" s="422">
        <v>0</v>
      </c>
      <c r="W238" s="44">
        <f>+T238-V238</f>
        <v>0</v>
      </c>
      <c r="X238" s="45">
        <f t="shared" si="182"/>
        <v>0.99997801200000003</v>
      </c>
      <c r="Y238" s="45">
        <f t="shared" si="183"/>
        <v>0</v>
      </c>
      <c r="Z238" s="45">
        <f t="shared" si="184"/>
        <v>0</v>
      </c>
      <c r="AA238" s="45" t="s">
        <v>46</v>
      </c>
      <c r="AB238" s="45" t="s">
        <v>46</v>
      </c>
    </row>
    <row r="239" spans="1:28" ht="49.5" customHeight="1" x14ac:dyDescent="0.25">
      <c r="A239" s="238" t="s">
        <v>378</v>
      </c>
      <c r="B239" s="68"/>
      <c r="C239" s="68"/>
      <c r="D239" s="68"/>
      <c r="E239" s="149" t="s">
        <v>379</v>
      </c>
      <c r="F239" s="425">
        <f t="shared" ref="F239:J241" si="188">+F240</f>
        <v>3650000000</v>
      </c>
      <c r="G239" s="425">
        <f t="shared" si="188"/>
        <v>0</v>
      </c>
      <c r="H239" s="425">
        <f t="shared" si="188"/>
        <v>0</v>
      </c>
      <c r="I239" s="425">
        <f t="shared" si="188"/>
        <v>0</v>
      </c>
      <c r="J239" s="425">
        <f t="shared" si="188"/>
        <v>0</v>
      </c>
      <c r="K239" s="425">
        <f t="shared" si="160"/>
        <v>0</v>
      </c>
      <c r="L239" s="425">
        <f>+L240</f>
        <v>3650000000</v>
      </c>
      <c r="M239" s="36">
        <f t="shared" si="185"/>
        <v>6.8760356188176763E-4</v>
      </c>
      <c r="N239" s="425">
        <f t="shared" ref="N239:W241" si="189">+N240</f>
        <v>0</v>
      </c>
      <c r="O239" s="425">
        <f t="shared" si="189"/>
        <v>2878168854.52</v>
      </c>
      <c r="P239" s="425">
        <f t="shared" si="189"/>
        <v>771831145.48000002</v>
      </c>
      <c r="Q239" s="425">
        <f t="shared" si="189"/>
        <v>2676163904.3200002</v>
      </c>
      <c r="R239" s="425">
        <f t="shared" si="189"/>
        <v>973836095.67999983</v>
      </c>
      <c r="S239" s="425">
        <f t="shared" si="189"/>
        <v>202004950.19999981</v>
      </c>
      <c r="T239" s="425">
        <f t="shared" si="189"/>
        <v>1669443084.49</v>
      </c>
      <c r="U239" s="425">
        <f t="shared" si="189"/>
        <v>1006720819.8300002</v>
      </c>
      <c r="V239" s="425">
        <f t="shared" si="189"/>
        <v>1669443084.49</v>
      </c>
      <c r="W239" s="425">
        <f t="shared" si="189"/>
        <v>0</v>
      </c>
      <c r="X239" s="37">
        <f t="shared" si="182"/>
        <v>0.73319559022465763</v>
      </c>
      <c r="Y239" s="37">
        <f t="shared" si="183"/>
        <v>0.45738166698356164</v>
      </c>
      <c r="Z239" s="37">
        <f t="shared" si="184"/>
        <v>0.45738166698356164</v>
      </c>
      <c r="AA239" s="37">
        <f t="shared" ref="AA239:AA265" si="190">+T239/Q239</f>
        <v>0.62381944610907425</v>
      </c>
      <c r="AB239" s="37">
        <f t="shared" ref="AB239:AB253" si="191">+V239/T239</f>
        <v>1</v>
      </c>
    </row>
    <row r="240" spans="1:28" ht="49.5" customHeight="1" x14ac:dyDescent="0.25">
      <c r="A240" s="238" t="s">
        <v>380</v>
      </c>
      <c r="B240" s="68"/>
      <c r="C240" s="68"/>
      <c r="D240" s="68"/>
      <c r="E240" s="149" t="s">
        <v>379</v>
      </c>
      <c r="F240" s="425">
        <f t="shared" si="188"/>
        <v>3650000000</v>
      </c>
      <c r="G240" s="425">
        <f t="shared" si="188"/>
        <v>0</v>
      </c>
      <c r="H240" s="425">
        <f t="shared" si="188"/>
        <v>0</v>
      </c>
      <c r="I240" s="425">
        <f t="shared" si="188"/>
        <v>0</v>
      </c>
      <c r="J240" s="425">
        <f t="shared" si="188"/>
        <v>0</v>
      </c>
      <c r="K240" s="425">
        <f t="shared" si="160"/>
        <v>0</v>
      </c>
      <c r="L240" s="425">
        <f>+L241</f>
        <v>3650000000</v>
      </c>
      <c r="M240" s="36">
        <f t="shared" si="185"/>
        <v>6.8760356188176763E-4</v>
      </c>
      <c r="N240" s="425">
        <f t="shared" si="189"/>
        <v>0</v>
      </c>
      <c r="O240" s="425">
        <f t="shared" si="189"/>
        <v>2878168854.52</v>
      </c>
      <c r="P240" s="425">
        <f t="shared" si="189"/>
        <v>771831145.48000002</v>
      </c>
      <c r="Q240" s="425">
        <f t="shared" si="189"/>
        <v>2676163904.3200002</v>
      </c>
      <c r="R240" s="425">
        <f t="shared" si="189"/>
        <v>973836095.67999983</v>
      </c>
      <c r="S240" s="425">
        <f t="shared" si="189"/>
        <v>202004950.19999981</v>
      </c>
      <c r="T240" s="425">
        <f t="shared" si="189"/>
        <v>1669443084.49</v>
      </c>
      <c r="U240" s="425">
        <f t="shared" si="189"/>
        <v>1006720819.8300002</v>
      </c>
      <c r="V240" s="425">
        <f t="shared" si="189"/>
        <v>1669443084.49</v>
      </c>
      <c r="W240" s="425">
        <f t="shared" si="189"/>
        <v>0</v>
      </c>
      <c r="X240" s="37">
        <f t="shared" si="182"/>
        <v>0.73319559022465763</v>
      </c>
      <c r="Y240" s="37">
        <f t="shared" si="183"/>
        <v>0.45738166698356164</v>
      </c>
      <c r="Z240" s="37">
        <f t="shared" si="184"/>
        <v>0.45738166698356164</v>
      </c>
      <c r="AA240" s="37">
        <f t="shared" si="190"/>
        <v>0.62381944610907425</v>
      </c>
      <c r="AB240" s="37">
        <f t="shared" si="191"/>
        <v>1</v>
      </c>
    </row>
    <row r="241" spans="1:28" ht="34.5" customHeight="1" x14ac:dyDescent="0.25">
      <c r="A241" s="238" t="s">
        <v>381</v>
      </c>
      <c r="B241" s="68"/>
      <c r="C241" s="68"/>
      <c r="D241" s="68"/>
      <c r="E241" s="149" t="s">
        <v>349</v>
      </c>
      <c r="F241" s="425">
        <f t="shared" si="188"/>
        <v>3650000000</v>
      </c>
      <c r="G241" s="425">
        <f t="shared" si="188"/>
        <v>0</v>
      </c>
      <c r="H241" s="425">
        <f t="shared" si="188"/>
        <v>0</v>
      </c>
      <c r="I241" s="425">
        <f t="shared" si="188"/>
        <v>0</v>
      </c>
      <c r="J241" s="425">
        <f t="shared" si="188"/>
        <v>0</v>
      </c>
      <c r="K241" s="425">
        <f t="shared" si="160"/>
        <v>0</v>
      </c>
      <c r="L241" s="425">
        <f>+L242</f>
        <v>3650000000</v>
      </c>
      <c r="M241" s="36">
        <f t="shared" si="185"/>
        <v>6.8760356188176763E-4</v>
      </c>
      <c r="N241" s="425">
        <f t="shared" si="189"/>
        <v>0</v>
      </c>
      <c r="O241" s="425">
        <f t="shared" si="189"/>
        <v>2878168854.52</v>
      </c>
      <c r="P241" s="425">
        <f t="shared" si="189"/>
        <v>771831145.48000002</v>
      </c>
      <c r="Q241" s="425">
        <f t="shared" si="189"/>
        <v>2676163904.3200002</v>
      </c>
      <c r="R241" s="425">
        <f t="shared" si="189"/>
        <v>973836095.67999983</v>
      </c>
      <c r="S241" s="425">
        <f t="shared" si="189"/>
        <v>202004950.19999981</v>
      </c>
      <c r="T241" s="425">
        <f t="shared" si="189"/>
        <v>1669443084.49</v>
      </c>
      <c r="U241" s="425">
        <f t="shared" si="189"/>
        <v>1006720819.8300002</v>
      </c>
      <c r="V241" s="425">
        <f t="shared" si="189"/>
        <v>1669443084.49</v>
      </c>
      <c r="W241" s="425">
        <f t="shared" si="189"/>
        <v>0</v>
      </c>
      <c r="X241" s="37">
        <f t="shared" si="182"/>
        <v>0.73319559022465763</v>
      </c>
      <c r="Y241" s="37">
        <f t="shared" si="183"/>
        <v>0.45738166698356164</v>
      </c>
      <c r="Z241" s="37">
        <f t="shared" si="184"/>
        <v>0.45738166698356164</v>
      </c>
      <c r="AA241" s="37">
        <f t="shared" si="190"/>
        <v>0.62381944610907425</v>
      </c>
      <c r="AB241" s="37">
        <f t="shared" si="191"/>
        <v>1</v>
      </c>
    </row>
    <row r="242" spans="1:28" ht="30" customHeight="1" x14ac:dyDescent="0.25">
      <c r="A242" s="239" t="s">
        <v>382</v>
      </c>
      <c r="B242" s="40" t="s">
        <v>192</v>
      </c>
      <c r="C242" s="40">
        <v>11</v>
      </c>
      <c r="D242" s="40" t="s">
        <v>38</v>
      </c>
      <c r="E242" s="151" t="s">
        <v>226</v>
      </c>
      <c r="F242" s="421">
        <v>3650000000</v>
      </c>
      <c r="G242" s="421">
        <v>0</v>
      </c>
      <c r="H242" s="421">
        <v>0</v>
      </c>
      <c r="I242" s="421">
        <v>0</v>
      </c>
      <c r="J242" s="421">
        <v>0</v>
      </c>
      <c r="K242" s="421">
        <f t="shared" si="160"/>
        <v>0</v>
      </c>
      <c r="L242" s="421">
        <f>+F242+K242</f>
        <v>3650000000</v>
      </c>
      <c r="M242" s="43">
        <f t="shared" si="185"/>
        <v>6.8760356188176763E-4</v>
      </c>
      <c r="N242" s="421">
        <v>0</v>
      </c>
      <c r="O242" s="421">
        <v>2878168854.52</v>
      </c>
      <c r="P242" s="421">
        <f>L242-O242</f>
        <v>771831145.48000002</v>
      </c>
      <c r="Q242" s="421">
        <v>2676163904.3200002</v>
      </c>
      <c r="R242" s="421">
        <f>+L242-Q242</f>
        <v>973836095.67999983</v>
      </c>
      <c r="S242" s="421">
        <f>O242-Q242</f>
        <v>202004950.19999981</v>
      </c>
      <c r="T242" s="421">
        <v>1669443084.49</v>
      </c>
      <c r="U242" s="421">
        <f>+Q242-T242</f>
        <v>1006720819.8300002</v>
      </c>
      <c r="V242" s="421">
        <v>1669443084.49</v>
      </c>
      <c r="W242" s="44">
        <f>+T242-V242</f>
        <v>0</v>
      </c>
      <c r="X242" s="45">
        <f t="shared" si="182"/>
        <v>0.73319559022465763</v>
      </c>
      <c r="Y242" s="45">
        <f t="shared" si="183"/>
        <v>0.45738166698356164</v>
      </c>
      <c r="Z242" s="45">
        <f t="shared" si="184"/>
        <v>0.45738166698356164</v>
      </c>
      <c r="AA242" s="45">
        <f t="shared" si="190"/>
        <v>0.62381944610907425</v>
      </c>
      <c r="AB242" s="45">
        <f t="shared" si="191"/>
        <v>1</v>
      </c>
    </row>
    <row r="243" spans="1:28" ht="34.5" customHeight="1" x14ac:dyDescent="0.25">
      <c r="A243" s="257" t="s">
        <v>383</v>
      </c>
      <c r="B243" s="70"/>
      <c r="C243" s="70"/>
      <c r="D243" s="70"/>
      <c r="E243" s="148" t="s">
        <v>384</v>
      </c>
      <c r="F243" s="424">
        <f>+F244</f>
        <v>39914957829</v>
      </c>
      <c r="G243" s="424">
        <f>+G244</f>
        <v>0</v>
      </c>
      <c r="H243" s="424">
        <f>+H244</f>
        <v>0</v>
      </c>
      <c r="I243" s="424">
        <f>+I244</f>
        <v>1990000000</v>
      </c>
      <c r="J243" s="424">
        <f>+J244</f>
        <v>1990000000</v>
      </c>
      <c r="K243" s="424">
        <f t="shared" si="160"/>
        <v>0</v>
      </c>
      <c r="L243" s="424">
        <f>+L244</f>
        <v>39914957829</v>
      </c>
      <c r="M243" s="36">
        <f t="shared" si="185"/>
        <v>7.5193608700221768E-3</v>
      </c>
      <c r="N243" s="424">
        <f t="shared" ref="N243:W243" si="192">+N244</f>
        <v>0</v>
      </c>
      <c r="O243" s="424">
        <f t="shared" si="192"/>
        <v>27192967652.129997</v>
      </c>
      <c r="P243" s="424">
        <f t="shared" si="192"/>
        <v>12721990176.870001</v>
      </c>
      <c r="Q243" s="424">
        <f t="shared" si="192"/>
        <v>26254392848.420002</v>
      </c>
      <c r="R243" s="424">
        <f t="shared" si="192"/>
        <v>13660564980.58</v>
      </c>
      <c r="S243" s="424">
        <f t="shared" si="192"/>
        <v>938574803.71000004</v>
      </c>
      <c r="T243" s="424">
        <f t="shared" si="192"/>
        <v>7292310438.9799995</v>
      </c>
      <c r="U243" s="424">
        <f t="shared" si="192"/>
        <v>18962082409.440002</v>
      </c>
      <c r="V243" s="424">
        <f t="shared" si="192"/>
        <v>7273964450.9799995</v>
      </c>
      <c r="W243" s="424">
        <f t="shared" si="192"/>
        <v>18345988</v>
      </c>
      <c r="X243" s="37">
        <f t="shared" si="182"/>
        <v>0.65775825095185281</v>
      </c>
      <c r="Y243" s="37">
        <f t="shared" si="183"/>
        <v>0.1826961829753409</v>
      </c>
      <c r="Z243" s="37">
        <f t="shared" si="184"/>
        <v>0.18223655608362285</v>
      </c>
      <c r="AA243" s="37">
        <f t="shared" si="190"/>
        <v>0.27775582094326945</v>
      </c>
      <c r="AB243" s="37">
        <f t="shared" si="191"/>
        <v>0.99748420090539014</v>
      </c>
    </row>
    <row r="244" spans="1:28" ht="34.5" customHeight="1" x14ac:dyDescent="0.25">
      <c r="A244" s="257" t="s">
        <v>385</v>
      </c>
      <c r="B244" s="70"/>
      <c r="C244" s="70"/>
      <c r="D244" s="70"/>
      <c r="E244" s="148" t="s">
        <v>219</v>
      </c>
      <c r="F244" s="424">
        <f>+F245+F249+F256+F261</f>
        <v>39914957829</v>
      </c>
      <c r="G244" s="424">
        <f>+G245+G249+G256+G261</f>
        <v>0</v>
      </c>
      <c r="H244" s="424">
        <f>+H245+H249+H256+H261</f>
        <v>0</v>
      </c>
      <c r="I244" s="424">
        <f>+I245+I249+I256+I261</f>
        <v>1990000000</v>
      </c>
      <c r="J244" s="424">
        <f>+J245+J249+J256+J261</f>
        <v>1990000000</v>
      </c>
      <c r="K244" s="424">
        <f t="shared" si="160"/>
        <v>0</v>
      </c>
      <c r="L244" s="424">
        <f>+L245+L249+L256+L261</f>
        <v>39914957829</v>
      </c>
      <c r="M244" s="36">
        <f t="shared" si="185"/>
        <v>7.5193608700221768E-3</v>
      </c>
      <c r="N244" s="424">
        <f t="shared" ref="N244:W244" si="193">+N245+N249+N256+N261</f>
        <v>0</v>
      </c>
      <c r="O244" s="424">
        <f t="shared" si="193"/>
        <v>27192967652.129997</v>
      </c>
      <c r="P244" s="424">
        <f t="shared" si="193"/>
        <v>12721990176.870001</v>
      </c>
      <c r="Q244" s="424">
        <f t="shared" si="193"/>
        <v>26254392848.420002</v>
      </c>
      <c r="R244" s="424">
        <f t="shared" si="193"/>
        <v>13660564980.58</v>
      </c>
      <c r="S244" s="424">
        <f t="shared" si="193"/>
        <v>938574803.71000004</v>
      </c>
      <c r="T244" s="424">
        <f t="shared" si="193"/>
        <v>7292310438.9799995</v>
      </c>
      <c r="U244" s="424">
        <f t="shared" si="193"/>
        <v>18962082409.440002</v>
      </c>
      <c r="V244" s="424">
        <f t="shared" si="193"/>
        <v>7273964450.9799995</v>
      </c>
      <c r="W244" s="424">
        <f t="shared" si="193"/>
        <v>18345988</v>
      </c>
      <c r="X244" s="37">
        <f t="shared" si="182"/>
        <v>0.65775825095185281</v>
      </c>
      <c r="Y244" s="37">
        <f t="shared" si="183"/>
        <v>0.1826961829753409</v>
      </c>
      <c r="Z244" s="37">
        <f t="shared" si="184"/>
        <v>0.18223655608362285</v>
      </c>
      <c r="AA244" s="37">
        <f t="shared" si="190"/>
        <v>0.27775582094326945</v>
      </c>
      <c r="AB244" s="37">
        <f t="shared" si="191"/>
        <v>0.99748420090539014</v>
      </c>
    </row>
    <row r="245" spans="1:28" ht="66" customHeight="1" x14ac:dyDescent="0.25">
      <c r="A245" s="254" t="s">
        <v>386</v>
      </c>
      <c r="B245" s="70"/>
      <c r="C245" s="70"/>
      <c r="D245" s="70"/>
      <c r="E245" s="148" t="s">
        <v>389</v>
      </c>
      <c r="F245" s="424">
        <f t="shared" ref="F245:J247" si="194">+F246</f>
        <v>50000000</v>
      </c>
      <c r="G245" s="424">
        <f t="shared" si="194"/>
        <v>0</v>
      </c>
      <c r="H245" s="424">
        <f t="shared" si="194"/>
        <v>0</v>
      </c>
      <c r="I245" s="424">
        <f t="shared" si="194"/>
        <v>0</v>
      </c>
      <c r="J245" s="424">
        <f t="shared" si="194"/>
        <v>0</v>
      </c>
      <c r="K245" s="424">
        <f t="shared" si="160"/>
        <v>0</v>
      </c>
      <c r="L245" s="424">
        <f>+L246</f>
        <v>50000000</v>
      </c>
      <c r="M245" s="374">
        <f t="shared" si="185"/>
        <v>9.4192268750927066E-6</v>
      </c>
      <c r="N245" s="424">
        <f t="shared" ref="N245:W247" si="195">+N246</f>
        <v>0</v>
      </c>
      <c r="O245" s="424">
        <f t="shared" si="195"/>
        <v>16342310</v>
      </c>
      <c r="P245" s="424">
        <f t="shared" si="195"/>
        <v>33657690</v>
      </c>
      <c r="Q245" s="424">
        <f t="shared" si="195"/>
        <v>16242310</v>
      </c>
      <c r="R245" s="424">
        <f t="shared" si="195"/>
        <v>33757690</v>
      </c>
      <c r="S245" s="424">
        <f t="shared" si="195"/>
        <v>100000</v>
      </c>
      <c r="T245" s="424">
        <f t="shared" si="195"/>
        <v>3897250</v>
      </c>
      <c r="U245" s="424">
        <f t="shared" si="195"/>
        <v>12345060</v>
      </c>
      <c r="V245" s="424">
        <f t="shared" si="195"/>
        <v>3897250</v>
      </c>
      <c r="W245" s="424">
        <f t="shared" si="195"/>
        <v>0</v>
      </c>
      <c r="X245" s="37">
        <f t="shared" si="182"/>
        <v>0.32484619999999997</v>
      </c>
      <c r="Y245" s="37">
        <f t="shared" si="183"/>
        <v>7.7945E-2</v>
      </c>
      <c r="Z245" s="37">
        <f t="shared" si="184"/>
        <v>7.7945E-2</v>
      </c>
      <c r="AA245" s="37">
        <f t="shared" si="190"/>
        <v>0.23994431826507437</v>
      </c>
      <c r="AB245" s="37">
        <f t="shared" si="191"/>
        <v>1</v>
      </c>
    </row>
    <row r="246" spans="1:28" ht="49.5" customHeight="1" x14ac:dyDescent="0.25">
      <c r="A246" s="254" t="s">
        <v>388</v>
      </c>
      <c r="B246" s="70"/>
      <c r="C246" s="70"/>
      <c r="D246" s="70"/>
      <c r="E246" s="148" t="s">
        <v>389</v>
      </c>
      <c r="F246" s="424">
        <f t="shared" si="194"/>
        <v>50000000</v>
      </c>
      <c r="G246" s="424">
        <f t="shared" si="194"/>
        <v>0</v>
      </c>
      <c r="H246" s="424">
        <f t="shared" si="194"/>
        <v>0</v>
      </c>
      <c r="I246" s="424">
        <f t="shared" si="194"/>
        <v>0</v>
      </c>
      <c r="J246" s="424">
        <f t="shared" si="194"/>
        <v>0</v>
      </c>
      <c r="K246" s="424">
        <f t="shared" si="160"/>
        <v>0</v>
      </c>
      <c r="L246" s="424">
        <f>+L247</f>
        <v>50000000</v>
      </c>
      <c r="M246" s="374">
        <f t="shared" si="185"/>
        <v>9.4192268750927066E-6</v>
      </c>
      <c r="N246" s="424">
        <f t="shared" si="195"/>
        <v>0</v>
      </c>
      <c r="O246" s="424">
        <f t="shared" si="195"/>
        <v>16342310</v>
      </c>
      <c r="P246" s="424">
        <f t="shared" si="195"/>
        <v>33657690</v>
      </c>
      <c r="Q246" s="424">
        <f t="shared" si="195"/>
        <v>16242310</v>
      </c>
      <c r="R246" s="424">
        <f t="shared" si="195"/>
        <v>33757690</v>
      </c>
      <c r="S246" s="424">
        <f t="shared" si="195"/>
        <v>100000</v>
      </c>
      <c r="T246" s="424">
        <f t="shared" si="195"/>
        <v>3897250</v>
      </c>
      <c r="U246" s="424">
        <f t="shared" si="195"/>
        <v>12345060</v>
      </c>
      <c r="V246" s="424">
        <f t="shared" si="195"/>
        <v>3897250</v>
      </c>
      <c r="W246" s="424">
        <f t="shared" si="195"/>
        <v>0</v>
      </c>
      <c r="X246" s="37">
        <f t="shared" si="182"/>
        <v>0.32484619999999997</v>
      </c>
      <c r="Y246" s="37">
        <f t="shared" si="183"/>
        <v>7.7945E-2</v>
      </c>
      <c r="Z246" s="37">
        <f t="shared" si="184"/>
        <v>7.7945E-2</v>
      </c>
      <c r="AA246" s="37">
        <f t="shared" si="190"/>
        <v>0.23994431826507437</v>
      </c>
      <c r="AB246" s="37">
        <f t="shared" si="191"/>
        <v>1</v>
      </c>
    </row>
    <row r="247" spans="1:28" ht="35.25" customHeight="1" x14ac:dyDescent="0.25">
      <c r="A247" s="254" t="s">
        <v>390</v>
      </c>
      <c r="B247" s="70"/>
      <c r="C247" s="70"/>
      <c r="D247" s="70"/>
      <c r="E247" s="148" t="s">
        <v>391</v>
      </c>
      <c r="F247" s="424">
        <f t="shared" si="194"/>
        <v>50000000</v>
      </c>
      <c r="G247" s="424">
        <f t="shared" si="194"/>
        <v>0</v>
      </c>
      <c r="H247" s="424">
        <f t="shared" si="194"/>
        <v>0</v>
      </c>
      <c r="I247" s="424">
        <f t="shared" si="194"/>
        <v>0</v>
      </c>
      <c r="J247" s="424">
        <f t="shared" si="194"/>
        <v>0</v>
      </c>
      <c r="K247" s="424">
        <f t="shared" si="160"/>
        <v>0</v>
      </c>
      <c r="L247" s="424">
        <f>+L248</f>
        <v>50000000</v>
      </c>
      <c r="M247" s="374">
        <f t="shared" si="185"/>
        <v>9.4192268750927066E-6</v>
      </c>
      <c r="N247" s="424">
        <f t="shared" si="195"/>
        <v>0</v>
      </c>
      <c r="O247" s="424">
        <f t="shared" si="195"/>
        <v>16342310</v>
      </c>
      <c r="P247" s="424">
        <f t="shared" si="195"/>
        <v>33657690</v>
      </c>
      <c r="Q247" s="424">
        <f t="shared" si="195"/>
        <v>16242310</v>
      </c>
      <c r="R247" s="424">
        <f t="shared" si="195"/>
        <v>33757690</v>
      </c>
      <c r="S247" s="424">
        <f t="shared" si="195"/>
        <v>100000</v>
      </c>
      <c r="T247" s="424">
        <f t="shared" si="195"/>
        <v>3897250</v>
      </c>
      <c r="U247" s="424">
        <f t="shared" si="195"/>
        <v>12345060</v>
      </c>
      <c r="V247" s="424">
        <f t="shared" si="195"/>
        <v>3897250</v>
      </c>
      <c r="W247" s="424">
        <f t="shared" si="195"/>
        <v>0</v>
      </c>
      <c r="X247" s="37">
        <f t="shared" si="182"/>
        <v>0.32484619999999997</v>
      </c>
      <c r="Y247" s="37">
        <f t="shared" si="183"/>
        <v>7.7945E-2</v>
      </c>
      <c r="Z247" s="37">
        <f t="shared" si="184"/>
        <v>7.7945E-2</v>
      </c>
      <c r="AA247" s="37">
        <f t="shared" si="190"/>
        <v>0.23994431826507437</v>
      </c>
      <c r="AB247" s="37">
        <f t="shared" si="191"/>
        <v>1</v>
      </c>
    </row>
    <row r="248" spans="1:28" ht="48" customHeight="1" x14ac:dyDescent="0.25">
      <c r="A248" s="239" t="s">
        <v>392</v>
      </c>
      <c r="B248" s="77" t="s">
        <v>192</v>
      </c>
      <c r="C248" s="40">
        <v>54</v>
      </c>
      <c r="D248" s="40" t="s">
        <v>38</v>
      </c>
      <c r="E248" s="151" t="s">
        <v>226</v>
      </c>
      <c r="F248" s="421">
        <v>50000000</v>
      </c>
      <c r="G248" s="421">
        <v>0</v>
      </c>
      <c r="H248" s="421">
        <v>0</v>
      </c>
      <c r="I248" s="421">
        <v>0</v>
      </c>
      <c r="J248" s="421">
        <v>0</v>
      </c>
      <c r="K248" s="421">
        <f t="shared" si="160"/>
        <v>0</v>
      </c>
      <c r="L248" s="421">
        <f>+F248+K248</f>
        <v>50000000</v>
      </c>
      <c r="M248" s="371">
        <f t="shared" si="185"/>
        <v>9.4192268750927066E-6</v>
      </c>
      <c r="N248" s="421">
        <v>0</v>
      </c>
      <c r="O248" s="421">
        <v>16342310</v>
      </c>
      <c r="P248" s="421">
        <f>L248-O248</f>
        <v>33657690</v>
      </c>
      <c r="Q248" s="421">
        <v>16242310</v>
      </c>
      <c r="R248" s="421">
        <f>+L248-Q248</f>
        <v>33757690</v>
      </c>
      <c r="S248" s="421">
        <f>O248-Q248</f>
        <v>100000</v>
      </c>
      <c r="T248" s="421">
        <v>3897250</v>
      </c>
      <c r="U248" s="421">
        <f>+Q248-T248</f>
        <v>12345060</v>
      </c>
      <c r="V248" s="421">
        <v>3897250</v>
      </c>
      <c r="W248" s="44">
        <f>+T248-V248</f>
        <v>0</v>
      </c>
      <c r="X248" s="45">
        <f t="shared" si="182"/>
        <v>0.32484619999999997</v>
      </c>
      <c r="Y248" s="45">
        <f t="shared" si="183"/>
        <v>7.7945E-2</v>
      </c>
      <c r="Z248" s="45">
        <f t="shared" si="184"/>
        <v>7.7945E-2</v>
      </c>
      <c r="AA248" s="45">
        <f t="shared" si="190"/>
        <v>0.23994431826507437</v>
      </c>
      <c r="AB248" s="37">
        <f t="shared" si="191"/>
        <v>1</v>
      </c>
    </row>
    <row r="249" spans="1:28" ht="64.5" customHeight="1" x14ac:dyDescent="0.25">
      <c r="A249" s="254" t="s">
        <v>393</v>
      </c>
      <c r="B249" s="68"/>
      <c r="C249" s="68"/>
      <c r="D249" s="68"/>
      <c r="E249" s="148" t="s">
        <v>396</v>
      </c>
      <c r="F249" s="423">
        <f>+F250</f>
        <v>34364957829</v>
      </c>
      <c r="G249" s="424">
        <f>+G250</f>
        <v>0</v>
      </c>
      <c r="H249" s="424">
        <f>+H250</f>
        <v>0</v>
      </c>
      <c r="I249" s="424">
        <f>+I250</f>
        <v>1990000000</v>
      </c>
      <c r="J249" s="424">
        <f>+J250</f>
        <v>1990000000</v>
      </c>
      <c r="K249" s="424">
        <f t="shared" si="160"/>
        <v>0</v>
      </c>
      <c r="L249" s="425">
        <f>+F249+K249</f>
        <v>34364957829</v>
      </c>
      <c r="M249" s="36">
        <f t="shared" si="185"/>
        <v>6.473826686886887E-3</v>
      </c>
      <c r="N249" s="424">
        <v>0</v>
      </c>
      <c r="O249" s="424">
        <f>+O250</f>
        <v>23086517873.959999</v>
      </c>
      <c r="P249" s="424">
        <f>L249-O249</f>
        <v>11278439955.040001</v>
      </c>
      <c r="Q249" s="424">
        <f>+Q250</f>
        <v>22410357902.700001</v>
      </c>
      <c r="R249" s="424">
        <f>L249-Q249</f>
        <v>11954599926.299999</v>
      </c>
      <c r="S249" s="424">
        <f>+S250</f>
        <v>676159971.26000023</v>
      </c>
      <c r="T249" s="424">
        <f>+T250</f>
        <v>4748581701.2600002</v>
      </c>
      <c r="U249" s="424">
        <f>Q249-T249</f>
        <v>17661776201.440002</v>
      </c>
      <c r="V249" s="424">
        <f>+V250</f>
        <v>4730235713.2600002</v>
      </c>
      <c r="W249" s="424">
        <f>T249-V249</f>
        <v>18345988</v>
      </c>
      <c r="X249" s="37">
        <f t="shared" si="182"/>
        <v>0.65212819448852288</v>
      </c>
      <c r="Y249" s="37">
        <f t="shared" si="183"/>
        <v>0.13818092618908304</v>
      </c>
      <c r="Z249" s="37">
        <f t="shared" si="184"/>
        <v>0.13764706876108065</v>
      </c>
      <c r="AA249" s="37">
        <f t="shared" si="190"/>
        <v>0.21189227418308615</v>
      </c>
      <c r="AB249" s="37">
        <f t="shared" si="191"/>
        <v>0.99613653314733286</v>
      </c>
    </row>
    <row r="250" spans="1:28" ht="49.5" customHeight="1" x14ac:dyDescent="0.25">
      <c r="A250" s="254" t="s">
        <v>395</v>
      </c>
      <c r="B250" s="68"/>
      <c r="C250" s="68"/>
      <c r="D250" s="68"/>
      <c r="E250" s="148" t="s">
        <v>396</v>
      </c>
      <c r="F250" s="424">
        <f>F251+F254</f>
        <v>34364957829</v>
      </c>
      <c r="G250" s="424">
        <f>G251+G254</f>
        <v>0</v>
      </c>
      <c r="H250" s="424">
        <f>H251+H254</f>
        <v>0</v>
      </c>
      <c r="I250" s="424">
        <f>I251+I254</f>
        <v>1990000000</v>
      </c>
      <c r="J250" s="424">
        <f>J251+J254</f>
        <v>1990000000</v>
      </c>
      <c r="K250" s="424">
        <f t="shared" si="160"/>
        <v>0</v>
      </c>
      <c r="L250" s="424">
        <f>L251+L254</f>
        <v>34364957829</v>
      </c>
      <c r="M250" s="36">
        <f t="shared" si="185"/>
        <v>6.473826686886887E-3</v>
      </c>
      <c r="N250" s="424">
        <f t="shared" ref="N250:W250" si="196">N251+N254</f>
        <v>0</v>
      </c>
      <c r="O250" s="424">
        <f t="shared" si="196"/>
        <v>23086517873.959999</v>
      </c>
      <c r="P250" s="424">
        <f t="shared" si="196"/>
        <v>11278439955.040001</v>
      </c>
      <c r="Q250" s="424">
        <f t="shared" si="196"/>
        <v>22410357902.700001</v>
      </c>
      <c r="R250" s="424">
        <f t="shared" si="196"/>
        <v>11954599926.299999</v>
      </c>
      <c r="S250" s="424">
        <f t="shared" si="196"/>
        <v>676159971.26000023</v>
      </c>
      <c r="T250" s="424">
        <f t="shared" si="196"/>
        <v>4748581701.2600002</v>
      </c>
      <c r="U250" s="424">
        <f t="shared" si="196"/>
        <v>17661776201.440002</v>
      </c>
      <c r="V250" s="424">
        <f t="shared" si="196"/>
        <v>4730235713.2600002</v>
      </c>
      <c r="W250" s="424">
        <f t="shared" si="196"/>
        <v>18345988</v>
      </c>
      <c r="X250" s="37">
        <f t="shared" si="182"/>
        <v>0.65212819448852288</v>
      </c>
      <c r="Y250" s="37">
        <f t="shared" si="183"/>
        <v>0.13818092618908304</v>
      </c>
      <c r="Z250" s="37">
        <f t="shared" si="184"/>
        <v>0.13764706876108065</v>
      </c>
      <c r="AA250" s="37">
        <f t="shared" si="190"/>
        <v>0.21189227418308615</v>
      </c>
      <c r="AB250" s="37">
        <f t="shared" si="191"/>
        <v>0.99613653314733286</v>
      </c>
    </row>
    <row r="251" spans="1:28" ht="34.5" customHeight="1" x14ac:dyDescent="0.25">
      <c r="A251" s="254" t="s">
        <v>397</v>
      </c>
      <c r="B251" s="68"/>
      <c r="C251" s="68"/>
      <c r="D251" s="68"/>
      <c r="E251" s="148" t="s">
        <v>349</v>
      </c>
      <c r="F251" s="424">
        <f>+F252+F253</f>
        <v>13870400807</v>
      </c>
      <c r="G251" s="424">
        <f>+G252+G253</f>
        <v>0</v>
      </c>
      <c r="H251" s="424">
        <f>+H252+H253</f>
        <v>0</v>
      </c>
      <c r="I251" s="424">
        <f>+I252+I253</f>
        <v>1990000000</v>
      </c>
      <c r="J251" s="424">
        <f>+J252+J253</f>
        <v>0</v>
      </c>
      <c r="K251" s="424">
        <f t="shared" si="160"/>
        <v>1990000000</v>
      </c>
      <c r="L251" s="424">
        <f>+L252+L253</f>
        <v>15860400807</v>
      </c>
      <c r="M251" s="36">
        <f t="shared" si="185"/>
        <v>2.9878542706207292E-3</v>
      </c>
      <c r="N251" s="424">
        <f t="shared" ref="N251:W251" si="197">+N252+N253</f>
        <v>0</v>
      </c>
      <c r="O251" s="424">
        <f t="shared" si="197"/>
        <v>9980844873.9599991</v>
      </c>
      <c r="P251" s="424">
        <f t="shared" si="197"/>
        <v>5879555933.04</v>
      </c>
      <c r="Q251" s="424">
        <f t="shared" si="197"/>
        <v>9306684902.7000008</v>
      </c>
      <c r="R251" s="424">
        <f t="shared" si="197"/>
        <v>6553715904.3000002</v>
      </c>
      <c r="S251" s="424">
        <f t="shared" si="197"/>
        <v>674159971.26000023</v>
      </c>
      <c r="T251" s="424">
        <f t="shared" si="197"/>
        <v>4748581701.2600002</v>
      </c>
      <c r="U251" s="424">
        <f t="shared" si="197"/>
        <v>4558103201.4400005</v>
      </c>
      <c r="V251" s="424">
        <f t="shared" si="197"/>
        <v>4730235713.2600002</v>
      </c>
      <c r="W251" s="424">
        <f t="shared" si="197"/>
        <v>18345988</v>
      </c>
      <c r="X251" s="37">
        <f t="shared" si="182"/>
        <v>0.58678749774044103</v>
      </c>
      <c r="Y251" s="37">
        <f t="shared" si="183"/>
        <v>0.29939859396013563</v>
      </c>
      <c r="Z251" s="37">
        <f t="shared" si="184"/>
        <v>0.29824187741663549</v>
      </c>
      <c r="AA251" s="37">
        <f t="shared" si="190"/>
        <v>0.5102334237062619</v>
      </c>
      <c r="AB251" s="37">
        <f t="shared" si="191"/>
        <v>0.99613653314733286</v>
      </c>
    </row>
    <row r="252" spans="1:28" ht="32.25" customHeight="1" x14ac:dyDescent="0.25">
      <c r="A252" s="239" t="s">
        <v>398</v>
      </c>
      <c r="B252" s="68" t="s">
        <v>192</v>
      </c>
      <c r="C252" s="40">
        <v>11</v>
      </c>
      <c r="D252" s="40" t="s">
        <v>38</v>
      </c>
      <c r="E252" s="150" t="s">
        <v>226</v>
      </c>
      <c r="F252" s="422">
        <v>5414957829</v>
      </c>
      <c r="G252" s="421">
        <v>0</v>
      </c>
      <c r="H252" s="421">
        <v>0</v>
      </c>
      <c r="I252" s="421">
        <v>0</v>
      </c>
      <c r="J252" s="421">
        <v>0</v>
      </c>
      <c r="K252" s="421">
        <f t="shared" si="160"/>
        <v>0</v>
      </c>
      <c r="L252" s="421">
        <f>+F252+K252</f>
        <v>5414957829</v>
      </c>
      <c r="M252" s="43">
        <f t="shared" si="185"/>
        <v>1.0200943262082091E-3</v>
      </c>
      <c r="N252" s="421">
        <v>0</v>
      </c>
      <c r="O252" s="421">
        <v>5345758732.96</v>
      </c>
      <c r="P252" s="421">
        <f>L252-O252</f>
        <v>69199096.039999962</v>
      </c>
      <c r="Q252" s="421">
        <v>5195071335.75</v>
      </c>
      <c r="R252" s="421">
        <f>+L252-Q252</f>
        <v>219886493.25</v>
      </c>
      <c r="S252" s="421">
        <f>O252-Q252</f>
        <v>150687397.21000004</v>
      </c>
      <c r="T252" s="421">
        <v>3626461175.8499999</v>
      </c>
      <c r="U252" s="421">
        <f>+Q252-T252</f>
        <v>1568610159.9000001</v>
      </c>
      <c r="V252" s="421">
        <v>3626461175.8499999</v>
      </c>
      <c r="W252" s="44">
        <f>+T252-V252</f>
        <v>0</v>
      </c>
      <c r="X252" s="45">
        <f t="shared" si="182"/>
        <v>0.95939275979724348</v>
      </c>
      <c r="Y252" s="45">
        <f t="shared" si="183"/>
        <v>0.66971180392732843</v>
      </c>
      <c r="Z252" s="45">
        <f t="shared" si="184"/>
        <v>0.66971180392732843</v>
      </c>
      <c r="AA252" s="45">
        <f t="shared" si="190"/>
        <v>0.69805801335092854</v>
      </c>
      <c r="AB252" s="45">
        <f t="shared" si="191"/>
        <v>1</v>
      </c>
    </row>
    <row r="253" spans="1:28" ht="48.75" customHeight="1" x14ac:dyDescent="0.25">
      <c r="A253" s="239" t="s">
        <v>398</v>
      </c>
      <c r="B253" s="77" t="s">
        <v>192</v>
      </c>
      <c r="C253" s="40">
        <v>54</v>
      </c>
      <c r="D253" s="40" t="s">
        <v>38</v>
      </c>
      <c r="E253" s="150" t="s">
        <v>226</v>
      </c>
      <c r="F253" s="429">
        <f>2010523584+6444919394</f>
        <v>8455442978</v>
      </c>
      <c r="G253" s="421">
        <v>0</v>
      </c>
      <c r="H253" s="421">
        <v>0</v>
      </c>
      <c r="I253" s="421">
        <v>1990000000</v>
      </c>
      <c r="J253" s="421">
        <v>0</v>
      </c>
      <c r="K253" s="421">
        <f t="shared" si="160"/>
        <v>1990000000</v>
      </c>
      <c r="L253" s="422">
        <f>+F253+K253</f>
        <v>10445442978</v>
      </c>
      <c r="M253" s="36">
        <f t="shared" si="185"/>
        <v>1.9677599444125199E-3</v>
      </c>
      <c r="N253" s="421">
        <v>0</v>
      </c>
      <c r="O253" s="421">
        <v>4635086141</v>
      </c>
      <c r="P253" s="421">
        <f>L253-O253</f>
        <v>5810356837</v>
      </c>
      <c r="Q253" s="421">
        <v>4111613566.9499998</v>
      </c>
      <c r="R253" s="421">
        <f>+L253-Q253</f>
        <v>6333829411.0500002</v>
      </c>
      <c r="S253" s="421">
        <f>O253-Q253</f>
        <v>523472574.05000019</v>
      </c>
      <c r="T253" s="421">
        <v>1122120525.4100001</v>
      </c>
      <c r="U253" s="421">
        <f>+Q253-T253</f>
        <v>2989493041.54</v>
      </c>
      <c r="V253" s="421">
        <v>1103774537.4100001</v>
      </c>
      <c r="W253" s="44">
        <f>+T253-V253</f>
        <v>18345988</v>
      </c>
      <c r="X253" s="45">
        <f t="shared" si="182"/>
        <v>0.39362749627850202</v>
      </c>
      <c r="Y253" s="45">
        <f t="shared" si="183"/>
        <v>0.10742680112020042</v>
      </c>
      <c r="Z253" s="45">
        <f t="shared" si="184"/>
        <v>0.10567043827004272</v>
      </c>
      <c r="AA253" s="45">
        <f t="shared" si="190"/>
        <v>0.27291488053007629</v>
      </c>
      <c r="AB253" s="45">
        <f t="shared" si="191"/>
        <v>0.98365060830404405</v>
      </c>
    </row>
    <row r="254" spans="1:28" ht="30.75" customHeight="1" x14ac:dyDescent="0.25">
      <c r="A254" s="238" t="s">
        <v>399</v>
      </c>
      <c r="B254" s="68"/>
      <c r="C254" s="40"/>
      <c r="D254" s="40"/>
      <c r="E254" s="149" t="s">
        <v>400</v>
      </c>
      <c r="F254" s="425">
        <f>+F255</f>
        <v>20494557022</v>
      </c>
      <c r="G254" s="425">
        <f>+G255</f>
        <v>0</v>
      </c>
      <c r="H254" s="425">
        <f>+H255</f>
        <v>0</v>
      </c>
      <c r="I254" s="425">
        <f>+I255</f>
        <v>0</v>
      </c>
      <c r="J254" s="425">
        <f>+J255</f>
        <v>1990000000</v>
      </c>
      <c r="K254" s="425">
        <f t="shared" si="160"/>
        <v>-1990000000</v>
      </c>
      <c r="L254" s="425">
        <f>+L255</f>
        <v>18504557022</v>
      </c>
      <c r="M254" s="36">
        <f t="shared" si="185"/>
        <v>3.4859724162661573E-3</v>
      </c>
      <c r="N254" s="425">
        <f t="shared" ref="N254:W254" si="198">+N255</f>
        <v>0</v>
      </c>
      <c r="O254" s="425">
        <f t="shared" si="198"/>
        <v>13105673000</v>
      </c>
      <c r="P254" s="425">
        <f t="shared" si="198"/>
        <v>5398884022</v>
      </c>
      <c r="Q254" s="425">
        <f t="shared" si="198"/>
        <v>13103673000</v>
      </c>
      <c r="R254" s="425">
        <f t="shared" si="198"/>
        <v>5400884022</v>
      </c>
      <c r="S254" s="425">
        <f t="shared" si="198"/>
        <v>2000000</v>
      </c>
      <c r="T254" s="425">
        <f t="shared" si="198"/>
        <v>0</v>
      </c>
      <c r="U254" s="425">
        <f t="shared" si="198"/>
        <v>13103673000</v>
      </c>
      <c r="V254" s="425">
        <f t="shared" si="198"/>
        <v>0</v>
      </c>
      <c r="W254" s="425">
        <f t="shared" si="198"/>
        <v>0</v>
      </c>
      <c r="X254" s="37">
        <f t="shared" si="182"/>
        <v>0.7081322176165088</v>
      </c>
      <c r="Y254" s="37">
        <f t="shared" si="183"/>
        <v>0</v>
      </c>
      <c r="Z254" s="37">
        <f t="shared" si="184"/>
        <v>0</v>
      </c>
      <c r="AA254" s="37">
        <f t="shared" si="190"/>
        <v>0</v>
      </c>
      <c r="AB254" s="37" t="s">
        <v>46</v>
      </c>
    </row>
    <row r="255" spans="1:28" ht="48" customHeight="1" x14ac:dyDescent="0.25">
      <c r="A255" s="239" t="s">
        <v>401</v>
      </c>
      <c r="B255" s="77" t="s">
        <v>192</v>
      </c>
      <c r="C255" s="40">
        <v>54</v>
      </c>
      <c r="D255" s="40" t="s">
        <v>38</v>
      </c>
      <c r="E255" s="150" t="s">
        <v>226</v>
      </c>
      <c r="F255" s="429">
        <v>20494557022</v>
      </c>
      <c r="G255" s="421">
        <v>0</v>
      </c>
      <c r="H255" s="421">
        <v>0</v>
      </c>
      <c r="I255" s="421">
        <v>0</v>
      </c>
      <c r="J255" s="421">
        <v>1990000000</v>
      </c>
      <c r="K255" s="421">
        <f t="shared" si="160"/>
        <v>-1990000000</v>
      </c>
      <c r="L255" s="422">
        <f>+F255+K255</f>
        <v>18504557022</v>
      </c>
      <c r="M255" s="43">
        <f t="shared" si="185"/>
        <v>3.4859724162661573E-3</v>
      </c>
      <c r="N255" s="258">
        <v>0</v>
      </c>
      <c r="O255" s="421">
        <v>13105673000</v>
      </c>
      <c r="P255" s="421">
        <f>L255-O255</f>
        <v>5398884022</v>
      </c>
      <c r="Q255" s="421">
        <v>13103673000</v>
      </c>
      <c r="R255" s="421">
        <f>+L255-Q255</f>
        <v>5400884022</v>
      </c>
      <c r="S255" s="421">
        <f>O255-Q255</f>
        <v>2000000</v>
      </c>
      <c r="T255" s="421">
        <v>0</v>
      </c>
      <c r="U255" s="421">
        <f>+Q255-T255</f>
        <v>13103673000</v>
      </c>
      <c r="V255" s="421">
        <v>0</v>
      </c>
      <c r="W255" s="44">
        <f>+T255-V255</f>
        <v>0</v>
      </c>
      <c r="X255" s="45">
        <f t="shared" si="182"/>
        <v>0.7081322176165088</v>
      </c>
      <c r="Y255" s="45">
        <f t="shared" si="183"/>
        <v>0</v>
      </c>
      <c r="Z255" s="45">
        <f t="shared" si="184"/>
        <v>0</v>
      </c>
      <c r="AA255" s="45">
        <f t="shared" si="190"/>
        <v>0</v>
      </c>
      <c r="AB255" s="45" t="s">
        <v>46</v>
      </c>
    </row>
    <row r="256" spans="1:28" ht="66" customHeight="1" x14ac:dyDescent="0.25">
      <c r="A256" s="254" t="s">
        <v>402</v>
      </c>
      <c r="B256" s="68"/>
      <c r="C256" s="68"/>
      <c r="D256" s="68"/>
      <c r="E256" s="148" t="s">
        <v>405</v>
      </c>
      <c r="F256" s="424">
        <f t="shared" ref="F256:J257" si="199">+F257</f>
        <v>4000000000</v>
      </c>
      <c r="G256" s="424">
        <f t="shared" si="199"/>
        <v>0</v>
      </c>
      <c r="H256" s="424">
        <f t="shared" si="199"/>
        <v>0</v>
      </c>
      <c r="I256" s="424">
        <f t="shared" si="199"/>
        <v>0</v>
      </c>
      <c r="J256" s="424">
        <f t="shared" si="199"/>
        <v>0</v>
      </c>
      <c r="K256" s="424">
        <f t="shared" si="160"/>
        <v>0</v>
      </c>
      <c r="L256" s="424">
        <f>+L257</f>
        <v>4000000000</v>
      </c>
      <c r="M256" s="36">
        <f t="shared" si="185"/>
        <v>7.5353815000741653E-4</v>
      </c>
      <c r="N256" s="424">
        <f t="shared" ref="N256:W257" si="200">+N257</f>
        <v>0</v>
      </c>
      <c r="O256" s="424">
        <f t="shared" si="200"/>
        <v>3316799286.4200001</v>
      </c>
      <c r="P256" s="424">
        <f t="shared" si="200"/>
        <v>683200713.58000004</v>
      </c>
      <c r="Q256" s="424">
        <f t="shared" si="200"/>
        <v>3094974998.6500001</v>
      </c>
      <c r="R256" s="424">
        <f t="shared" si="200"/>
        <v>905025001.3499999</v>
      </c>
      <c r="S256" s="424">
        <f t="shared" si="200"/>
        <v>221824287.76999986</v>
      </c>
      <c r="T256" s="424">
        <f t="shared" si="200"/>
        <v>2109851034.6500001</v>
      </c>
      <c r="U256" s="424">
        <f t="shared" si="200"/>
        <v>985123964</v>
      </c>
      <c r="V256" s="424">
        <f t="shared" si="200"/>
        <v>2109851034.6500001</v>
      </c>
      <c r="W256" s="424">
        <f t="shared" si="200"/>
        <v>0</v>
      </c>
      <c r="X256" s="37">
        <f t="shared" si="182"/>
        <v>0.77374374966250004</v>
      </c>
      <c r="Y256" s="37">
        <f t="shared" si="183"/>
        <v>0.52746275866250003</v>
      </c>
      <c r="Z256" s="37">
        <f t="shared" si="184"/>
        <v>0.52746275866250003</v>
      </c>
      <c r="AA256" s="37">
        <f t="shared" si="190"/>
        <v>0.68170212540337094</v>
      </c>
      <c r="AB256" s="37">
        <f t="shared" ref="AB256:AB265" si="201">+V256/T256</f>
        <v>1</v>
      </c>
    </row>
    <row r="257" spans="1:28" ht="60.75" customHeight="1" x14ac:dyDescent="0.25">
      <c r="A257" s="254" t="s">
        <v>404</v>
      </c>
      <c r="B257" s="68"/>
      <c r="C257" s="68"/>
      <c r="D257" s="68"/>
      <c r="E257" s="148" t="s">
        <v>405</v>
      </c>
      <c r="F257" s="424">
        <f t="shared" si="199"/>
        <v>4000000000</v>
      </c>
      <c r="G257" s="424">
        <f t="shared" si="199"/>
        <v>0</v>
      </c>
      <c r="H257" s="424">
        <f t="shared" si="199"/>
        <v>0</v>
      </c>
      <c r="I257" s="424">
        <f t="shared" si="199"/>
        <v>0</v>
      </c>
      <c r="J257" s="424">
        <f t="shared" si="199"/>
        <v>0</v>
      </c>
      <c r="K257" s="424">
        <f t="shared" si="160"/>
        <v>0</v>
      </c>
      <c r="L257" s="424">
        <f>+L258</f>
        <v>4000000000</v>
      </c>
      <c r="M257" s="36">
        <f t="shared" si="185"/>
        <v>7.5353815000741653E-4</v>
      </c>
      <c r="N257" s="424">
        <f t="shared" si="200"/>
        <v>0</v>
      </c>
      <c r="O257" s="424">
        <f t="shared" si="200"/>
        <v>3316799286.4200001</v>
      </c>
      <c r="P257" s="424">
        <f t="shared" si="200"/>
        <v>683200713.58000004</v>
      </c>
      <c r="Q257" s="424">
        <f t="shared" si="200"/>
        <v>3094974998.6500001</v>
      </c>
      <c r="R257" s="424">
        <f t="shared" si="200"/>
        <v>905025001.3499999</v>
      </c>
      <c r="S257" s="424">
        <f t="shared" si="200"/>
        <v>221824287.76999986</v>
      </c>
      <c r="T257" s="424">
        <f t="shared" si="200"/>
        <v>2109851034.6500001</v>
      </c>
      <c r="U257" s="424">
        <f t="shared" si="200"/>
        <v>985123964</v>
      </c>
      <c r="V257" s="424">
        <f t="shared" si="200"/>
        <v>2109851034.6500001</v>
      </c>
      <c r="W257" s="424">
        <f t="shared" si="200"/>
        <v>0</v>
      </c>
      <c r="X257" s="37">
        <f t="shared" si="182"/>
        <v>0.77374374966250004</v>
      </c>
      <c r="Y257" s="37">
        <f t="shared" si="183"/>
        <v>0.52746275866250003</v>
      </c>
      <c r="Z257" s="37">
        <f t="shared" si="184"/>
        <v>0.52746275866250003</v>
      </c>
      <c r="AA257" s="37">
        <f t="shared" si="190"/>
        <v>0.68170212540337094</v>
      </c>
      <c r="AB257" s="37">
        <f t="shared" si="201"/>
        <v>1</v>
      </c>
    </row>
    <row r="258" spans="1:28" ht="35.25" customHeight="1" x14ac:dyDescent="0.25">
      <c r="A258" s="254" t="s">
        <v>406</v>
      </c>
      <c r="B258" s="68"/>
      <c r="C258" s="68"/>
      <c r="D258" s="68"/>
      <c r="E258" s="148" t="s">
        <v>407</v>
      </c>
      <c r="F258" s="424">
        <f>+F259+F260</f>
        <v>4000000000</v>
      </c>
      <c r="G258" s="424">
        <f>+G259+G260</f>
        <v>0</v>
      </c>
      <c r="H258" s="424">
        <f>+H259+H260</f>
        <v>0</v>
      </c>
      <c r="I258" s="424">
        <f>+I259+I260</f>
        <v>0</v>
      </c>
      <c r="J258" s="424">
        <f>+J259+J260</f>
        <v>0</v>
      </c>
      <c r="K258" s="424">
        <f t="shared" si="160"/>
        <v>0</v>
      </c>
      <c r="L258" s="424">
        <f>+L259+L260</f>
        <v>4000000000</v>
      </c>
      <c r="M258" s="36">
        <f t="shared" si="185"/>
        <v>7.5353815000741653E-4</v>
      </c>
      <c r="N258" s="424">
        <f t="shared" ref="N258:W258" si="202">+N259+N260</f>
        <v>0</v>
      </c>
      <c r="O258" s="424">
        <f t="shared" si="202"/>
        <v>3316799286.4200001</v>
      </c>
      <c r="P258" s="424">
        <f t="shared" si="202"/>
        <v>683200713.58000004</v>
      </c>
      <c r="Q258" s="424">
        <f t="shared" si="202"/>
        <v>3094974998.6500001</v>
      </c>
      <c r="R258" s="424">
        <f t="shared" si="202"/>
        <v>905025001.3499999</v>
      </c>
      <c r="S258" s="424">
        <f t="shared" si="202"/>
        <v>221824287.76999986</v>
      </c>
      <c r="T258" s="424">
        <f t="shared" si="202"/>
        <v>2109851034.6500001</v>
      </c>
      <c r="U258" s="424">
        <f t="shared" si="202"/>
        <v>985123964</v>
      </c>
      <c r="V258" s="424">
        <f t="shared" si="202"/>
        <v>2109851034.6500001</v>
      </c>
      <c r="W258" s="424">
        <f t="shared" si="202"/>
        <v>0</v>
      </c>
      <c r="X258" s="37">
        <f t="shared" si="182"/>
        <v>0.77374374966250004</v>
      </c>
      <c r="Y258" s="37">
        <f t="shared" si="183"/>
        <v>0.52746275866250003</v>
      </c>
      <c r="Z258" s="37">
        <f t="shared" si="184"/>
        <v>0.52746275866250003</v>
      </c>
      <c r="AA258" s="37">
        <f t="shared" si="190"/>
        <v>0.68170212540337094</v>
      </c>
      <c r="AB258" s="37">
        <f t="shared" si="201"/>
        <v>1</v>
      </c>
    </row>
    <row r="259" spans="1:28" ht="35.25" customHeight="1" x14ac:dyDescent="0.25">
      <c r="A259" s="239" t="s">
        <v>408</v>
      </c>
      <c r="B259" s="40" t="s">
        <v>192</v>
      </c>
      <c r="C259" s="40">
        <v>11</v>
      </c>
      <c r="D259" s="40" t="s">
        <v>38</v>
      </c>
      <c r="E259" s="150" t="s">
        <v>226</v>
      </c>
      <c r="F259" s="422">
        <v>1000000000</v>
      </c>
      <c r="G259" s="421">
        <v>0</v>
      </c>
      <c r="H259" s="421">
        <v>0</v>
      </c>
      <c r="I259" s="421">
        <v>0</v>
      </c>
      <c r="J259" s="421">
        <v>0</v>
      </c>
      <c r="K259" s="421">
        <f t="shared" si="160"/>
        <v>0</v>
      </c>
      <c r="L259" s="421">
        <f>+F259+K259</f>
        <v>1000000000</v>
      </c>
      <c r="M259" s="43">
        <f t="shared" si="185"/>
        <v>1.8838453750185413E-4</v>
      </c>
      <c r="N259" s="421">
        <v>0</v>
      </c>
      <c r="O259" s="421">
        <v>976124181.41999996</v>
      </c>
      <c r="P259" s="421">
        <f>L259-O259</f>
        <v>23875818.580000043</v>
      </c>
      <c r="Q259" s="421">
        <v>975946810.95000005</v>
      </c>
      <c r="R259" s="421">
        <f>+L259-Q259</f>
        <v>24053189.049999952</v>
      </c>
      <c r="S259" s="421">
        <f>O259-Q259</f>
        <v>177370.4699999094</v>
      </c>
      <c r="T259" s="421">
        <v>925234330.95000005</v>
      </c>
      <c r="U259" s="421">
        <f>+Q259-T259</f>
        <v>50712480</v>
      </c>
      <c r="V259" s="421">
        <v>925234330.95000005</v>
      </c>
      <c r="W259" s="44">
        <f>+T259-V259</f>
        <v>0</v>
      </c>
      <c r="X259" s="45">
        <f t="shared" si="182"/>
        <v>0.97594681095000002</v>
      </c>
      <c r="Y259" s="45">
        <f t="shared" si="183"/>
        <v>0.92523433095000007</v>
      </c>
      <c r="Z259" s="45">
        <f t="shared" si="184"/>
        <v>0.92523433095000007</v>
      </c>
      <c r="AA259" s="45">
        <f t="shared" si="190"/>
        <v>0.94803766001280765</v>
      </c>
      <c r="AB259" s="45">
        <f t="shared" si="201"/>
        <v>1</v>
      </c>
    </row>
    <row r="260" spans="1:28" ht="48.75" customHeight="1" x14ac:dyDescent="0.25">
      <c r="A260" s="239" t="s">
        <v>408</v>
      </c>
      <c r="B260" s="77" t="s">
        <v>192</v>
      </c>
      <c r="C260" s="40">
        <v>54</v>
      </c>
      <c r="D260" s="40" t="s">
        <v>38</v>
      </c>
      <c r="E260" s="150" t="s">
        <v>226</v>
      </c>
      <c r="F260" s="422">
        <v>3000000000</v>
      </c>
      <c r="G260" s="421">
        <v>0</v>
      </c>
      <c r="H260" s="421">
        <v>0</v>
      </c>
      <c r="I260" s="421">
        <v>0</v>
      </c>
      <c r="J260" s="421">
        <v>0</v>
      </c>
      <c r="K260" s="421">
        <f t="shared" si="160"/>
        <v>0</v>
      </c>
      <c r="L260" s="421">
        <f>+F260+K260</f>
        <v>3000000000</v>
      </c>
      <c r="M260" s="43">
        <f t="shared" si="185"/>
        <v>5.6515361250556242E-4</v>
      </c>
      <c r="N260" s="421">
        <v>0</v>
      </c>
      <c r="O260" s="421">
        <v>2340675105</v>
      </c>
      <c r="P260" s="421">
        <f>L260-O260</f>
        <v>659324895</v>
      </c>
      <c r="Q260" s="421">
        <v>2119028187.7</v>
      </c>
      <c r="R260" s="421">
        <f>+L260-Q260</f>
        <v>880971812.29999995</v>
      </c>
      <c r="S260" s="421">
        <f>O260-Q260</f>
        <v>221646917.29999995</v>
      </c>
      <c r="T260" s="421">
        <v>1184616703.7</v>
      </c>
      <c r="U260" s="421">
        <f>+Q260-T260</f>
        <v>934411484</v>
      </c>
      <c r="V260" s="421">
        <v>1184616703.7</v>
      </c>
      <c r="W260" s="44">
        <f>+T260-V260</f>
        <v>0</v>
      </c>
      <c r="X260" s="45">
        <f t="shared" si="182"/>
        <v>0.7063427292333333</v>
      </c>
      <c r="Y260" s="45">
        <f t="shared" si="183"/>
        <v>0.3948722345666667</v>
      </c>
      <c r="Z260" s="45">
        <f t="shared" si="184"/>
        <v>0.3948722345666667</v>
      </c>
      <c r="AA260" s="45">
        <f t="shared" si="190"/>
        <v>0.55903772803786378</v>
      </c>
      <c r="AB260" s="45">
        <f t="shared" si="201"/>
        <v>1</v>
      </c>
    </row>
    <row r="261" spans="1:28" ht="72" customHeight="1" x14ac:dyDescent="0.25">
      <c r="A261" s="254" t="s">
        <v>409</v>
      </c>
      <c r="B261" s="72"/>
      <c r="C261" s="70"/>
      <c r="D261" s="70"/>
      <c r="E261" s="148" t="s">
        <v>412</v>
      </c>
      <c r="F261" s="424">
        <f t="shared" ref="F261:J263" si="203">+F262</f>
        <v>1500000000</v>
      </c>
      <c r="G261" s="424">
        <f t="shared" si="203"/>
        <v>0</v>
      </c>
      <c r="H261" s="424">
        <f t="shared" si="203"/>
        <v>0</v>
      </c>
      <c r="I261" s="424">
        <f t="shared" si="203"/>
        <v>0</v>
      </c>
      <c r="J261" s="424">
        <f t="shared" si="203"/>
        <v>0</v>
      </c>
      <c r="K261" s="424">
        <f t="shared" si="160"/>
        <v>0</v>
      </c>
      <c r="L261" s="424">
        <f>+L262</f>
        <v>1500000000</v>
      </c>
      <c r="M261" s="36">
        <f t="shared" si="185"/>
        <v>2.8257680625278121E-4</v>
      </c>
      <c r="N261" s="424">
        <f t="shared" ref="N261:W263" si="204">+N262</f>
        <v>0</v>
      </c>
      <c r="O261" s="424">
        <f t="shared" si="204"/>
        <v>773308181.75</v>
      </c>
      <c r="P261" s="424">
        <f t="shared" si="204"/>
        <v>726691818.25</v>
      </c>
      <c r="Q261" s="424">
        <f t="shared" si="204"/>
        <v>732817637.07000005</v>
      </c>
      <c r="R261" s="424">
        <f t="shared" si="204"/>
        <v>767182362.92999995</v>
      </c>
      <c r="S261" s="424">
        <f t="shared" si="204"/>
        <v>40490544.679999948</v>
      </c>
      <c r="T261" s="424">
        <f t="shared" si="204"/>
        <v>429980453.06999999</v>
      </c>
      <c r="U261" s="424">
        <f t="shared" si="204"/>
        <v>302837184.00000006</v>
      </c>
      <c r="V261" s="424">
        <f t="shared" si="204"/>
        <v>429980453.06999999</v>
      </c>
      <c r="W261" s="424">
        <f t="shared" si="204"/>
        <v>0</v>
      </c>
      <c r="X261" s="37">
        <f t="shared" si="182"/>
        <v>0.48854509138000002</v>
      </c>
      <c r="Y261" s="37">
        <f t="shared" si="183"/>
        <v>0.28665363537999999</v>
      </c>
      <c r="Z261" s="37">
        <f t="shared" si="184"/>
        <v>0.28665363537999999</v>
      </c>
      <c r="AA261" s="37">
        <f t="shared" si="190"/>
        <v>0.58674959678805805</v>
      </c>
      <c r="AB261" s="37">
        <f t="shared" si="201"/>
        <v>1</v>
      </c>
    </row>
    <row r="262" spans="1:28" ht="49.5" customHeight="1" x14ac:dyDescent="0.25">
      <c r="A262" s="254" t="s">
        <v>411</v>
      </c>
      <c r="B262" s="82"/>
      <c r="C262" s="83"/>
      <c r="D262" s="83"/>
      <c r="E262" s="148" t="s">
        <v>412</v>
      </c>
      <c r="F262" s="424">
        <f t="shared" si="203"/>
        <v>1500000000</v>
      </c>
      <c r="G262" s="424">
        <f t="shared" si="203"/>
        <v>0</v>
      </c>
      <c r="H262" s="424">
        <f t="shared" si="203"/>
        <v>0</v>
      </c>
      <c r="I262" s="424">
        <f t="shared" si="203"/>
        <v>0</v>
      </c>
      <c r="J262" s="424">
        <f t="shared" si="203"/>
        <v>0</v>
      </c>
      <c r="K262" s="424">
        <f t="shared" si="160"/>
        <v>0</v>
      </c>
      <c r="L262" s="424">
        <f>+L263</f>
        <v>1500000000</v>
      </c>
      <c r="M262" s="36">
        <f t="shared" si="185"/>
        <v>2.8257680625278121E-4</v>
      </c>
      <c r="N262" s="424">
        <f t="shared" si="204"/>
        <v>0</v>
      </c>
      <c r="O262" s="424">
        <f t="shared" si="204"/>
        <v>773308181.75</v>
      </c>
      <c r="P262" s="424">
        <f t="shared" si="204"/>
        <v>726691818.25</v>
      </c>
      <c r="Q262" s="424">
        <f t="shared" si="204"/>
        <v>732817637.07000005</v>
      </c>
      <c r="R262" s="424">
        <f t="shared" si="204"/>
        <v>767182362.92999995</v>
      </c>
      <c r="S262" s="424">
        <f t="shared" si="204"/>
        <v>40490544.679999948</v>
      </c>
      <c r="T262" s="424">
        <f t="shared" si="204"/>
        <v>429980453.06999999</v>
      </c>
      <c r="U262" s="424">
        <f t="shared" si="204"/>
        <v>302837184.00000006</v>
      </c>
      <c r="V262" s="424">
        <f t="shared" si="204"/>
        <v>429980453.06999999</v>
      </c>
      <c r="W262" s="424">
        <f t="shared" si="204"/>
        <v>0</v>
      </c>
      <c r="X262" s="37">
        <f t="shared" si="182"/>
        <v>0.48854509138000002</v>
      </c>
      <c r="Y262" s="37">
        <f t="shared" si="183"/>
        <v>0.28665363537999999</v>
      </c>
      <c r="Z262" s="37">
        <f t="shared" si="184"/>
        <v>0.28665363537999999</v>
      </c>
      <c r="AA262" s="37">
        <f t="shared" si="190"/>
        <v>0.58674959678805805</v>
      </c>
      <c r="AB262" s="37">
        <f t="shared" si="201"/>
        <v>1</v>
      </c>
    </row>
    <row r="263" spans="1:28" ht="35.25" customHeight="1" x14ac:dyDescent="0.25">
      <c r="A263" s="254" t="s">
        <v>413</v>
      </c>
      <c r="B263" s="82"/>
      <c r="C263" s="83"/>
      <c r="D263" s="83"/>
      <c r="E263" s="148" t="s">
        <v>414</v>
      </c>
      <c r="F263" s="424">
        <f t="shared" si="203"/>
        <v>1500000000</v>
      </c>
      <c r="G263" s="424">
        <f t="shared" si="203"/>
        <v>0</v>
      </c>
      <c r="H263" s="424">
        <f t="shared" si="203"/>
        <v>0</v>
      </c>
      <c r="I263" s="424">
        <f t="shared" si="203"/>
        <v>0</v>
      </c>
      <c r="J263" s="424">
        <f t="shared" si="203"/>
        <v>0</v>
      </c>
      <c r="K263" s="424">
        <f t="shared" ref="K263:K265" si="205">+G263-H263+I263-J263</f>
        <v>0</v>
      </c>
      <c r="L263" s="424">
        <f>+L264</f>
        <v>1500000000</v>
      </c>
      <c r="M263" s="36">
        <f t="shared" si="185"/>
        <v>2.8257680625278121E-4</v>
      </c>
      <c r="N263" s="424">
        <f t="shared" si="204"/>
        <v>0</v>
      </c>
      <c r="O263" s="424">
        <f t="shared" si="204"/>
        <v>773308181.75</v>
      </c>
      <c r="P263" s="424">
        <f t="shared" si="204"/>
        <v>726691818.25</v>
      </c>
      <c r="Q263" s="424">
        <f t="shared" si="204"/>
        <v>732817637.07000005</v>
      </c>
      <c r="R263" s="424">
        <f t="shared" si="204"/>
        <v>767182362.92999995</v>
      </c>
      <c r="S263" s="424">
        <f t="shared" si="204"/>
        <v>40490544.679999948</v>
      </c>
      <c r="T263" s="424">
        <f t="shared" si="204"/>
        <v>429980453.06999999</v>
      </c>
      <c r="U263" s="424">
        <f t="shared" si="204"/>
        <v>302837184.00000006</v>
      </c>
      <c r="V263" s="424">
        <f t="shared" si="204"/>
        <v>429980453.06999999</v>
      </c>
      <c r="W263" s="424">
        <f t="shared" si="204"/>
        <v>0</v>
      </c>
      <c r="X263" s="37">
        <f t="shared" si="182"/>
        <v>0.48854509138000002</v>
      </c>
      <c r="Y263" s="37">
        <f t="shared" si="183"/>
        <v>0.28665363537999999</v>
      </c>
      <c r="Z263" s="37">
        <f t="shared" si="184"/>
        <v>0.28665363537999999</v>
      </c>
      <c r="AA263" s="37">
        <f t="shared" si="190"/>
        <v>0.58674959678805805</v>
      </c>
      <c r="AB263" s="37">
        <f t="shared" si="201"/>
        <v>1</v>
      </c>
    </row>
    <row r="264" spans="1:28" ht="42.75" customHeight="1" thickBot="1" x14ac:dyDescent="0.3">
      <c r="A264" s="248" t="s">
        <v>439</v>
      </c>
      <c r="B264" s="84" t="s">
        <v>192</v>
      </c>
      <c r="C264" s="53">
        <v>54</v>
      </c>
      <c r="D264" s="53" t="s">
        <v>38</v>
      </c>
      <c r="E264" s="431" t="s">
        <v>226</v>
      </c>
      <c r="F264" s="432">
        <v>1500000000</v>
      </c>
      <c r="G264" s="427">
        <v>0</v>
      </c>
      <c r="H264" s="427">
        <v>0</v>
      </c>
      <c r="I264" s="427">
        <v>0</v>
      </c>
      <c r="J264" s="427">
        <v>0</v>
      </c>
      <c r="K264" s="427">
        <f t="shared" si="205"/>
        <v>0</v>
      </c>
      <c r="L264" s="427">
        <f>+F264+K264</f>
        <v>1500000000</v>
      </c>
      <c r="M264" s="250">
        <f t="shared" si="185"/>
        <v>2.8257680625278121E-4</v>
      </c>
      <c r="N264" s="427">
        <v>0</v>
      </c>
      <c r="O264" s="427">
        <v>773308181.75</v>
      </c>
      <c r="P264" s="427">
        <f>L264-O264</f>
        <v>726691818.25</v>
      </c>
      <c r="Q264" s="427">
        <v>732817637.07000005</v>
      </c>
      <c r="R264" s="427">
        <f>+L264-Q264</f>
        <v>767182362.92999995</v>
      </c>
      <c r="S264" s="427">
        <f>O264-Q264</f>
        <v>40490544.679999948</v>
      </c>
      <c r="T264" s="427">
        <v>429980453.06999999</v>
      </c>
      <c r="U264" s="427">
        <f>+Q264-T264</f>
        <v>302837184.00000006</v>
      </c>
      <c r="V264" s="427">
        <v>429980453.06999999</v>
      </c>
      <c r="W264" s="56">
        <f>+T264-V264</f>
        <v>0</v>
      </c>
      <c r="X264" s="57">
        <f t="shared" si="182"/>
        <v>0.48854509138000002</v>
      </c>
      <c r="Y264" s="57">
        <f t="shared" si="183"/>
        <v>0.28665363537999999</v>
      </c>
      <c r="Z264" s="57">
        <f t="shared" si="184"/>
        <v>0.28665363537999999</v>
      </c>
      <c r="AA264" s="57">
        <f t="shared" si="190"/>
        <v>0.58674959678805805</v>
      </c>
      <c r="AB264" s="57">
        <f t="shared" si="201"/>
        <v>1</v>
      </c>
    </row>
    <row r="265" spans="1:28" s="433" customFormat="1" ht="33" customHeight="1" thickBot="1" x14ac:dyDescent="0.3">
      <c r="A265" s="547" t="s">
        <v>415</v>
      </c>
      <c r="B265" s="548"/>
      <c r="C265" s="548"/>
      <c r="D265" s="548"/>
      <c r="E265" s="548"/>
      <c r="F265" s="445">
        <f>+F7+F99+F109</f>
        <v>5308291292167</v>
      </c>
      <c r="G265" s="445">
        <f>+G7+G99+G109</f>
        <v>0</v>
      </c>
      <c r="H265" s="445">
        <f>+H7+H99+H109</f>
        <v>0</v>
      </c>
      <c r="I265" s="445">
        <f>+I7+I99+I109</f>
        <v>158082254455.29999</v>
      </c>
      <c r="J265" s="445">
        <f>+J7+J99+J109</f>
        <v>158082254455.29999</v>
      </c>
      <c r="K265" s="445">
        <f t="shared" si="205"/>
        <v>0</v>
      </c>
      <c r="L265" s="445">
        <f>+L7+L99+L109</f>
        <v>5308291292167</v>
      </c>
      <c r="M265" s="446">
        <f t="shared" si="185"/>
        <v>1</v>
      </c>
      <c r="N265" s="445">
        <f t="shared" ref="N265:W265" si="206">+N7+N99+N109</f>
        <v>23357358000</v>
      </c>
      <c r="O265" s="445">
        <f t="shared" si="206"/>
        <v>4615713592421.9004</v>
      </c>
      <c r="P265" s="445">
        <f t="shared" si="206"/>
        <v>692577699745.09998</v>
      </c>
      <c r="Q265" s="445">
        <f t="shared" si="206"/>
        <v>4596964612889.0195</v>
      </c>
      <c r="R265" s="445">
        <f t="shared" si="206"/>
        <v>711326679277.97998</v>
      </c>
      <c r="S265" s="445">
        <f t="shared" si="206"/>
        <v>18748979532.880013</v>
      </c>
      <c r="T265" s="445">
        <f t="shared" si="206"/>
        <v>636578324750.91003</v>
      </c>
      <c r="U265" s="445">
        <f t="shared" si="206"/>
        <v>3960386288138.1094</v>
      </c>
      <c r="V265" s="445">
        <f t="shared" si="206"/>
        <v>634487432039.91003</v>
      </c>
      <c r="W265" s="445">
        <f t="shared" si="206"/>
        <v>2090892711</v>
      </c>
      <c r="X265" s="447">
        <f t="shared" si="182"/>
        <v>0.86599705251148795</v>
      </c>
      <c r="Y265" s="447">
        <f t="shared" si="183"/>
        <v>0.1199215132919053</v>
      </c>
      <c r="Z265" s="447">
        <f t="shared" si="184"/>
        <v>0.11952762143557756</v>
      </c>
      <c r="AA265" s="447">
        <f t="shared" si="190"/>
        <v>0.13847796934656942</v>
      </c>
      <c r="AB265" s="448">
        <f t="shared" si="201"/>
        <v>0.99671541956472021</v>
      </c>
    </row>
    <row r="266" spans="1:28" s="434" customFormat="1" ht="24" customHeight="1" x14ac:dyDescent="0.25">
      <c r="A266" s="319" t="s">
        <v>519</v>
      </c>
      <c r="E266" s="435"/>
      <c r="F266" s="486"/>
      <c r="G266" s="486"/>
      <c r="H266" s="486"/>
      <c r="I266" s="486"/>
      <c r="J266" s="486"/>
      <c r="K266" s="486"/>
      <c r="L266" s="486"/>
      <c r="M266" s="487"/>
      <c r="N266" s="486"/>
      <c r="O266" s="486"/>
      <c r="P266" s="486"/>
      <c r="Q266" s="486"/>
      <c r="R266" s="486"/>
      <c r="S266" s="486"/>
      <c r="T266" s="486"/>
      <c r="U266" s="486"/>
      <c r="V266" s="486"/>
      <c r="W266" s="486"/>
      <c r="X266" s="488"/>
      <c r="Y266" s="488"/>
      <c r="Z266" s="488"/>
      <c r="AA266" s="488"/>
      <c r="AB266" s="488"/>
    </row>
    <row r="267" spans="1:28" s="433" customFormat="1" ht="247.5" customHeight="1" x14ac:dyDescent="0.25">
      <c r="A267" s="549" t="s">
        <v>545</v>
      </c>
      <c r="B267" s="549"/>
      <c r="C267" s="549"/>
      <c r="D267" s="549"/>
      <c r="E267" s="549"/>
      <c r="F267" s="549"/>
      <c r="G267" s="549"/>
      <c r="H267" s="549"/>
      <c r="I267" s="549"/>
      <c r="J267" s="549"/>
      <c r="K267" s="549"/>
      <c r="L267" s="549"/>
      <c r="M267" s="549"/>
      <c r="N267" s="549"/>
      <c r="O267" s="263"/>
      <c r="P267" s="263"/>
      <c r="Q267" s="263"/>
      <c r="R267" s="263"/>
      <c r="S267" s="263"/>
      <c r="T267" s="263"/>
      <c r="U267" s="263"/>
      <c r="V267" s="263"/>
      <c r="W267" s="263"/>
      <c r="X267" s="264"/>
      <c r="Y267" s="264"/>
      <c r="Z267" s="264"/>
      <c r="AA267" s="264"/>
      <c r="AB267" s="264"/>
    </row>
    <row r="268" spans="1:28" s="434" customFormat="1" ht="15.75" customHeight="1" x14ac:dyDescent="0.25">
      <c r="A268" s="319" t="s">
        <v>543</v>
      </c>
      <c r="E268" s="435"/>
      <c r="F268" s="435"/>
      <c r="G268" s="435"/>
      <c r="H268" s="435"/>
      <c r="I268" s="435"/>
      <c r="J268" s="435"/>
      <c r="K268" s="435"/>
      <c r="L268" s="435"/>
      <c r="M268" s="89"/>
      <c r="N268" s="90"/>
      <c r="O268" s="89"/>
      <c r="P268" s="89"/>
      <c r="Q268" s="89"/>
      <c r="R268" s="89"/>
      <c r="S268" s="89"/>
      <c r="T268" s="89"/>
      <c r="U268" s="89"/>
      <c r="V268" s="89"/>
      <c r="W268" s="89"/>
      <c r="X268" s="436"/>
      <c r="Y268" s="436"/>
      <c r="Z268" s="436"/>
      <c r="AA268" s="436"/>
      <c r="AB268" s="436"/>
    </row>
    <row r="269" spans="1:28" x14ac:dyDescent="0.25">
      <c r="A269" s="319" t="s">
        <v>521</v>
      </c>
      <c r="M269" s="11"/>
      <c r="N269" s="12"/>
      <c r="O269" s="11"/>
      <c r="P269" s="11"/>
      <c r="Q269" s="11"/>
      <c r="R269" s="11"/>
      <c r="S269" s="11"/>
      <c r="T269" s="11"/>
      <c r="U269" s="11"/>
      <c r="V269" s="11"/>
      <c r="W269" s="11"/>
    </row>
    <row r="270" spans="1:28" x14ac:dyDescent="0.25">
      <c r="M270" s="11"/>
      <c r="N270" s="12"/>
      <c r="O270" s="11"/>
      <c r="P270" s="11"/>
      <c r="Q270" s="11"/>
      <c r="R270" s="11"/>
      <c r="S270" s="11"/>
      <c r="T270" s="11"/>
      <c r="U270" s="11"/>
      <c r="V270" s="11"/>
      <c r="W270" s="11"/>
    </row>
    <row r="271" spans="1:28" x14ac:dyDescent="0.25">
      <c r="M271" s="11"/>
      <c r="N271" s="12"/>
      <c r="O271" s="11"/>
      <c r="P271" s="11"/>
      <c r="Q271" s="11"/>
      <c r="R271" s="11"/>
      <c r="S271" s="11"/>
      <c r="T271" s="11"/>
      <c r="U271" s="11"/>
      <c r="V271" s="11"/>
      <c r="W271" s="11"/>
    </row>
  </sheetData>
  <mergeCells count="25">
    <mergeCell ref="A265:E265"/>
    <mergeCell ref="A267:N267"/>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65</vt:i4>
      </vt:variant>
    </vt:vector>
  </HeadingPairs>
  <TitlesOfParts>
    <vt:vector size="101" baseType="lpstr">
      <vt:lpstr>GASTOS VIGENCIA ENERO 2021</vt:lpstr>
      <vt:lpstr>GASTOS VIGENCIA FEBRERO 2021</vt:lpstr>
      <vt:lpstr>GASTOS VIGENCIA MARZO 2021</vt:lpstr>
      <vt:lpstr>GASTOS VIGENCIA ABRIL 2021</vt:lpstr>
      <vt:lpstr>GASTOS VIGENCIA MAYO 2021</vt:lpstr>
      <vt:lpstr>GASTOS VIGENCIA JUNIO 2021</vt:lpstr>
      <vt:lpstr>GASTOS VIGENCIA JULIO 2021</vt:lpstr>
      <vt:lpstr>GASTOS VIGENCIA AGOSTO 2021 </vt:lpstr>
      <vt:lpstr>GASTOS VIGENCIA SEPTIEMBRE 2021</vt:lpstr>
      <vt:lpstr>GASTOS VIGENCIA OCTUBRE 2021</vt:lpstr>
      <vt:lpstr>GASTOS VIGENCIA NOVIEMBRE 2021</vt:lpstr>
      <vt:lpstr>GASTOS VIGENCIA DICIEMBRE 2021</vt:lpstr>
      <vt:lpstr>RESERVAS ENERO 2021</vt:lpstr>
      <vt:lpstr>RESERVAS FEBRERO 2021  </vt:lpstr>
      <vt:lpstr>RESERVAS MARZO 2021</vt:lpstr>
      <vt:lpstr>RESERVAS ABRIL 2021</vt:lpstr>
      <vt:lpstr>RESERVAS MAYO 2021</vt:lpstr>
      <vt:lpstr>RESERVAS JUNIO 2021</vt:lpstr>
      <vt:lpstr>RESERVAS JULIO 2021 </vt:lpstr>
      <vt:lpstr>RESERVAS AGOSTO 2021</vt:lpstr>
      <vt:lpstr>RESERVAS SEPTIEMBRE 2021</vt:lpstr>
      <vt:lpstr>RESERVAS OCTUBRE 2021</vt:lpstr>
      <vt:lpstr>RESERVAS NOVIEMBRE 2021</vt:lpstr>
      <vt:lpstr>RESERVAS DICIEMBRE 2021    </vt:lpstr>
      <vt:lpstr>CXP ENERO 2021</vt:lpstr>
      <vt:lpstr>CXP FEBRERO 2021</vt:lpstr>
      <vt:lpstr>CXP MARZO 2021</vt:lpstr>
      <vt:lpstr>CXP ABRIL 2021</vt:lpstr>
      <vt:lpstr>CXP MAYO 2021 </vt:lpstr>
      <vt:lpstr>CXP JUNIO 2021</vt:lpstr>
      <vt:lpstr>CXP JULIO 2021 </vt:lpstr>
      <vt:lpstr>CXP AGOSTO 2021 </vt:lpstr>
      <vt:lpstr>CXP SEPTIEMBRE 2021 </vt:lpstr>
      <vt:lpstr>CXP OCTUBRE 2021 </vt:lpstr>
      <vt:lpstr>CXP NOVIEMBRE 2021  </vt:lpstr>
      <vt:lpstr>CXP DICIEMBRE 2021   </vt:lpstr>
      <vt:lpstr>'CXP ABRIL 2021'!Área_de_impresión</vt:lpstr>
      <vt:lpstr>'CXP AGOSTO 2021 '!Área_de_impresión</vt:lpstr>
      <vt:lpstr>'CXP DICIEMBRE 2021   '!Área_de_impresión</vt:lpstr>
      <vt:lpstr>'CXP ENERO 2021'!Área_de_impresión</vt:lpstr>
      <vt:lpstr>'CXP FEBRERO 2021'!Área_de_impresión</vt:lpstr>
      <vt:lpstr>'CXP JULIO 2021 '!Área_de_impresión</vt:lpstr>
      <vt:lpstr>'CXP JUNIO 2021'!Área_de_impresión</vt:lpstr>
      <vt:lpstr>'CXP MARZO 2021'!Área_de_impresión</vt:lpstr>
      <vt:lpstr>'CXP MAYO 2021 '!Área_de_impresión</vt:lpstr>
      <vt:lpstr>'CXP NOVIEMBRE 2021  '!Área_de_impresión</vt:lpstr>
      <vt:lpstr>'CXP OCTUBRE 2021 '!Área_de_impresión</vt:lpstr>
      <vt:lpstr>'CXP SEPTIEMBRE 2021 '!Área_de_impresión</vt:lpstr>
      <vt:lpstr>'GASTOS VIGENCIA ABRIL 2021'!Área_de_impresión</vt:lpstr>
      <vt:lpstr>'GASTOS VIGENCIA AGOSTO 2021 '!Área_de_impresión</vt:lpstr>
      <vt:lpstr>'GASTOS VIGENCIA DICIEMBRE 2021'!Área_de_impresión</vt:lpstr>
      <vt:lpstr>'GASTOS VIGENCIA ENERO 2021'!Área_de_impresión</vt:lpstr>
      <vt:lpstr>'GASTOS VIGENCIA FEBRERO 2021'!Área_de_impresión</vt:lpstr>
      <vt:lpstr>'GASTOS VIGENCIA JULIO 2021'!Área_de_impresión</vt:lpstr>
      <vt:lpstr>'GASTOS VIGENCIA JUNIO 2021'!Área_de_impresión</vt:lpstr>
      <vt:lpstr>'GASTOS VIGENCIA MARZO 2021'!Área_de_impresión</vt:lpstr>
      <vt:lpstr>'GASTOS VIGENCIA MAYO 2021'!Área_de_impresión</vt:lpstr>
      <vt:lpstr>'GASTOS VIGENCIA NOVIEMBRE 2021'!Área_de_impresión</vt:lpstr>
      <vt:lpstr>'GASTOS VIGENCIA OCTUBRE 2021'!Área_de_impresión</vt:lpstr>
      <vt:lpstr>'GASTOS VIGENCIA SEPTIEMBRE 2021'!Área_de_impresión</vt:lpstr>
      <vt:lpstr>'RESERVAS ABRIL 2021'!Área_de_impresión</vt:lpstr>
      <vt:lpstr>'RESERVAS ENERO 2021'!Área_de_impresión</vt:lpstr>
      <vt:lpstr>'RESERVAS FEBRERO 2021  '!Área_de_impresión</vt:lpstr>
      <vt:lpstr>'RESERVAS MARZO 2021'!Área_de_impresión</vt:lpstr>
      <vt:lpstr>'RESERVAS MAYO 2021'!Área_de_impresión</vt:lpstr>
      <vt:lpstr>'CXP ABRIL 2021'!Títulos_a_imprimir</vt:lpstr>
      <vt:lpstr>'CXP AGOSTO 2021 '!Títulos_a_imprimir</vt:lpstr>
      <vt:lpstr>'CXP DICIEMBRE 2021   '!Títulos_a_imprimir</vt:lpstr>
      <vt:lpstr>'CXP ENERO 2021'!Títulos_a_imprimir</vt:lpstr>
      <vt:lpstr>'CXP FEBRERO 2021'!Títulos_a_imprimir</vt:lpstr>
      <vt:lpstr>'CXP JULIO 2021 '!Títulos_a_imprimir</vt:lpstr>
      <vt:lpstr>'CXP JUNIO 2021'!Títulos_a_imprimir</vt:lpstr>
      <vt:lpstr>'CXP MARZO 2021'!Títulos_a_imprimir</vt:lpstr>
      <vt:lpstr>'CXP MAYO 2021 '!Títulos_a_imprimir</vt:lpstr>
      <vt:lpstr>'CXP NOVIEMBRE 2021  '!Títulos_a_imprimir</vt:lpstr>
      <vt:lpstr>'CXP OCTUBRE 2021 '!Títulos_a_imprimir</vt:lpstr>
      <vt:lpstr>'CXP SEPTIEMBRE 2021 '!Títulos_a_imprimir</vt:lpstr>
      <vt:lpstr>'GASTOS VIGENCIA ABRIL 2021'!Títulos_a_imprimir</vt:lpstr>
      <vt:lpstr>'GASTOS VIGENCIA AGOSTO 2021 '!Títulos_a_imprimir</vt:lpstr>
      <vt:lpstr>'GASTOS VIGENCIA DICIEMBRE 2021'!Títulos_a_imprimir</vt:lpstr>
      <vt:lpstr>'GASTOS VIGENCIA ENERO 2021'!Títulos_a_imprimir</vt:lpstr>
      <vt:lpstr>'GASTOS VIGENCIA FEBRERO 2021'!Títulos_a_imprimir</vt:lpstr>
      <vt:lpstr>'GASTOS VIGENCIA JULIO 2021'!Títulos_a_imprimir</vt:lpstr>
      <vt:lpstr>'GASTOS VIGENCIA JUNIO 2021'!Títulos_a_imprimir</vt:lpstr>
      <vt:lpstr>'GASTOS VIGENCIA MARZO 2021'!Títulos_a_imprimir</vt:lpstr>
      <vt:lpstr>'GASTOS VIGENCIA MAYO 2021'!Títulos_a_imprimir</vt:lpstr>
      <vt:lpstr>'GASTOS VIGENCIA NOVIEMBRE 2021'!Títulos_a_imprimir</vt:lpstr>
      <vt:lpstr>'GASTOS VIGENCIA OCTUBRE 2021'!Títulos_a_imprimir</vt:lpstr>
      <vt:lpstr>'GASTOS VIGENCIA SEPTIEMBRE 2021'!Títulos_a_imprimir</vt:lpstr>
      <vt:lpstr>'RESERVAS ABRIL 2021'!Títulos_a_imprimir</vt:lpstr>
      <vt:lpstr>'RESERVAS AGOSTO 2021'!Títulos_a_imprimir</vt:lpstr>
      <vt:lpstr>'RESERVAS DICIEMBRE 2021    '!Títulos_a_imprimir</vt:lpstr>
      <vt:lpstr>'RESERVAS ENERO 2021'!Títulos_a_imprimir</vt:lpstr>
      <vt:lpstr>'RESERVAS FEBRERO 2021  '!Títulos_a_imprimir</vt:lpstr>
      <vt:lpstr>'RESERVAS JULIO 2021 '!Títulos_a_imprimir</vt:lpstr>
      <vt:lpstr>'RESERVAS JUNIO 2021'!Títulos_a_imprimir</vt:lpstr>
      <vt:lpstr>'RESERVAS MARZO 2021'!Títulos_a_imprimir</vt:lpstr>
      <vt:lpstr>'RESERVAS MAYO 2021'!Títulos_a_imprimir</vt:lpstr>
      <vt:lpstr>'RESERVAS NOVIEMBRE 2021'!Títulos_a_imprimir</vt:lpstr>
      <vt:lpstr>'RESERVAS OCTUBRE 2021'!Títulos_a_imprimir</vt:lpstr>
      <vt:lpstr>'RESERVAS SEPTIEMBRE 2021'!Títulos_a_imprimir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Liliana Lievano Torres</dc:creator>
  <cp:lastModifiedBy>Aura Simona Orozco Mindiola</cp:lastModifiedBy>
  <cp:lastPrinted>2022-01-31T16:13:28Z</cp:lastPrinted>
  <dcterms:created xsi:type="dcterms:W3CDTF">2021-02-17T13:52:41Z</dcterms:created>
  <dcterms:modified xsi:type="dcterms:W3CDTF">2022-01-31T17:24:11Z</dcterms:modified>
</cp:coreProperties>
</file>